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codeName="ThisWorkbook" defaultThemeVersion="124226"/>
  <mc:AlternateContent xmlns:mc="http://schemas.openxmlformats.org/markup-compatibility/2006">
    <mc:Choice Requires="x15">
      <x15ac:absPath xmlns:x15ac="http://schemas.microsoft.com/office/spreadsheetml/2010/11/ac" url="C:\Users\mas_jhteo\Downloads\"/>
    </mc:Choice>
  </mc:AlternateContent>
  <xr:revisionPtr revIDLastSave="0" documentId="13_ncr:1_{663D0916-10CB-42E1-9363-9F93FC58AD2D}" xr6:coauthVersionLast="47" xr6:coauthVersionMax="47" xr10:uidLastSave="{00000000-0000-0000-0000-000000000000}"/>
  <bookViews>
    <workbookView xWindow="-120" yWindow="-120" windowWidth="20730" windowHeight="11160" tabRatio="861" xr2:uid="{00000000-000D-0000-FFFF-FFFF00000000}"/>
  </bookViews>
  <sheets>
    <sheet name="610_A1_2_ReportingFrequency_1" sheetId="479" r:id="rId1"/>
    <sheet name="610_A1_2_ReportingFrequency_2" sheetId="480" r:id="rId2"/>
    <sheet name="1003_A1_2_ReportingFrequency_1" sheetId="482" r:id="rId3"/>
    <sheet name="Drop-Down" sheetId="483" state="hidden" r:id="rId4"/>
    <sheet name="A1(1)" sheetId="402" r:id="rId5"/>
    <sheet name="B1(1)" sheetId="401" r:id="rId6"/>
    <sheet name="B2(1)" sheetId="407" r:id="rId7"/>
    <sheet name="B1_2(1)" sheetId="409" r:id="rId8"/>
    <sheet name="B1_3(1)" sheetId="411" r:id="rId9"/>
    <sheet name="B2_1(1)" sheetId="412" r:id="rId10"/>
    <sheet name="B2_2_I(1)" sheetId="413" r:id="rId11"/>
    <sheet name="B2_2_II(1)" sheetId="414" r:id="rId12"/>
    <sheet name="B2_3_I(1)" sheetId="415" r:id="rId13"/>
    <sheet name="B2_3_II(1)" sheetId="416" r:id="rId14"/>
    <sheet name="B2_4(1)" sheetId="417" r:id="rId15"/>
    <sheet name="B3_1(1)" sheetId="418" r:id="rId16"/>
    <sheet name="B3_2_I(1)" sheetId="419" r:id="rId17"/>
    <sheet name="B3_2_II(1)" sheetId="420" r:id="rId18"/>
    <sheet name="B3_3(1)" sheetId="421" r:id="rId19"/>
    <sheet name="B3_4_I(1)" sheetId="422" r:id="rId20"/>
    <sheet name="B3_4_II(1)" sheetId="423" r:id="rId21"/>
    <sheet name="B3_4_III(1)" sheetId="424" r:id="rId22"/>
    <sheet name="B3_5(1)" sheetId="425" r:id="rId23"/>
    <sheet name="B3_6(1)" sheetId="426" r:id="rId24"/>
    <sheet name="B3_7(1)" sheetId="427" r:id="rId25"/>
    <sheet name="C1_1(1)" sheetId="428" r:id="rId26"/>
    <sheet name="C1_2(1)" sheetId="429" r:id="rId27"/>
    <sheet name="C1_3(1)" sheetId="430" r:id="rId28"/>
    <sheet name="C1_4(1)" sheetId="431" r:id="rId29"/>
    <sheet name="C1_5(1)" sheetId="432" r:id="rId30"/>
    <sheet name="C1_6_I(1)" sheetId="433" r:id="rId31"/>
    <sheet name="C1_6_II(1)" sheetId="476" r:id="rId32"/>
    <sheet name="D1(1)" sheetId="465" r:id="rId33"/>
    <sheet name="D2_I(1)" sheetId="437" r:id="rId34"/>
    <sheet name="D2_II(1)" sheetId="438" r:id="rId35"/>
    <sheet name="D2_III(1)" sheetId="477" r:id="rId36"/>
    <sheet name="D3_1_I(1)" sheetId="440" r:id="rId37"/>
    <sheet name="D3_1_II(1)" sheetId="441" r:id="rId38"/>
    <sheet name="D3_1_III(1)" sheetId="442" r:id="rId39"/>
    <sheet name="D3_2_I_II(1)" sheetId="443" r:id="rId40"/>
    <sheet name="D3_2_III_IV_V(1)" sheetId="444" r:id="rId41"/>
    <sheet name="D4_I(1)" sheetId="478" r:id="rId42"/>
    <sheet name="D4_II(1)" sheetId="439" r:id="rId43"/>
    <sheet name="D5(1)" sheetId="471" r:id="rId44"/>
    <sheet name="E_1(1)" sheetId="448" r:id="rId45"/>
    <sheet name="E_2(1)" sheetId="449" r:id="rId46"/>
    <sheet name="E_3_I_II(1)" sheetId="450" r:id="rId47"/>
    <sheet name="F_1(1)" sheetId="451" r:id="rId48"/>
    <sheet name="F_2(1)" sheetId="453" r:id="rId49"/>
    <sheet name="F_3(1)" sheetId="454" r:id="rId50"/>
    <sheet name="G1_1(1)" sheetId="455" r:id="rId51"/>
    <sheet name="G1_2(1)" sheetId="456" r:id="rId52"/>
    <sheet name="H_1(1)" sheetId="457" r:id="rId53"/>
    <sheet name="I_FX_IR_I(1)" sheetId="458" r:id="rId54"/>
    <sheet name="I_FX_IR_II(1)" sheetId="459" r:id="rId55"/>
    <sheet name="J_1(1)" sheetId="460" r:id="rId56"/>
    <sheet name="K_1(1)" sheetId="461" r:id="rId57"/>
    <sheet name="L_1(1)" sheetId="462" r:id="rId58"/>
    <sheet name="L_2(1)" sheetId="463" r:id="rId59"/>
    <sheet name="M_1(1)" sheetId="464" r:id="rId60"/>
  </sheets>
  <externalReferences>
    <externalReference r:id="rId61"/>
  </externalReferences>
  <definedNames>
    <definedName name="__123Graph_AREER" localSheetId="1" hidden="1">[1]ER!#REF!</definedName>
    <definedName name="__123Graph_AREER" localSheetId="7" hidden="1">[1]ER!#REF!</definedName>
    <definedName name="__123Graph_AREER" localSheetId="8" hidden="1">[1]ER!#REF!</definedName>
    <definedName name="__123Graph_AREER" localSheetId="9" hidden="1">[1]ER!#REF!</definedName>
    <definedName name="__123Graph_AREER" localSheetId="10" hidden="1">[1]ER!#REF!</definedName>
    <definedName name="__123Graph_AREER" localSheetId="11" hidden="1">[1]ER!#REF!</definedName>
    <definedName name="__123Graph_AREER" localSheetId="12" hidden="1">[1]ER!#REF!</definedName>
    <definedName name="__123Graph_AREER" localSheetId="13" hidden="1">[1]ER!#REF!</definedName>
    <definedName name="__123Graph_AREER" localSheetId="14" hidden="1">[1]ER!#REF!</definedName>
    <definedName name="__123Graph_AREER" localSheetId="15" hidden="1">[1]ER!#REF!</definedName>
    <definedName name="__123Graph_AREER" localSheetId="16" hidden="1">[1]ER!#REF!</definedName>
    <definedName name="__123Graph_AREER" localSheetId="17" hidden="1">[1]ER!#REF!</definedName>
    <definedName name="__123Graph_AREER" localSheetId="18" hidden="1">[1]ER!#REF!</definedName>
    <definedName name="__123Graph_AREER" localSheetId="19" hidden="1">[1]ER!#REF!</definedName>
    <definedName name="__123Graph_AREER" localSheetId="20" hidden="1">[1]ER!#REF!</definedName>
    <definedName name="__123Graph_AREER" localSheetId="21" hidden="1">[1]ER!#REF!</definedName>
    <definedName name="__123Graph_AREER" localSheetId="22" hidden="1">[1]ER!#REF!</definedName>
    <definedName name="__123Graph_AREER" localSheetId="23" hidden="1">[1]ER!#REF!</definedName>
    <definedName name="__123Graph_AREER" localSheetId="24" hidden="1">[1]ER!#REF!</definedName>
    <definedName name="__123Graph_AREER" localSheetId="25" hidden="1">[1]ER!#REF!</definedName>
    <definedName name="__123Graph_AREER" localSheetId="26" hidden="1">[1]ER!#REF!</definedName>
    <definedName name="__123Graph_AREER" localSheetId="27" hidden="1">[1]ER!#REF!</definedName>
    <definedName name="__123Graph_AREER" localSheetId="28" hidden="1">[1]ER!#REF!</definedName>
    <definedName name="__123Graph_AREER" localSheetId="29" hidden="1">[1]ER!#REF!</definedName>
    <definedName name="__123Graph_AREER" localSheetId="30" hidden="1">[1]ER!#REF!</definedName>
    <definedName name="__123Graph_AREER" localSheetId="31" hidden="1">[1]ER!#REF!</definedName>
    <definedName name="__123Graph_AREER" localSheetId="32" hidden="1">[1]ER!#REF!</definedName>
    <definedName name="__123Graph_AREER" localSheetId="33" hidden="1">[1]ER!#REF!</definedName>
    <definedName name="__123Graph_AREER" localSheetId="34" hidden="1">[1]ER!#REF!</definedName>
    <definedName name="__123Graph_AREER" localSheetId="35" hidden="1">[1]ER!#REF!</definedName>
    <definedName name="__123Graph_AREER" localSheetId="36" hidden="1">[1]ER!#REF!</definedName>
    <definedName name="__123Graph_AREER" localSheetId="37" hidden="1">[1]ER!#REF!</definedName>
    <definedName name="__123Graph_AREER" localSheetId="38" hidden="1">[1]ER!#REF!</definedName>
    <definedName name="__123Graph_AREER" localSheetId="39" hidden="1">[1]ER!#REF!</definedName>
    <definedName name="__123Graph_AREER" localSheetId="40" hidden="1">[1]ER!#REF!</definedName>
    <definedName name="__123Graph_AREER" localSheetId="41" hidden="1">[1]ER!#REF!</definedName>
    <definedName name="__123Graph_AREER" localSheetId="42" hidden="1">[1]ER!#REF!</definedName>
    <definedName name="__123Graph_AREER" localSheetId="43" hidden="1">[1]ER!#REF!</definedName>
    <definedName name="__123Graph_AREER" localSheetId="44" hidden="1">[1]ER!#REF!</definedName>
    <definedName name="__123Graph_AREER" localSheetId="45" hidden="1">[1]ER!#REF!</definedName>
    <definedName name="__123Graph_AREER" localSheetId="46" hidden="1">[1]ER!#REF!</definedName>
    <definedName name="__123Graph_AREER" localSheetId="47" hidden="1">[1]ER!#REF!</definedName>
    <definedName name="__123Graph_AREER" localSheetId="48" hidden="1">[1]ER!#REF!</definedName>
    <definedName name="__123Graph_AREER" localSheetId="49" hidden="1">[1]ER!#REF!</definedName>
    <definedName name="__123Graph_AREER" localSheetId="50" hidden="1">[1]ER!#REF!</definedName>
    <definedName name="__123Graph_AREER" localSheetId="51" hidden="1">[1]ER!#REF!</definedName>
    <definedName name="__123Graph_AREER" localSheetId="52" hidden="1">[1]ER!#REF!</definedName>
    <definedName name="__123Graph_AREER" localSheetId="53" hidden="1">[1]ER!#REF!</definedName>
    <definedName name="__123Graph_AREER" localSheetId="54" hidden="1">[1]ER!#REF!</definedName>
    <definedName name="__123Graph_AREER" localSheetId="55" hidden="1">[1]ER!#REF!</definedName>
    <definedName name="__123Graph_AREER" localSheetId="56" hidden="1">[1]ER!#REF!</definedName>
    <definedName name="__123Graph_AREER" localSheetId="57" hidden="1">[1]ER!#REF!</definedName>
    <definedName name="__123Graph_AREER" localSheetId="58" hidden="1">[1]ER!#REF!</definedName>
    <definedName name="__123Graph_AREER" localSheetId="59" hidden="1">[1]ER!#REF!</definedName>
    <definedName name="__123Graph_AREER" hidden="1">[1]ER!#REF!</definedName>
    <definedName name="__123Graph_BREER" localSheetId="1" hidden="1">[1]ER!#REF!</definedName>
    <definedName name="__123Graph_BREER" localSheetId="7" hidden="1">[1]ER!#REF!</definedName>
    <definedName name="__123Graph_BREER" localSheetId="8" hidden="1">[1]ER!#REF!</definedName>
    <definedName name="__123Graph_BREER" localSheetId="9" hidden="1">[1]ER!#REF!</definedName>
    <definedName name="__123Graph_BREER" localSheetId="10" hidden="1">[1]ER!#REF!</definedName>
    <definedName name="__123Graph_BREER" localSheetId="11" hidden="1">[1]ER!#REF!</definedName>
    <definedName name="__123Graph_BREER" localSheetId="12" hidden="1">[1]ER!#REF!</definedName>
    <definedName name="__123Graph_BREER" localSheetId="13" hidden="1">[1]ER!#REF!</definedName>
    <definedName name="__123Graph_BREER" localSheetId="14" hidden="1">[1]ER!#REF!</definedName>
    <definedName name="__123Graph_BREER" localSheetId="15" hidden="1">[1]ER!#REF!</definedName>
    <definedName name="__123Graph_BREER" localSheetId="16" hidden="1">[1]ER!#REF!</definedName>
    <definedName name="__123Graph_BREER" localSheetId="17" hidden="1">[1]ER!#REF!</definedName>
    <definedName name="__123Graph_BREER" localSheetId="18" hidden="1">[1]ER!#REF!</definedName>
    <definedName name="__123Graph_BREER" localSheetId="19" hidden="1">[1]ER!#REF!</definedName>
    <definedName name="__123Graph_BREER" localSheetId="20" hidden="1">[1]ER!#REF!</definedName>
    <definedName name="__123Graph_BREER" localSheetId="21" hidden="1">[1]ER!#REF!</definedName>
    <definedName name="__123Graph_BREER" localSheetId="22" hidden="1">[1]ER!#REF!</definedName>
    <definedName name="__123Graph_BREER" localSheetId="23" hidden="1">[1]ER!#REF!</definedName>
    <definedName name="__123Graph_BREER" localSheetId="24" hidden="1">[1]ER!#REF!</definedName>
    <definedName name="__123Graph_BREER" localSheetId="25" hidden="1">[1]ER!#REF!</definedName>
    <definedName name="__123Graph_BREER" localSheetId="26" hidden="1">[1]ER!#REF!</definedName>
    <definedName name="__123Graph_BREER" localSheetId="27" hidden="1">[1]ER!#REF!</definedName>
    <definedName name="__123Graph_BREER" localSheetId="28" hidden="1">[1]ER!#REF!</definedName>
    <definedName name="__123Graph_BREER" localSheetId="29" hidden="1">[1]ER!#REF!</definedName>
    <definedName name="__123Graph_BREER" localSheetId="30" hidden="1">[1]ER!#REF!</definedName>
    <definedName name="__123Graph_BREER" localSheetId="31" hidden="1">[1]ER!#REF!</definedName>
    <definedName name="__123Graph_BREER" localSheetId="32" hidden="1">[1]ER!#REF!</definedName>
    <definedName name="__123Graph_BREER" localSheetId="33" hidden="1">[1]ER!#REF!</definedName>
    <definedName name="__123Graph_BREER" localSheetId="34" hidden="1">[1]ER!#REF!</definedName>
    <definedName name="__123Graph_BREER" localSheetId="35" hidden="1">[1]ER!#REF!</definedName>
    <definedName name="__123Graph_BREER" localSheetId="36" hidden="1">[1]ER!#REF!</definedName>
    <definedName name="__123Graph_BREER" localSheetId="37" hidden="1">[1]ER!#REF!</definedName>
    <definedName name="__123Graph_BREER" localSheetId="38" hidden="1">[1]ER!#REF!</definedName>
    <definedName name="__123Graph_BREER" localSheetId="39" hidden="1">[1]ER!#REF!</definedName>
    <definedName name="__123Graph_BREER" localSheetId="40" hidden="1">[1]ER!#REF!</definedName>
    <definedName name="__123Graph_BREER" localSheetId="41" hidden="1">[1]ER!#REF!</definedName>
    <definedName name="__123Graph_BREER" localSheetId="42" hidden="1">[1]ER!#REF!</definedName>
    <definedName name="__123Graph_BREER" localSheetId="43" hidden="1">[1]ER!#REF!</definedName>
    <definedName name="__123Graph_BREER" localSheetId="44" hidden="1">[1]ER!#REF!</definedName>
    <definedName name="__123Graph_BREER" localSheetId="45" hidden="1">[1]ER!#REF!</definedName>
    <definedName name="__123Graph_BREER" localSheetId="46" hidden="1">[1]ER!#REF!</definedName>
    <definedName name="__123Graph_BREER" localSheetId="47" hidden="1">[1]ER!#REF!</definedName>
    <definedName name="__123Graph_BREER" localSheetId="48" hidden="1">[1]ER!#REF!</definedName>
    <definedName name="__123Graph_BREER" localSheetId="49" hidden="1">[1]ER!#REF!</definedName>
    <definedName name="__123Graph_BREER" localSheetId="50" hidden="1">[1]ER!#REF!</definedName>
    <definedName name="__123Graph_BREER" localSheetId="51" hidden="1">[1]ER!#REF!</definedName>
    <definedName name="__123Graph_BREER" localSheetId="52" hidden="1">[1]ER!#REF!</definedName>
    <definedName name="__123Graph_BREER" localSheetId="53" hidden="1">[1]ER!#REF!</definedName>
    <definedName name="__123Graph_BREER" localSheetId="54" hidden="1">[1]ER!#REF!</definedName>
    <definedName name="__123Graph_BREER" localSheetId="55" hidden="1">[1]ER!#REF!</definedName>
    <definedName name="__123Graph_BREER" localSheetId="56" hidden="1">[1]ER!#REF!</definedName>
    <definedName name="__123Graph_BREER" localSheetId="57" hidden="1">[1]ER!#REF!</definedName>
    <definedName name="__123Graph_BREER" localSheetId="58" hidden="1">[1]ER!#REF!</definedName>
    <definedName name="__123Graph_BREER" localSheetId="59" hidden="1">[1]ER!#REF!</definedName>
    <definedName name="__123Graph_BREER" hidden="1">[1]ER!#REF!</definedName>
    <definedName name="__123Graph_CREER" localSheetId="1" hidden="1">[1]ER!#REF!</definedName>
    <definedName name="__123Graph_CREER" localSheetId="7" hidden="1">[1]ER!#REF!</definedName>
    <definedName name="__123Graph_CREER" localSheetId="8" hidden="1">[1]ER!#REF!</definedName>
    <definedName name="__123Graph_CREER" localSheetId="9" hidden="1">[1]ER!#REF!</definedName>
    <definedName name="__123Graph_CREER" localSheetId="10" hidden="1">[1]ER!#REF!</definedName>
    <definedName name="__123Graph_CREER" localSheetId="11" hidden="1">[1]ER!#REF!</definedName>
    <definedName name="__123Graph_CREER" localSheetId="12" hidden="1">[1]ER!#REF!</definedName>
    <definedName name="__123Graph_CREER" localSheetId="13" hidden="1">[1]ER!#REF!</definedName>
    <definedName name="__123Graph_CREER" localSheetId="14" hidden="1">[1]ER!#REF!</definedName>
    <definedName name="__123Graph_CREER" localSheetId="15" hidden="1">[1]ER!#REF!</definedName>
    <definedName name="__123Graph_CREER" localSheetId="16" hidden="1">[1]ER!#REF!</definedName>
    <definedName name="__123Graph_CREER" localSheetId="17" hidden="1">[1]ER!#REF!</definedName>
    <definedName name="__123Graph_CREER" localSheetId="18" hidden="1">[1]ER!#REF!</definedName>
    <definedName name="__123Graph_CREER" localSheetId="19" hidden="1">[1]ER!#REF!</definedName>
    <definedName name="__123Graph_CREER" localSheetId="20" hidden="1">[1]ER!#REF!</definedName>
    <definedName name="__123Graph_CREER" localSheetId="21" hidden="1">[1]ER!#REF!</definedName>
    <definedName name="__123Graph_CREER" localSheetId="22" hidden="1">[1]ER!#REF!</definedName>
    <definedName name="__123Graph_CREER" localSheetId="23" hidden="1">[1]ER!#REF!</definedName>
    <definedName name="__123Graph_CREER" localSheetId="24" hidden="1">[1]ER!#REF!</definedName>
    <definedName name="__123Graph_CREER" localSheetId="25" hidden="1">[1]ER!#REF!</definedName>
    <definedName name="__123Graph_CREER" localSheetId="26" hidden="1">[1]ER!#REF!</definedName>
    <definedName name="__123Graph_CREER" localSheetId="27" hidden="1">[1]ER!#REF!</definedName>
    <definedName name="__123Graph_CREER" localSheetId="28" hidden="1">[1]ER!#REF!</definedName>
    <definedName name="__123Graph_CREER" localSheetId="29" hidden="1">[1]ER!#REF!</definedName>
    <definedName name="__123Graph_CREER" localSheetId="30" hidden="1">[1]ER!#REF!</definedName>
    <definedName name="__123Graph_CREER" localSheetId="31" hidden="1">[1]ER!#REF!</definedName>
    <definedName name="__123Graph_CREER" localSheetId="32" hidden="1">[1]ER!#REF!</definedName>
    <definedName name="__123Graph_CREER" localSheetId="33" hidden="1">[1]ER!#REF!</definedName>
    <definedName name="__123Graph_CREER" localSheetId="34" hidden="1">[1]ER!#REF!</definedName>
    <definedName name="__123Graph_CREER" localSheetId="35" hidden="1">[1]ER!#REF!</definedName>
    <definedName name="__123Graph_CREER" localSheetId="36" hidden="1">[1]ER!#REF!</definedName>
    <definedName name="__123Graph_CREER" localSheetId="37" hidden="1">[1]ER!#REF!</definedName>
    <definedName name="__123Graph_CREER" localSheetId="38" hidden="1">[1]ER!#REF!</definedName>
    <definedName name="__123Graph_CREER" localSheetId="39" hidden="1">[1]ER!#REF!</definedName>
    <definedName name="__123Graph_CREER" localSheetId="40" hidden="1">[1]ER!#REF!</definedName>
    <definedName name="__123Graph_CREER" localSheetId="41" hidden="1">[1]ER!#REF!</definedName>
    <definedName name="__123Graph_CREER" localSheetId="42" hidden="1">[1]ER!#REF!</definedName>
    <definedName name="__123Graph_CREER" localSheetId="43" hidden="1">[1]ER!#REF!</definedName>
    <definedName name="__123Graph_CREER" localSheetId="44" hidden="1">[1]ER!#REF!</definedName>
    <definedName name="__123Graph_CREER" localSheetId="45" hidden="1">[1]ER!#REF!</definedName>
    <definedName name="__123Graph_CREER" localSheetId="46" hidden="1">[1]ER!#REF!</definedName>
    <definedName name="__123Graph_CREER" localSheetId="47" hidden="1">[1]ER!#REF!</definedName>
    <definedName name="__123Graph_CREER" localSheetId="48" hidden="1">[1]ER!#REF!</definedName>
    <definedName name="__123Graph_CREER" localSheetId="49" hidden="1">[1]ER!#REF!</definedName>
    <definedName name="__123Graph_CREER" localSheetId="50" hidden="1">[1]ER!#REF!</definedName>
    <definedName name="__123Graph_CREER" localSheetId="51" hidden="1">[1]ER!#REF!</definedName>
    <definedName name="__123Graph_CREER" localSheetId="52" hidden="1">[1]ER!#REF!</definedName>
    <definedName name="__123Graph_CREER" localSheetId="53" hidden="1">[1]ER!#REF!</definedName>
    <definedName name="__123Graph_CREER" localSheetId="54" hidden="1">[1]ER!#REF!</definedName>
    <definedName name="__123Graph_CREER" localSheetId="55" hidden="1">[1]ER!#REF!</definedName>
    <definedName name="__123Graph_CREER" localSheetId="56" hidden="1">[1]ER!#REF!</definedName>
    <definedName name="__123Graph_CREER" localSheetId="57" hidden="1">[1]ER!#REF!</definedName>
    <definedName name="__123Graph_CREER" localSheetId="58" hidden="1">[1]ER!#REF!</definedName>
    <definedName name="__123Graph_CREER" localSheetId="59" hidden="1">[1]ER!#REF!</definedName>
    <definedName name="__123Graph_CREER" hidden="1">[1]ER!#REF!</definedName>
    <definedName name="__3__123Graph_ACPI_ER_LOG" localSheetId="1" hidden="1">[1]ER!#REF!</definedName>
    <definedName name="__3__123Graph_ACPI_ER_LOG" localSheetId="7" hidden="1">[1]ER!#REF!</definedName>
    <definedName name="__3__123Graph_ACPI_ER_LOG" localSheetId="8" hidden="1">[1]ER!#REF!</definedName>
    <definedName name="__3__123Graph_ACPI_ER_LOG" localSheetId="9" hidden="1">[1]ER!#REF!</definedName>
    <definedName name="__3__123Graph_ACPI_ER_LOG" localSheetId="10" hidden="1">[1]ER!#REF!</definedName>
    <definedName name="__3__123Graph_ACPI_ER_LOG" localSheetId="11" hidden="1">[1]ER!#REF!</definedName>
    <definedName name="__3__123Graph_ACPI_ER_LOG" localSheetId="12" hidden="1">[1]ER!#REF!</definedName>
    <definedName name="__3__123Graph_ACPI_ER_LOG" localSheetId="13" hidden="1">[1]ER!#REF!</definedName>
    <definedName name="__3__123Graph_ACPI_ER_LOG" localSheetId="14" hidden="1">[1]ER!#REF!</definedName>
    <definedName name="__3__123Graph_ACPI_ER_LOG" localSheetId="15" hidden="1">[1]ER!#REF!</definedName>
    <definedName name="__3__123Graph_ACPI_ER_LOG" localSheetId="16" hidden="1">[1]ER!#REF!</definedName>
    <definedName name="__3__123Graph_ACPI_ER_LOG" localSheetId="17" hidden="1">[1]ER!#REF!</definedName>
    <definedName name="__3__123Graph_ACPI_ER_LOG" localSheetId="18" hidden="1">[1]ER!#REF!</definedName>
    <definedName name="__3__123Graph_ACPI_ER_LOG" localSheetId="19" hidden="1">[1]ER!#REF!</definedName>
    <definedName name="__3__123Graph_ACPI_ER_LOG" localSheetId="20" hidden="1">[1]ER!#REF!</definedName>
    <definedName name="__3__123Graph_ACPI_ER_LOG" localSheetId="21" hidden="1">[1]ER!#REF!</definedName>
    <definedName name="__3__123Graph_ACPI_ER_LOG" localSheetId="22" hidden="1">[1]ER!#REF!</definedName>
    <definedName name="__3__123Graph_ACPI_ER_LOG" localSheetId="23" hidden="1">[1]ER!#REF!</definedName>
    <definedName name="__3__123Graph_ACPI_ER_LOG" localSheetId="24" hidden="1">[1]ER!#REF!</definedName>
    <definedName name="__3__123Graph_ACPI_ER_LOG" localSheetId="25" hidden="1">[1]ER!#REF!</definedName>
    <definedName name="__3__123Graph_ACPI_ER_LOG" localSheetId="26" hidden="1">[1]ER!#REF!</definedName>
    <definedName name="__3__123Graph_ACPI_ER_LOG" localSheetId="27" hidden="1">[1]ER!#REF!</definedName>
    <definedName name="__3__123Graph_ACPI_ER_LOG" localSheetId="28" hidden="1">[1]ER!#REF!</definedName>
    <definedName name="__3__123Graph_ACPI_ER_LOG" localSheetId="29" hidden="1">[1]ER!#REF!</definedName>
    <definedName name="__3__123Graph_ACPI_ER_LOG" localSheetId="30" hidden="1">[1]ER!#REF!</definedName>
    <definedName name="__3__123Graph_ACPI_ER_LOG" localSheetId="31" hidden="1">[1]ER!#REF!</definedName>
    <definedName name="__3__123Graph_ACPI_ER_LOG" localSheetId="32" hidden="1">[1]ER!#REF!</definedName>
    <definedName name="__3__123Graph_ACPI_ER_LOG" localSheetId="33" hidden="1">[1]ER!#REF!</definedName>
    <definedName name="__3__123Graph_ACPI_ER_LOG" localSheetId="34" hidden="1">[1]ER!#REF!</definedName>
    <definedName name="__3__123Graph_ACPI_ER_LOG" localSheetId="35" hidden="1">[1]ER!#REF!</definedName>
    <definedName name="__3__123Graph_ACPI_ER_LOG" localSheetId="36" hidden="1">[1]ER!#REF!</definedName>
    <definedName name="__3__123Graph_ACPI_ER_LOG" localSheetId="37" hidden="1">[1]ER!#REF!</definedName>
    <definedName name="__3__123Graph_ACPI_ER_LOG" localSheetId="38" hidden="1">[1]ER!#REF!</definedName>
    <definedName name="__3__123Graph_ACPI_ER_LOG" localSheetId="39" hidden="1">[1]ER!#REF!</definedName>
    <definedName name="__3__123Graph_ACPI_ER_LOG" localSheetId="40" hidden="1">[1]ER!#REF!</definedName>
    <definedName name="__3__123Graph_ACPI_ER_LOG" localSheetId="41" hidden="1">[1]ER!#REF!</definedName>
    <definedName name="__3__123Graph_ACPI_ER_LOG" localSheetId="42" hidden="1">[1]ER!#REF!</definedName>
    <definedName name="__3__123Graph_ACPI_ER_LOG" localSheetId="43" hidden="1">[1]ER!#REF!</definedName>
    <definedName name="__3__123Graph_ACPI_ER_LOG" localSheetId="44" hidden="1">[1]ER!#REF!</definedName>
    <definedName name="__3__123Graph_ACPI_ER_LOG" localSheetId="45" hidden="1">[1]ER!#REF!</definedName>
    <definedName name="__3__123Graph_ACPI_ER_LOG" localSheetId="46" hidden="1">[1]ER!#REF!</definedName>
    <definedName name="__3__123Graph_ACPI_ER_LOG" localSheetId="47" hidden="1">[1]ER!#REF!</definedName>
    <definedName name="__3__123Graph_ACPI_ER_LOG" localSheetId="48" hidden="1">[1]ER!#REF!</definedName>
    <definedName name="__3__123Graph_ACPI_ER_LOG" localSheetId="49" hidden="1">[1]ER!#REF!</definedName>
    <definedName name="__3__123Graph_ACPI_ER_LOG" localSheetId="50" hidden="1">[1]ER!#REF!</definedName>
    <definedName name="__3__123Graph_ACPI_ER_LOG" localSheetId="51" hidden="1">[1]ER!#REF!</definedName>
    <definedName name="__3__123Graph_ACPI_ER_LOG" localSheetId="52" hidden="1">[1]ER!#REF!</definedName>
    <definedName name="__3__123Graph_ACPI_ER_LOG" localSheetId="53" hidden="1">[1]ER!#REF!</definedName>
    <definedName name="__3__123Graph_ACPI_ER_LOG" localSheetId="54" hidden="1">[1]ER!#REF!</definedName>
    <definedName name="__3__123Graph_ACPI_ER_LOG" localSheetId="55" hidden="1">[1]ER!#REF!</definedName>
    <definedName name="__3__123Graph_ACPI_ER_LOG" localSheetId="56" hidden="1">[1]ER!#REF!</definedName>
    <definedName name="__3__123Graph_ACPI_ER_LOG" localSheetId="57" hidden="1">[1]ER!#REF!</definedName>
    <definedName name="__3__123Graph_ACPI_ER_LOG" localSheetId="58" hidden="1">[1]ER!#REF!</definedName>
    <definedName name="__3__123Graph_ACPI_ER_LOG" localSheetId="59" hidden="1">[1]ER!#REF!</definedName>
    <definedName name="__3__123Graph_ACPI_ER_LOG" hidden="1">[1]ER!#REF!</definedName>
    <definedName name="__4__123Graph_BCPI_ER_LOG" localSheetId="1" hidden="1">[1]ER!#REF!</definedName>
    <definedName name="__4__123Graph_BCPI_ER_LOG" localSheetId="7" hidden="1">[1]ER!#REF!</definedName>
    <definedName name="__4__123Graph_BCPI_ER_LOG" localSheetId="8" hidden="1">[1]ER!#REF!</definedName>
    <definedName name="__4__123Graph_BCPI_ER_LOG" localSheetId="9" hidden="1">[1]ER!#REF!</definedName>
    <definedName name="__4__123Graph_BCPI_ER_LOG" localSheetId="10" hidden="1">[1]ER!#REF!</definedName>
    <definedName name="__4__123Graph_BCPI_ER_LOG" localSheetId="11" hidden="1">[1]ER!#REF!</definedName>
    <definedName name="__4__123Graph_BCPI_ER_LOG" localSheetId="12" hidden="1">[1]ER!#REF!</definedName>
    <definedName name="__4__123Graph_BCPI_ER_LOG" localSheetId="13" hidden="1">[1]ER!#REF!</definedName>
    <definedName name="__4__123Graph_BCPI_ER_LOG" localSheetId="14" hidden="1">[1]ER!#REF!</definedName>
    <definedName name="__4__123Graph_BCPI_ER_LOG" localSheetId="15" hidden="1">[1]ER!#REF!</definedName>
    <definedName name="__4__123Graph_BCPI_ER_LOG" localSheetId="16" hidden="1">[1]ER!#REF!</definedName>
    <definedName name="__4__123Graph_BCPI_ER_LOG" localSheetId="17" hidden="1">[1]ER!#REF!</definedName>
    <definedName name="__4__123Graph_BCPI_ER_LOG" localSheetId="18" hidden="1">[1]ER!#REF!</definedName>
    <definedName name="__4__123Graph_BCPI_ER_LOG" localSheetId="19" hidden="1">[1]ER!#REF!</definedName>
    <definedName name="__4__123Graph_BCPI_ER_LOG" localSheetId="20" hidden="1">[1]ER!#REF!</definedName>
    <definedName name="__4__123Graph_BCPI_ER_LOG" localSheetId="21" hidden="1">[1]ER!#REF!</definedName>
    <definedName name="__4__123Graph_BCPI_ER_LOG" localSheetId="22" hidden="1">[1]ER!#REF!</definedName>
    <definedName name="__4__123Graph_BCPI_ER_LOG" localSheetId="23" hidden="1">[1]ER!#REF!</definedName>
    <definedName name="__4__123Graph_BCPI_ER_LOG" localSheetId="24" hidden="1">[1]ER!#REF!</definedName>
    <definedName name="__4__123Graph_BCPI_ER_LOG" localSheetId="25" hidden="1">[1]ER!#REF!</definedName>
    <definedName name="__4__123Graph_BCPI_ER_LOG" localSheetId="26" hidden="1">[1]ER!#REF!</definedName>
    <definedName name="__4__123Graph_BCPI_ER_LOG" localSheetId="27" hidden="1">[1]ER!#REF!</definedName>
    <definedName name="__4__123Graph_BCPI_ER_LOG" localSheetId="28" hidden="1">[1]ER!#REF!</definedName>
    <definedName name="__4__123Graph_BCPI_ER_LOG" localSheetId="29" hidden="1">[1]ER!#REF!</definedName>
    <definedName name="__4__123Graph_BCPI_ER_LOG" localSheetId="30" hidden="1">[1]ER!#REF!</definedName>
    <definedName name="__4__123Graph_BCPI_ER_LOG" localSheetId="31" hidden="1">[1]ER!#REF!</definedName>
    <definedName name="__4__123Graph_BCPI_ER_LOG" localSheetId="32" hidden="1">[1]ER!#REF!</definedName>
    <definedName name="__4__123Graph_BCPI_ER_LOG" localSheetId="33" hidden="1">[1]ER!#REF!</definedName>
    <definedName name="__4__123Graph_BCPI_ER_LOG" localSheetId="34" hidden="1">[1]ER!#REF!</definedName>
    <definedName name="__4__123Graph_BCPI_ER_LOG" localSheetId="35" hidden="1">[1]ER!#REF!</definedName>
    <definedName name="__4__123Graph_BCPI_ER_LOG" localSheetId="36" hidden="1">[1]ER!#REF!</definedName>
    <definedName name="__4__123Graph_BCPI_ER_LOG" localSheetId="37" hidden="1">[1]ER!#REF!</definedName>
    <definedName name="__4__123Graph_BCPI_ER_LOG" localSheetId="38" hidden="1">[1]ER!#REF!</definedName>
    <definedName name="__4__123Graph_BCPI_ER_LOG" localSheetId="39" hidden="1">[1]ER!#REF!</definedName>
    <definedName name="__4__123Graph_BCPI_ER_LOG" localSheetId="40" hidden="1">[1]ER!#REF!</definedName>
    <definedName name="__4__123Graph_BCPI_ER_LOG" localSheetId="41" hidden="1">[1]ER!#REF!</definedName>
    <definedName name="__4__123Graph_BCPI_ER_LOG" localSheetId="42" hidden="1">[1]ER!#REF!</definedName>
    <definedName name="__4__123Graph_BCPI_ER_LOG" localSheetId="43" hidden="1">[1]ER!#REF!</definedName>
    <definedName name="__4__123Graph_BCPI_ER_LOG" localSheetId="44" hidden="1">[1]ER!#REF!</definedName>
    <definedName name="__4__123Graph_BCPI_ER_LOG" localSheetId="45" hidden="1">[1]ER!#REF!</definedName>
    <definedName name="__4__123Graph_BCPI_ER_LOG" localSheetId="46" hidden="1">[1]ER!#REF!</definedName>
    <definedName name="__4__123Graph_BCPI_ER_LOG" localSheetId="47" hidden="1">[1]ER!#REF!</definedName>
    <definedName name="__4__123Graph_BCPI_ER_LOG" localSheetId="48" hidden="1">[1]ER!#REF!</definedName>
    <definedName name="__4__123Graph_BCPI_ER_LOG" localSheetId="49" hidden="1">[1]ER!#REF!</definedName>
    <definedName name="__4__123Graph_BCPI_ER_LOG" localSheetId="50" hidden="1">[1]ER!#REF!</definedName>
    <definedName name="__4__123Graph_BCPI_ER_LOG" localSheetId="51" hidden="1">[1]ER!#REF!</definedName>
    <definedName name="__4__123Graph_BCPI_ER_LOG" localSheetId="52" hidden="1">[1]ER!#REF!</definedName>
    <definedName name="__4__123Graph_BCPI_ER_LOG" localSheetId="53" hidden="1">[1]ER!#REF!</definedName>
    <definedName name="__4__123Graph_BCPI_ER_LOG" localSheetId="54" hidden="1">[1]ER!#REF!</definedName>
    <definedName name="__4__123Graph_BCPI_ER_LOG" localSheetId="55" hidden="1">[1]ER!#REF!</definedName>
    <definedName name="__4__123Graph_BCPI_ER_LOG" localSheetId="56" hidden="1">[1]ER!#REF!</definedName>
    <definedName name="__4__123Graph_BCPI_ER_LOG" localSheetId="57" hidden="1">[1]ER!#REF!</definedName>
    <definedName name="__4__123Graph_BCPI_ER_LOG" localSheetId="58" hidden="1">[1]ER!#REF!</definedName>
    <definedName name="__4__123Graph_BCPI_ER_LOG" localSheetId="59" hidden="1">[1]ER!#REF!</definedName>
    <definedName name="__4__123Graph_BCPI_ER_LOG" hidden="1">[1]ER!#REF!</definedName>
    <definedName name="__5__123Graph_BIBA_IBRD" localSheetId="1" hidden="1">[1]WB!#REF!</definedName>
    <definedName name="__5__123Graph_BIBA_IBRD" localSheetId="7" hidden="1">[1]WB!#REF!</definedName>
    <definedName name="__5__123Graph_BIBA_IBRD" localSheetId="8" hidden="1">[1]WB!#REF!</definedName>
    <definedName name="__5__123Graph_BIBA_IBRD" localSheetId="9" hidden="1">[1]WB!#REF!</definedName>
    <definedName name="__5__123Graph_BIBA_IBRD" localSheetId="10" hidden="1">[1]WB!#REF!</definedName>
    <definedName name="__5__123Graph_BIBA_IBRD" localSheetId="11" hidden="1">[1]WB!#REF!</definedName>
    <definedName name="__5__123Graph_BIBA_IBRD" localSheetId="12" hidden="1">[1]WB!#REF!</definedName>
    <definedName name="__5__123Graph_BIBA_IBRD" localSheetId="13" hidden="1">[1]WB!#REF!</definedName>
    <definedName name="__5__123Graph_BIBA_IBRD" localSheetId="14" hidden="1">[1]WB!#REF!</definedName>
    <definedName name="__5__123Graph_BIBA_IBRD" localSheetId="15" hidden="1">[1]WB!#REF!</definedName>
    <definedName name="__5__123Graph_BIBA_IBRD" localSheetId="16" hidden="1">[1]WB!#REF!</definedName>
    <definedName name="__5__123Graph_BIBA_IBRD" localSheetId="17" hidden="1">[1]WB!#REF!</definedName>
    <definedName name="__5__123Graph_BIBA_IBRD" localSheetId="18" hidden="1">[1]WB!#REF!</definedName>
    <definedName name="__5__123Graph_BIBA_IBRD" localSheetId="19" hidden="1">[1]WB!#REF!</definedName>
    <definedName name="__5__123Graph_BIBA_IBRD" localSheetId="20" hidden="1">[1]WB!#REF!</definedName>
    <definedName name="__5__123Graph_BIBA_IBRD" localSheetId="21" hidden="1">[1]WB!#REF!</definedName>
    <definedName name="__5__123Graph_BIBA_IBRD" localSheetId="22" hidden="1">[1]WB!#REF!</definedName>
    <definedName name="__5__123Graph_BIBA_IBRD" localSheetId="23" hidden="1">[1]WB!#REF!</definedName>
    <definedName name="__5__123Graph_BIBA_IBRD" localSheetId="24" hidden="1">[1]WB!#REF!</definedName>
    <definedName name="__5__123Graph_BIBA_IBRD" localSheetId="25" hidden="1">[1]WB!#REF!</definedName>
    <definedName name="__5__123Graph_BIBA_IBRD" localSheetId="26" hidden="1">[1]WB!#REF!</definedName>
    <definedName name="__5__123Graph_BIBA_IBRD" localSheetId="27" hidden="1">[1]WB!#REF!</definedName>
    <definedName name="__5__123Graph_BIBA_IBRD" localSheetId="28" hidden="1">[1]WB!#REF!</definedName>
    <definedName name="__5__123Graph_BIBA_IBRD" localSheetId="29" hidden="1">[1]WB!#REF!</definedName>
    <definedName name="__5__123Graph_BIBA_IBRD" localSheetId="30" hidden="1">[1]WB!#REF!</definedName>
    <definedName name="__5__123Graph_BIBA_IBRD" localSheetId="31" hidden="1">[1]WB!#REF!</definedName>
    <definedName name="__5__123Graph_BIBA_IBRD" localSheetId="32" hidden="1">[1]WB!#REF!</definedName>
    <definedName name="__5__123Graph_BIBA_IBRD" localSheetId="33" hidden="1">[1]WB!#REF!</definedName>
    <definedName name="__5__123Graph_BIBA_IBRD" localSheetId="34" hidden="1">[1]WB!#REF!</definedName>
    <definedName name="__5__123Graph_BIBA_IBRD" localSheetId="35" hidden="1">[1]WB!#REF!</definedName>
    <definedName name="__5__123Graph_BIBA_IBRD" localSheetId="36" hidden="1">[1]WB!#REF!</definedName>
    <definedName name="__5__123Graph_BIBA_IBRD" localSheetId="37" hidden="1">[1]WB!#REF!</definedName>
    <definedName name="__5__123Graph_BIBA_IBRD" localSheetId="38" hidden="1">[1]WB!#REF!</definedName>
    <definedName name="__5__123Graph_BIBA_IBRD" localSheetId="39" hidden="1">[1]WB!#REF!</definedName>
    <definedName name="__5__123Graph_BIBA_IBRD" localSheetId="40" hidden="1">[1]WB!#REF!</definedName>
    <definedName name="__5__123Graph_BIBA_IBRD" localSheetId="41" hidden="1">[1]WB!#REF!</definedName>
    <definedName name="__5__123Graph_BIBA_IBRD" localSheetId="42" hidden="1">[1]WB!#REF!</definedName>
    <definedName name="__5__123Graph_BIBA_IBRD" localSheetId="43" hidden="1">[1]WB!#REF!</definedName>
    <definedName name="__5__123Graph_BIBA_IBRD" localSheetId="44" hidden="1">[1]WB!#REF!</definedName>
    <definedName name="__5__123Graph_BIBA_IBRD" localSheetId="45" hidden="1">[1]WB!#REF!</definedName>
    <definedName name="__5__123Graph_BIBA_IBRD" localSheetId="46" hidden="1">[1]WB!#REF!</definedName>
    <definedName name="__5__123Graph_BIBA_IBRD" localSheetId="47" hidden="1">[1]WB!#REF!</definedName>
    <definedName name="__5__123Graph_BIBA_IBRD" localSheetId="48" hidden="1">[1]WB!#REF!</definedName>
    <definedName name="__5__123Graph_BIBA_IBRD" localSheetId="49" hidden="1">[1]WB!#REF!</definedName>
    <definedName name="__5__123Graph_BIBA_IBRD" localSheetId="50" hidden="1">[1]WB!#REF!</definedName>
    <definedName name="__5__123Graph_BIBA_IBRD" localSheetId="51" hidden="1">[1]WB!#REF!</definedName>
    <definedName name="__5__123Graph_BIBA_IBRD" localSheetId="52" hidden="1">[1]WB!#REF!</definedName>
    <definedName name="__5__123Graph_BIBA_IBRD" localSheetId="53" hidden="1">[1]WB!#REF!</definedName>
    <definedName name="__5__123Graph_BIBA_IBRD" localSheetId="54" hidden="1">[1]WB!#REF!</definedName>
    <definedName name="__5__123Graph_BIBA_IBRD" localSheetId="55" hidden="1">[1]WB!#REF!</definedName>
    <definedName name="__5__123Graph_BIBA_IBRD" localSheetId="56" hidden="1">[1]WB!#REF!</definedName>
    <definedName name="__5__123Graph_BIBA_IBRD" localSheetId="57" hidden="1">[1]WB!#REF!</definedName>
    <definedName name="__5__123Graph_BIBA_IBRD" localSheetId="58" hidden="1">[1]WB!#REF!</definedName>
    <definedName name="__5__123Graph_BIBA_IBRD" localSheetId="59" hidden="1">[1]WB!#REF!</definedName>
    <definedName name="__5__123Graph_BIBA_IBRD" hidden="1">[1]WB!#REF!</definedName>
    <definedName name="_3__123Graph_ACPI_ER_LOG" localSheetId="1" hidden="1">[1]ER!#REF!</definedName>
    <definedName name="_3__123Graph_ACPI_ER_LOG" localSheetId="7" hidden="1">[1]ER!#REF!</definedName>
    <definedName name="_3__123Graph_ACPI_ER_LOG" localSheetId="8" hidden="1">[1]ER!#REF!</definedName>
    <definedName name="_3__123Graph_ACPI_ER_LOG" localSheetId="9" hidden="1">[1]ER!#REF!</definedName>
    <definedName name="_3__123Graph_ACPI_ER_LOG" localSheetId="10" hidden="1">[1]ER!#REF!</definedName>
    <definedName name="_3__123Graph_ACPI_ER_LOG" localSheetId="11" hidden="1">[1]ER!#REF!</definedName>
    <definedName name="_3__123Graph_ACPI_ER_LOG" localSheetId="12" hidden="1">[1]ER!#REF!</definedName>
    <definedName name="_3__123Graph_ACPI_ER_LOG" localSheetId="13" hidden="1">[1]ER!#REF!</definedName>
    <definedName name="_3__123Graph_ACPI_ER_LOG" localSheetId="14" hidden="1">[1]ER!#REF!</definedName>
    <definedName name="_3__123Graph_ACPI_ER_LOG" localSheetId="15" hidden="1">[1]ER!#REF!</definedName>
    <definedName name="_3__123Graph_ACPI_ER_LOG" localSheetId="16" hidden="1">[1]ER!#REF!</definedName>
    <definedName name="_3__123Graph_ACPI_ER_LOG" localSheetId="17" hidden="1">[1]ER!#REF!</definedName>
    <definedName name="_3__123Graph_ACPI_ER_LOG" localSheetId="18" hidden="1">[1]ER!#REF!</definedName>
    <definedName name="_3__123Graph_ACPI_ER_LOG" localSheetId="19" hidden="1">[1]ER!#REF!</definedName>
    <definedName name="_3__123Graph_ACPI_ER_LOG" localSheetId="20" hidden="1">[1]ER!#REF!</definedName>
    <definedName name="_3__123Graph_ACPI_ER_LOG" localSheetId="21" hidden="1">[1]ER!#REF!</definedName>
    <definedName name="_3__123Graph_ACPI_ER_LOG" localSheetId="22" hidden="1">[1]ER!#REF!</definedName>
    <definedName name="_3__123Graph_ACPI_ER_LOG" localSheetId="23" hidden="1">[1]ER!#REF!</definedName>
    <definedName name="_3__123Graph_ACPI_ER_LOG" localSheetId="24" hidden="1">[1]ER!#REF!</definedName>
    <definedName name="_3__123Graph_ACPI_ER_LOG" localSheetId="25" hidden="1">[1]ER!#REF!</definedName>
    <definedName name="_3__123Graph_ACPI_ER_LOG" localSheetId="26" hidden="1">[1]ER!#REF!</definedName>
    <definedName name="_3__123Graph_ACPI_ER_LOG" localSheetId="27" hidden="1">[1]ER!#REF!</definedName>
    <definedName name="_3__123Graph_ACPI_ER_LOG" localSheetId="28" hidden="1">[1]ER!#REF!</definedName>
    <definedName name="_3__123Graph_ACPI_ER_LOG" localSheetId="29" hidden="1">[1]ER!#REF!</definedName>
    <definedName name="_3__123Graph_ACPI_ER_LOG" localSheetId="30" hidden="1">[1]ER!#REF!</definedName>
    <definedName name="_3__123Graph_ACPI_ER_LOG" localSheetId="31" hidden="1">[1]ER!#REF!</definedName>
    <definedName name="_3__123Graph_ACPI_ER_LOG" localSheetId="32" hidden="1">[1]ER!#REF!</definedName>
    <definedName name="_3__123Graph_ACPI_ER_LOG" localSheetId="33" hidden="1">[1]ER!#REF!</definedName>
    <definedName name="_3__123Graph_ACPI_ER_LOG" localSheetId="34" hidden="1">[1]ER!#REF!</definedName>
    <definedName name="_3__123Graph_ACPI_ER_LOG" localSheetId="35" hidden="1">[1]ER!#REF!</definedName>
    <definedName name="_3__123Graph_ACPI_ER_LOG" localSheetId="36" hidden="1">[1]ER!#REF!</definedName>
    <definedName name="_3__123Graph_ACPI_ER_LOG" localSheetId="37" hidden="1">[1]ER!#REF!</definedName>
    <definedName name="_3__123Graph_ACPI_ER_LOG" localSheetId="38" hidden="1">[1]ER!#REF!</definedName>
    <definedName name="_3__123Graph_ACPI_ER_LOG" localSheetId="39" hidden="1">[1]ER!#REF!</definedName>
    <definedName name="_3__123Graph_ACPI_ER_LOG" localSheetId="40" hidden="1">[1]ER!#REF!</definedName>
    <definedName name="_3__123Graph_ACPI_ER_LOG" localSheetId="41" hidden="1">[1]ER!#REF!</definedName>
    <definedName name="_3__123Graph_ACPI_ER_LOG" localSheetId="42" hidden="1">[1]ER!#REF!</definedName>
    <definedName name="_3__123Graph_ACPI_ER_LOG" localSheetId="43" hidden="1">[1]ER!#REF!</definedName>
    <definedName name="_3__123Graph_ACPI_ER_LOG" localSheetId="44" hidden="1">[1]ER!#REF!</definedName>
    <definedName name="_3__123Graph_ACPI_ER_LOG" localSheetId="45" hidden="1">[1]ER!#REF!</definedName>
    <definedName name="_3__123Graph_ACPI_ER_LOG" localSheetId="46" hidden="1">[1]ER!#REF!</definedName>
    <definedName name="_3__123Graph_ACPI_ER_LOG" localSheetId="47" hidden="1">[1]ER!#REF!</definedName>
    <definedName name="_3__123Graph_ACPI_ER_LOG" localSheetId="48" hidden="1">[1]ER!#REF!</definedName>
    <definedName name="_3__123Graph_ACPI_ER_LOG" localSheetId="49" hidden="1">[1]ER!#REF!</definedName>
    <definedName name="_3__123Graph_ACPI_ER_LOG" localSheetId="50" hidden="1">[1]ER!#REF!</definedName>
    <definedName name="_3__123Graph_ACPI_ER_LOG" localSheetId="51" hidden="1">[1]ER!#REF!</definedName>
    <definedName name="_3__123Graph_ACPI_ER_LOG" localSheetId="52" hidden="1">[1]ER!#REF!</definedName>
    <definedName name="_3__123Graph_ACPI_ER_LOG" localSheetId="53" hidden="1">[1]ER!#REF!</definedName>
    <definedName name="_3__123Graph_ACPI_ER_LOG" localSheetId="54" hidden="1">[1]ER!#REF!</definedName>
    <definedName name="_3__123Graph_ACPI_ER_LOG" localSheetId="55" hidden="1">[1]ER!#REF!</definedName>
    <definedName name="_3__123Graph_ACPI_ER_LOG" localSheetId="56" hidden="1">[1]ER!#REF!</definedName>
    <definedName name="_3__123Graph_ACPI_ER_LOG" localSheetId="57" hidden="1">[1]ER!#REF!</definedName>
    <definedName name="_3__123Graph_ACPI_ER_LOG" localSheetId="58" hidden="1">[1]ER!#REF!</definedName>
    <definedName name="_3__123Graph_ACPI_ER_LOG" localSheetId="59" hidden="1">[1]ER!#REF!</definedName>
    <definedName name="_3__123Graph_ACPI_ER_LOG" hidden="1">[1]ER!#REF!</definedName>
    <definedName name="_4__123Graph_BCPI_ER_LOG" localSheetId="1" hidden="1">[1]ER!#REF!</definedName>
    <definedName name="_4__123Graph_BCPI_ER_LOG" localSheetId="7" hidden="1">[1]ER!#REF!</definedName>
    <definedName name="_4__123Graph_BCPI_ER_LOG" localSheetId="8" hidden="1">[1]ER!#REF!</definedName>
    <definedName name="_4__123Graph_BCPI_ER_LOG" localSheetId="9" hidden="1">[1]ER!#REF!</definedName>
    <definedName name="_4__123Graph_BCPI_ER_LOG" localSheetId="10" hidden="1">[1]ER!#REF!</definedName>
    <definedName name="_4__123Graph_BCPI_ER_LOG" localSheetId="11" hidden="1">[1]ER!#REF!</definedName>
    <definedName name="_4__123Graph_BCPI_ER_LOG" localSheetId="12" hidden="1">[1]ER!#REF!</definedName>
    <definedName name="_4__123Graph_BCPI_ER_LOG" localSheetId="13" hidden="1">[1]ER!#REF!</definedName>
    <definedName name="_4__123Graph_BCPI_ER_LOG" localSheetId="14" hidden="1">[1]ER!#REF!</definedName>
    <definedName name="_4__123Graph_BCPI_ER_LOG" localSheetId="15" hidden="1">[1]ER!#REF!</definedName>
    <definedName name="_4__123Graph_BCPI_ER_LOG" localSheetId="16" hidden="1">[1]ER!#REF!</definedName>
    <definedName name="_4__123Graph_BCPI_ER_LOG" localSheetId="17" hidden="1">[1]ER!#REF!</definedName>
    <definedName name="_4__123Graph_BCPI_ER_LOG" localSheetId="18" hidden="1">[1]ER!#REF!</definedName>
    <definedName name="_4__123Graph_BCPI_ER_LOG" localSheetId="19" hidden="1">[1]ER!#REF!</definedName>
    <definedName name="_4__123Graph_BCPI_ER_LOG" localSheetId="20" hidden="1">[1]ER!#REF!</definedName>
    <definedName name="_4__123Graph_BCPI_ER_LOG" localSheetId="21" hidden="1">[1]ER!#REF!</definedName>
    <definedName name="_4__123Graph_BCPI_ER_LOG" localSheetId="22" hidden="1">[1]ER!#REF!</definedName>
    <definedName name="_4__123Graph_BCPI_ER_LOG" localSheetId="23" hidden="1">[1]ER!#REF!</definedName>
    <definedName name="_4__123Graph_BCPI_ER_LOG" localSheetId="24" hidden="1">[1]ER!#REF!</definedName>
    <definedName name="_4__123Graph_BCPI_ER_LOG" localSheetId="25" hidden="1">[1]ER!#REF!</definedName>
    <definedName name="_4__123Graph_BCPI_ER_LOG" localSheetId="26" hidden="1">[1]ER!#REF!</definedName>
    <definedName name="_4__123Graph_BCPI_ER_LOG" localSheetId="27" hidden="1">[1]ER!#REF!</definedName>
    <definedName name="_4__123Graph_BCPI_ER_LOG" localSheetId="28" hidden="1">[1]ER!#REF!</definedName>
    <definedName name="_4__123Graph_BCPI_ER_LOG" localSheetId="29" hidden="1">[1]ER!#REF!</definedName>
    <definedName name="_4__123Graph_BCPI_ER_LOG" localSheetId="30" hidden="1">[1]ER!#REF!</definedName>
    <definedName name="_4__123Graph_BCPI_ER_LOG" localSheetId="31" hidden="1">[1]ER!#REF!</definedName>
    <definedName name="_4__123Graph_BCPI_ER_LOG" localSheetId="32" hidden="1">[1]ER!#REF!</definedName>
    <definedName name="_4__123Graph_BCPI_ER_LOG" localSheetId="33" hidden="1">[1]ER!#REF!</definedName>
    <definedName name="_4__123Graph_BCPI_ER_LOG" localSheetId="34" hidden="1">[1]ER!#REF!</definedName>
    <definedName name="_4__123Graph_BCPI_ER_LOG" localSheetId="35" hidden="1">[1]ER!#REF!</definedName>
    <definedName name="_4__123Graph_BCPI_ER_LOG" localSheetId="36" hidden="1">[1]ER!#REF!</definedName>
    <definedName name="_4__123Graph_BCPI_ER_LOG" localSheetId="37" hidden="1">[1]ER!#REF!</definedName>
    <definedName name="_4__123Graph_BCPI_ER_LOG" localSheetId="38" hidden="1">[1]ER!#REF!</definedName>
    <definedName name="_4__123Graph_BCPI_ER_LOG" localSheetId="39" hidden="1">[1]ER!#REF!</definedName>
    <definedName name="_4__123Graph_BCPI_ER_LOG" localSheetId="40" hidden="1">[1]ER!#REF!</definedName>
    <definedName name="_4__123Graph_BCPI_ER_LOG" localSheetId="41" hidden="1">[1]ER!#REF!</definedName>
    <definedName name="_4__123Graph_BCPI_ER_LOG" localSheetId="42" hidden="1">[1]ER!#REF!</definedName>
    <definedName name="_4__123Graph_BCPI_ER_LOG" localSheetId="43" hidden="1">[1]ER!#REF!</definedName>
    <definedName name="_4__123Graph_BCPI_ER_LOG" localSheetId="44" hidden="1">[1]ER!#REF!</definedName>
    <definedName name="_4__123Graph_BCPI_ER_LOG" localSheetId="45" hidden="1">[1]ER!#REF!</definedName>
    <definedName name="_4__123Graph_BCPI_ER_LOG" localSheetId="46" hidden="1">[1]ER!#REF!</definedName>
    <definedName name="_4__123Graph_BCPI_ER_LOG" localSheetId="47" hidden="1">[1]ER!#REF!</definedName>
    <definedName name="_4__123Graph_BCPI_ER_LOG" localSheetId="48" hidden="1">[1]ER!#REF!</definedName>
    <definedName name="_4__123Graph_BCPI_ER_LOG" localSheetId="49" hidden="1">[1]ER!#REF!</definedName>
    <definedName name="_4__123Graph_BCPI_ER_LOG" localSheetId="50" hidden="1">[1]ER!#REF!</definedName>
    <definedName name="_4__123Graph_BCPI_ER_LOG" localSheetId="51" hidden="1">[1]ER!#REF!</definedName>
    <definedName name="_4__123Graph_BCPI_ER_LOG" localSheetId="52" hidden="1">[1]ER!#REF!</definedName>
    <definedName name="_4__123Graph_BCPI_ER_LOG" localSheetId="53" hidden="1">[1]ER!#REF!</definedName>
    <definedName name="_4__123Graph_BCPI_ER_LOG" localSheetId="54" hidden="1">[1]ER!#REF!</definedName>
    <definedName name="_4__123Graph_BCPI_ER_LOG" localSheetId="55" hidden="1">[1]ER!#REF!</definedName>
    <definedName name="_4__123Graph_BCPI_ER_LOG" localSheetId="56" hidden="1">[1]ER!#REF!</definedName>
    <definedName name="_4__123Graph_BCPI_ER_LOG" localSheetId="57" hidden="1">[1]ER!#REF!</definedName>
    <definedName name="_4__123Graph_BCPI_ER_LOG" localSheetId="58" hidden="1">[1]ER!#REF!</definedName>
    <definedName name="_4__123Graph_BCPI_ER_LOG" localSheetId="59" hidden="1">[1]ER!#REF!</definedName>
    <definedName name="_4__123Graph_BCPI_ER_LOG" hidden="1">[1]ER!#REF!</definedName>
    <definedName name="_5__123Graph_BIBA_IBRD" localSheetId="1" hidden="1">[1]WB!#REF!</definedName>
    <definedName name="_5__123Graph_BIBA_IBRD" localSheetId="7" hidden="1">[1]WB!#REF!</definedName>
    <definedName name="_5__123Graph_BIBA_IBRD" localSheetId="8" hidden="1">[1]WB!#REF!</definedName>
    <definedName name="_5__123Graph_BIBA_IBRD" localSheetId="9" hidden="1">[1]WB!#REF!</definedName>
    <definedName name="_5__123Graph_BIBA_IBRD" localSheetId="10" hidden="1">[1]WB!#REF!</definedName>
    <definedName name="_5__123Graph_BIBA_IBRD" localSheetId="11" hidden="1">[1]WB!#REF!</definedName>
    <definedName name="_5__123Graph_BIBA_IBRD" localSheetId="12" hidden="1">[1]WB!#REF!</definedName>
    <definedName name="_5__123Graph_BIBA_IBRD" localSheetId="13" hidden="1">[1]WB!#REF!</definedName>
    <definedName name="_5__123Graph_BIBA_IBRD" localSheetId="14" hidden="1">[1]WB!#REF!</definedName>
    <definedName name="_5__123Graph_BIBA_IBRD" localSheetId="15" hidden="1">[1]WB!#REF!</definedName>
    <definedName name="_5__123Graph_BIBA_IBRD" localSheetId="16" hidden="1">[1]WB!#REF!</definedName>
    <definedName name="_5__123Graph_BIBA_IBRD" localSheetId="17" hidden="1">[1]WB!#REF!</definedName>
    <definedName name="_5__123Graph_BIBA_IBRD" localSheetId="18" hidden="1">[1]WB!#REF!</definedName>
    <definedName name="_5__123Graph_BIBA_IBRD" localSheetId="19" hidden="1">[1]WB!#REF!</definedName>
    <definedName name="_5__123Graph_BIBA_IBRD" localSheetId="20" hidden="1">[1]WB!#REF!</definedName>
    <definedName name="_5__123Graph_BIBA_IBRD" localSheetId="21" hidden="1">[1]WB!#REF!</definedName>
    <definedName name="_5__123Graph_BIBA_IBRD" localSheetId="22" hidden="1">[1]WB!#REF!</definedName>
    <definedName name="_5__123Graph_BIBA_IBRD" localSheetId="23" hidden="1">[1]WB!#REF!</definedName>
    <definedName name="_5__123Graph_BIBA_IBRD" localSheetId="24" hidden="1">[1]WB!#REF!</definedName>
    <definedName name="_5__123Graph_BIBA_IBRD" localSheetId="25" hidden="1">[1]WB!#REF!</definedName>
    <definedName name="_5__123Graph_BIBA_IBRD" localSheetId="26" hidden="1">[1]WB!#REF!</definedName>
    <definedName name="_5__123Graph_BIBA_IBRD" localSheetId="27" hidden="1">[1]WB!#REF!</definedName>
    <definedName name="_5__123Graph_BIBA_IBRD" localSheetId="28" hidden="1">[1]WB!#REF!</definedName>
    <definedName name="_5__123Graph_BIBA_IBRD" localSheetId="29" hidden="1">[1]WB!#REF!</definedName>
    <definedName name="_5__123Graph_BIBA_IBRD" localSheetId="30" hidden="1">[1]WB!#REF!</definedName>
    <definedName name="_5__123Graph_BIBA_IBRD" localSheetId="31" hidden="1">[1]WB!#REF!</definedName>
    <definedName name="_5__123Graph_BIBA_IBRD" localSheetId="32" hidden="1">[1]WB!#REF!</definedName>
    <definedName name="_5__123Graph_BIBA_IBRD" localSheetId="33" hidden="1">[1]WB!#REF!</definedName>
    <definedName name="_5__123Graph_BIBA_IBRD" localSheetId="34" hidden="1">[1]WB!#REF!</definedName>
    <definedName name="_5__123Graph_BIBA_IBRD" localSheetId="35" hidden="1">[1]WB!#REF!</definedName>
    <definedName name="_5__123Graph_BIBA_IBRD" localSheetId="36" hidden="1">[1]WB!#REF!</definedName>
    <definedName name="_5__123Graph_BIBA_IBRD" localSheetId="37" hidden="1">[1]WB!#REF!</definedName>
    <definedName name="_5__123Graph_BIBA_IBRD" localSheetId="38" hidden="1">[1]WB!#REF!</definedName>
    <definedName name="_5__123Graph_BIBA_IBRD" localSheetId="39" hidden="1">[1]WB!#REF!</definedName>
    <definedName name="_5__123Graph_BIBA_IBRD" localSheetId="40" hidden="1">[1]WB!#REF!</definedName>
    <definedName name="_5__123Graph_BIBA_IBRD" localSheetId="41" hidden="1">[1]WB!#REF!</definedName>
    <definedName name="_5__123Graph_BIBA_IBRD" localSheetId="42" hidden="1">[1]WB!#REF!</definedName>
    <definedName name="_5__123Graph_BIBA_IBRD" localSheetId="43" hidden="1">[1]WB!#REF!</definedName>
    <definedName name="_5__123Graph_BIBA_IBRD" localSheetId="44" hidden="1">[1]WB!#REF!</definedName>
    <definedName name="_5__123Graph_BIBA_IBRD" localSheetId="45" hidden="1">[1]WB!#REF!</definedName>
    <definedName name="_5__123Graph_BIBA_IBRD" localSheetId="46" hidden="1">[1]WB!#REF!</definedName>
    <definedName name="_5__123Graph_BIBA_IBRD" localSheetId="47" hidden="1">[1]WB!#REF!</definedName>
    <definedName name="_5__123Graph_BIBA_IBRD" localSheetId="48" hidden="1">[1]WB!#REF!</definedName>
    <definedName name="_5__123Graph_BIBA_IBRD" localSheetId="49" hidden="1">[1]WB!#REF!</definedName>
    <definedName name="_5__123Graph_BIBA_IBRD" localSheetId="50" hidden="1">[1]WB!#REF!</definedName>
    <definedName name="_5__123Graph_BIBA_IBRD" localSheetId="51" hidden="1">[1]WB!#REF!</definedName>
    <definedName name="_5__123Graph_BIBA_IBRD" localSheetId="52" hidden="1">[1]WB!#REF!</definedName>
    <definedName name="_5__123Graph_BIBA_IBRD" localSheetId="53" hidden="1">[1]WB!#REF!</definedName>
    <definedName name="_5__123Graph_BIBA_IBRD" localSheetId="54" hidden="1">[1]WB!#REF!</definedName>
    <definedName name="_5__123Graph_BIBA_IBRD" localSheetId="55" hidden="1">[1]WB!#REF!</definedName>
    <definedName name="_5__123Graph_BIBA_IBRD" localSheetId="56" hidden="1">[1]WB!#REF!</definedName>
    <definedName name="_5__123Graph_BIBA_IBRD" localSheetId="57" hidden="1">[1]WB!#REF!</definedName>
    <definedName name="_5__123Graph_BIBA_IBRD" localSheetId="58" hidden="1">[1]WB!#REF!</definedName>
    <definedName name="_5__123Graph_BIBA_IBRD" localSheetId="59" hidden="1">[1]WB!#REF!</definedName>
    <definedName name="_5__123Graph_BIBA_IBRD" hidden="1">[1]WB!#REF!</definedName>
    <definedName name="_Fill" localSheetId="1" hidden="1">#REF!</definedName>
    <definedName name="_Fill" localSheetId="7" hidden="1">#REF!</definedName>
    <definedName name="_Fill" localSheetId="8" hidden="1">#REF!</definedName>
    <definedName name="_Fill" localSheetId="9" hidden="1">#REF!</definedName>
    <definedName name="_Fill" localSheetId="10" hidden="1">#REF!</definedName>
    <definedName name="_Fill" localSheetId="11" hidden="1">#REF!</definedName>
    <definedName name="_Fill" localSheetId="12" hidden="1">#REF!</definedName>
    <definedName name="_Fill" localSheetId="13" hidden="1">#REF!</definedName>
    <definedName name="_Fill" localSheetId="14" hidden="1">#REF!</definedName>
    <definedName name="_Fill" localSheetId="15" hidden="1">#REF!</definedName>
    <definedName name="_Fill" localSheetId="16" hidden="1">#REF!</definedName>
    <definedName name="_Fill" localSheetId="17" hidden="1">#REF!</definedName>
    <definedName name="_Fill" localSheetId="18" hidden="1">#REF!</definedName>
    <definedName name="_Fill" localSheetId="19" hidden="1">#REF!</definedName>
    <definedName name="_Fill" localSheetId="20" hidden="1">#REF!</definedName>
    <definedName name="_Fill" localSheetId="21" hidden="1">#REF!</definedName>
    <definedName name="_Fill" localSheetId="22" hidden="1">#REF!</definedName>
    <definedName name="_Fill" localSheetId="23" hidden="1">#REF!</definedName>
    <definedName name="_Fill" localSheetId="24" hidden="1">#REF!</definedName>
    <definedName name="_Fill" localSheetId="25" hidden="1">#REF!</definedName>
    <definedName name="_Fill" localSheetId="26" hidden="1">#REF!</definedName>
    <definedName name="_Fill" localSheetId="27" hidden="1">#REF!</definedName>
    <definedName name="_Fill" localSheetId="28" hidden="1">#REF!</definedName>
    <definedName name="_Fill" localSheetId="29" hidden="1">#REF!</definedName>
    <definedName name="_Fill" localSheetId="30" hidden="1">#REF!</definedName>
    <definedName name="_Fill" localSheetId="31" hidden="1">#REF!</definedName>
    <definedName name="_Fill" localSheetId="32" hidden="1">#REF!</definedName>
    <definedName name="_Fill" localSheetId="33" hidden="1">#REF!</definedName>
    <definedName name="_Fill" localSheetId="34" hidden="1">#REF!</definedName>
    <definedName name="_Fill" localSheetId="35" hidden="1">#REF!</definedName>
    <definedName name="_Fill" localSheetId="36" hidden="1">#REF!</definedName>
    <definedName name="_Fill" localSheetId="37" hidden="1">#REF!</definedName>
    <definedName name="_Fill" localSheetId="38" hidden="1">#REF!</definedName>
    <definedName name="_Fill" localSheetId="39" hidden="1">#REF!</definedName>
    <definedName name="_Fill" localSheetId="40" hidden="1">#REF!</definedName>
    <definedName name="_Fill" localSheetId="41" hidden="1">#REF!</definedName>
    <definedName name="_Fill" localSheetId="42" hidden="1">#REF!</definedName>
    <definedName name="_Fill" localSheetId="43" hidden="1">#REF!</definedName>
    <definedName name="_Fill" localSheetId="44" hidden="1">#REF!</definedName>
    <definedName name="_Fill" localSheetId="45" hidden="1">#REF!</definedName>
    <definedName name="_Fill" localSheetId="46" hidden="1">#REF!</definedName>
    <definedName name="_Fill" localSheetId="47" hidden="1">#REF!</definedName>
    <definedName name="_Fill" localSheetId="48" hidden="1">#REF!</definedName>
    <definedName name="_Fill" localSheetId="49" hidden="1">#REF!</definedName>
    <definedName name="_Fill" localSheetId="50" hidden="1">#REF!</definedName>
    <definedName name="_Fill" localSheetId="51" hidden="1">#REF!</definedName>
    <definedName name="_Fill" localSheetId="52" hidden="1">#REF!</definedName>
    <definedName name="_Fill" localSheetId="53" hidden="1">#REF!</definedName>
    <definedName name="_Fill" localSheetId="54" hidden="1">#REF!</definedName>
    <definedName name="_Fill" localSheetId="55" hidden="1">#REF!</definedName>
    <definedName name="_Fill" localSheetId="56" hidden="1">#REF!</definedName>
    <definedName name="_Fill" localSheetId="57" hidden="1">#REF!</definedName>
    <definedName name="_Fill" localSheetId="58" hidden="1">#REF!</definedName>
    <definedName name="_Fill" localSheetId="59" hidden="1">#REF!</definedName>
    <definedName name="_Fill" hidden="1">#REF!</definedName>
    <definedName name="_xlnm._FilterDatabase" localSheetId="18" hidden="1">'B3_3(1)'!$A$5:$W$18</definedName>
    <definedName name="_xlnm._FilterDatabase" localSheetId="3" hidden="1">'Drop-Down'!$A$1:$R$1</definedName>
    <definedName name="_xlnm._FilterDatabase" localSheetId="47" hidden="1">'F_1(1)'!$A$27:$BB$33</definedName>
    <definedName name="_Order1" hidden="1">0</definedName>
    <definedName name="_Order2" hidden="1">0</definedName>
    <definedName name="_Parse_Out" localSheetId="1" hidden="1">#REF!</definedName>
    <definedName name="_Parse_Out" localSheetId="7" hidden="1">#REF!</definedName>
    <definedName name="_Parse_Out" localSheetId="8" hidden="1">#REF!</definedName>
    <definedName name="_Parse_Out" localSheetId="9" hidden="1">#REF!</definedName>
    <definedName name="_Parse_Out" localSheetId="10" hidden="1">#REF!</definedName>
    <definedName name="_Parse_Out" localSheetId="11" hidden="1">#REF!</definedName>
    <definedName name="_Parse_Out" localSheetId="12" hidden="1">#REF!</definedName>
    <definedName name="_Parse_Out" localSheetId="13" hidden="1">#REF!</definedName>
    <definedName name="_Parse_Out" localSheetId="14" hidden="1">#REF!</definedName>
    <definedName name="_Parse_Out" localSheetId="15" hidden="1">#REF!</definedName>
    <definedName name="_Parse_Out" localSheetId="16" hidden="1">#REF!</definedName>
    <definedName name="_Parse_Out" localSheetId="17" hidden="1">#REF!</definedName>
    <definedName name="_Parse_Out" localSheetId="18" hidden="1">#REF!</definedName>
    <definedName name="_Parse_Out" localSheetId="19" hidden="1">#REF!</definedName>
    <definedName name="_Parse_Out" localSheetId="20" hidden="1">#REF!</definedName>
    <definedName name="_Parse_Out" localSheetId="21" hidden="1">#REF!</definedName>
    <definedName name="_Parse_Out" localSheetId="22" hidden="1">#REF!</definedName>
    <definedName name="_Parse_Out" localSheetId="23" hidden="1">#REF!</definedName>
    <definedName name="_Parse_Out" localSheetId="24" hidden="1">#REF!</definedName>
    <definedName name="_Parse_Out" localSheetId="25" hidden="1">#REF!</definedName>
    <definedName name="_Parse_Out" localSheetId="26" hidden="1">#REF!</definedName>
    <definedName name="_Parse_Out" localSheetId="27" hidden="1">#REF!</definedName>
    <definedName name="_Parse_Out" localSheetId="28" hidden="1">#REF!</definedName>
    <definedName name="_Parse_Out" localSheetId="29" hidden="1">#REF!</definedName>
    <definedName name="_Parse_Out" localSheetId="30" hidden="1">#REF!</definedName>
    <definedName name="_Parse_Out" localSheetId="31" hidden="1">#REF!</definedName>
    <definedName name="_Parse_Out" localSheetId="32" hidden="1">#REF!</definedName>
    <definedName name="_Parse_Out" localSheetId="33" hidden="1">#REF!</definedName>
    <definedName name="_Parse_Out" localSheetId="34" hidden="1">#REF!</definedName>
    <definedName name="_Parse_Out" localSheetId="35" hidden="1">#REF!</definedName>
    <definedName name="_Parse_Out" localSheetId="36" hidden="1">#REF!</definedName>
    <definedName name="_Parse_Out" localSheetId="37" hidden="1">#REF!</definedName>
    <definedName name="_Parse_Out" localSheetId="38" hidden="1">#REF!</definedName>
    <definedName name="_Parse_Out" localSheetId="39" hidden="1">#REF!</definedName>
    <definedName name="_Parse_Out" localSheetId="40" hidden="1">#REF!</definedName>
    <definedName name="_Parse_Out" localSheetId="41" hidden="1">#REF!</definedName>
    <definedName name="_Parse_Out" localSheetId="42" hidden="1">#REF!</definedName>
    <definedName name="_Parse_Out" localSheetId="43" hidden="1">#REF!</definedName>
    <definedName name="_Parse_Out" localSheetId="44" hidden="1">#REF!</definedName>
    <definedName name="_Parse_Out" localSheetId="45" hidden="1">#REF!</definedName>
    <definedName name="_Parse_Out" localSheetId="46" hidden="1">#REF!</definedName>
    <definedName name="_Parse_Out" localSheetId="47" hidden="1">#REF!</definedName>
    <definedName name="_Parse_Out" localSheetId="48" hidden="1">#REF!</definedName>
    <definedName name="_Parse_Out" localSheetId="49" hidden="1">#REF!</definedName>
    <definedName name="_Parse_Out" localSheetId="50" hidden="1">#REF!</definedName>
    <definedName name="_Parse_Out" localSheetId="51" hidden="1">#REF!</definedName>
    <definedName name="_Parse_Out" localSheetId="52" hidden="1">#REF!</definedName>
    <definedName name="_Parse_Out" localSheetId="53" hidden="1">#REF!</definedName>
    <definedName name="_Parse_Out" localSheetId="54" hidden="1">#REF!</definedName>
    <definedName name="_Parse_Out" localSheetId="55" hidden="1">#REF!</definedName>
    <definedName name="_Parse_Out" localSheetId="56" hidden="1">#REF!</definedName>
    <definedName name="_Parse_Out" localSheetId="57" hidden="1">#REF!</definedName>
    <definedName name="_Parse_Out" localSheetId="58" hidden="1">#REF!</definedName>
    <definedName name="_Parse_Out" localSheetId="59" hidden="1">#REF!</definedName>
    <definedName name="_Parse_Out" hidden="1">#REF!</definedName>
    <definedName name="_Regression_Out" localSheetId="1" hidden="1">#REF!</definedName>
    <definedName name="_Regression_Out" localSheetId="7" hidden="1">#REF!</definedName>
    <definedName name="_Regression_Out" localSheetId="8" hidden="1">#REF!</definedName>
    <definedName name="_Regression_Out" localSheetId="9" hidden="1">#REF!</definedName>
    <definedName name="_Regression_Out" localSheetId="10" hidden="1">#REF!</definedName>
    <definedName name="_Regression_Out" localSheetId="11" hidden="1">#REF!</definedName>
    <definedName name="_Regression_Out" localSheetId="12" hidden="1">#REF!</definedName>
    <definedName name="_Regression_Out" localSheetId="13" hidden="1">#REF!</definedName>
    <definedName name="_Regression_Out" localSheetId="14" hidden="1">#REF!</definedName>
    <definedName name="_Regression_Out" localSheetId="15" hidden="1">#REF!</definedName>
    <definedName name="_Regression_Out" localSheetId="16" hidden="1">#REF!</definedName>
    <definedName name="_Regression_Out" localSheetId="17" hidden="1">#REF!</definedName>
    <definedName name="_Regression_Out" localSheetId="18" hidden="1">#REF!</definedName>
    <definedName name="_Regression_Out" localSheetId="19" hidden="1">#REF!</definedName>
    <definedName name="_Regression_Out" localSheetId="20" hidden="1">#REF!</definedName>
    <definedName name="_Regression_Out" localSheetId="21" hidden="1">#REF!</definedName>
    <definedName name="_Regression_Out" localSheetId="22" hidden="1">#REF!</definedName>
    <definedName name="_Regression_Out" localSheetId="23" hidden="1">#REF!</definedName>
    <definedName name="_Regression_Out" localSheetId="24" hidden="1">#REF!</definedName>
    <definedName name="_Regression_Out" localSheetId="25" hidden="1">#REF!</definedName>
    <definedName name="_Regression_Out" localSheetId="26" hidden="1">#REF!</definedName>
    <definedName name="_Regression_Out" localSheetId="27" hidden="1">#REF!</definedName>
    <definedName name="_Regression_Out" localSheetId="28" hidden="1">#REF!</definedName>
    <definedName name="_Regression_Out" localSheetId="29" hidden="1">#REF!</definedName>
    <definedName name="_Regression_Out" localSheetId="30" hidden="1">#REF!</definedName>
    <definedName name="_Regression_Out" localSheetId="31" hidden="1">#REF!</definedName>
    <definedName name="_Regression_Out" localSheetId="32" hidden="1">#REF!</definedName>
    <definedName name="_Regression_Out" localSheetId="33" hidden="1">#REF!</definedName>
    <definedName name="_Regression_Out" localSheetId="34" hidden="1">#REF!</definedName>
    <definedName name="_Regression_Out" localSheetId="35" hidden="1">#REF!</definedName>
    <definedName name="_Regression_Out" localSheetId="36" hidden="1">#REF!</definedName>
    <definedName name="_Regression_Out" localSheetId="37" hidden="1">#REF!</definedName>
    <definedName name="_Regression_Out" localSheetId="38" hidden="1">#REF!</definedName>
    <definedName name="_Regression_Out" localSheetId="39" hidden="1">#REF!</definedName>
    <definedName name="_Regression_Out" localSheetId="40" hidden="1">#REF!</definedName>
    <definedName name="_Regression_Out" localSheetId="41" hidden="1">#REF!</definedName>
    <definedName name="_Regression_Out" localSheetId="42" hidden="1">#REF!</definedName>
    <definedName name="_Regression_Out" localSheetId="43" hidden="1">#REF!</definedName>
    <definedName name="_Regression_Out" localSheetId="44" hidden="1">#REF!</definedName>
    <definedName name="_Regression_Out" localSheetId="45" hidden="1">#REF!</definedName>
    <definedName name="_Regression_Out" localSheetId="46" hidden="1">#REF!</definedName>
    <definedName name="_Regression_Out" localSheetId="47" hidden="1">#REF!</definedName>
    <definedName name="_Regression_Out" localSheetId="48" hidden="1">#REF!</definedName>
    <definedName name="_Regression_Out" localSheetId="49" hidden="1">#REF!</definedName>
    <definedName name="_Regression_Out" localSheetId="50" hidden="1">#REF!</definedName>
    <definedName name="_Regression_Out" localSheetId="51" hidden="1">#REF!</definedName>
    <definedName name="_Regression_Out" localSheetId="52" hidden="1">#REF!</definedName>
    <definedName name="_Regression_Out" localSheetId="53" hidden="1">#REF!</definedName>
    <definedName name="_Regression_Out" localSheetId="54" hidden="1">#REF!</definedName>
    <definedName name="_Regression_Out" localSheetId="55" hidden="1">#REF!</definedName>
    <definedName name="_Regression_Out" localSheetId="56" hidden="1">#REF!</definedName>
    <definedName name="_Regression_Out" localSheetId="57" hidden="1">#REF!</definedName>
    <definedName name="_Regression_Out" localSheetId="58" hidden="1">#REF!</definedName>
    <definedName name="_Regression_Out" localSheetId="59" hidden="1">#REF!</definedName>
    <definedName name="_Regression_Out" hidden="1">#REF!</definedName>
    <definedName name="_Regression_X" localSheetId="1" hidden="1">#REF!</definedName>
    <definedName name="_Regression_X" localSheetId="7" hidden="1">#REF!</definedName>
    <definedName name="_Regression_X" localSheetId="8" hidden="1">#REF!</definedName>
    <definedName name="_Regression_X" localSheetId="9" hidden="1">#REF!</definedName>
    <definedName name="_Regression_X" localSheetId="10" hidden="1">#REF!</definedName>
    <definedName name="_Regression_X" localSheetId="11" hidden="1">#REF!</definedName>
    <definedName name="_Regression_X" localSheetId="12" hidden="1">#REF!</definedName>
    <definedName name="_Regression_X" localSheetId="13" hidden="1">#REF!</definedName>
    <definedName name="_Regression_X" localSheetId="14" hidden="1">#REF!</definedName>
    <definedName name="_Regression_X" localSheetId="15" hidden="1">#REF!</definedName>
    <definedName name="_Regression_X" localSheetId="16" hidden="1">#REF!</definedName>
    <definedName name="_Regression_X" localSheetId="17" hidden="1">#REF!</definedName>
    <definedName name="_Regression_X" localSheetId="18" hidden="1">#REF!</definedName>
    <definedName name="_Regression_X" localSheetId="19" hidden="1">#REF!</definedName>
    <definedName name="_Regression_X" localSheetId="20" hidden="1">#REF!</definedName>
    <definedName name="_Regression_X" localSheetId="21" hidden="1">#REF!</definedName>
    <definedName name="_Regression_X" localSheetId="22" hidden="1">#REF!</definedName>
    <definedName name="_Regression_X" localSheetId="23" hidden="1">#REF!</definedName>
    <definedName name="_Regression_X" localSheetId="24" hidden="1">#REF!</definedName>
    <definedName name="_Regression_X" localSheetId="25" hidden="1">#REF!</definedName>
    <definedName name="_Regression_X" localSheetId="26" hidden="1">#REF!</definedName>
    <definedName name="_Regression_X" localSheetId="27" hidden="1">#REF!</definedName>
    <definedName name="_Regression_X" localSheetId="28" hidden="1">#REF!</definedName>
    <definedName name="_Regression_X" localSheetId="29" hidden="1">#REF!</definedName>
    <definedName name="_Regression_X" localSheetId="30" hidden="1">#REF!</definedName>
    <definedName name="_Regression_X" localSheetId="31" hidden="1">#REF!</definedName>
    <definedName name="_Regression_X" localSheetId="32" hidden="1">#REF!</definedName>
    <definedName name="_Regression_X" localSheetId="33" hidden="1">#REF!</definedName>
    <definedName name="_Regression_X" localSheetId="34" hidden="1">#REF!</definedName>
    <definedName name="_Regression_X" localSheetId="35" hidden="1">#REF!</definedName>
    <definedName name="_Regression_X" localSheetId="36" hidden="1">#REF!</definedName>
    <definedName name="_Regression_X" localSheetId="37" hidden="1">#REF!</definedName>
    <definedName name="_Regression_X" localSheetId="38" hidden="1">#REF!</definedName>
    <definedName name="_Regression_X" localSheetId="39" hidden="1">#REF!</definedName>
    <definedName name="_Regression_X" localSheetId="40" hidden="1">#REF!</definedName>
    <definedName name="_Regression_X" localSheetId="41" hidden="1">#REF!</definedName>
    <definedName name="_Regression_X" localSheetId="42" hidden="1">#REF!</definedName>
    <definedName name="_Regression_X" localSheetId="43" hidden="1">#REF!</definedName>
    <definedName name="_Regression_X" localSheetId="44" hidden="1">#REF!</definedName>
    <definedName name="_Regression_X" localSheetId="45" hidden="1">#REF!</definedName>
    <definedName name="_Regression_X" localSheetId="46" hidden="1">#REF!</definedName>
    <definedName name="_Regression_X" localSheetId="47" hidden="1">#REF!</definedName>
    <definedName name="_Regression_X" localSheetId="48" hidden="1">#REF!</definedName>
    <definedName name="_Regression_X" localSheetId="49" hidden="1">#REF!</definedName>
    <definedName name="_Regression_X" localSheetId="50" hidden="1">#REF!</definedName>
    <definedName name="_Regression_X" localSheetId="51" hidden="1">#REF!</definedName>
    <definedName name="_Regression_X" localSheetId="52" hidden="1">#REF!</definedName>
    <definedName name="_Regression_X" localSheetId="53" hidden="1">#REF!</definedName>
    <definedName name="_Regression_X" localSheetId="54" hidden="1">#REF!</definedName>
    <definedName name="_Regression_X" localSheetId="55" hidden="1">#REF!</definedName>
    <definedName name="_Regression_X" localSheetId="56" hidden="1">#REF!</definedName>
    <definedName name="_Regression_X" localSheetId="57" hidden="1">#REF!</definedName>
    <definedName name="_Regression_X" localSheetId="58" hidden="1">#REF!</definedName>
    <definedName name="_Regression_X" localSheetId="59" hidden="1">#REF!</definedName>
    <definedName name="_Regression_X" hidden="1">#REF!</definedName>
    <definedName name="_Regression_Y" localSheetId="1" hidden="1">#REF!</definedName>
    <definedName name="_Regression_Y" localSheetId="7" hidden="1">#REF!</definedName>
    <definedName name="_Regression_Y" localSheetId="8" hidden="1">#REF!</definedName>
    <definedName name="_Regression_Y" localSheetId="9" hidden="1">#REF!</definedName>
    <definedName name="_Regression_Y" localSheetId="10" hidden="1">#REF!</definedName>
    <definedName name="_Regression_Y" localSheetId="11" hidden="1">#REF!</definedName>
    <definedName name="_Regression_Y" localSheetId="12" hidden="1">#REF!</definedName>
    <definedName name="_Regression_Y" localSheetId="13" hidden="1">#REF!</definedName>
    <definedName name="_Regression_Y" localSheetId="14" hidden="1">#REF!</definedName>
    <definedName name="_Regression_Y" localSheetId="15" hidden="1">#REF!</definedName>
    <definedName name="_Regression_Y" localSheetId="16" hidden="1">#REF!</definedName>
    <definedName name="_Regression_Y" localSheetId="17" hidden="1">#REF!</definedName>
    <definedName name="_Regression_Y" localSheetId="18" hidden="1">#REF!</definedName>
    <definedName name="_Regression_Y" localSheetId="19" hidden="1">#REF!</definedName>
    <definedName name="_Regression_Y" localSheetId="20" hidden="1">#REF!</definedName>
    <definedName name="_Regression_Y" localSheetId="21" hidden="1">#REF!</definedName>
    <definedName name="_Regression_Y" localSheetId="22" hidden="1">#REF!</definedName>
    <definedName name="_Regression_Y" localSheetId="23" hidden="1">#REF!</definedName>
    <definedName name="_Regression_Y" localSheetId="24" hidden="1">#REF!</definedName>
    <definedName name="_Regression_Y" localSheetId="25" hidden="1">#REF!</definedName>
    <definedName name="_Regression_Y" localSheetId="26" hidden="1">#REF!</definedName>
    <definedName name="_Regression_Y" localSheetId="27" hidden="1">#REF!</definedName>
    <definedName name="_Regression_Y" localSheetId="28" hidden="1">#REF!</definedName>
    <definedName name="_Regression_Y" localSheetId="29" hidden="1">#REF!</definedName>
    <definedName name="_Regression_Y" localSheetId="30" hidden="1">#REF!</definedName>
    <definedName name="_Regression_Y" localSheetId="31" hidden="1">#REF!</definedName>
    <definedName name="_Regression_Y" localSheetId="32" hidden="1">#REF!</definedName>
    <definedName name="_Regression_Y" localSheetId="33" hidden="1">#REF!</definedName>
    <definedName name="_Regression_Y" localSheetId="34" hidden="1">#REF!</definedName>
    <definedName name="_Regression_Y" localSheetId="35" hidden="1">#REF!</definedName>
    <definedName name="_Regression_Y" localSheetId="36" hidden="1">#REF!</definedName>
    <definedName name="_Regression_Y" localSheetId="37" hidden="1">#REF!</definedName>
    <definedName name="_Regression_Y" localSheetId="38" hidden="1">#REF!</definedName>
    <definedName name="_Regression_Y" localSheetId="39" hidden="1">#REF!</definedName>
    <definedName name="_Regression_Y" localSheetId="40" hidden="1">#REF!</definedName>
    <definedName name="_Regression_Y" localSheetId="41" hidden="1">#REF!</definedName>
    <definedName name="_Regression_Y" localSheetId="42" hidden="1">#REF!</definedName>
    <definedName name="_Regression_Y" localSheetId="43" hidden="1">#REF!</definedName>
    <definedName name="_Regression_Y" localSheetId="44" hidden="1">#REF!</definedName>
    <definedName name="_Regression_Y" localSheetId="45" hidden="1">#REF!</definedName>
    <definedName name="_Regression_Y" localSheetId="46" hidden="1">#REF!</definedName>
    <definedName name="_Regression_Y" localSheetId="47" hidden="1">#REF!</definedName>
    <definedName name="_Regression_Y" localSheetId="48" hidden="1">#REF!</definedName>
    <definedName name="_Regression_Y" localSheetId="49" hidden="1">#REF!</definedName>
    <definedName name="_Regression_Y" localSheetId="50" hidden="1">#REF!</definedName>
    <definedName name="_Regression_Y" localSheetId="51" hidden="1">#REF!</definedName>
    <definedName name="_Regression_Y" localSheetId="52" hidden="1">#REF!</definedName>
    <definedName name="_Regression_Y" localSheetId="53" hidden="1">#REF!</definedName>
    <definedName name="_Regression_Y" localSheetId="54" hidden="1">#REF!</definedName>
    <definedName name="_Regression_Y" localSheetId="55" hidden="1">#REF!</definedName>
    <definedName name="_Regression_Y" localSheetId="56" hidden="1">#REF!</definedName>
    <definedName name="_Regression_Y" localSheetId="57" hidden="1">#REF!</definedName>
    <definedName name="_Regression_Y" localSheetId="58" hidden="1">#REF!</definedName>
    <definedName name="_Regression_Y" localSheetId="59" hidden="1">#REF!</definedName>
    <definedName name="_Regression_Y" hidden="1">#REF!</definedName>
    <definedName name="AS2DocOpenMode" hidden="1">"AS2DocumentEdit"</definedName>
    <definedName name="Dimmensions" localSheetId="1" hidden="1">{"pl",#N/A,FALSE,"P&amp;L";"scpl",#N/A,FALSE,"scpl"}</definedName>
    <definedName name="Dimmensions" localSheetId="4" hidden="1">{"pl",#N/A,FALSE,"P&amp;L";"scpl",#N/A,FALSE,"scpl"}</definedName>
    <definedName name="Dimmensions" localSheetId="7" hidden="1">{"pl",#N/A,FALSE,"P&amp;L";"scpl",#N/A,FALSE,"scpl"}</definedName>
    <definedName name="Dimmensions" localSheetId="8" hidden="1">{"pl",#N/A,FALSE,"P&amp;L";"scpl",#N/A,FALSE,"scpl"}</definedName>
    <definedName name="Dimmensions" localSheetId="6" hidden="1">{"pl",#N/A,FALSE,"P&amp;L";"scpl",#N/A,FALSE,"scpl"}</definedName>
    <definedName name="Dimmensions" localSheetId="9" hidden="1">{"pl",#N/A,FALSE,"P&amp;L";"scpl",#N/A,FALSE,"scpl"}</definedName>
    <definedName name="Dimmensions" localSheetId="10" hidden="1">{"pl",#N/A,FALSE,"P&amp;L";"scpl",#N/A,FALSE,"scpl"}</definedName>
    <definedName name="Dimmensions" localSheetId="11" hidden="1">{"pl",#N/A,FALSE,"P&amp;L";"scpl",#N/A,FALSE,"scpl"}</definedName>
    <definedName name="Dimmensions" localSheetId="12" hidden="1">{"pl",#N/A,FALSE,"P&amp;L";"scpl",#N/A,FALSE,"scpl"}</definedName>
    <definedName name="Dimmensions" localSheetId="13" hidden="1">{"pl",#N/A,FALSE,"P&amp;L";"scpl",#N/A,FALSE,"scpl"}</definedName>
    <definedName name="Dimmensions" localSheetId="14" hidden="1">{"pl",#N/A,FALSE,"P&amp;L";"scpl",#N/A,FALSE,"scpl"}</definedName>
    <definedName name="Dimmensions" localSheetId="15" hidden="1">{"pl",#N/A,FALSE,"P&amp;L";"scpl",#N/A,FALSE,"scpl"}</definedName>
    <definedName name="Dimmensions" localSheetId="16" hidden="1">{"pl",#N/A,FALSE,"P&amp;L";"scpl",#N/A,FALSE,"scpl"}</definedName>
    <definedName name="Dimmensions" localSheetId="17" hidden="1">{"pl",#N/A,FALSE,"P&amp;L";"scpl",#N/A,FALSE,"scpl"}</definedName>
    <definedName name="Dimmensions" localSheetId="18" hidden="1">{"pl",#N/A,FALSE,"P&amp;L";"scpl",#N/A,FALSE,"scpl"}</definedName>
    <definedName name="Dimmensions" localSheetId="19" hidden="1">{"pl",#N/A,FALSE,"P&amp;L";"scpl",#N/A,FALSE,"scpl"}</definedName>
    <definedName name="Dimmensions" localSheetId="20" hidden="1">{"pl",#N/A,FALSE,"P&amp;L";"scpl",#N/A,FALSE,"scpl"}</definedName>
    <definedName name="Dimmensions" localSheetId="21" hidden="1">{"pl",#N/A,FALSE,"P&amp;L";"scpl",#N/A,FALSE,"scpl"}</definedName>
    <definedName name="Dimmensions" localSheetId="22" hidden="1">{"pl",#N/A,FALSE,"P&amp;L";"scpl",#N/A,FALSE,"scpl"}</definedName>
    <definedName name="Dimmensions" localSheetId="23" hidden="1">{"pl",#N/A,FALSE,"P&amp;L";"scpl",#N/A,FALSE,"scpl"}</definedName>
    <definedName name="Dimmensions" localSheetId="24" hidden="1">{"pl",#N/A,FALSE,"P&amp;L";"scpl",#N/A,FALSE,"scpl"}</definedName>
    <definedName name="Dimmensions" localSheetId="25" hidden="1">{"pl",#N/A,FALSE,"P&amp;L";"scpl",#N/A,FALSE,"scpl"}</definedName>
    <definedName name="Dimmensions" localSheetId="26" hidden="1">{"pl",#N/A,FALSE,"P&amp;L";"scpl",#N/A,FALSE,"scpl"}</definedName>
    <definedName name="Dimmensions" localSheetId="27" hidden="1">{"pl",#N/A,FALSE,"P&amp;L";"scpl",#N/A,FALSE,"scpl"}</definedName>
    <definedName name="Dimmensions" localSheetId="28" hidden="1">{"pl",#N/A,FALSE,"P&amp;L";"scpl",#N/A,FALSE,"scpl"}</definedName>
    <definedName name="Dimmensions" localSheetId="29" hidden="1">{"pl",#N/A,FALSE,"P&amp;L";"scpl",#N/A,FALSE,"scpl"}</definedName>
    <definedName name="Dimmensions" localSheetId="30" hidden="1">{"pl",#N/A,FALSE,"P&amp;L";"scpl",#N/A,FALSE,"scpl"}</definedName>
    <definedName name="Dimmensions" localSheetId="31" hidden="1">{"pl",#N/A,FALSE,"P&amp;L";"scpl",#N/A,FALSE,"scpl"}</definedName>
    <definedName name="Dimmensions" localSheetId="32" hidden="1">{"pl",#N/A,FALSE,"P&amp;L";"scpl",#N/A,FALSE,"scpl"}</definedName>
    <definedName name="Dimmensions" localSheetId="33" hidden="1">{"pl",#N/A,FALSE,"P&amp;L";"scpl",#N/A,FALSE,"scpl"}</definedName>
    <definedName name="Dimmensions" localSheetId="34" hidden="1">{"pl",#N/A,FALSE,"P&amp;L";"scpl",#N/A,FALSE,"scpl"}</definedName>
    <definedName name="Dimmensions" localSheetId="35" hidden="1">{"pl",#N/A,FALSE,"P&amp;L";"scpl",#N/A,FALSE,"scpl"}</definedName>
    <definedName name="Dimmensions" localSheetId="36" hidden="1">{"pl",#N/A,FALSE,"P&amp;L";"scpl",#N/A,FALSE,"scpl"}</definedName>
    <definedName name="Dimmensions" localSheetId="37" hidden="1">{"pl",#N/A,FALSE,"P&amp;L";"scpl",#N/A,FALSE,"scpl"}</definedName>
    <definedName name="Dimmensions" localSheetId="38" hidden="1">{"pl",#N/A,FALSE,"P&amp;L";"scpl",#N/A,FALSE,"scpl"}</definedName>
    <definedName name="Dimmensions" localSheetId="39" hidden="1">{"pl",#N/A,FALSE,"P&amp;L";"scpl",#N/A,FALSE,"scpl"}</definedName>
    <definedName name="Dimmensions" localSheetId="40" hidden="1">{"pl",#N/A,FALSE,"P&amp;L";"scpl",#N/A,FALSE,"scpl"}</definedName>
    <definedName name="Dimmensions" localSheetId="41" hidden="1">{"pl",#N/A,FALSE,"P&amp;L";"scpl",#N/A,FALSE,"scpl"}</definedName>
    <definedName name="Dimmensions" localSheetId="42" hidden="1">{"pl",#N/A,FALSE,"P&amp;L";"scpl",#N/A,FALSE,"scpl"}</definedName>
    <definedName name="Dimmensions" localSheetId="43" hidden="1">{"pl",#N/A,FALSE,"P&amp;L";"scpl",#N/A,FALSE,"scpl"}</definedName>
    <definedName name="Dimmensions" localSheetId="44" hidden="1">{"pl",#N/A,FALSE,"P&amp;L";"scpl",#N/A,FALSE,"scpl"}</definedName>
    <definedName name="Dimmensions" localSheetId="45" hidden="1">{"pl",#N/A,FALSE,"P&amp;L";"scpl",#N/A,FALSE,"scpl"}</definedName>
    <definedName name="Dimmensions" localSheetId="46" hidden="1">{"pl",#N/A,FALSE,"P&amp;L";"scpl",#N/A,FALSE,"scpl"}</definedName>
    <definedName name="Dimmensions" localSheetId="47" hidden="1">{"pl",#N/A,FALSE,"P&amp;L";"scpl",#N/A,FALSE,"scpl"}</definedName>
    <definedName name="Dimmensions" localSheetId="48" hidden="1">{"pl",#N/A,FALSE,"P&amp;L";"scpl",#N/A,FALSE,"scpl"}</definedName>
    <definedName name="Dimmensions" localSheetId="49" hidden="1">{"pl",#N/A,FALSE,"P&amp;L";"scpl",#N/A,FALSE,"scpl"}</definedName>
    <definedName name="Dimmensions" localSheetId="50" hidden="1">{"pl",#N/A,FALSE,"P&amp;L";"scpl",#N/A,FALSE,"scpl"}</definedName>
    <definedName name="Dimmensions" localSheetId="51" hidden="1">{"pl",#N/A,FALSE,"P&amp;L";"scpl",#N/A,FALSE,"scpl"}</definedName>
    <definedName name="Dimmensions" localSheetId="52" hidden="1">{"pl",#N/A,FALSE,"P&amp;L";"scpl",#N/A,FALSE,"scpl"}</definedName>
    <definedName name="Dimmensions" localSheetId="53" hidden="1">{"pl",#N/A,FALSE,"P&amp;L";"scpl",#N/A,FALSE,"scpl"}</definedName>
    <definedName name="Dimmensions" localSheetId="54" hidden="1">{"pl",#N/A,FALSE,"P&amp;L";"scpl",#N/A,FALSE,"scpl"}</definedName>
    <definedName name="Dimmensions" localSheetId="55" hidden="1">{"pl",#N/A,FALSE,"P&amp;L";"scpl",#N/A,FALSE,"scpl"}</definedName>
    <definedName name="Dimmensions" localSheetId="56" hidden="1">{"pl",#N/A,FALSE,"P&amp;L";"scpl",#N/A,FALSE,"scpl"}</definedName>
    <definedName name="Dimmensions" localSheetId="57" hidden="1">{"pl",#N/A,FALSE,"P&amp;L";"scpl",#N/A,FALSE,"scpl"}</definedName>
    <definedName name="Dimmensions" localSheetId="58" hidden="1">{"pl",#N/A,FALSE,"P&amp;L";"scpl",#N/A,FALSE,"scpl"}</definedName>
    <definedName name="Dimmensions" localSheetId="59" hidden="1">{"pl",#N/A,FALSE,"P&amp;L";"scpl",#N/A,FALSE,"scpl"}</definedName>
    <definedName name="Dimmensions" hidden="1">{"pl",#N/A,FALSE,"P&amp;L";"scpl",#N/A,FALSE,"scpl"}</definedName>
    <definedName name="GH" hidden="1">{#N/A,#N/A,FALSE,"EXCISE"}</definedName>
    <definedName name="GJ" hidden="1">{#N/A,#N/A,FALSE,"EXRATE"}</definedName>
    <definedName name="HTML_CodePage" hidden="1">1252</definedName>
    <definedName name="HTML_Description" hidden="1">""</definedName>
    <definedName name="HTML_Email" hidden="1">""</definedName>
    <definedName name="HTML_Header" hidden="1">"2002 Data"</definedName>
    <definedName name="HTML_LastUpdate" hidden="1">"04/11/2002"</definedName>
    <definedName name="HTML_LineAfter" hidden="1">FALSE</definedName>
    <definedName name="HTML_LineBefore" hidden="1">FALSE</definedName>
    <definedName name="HTML_Name" hidden="1">"Ken Wiseman"</definedName>
    <definedName name="HTML_OBDlg2" hidden="1">TRUE</definedName>
    <definedName name="HTML_OBDlg4" hidden="1">TRUE</definedName>
    <definedName name="HTML_OS" hidden="1">0</definedName>
    <definedName name="HTML_PathFile" hidden="1">"C:\My Documents\2002HTML.htm"</definedName>
    <definedName name="HTML_Title" hidden="1">"2002 charts"</definedName>
    <definedName name="qqq" localSheetId="1" hidden="1">{#N/A,#N/A,FALSE,"EXTRABUDGT"}</definedName>
    <definedName name="qqq" localSheetId="4" hidden="1">{#N/A,#N/A,FALSE,"EXTRABUDGT"}</definedName>
    <definedName name="qqq" localSheetId="7" hidden="1">{#N/A,#N/A,FALSE,"EXTRABUDGT"}</definedName>
    <definedName name="qqq" localSheetId="8" hidden="1">{#N/A,#N/A,FALSE,"EXTRABUDGT"}</definedName>
    <definedName name="qqq" localSheetId="6" hidden="1">{#N/A,#N/A,FALSE,"EXTRABUDGT"}</definedName>
    <definedName name="qqq" localSheetId="9" hidden="1">{#N/A,#N/A,FALSE,"EXTRABUDGT"}</definedName>
    <definedName name="qqq" localSheetId="10" hidden="1">{#N/A,#N/A,FALSE,"EXTRABUDGT"}</definedName>
    <definedName name="qqq" localSheetId="11" hidden="1">{#N/A,#N/A,FALSE,"EXTRABUDGT"}</definedName>
    <definedName name="qqq" localSheetId="12" hidden="1">{#N/A,#N/A,FALSE,"EXTRABUDGT"}</definedName>
    <definedName name="qqq" localSheetId="13" hidden="1">{#N/A,#N/A,FALSE,"EXTRABUDGT"}</definedName>
    <definedName name="qqq" localSheetId="14" hidden="1">{#N/A,#N/A,FALSE,"EXTRABUDGT"}</definedName>
    <definedName name="qqq" localSheetId="15" hidden="1">{#N/A,#N/A,FALSE,"EXTRABUDGT"}</definedName>
    <definedName name="qqq" localSheetId="16" hidden="1">{#N/A,#N/A,FALSE,"EXTRABUDGT"}</definedName>
    <definedName name="qqq" localSheetId="17" hidden="1">{#N/A,#N/A,FALSE,"EXTRABUDGT"}</definedName>
    <definedName name="qqq" localSheetId="18" hidden="1">{#N/A,#N/A,FALSE,"EXTRABUDGT"}</definedName>
    <definedName name="qqq" localSheetId="19" hidden="1">{#N/A,#N/A,FALSE,"EXTRABUDGT"}</definedName>
    <definedName name="qqq" localSheetId="20" hidden="1">{#N/A,#N/A,FALSE,"EXTRABUDGT"}</definedName>
    <definedName name="qqq" localSheetId="21" hidden="1">{#N/A,#N/A,FALSE,"EXTRABUDGT"}</definedName>
    <definedName name="qqq" localSheetId="22" hidden="1">{#N/A,#N/A,FALSE,"EXTRABUDGT"}</definedName>
    <definedName name="qqq" localSheetId="23" hidden="1">{#N/A,#N/A,FALSE,"EXTRABUDGT"}</definedName>
    <definedName name="qqq" localSheetId="24" hidden="1">{#N/A,#N/A,FALSE,"EXTRABUDGT"}</definedName>
    <definedName name="qqq" localSheetId="25" hidden="1">{#N/A,#N/A,FALSE,"EXTRABUDGT"}</definedName>
    <definedName name="qqq" localSheetId="26" hidden="1">{#N/A,#N/A,FALSE,"EXTRABUDGT"}</definedName>
    <definedName name="qqq" localSheetId="27" hidden="1">{#N/A,#N/A,FALSE,"EXTRABUDGT"}</definedName>
    <definedName name="qqq" localSheetId="28" hidden="1">{#N/A,#N/A,FALSE,"EXTRABUDGT"}</definedName>
    <definedName name="qqq" localSheetId="29" hidden="1">{#N/A,#N/A,FALSE,"EXTRABUDGT"}</definedName>
    <definedName name="qqq" localSheetId="30" hidden="1">{#N/A,#N/A,FALSE,"EXTRABUDGT"}</definedName>
    <definedName name="qqq" localSheetId="31" hidden="1">{#N/A,#N/A,FALSE,"EXTRABUDGT"}</definedName>
    <definedName name="qqq" localSheetId="32" hidden="1">{#N/A,#N/A,FALSE,"EXTRABUDGT"}</definedName>
    <definedName name="qqq" localSheetId="33" hidden="1">{#N/A,#N/A,FALSE,"EXTRABUDGT"}</definedName>
    <definedName name="qqq" localSheetId="34" hidden="1">{#N/A,#N/A,FALSE,"EXTRABUDGT"}</definedName>
    <definedName name="qqq" localSheetId="35" hidden="1">{#N/A,#N/A,FALSE,"EXTRABUDGT"}</definedName>
    <definedName name="qqq" localSheetId="36" hidden="1">{#N/A,#N/A,FALSE,"EXTRABUDGT"}</definedName>
    <definedName name="qqq" localSheetId="37" hidden="1">{#N/A,#N/A,FALSE,"EXTRABUDGT"}</definedName>
    <definedName name="qqq" localSheetId="38" hidden="1">{#N/A,#N/A,FALSE,"EXTRABUDGT"}</definedName>
    <definedName name="qqq" localSheetId="39" hidden="1">{#N/A,#N/A,FALSE,"EXTRABUDGT"}</definedName>
    <definedName name="qqq" localSheetId="40" hidden="1">{#N/A,#N/A,FALSE,"EXTRABUDGT"}</definedName>
    <definedName name="qqq" localSheetId="41" hidden="1">{#N/A,#N/A,FALSE,"EXTRABUDGT"}</definedName>
    <definedName name="qqq" localSheetId="42" hidden="1">{#N/A,#N/A,FALSE,"EXTRABUDGT"}</definedName>
    <definedName name="qqq" localSheetId="43" hidden="1">{#N/A,#N/A,FALSE,"EXTRABUDGT"}</definedName>
    <definedName name="qqq" localSheetId="44" hidden="1">{#N/A,#N/A,FALSE,"EXTRABUDGT"}</definedName>
    <definedName name="qqq" localSheetId="45" hidden="1">{#N/A,#N/A,FALSE,"EXTRABUDGT"}</definedName>
    <definedName name="qqq" localSheetId="46" hidden="1">{#N/A,#N/A,FALSE,"EXTRABUDGT"}</definedName>
    <definedName name="qqq" localSheetId="47" hidden="1">{#N/A,#N/A,FALSE,"EXTRABUDGT"}</definedName>
    <definedName name="qqq" localSheetId="48" hidden="1">{#N/A,#N/A,FALSE,"EXTRABUDGT"}</definedName>
    <definedName name="qqq" localSheetId="49" hidden="1">{#N/A,#N/A,FALSE,"EXTRABUDGT"}</definedName>
    <definedName name="qqq" localSheetId="50" hidden="1">{#N/A,#N/A,FALSE,"EXTRABUDGT"}</definedName>
    <definedName name="qqq" localSheetId="51" hidden="1">{#N/A,#N/A,FALSE,"EXTRABUDGT"}</definedName>
    <definedName name="qqq" localSheetId="52" hidden="1">{#N/A,#N/A,FALSE,"EXTRABUDGT"}</definedName>
    <definedName name="qqq" localSheetId="53" hidden="1">{#N/A,#N/A,FALSE,"EXTRABUDGT"}</definedName>
    <definedName name="qqq" localSheetId="54" hidden="1">{#N/A,#N/A,FALSE,"EXTRABUDGT"}</definedName>
    <definedName name="qqq" localSheetId="55" hidden="1">{#N/A,#N/A,FALSE,"EXTRABUDGT"}</definedName>
    <definedName name="qqq" localSheetId="56" hidden="1">{#N/A,#N/A,FALSE,"EXTRABUDGT"}</definedName>
    <definedName name="qqq" localSheetId="57" hidden="1">{#N/A,#N/A,FALSE,"EXTRABUDGT"}</definedName>
    <definedName name="qqq" localSheetId="58" hidden="1">{#N/A,#N/A,FALSE,"EXTRABUDGT"}</definedName>
    <definedName name="qqq" localSheetId="59" hidden="1">{#N/A,#N/A,FALSE,"EXTRABUDGT"}</definedName>
    <definedName name="qqq" hidden="1">{#N/A,#N/A,FALSE,"EXTRABUDGT"}</definedName>
    <definedName name="sencount" hidden="1">2</definedName>
    <definedName name="TextRefCopyRangeCount" hidden="1">20</definedName>
    <definedName name="wrn.Aging._.and._.Trend._.Analysis." localSheetId="1" hidden="1">{#N/A,#N/A,FALSE,"Aging Summary";#N/A,#N/A,FALSE,"Ratio Analysis";#N/A,#N/A,FALSE,"Test 120 Day Accts";#N/A,#N/A,FALSE,"Tickmarks"}</definedName>
    <definedName name="wrn.Aging._.and._.Trend._.Analysis." localSheetId="4" hidden="1">{#N/A,#N/A,FALSE,"Aging Summary";#N/A,#N/A,FALSE,"Ratio Analysis";#N/A,#N/A,FALSE,"Test 120 Day Accts";#N/A,#N/A,FALSE,"Tickmarks"}</definedName>
    <definedName name="wrn.Aging._.and._.Trend._.Analysis." localSheetId="7" hidden="1">{#N/A,#N/A,FALSE,"Aging Summary";#N/A,#N/A,FALSE,"Ratio Analysis";#N/A,#N/A,FALSE,"Test 120 Day Accts";#N/A,#N/A,FALSE,"Tickmarks"}</definedName>
    <definedName name="wrn.Aging._.and._.Trend._.Analysis." localSheetId="8" hidden="1">{#N/A,#N/A,FALSE,"Aging Summary";#N/A,#N/A,FALSE,"Ratio Analysis";#N/A,#N/A,FALSE,"Test 120 Day Accts";#N/A,#N/A,FALSE,"Tickmarks"}</definedName>
    <definedName name="wrn.Aging._.and._.Trend._.Analysis." localSheetId="6" hidden="1">{#N/A,#N/A,FALSE,"Aging Summary";#N/A,#N/A,FALSE,"Ratio Analysis";#N/A,#N/A,FALSE,"Test 120 Day Accts";#N/A,#N/A,FALSE,"Tickmarks"}</definedName>
    <definedName name="wrn.Aging._.and._.Trend._.Analysis." localSheetId="9" hidden="1">{#N/A,#N/A,FALSE,"Aging Summary";#N/A,#N/A,FALSE,"Ratio Analysis";#N/A,#N/A,FALSE,"Test 120 Day Accts";#N/A,#N/A,FALSE,"Tickmarks"}</definedName>
    <definedName name="wrn.Aging._.and._.Trend._.Analysis." localSheetId="10" hidden="1">{#N/A,#N/A,FALSE,"Aging Summary";#N/A,#N/A,FALSE,"Ratio Analysis";#N/A,#N/A,FALSE,"Test 120 Day Accts";#N/A,#N/A,FALSE,"Tickmarks"}</definedName>
    <definedName name="wrn.Aging._.and._.Trend._.Analysis." localSheetId="11" hidden="1">{#N/A,#N/A,FALSE,"Aging Summary";#N/A,#N/A,FALSE,"Ratio Analysis";#N/A,#N/A,FALSE,"Test 120 Day Accts";#N/A,#N/A,FALSE,"Tickmarks"}</definedName>
    <definedName name="wrn.Aging._.and._.Trend._.Analysis." localSheetId="12" hidden="1">{#N/A,#N/A,FALSE,"Aging Summary";#N/A,#N/A,FALSE,"Ratio Analysis";#N/A,#N/A,FALSE,"Test 120 Day Accts";#N/A,#N/A,FALSE,"Tickmarks"}</definedName>
    <definedName name="wrn.Aging._.and._.Trend._.Analysis." localSheetId="13" hidden="1">{#N/A,#N/A,FALSE,"Aging Summary";#N/A,#N/A,FALSE,"Ratio Analysis";#N/A,#N/A,FALSE,"Test 120 Day Accts";#N/A,#N/A,FALSE,"Tickmarks"}</definedName>
    <definedName name="wrn.Aging._.and._.Trend._.Analysis." localSheetId="14" hidden="1">{#N/A,#N/A,FALSE,"Aging Summary";#N/A,#N/A,FALSE,"Ratio Analysis";#N/A,#N/A,FALSE,"Test 120 Day Accts";#N/A,#N/A,FALSE,"Tickmarks"}</definedName>
    <definedName name="wrn.Aging._.and._.Trend._.Analysis." localSheetId="15" hidden="1">{#N/A,#N/A,FALSE,"Aging Summary";#N/A,#N/A,FALSE,"Ratio Analysis";#N/A,#N/A,FALSE,"Test 120 Day Accts";#N/A,#N/A,FALSE,"Tickmarks"}</definedName>
    <definedName name="wrn.Aging._.and._.Trend._.Analysis." localSheetId="16" hidden="1">{#N/A,#N/A,FALSE,"Aging Summary";#N/A,#N/A,FALSE,"Ratio Analysis";#N/A,#N/A,FALSE,"Test 120 Day Accts";#N/A,#N/A,FALSE,"Tickmarks"}</definedName>
    <definedName name="wrn.Aging._.and._.Trend._.Analysis." localSheetId="17" hidden="1">{#N/A,#N/A,FALSE,"Aging Summary";#N/A,#N/A,FALSE,"Ratio Analysis";#N/A,#N/A,FALSE,"Test 120 Day Accts";#N/A,#N/A,FALSE,"Tickmarks"}</definedName>
    <definedName name="wrn.Aging._.and._.Trend._.Analysis." localSheetId="18" hidden="1">{#N/A,#N/A,FALSE,"Aging Summary";#N/A,#N/A,FALSE,"Ratio Analysis";#N/A,#N/A,FALSE,"Test 120 Day Accts";#N/A,#N/A,FALSE,"Tickmarks"}</definedName>
    <definedName name="wrn.Aging._.and._.Trend._.Analysis." localSheetId="19" hidden="1">{#N/A,#N/A,FALSE,"Aging Summary";#N/A,#N/A,FALSE,"Ratio Analysis";#N/A,#N/A,FALSE,"Test 120 Day Accts";#N/A,#N/A,FALSE,"Tickmarks"}</definedName>
    <definedName name="wrn.Aging._.and._.Trend._.Analysis." localSheetId="20" hidden="1">{#N/A,#N/A,FALSE,"Aging Summary";#N/A,#N/A,FALSE,"Ratio Analysis";#N/A,#N/A,FALSE,"Test 120 Day Accts";#N/A,#N/A,FALSE,"Tickmarks"}</definedName>
    <definedName name="wrn.Aging._.and._.Trend._.Analysis." localSheetId="21" hidden="1">{#N/A,#N/A,FALSE,"Aging Summary";#N/A,#N/A,FALSE,"Ratio Analysis";#N/A,#N/A,FALSE,"Test 120 Day Accts";#N/A,#N/A,FALSE,"Tickmarks"}</definedName>
    <definedName name="wrn.Aging._.and._.Trend._.Analysis." localSheetId="22" hidden="1">{#N/A,#N/A,FALSE,"Aging Summary";#N/A,#N/A,FALSE,"Ratio Analysis";#N/A,#N/A,FALSE,"Test 120 Day Accts";#N/A,#N/A,FALSE,"Tickmarks"}</definedName>
    <definedName name="wrn.Aging._.and._.Trend._.Analysis." localSheetId="23" hidden="1">{#N/A,#N/A,FALSE,"Aging Summary";#N/A,#N/A,FALSE,"Ratio Analysis";#N/A,#N/A,FALSE,"Test 120 Day Accts";#N/A,#N/A,FALSE,"Tickmarks"}</definedName>
    <definedName name="wrn.Aging._.and._.Trend._.Analysis." localSheetId="24" hidden="1">{#N/A,#N/A,FALSE,"Aging Summary";#N/A,#N/A,FALSE,"Ratio Analysis";#N/A,#N/A,FALSE,"Test 120 Day Accts";#N/A,#N/A,FALSE,"Tickmarks"}</definedName>
    <definedName name="wrn.Aging._.and._.Trend._.Analysis." localSheetId="25" hidden="1">{#N/A,#N/A,FALSE,"Aging Summary";#N/A,#N/A,FALSE,"Ratio Analysis";#N/A,#N/A,FALSE,"Test 120 Day Accts";#N/A,#N/A,FALSE,"Tickmarks"}</definedName>
    <definedName name="wrn.Aging._.and._.Trend._.Analysis." localSheetId="26" hidden="1">{#N/A,#N/A,FALSE,"Aging Summary";#N/A,#N/A,FALSE,"Ratio Analysis";#N/A,#N/A,FALSE,"Test 120 Day Accts";#N/A,#N/A,FALSE,"Tickmarks"}</definedName>
    <definedName name="wrn.Aging._.and._.Trend._.Analysis." localSheetId="27" hidden="1">{#N/A,#N/A,FALSE,"Aging Summary";#N/A,#N/A,FALSE,"Ratio Analysis";#N/A,#N/A,FALSE,"Test 120 Day Accts";#N/A,#N/A,FALSE,"Tickmarks"}</definedName>
    <definedName name="wrn.Aging._.and._.Trend._.Analysis." localSheetId="28" hidden="1">{#N/A,#N/A,FALSE,"Aging Summary";#N/A,#N/A,FALSE,"Ratio Analysis";#N/A,#N/A,FALSE,"Test 120 Day Accts";#N/A,#N/A,FALSE,"Tickmarks"}</definedName>
    <definedName name="wrn.Aging._.and._.Trend._.Analysis." localSheetId="29" hidden="1">{#N/A,#N/A,FALSE,"Aging Summary";#N/A,#N/A,FALSE,"Ratio Analysis";#N/A,#N/A,FALSE,"Test 120 Day Accts";#N/A,#N/A,FALSE,"Tickmarks"}</definedName>
    <definedName name="wrn.Aging._.and._.Trend._.Analysis." localSheetId="30" hidden="1">{#N/A,#N/A,FALSE,"Aging Summary";#N/A,#N/A,FALSE,"Ratio Analysis";#N/A,#N/A,FALSE,"Test 120 Day Accts";#N/A,#N/A,FALSE,"Tickmarks"}</definedName>
    <definedName name="wrn.Aging._.and._.Trend._.Analysis." localSheetId="31" hidden="1">{#N/A,#N/A,FALSE,"Aging Summary";#N/A,#N/A,FALSE,"Ratio Analysis";#N/A,#N/A,FALSE,"Test 120 Day Accts";#N/A,#N/A,FALSE,"Tickmarks"}</definedName>
    <definedName name="wrn.Aging._.and._.Trend._.Analysis." localSheetId="32" hidden="1">{#N/A,#N/A,FALSE,"Aging Summary";#N/A,#N/A,FALSE,"Ratio Analysis";#N/A,#N/A,FALSE,"Test 120 Day Accts";#N/A,#N/A,FALSE,"Tickmarks"}</definedName>
    <definedName name="wrn.Aging._.and._.Trend._.Analysis." localSheetId="33" hidden="1">{#N/A,#N/A,FALSE,"Aging Summary";#N/A,#N/A,FALSE,"Ratio Analysis";#N/A,#N/A,FALSE,"Test 120 Day Accts";#N/A,#N/A,FALSE,"Tickmarks"}</definedName>
    <definedName name="wrn.Aging._.and._.Trend._.Analysis." localSheetId="34" hidden="1">{#N/A,#N/A,FALSE,"Aging Summary";#N/A,#N/A,FALSE,"Ratio Analysis";#N/A,#N/A,FALSE,"Test 120 Day Accts";#N/A,#N/A,FALSE,"Tickmarks"}</definedName>
    <definedName name="wrn.Aging._.and._.Trend._.Analysis." localSheetId="35" hidden="1">{#N/A,#N/A,FALSE,"Aging Summary";#N/A,#N/A,FALSE,"Ratio Analysis";#N/A,#N/A,FALSE,"Test 120 Day Accts";#N/A,#N/A,FALSE,"Tickmarks"}</definedName>
    <definedName name="wrn.Aging._.and._.Trend._.Analysis." localSheetId="36" hidden="1">{#N/A,#N/A,FALSE,"Aging Summary";#N/A,#N/A,FALSE,"Ratio Analysis";#N/A,#N/A,FALSE,"Test 120 Day Accts";#N/A,#N/A,FALSE,"Tickmarks"}</definedName>
    <definedName name="wrn.Aging._.and._.Trend._.Analysis." localSheetId="37" hidden="1">{#N/A,#N/A,FALSE,"Aging Summary";#N/A,#N/A,FALSE,"Ratio Analysis";#N/A,#N/A,FALSE,"Test 120 Day Accts";#N/A,#N/A,FALSE,"Tickmarks"}</definedName>
    <definedName name="wrn.Aging._.and._.Trend._.Analysis." localSheetId="38" hidden="1">{#N/A,#N/A,FALSE,"Aging Summary";#N/A,#N/A,FALSE,"Ratio Analysis";#N/A,#N/A,FALSE,"Test 120 Day Accts";#N/A,#N/A,FALSE,"Tickmarks"}</definedName>
    <definedName name="wrn.Aging._.and._.Trend._.Analysis." localSheetId="39" hidden="1">{#N/A,#N/A,FALSE,"Aging Summary";#N/A,#N/A,FALSE,"Ratio Analysis";#N/A,#N/A,FALSE,"Test 120 Day Accts";#N/A,#N/A,FALSE,"Tickmarks"}</definedName>
    <definedName name="wrn.Aging._.and._.Trend._.Analysis." localSheetId="40" hidden="1">{#N/A,#N/A,FALSE,"Aging Summary";#N/A,#N/A,FALSE,"Ratio Analysis";#N/A,#N/A,FALSE,"Test 120 Day Accts";#N/A,#N/A,FALSE,"Tickmarks"}</definedName>
    <definedName name="wrn.Aging._.and._.Trend._.Analysis." localSheetId="41" hidden="1">{#N/A,#N/A,FALSE,"Aging Summary";#N/A,#N/A,FALSE,"Ratio Analysis";#N/A,#N/A,FALSE,"Test 120 Day Accts";#N/A,#N/A,FALSE,"Tickmarks"}</definedName>
    <definedName name="wrn.Aging._.and._.Trend._.Analysis." localSheetId="42" hidden="1">{#N/A,#N/A,FALSE,"Aging Summary";#N/A,#N/A,FALSE,"Ratio Analysis";#N/A,#N/A,FALSE,"Test 120 Day Accts";#N/A,#N/A,FALSE,"Tickmarks"}</definedName>
    <definedName name="wrn.Aging._.and._.Trend._.Analysis." localSheetId="43" hidden="1">{#N/A,#N/A,FALSE,"Aging Summary";#N/A,#N/A,FALSE,"Ratio Analysis";#N/A,#N/A,FALSE,"Test 120 Day Accts";#N/A,#N/A,FALSE,"Tickmarks"}</definedName>
    <definedName name="wrn.Aging._.and._.Trend._.Analysis." localSheetId="44" hidden="1">{#N/A,#N/A,FALSE,"Aging Summary";#N/A,#N/A,FALSE,"Ratio Analysis";#N/A,#N/A,FALSE,"Test 120 Day Accts";#N/A,#N/A,FALSE,"Tickmarks"}</definedName>
    <definedName name="wrn.Aging._.and._.Trend._.Analysis." localSheetId="45" hidden="1">{#N/A,#N/A,FALSE,"Aging Summary";#N/A,#N/A,FALSE,"Ratio Analysis";#N/A,#N/A,FALSE,"Test 120 Day Accts";#N/A,#N/A,FALSE,"Tickmarks"}</definedName>
    <definedName name="wrn.Aging._.and._.Trend._.Analysis." localSheetId="46" hidden="1">{#N/A,#N/A,FALSE,"Aging Summary";#N/A,#N/A,FALSE,"Ratio Analysis";#N/A,#N/A,FALSE,"Test 120 Day Accts";#N/A,#N/A,FALSE,"Tickmarks"}</definedName>
    <definedName name="wrn.Aging._.and._.Trend._.Analysis." localSheetId="47" hidden="1">{#N/A,#N/A,FALSE,"Aging Summary";#N/A,#N/A,FALSE,"Ratio Analysis";#N/A,#N/A,FALSE,"Test 120 Day Accts";#N/A,#N/A,FALSE,"Tickmarks"}</definedName>
    <definedName name="wrn.Aging._.and._.Trend._.Analysis." localSheetId="48" hidden="1">{#N/A,#N/A,FALSE,"Aging Summary";#N/A,#N/A,FALSE,"Ratio Analysis";#N/A,#N/A,FALSE,"Test 120 Day Accts";#N/A,#N/A,FALSE,"Tickmarks"}</definedName>
    <definedName name="wrn.Aging._.and._.Trend._.Analysis." localSheetId="49" hidden="1">{#N/A,#N/A,FALSE,"Aging Summary";#N/A,#N/A,FALSE,"Ratio Analysis";#N/A,#N/A,FALSE,"Test 120 Day Accts";#N/A,#N/A,FALSE,"Tickmarks"}</definedName>
    <definedName name="wrn.Aging._.and._.Trend._.Analysis." localSheetId="50" hidden="1">{#N/A,#N/A,FALSE,"Aging Summary";#N/A,#N/A,FALSE,"Ratio Analysis";#N/A,#N/A,FALSE,"Test 120 Day Accts";#N/A,#N/A,FALSE,"Tickmarks"}</definedName>
    <definedName name="wrn.Aging._.and._.Trend._.Analysis." localSheetId="51" hidden="1">{#N/A,#N/A,FALSE,"Aging Summary";#N/A,#N/A,FALSE,"Ratio Analysis";#N/A,#N/A,FALSE,"Test 120 Day Accts";#N/A,#N/A,FALSE,"Tickmarks"}</definedName>
    <definedName name="wrn.Aging._.and._.Trend._.Analysis." localSheetId="52" hidden="1">{#N/A,#N/A,FALSE,"Aging Summary";#N/A,#N/A,FALSE,"Ratio Analysis";#N/A,#N/A,FALSE,"Test 120 Day Accts";#N/A,#N/A,FALSE,"Tickmarks"}</definedName>
    <definedName name="wrn.Aging._.and._.Trend._.Analysis." localSheetId="53" hidden="1">{#N/A,#N/A,FALSE,"Aging Summary";#N/A,#N/A,FALSE,"Ratio Analysis";#N/A,#N/A,FALSE,"Test 120 Day Accts";#N/A,#N/A,FALSE,"Tickmarks"}</definedName>
    <definedName name="wrn.Aging._.and._.Trend._.Analysis." localSheetId="54" hidden="1">{#N/A,#N/A,FALSE,"Aging Summary";#N/A,#N/A,FALSE,"Ratio Analysis";#N/A,#N/A,FALSE,"Test 120 Day Accts";#N/A,#N/A,FALSE,"Tickmarks"}</definedName>
    <definedName name="wrn.Aging._.and._.Trend._.Analysis." localSheetId="55" hidden="1">{#N/A,#N/A,FALSE,"Aging Summary";#N/A,#N/A,FALSE,"Ratio Analysis";#N/A,#N/A,FALSE,"Test 120 Day Accts";#N/A,#N/A,FALSE,"Tickmarks"}</definedName>
    <definedName name="wrn.Aging._.and._.Trend._.Analysis." localSheetId="56" hidden="1">{#N/A,#N/A,FALSE,"Aging Summary";#N/A,#N/A,FALSE,"Ratio Analysis";#N/A,#N/A,FALSE,"Test 120 Day Accts";#N/A,#N/A,FALSE,"Tickmarks"}</definedName>
    <definedName name="wrn.Aging._.and._.Trend._.Analysis." localSheetId="57" hidden="1">{#N/A,#N/A,FALSE,"Aging Summary";#N/A,#N/A,FALSE,"Ratio Analysis";#N/A,#N/A,FALSE,"Test 120 Day Accts";#N/A,#N/A,FALSE,"Tickmarks"}</definedName>
    <definedName name="wrn.Aging._.and._.Trend._.Analysis." localSheetId="58" hidden="1">{#N/A,#N/A,FALSE,"Aging Summary";#N/A,#N/A,FALSE,"Ratio Analysis";#N/A,#N/A,FALSE,"Test 120 Day Accts";#N/A,#N/A,FALSE,"Tickmarks"}</definedName>
    <definedName name="wrn.Aging._.and._.Trend._.Analysis." localSheetId="59"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BANKS." localSheetId="1" hidden="1">{#N/A,#N/A,FALSE,"BANKS"}</definedName>
    <definedName name="wrn.BANKS." localSheetId="4" hidden="1">{#N/A,#N/A,FALSE,"BANKS"}</definedName>
    <definedName name="wrn.BANKS." localSheetId="7" hidden="1">{#N/A,#N/A,FALSE,"BANKS"}</definedName>
    <definedName name="wrn.BANKS." localSheetId="8" hidden="1">{#N/A,#N/A,FALSE,"BANKS"}</definedName>
    <definedName name="wrn.BANKS." localSheetId="6" hidden="1">{#N/A,#N/A,FALSE,"BANKS"}</definedName>
    <definedName name="wrn.BANKS." localSheetId="9" hidden="1">{#N/A,#N/A,FALSE,"BANKS"}</definedName>
    <definedName name="wrn.BANKS." localSheetId="10" hidden="1">{#N/A,#N/A,FALSE,"BANKS"}</definedName>
    <definedName name="wrn.BANKS." localSheetId="11" hidden="1">{#N/A,#N/A,FALSE,"BANKS"}</definedName>
    <definedName name="wrn.BANKS." localSheetId="12" hidden="1">{#N/A,#N/A,FALSE,"BANKS"}</definedName>
    <definedName name="wrn.BANKS." localSheetId="13" hidden="1">{#N/A,#N/A,FALSE,"BANKS"}</definedName>
    <definedName name="wrn.BANKS." localSheetId="14" hidden="1">{#N/A,#N/A,FALSE,"BANKS"}</definedName>
    <definedName name="wrn.BANKS." localSheetId="15" hidden="1">{#N/A,#N/A,FALSE,"BANKS"}</definedName>
    <definedName name="wrn.BANKS." localSheetId="16" hidden="1">{#N/A,#N/A,FALSE,"BANKS"}</definedName>
    <definedName name="wrn.BANKS." localSheetId="17" hidden="1">{#N/A,#N/A,FALSE,"BANKS"}</definedName>
    <definedName name="wrn.BANKS." localSheetId="18" hidden="1">{#N/A,#N/A,FALSE,"BANKS"}</definedName>
    <definedName name="wrn.BANKS." localSheetId="19" hidden="1">{#N/A,#N/A,FALSE,"BANKS"}</definedName>
    <definedName name="wrn.BANKS." localSheetId="20" hidden="1">{#N/A,#N/A,FALSE,"BANKS"}</definedName>
    <definedName name="wrn.BANKS." localSheetId="21" hidden="1">{#N/A,#N/A,FALSE,"BANKS"}</definedName>
    <definedName name="wrn.BANKS." localSheetId="22" hidden="1">{#N/A,#N/A,FALSE,"BANKS"}</definedName>
    <definedName name="wrn.BANKS." localSheetId="23" hidden="1">{#N/A,#N/A,FALSE,"BANKS"}</definedName>
    <definedName name="wrn.BANKS." localSheetId="24" hidden="1">{#N/A,#N/A,FALSE,"BANKS"}</definedName>
    <definedName name="wrn.BANKS." localSheetId="25" hidden="1">{#N/A,#N/A,FALSE,"BANKS"}</definedName>
    <definedName name="wrn.BANKS." localSheetId="26" hidden="1">{#N/A,#N/A,FALSE,"BANKS"}</definedName>
    <definedName name="wrn.BANKS." localSheetId="27" hidden="1">{#N/A,#N/A,FALSE,"BANKS"}</definedName>
    <definedName name="wrn.BANKS." localSheetId="28" hidden="1">{#N/A,#N/A,FALSE,"BANKS"}</definedName>
    <definedName name="wrn.BANKS." localSheetId="29" hidden="1">{#N/A,#N/A,FALSE,"BANKS"}</definedName>
    <definedName name="wrn.BANKS." localSheetId="30" hidden="1">{#N/A,#N/A,FALSE,"BANKS"}</definedName>
    <definedName name="wrn.BANKS." localSheetId="31" hidden="1">{#N/A,#N/A,FALSE,"BANKS"}</definedName>
    <definedName name="wrn.BANKS." localSheetId="32" hidden="1">{#N/A,#N/A,FALSE,"BANKS"}</definedName>
    <definedName name="wrn.BANKS." localSheetId="33" hidden="1">{#N/A,#N/A,FALSE,"BANKS"}</definedName>
    <definedName name="wrn.BANKS." localSheetId="34" hidden="1">{#N/A,#N/A,FALSE,"BANKS"}</definedName>
    <definedName name="wrn.BANKS." localSheetId="35" hidden="1">{#N/A,#N/A,FALSE,"BANKS"}</definedName>
    <definedName name="wrn.BANKS." localSheetId="36" hidden="1">{#N/A,#N/A,FALSE,"BANKS"}</definedName>
    <definedName name="wrn.BANKS." localSheetId="37" hidden="1">{#N/A,#N/A,FALSE,"BANKS"}</definedName>
    <definedName name="wrn.BANKS." localSheetId="38" hidden="1">{#N/A,#N/A,FALSE,"BANKS"}</definedName>
    <definedName name="wrn.BANKS." localSheetId="39" hidden="1">{#N/A,#N/A,FALSE,"BANKS"}</definedName>
    <definedName name="wrn.BANKS." localSheetId="40" hidden="1">{#N/A,#N/A,FALSE,"BANKS"}</definedName>
    <definedName name="wrn.BANKS." localSheetId="41" hidden="1">{#N/A,#N/A,FALSE,"BANKS"}</definedName>
    <definedName name="wrn.BANKS." localSheetId="42" hidden="1">{#N/A,#N/A,FALSE,"BANKS"}</definedName>
    <definedName name="wrn.BANKS." localSheetId="43" hidden="1">{#N/A,#N/A,FALSE,"BANKS"}</definedName>
    <definedName name="wrn.BANKS." localSheetId="44" hidden="1">{#N/A,#N/A,FALSE,"BANKS"}</definedName>
    <definedName name="wrn.BANKS." localSheetId="45" hidden="1">{#N/A,#N/A,FALSE,"BANKS"}</definedName>
    <definedName name="wrn.BANKS." localSheetId="46" hidden="1">{#N/A,#N/A,FALSE,"BANKS"}</definedName>
    <definedName name="wrn.BANKS." localSheetId="47" hidden="1">{#N/A,#N/A,FALSE,"BANKS"}</definedName>
    <definedName name="wrn.BANKS." localSheetId="48" hidden="1">{#N/A,#N/A,FALSE,"BANKS"}</definedName>
    <definedName name="wrn.BANKS." localSheetId="49" hidden="1">{#N/A,#N/A,FALSE,"BANKS"}</definedName>
    <definedName name="wrn.BANKS." localSheetId="50" hidden="1">{#N/A,#N/A,FALSE,"BANKS"}</definedName>
    <definedName name="wrn.BANKS." localSheetId="51" hidden="1">{#N/A,#N/A,FALSE,"BANKS"}</definedName>
    <definedName name="wrn.BANKS." localSheetId="52" hidden="1">{#N/A,#N/A,FALSE,"BANKS"}</definedName>
    <definedName name="wrn.BANKS." localSheetId="53" hidden="1">{#N/A,#N/A,FALSE,"BANKS"}</definedName>
    <definedName name="wrn.BANKS." localSheetId="54" hidden="1">{#N/A,#N/A,FALSE,"BANKS"}</definedName>
    <definedName name="wrn.BANKS." localSheetId="55" hidden="1">{#N/A,#N/A,FALSE,"BANKS"}</definedName>
    <definedName name="wrn.BANKS." localSheetId="56" hidden="1">{#N/A,#N/A,FALSE,"BANKS"}</definedName>
    <definedName name="wrn.BANKS." localSheetId="57" hidden="1">{#N/A,#N/A,FALSE,"BANKS"}</definedName>
    <definedName name="wrn.BANKS." localSheetId="58" hidden="1">{#N/A,#N/A,FALSE,"BANKS"}</definedName>
    <definedName name="wrn.BANKS." localSheetId="59" hidden="1">{#N/A,#N/A,FALSE,"BANKS"}</definedName>
    <definedName name="wrn.BANKS." hidden="1">{#N/A,#N/A,FALSE,"BANKS"}</definedName>
    <definedName name="wrn.BOP." localSheetId="1" hidden="1">{#N/A,#N/A,FALSE,"BOP"}</definedName>
    <definedName name="wrn.BOP." localSheetId="4" hidden="1">{#N/A,#N/A,FALSE,"BOP"}</definedName>
    <definedName name="wrn.BOP." localSheetId="7" hidden="1">{#N/A,#N/A,FALSE,"BOP"}</definedName>
    <definedName name="wrn.BOP." localSheetId="8" hidden="1">{#N/A,#N/A,FALSE,"BOP"}</definedName>
    <definedName name="wrn.BOP." localSheetId="6" hidden="1">{#N/A,#N/A,FALSE,"BOP"}</definedName>
    <definedName name="wrn.BOP." localSheetId="9" hidden="1">{#N/A,#N/A,FALSE,"BOP"}</definedName>
    <definedName name="wrn.BOP." localSheetId="10" hidden="1">{#N/A,#N/A,FALSE,"BOP"}</definedName>
    <definedName name="wrn.BOP." localSheetId="11" hidden="1">{#N/A,#N/A,FALSE,"BOP"}</definedName>
    <definedName name="wrn.BOP." localSheetId="12" hidden="1">{#N/A,#N/A,FALSE,"BOP"}</definedName>
    <definedName name="wrn.BOP." localSheetId="13" hidden="1">{#N/A,#N/A,FALSE,"BOP"}</definedName>
    <definedName name="wrn.BOP." localSheetId="14" hidden="1">{#N/A,#N/A,FALSE,"BOP"}</definedName>
    <definedName name="wrn.BOP." localSheetId="15" hidden="1">{#N/A,#N/A,FALSE,"BOP"}</definedName>
    <definedName name="wrn.BOP." localSheetId="16" hidden="1">{#N/A,#N/A,FALSE,"BOP"}</definedName>
    <definedName name="wrn.BOP." localSheetId="17" hidden="1">{#N/A,#N/A,FALSE,"BOP"}</definedName>
    <definedName name="wrn.BOP." localSheetId="18" hidden="1">{#N/A,#N/A,FALSE,"BOP"}</definedName>
    <definedName name="wrn.BOP." localSheetId="19" hidden="1">{#N/A,#N/A,FALSE,"BOP"}</definedName>
    <definedName name="wrn.BOP." localSheetId="20" hidden="1">{#N/A,#N/A,FALSE,"BOP"}</definedName>
    <definedName name="wrn.BOP." localSheetId="21" hidden="1">{#N/A,#N/A,FALSE,"BOP"}</definedName>
    <definedName name="wrn.BOP." localSheetId="22" hidden="1">{#N/A,#N/A,FALSE,"BOP"}</definedName>
    <definedName name="wrn.BOP." localSheetId="23" hidden="1">{#N/A,#N/A,FALSE,"BOP"}</definedName>
    <definedName name="wrn.BOP." localSheetId="24" hidden="1">{#N/A,#N/A,FALSE,"BOP"}</definedName>
    <definedName name="wrn.BOP." localSheetId="25" hidden="1">{#N/A,#N/A,FALSE,"BOP"}</definedName>
    <definedName name="wrn.BOP." localSheetId="26" hidden="1">{#N/A,#N/A,FALSE,"BOP"}</definedName>
    <definedName name="wrn.BOP." localSheetId="27" hidden="1">{#N/A,#N/A,FALSE,"BOP"}</definedName>
    <definedName name="wrn.BOP." localSheetId="28" hidden="1">{#N/A,#N/A,FALSE,"BOP"}</definedName>
    <definedName name="wrn.BOP." localSheetId="29" hidden="1">{#N/A,#N/A,FALSE,"BOP"}</definedName>
    <definedName name="wrn.BOP." localSheetId="30" hidden="1">{#N/A,#N/A,FALSE,"BOP"}</definedName>
    <definedName name="wrn.BOP." localSheetId="31" hidden="1">{#N/A,#N/A,FALSE,"BOP"}</definedName>
    <definedName name="wrn.BOP." localSheetId="32" hidden="1">{#N/A,#N/A,FALSE,"BOP"}</definedName>
    <definedName name="wrn.BOP." localSheetId="33" hidden="1">{#N/A,#N/A,FALSE,"BOP"}</definedName>
    <definedName name="wrn.BOP." localSheetId="34" hidden="1">{#N/A,#N/A,FALSE,"BOP"}</definedName>
    <definedName name="wrn.BOP." localSheetId="35" hidden="1">{#N/A,#N/A,FALSE,"BOP"}</definedName>
    <definedName name="wrn.BOP." localSheetId="36" hidden="1">{#N/A,#N/A,FALSE,"BOP"}</definedName>
    <definedName name="wrn.BOP." localSheetId="37" hidden="1">{#N/A,#N/A,FALSE,"BOP"}</definedName>
    <definedName name="wrn.BOP." localSheetId="38" hidden="1">{#N/A,#N/A,FALSE,"BOP"}</definedName>
    <definedName name="wrn.BOP." localSheetId="39" hidden="1">{#N/A,#N/A,FALSE,"BOP"}</definedName>
    <definedName name="wrn.BOP." localSheetId="40" hidden="1">{#N/A,#N/A,FALSE,"BOP"}</definedName>
    <definedName name="wrn.BOP." localSheetId="41" hidden="1">{#N/A,#N/A,FALSE,"BOP"}</definedName>
    <definedName name="wrn.BOP." localSheetId="42" hidden="1">{#N/A,#N/A,FALSE,"BOP"}</definedName>
    <definedName name="wrn.BOP." localSheetId="43" hidden="1">{#N/A,#N/A,FALSE,"BOP"}</definedName>
    <definedName name="wrn.BOP." localSheetId="44" hidden="1">{#N/A,#N/A,FALSE,"BOP"}</definedName>
    <definedName name="wrn.BOP." localSheetId="45" hidden="1">{#N/A,#N/A,FALSE,"BOP"}</definedName>
    <definedName name="wrn.BOP." localSheetId="46" hidden="1">{#N/A,#N/A,FALSE,"BOP"}</definedName>
    <definedName name="wrn.BOP." localSheetId="47" hidden="1">{#N/A,#N/A,FALSE,"BOP"}</definedName>
    <definedName name="wrn.BOP." localSheetId="48" hidden="1">{#N/A,#N/A,FALSE,"BOP"}</definedName>
    <definedName name="wrn.BOP." localSheetId="49" hidden="1">{#N/A,#N/A,FALSE,"BOP"}</definedName>
    <definedName name="wrn.BOP." localSheetId="50" hidden="1">{#N/A,#N/A,FALSE,"BOP"}</definedName>
    <definedName name="wrn.BOP." localSheetId="51" hidden="1">{#N/A,#N/A,FALSE,"BOP"}</definedName>
    <definedName name="wrn.BOP." localSheetId="52" hidden="1">{#N/A,#N/A,FALSE,"BOP"}</definedName>
    <definedName name="wrn.BOP." localSheetId="53" hidden="1">{#N/A,#N/A,FALSE,"BOP"}</definedName>
    <definedName name="wrn.BOP." localSheetId="54" hidden="1">{#N/A,#N/A,FALSE,"BOP"}</definedName>
    <definedName name="wrn.BOP." localSheetId="55" hidden="1">{#N/A,#N/A,FALSE,"BOP"}</definedName>
    <definedName name="wrn.BOP." localSheetId="56" hidden="1">{#N/A,#N/A,FALSE,"BOP"}</definedName>
    <definedName name="wrn.BOP." localSheetId="57" hidden="1">{#N/A,#N/A,FALSE,"BOP"}</definedName>
    <definedName name="wrn.BOP." localSheetId="58" hidden="1">{#N/A,#N/A,FALSE,"BOP"}</definedName>
    <definedName name="wrn.BOP." localSheetId="59" hidden="1">{#N/A,#N/A,FALSE,"BOP"}</definedName>
    <definedName name="wrn.BOP." hidden="1">{#N/A,#N/A,FALSE,"BOP"}</definedName>
    <definedName name="wrn.BOP_MIDTERM." localSheetId="1" hidden="1">{"BOP_TAB",#N/A,FALSE,"N";"MIDTERM_TAB",#N/A,FALSE,"O"}</definedName>
    <definedName name="wrn.BOP_MIDTERM." localSheetId="4" hidden="1">{"BOP_TAB",#N/A,FALSE,"N";"MIDTERM_TAB",#N/A,FALSE,"O"}</definedName>
    <definedName name="wrn.BOP_MIDTERM." localSheetId="7" hidden="1">{"BOP_TAB",#N/A,FALSE,"N";"MIDTERM_TAB",#N/A,FALSE,"O"}</definedName>
    <definedName name="wrn.BOP_MIDTERM." localSheetId="8" hidden="1">{"BOP_TAB",#N/A,FALSE,"N";"MIDTERM_TAB",#N/A,FALSE,"O"}</definedName>
    <definedName name="wrn.BOP_MIDTERM." localSheetId="6" hidden="1">{"BOP_TAB",#N/A,FALSE,"N";"MIDTERM_TAB",#N/A,FALSE,"O"}</definedName>
    <definedName name="wrn.BOP_MIDTERM." localSheetId="9" hidden="1">{"BOP_TAB",#N/A,FALSE,"N";"MIDTERM_TAB",#N/A,FALSE,"O"}</definedName>
    <definedName name="wrn.BOP_MIDTERM." localSheetId="10" hidden="1">{"BOP_TAB",#N/A,FALSE,"N";"MIDTERM_TAB",#N/A,FALSE,"O"}</definedName>
    <definedName name="wrn.BOP_MIDTERM." localSheetId="11" hidden="1">{"BOP_TAB",#N/A,FALSE,"N";"MIDTERM_TAB",#N/A,FALSE,"O"}</definedName>
    <definedName name="wrn.BOP_MIDTERM." localSheetId="12" hidden="1">{"BOP_TAB",#N/A,FALSE,"N";"MIDTERM_TAB",#N/A,FALSE,"O"}</definedName>
    <definedName name="wrn.BOP_MIDTERM." localSheetId="13" hidden="1">{"BOP_TAB",#N/A,FALSE,"N";"MIDTERM_TAB",#N/A,FALSE,"O"}</definedName>
    <definedName name="wrn.BOP_MIDTERM." localSheetId="14" hidden="1">{"BOP_TAB",#N/A,FALSE,"N";"MIDTERM_TAB",#N/A,FALSE,"O"}</definedName>
    <definedName name="wrn.BOP_MIDTERM." localSheetId="15" hidden="1">{"BOP_TAB",#N/A,FALSE,"N";"MIDTERM_TAB",#N/A,FALSE,"O"}</definedName>
    <definedName name="wrn.BOP_MIDTERM." localSheetId="16" hidden="1">{"BOP_TAB",#N/A,FALSE,"N";"MIDTERM_TAB",#N/A,FALSE,"O"}</definedName>
    <definedName name="wrn.BOP_MIDTERM." localSheetId="17" hidden="1">{"BOP_TAB",#N/A,FALSE,"N";"MIDTERM_TAB",#N/A,FALSE,"O"}</definedName>
    <definedName name="wrn.BOP_MIDTERM." localSheetId="18" hidden="1">{"BOP_TAB",#N/A,FALSE,"N";"MIDTERM_TAB",#N/A,FALSE,"O"}</definedName>
    <definedName name="wrn.BOP_MIDTERM." localSheetId="19" hidden="1">{"BOP_TAB",#N/A,FALSE,"N";"MIDTERM_TAB",#N/A,FALSE,"O"}</definedName>
    <definedName name="wrn.BOP_MIDTERM." localSheetId="20" hidden="1">{"BOP_TAB",#N/A,FALSE,"N";"MIDTERM_TAB",#N/A,FALSE,"O"}</definedName>
    <definedName name="wrn.BOP_MIDTERM." localSheetId="21" hidden="1">{"BOP_TAB",#N/A,FALSE,"N";"MIDTERM_TAB",#N/A,FALSE,"O"}</definedName>
    <definedName name="wrn.BOP_MIDTERM." localSheetId="22" hidden="1">{"BOP_TAB",#N/A,FALSE,"N";"MIDTERM_TAB",#N/A,FALSE,"O"}</definedName>
    <definedName name="wrn.BOP_MIDTERM." localSheetId="23" hidden="1">{"BOP_TAB",#N/A,FALSE,"N";"MIDTERM_TAB",#N/A,FALSE,"O"}</definedName>
    <definedName name="wrn.BOP_MIDTERM." localSheetId="24" hidden="1">{"BOP_TAB",#N/A,FALSE,"N";"MIDTERM_TAB",#N/A,FALSE,"O"}</definedName>
    <definedName name="wrn.BOP_MIDTERM." localSheetId="25" hidden="1">{"BOP_TAB",#N/A,FALSE,"N";"MIDTERM_TAB",#N/A,FALSE,"O"}</definedName>
    <definedName name="wrn.BOP_MIDTERM." localSheetId="26" hidden="1">{"BOP_TAB",#N/A,FALSE,"N";"MIDTERM_TAB",#N/A,FALSE,"O"}</definedName>
    <definedName name="wrn.BOP_MIDTERM." localSheetId="27" hidden="1">{"BOP_TAB",#N/A,FALSE,"N";"MIDTERM_TAB",#N/A,FALSE,"O"}</definedName>
    <definedName name="wrn.BOP_MIDTERM." localSheetId="28" hidden="1">{"BOP_TAB",#N/A,FALSE,"N";"MIDTERM_TAB",#N/A,FALSE,"O"}</definedName>
    <definedName name="wrn.BOP_MIDTERM." localSheetId="29" hidden="1">{"BOP_TAB",#N/A,FALSE,"N";"MIDTERM_TAB",#N/A,FALSE,"O"}</definedName>
    <definedName name="wrn.BOP_MIDTERM." localSheetId="30" hidden="1">{"BOP_TAB",#N/A,FALSE,"N";"MIDTERM_TAB",#N/A,FALSE,"O"}</definedName>
    <definedName name="wrn.BOP_MIDTERM." localSheetId="31" hidden="1">{"BOP_TAB",#N/A,FALSE,"N";"MIDTERM_TAB",#N/A,FALSE,"O"}</definedName>
    <definedName name="wrn.BOP_MIDTERM." localSheetId="32" hidden="1">{"BOP_TAB",#N/A,FALSE,"N";"MIDTERM_TAB",#N/A,FALSE,"O"}</definedName>
    <definedName name="wrn.BOP_MIDTERM." localSheetId="33" hidden="1">{"BOP_TAB",#N/A,FALSE,"N";"MIDTERM_TAB",#N/A,FALSE,"O"}</definedName>
    <definedName name="wrn.BOP_MIDTERM." localSheetId="34" hidden="1">{"BOP_TAB",#N/A,FALSE,"N";"MIDTERM_TAB",#N/A,FALSE,"O"}</definedName>
    <definedName name="wrn.BOP_MIDTERM." localSheetId="35" hidden="1">{"BOP_TAB",#N/A,FALSE,"N";"MIDTERM_TAB",#N/A,FALSE,"O"}</definedName>
    <definedName name="wrn.BOP_MIDTERM." localSheetId="36" hidden="1">{"BOP_TAB",#N/A,FALSE,"N";"MIDTERM_TAB",#N/A,FALSE,"O"}</definedName>
    <definedName name="wrn.BOP_MIDTERM." localSheetId="37" hidden="1">{"BOP_TAB",#N/A,FALSE,"N";"MIDTERM_TAB",#N/A,FALSE,"O"}</definedName>
    <definedName name="wrn.BOP_MIDTERM." localSheetId="38" hidden="1">{"BOP_TAB",#N/A,FALSE,"N";"MIDTERM_TAB",#N/A,FALSE,"O"}</definedName>
    <definedName name="wrn.BOP_MIDTERM." localSheetId="39" hidden="1">{"BOP_TAB",#N/A,FALSE,"N";"MIDTERM_TAB",#N/A,FALSE,"O"}</definedName>
    <definedName name="wrn.BOP_MIDTERM." localSheetId="40" hidden="1">{"BOP_TAB",#N/A,FALSE,"N";"MIDTERM_TAB",#N/A,FALSE,"O"}</definedName>
    <definedName name="wrn.BOP_MIDTERM." localSheetId="41" hidden="1">{"BOP_TAB",#N/A,FALSE,"N";"MIDTERM_TAB",#N/A,FALSE,"O"}</definedName>
    <definedName name="wrn.BOP_MIDTERM." localSheetId="42" hidden="1">{"BOP_TAB",#N/A,FALSE,"N";"MIDTERM_TAB",#N/A,FALSE,"O"}</definedName>
    <definedName name="wrn.BOP_MIDTERM." localSheetId="43" hidden="1">{"BOP_TAB",#N/A,FALSE,"N";"MIDTERM_TAB",#N/A,FALSE,"O"}</definedName>
    <definedName name="wrn.BOP_MIDTERM." localSheetId="44" hidden="1">{"BOP_TAB",#N/A,FALSE,"N";"MIDTERM_TAB",#N/A,FALSE,"O"}</definedName>
    <definedName name="wrn.BOP_MIDTERM." localSheetId="45" hidden="1">{"BOP_TAB",#N/A,FALSE,"N";"MIDTERM_TAB",#N/A,FALSE,"O"}</definedName>
    <definedName name="wrn.BOP_MIDTERM." localSheetId="46" hidden="1">{"BOP_TAB",#N/A,FALSE,"N";"MIDTERM_TAB",#N/A,FALSE,"O"}</definedName>
    <definedName name="wrn.BOP_MIDTERM." localSheetId="47" hidden="1">{"BOP_TAB",#N/A,FALSE,"N";"MIDTERM_TAB",#N/A,FALSE,"O"}</definedName>
    <definedName name="wrn.BOP_MIDTERM." localSheetId="48" hidden="1">{"BOP_TAB",#N/A,FALSE,"N";"MIDTERM_TAB",#N/A,FALSE,"O"}</definedName>
    <definedName name="wrn.BOP_MIDTERM." localSheetId="49" hidden="1">{"BOP_TAB",#N/A,FALSE,"N";"MIDTERM_TAB",#N/A,FALSE,"O"}</definedName>
    <definedName name="wrn.BOP_MIDTERM." localSheetId="50" hidden="1">{"BOP_TAB",#N/A,FALSE,"N";"MIDTERM_TAB",#N/A,FALSE,"O"}</definedName>
    <definedName name="wrn.BOP_MIDTERM." localSheetId="51" hidden="1">{"BOP_TAB",#N/A,FALSE,"N";"MIDTERM_TAB",#N/A,FALSE,"O"}</definedName>
    <definedName name="wrn.BOP_MIDTERM." localSheetId="52" hidden="1">{"BOP_TAB",#N/A,FALSE,"N";"MIDTERM_TAB",#N/A,FALSE,"O"}</definedName>
    <definedName name="wrn.BOP_MIDTERM." localSheetId="53" hidden="1">{"BOP_TAB",#N/A,FALSE,"N";"MIDTERM_TAB",#N/A,FALSE,"O"}</definedName>
    <definedName name="wrn.BOP_MIDTERM." localSheetId="54" hidden="1">{"BOP_TAB",#N/A,FALSE,"N";"MIDTERM_TAB",#N/A,FALSE,"O"}</definedName>
    <definedName name="wrn.BOP_MIDTERM." localSheetId="55" hidden="1">{"BOP_TAB",#N/A,FALSE,"N";"MIDTERM_TAB",#N/A,FALSE,"O"}</definedName>
    <definedName name="wrn.BOP_MIDTERM." localSheetId="56" hidden="1">{"BOP_TAB",#N/A,FALSE,"N";"MIDTERM_TAB",#N/A,FALSE,"O"}</definedName>
    <definedName name="wrn.BOP_MIDTERM." localSheetId="57" hidden="1">{"BOP_TAB",#N/A,FALSE,"N";"MIDTERM_TAB",#N/A,FALSE,"O"}</definedName>
    <definedName name="wrn.BOP_MIDTERM." localSheetId="58" hidden="1">{"BOP_TAB",#N/A,FALSE,"N";"MIDTERM_TAB",#N/A,FALSE,"O"}</definedName>
    <definedName name="wrn.BOP_MIDTERM." localSheetId="59" hidden="1">{"BOP_TAB",#N/A,FALSE,"N";"MIDTERM_TAB",#N/A,FALSE,"O"}</definedName>
    <definedName name="wrn.BOP_MIDTERM." hidden="1">{"BOP_TAB",#N/A,FALSE,"N";"MIDTERM_TAB",#N/A,FALSE,"O"}</definedName>
    <definedName name="wrn.CREDIT." localSheetId="1" hidden="1">{#N/A,#N/A,FALSE,"CREDIT"}</definedName>
    <definedName name="wrn.CREDIT." localSheetId="4" hidden="1">{#N/A,#N/A,FALSE,"CREDIT"}</definedName>
    <definedName name="wrn.CREDIT." localSheetId="7" hidden="1">{#N/A,#N/A,FALSE,"CREDIT"}</definedName>
    <definedName name="wrn.CREDIT." localSheetId="8" hidden="1">{#N/A,#N/A,FALSE,"CREDIT"}</definedName>
    <definedName name="wrn.CREDIT." localSheetId="6" hidden="1">{#N/A,#N/A,FALSE,"CREDIT"}</definedName>
    <definedName name="wrn.CREDIT." localSheetId="9" hidden="1">{#N/A,#N/A,FALSE,"CREDIT"}</definedName>
    <definedName name="wrn.CREDIT." localSheetId="10" hidden="1">{#N/A,#N/A,FALSE,"CREDIT"}</definedName>
    <definedName name="wrn.CREDIT." localSheetId="11" hidden="1">{#N/A,#N/A,FALSE,"CREDIT"}</definedName>
    <definedName name="wrn.CREDIT." localSheetId="12" hidden="1">{#N/A,#N/A,FALSE,"CREDIT"}</definedName>
    <definedName name="wrn.CREDIT." localSheetId="13" hidden="1">{#N/A,#N/A,FALSE,"CREDIT"}</definedName>
    <definedName name="wrn.CREDIT." localSheetId="14" hidden="1">{#N/A,#N/A,FALSE,"CREDIT"}</definedName>
    <definedName name="wrn.CREDIT." localSheetId="15" hidden="1">{#N/A,#N/A,FALSE,"CREDIT"}</definedName>
    <definedName name="wrn.CREDIT." localSheetId="16" hidden="1">{#N/A,#N/A,FALSE,"CREDIT"}</definedName>
    <definedName name="wrn.CREDIT." localSheetId="17" hidden="1">{#N/A,#N/A,FALSE,"CREDIT"}</definedName>
    <definedName name="wrn.CREDIT." localSheetId="18" hidden="1">{#N/A,#N/A,FALSE,"CREDIT"}</definedName>
    <definedName name="wrn.CREDIT." localSheetId="19" hidden="1">{#N/A,#N/A,FALSE,"CREDIT"}</definedName>
    <definedName name="wrn.CREDIT." localSheetId="20" hidden="1">{#N/A,#N/A,FALSE,"CREDIT"}</definedName>
    <definedName name="wrn.CREDIT." localSheetId="21" hidden="1">{#N/A,#N/A,FALSE,"CREDIT"}</definedName>
    <definedName name="wrn.CREDIT." localSheetId="22" hidden="1">{#N/A,#N/A,FALSE,"CREDIT"}</definedName>
    <definedName name="wrn.CREDIT." localSheetId="23" hidden="1">{#N/A,#N/A,FALSE,"CREDIT"}</definedName>
    <definedName name="wrn.CREDIT." localSheetId="24" hidden="1">{#N/A,#N/A,FALSE,"CREDIT"}</definedName>
    <definedName name="wrn.CREDIT." localSheetId="25" hidden="1">{#N/A,#N/A,FALSE,"CREDIT"}</definedName>
    <definedName name="wrn.CREDIT." localSheetId="26" hidden="1">{#N/A,#N/A,FALSE,"CREDIT"}</definedName>
    <definedName name="wrn.CREDIT." localSheetId="27" hidden="1">{#N/A,#N/A,FALSE,"CREDIT"}</definedName>
    <definedName name="wrn.CREDIT." localSheetId="28" hidden="1">{#N/A,#N/A,FALSE,"CREDIT"}</definedName>
    <definedName name="wrn.CREDIT." localSheetId="29" hidden="1">{#N/A,#N/A,FALSE,"CREDIT"}</definedName>
    <definedName name="wrn.CREDIT." localSheetId="30" hidden="1">{#N/A,#N/A,FALSE,"CREDIT"}</definedName>
    <definedName name="wrn.CREDIT." localSheetId="31" hidden="1">{#N/A,#N/A,FALSE,"CREDIT"}</definedName>
    <definedName name="wrn.CREDIT." localSheetId="32" hidden="1">{#N/A,#N/A,FALSE,"CREDIT"}</definedName>
    <definedName name="wrn.CREDIT." localSheetId="33" hidden="1">{#N/A,#N/A,FALSE,"CREDIT"}</definedName>
    <definedName name="wrn.CREDIT." localSheetId="34" hidden="1">{#N/A,#N/A,FALSE,"CREDIT"}</definedName>
    <definedName name="wrn.CREDIT." localSheetId="35" hidden="1">{#N/A,#N/A,FALSE,"CREDIT"}</definedName>
    <definedName name="wrn.CREDIT." localSheetId="36" hidden="1">{#N/A,#N/A,FALSE,"CREDIT"}</definedName>
    <definedName name="wrn.CREDIT." localSheetId="37" hidden="1">{#N/A,#N/A,FALSE,"CREDIT"}</definedName>
    <definedName name="wrn.CREDIT." localSheetId="38" hidden="1">{#N/A,#N/A,FALSE,"CREDIT"}</definedName>
    <definedName name="wrn.CREDIT." localSheetId="39" hidden="1">{#N/A,#N/A,FALSE,"CREDIT"}</definedName>
    <definedName name="wrn.CREDIT." localSheetId="40" hidden="1">{#N/A,#N/A,FALSE,"CREDIT"}</definedName>
    <definedName name="wrn.CREDIT." localSheetId="41" hidden="1">{#N/A,#N/A,FALSE,"CREDIT"}</definedName>
    <definedName name="wrn.CREDIT." localSheetId="42" hidden="1">{#N/A,#N/A,FALSE,"CREDIT"}</definedName>
    <definedName name="wrn.CREDIT." localSheetId="43" hidden="1">{#N/A,#N/A,FALSE,"CREDIT"}</definedName>
    <definedName name="wrn.CREDIT." localSheetId="44" hidden="1">{#N/A,#N/A,FALSE,"CREDIT"}</definedName>
    <definedName name="wrn.CREDIT." localSheetId="45" hidden="1">{#N/A,#N/A,FALSE,"CREDIT"}</definedName>
    <definedName name="wrn.CREDIT." localSheetId="46" hidden="1">{#N/A,#N/A,FALSE,"CREDIT"}</definedName>
    <definedName name="wrn.CREDIT." localSheetId="47" hidden="1">{#N/A,#N/A,FALSE,"CREDIT"}</definedName>
    <definedName name="wrn.CREDIT." localSheetId="48" hidden="1">{#N/A,#N/A,FALSE,"CREDIT"}</definedName>
    <definedName name="wrn.CREDIT." localSheetId="49" hidden="1">{#N/A,#N/A,FALSE,"CREDIT"}</definedName>
    <definedName name="wrn.CREDIT." localSheetId="50" hidden="1">{#N/A,#N/A,FALSE,"CREDIT"}</definedName>
    <definedName name="wrn.CREDIT." localSheetId="51" hidden="1">{#N/A,#N/A,FALSE,"CREDIT"}</definedName>
    <definedName name="wrn.CREDIT." localSheetId="52" hidden="1">{#N/A,#N/A,FALSE,"CREDIT"}</definedName>
    <definedName name="wrn.CREDIT." localSheetId="53" hidden="1">{#N/A,#N/A,FALSE,"CREDIT"}</definedName>
    <definedName name="wrn.CREDIT." localSheetId="54" hidden="1">{#N/A,#N/A,FALSE,"CREDIT"}</definedName>
    <definedName name="wrn.CREDIT." localSheetId="55" hidden="1">{#N/A,#N/A,FALSE,"CREDIT"}</definedName>
    <definedName name="wrn.CREDIT." localSheetId="56" hidden="1">{#N/A,#N/A,FALSE,"CREDIT"}</definedName>
    <definedName name="wrn.CREDIT." localSheetId="57" hidden="1">{#N/A,#N/A,FALSE,"CREDIT"}</definedName>
    <definedName name="wrn.CREDIT." localSheetId="58" hidden="1">{#N/A,#N/A,FALSE,"CREDIT"}</definedName>
    <definedName name="wrn.CREDIT." localSheetId="59" hidden="1">{#N/A,#N/A,FALSE,"CREDIT"}</definedName>
    <definedName name="wrn.CREDIT." hidden="1">{#N/A,#N/A,FALSE,"CREDIT"}</definedName>
    <definedName name="wrn.DEBTSVC." localSheetId="1" hidden="1">{#N/A,#N/A,FALSE,"DEBTSVC"}</definedName>
    <definedName name="wrn.DEBTSVC." localSheetId="4" hidden="1">{#N/A,#N/A,FALSE,"DEBTSVC"}</definedName>
    <definedName name="wrn.DEBTSVC." localSheetId="7" hidden="1">{#N/A,#N/A,FALSE,"DEBTSVC"}</definedName>
    <definedName name="wrn.DEBTSVC." localSheetId="8" hidden="1">{#N/A,#N/A,FALSE,"DEBTSVC"}</definedName>
    <definedName name="wrn.DEBTSVC." localSheetId="6" hidden="1">{#N/A,#N/A,FALSE,"DEBTSVC"}</definedName>
    <definedName name="wrn.DEBTSVC." localSheetId="9" hidden="1">{#N/A,#N/A,FALSE,"DEBTSVC"}</definedName>
    <definedName name="wrn.DEBTSVC." localSheetId="10" hidden="1">{#N/A,#N/A,FALSE,"DEBTSVC"}</definedName>
    <definedName name="wrn.DEBTSVC." localSheetId="11" hidden="1">{#N/A,#N/A,FALSE,"DEBTSVC"}</definedName>
    <definedName name="wrn.DEBTSVC." localSheetId="12" hidden="1">{#N/A,#N/A,FALSE,"DEBTSVC"}</definedName>
    <definedName name="wrn.DEBTSVC." localSheetId="13" hidden="1">{#N/A,#N/A,FALSE,"DEBTSVC"}</definedName>
    <definedName name="wrn.DEBTSVC." localSheetId="14" hidden="1">{#N/A,#N/A,FALSE,"DEBTSVC"}</definedName>
    <definedName name="wrn.DEBTSVC." localSheetId="15" hidden="1">{#N/A,#N/A,FALSE,"DEBTSVC"}</definedName>
    <definedName name="wrn.DEBTSVC." localSheetId="16" hidden="1">{#N/A,#N/A,FALSE,"DEBTSVC"}</definedName>
    <definedName name="wrn.DEBTSVC." localSheetId="17" hidden="1">{#N/A,#N/A,FALSE,"DEBTSVC"}</definedName>
    <definedName name="wrn.DEBTSVC." localSheetId="18" hidden="1">{#N/A,#N/A,FALSE,"DEBTSVC"}</definedName>
    <definedName name="wrn.DEBTSVC." localSheetId="19" hidden="1">{#N/A,#N/A,FALSE,"DEBTSVC"}</definedName>
    <definedName name="wrn.DEBTSVC." localSheetId="20" hidden="1">{#N/A,#N/A,FALSE,"DEBTSVC"}</definedName>
    <definedName name="wrn.DEBTSVC." localSheetId="21" hidden="1">{#N/A,#N/A,FALSE,"DEBTSVC"}</definedName>
    <definedName name="wrn.DEBTSVC." localSheetId="22" hidden="1">{#N/A,#N/A,FALSE,"DEBTSVC"}</definedName>
    <definedName name="wrn.DEBTSVC." localSheetId="23" hidden="1">{#N/A,#N/A,FALSE,"DEBTSVC"}</definedName>
    <definedName name="wrn.DEBTSVC." localSheetId="24" hidden="1">{#N/A,#N/A,FALSE,"DEBTSVC"}</definedName>
    <definedName name="wrn.DEBTSVC." localSheetId="25" hidden="1">{#N/A,#N/A,FALSE,"DEBTSVC"}</definedName>
    <definedName name="wrn.DEBTSVC." localSheetId="26" hidden="1">{#N/A,#N/A,FALSE,"DEBTSVC"}</definedName>
    <definedName name="wrn.DEBTSVC." localSheetId="27" hidden="1">{#N/A,#N/A,FALSE,"DEBTSVC"}</definedName>
    <definedName name="wrn.DEBTSVC." localSheetId="28" hidden="1">{#N/A,#N/A,FALSE,"DEBTSVC"}</definedName>
    <definedName name="wrn.DEBTSVC." localSheetId="29" hidden="1">{#N/A,#N/A,FALSE,"DEBTSVC"}</definedName>
    <definedName name="wrn.DEBTSVC." localSheetId="30" hidden="1">{#N/A,#N/A,FALSE,"DEBTSVC"}</definedName>
    <definedName name="wrn.DEBTSVC." localSheetId="31" hidden="1">{#N/A,#N/A,FALSE,"DEBTSVC"}</definedName>
    <definedName name="wrn.DEBTSVC." localSheetId="32" hidden="1">{#N/A,#N/A,FALSE,"DEBTSVC"}</definedName>
    <definedName name="wrn.DEBTSVC." localSheetId="33" hidden="1">{#N/A,#N/A,FALSE,"DEBTSVC"}</definedName>
    <definedName name="wrn.DEBTSVC." localSheetId="34" hidden="1">{#N/A,#N/A,FALSE,"DEBTSVC"}</definedName>
    <definedName name="wrn.DEBTSVC." localSheetId="35" hidden="1">{#N/A,#N/A,FALSE,"DEBTSVC"}</definedName>
    <definedName name="wrn.DEBTSVC." localSheetId="36" hidden="1">{#N/A,#N/A,FALSE,"DEBTSVC"}</definedName>
    <definedName name="wrn.DEBTSVC." localSheetId="37" hidden="1">{#N/A,#N/A,FALSE,"DEBTSVC"}</definedName>
    <definedName name="wrn.DEBTSVC." localSheetId="38" hidden="1">{#N/A,#N/A,FALSE,"DEBTSVC"}</definedName>
    <definedName name="wrn.DEBTSVC." localSheetId="39" hidden="1">{#N/A,#N/A,FALSE,"DEBTSVC"}</definedName>
    <definedName name="wrn.DEBTSVC." localSheetId="40" hidden="1">{#N/A,#N/A,FALSE,"DEBTSVC"}</definedName>
    <definedName name="wrn.DEBTSVC." localSheetId="41" hidden="1">{#N/A,#N/A,FALSE,"DEBTSVC"}</definedName>
    <definedName name="wrn.DEBTSVC." localSheetId="42" hidden="1">{#N/A,#N/A,FALSE,"DEBTSVC"}</definedName>
    <definedName name="wrn.DEBTSVC." localSheetId="43" hidden="1">{#N/A,#N/A,FALSE,"DEBTSVC"}</definedName>
    <definedName name="wrn.DEBTSVC." localSheetId="44" hidden="1">{#N/A,#N/A,FALSE,"DEBTSVC"}</definedName>
    <definedName name="wrn.DEBTSVC." localSheetId="45" hidden="1">{#N/A,#N/A,FALSE,"DEBTSVC"}</definedName>
    <definedName name="wrn.DEBTSVC." localSheetId="46" hidden="1">{#N/A,#N/A,FALSE,"DEBTSVC"}</definedName>
    <definedName name="wrn.DEBTSVC." localSheetId="47" hidden="1">{#N/A,#N/A,FALSE,"DEBTSVC"}</definedName>
    <definedName name="wrn.DEBTSVC." localSheetId="48" hidden="1">{#N/A,#N/A,FALSE,"DEBTSVC"}</definedName>
    <definedName name="wrn.DEBTSVC." localSheetId="49" hidden="1">{#N/A,#N/A,FALSE,"DEBTSVC"}</definedName>
    <definedName name="wrn.DEBTSVC." localSheetId="50" hidden="1">{#N/A,#N/A,FALSE,"DEBTSVC"}</definedName>
    <definedName name="wrn.DEBTSVC." localSheetId="51" hidden="1">{#N/A,#N/A,FALSE,"DEBTSVC"}</definedName>
    <definedName name="wrn.DEBTSVC." localSheetId="52" hidden="1">{#N/A,#N/A,FALSE,"DEBTSVC"}</definedName>
    <definedName name="wrn.DEBTSVC." localSheetId="53" hidden="1">{#N/A,#N/A,FALSE,"DEBTSVC"}</definedName>
    <definedName name="wrn.DEBTSVC." localSheetId="54" hidden="1">{#N/A,#N/A,FALSE,"DEBTSVC"}</definedName>
    <definedName name="wrn.DEBTSVC." localSheetId="55" hidden="1">{#N/A,#N/A,FALSE,"DEBTSVC"}</definedName>
    <definedName name="wrn.DEBTSVC." localSheetId="56" hidden="1">{#N/A,#N/A,FALSE,"DEBTSVC"}</definedName>
    <definedName name="wrn.DEBTSVC." localSheetId="57" hidden="1">{#N/A,#N/A,FALSE,"DEBTSVC"}</definedName>
    <definedName name="wrn.DEBTSVC." localSheetId="58" hidden="1">{#N/A,#N/A,FALSE,"DEBTSVC"}</definedName>
    <definedName name="wrn.DEBTSVC." localSheetId="59" hidden="1">{#N/A,#N/A,FALSE,"DEBTSVC"}</definedName>
    <definedName name="wrn.DEBTSVC." hidden="1">{#N/A,#N/A,FALSE,"DEBTSVC"}</definedName>
    <definedName name="wrn.DEPO." localSheetId="1" hidden="1">{#N/A,#N/A,FALSE,"DEPO"}</definedName>
    <definedName name="wrn.DEPO." localSheetId="4" hidden="1">{#N/A,#N/A,FALSE,"DEPO"}</definedName>
    <definedName name="wrn.DEPO." localSheetId="7" hidden="1">{#N/A,#N/A,FALSE,"DEPO"}</definedName>
    <definedName name="wrn.DEPO." localSheetId="8" hidden="1">{#N/A,#N/A,FALSE,"DEPO"}</definedName>
    <definedName name="wrn.DEPO." localSheetId="6" hidden="1">{#N/A,#N/A,FALSE,"DEPO"}</definedName>
    <definedName name="wrn.DEPO." localSheetId="9" hidden="1">{#N/A,#N/A,FALSE,"DEPO"}</definedName>
    <definedName name="wrn.DEPO." localSheetId="10" hidden="1">{#N/A,#N/A,FALSE,"DEPO"}</definedName>
    <definedName name="wrn.DEPO." localSheetId="11" hidden="1">{#N/A,#N/A,FALSE,"DEPO"}</definedName>
    <definedName name="wrn.DEPO." localSheetId="12" hidden="1">{#N/A,#N/A,FALSE,"DEPO"}</definedName>
    <definedName name="wrn.DEPO." localSheetId="13" hidden="1">{#N/A,#N/A,FALSE,"DEPO"}</definedName>
    <definedName name="wrn.DEPO." localSheetId="14" hidden="1">{#N/A,#N/A,FALSE,"DEPO"}</definedName>
    <definedName name="wrn.DEPO." localSheetId="15" hidden="1">{#N/A,#N/A,FALSE,"DEPO"}</definedName>
    <definedName name="wrn.DEPO." localSheetId="16" hidden="1">{#N/A,#N/A,FALSE,"DEPO"}</definedName>
    <definedName name="wrn.DEPO." localSheetId="17" hidden="1">{#N/A,#N/A,FALSE,"DEPO"}</definedName>
    <definedName name="wrn.DEPO." localSheetId="18" hidden="1">{#N/A,#N/A,FALSE,"DEPO"}</definedName>
    <definedName name="wrn.DEPO." localSheetId="19" hidden="1">{#N/A,#N/A,FALSE,"DEPO"}</definedName>
    <definedName name="wrn.DEPO." localSheetId="20" hidden="1">{#N/A,#N/A,FALSE,"DEPO"}</definedName>
    <definedName name="wrn.DEPO." localSheetId="21" hidden="1">{#N/A,#N/A,FALSE,"DEPO"}</definedName>
    <definedName name="wrn.DEPO." localSheetId="22" hidden="1">{#N/A,#N/A,FALSE,"DEPO"}</definedName>
    <definedName name="wrn.DEPO." localSheetId="23" hidden="1">{#N/A,#N/A,FALSE,"DEPO"}</definedName>
    <definedName name="wrn.DEPO." localSheetId="24" hidden="1">{#N/A,#N/A,FALSE,"DEPO"}</definedName>
    <definedName name="wrn.DEPO." localSheetId="25" hidden="1">{#N/A,#N/A,FALSE,"DEPO"}</definedName>
    <definedName name="wrn.DEPO." localSheetId="26" hidden="1">{#N/A,#N/A,FALSE,"DEPO"}</definedName>
    <definedName name="wrn.DEPO." localSheetId="27" hidden="1">{#N/A,#N/A,FALSE,"DEPO"}</definedName>
    <definedName name="wrn.DEPO." localSheetId="28" hidden="1">{#N/A,#N/A,FALSE,"DEPO"}</definedName>
    <definedName name="wrn.DEPO." localSheetId="29" hidden="1">{#N/A,#N/A,FALSE,"DEPO"}</definedName>
    <definedName name="wrn.DEPO." localSheetId="30" hidden="1">{#N/A,#N/A,FALSE,"DEPO"}</definedName>
    <definedName name="wrn.DEPO." localSheetId="31" hidden="1">{#N/A,#N/A,FALSE,"DEPO"}</definedName>
    <definedName name="wrn.DEPO." localSheetId="32" hidden="1">{#N/A,#N/A,FALSE,"DEPO"}</definedName>
    <definedName name="wrn.DEPO." localSheetId="33" hidden="1">{#N/A,#N/A,FALSE,"DEPO"}</definedName>
    <definedName name="wrn.DEPO." localSheetId="34" hidden="1">{#N/A,#N/A,FALSE,"DEPO"}</definedName>
    <definedName name="wrn.DEPO." localSheetId="35" hidden="1">{#N/A,#N/A,FALSE,"DEPO"}</definedName>
    <definedName name="wrn.DEPO." localSheetId="36" hidden="1">{#N/A,#N/A,FALSE,"DEPO"}</definedName>
    <definedName name="wrn.DEPO." localSheetId="37" hidden="1">{#N/A,#N/A,FALSE,"DEPO"}</definedName>
    <definedName name="wrn.DEPO." localSheetId="38" hidden="1">{#N/A,#N/A,FALSE,"DEPO"}</definedName>
    <definedName name="wrn.DEPO." localSheetId="39" hidden="1">{#N/A,#N/A,FALSE,"DEPO"}</definedName>
    <definedName name="wrn.DEPO." localSheetId="40" hidden="1">{#N/A,#N/A,FALSE,"DEPO"}</definedName>
    <definedName name="wrn.DEPO." localSheetId="41" hidden="1">{#N/A,#N/A,FALSE,"DEPO"}</definedName>
    <definedName name="wrn.DEPO." localSheetId="42" hidden="1">{#N/A,#N/A,FALSE,"DEPO"}</definedName>
    <definedName name="wrn.DEPO." localSheetId="43" hidden="1">{#N/A,#N/A,FALSE,"DEPO"}</definedName>
    <definedName name="wrn.DEPO." localSheetId="44" hidden="1">{#N/A,#N/A,FALSE,"DEPO"}</definedName>
    <definedName name="wrn.DEPO." localSheetId="45" hidden="1">{#N/A,#N/A,FALSE,"DEPO"}</definedName>
    <definedName name="wrn.DEPO." localSheetId="46" hidden="1">{#N/A,#N/A,FALSE,"DEPO"}</definedName>
    <definedName name="wrn.DEPO." localSheetId="47" hidden="1">{#N/A,#N/A,FALSE,"DEPO"}</definedName>
    <definedName name="wrn.DEPO." localSheetId="48" hidden="1">{#N/A,#N/A,FALSE,"DEPO"}</definedName>
    <definedName name="wrn.DEPO." localSheetId="49" hidden="1">{#N/A,#N/A,FALSE,"DEPO"}</definedName>
    <definedName name="wrn.DEPO." localSheetId="50" hidden="1">{#N/A,#N/A,FALSE,"DEPO"}</definedName>
    <definedName name="wrn.DEPO." localSheetId="51" hidden="1">{#N/A,#N/A,FALSE,"DEPO"}</definedName>
    <definedName name="wrn.DEPO." localSheetId="52" hidden="1">{#N/A,#N/A,FALSE,"DEPO"}</definedName>
    <definedName name="wrn.DEPO." localSheetId="53" hidden="1">{#N/A,#N/A,FALSE,"DEPO"}</definedName>
    <definedName name="wrn.DEPO." localSheetId="54" hidden="1">{#N/A,#N/A,FALSE,"DEPO"}</definedName>
    <definedName name="wrn.DEPO." localSheetId="55" hidden="1">{#N/A,#N/A,FALSE,"DEPO"}</definedName>
    <definedName name="wrn.DEPO." localSheetId="56" hidden="1">{#N/A,#N/A,FALSE,"DEPO"}</definedName>
    <definedName name="wrn.DEPO." localSheetId="57" hidden="1">{#N/A,#N/A,FALSE,"DEPO"}</definedName>
    <definedName name="wrn.DEPO." localSheetId="58" hidden="1">{#N/A,#N/A,FALSE,"DEPO"}</definedName>
    <definedName name="wrn.DEPO." localSheetId="59" hidden="1">{#N/A,#N/A,FALSE,"DEPO"}</definedName>
    <definedName name="wrn.DEPO." hidden="1">{#N/A,#N/A,FALSE,"DEPO"}</definedName>
    <definedName name="wrn.EXCISE." localSheetId="1" hidden="1">{#N/A,#N/A,FALSE,"EXCISE"}</definedName>
    <definedName name="wrn.EXCISE." localSheetId="4" hidden="1">{#N/A,#N/A,FALSE,"EXCISE"}</definedName>
    <definedName name="wrn.EXCISE." localSheetId="7" hidden="1">{#N/A,#N/A,FALSE,"EXCISE"}</definedName>
    <definedName name="wrn.EXCISE." localSheetId="8" hidden="1">{#N/A,#N/A,FALSE,"EXCISE"}</definedName>
    <definedName name="wrn.EXCISE." localSheetId="6" hidden="1">{#N/A,#N/A,FALSE,"EXCISE"}</definedName>
    <definedName name="wrn.EXCISE." localSheetId="9" hidden="1">{#N/A,#N/A,FALSE,"EXCISE"}</definedName>
    <definedName name="wrn.EXCISE." localSheetId="10" hidden="1">{#N/A,#N/A,FALSE,"EXCISE"}</definedName>
    <definedName name="wrn.EXCISE." localSheetId="11" hidden="1">{#N/A,#N/A,FALSE,"EXCISE"}</definedName>
    <definedName name="wrn.EXCISE." localSheetId="12" hidden="1">{#N/A,#N/A,FALSE,"EXCISE"}</definedName>
    <definedName name="wrn.EXCISE." localSheetId="13" hidden="1">{#N/A,#N/A,FALSE,"EXCISE"}</definedName>
    <definedName name="wrn.EXCISE." localSheetId="14" hidden="1">{#N/A,#N/A,FALSE,"EXCISE"}</definedName>
    <definedName name="wrn.EXCISE." localSheetId="15" hidden="1">{#N/A,#N/A,FALSE,"EXCISE"}</definedName>
    <definedName name="wrn.EXCISE." localSheetId="16" hidden="1">{#N/A,#N/A,FALSE,"EXCISE"}</definedName>
    <definedName name="wrn.EXCISE." localSheetId="17" hidden="1">{#N/A,#N/A,FALSE,"EXCISE"}</definedName>
    <definedName name="wrn.EXCISE." localSheetId="18" hidden="1">{#N/A,#N/A,FALSE,"EXCISE"}</definedName>
    <definedName name="wrn.EXCISE." localSheetId="19" hidden="1">{#N/A,#N/A,FALSE,"EXCISE"}</definedName>
    <definedName name="wrn.EXCISE." localSheetId="20" hidden="1">{#N/A,#N/A,FALSE,"EXCISE"}</definedName>
    <definedName name="wrn.EXCISE." localSheetId="21" hidden="1">{#N/A,#N/A,FALSE,"EXCISE"}</definedName>
    <definedName name="wrn.EXCISE." localSheetId="22" hidden="1">{#N/A,#N/A,FALSE,"EXCISE"}</definedName>
    <definedName name="wrn.EXCISE." localSheetId="23" hidden="1">{#N/A,#N/A,FALSE,"EXCISE"}</definedName>
    <definedName name="wrn.EXCISE." localSheetId="24" hidden="1">{#N/A,#N/A,FALSE,"EXCISE"}</definedName>
    <definedName name="wrn.EXCISE." localSheetId="25" hidden="1">{#N/A,#N/A,FALSE,"EXCISE"}</definedName>
    <definedName name="wrn.EXCISE." localSheetId="26" hidden="1">{#N/A,#N/A,FALSE,"EXCISE"}</definedName>
    <definedName name="wrn.EXCISE." localSheetId="27" hidden="1">{#N/A,#N/A,FALSE,"EXCISE"}</definedName>
    <definedName name="wrn.EXCISE." localSheetId="28" hidden="1">{#N/A,#N/A,FALSE,"EXCISE"}</definedName>
    <definedName name="wrn.EXCISE." localSheetId="29" hidden="1">{#N/A,#N/A,FALSE,"EXCISE"}</definedName>
    <definedName name="wrn.EXCISE." localSheetId="30" hidden="1">{#N/A,#N/A,FALSE,"EXCISE"}</definedName>
    <definedName name="wrn.EXCISE." localSheetId="31" hidden="1">{#N/A,#N/A,FALSE,"EXCISE"}</definedName>
    <definedName name="wrn.EXCISE." localSheetId="32" hidden="1">{#N/A,#N/A,FALSE,"EXCISE"}</definedName>
    <definedName name="wrn.EXCISE." localSheetId="33" hidden="1">{#N/A,#N/A,FALSE,"EXCISE"}</definedName>
    <definedName name="wrn.EXCISE." localSheetId="34" hidden="1">{#N/A,#N/A,FALSE,"EXCISE"}</definedName>
    <definedName name="wrn.EXCISE." localSheetId="35" hidden="1">{#N/A,#N/A,FALSE,"EXCISE"}</definedName>
    <definedName name="wrn.EXCISE." localSheetId="36" hidden="1">{#N/A,#N/A,FALSE,"EXCISE"}</definedName>
    <definedName name="wrn.EXCISE." localSheetId="37" hidden="1">{#N/A,#N/A,FALSE,"EXCISE"}</definedName>
    <definedName name="wrn.EXCISE." localSheetId="38" hidden="1">{#N/A,#N/A,FALSE,"EXCISE"}</definedName>
    <definedName name="wrn.EXCISE." localSheetId="39" hidden="1">{#N/A,#N/A,FALSE,"EXCISE"}</definedName>
    <definedName name="wrn.EXCISE." localSheetId="40" hidden="1">{#N/A,#N/A,FALSE,"EXCISE"}</definedName>
    <definedName name="wrn.EXCISE." localSheetId="41" hidden="1">{#N/A,#N/A,FALSE,"EXCISE"}</definedName>
    <definedName name="wrn.EXCISE." localSheetId="42" hidden="1">{#N/A,#N/A,FALSE,"EXCISE"}</definedName>
    <definedName name="wrn.EXCISE." localSheetId="43" hidden="1">{#N/A,#N/A,FALSE,"EXCISE"}</definedName>
    <definedName name="wrn.EXCISE." localSheetId="44" hidden="1">{#N/A,#N/A,FALSE,"EXCISE"}</definedName>
    <definedName name="wrn.EXCISE." localSheetId="45" hidden="1">{#N/A,#N/A,FALSE,"EXCISE"}</definedName>
    <definedName name="wrn.EXCISE." localSheetId="46" hidden="1">{#N/A,#N/A,FALSE,"EXCISE"}</definedName>
    <definedName name="wrn.EXCISE." localSheetId="47" hidden="1">{#N/A,#N/A,FALSE,"EXCISE"}</definedName>
    <definedName name="wrn.EXCISE." localSheetId="48" hidden="1">{#N/A,#N/A,FALSE,"EXCISE"}</definedName>
    <definedName name="wrn.EXCISE." localSheetId="49" hidden="1">{#N/A,#N/A,FALSE,"EXCISE"}</definedName>
    <definedName name="wrn.EXCISE." localSheetId="50" hidden="1">{#N/A,#N/A,FALSE,"EXCISE"}</definedName>
    <definedName name="wrn.EXCISE." localSheetId="51" hidden="1">{#N/A,#N/A,FALSE,"EXCISE"}</definedName>
    <definedName name="wrn.EXCISE." localSheetId="52" hidden="1">{#N/A,#N/A,FALSE,"EXCISE"}</definedName>
    <definedName name="wrn.EXCISE." localSheetId="53" hidden="1">{#N/A,#N/A,FALSE,"EXCISE"}</definedName>
    <definedName name="wrn.EXCISE." localSheetId="54" hidden="1">{#N/A,#N/A,FALSE,"EXCISE"}</definedName>
    <definedName name="wrn.EXCISE." localSheetId="55" hidden="1">{#N/A,#N/A,FALSE,"EXCISE"}</definedName>
    <definedName name="wrn.EXCISE." localSheetId="56" hidden="1">{#N/A,#N/A,FALSE,"EXCISE"}</definedName>
    <definedName name="wrn.EXCISE." localSheetId="57" hidden="1">{#N/A,#N/A,FALSE,"EXCISE"}</definedName>
    <definedName name="wrn.EXCISE." localSheetId="58" hidden="1">{#N/A,#N/A,FALSE,"EXCISE"}</definedName>
    <definedName name="wrn.EXCISE." localSheetId="59" hidden="1">{#N/A,#N/A,FALSE,"EXCISE"}</definedName>
    <definedName name="wrn.EXCISE." hidden="1">{#N/A,#N/A,FALSE,"EXCISE"}</definedName>
    <definedName name="wrn.EXRATE." localSheetId="1" hidden="1">{#N/A,#N/A,FALSE,"EXRATE"}</definedName>
    <definedName name="wrn.EXRATE." localSheetId="4" hidden="1">{#N/A,#N/A,FALSE,"EXRATE"}</definedName>
    <definedName name="wrn.EXRATE." localSheetId="7" hidden="1">{#N/A,#N/A,FALSE,"EXRATE"}</definedName>
    <definedName name="wrn.EXRATE." localSheetId="8" hidden="1">{#N/A,#N/A,FALSE,"EXRATE"}</definedName>
    <definedName name="wrn.EXRATE." localSheetId="6" hidden="1">{#N/A,#N/A,FALSE,"EXRATE"}</definedName>
    <definedName name="wrn.EXRATE." localSheetId="9" hidden="1">{#N/A,#N/A,FALSE,"EXRATE"}</definedName>
    <definedName name="wrn.EXRATE." localSheetId="10" hidden="1">{#N/A,#N/A,FALSE,"EXRATE"}</definedName>
    <definedName name="wrn.EXRATE." localSheetId="11" hidden="1">{#N/A,#N/A,FALSE,"EXRATE"}</definedName>
    <definedName name="wrn.EXRATE." localSheetId="12" hidden="1">{#N/A,#N/A,FALSE,"EXRATE"}</definedName>
    <definedName name="wrn.EXRATE." localSheetId="13" hidden="1">{#N/A,#N/A,FALSE,"EXRATE"}</definedName>
    <definedName name="wrn.EXRATE." localSheetId="14" hidden="1">{#N/A,#N/A,FALSE,"EXRATE"}</definedName>
    <definedName name="wrn.EXRATE." localSheetId="15" hidden="1">{#N/A,#N/A,FALSE,"EXRATE"}</definedName>
    <definedName name="wrn.EXRATE." localSheetId="16" hidden="1">{#N/A,#N/A,FALSE,"EXRATE"}</definedName>
    <definedName name="wrn.EXRATE." localSheetId="17" hidden="1">{#N/A,#N/A,FALSE,"EXRATE"}</definedName>
    <definedName name="wrn.EXRATE." localSheetId="18" hidden="1">{#N/A,#N/A,FALSE,"EXRATE"}</definedName>
    <definedName name="wrn.EXRATE." localSheetId="19" hidden="1">{#N/A,#N/A,FALSE,"EXRATE"}</definedName>
    <definedName name="wrn.EXRATE." localSheetId="20" hidden="1">{#N/A,#N/A,FALSE,"EXRATE"}</definedName>
    <definedName name="wrn.EXRATE." localSheetId="21" hidden="1">{#N/A,#N/A,FALSE,"EXRATE"}</definedName>
    <definedName name="wrn.EXRATE." localSheetId="22" hidden="1">{#N/A,#N/A,FALSE,"EXRATE"}</definedName>
    <definedName name="wrn.EXRATE." localSheetId="23" hidden="1">{#N/A,#N/A,FALSE,"EXRATE"}</definedName>
    <definedName name="wrn.EXRATE." localSheetId="24" hidden="1">{#N/A,#N/A,FALSE,"EXRATE"}</definedName>
    <definedName name="wrn.EXRATE." localSheetId="25" hidden="1">{#N/A,#N/A,FALSE,"EXRATE"}</definedName>
    <definedName name="wrn.EXRATE." localSheetId="26" hidden="1">{#N/A,#N/A,FALSE,"EXRATE"}</definedName>
    <definedName name="wrn.EXRATE." localSheetId="27" hidden="1">{#N/A,#N/A,FALSE,"EXRATE"}</definedName>
    <definedName name="wrn.EXRATE." localSheetId="28" hidden="1">{#N/A,#N/A,FALSE,"EXRATE"}</definedName>
    <definedName name="wrn.EXRATE." localSheetId="29" hidden="1">{#N/A,#N/A,FALSE,"EXRATE"}</definedName>
    <definedName name="wrn.EXRATE." localSheetId="30" hidden="1">{#N/A,#N/A,FALSE,"EXRATE"}</definedName>
    <definedName name="wrn.EXRATE." localSheetId="31" hidden="1">{#N/A,#N/A,FALSE,"EXRATE"}</definedName>
    <definedName name="wrn.EXRATE." localSheetId="32" hidden="1">{#N/A,#N/A,FALSE,"EXRATE"}</definedName>
    <definedName name="wrn.EXRATE." localSheetId="33" hidden="1">{#N/A,#N/A,FALSE,"EXRATE"}</definedName>
    <definedName name="wrn.EXRATE." localSheetId="34" hidden="1">{#N/A,#N/A,FALSE,"EXRATE"}</definedName>
    <definedName name="wrn.EXRATE." localSheetId="35" hidden="1">{#N/A,#N/A,FALSE,"EXRATE"}</definedName>
    <definedName name="wrn.EXRATE." localSheetId="36" hidden="1">{#N/A,#N/A,FALSE,"EXRATE"}</definedName>
    <definedName name="wrn.EXRATE." localSheetId="37" hidden="1">{#N/A,#N/A,FALSE,"EXRATE"}</definedName>
    <definedName name="wrn.EXRATE." localSheetId="38" hidden="1">{#N/A,#N/A,FALSE,"EXRATE"}</definedName>
    <definedName name="wrn.EXRATE." localSheetId="39" hidden="1">{#N/A,#N/A,FALSE,"EXRATE"}</definedName>
    <definedName name="wrn.EXRATE." localSheetId="40" hidden="1">{#N/A,#N/A,FALSE,"EXRATE"}</definedName>
    <definedName name="wrn.EXRATE." localSheetId="41" hidden="1">{#N/A,#N/A,FALSE,"EXRATE"}</definedName>
    <definedName name="wrn.EXRATE." localSheetId="42" hidden="1">{#N/A,#N/A,FALSE,"EXRATE"}</definedName>
    <definedName name="wrn.EXRATE." localSheetId="43" hidden="1">{#N/A,#N/A,FALSE,"EXRATE"}</definedName>
    <definedName name="wrn.EXRATE." localSheetId="44" hidden="1">{#N/A,#N/A,FALSE,"EXRATE"}</definedName>
    <definedName name="wrn.EXRATE." localSheetId="45" hidden="1">{#N/A,#N/A,FALSE,"EXRATE"}</definedName>
    <definedName name="wrn.EXRATE." localSheetId="46" hidden="1">{#N/A,#N/A,FALSE,"EXRATE"}</definedName>
    <definedName name="wrn.EXRATE." localSheetId="47" hidden="1">{#N/A,#N/A,FALSE,"EXRATE"}</definedName>
    <definedName name="wrn.EXRATE." localSheetId="48" hidden="1">{#N/A,#N/A,FALSE,"EXRATE"}</definedName>
    <definedName name="wrn.EXRATE." localSheetId="49" hidden="1">{#N/A,#N/A,FALSE,"EXRATE"}</definedName>
    <definedName name="wrn.EXRATE." localSheetId="50" hidden="1">{#N/A,#N/A,FALSE,"EXRATE"}</definedName>
    <definedName name="wrn.EXRATE." localSheetId="51" hidden="1">{#N/A,#N/A,FALSE,"EXRATE"}</definedName>
    <definedName name="wrn.EXRATE." localSheetId="52" hidden="1">{#N/A,#N/A,FALSE,"EXRATE"}</definedName>
    <definedName name="wrn.EXRATE." localSheetId="53" hidden="1">{#N/A,#N/A,FALSE,"EXRATE"}</definedName>
    <definedName name="wrn.EXRATE." localSheetId="54" hidden="1">{#N/A,#N/A,FALSE,"EXRATE"}</definedName>
    <definedName name="wrn.EXRATE." localSheetId="55" hidden="1">{#N/A,#N/A,FALSE,"EXRATE"}</definedName>
    <definedName name="wrn.EXRATE." localSheetId="56" hidden="1">{#N/A,#N/A,FALSE,"EXRATE"}</definedName>
    <definedName name="wrn.EXRATE." localSheetId="57" hidden="1">{#N/A,#N/A,FALSE,"EXRATE"}</definedName>
    <definedName name="wrn.EXRATE." localSheetId="58" hidden="1">{#N/A,#N/A,FALSE,"EXRATE"}</definedName>
    <definedName name="wrn.EXRATE." localSheetId="59" hidden="1">{#N/A,#N/A,FALSE,"EXRATE"}</definedName>
    <definedName name="wrn.EXRATE." hidden="1">{#N/A,#N/A,FALSE,"EXRATE"}</definedName>
    <definedName name="wrn.EXTDEBT." localSheetId="1" hidden="1">{#N/A,#N/A,FALSE,"EXTDEBT"}</definedName>
    <definedName name="wrn.EXTDEBT." localSheetId="4" hidden="1">{#N/A,#N/A,FALSE,"EXTDEBT"}</definedName>
    <definedName name="wrn.EXTDEBT." localSheetId="7" hidden="1">{#N/A,#N/A,FALSE,"EXTDEBT"}</definedName>
    <definedName name="wrn.EXTDEBT." localSheetId="8" hidden="1">{#N/A,#N/A,FALSE,"EXTDEBT"}</definedName>
    <definedName name="wrn.EXTDEBT." localSheetId="6" hidden="1">{#N/A,#N/A,FALSE,"EXTDEBT"}</definedName>
    <definedName name="wrn.EXTDEBT." localSheetId="9" hidden="1">{#N/A,#N/A,FALSE,"EXTDEBT"}</definedName>
    <definedName name="wrn.EXTDEBT." localSheetId="10" hidden="1">{#N/A,#N/A,FALSE,"EXTDEBT"}</definedName>
    <definedName name="wrn.EXTDEBT." localSheetId="11" hidden="1">{#N/A,#N/A,FALSE,"EXTDEBT"}</definedName>
    <definedName name="wrn.EXTDEBT." localSheetId="12" hidden="1">{#N/A,#N/A,FALSE,"EXTDEBT"}</definedName>
    <definedName name="wrn.EXTDEBT." localSheetId="13" hidden="1">{#N/A,#N/A,FALSE,"EXTDEBT"}</definedName>
    <definedName name="wrn.EXTDEBT." localSheetId="14" hidden="1">{#N/A,#N/A,FALSE,"EXTDEBT"}</definedName>
    <definedName name="wrn.EXTDEBT." localSheetId="15" hidden="1">{#N/A,#N/A,FALSE,"EXTDEBT"}</definedName>
    <definedName name="wrn.EXTDEBT." localSheetId="16" hidden="1">{#N/A,#N/A,FALSE,"EXTDEBT"}</definedName>
    <definedName name="wrn.EXTDEBT." localSheetId="17" hidden="1">{#N/A,#N/A,FALSE,"EXTDEBT"}</definedName>
    <definedName name="wrn.EXTDEBT." localSheetId="18" hidden="1">{#N/A,#N/A,FALSE,"EXTDEBT"}</definedName>
    <definedName name="wrn.EXTDEBT." localSheetId="19" hidden="1">{#N/A,#N/A,FALSE,"EXTDEBT"}</definedName>
    <definedName name="wrn.EXTDEBT." localSheetId="20" hidden="1">{#N/A,#N/A,FALSE,"EXTDEBT"}</definedName>
    <definedName name="wrn.EXTDEBT." localSheetId="21" hidden="1">{#N/A,#N/A,FALSE,"EXTDEBT"}</definedName>
    <definedName name="wrn.EXTDEBT." localSheetId="22" hidden="1">{#N/A,#N/A,FALSE,"EXTDEBT"}</definedName>
    <definedName name="wrn.EXTDEBT." localSheetId="23" hidden="1">{#N/A,#N/A,FALSE,"EXTDEBT"}</definedName>
    <definedName name="wrn.EXTDEBT." localSheetId="24" hidden="1">{#N/A,#N/A,FALSE,"EXTDEBT"}</definedName>
    <definedName name="wrn.EXTDEBT." localSheetId="25" hidden="1">{#N/A,#N/A,FALSE,"EXTDEBT"}</definedName>
    <definedName name="wrn.EXTDEBT." localSheetId="26" hidden="1">{#N/A,#N/A,FALSE,"EXTDEBT"}</definedName>
    <definedName name="wrn.EXTDEBT." localSheetId="27" hidden="1">{#N/A,#N/A,FALSE,"EXTDEBT"}</definedName>
    <definedName name="wrn.EXTDEBT." localSheetId="28" hidden="1">{#N/A,#N/A,FALSE,"EXTDEBT"}</definedName>
    <definedName name="wrn.EXTDEBT." localSheetId="29" hidden="1">{#N/A,#N/A,FALSE,"EXTDEBT"}</definedName>
    <definedName name="wrn.EXTDEBT." localSheetId="30" hidden="1">{#N/A,#N/A,FALSE,"EXTDEBT"}</definedName>
    <definedName name="wrn.EXTDEBT." localSheetId="31" hidden="1">{#N/A,#N/A,FALSE,"EXTDEBT"}</definedName>
    <definedName name="wrn.EXTDEBT." localSheetId="32" hidden="1">{#N/A,#N/A,FALSE,"EXTDEBT"}</definedName>
    <definedName name="wrn.EXTDEBT." localSheetId="33" hidden="1">{#N/A,#N/A,FALSE,"EXTDEBT"}</definedName>
    <definedName name="wrn.EXTDEBT." localSheetId="34" hidden="1">{#N/A,#N/A,FALSE,"EXTDEBT"}</definedName>
    <definedName name="wrn.EXTDEBT." localSheetId="35" hidden="1">{#N/A,#N/A,FALSE,"EXTDEBT"}</definedName>
    <definedName name="wrn.EXTDEBT." localSheetId="36" hidden="1">{#N/A,#N/A,FALSE,"EXTDEBT"}</definedName>
    <definedName name="wrn.EXTDEBT." localSheetId="37" hidden="1">{#N/A,#N/A,FALSE,"EXTDEBT"}</definedName>
    <definedName name="wrn.EXTDEBT." localSheetId="38" hidden="1">{#N/A,#N/A,FALSE,"EXTDEBT"}</definedName>
    <definedName name="wrn.EXTDEBT." localSheetId="39" hidden="1">{#N/A,#N/A,FALSE,"EXTDEBT"}</definedName>
    <definedName name="wrn.EXTDEBT." localSheetId="40" hidden="1">{#N/A,#N/A,FALSE,"EXTDEBT"}</definedName>
    <definedName name="wrn.EXTDEBT." localSheetId="41" hidden="1">{#N/A,#N/A,FALSE,"EXTDEBT"}</definedName>
    <definedName name="wrn.EXTDEBT." localSheetId="42" hidden="1">{#N/A,#N/A,FALSE,"EXTDEBT"}</definedName>
    <definedName name="wrn.EXTDEBT." localSheetId="43" hidden="1">{#N/A,#N/A,FALSE,"EXTDEBT"}</definedName>
    <definedName name="wrn.EXTDEBT." localSheetId="44" hidden="1">{#N/A,#N/A,FALSE,"EXTDEBT"}</definedName>
    <definedName name="wrn.EXTDEBT." localSheetId="45" hidden="1">{#N/A,#N/A,FALSE,"EXTDEBT"}</definedName>
    <definedName name="wrn.EXTDEBT." localSheetId="46" hidden="1">{#N/A,#N/A,FALSE,"EXTDEBT"}</definedName>
    <definedName name="wrn.EXTDEBT." localSheetId="47" hidden="1">{#N/A,#N/A,FALSE,"EXTDEBT"}</definedName>
    <definedName name="wrn.EXTDEBT." localSheetId="48" hidden="1">{#N/A,#N/A,FALSE,"EXTDEBT"}</definedName>
    <definedName name="wrn.EXTDEBT." localSheetId="49" hidden="1">{#N/A,#N/A,FALSE,"EXTDEBT"}</definedName>
    <definedName name="wrn.EXTDEBT." localSheetId="50" hidden="1">{#N/A,#N/A,FALSE,"EXTDEBT"}</definedName>
    <definedName name="wrn.EXTDEBT." localSheetId="51" hidden="1">{#N/A,#N/A,FALSE,"EXTDEBT"}</definedName>
    <definedName name="wrn.EXTDEBT." localSheetId="52" hidden="1">{#N/A,#N/A,FALSE,"EXTDEBT"}</definedName>
    <definedName name="wrn.EXTDEBT." localSheetId="53" hidden="1">{#N/A,#N/A,FALSE,"EXTDEBT"}</definedName>
    <definedName name="wrn.EXTDEBT." localSheetId="54" hidden="1">{#N/A,#N/A,FALSE,"EXTDEBT"}</definedName>
    <definedName name="wrn.EXTDEBT." localSheetId="55" hidden="1">{#N/A,#N/A,FALSE,"EXTDEBT"}</definedName>
    <definedName name="wrn.EXTDEBT." localSheetId="56" hidden="1">{#N/A,#N/A,FALSE,"EXTDEBT"}</definedName>
    <definedName name="wrn.EXTDEBT." localSheetId="57" hidden="1">{#N/A,#N/A,FALSE,"EXTDEBT"}</definedName>
    <definedName name="wrn.EXTDEBT." localSheetId="58" hidden="1">{#N/A,#N/A,FALSE,"EXTDEBT"}</definedName>
    <definedName name="wrn.EXTDEBT." localSheetId="59" hidden="1">{#N/A,#N/A,FALSE,"EXTDEBT"}</definedName>
    <definedName name="wrn.EXTDEBT." hidden="1">{#N/A,#N/A,FALSE,"EXTDEBT"}</definedName>
    <definedName name="wrn.EXTRABUDGT." localSheetId="1" hidden="1">{#N/A,#N/A,FALSE,"EXTRABUDGT"}</definedName>
    <definedName name="wrn.EXTRABUDGT." localSheetId="4" hidden="1">{#N/A,#N/A,FALSE,"EXTRABUDGT"}</definedName>
    <definedName name="wrn.EXTRABUDGT." localSheetId="7" hidden="1">{#N/A,#N/A,FALSE,"EXTRABUDGT"}</definedName>
    <definedName name="wrn.EXTRABUDGT." localSheetId="8" hidden="1">{#N/A,#N/A,FALSE,"EXTRABUDGT"}</definedName>
    <definedName name="wrn.EXTRABUDGT." localSheetId="6" hidden="1">{#N/A,#N/A,FALSE,"EXTRABUDGT"}</definedName>
    <definedName name="wrn.EXTRABUDGT." localSheetId="9" hidden="1">{#N/A,#N/A,FALSE,"EXTRABUDGT"}</definedName>
    <definedName name="wrn.EXTRABUDGT." localSheetId="10" hidden="1">{#N/A,#N/A,FALSE,"EXTRABUDGT"}</definedName>
    <definedName name="wrn.EXTRABUDGT." localSheetId="11" hidden="1">{#N/A,#N/A,FALSE,"EXTRABUDGT"}</definedName>
    <definedName name="wrn.EXTRABUDGT." localSheetId="12" hidden="1">{#N/A,#N/A,FALSE,"EXTRABUDGT"}</definedName>
    <definedName name="wrn.EXTRABUDGT." localSheetId="13" hidden="1">{#N/A,#N/A,FALSE,"EXTRABUDGT"}</definedName>
    <definedName name="wrn.EXTRABUDGT." localSheetId="14" hidden="1">{#N/A,#N/A,FALSE,"EXTRABUDGT"}</definedName>
    <definedName name="wrn.EXTRABUDGT." localSheetId="15" hidden="1">{#N/A,#N/A,FALSE,"EXTRABUDGT"}</definedName>
    <definedName name="wrn.EXTRABUDGT." localSheetId="16" hidden="1">{#N/A,#N/A,FALSE,"EXTRABUDGT"}</definedName>
    <definedName name="wrn.EXTRABUDGT." localSheetId="17" hidden="1">{#N/A,#N/A,FALSE,"EXTRABUDGT"}</definedName>
    <definedName name="wrn.EXTRABUDGT." localSheetId="18" hidden="1">{#N/A,#N/A,FALSE,"EXTRABUDGT"}</definedName>
    <definedName name="wrn.EXTRABUDGT." localSheetId="19" hidden="1">{#N/A,#N/A,FALSE,"EXTRABUDGT"}</definedName>
    <definedName name="wrn.EXTRABUDGT." localSheetId="20" hidden="1">{#N/A,#N/A,FALSE,"EXTRABUDGT"}</definedName>
    <definedName name="wrn.EXTRABUDGT." localSheetId="21" hidden="1">{#N/A,#N/A,FALSE,"EXTRABUDGT"}</definedName>
    <definedName name="wrn.EXTRABUDGT." localSheetId="22" hidden="1">{#N/A,#N/A,FALSE,"EXTRABUDGT"}</definedName>
    <definedName name="wrn.EXTRABUDGT." localSheetId="23" hidden="1">{#N/A,#N/A,FALSE,"EXTRABUDGT"}</definedName>
    <definedName name="wrn.EXTRABUDGT." localSheetId="24" hidden="1">{#N/A,#N/A,FALSE,"EXTRABUDGT"}</definedName>
    <definedName name="wrn.EXTRABUDGT." localSheetId="25" hidden="1">{#N/A,#N/A,FALSE,"EXTRABUDGT"}</definedName>
    <definedName name="wrn.EXTRABUDGT." localSheetId="26" hidden="1">{#N/A,#N/A,FALSE,"EXTRABUDGT"}</definedName>
    <definedName name="wrn.EXTRABUDGT." localSheetId="27" hidden="1">{#N/A,#N/A,FALSE,"EXTRABUDGT"}</definedName>
    <definedName name="wrn.EXTRABUDGT." localSheetId="28" hidden="1">{#N/A,#N/A,FALSE,"EXTRABUDGT"}</definedName>
    <definedName name="wrn.EXTRABUDGT." localSheetId="29" hidden="1">{#N/A,#N/A,FALSE,"EXTRABUDGT"}</definedName>
    <definedName name="wrn.EXTRABUDGT." localSheetId="30" hidden="1">{#N/A,#N/A,FALSE,"EXTRABUDGT"}</definedName>
    <definedName name="wrn.EXTRABUDGT." localSheetId="31" hidden="1">{#N/A,#N/A,FALSE,"EXTRABUDGT"}</definedName>
    <definedName name="wrn.EXTRABUDGT." localSheetId="32" hidden="1">{#N/A,#N/A,FALSE,"EXTRABUDGT"}</definedName>
    <definedName name="wrn.EXTRABUDGT." localSheetId="33" hidden="1">{#N/A,#N/A,FALSE,"EXTRABUDGT"}</definedName>
    <definedName name="wrn.EXTRABUDGT." localSheetId="34" hidden="1">{#N/A,#N/A,FALSE,"EXTRABUDGT"}</definedName>
    <definedName name="wrn.EXTRABUDGT." localSheetId="35" hidden="1">{#N/A,#N/A,FALSE,"EXTRABUDGT"}</definedName>
    <definedName name="wrn.EXTRABUDGT." localSheetId="36" hidden="1">{#N/A,#N/A,FALSE,"EXTRABUDGT"}</definedName>
    <definedName name="wrn.EXTRABUDGT." localSheetId="37" hidden="1">{#N/A,#N/A,FALSE,"EXTRABUDGT"}</definedName>
    <definedName name="wrn.EXTRABUDGT." localSheetId="38" hidden="1">{#N/A,#N/A,FALSE,"EXTRABUDGT"}</definedName>
    <definedName name="wrn.EXTRABUDGT." localSheetId="39" hidden="1">{#N/A,#N/A,FALSE,"EXTRABUDGT"}</definedName>
    <definedName name="wrn.EXTRABUDGT." localSheetId="40" hidden="1">{#N/A,#N/A,FALSE,"EXTRABUDGT"}</definedName>
    <definedName name="wrn.EXTRABUDGT." localSheetId="41" hidden="1">{#N/A,#N/A,FALSE,"EXTRABUDGT"}</definedName>
    <definedName name="wrn.EXTRABUDGT." localSheetId="42" hidden="1">{#N/A,#N/A,FALSE,"EXTRABUDGT"}</definedName>
    <definedName name="wrn.EXTRABUDGT." localSheetId="43" hidden="1">{#N/A,#N/A,FALSE,"EXTRABUDGT"}</definedName>
    <definedName name="wrn.EXTRABUDGT." localSheetId="44" hidden="1">{#N/A,#N/A,FALSE,"EXTRABUDGT"}</definedName>
    <definedName name="wrn.EXTRABUDGT." localSheetId="45" hidden="1">{#N/A,#N/A,FALSE,"EXTRABUDGT"}</definedName>
    <definedName name="wrn.EXTRABUDGT." localSheetId="46" hidden="1">{#N/A,#N/A,FALSE,"EXTRABUDGT"}</definedName>
    <definedName name="wrn.EXTRABUDGT." localSheetId="47" hidden="1">{#N/A,#N/A,FALSE,"EXTRABUDGT"}</definedName>
    <definedName name="wrn.EXTRABUDGT." localSheetId="48" hidden="1">{#N/A,#N/A,FALSE,"EXTRABUDGT"}</definedName>
    <definedName name="wrn.EXTRABUDGT." localSheetId="49" hidden="1">{#N/A,#N/A,FALSE,"EXTRABUDGT"}</definedName>
    <definedName name="wrn.EXTRABUDGT." localSheetId="50" hidden="1">{#N/A,#N/A,FALSE,"EXTRABUDGT"}</definedName>
    <definedName name="wrn.EXTRABUDGT." localSheetId="51" hidden="1">{#N/A,#N/A,FALSE,"EXTRABUDGT"}</definedName>
    <definedName name="wrn.EXTRABUDGT." localSheetId="52" hidden="1">{#N/A,#N/A,FALSE,"EXTRABUDGT"}</definedName>
    <definedName name="wrn.EXTRABUDGT." localSheetId="53" hidden="1">{#N/A,#N/A,FALSE,"EXTRABUDGT"}</definedName>
    <definedName name="wrn.EXTRABUDGT." localSheetId="54" hidden="1">{#N/A,#N/A,FALSE,"EXTRABUDGT"}</definedName>
    <definedName name="wrn.EXTRABUDGT." localSheetId="55" hidden="1">{#N/A,#N/A,FALSE,"EXTRABUDGT"}</definedName>
    <definedName name="wrn.EXTRABUDGT." localSheetId="56" hidden="1">{#N/A,#N/A,FALSE,"EXTRABUDGT"}</definedName>
    <definedName name="wrn.EXTRABUDGT." localSheetId="57" hidden="1">{#N/A,#N/A,FALSE,"EXTRABUDGT"}</definedName>
    <definedName name="wrn.EXTRABUDGT." localSheetId="58" hidden="1">{#N/A,#N/A,FALSE,"EXTRABUDGT"}</definedName>
    <definedName name="wrn.EXTRABUDGT." localSheetId="59" hidden="1">{#N/A,#N/A,FALSE,"EXTRABUDGT"}</definedName>
    <definedName name="wrn.EXTRABUDGT." hidden="1">{#N/A,#N/A,FALSE,"EXTRABUDGT"}</definedName>
    <definedName name="wrn.EXTRABUDGT2." localSheetId="1" hidden="1">{#N/A,#N/A,FALSE,"EXTRABUDGT2"}</definedName>
    <definedName name="wrn.EXTRABUDGT2." localSheetId="4" hidden="1">{#N/A,#N/A,FALSE,"EXTRABUDGT2"}</definedName>
    <definedName name="wrn.EXTRABUDGT2." localSheetId="7" hidden="1">{#N/A,#N/A,FALSE,"EXTRABUDGT2"}</definedName>
    <definedName name="wrn.EXTRABUDGT2." localSheetId="8" hidden="1">{#N/A,#N/A,FALSE,"EXTRABUDGT2"}</definedName>
    <definedName name="wrn.EXTRABUDGT2." localSheetId="6" hidden="1">{#N/A,#N/A,FALSE,"EXTRABUDGT2"}</definedName>
    <definedName name="wrn.EXTRABUDGT2." localSheetId="9" hidden="1">{#N/A,#N/A,FALSE,"EXTRABUDGT2"}</definedName>
    <definedName name="wrn.EXTRABUDGT2." localSheetId="10" hidden="1">{#N/A,#N/A,FALSE,"EXTRABUDGT2"}</definedName>
    <definedName name="wrn.EXTRABUDGT2." localSheetId="11" hidden="1">{#N/A,#N/A,FALSE,"EXTRABUDGT2"}</definedName>
    <definedName name="wrn.EXTRABUDGT2." localSheetId="12" hidden="1">{#N/A,#N/A,FALSE,"EXTRABUDGT2"}</definedName>
    <definedName name="wrn.EXTRABUDGT2." localSheetId="13" hidden="1">{#N/A,#N/A,FALSE,"EXTRABUDGT2"}</definedName>
    <definedName name="wrn.EXTRABUDGT2." localSheetId="14" hidden="1">{#N/A,#N/A,FALSE,"EXTRABUDGT2"}</definedName>
    <definedName name="wrn.EXTRABUDGT2." localSheetId="15" hidden="1">{#N/A,#N/A,FALSE,"EXTRABUDGT2"}</definedName>
    <definedName name="wrn.EXTRABUDGT2." localSheetId="16" hidden="1">{#N/A,#N/A,FALSE,"EXTRABUDGT2"}</definedName>
    <definedName name="wrn.EXTRABUDGT2." localSheetId="17" hidden="1">{#N/A,#N/A,FALSE,"EXTRABUDGT2"}</definedName>
    <definedName name="wrn.EXTRABUDGT2." localSheetId="18" hidden="1">{#N/A,#N/A,FALSE,"EXTRABUDGT2"}</definedName>
    <definedName name="wrn.EXTRABUDGT2." localSheetId="19" hidden="1">{#N/A,#N/A,FALSE,"EXTRABUDGT2"}</definedName>
    <definedName name="wrn.EXTRABUDGT2." localSheetId="20" hidden="1">{#N/A,#N/A,FALSE,"EXTRABUDGT2"}</definedName>
    <definedName name="wrn.EXTRABUDGT2." localSheetId="21" hidden="1">{#N/A,#N/A,FALSE,"EXTRABUDGT2"}</definedName>
    <definedName name="wrn.EXTRABUDGT2." localSheetId="22" hidden="1">{#N/A,#N/A,FALSE,"EXTRABUDGT2"}</definedName>
    <definedName name="wrn.EXTRABUDGT2." localSheetId="23" hidden="1">{#N/A,#N/A,FALSE,"EXTRABUDGT2"}</definedName>
    <definedName name="wrn.EXTRABUDGT2." localSheetId="24" hidden="1">{#N/A,#N/A,FALSE,"EXTRABUDGT2"}</definedName>
    <definedName name="wrn.EXTRABUDGT2." localSheetId="25" hidden="1">{#N/A,#N/A,FALSE,"EXTRABUDGT2"}</definedName>
    <definedName name="wrn.EXTRABUDGT2." localSheetId="26" hidden="1">{#N/A,#N/A,FALSE,"EXTRABUDGT2"}</definedName>
    <definedName name="wrn.EXTRABUDGT2." localSheetId="27" hidden="1">{#N/A,#N/A,FALSE,"EXTRABUDGT2"}</definedName>
    <definedName name="wrn.EXTRABUDGT2." localSheetId="28" hidden="1">{#N/A,#N/A,FALSE,"EXTRABUDGT2"}</definedName>
    <definedName name="wrn.EXTRABUDGT2." localSheetId="29" hidden="1">{#N/A,#N/A,FALSE,"EXTRABUDGT2"}</definedName>
    <definedName name="wrn.EXTRABUDGT2." localSheetId="30" hidden="1">{#N/A,#N/A,FALSE,"EXTRABUDGT2"}</definedName>
    <definedName name="wrn.EXTRABUDGT2." localSheetId="31" hidden="1">{#N/A,#N/A,FALSE,"EXTRABUDGT2"}</definedName>
    <definedName name="wrn.EXTRABUDGT2." localSheetId="32" hidden="1">{#N/A,#N/A,FALSE,"EXTRABUDGT2"}</definedName>
    <definedName name="wrn.EXTRABUDGT2." localSheetId="33" hidden="1">{#N/A,#N/A,FALSE,"EXTRABUDGT2"}</definedName>
    <definedName name="wrn.EXTRABUDGT2." localSheetId="34" hidden="1">{#N/A,#N/A,FALSE,"EXTRABUDGT2"}</definedName>
    <definedName name="wrn.EXTRABUDGT2." localSheetId="35" hidden="1">{#N/A,#N/A,FALSE,"EXTRABUDGT2"}</definedName>
    <definedName name="wrn.EXTRABUDGT2." localSheetId="36" hidden="1">{#N/A,#N/A,FALSE,"EXTRABUDGT2"}</definedName>
    <definedName name="wrn.EXTRABUDGT2." localSheetId="37" hidden="1">{#N/A,#N/A,FALSE,"EXTRABUDGT2"}</definedName>
    <definedName name="wrn.EXTRABUDGT2." localSheetId="38" hidden="1">{#N/A,#N/A,FALSE,"EXTRABUDGT2"}</definedName>
    <definedName name="wrn.EXTRABUDGT2." localSheetId="39" hidden="1">{#N/A,#N/A,FALSE,"EXTRABUDGT2"}</definedName>
    <definedName name="wrn.EXTRABUDGT2." localSheetId="40" hidden="1">{#N/A,#N/A,FALSE,"EXTRABUDGT2"}</definedName>
    <definedName name="wrn.EXTRABUDGT2." localSheetId="41" hidden="1">{#N/A,#N/A,FALSE,"EXTRABUDGT2"}</definedName>
    <definedName name="wrn.EXTRABUDGT2." localSheetId="42" hidden="1">{#N/A,#N/A,FALSE,"EXTRABUDGT2"}</definedName>
    <definedName name="wrn.EXTRABUDGT2." localSheetId="43" hidden="1">{#N/A,#N/A,FALSE,"EXTRABUDGT2"}</definedName>
    <definedName name="wrn.EXTRABUDGT2." localSheetId="44" hidden="1">{#N/A,#N/A,FALSE,"EXTRABUDGT2"}</definedName>
    <definedName name="wrn.EXTRABUDGT2." localSheetId="45" hidden="1">{#N/A,#N/A,FALSE,"EXTRABUDGT2"}</definedName>
    <definedName name="wrn.EXTRABUDGT2." localSheetId="46" hidden="1">{#N/A,#N/A,FALSE,"EXTRABUDGT2"}</definedName>
    <definedName name="wrn.EXTRABUDGT2." localSheetId="47" hidden="1">{#N/A,#N/A,FALSE,"EXTRABUDGT2"}</definedName>
    <definedName name="wrn.EXTRABUDGT2." localSheetId="48" hidden="1">{#N/A,#N/A,FALSE,"EXTRABUDGT2"}</definedName>
    <definedName name="wrn.EXTRABUDGT2." localSheetId="49" hidden="1">{#N/A,#N/A,FALSE,"EXTRABUDGT2"}</definedName>
    <definedName name="wrn.EXTRABUDGT2." localSheetId="50" hidden="1">{#N/A,#N/A,FALSE,"EXTRABUDGT2"}</definedName>
    <definedName name="wrn.EXTRABUDGT2." localSheetId="51" hidden="1">{#N/A,#N/A,FALSE,"EXTRABUDGT2"}</definedName>
    <definedName name="wrn.EXTRABUDGT2." localSheetId="52" hidden="1">{#N/A,#N/A,FALSE,"EXTRABUDGT2"}</definedName>
    <definedName name="wrn.EXTRABUDGT2." localSheetId="53" hidden="1">{#N/A,#N/A,FALSE,"EXTRABUDGT2"}</definedName>
    <definedName name="wrn.EXTRABUDGT2." localSheetId="54" hidden="1">{#N/A,#N/A,FALSE,"EXTRABUDGT2"}</definedName>
    <definedName name="wrn.EXTRABUDGT2." localSheetId="55" hidden="1">{#N/A,#N/A,FALSE,"EXTRABUDGT2"}</definedName>
    <definedName name="wrn.EXTRABUDGT2." localSheetId="56" hidden="1">{#N/A,#N/A,FALSE,"EXTRABUDGT2"}</definedName>
    <definedName name="wrn.EXTRABUDGT2." localSheetId="57" hidden="1">{#N/A,#N/A,FALSE,"EXTRABUDGT2"}</definedName>
    <definedName name="wrn.EXTRABUDGT2." localSheetId="58" hidden="1">{#N/A,#N/A,FALSE,"EXTRABUDGT2"}</definedName>
    <definedName name="wrn.EXTRABUDGT2." localSheetId="59" hidden="1">{#N/A,#N/A,FALSE,"EXTRABUDGT2"}</definedName>
    <definedName name="wrn.EXTRABUDGT2." hidden="1">{#N/A,#N/A,FALSE,"EXTRABUDGT2"}</definedName>
    <definedName name="wrn.flash." localSheetId="1" hidden="1">{"pl",#N/A,FALSE,"P&amp;L";"scpl",#N/A,FALSE,"scpl"}</definedName>
    <definedName name="wrn.flash." localSheetId="4" hidden="1">{"pl",#N/A,FALSE,"P&amp;L";"scpl",#N/A,FALSE,"scpl"}</definedName>
    <definedName name="wrn.flash." localSheetId="7" hidden="1">{"pl",#N/A,FALSE,"P&amp;L";"scpl",#N/A,FALSE,"scpl"}</definedName>
    <definedName name="wrn.flash." localSheetId="8" hidden="1">{"pl",#N/A,FALSE,"P&amp;L";"scpl",#N/A,FALSE,"scpl"}</definedName>
    <definedName name="wrn.flash." localSheetId="6" hidden="1">{"pl",#N/A,FALSE,"P&amp;L";"scpl",#N/A,FALSE,"scpl"}</definedName>
    <definedName name="wrn.flash." localSheetId="9" hidden="1">{"pl",#N/A,FALSE,"P&amp;L";"scpl",#N/A,FALSE,"scpl"}</definedName>
    <definedName name="wrn.flash." localSheetId="10" hidden="1">{"pl",#N/A,FALSE,"P&amp;L";"scpl",#N/A,FALSE,"scpl"}</definedName>
    <definedName name="wrn.flash." localSheetId="11" hidden="1">{"pl",#N/A,FALSE,"P&amp;L";"scpl",#N/A,FALSE,"scpl"}</definedName>
    <definedName name="wrn.flash." localSheetId="12" hidden="1">{"pl",#N/A,FALSE,"P&amp;L";"scpl",#N/A,FALSE,"scpl"}</definedName>
    <definedName name="wrn.flash." localSheetId="13" hidden="1">{"pl",#N/A,FALSE,"P&amp;L";"scpl",#N/A,FALSE,"scpl"}</definedName>
    <definedName name="wrn.flash." localSheetId="14" hidden="1">{"pl",#N/A,FALSE,"P&amp;L";"scpl",#N/A,FALSE,"scpl"}</definedName>
    <definedName name="wrn.flash." localSheetId="15" hidden="1">{"pl",#N/A,FALSE,"P&amp;L";"scpl",#N/A,FALSE,"scpl"}</definedName>
    <definedName name="wrn.flash." localSheetId="16" hidden="1">{"pl",#N/A,FALSE,"P&amp;L";"scpl",#N/A,FALSE,"scpl"}</definedName>
    <definedName name="wrn.flash." localSheetId="17" hidden="1">{"pl",#N/A,FALSE,"P&amp;L";"scpl",#N/A,FALSE,"scpl"}</definedName>
    <definedName name="wrn.flash." localSheetId="18" hidden="1">{"pl",#N/A,FALSE,"P&amp;L";"scpl",#N/A,FALSE,"scpl"}</definedName>
    <definedName name="wrn.flash." localSheetId="19" hidden="1">{"pl",#N/A,FALSE,"P&amp;L";"scpl",#N/A,FALSE,"scpl"}</definedName>
    <definedName name="wrn.flash." localSheetId="20" hidden="1">{"pl",#N/A,FALSE,"P&amp;L";"scpl",#N/A,FALSE,"scpl"}</definedName>
    <definedName name="wrn.flash." localSheetId="21" hidden="1">{"pl",#N/A,FALSE,"P&amp;L";"scpl",#N/A,FALSE,"scpl"}</definedName>
    <definedName name="wrn.flash." localSheetId="22" hidden="1">{"pl",#N/A,FALSE,"P&amp;L";"scpl",#N/A,FALSE,"scpl"}</definedName>
    <definedName name="wrn.flash." localSheetId="23" hidden="1">{"pl",#N/A,FALSE,"P&amp;L";"scpl",#N/A,FALSE,"scpl"}</definedName>
    <definedName name="wrn.flash." localSheetId="24" hidden="1">{"pl",#N/A,FALSE,"P&amp;L";"scpl",#N/A,FALSE,"scpl"}</definedName>
    <definedName name="wrn.flash." localSheetId="25" hidden="1">{"pl",#N/A,FALSE,"P&amp;L";"scpl",#N/A,FALSE,"scpl"}</definedName>
    <definedName name="wrn.flash." localSheetId="26" hidden="1">{"pl",#N/A,FALSE,"P&amp;L";"scpl",#N/A,FALSE,"scpl"}</definedName>
    <definedName name="wrn.flash." localSheetId="27" hidden="1">{"pl",#N/A,FALSE,"P&amp;L";"scpl",#N/A,FALSE,"scpl"}</definedName>
    <definedName name="wrn.flash." localSheetId="28" hidden="1">{"pl",#N/A,FALSE,"P&amp;L";"scpl",#N/A,FALSE,"scpl"}</definedName>
    <definedName name="wrn.flash." localSheetId="29" hidden="1">{"pl",#N/A,FALSE,"P&amp;L";"scpl",#N/A,FALSE,"scpl"}</definedName>
    <definedName name="wrn.flash." localSheetId="30" hidden="1">{"pl",#N/A,FALSE,"P&amp;L";"scpl",#N/A,FALSE,"scpl"}</definedName>
    <definedName name="wrn.flash." localSheetId="31" hidden="1">{"pl",#N/A,FALSE,"P&amp;L";"scpl",#N/A,FALSE,"scpl"}</definedName>
    <definedName name="wrn.flash." localSheetId="32" hidden="1">{"pl",#N/A,FALSE,"P&amp;L";"scpl",#N/A,FALSE,"scpl"}</definedName>
    <definedName name="wrn.flash." localSheetId="33" hidden="1">{"pl",#N/A,FALSE,"P&amp;L";"scpl",#N/A,FALSE,"scpl"}</definedName>
    <definedName name="wrn.flash." localSheetId="34" hidden="1">{"pl",#N/A,FALSE,"P&amp;L";"scpl",#N/A,FALSE,"scpl"}</definedName>
    <definedName name="wrn.flash." localSheetId="35" hidden="1">{"pl",#N/A,FALSE,"P&amp;L";"scpl",#N/A,FALSE,"scpl"}</definedName>
    <definedName name="wrn.flash." localSheetId="36" hidden="1">{"pl",#N/A,FALSE,"P&amp;L";"scpl",#N/A,FALSE,"scpl"}</definedName>
    <definedName name="wrn.flash." localSheetId="37" hidden="1">{"pl",#N/A,FALSE,"P&amp;L";"scpl",#N/A,FALSE,"scpl"}</definedName>
    <definedName name="wrn.flash." localSheetId="38" hidden="1">{"pl",#N/A,FALSE,"P&amp;L";"scpl",#N/A,FALSE,"scpl"}</definedName>
    <definedName name="wrn.flash." localSheetId="39" hidden="1">{"pl",#N/A,FALSE,"P&amp;L";"scpl",#N/A,FALSE,"scpl"}</definedName>
    <definedName name="wrn.flash." localSheetId="40" hidden="1">{"pl",#N/A,FALSE,"P&amp;L";"scpl",#N/A,FALSE,"scpl"}</definedName>
    <definedName name="wrn.flash." localSheetId="41" hidden="1">{"pl",#N/A,FALSE,"P&amp;L";"scpl",#N/A,FALSE,"scpl"}</definedName>
    <definedName name="wrn.flash." localSheetId="42" hidden="1">{"pl",#N/A,FALSE,"P&amp;L";"scpl",#N/A,FALSE,"scpl"}</definedName>
    <definedName name="wrn.flash." localSheetId="43" hidden="1">{"pl",#N/A,FALSE,"P&amp;L";"scpl",#N/A,FALSE,"scpl"}</definedName>
    <definedName name="wrn.flash." localSheetId="44" hidden="1">{"pl",#N/A,FALSE,"P&amp;L";"scpl",#N/A,FALSE,"scpl"}</definedName>
    <definedName name="wrn.flash." localSheetId="45" hidden="1">{"pl",#N/A,FALSE,"P&amp;L";"scpl",#N/A,FALSE,"scpl"}</definedName>
    <definedName name="wrn.flash." localSheetId="46" hidden="1">{"pl",#N/A,FALSE,"P&amp;L";"scpl",#N/A,FALSE,"scpl"}</definedName>
    <definedName name="wrn.flash." localSheetId="47" hidden="1">{"pl",#N/A,FALSE,"P&amp;L";"scpl",#N/A,FALSE,"scpl"}</definedName>
    <definedName name="wrn.flash." localSheetId="48" hidden="1">{"pl",#N/A,FALSE,"P&amp;L";"scpl",#N/A,FALSE,"scpl"}</definedName>
    <definedName name="wrn.flash." localSheetId="49" hidden="1">{"pl",#N/A,FALSE,"P&amp;L";"scpl",#N/A,FALSE,"scpl"}</definedName>
    <definedName name="wrn.flash." localSheetId="50" hidden="1">{"pl",#N/A,FALSE,"P&amp;L";"scpl",#N/A,FALSE,"scpl"}</definedName>
    <definedName name="wrn.flash." localSheetId="51" hidden="1">{"pl",#N/A,FALSE,"P&amp;L";"scpl",#N/A,FALSE,"scpl"}</definedName>
    <definedName name="wrn.flash." localSheetId="52" hidden="1">{"pl",#N/A,FALSE,"P&amp;L";"scpl",#N/A,FALSE,"scpl"}</definedName>
    <definedName name="wrn.flash." localSheetId="53" hidden="1">{"pl",#N/A,FALSE,"P&amp;L";"scpl",#N/A,FALSE,"scpl"}</definedName>
    <definedName name="wrn.flash." localSheetId="54" hidden="1">{"pl",#N/A,FALSE,"P&amp;L";"scpl",#N/A,FALSE,"scpl"}</definedName>
    <definedName name="wrn.flash." localSheetId="55" hidden="1">{"pl",#N/A,FALSE,"P&amp;L";"scpl",#N/A,FALSE,"scpl"}</definedName>
    <definedName name="wrn.flash." localSheetId="56" hidden="1">{"pl",#N/A,FALSE,"P&amp;L";"scpl",#N/A,FALSE,"scpl"}</definedName>
    <definedName name="wrn.flash." localSheetId="57" hidden="1">{"pl",#N/A,FALSE,"P&amp;L";"scpl",#N/A,FALSE,"scpl"}</definedName>
    <definedName name="wrn.flash." localSheetId="58" hidden="1">{"pl",#N/A,FALSE,"P&amp;L";"scpl",#N/A,FALSE,"scpl"}</definedName>
    <definedName name="wrn.flash." localSheetId="59" hidden="1">{"pl",#N/A,FALSE,"P&amp;L";"scpl",#N/A,FALSE,"scpl"}</definedName>
    <definedName name="wrn.flash." hidden="1">{"pl",#N/A,FALSE,"P&amp;L";"scpl",#N/A,FALSE,"scpl"}</definedName>
    <definedName name="wrn.GDP." localSheetId="1" hidden="1">{#N/A,#N/A,FALSE,"GDP_ORIGIN";#N/A,#N/A,FALSE,"EMP_POP"}</definedName>
    <definedName name="wrn.GDP." localSheetId="4" hidden="1">{#N/A,#N/A,FALSE,"GDP_ORIGIN";#N/A,#N/A,FALSE,"EMP_POP"}</definedName>
    <definedName name="wrn.GDP." localSheetId="7" hidden="1">{#N/A,#N/A,FALSE,"GDP_ORIGIN";#N/A,#N/A,FALSE,"EMP_POP"}</definedName>
    <definedName name="wrn.GDP." localSheetId="8" hidden="1">{#N/A,#N/A,FALSE,"GDP_ORIGIN";#N/A,#N/A,FALSE,"EMP_POP"}</definedName>
    <definedName name="wrn.GDP." localSheetId="6" hidden="1">{#N/A,#N/A,FALSE,"GDP_ORIGIN";#N/A,#N/A,FALSE,"EMP_POP"}</definedName>
    <definedName name="wrn.GDP." localSheetId="9" hidden="1">{#N/A,#N/A,FALSE,"GDP_ORIGIN";#N/A,#N/A,FALSE,"EMP_POP"}</definedName>
    <definedName name="wrn.GDP." localSheetId="10" hidden="1">{#N/A,#N/A,FALSE,"GDP_ORIGIN";#N/A,#N/A,FALSE,"EMP_POP"}</definedName>
    <definedName name="wrn.GDP." localSheetId="11" hidden="1">{#N/A,#N/A,FALSE,"GDP_ORIGIN";#N/A,#N/A,FALSE,"EMP_POP"}</definedName>
    <definedName name="wrn.GDP." localSheetId="12" hidden="1">{#N/A,#N/A,FALSE,"GDP_ORIGIN";#N/A,#N/A,FALSE,"EMP_POP"}</definedName>
    <definedName name="wrn.GDP." localSheetId="13" hidden="1">{#N/A,#N/A,FALSE,"GDP_ORIGIN";#N/A,#N/A,FALSE,"EMP_POP"}</definedName>
    <definedName name="wrn.GDP." localSheetId="14" hidden="1">{#N/A,#N/A,FALSE,"GDP_ORIGIN";#N/A,#N/A,FALSE,"EMP_POP"}</definedName>
    <definedName name="wrn.GDP." localSheetId="15" hidden="1">{#N/A,#N/A,FALSE,"GDP_ORIGIN";#N/A,#N/A,FALSE,"EMP_POP"}</definedName>
    <definedName name="wrn.GDP." localSheetId="16" hidden="1">{#N/A,#N/A,FALSE,"GDP_ORIGIN";#N/A,#N/A,FALSE,"EMP_POP"}</definedName>
    <definedName name="wrn.GDP." localSheetId="17" hidden="1">{#N/A,#N/A,FALSE,"GDP_ORIGIN";#N/A,#N/A,FALSE,"EMP_POP"}</definedName>
    <definedName name="wrn.GDP." localSheetId="18" hidden="1">{#N/A,#N/A,FALSE,"GDP_ORIGIN";#N/A,#N/A,FALSE,"EMP_POP"}</definedName>
    <definedName name="wrn.GDP." localSheetId="19" hidden="1">{#N/A,#N/A,FALSE,"GDP_ORIGIN";#N/A,#N/A,FALSE,"EMP_POP"}</definedName>
    <definedName name="wrn.GDP." localSheetId="20" hidden="1">{#N/A,#N/A,FALSE,"GDP_ORIGIN";#N/A,#N/A,FALSE,"EMP_POP"}</definedName>
    <definedName name="wrn.GDP." localSheetId="21" hidden="1">{#N/A,#N/A,FALSE,"GDP_ORIGIN";#N/A,#N/A,FALSE,"EMP_POP"}</definedName>
    <definedName name="wrn.GDP." localSheetId="22" hidden="1">{#N/A,#N/A,FALSE,"GDP_ORIGIN";#N/A,#N/A,FALSE,"EMP_POP"}</definedName>
    <definedName name="wrn.GDP." localSheetId="23" hidden="1">{#N/A,#N/A,FALSE,"GDP_ORIGIN";#N/A,#N/A,FALSE,"EMP_POP"}</definedName>
    <definedName name="wrn.GDP." localSheetId="24" hidden="1">{#N/A,#N/A,FALSE,"GDP_ORIGIN";#N/A,#N/A,FALSE,"EMP_POP"}</definedName>
    <definedName name="wrn.GDP." localSheetId="25" hidden="1">{#N/A,#N/A,FALSE,"GDP_ORIGIN";#N/A,#N/A,FALSE,"EMP_POP"}</definedName>
    <definedName name="wrn.GDP." localSheetId="26" hidden="1">{#N/A,#N/A,FALSE,"GDP_ORIGIN";#N/A,#N/A,FALSE,"EMP_POP"}</definedName>
    <definedName name="wrn.GDP." localSheetId="27" hidden="1">{#N/A,#N/A,FALSE,"GDP_ORIGIN";#N/A,#N/A,FALSE,"EMP_POP"}</definedName>
    <definedName name="wrn.GDP." localSheetId="28" hidden="1">{#N/A,#N/A,FALSE,"GDP_ORIGIN";#N/A,#N/A,FALSE,"EMP_POP"}</definedName>
    <definedName name="wrn.GDP." localSheetId="29" hidden="1">{#N/A,#N/A,FALSE,"GDP_ORIGIN";#N/A,#N/A,FALSE,"EMP_POP"}</definedName>
    <definedName name="wrn.GDP." localSheetId="30" hidden="1">{#N/A,#N/A,FALSE,"GDP_ORIGIN";#N/A,#N/A,FALSE,"EMP_POP"}</definedName>
    <definedName name="wrn.GDP." localSheetId="31" hidden="1">{#N/A,#N/A,FALSE,"GDP_ORIGIN";#N/A,#N/A,FALSE,"EMP_POP"}</definedName>
    <definedName name="wrn.GDP." localSheetId="32" hidden="1">{#N/A,#N/A,FALSE,"GDP_ORIGIN";#N/A,#N/A,FALSE,"EMP_POP"}</definedName>
    <definedName name="wrn.GDP." localSheetId="33" hidden="1">{#N/A,#N/A,FALSE,"GDP_ORIGIN";#N/A,#N/A,FALSE,"EMP_POP"}</definedName>
    <definedName name="wrn.GDP." localSheetId="34" hidden="1">{#N/A,#N/A,FALSE,"GDP_ORIGIN";#N/A,#N/A,FALSE,"EMP_POP"}</definedName>
    <definedName name="wrn.GDP." localSheetId="35" hidden="1">{#N/A,#N/A,FALSE,"GDP_ORIGIN";#N/A,#N/A,FALSE,"EMP_POP"}</definedName>
    <definedName name="wrn.GDP." localSheetId="36" hidden="1">{#N/A,#N/A,FALSE,"GDP_ORIGIN";#N/A,#N/A,FALSE,"EMP_POP"}</definedName>
    <definedName name="wrn.GDP." localSheetId="37" hidden="1">{#N/A,#N/A,FALSE,"GDP_ORIGIN";#N/A,#N/A,FALSE,"EMP_POP"}</definedName>
    <definedName name="wrn.GDP." localSheetId="38" hidden="1">{#N/A,#N/A,FALSE,"GDP_ORIGIN";#N/A,#N/A,FALSE,"EMP_POP"}</definedName>
    <definedName name="wrn.GDP." localSheetId="39" hidden="1">{#N/A,#N/A,FALSE,"GDP_ORIGIN";#N/A,#N/A,FALSE,"EMP_POP"}</definedName>
    <definedName name="wrn.GDP." localSheetId="40" hidden="1">{#N/A,#N/A,FALSE,"GDP_ORIGIN";#N/A,#N/A,FALSE,"EMP_POP"}</definedName>
    <definedName name="wrn.GDP." localSheetId="41" hidden="1">{#N/A,#N/A,FALSE,"GDP_ORIGIN";#N/A,#N/A,FALSE,"EMP_POP"}</definedName>
    <definedName name="wrn.GDP." localSheetId="42" hidden="1">{#N/A,#N/A,FALSE,"GDP_ORIGIN";#N/A,#N/A,FALSE,"EMP_POP"}</definedName>
    <definedName name="wrn.GDP." localSheetId="43" hidden="1">{#N/A,#N/A,FALSE,"GDP_ORIGIN";#N/A,#N/A,FALSE,"EMP_POP"}</definedName>
    <definedName name="wrn.GDP." localSheetId="44" hidden="1">{#N/A,#N/A,FALSE,"GDP_ORIGIN";#N/A,#N/A,FALSE,"EMP_POP"}</definedName>
    <definedName name="wrn.GDP." localSheetId="45" hidden="1">{#N/A,#N/A,FALSE,"GDP_ORIGIN";#N/A,#N/A,FALSE,"EMP_POP"}</definedName>
    <definedName name="wrn.GDP." localSheetId="46" hidden="1">{#N/A,#N/A,FALSE,"GDP_ORIGIN";#N/A,#N/A,FALSE,"EMP_POP"}</definedName>
    <definedName name="wrn.GDP." localSheetId="47" hidden="1">{#N/A,#N/A,FALSE,"GDP_ORIGIN";#N/A,#N/A,FALSE,"EMP_POP"}</definedName>
    <definedName name="wrn.GDP." localSheetId="48" hidden="1">{#N/A,#N/A,FALSE,"GDP_ORIGIN";#N/A,#N/A,FALSE,"EMP_POP"}</definedName>
    <definedName name="wrn.GDP." localSheetId="49" hidden="1">{#N/A,#N/A,FALSE,"GDP_ORIGIN";#N/A,#N/A,FALSE,"EMP_POP"}</definedName>
    <definedName name="wrn.GDP." localSheetId="50" hidden="1">{#N/A,#N/A,FALSE,"GDP_ORIGIN";#N/A,#N/A,FALSE,"EMP_POP"}</definedName>
    <definedName name="wrn.GDP." localSheetId="51" hidden="1">{#N/A,#N/A,FALSE,"GDP_ORIGIN";#N/A,#N/A,FALSE,"EMP_POP"}</definedName>
    <definedName name="wrn.GDP." localSheetId="52" hidden="1">{#N/A,#N/A,FALSE,"GDP_ORIGIN";#N/A,#N/A,FALSE,"EMP_POP"}</definedName>
    <definedName name="wrn.GDP." localSheetId="53" hidden="1">{#N/A,#N/A,FALSE,"GDP_ORIGIN";#N/A,#N/A,FALSE,"EMP_POP"}</definedName>
    <definedName name="wrn.GDP." localSheetId="54" hidden="1">{#N/A,#N/A,FALSE,"GDP_ORIGIN";#N/A,#N/A,FALSE,"EMP_POP"}</definedName>
    <definedName name="wrn.GDP." localSheetId="55" hidden="1">{#N/A,#N/A,FALSE,"GDP_ORIGIN";#N/A,#N/A,FALSE,"EMP_POP"}</definedName>
    <definedName name="wrn.GDP." localSheetId="56" hidden="1">{#N/A,#N/A,FALSE,"GDP_ORIGIN";#N/A,#N/A,FALSE,"EMP_POP"}</definedName>
    <definedName name="wrn.GDP." localSheetId="57" hidden="1">{#N/A,#N/A,FALSE,"GDP_ORIGIN";#N/A,#N/A,FALSE,"EMP_POP"}</definedName>
    <definedName name="wrn.GDP." localSheetId="58" hidden="1">{#N/A,#N/A,FALSE,"GDP_ORIGIN";#N/A,#N/A,FALSE,"EMP_POP"}</definedName>
    <definedName name="wrn.GDP." localSheetId="59" hidden="1">{#N/A,#N/A,FALSE,"GDP_ORIGIN";#N/A,#N/A,FALSE,"EMP_POP"}</definedName>
    <definedName name="wrn.GDP." hidden="1">{#N/A,#N/A,FALSE,"GDP_ORIGIN";#N/A,#N/A,FALSE,"EMP_POP"}</definedName>
    <definedName name="wrn.GGOVT." localSheetId="1" hidden="1">{#N/A,#N/A,FALSE,"GGOVT"}</definedName>
    <definedName name="wrn.GGOVT." localSheetId="4" hidden="1">{#N/A,#N/A,FALSE,"GGOVT"}</definedName>
    <definedName name="wrn.GGOVT." localSheetId="7" hidden="1">{#N/A,#N/A,FALSE,"GGOVT"}</definedName>
    <definedName name="wrn.GGOVT." localSheetId="8" hidden="1">{#N/A,#N/A,FALSE,"GGOVT"}</definedName>
    <definedName name="wrn.GGOVT." localSheetId="6" hidden="1">{#N/A,#N/A,FALSE,"GGOVT"}</definedName>
    <definedName name="wrn.GGOVT." localSheetId="9" hidden="1">{#N/A,#N/A,FALSE,"GGOVT"}</definedName>
    <definedName name="wrn.GGOVT." localSheetId="10" hidden="1">{#N/A,#N/A,FALSE,"GGOVT"}</definedName>
    <definedName name="wrn.GGOVT." localSheetId="11" hidden="1">{#N/A,#N/A,FALSE,"GGOVT"}</definedName>
    <definedName name="wrn.GGOVT." localSheetId="12" hidden="1">{#N/A,#N/A,FALSE,"GGOVT"}</definedName>
    <definedName name="wrn.GGOVT." localSheetId="13" hidden="1">{#N/A,#N/A,FALSE,"GGOVT"}</definedName>
    <definedName name="wrn.GGOVT." localSheetId="14" hidden="1">{#N/A,#N/A,FALSE,"GGOVT"}</definedName>
    <definedName name="wrn.GGOVT." localSheetId="15" hidden="1">{#N/A,#N/A,FALSE,"GGOVT"}</definedName>
    <definedName name="wrn.GGOVT." localSheetId="16" hidden="1">{#N/A,#N/A,FALSE,"GGOVT"}</definedName>
    <definedName name="wrn.GGOVT." localSheetId="17" hidden="1">{#N/A,#N/A,FALSE,"GGOVT"}</definedName>
    <definedName name="wrn.GGOVT." localSheetId="18" hidden="1">{#N/A,#N/A,FALSE,"GGOVT"}</definedName>
    <definedName name="wrn.GGOVT." localSheetId="19" hidden="1">{#N/A,#N/A,FALSE,"GGOVT"}</definedName>
    <definedName name="wrn.GGOVT." localSheetId="20" hidden="1">{#N/A,#N/A,FALSE,"GGOVT"}</definedName>
    <definedName name="wrn.GGOVT." localSheetId="21" hidden="1">{#N/A,#N/A,FALSE,"GGOVT"}</definedName>
    <definedName name="wrn.GGOVT." localSheetId="22" hidden="1">{#N/A,#N/A,FALSE,"GGOVT"}</definedName>
    <definedName name="wrn.GGOVT." localSheetId="23" hidden="1">{#N/A,#N/A,FALSE,"GGOVT"}</definedName>
    <definedName name="wrn.GGOVT." localSheetId="24" hidden="1">{#N/A,#N/A,FALSE,"GGOVT"}</definedName>
    <definedName name="wrn.GGOVT." localSheetId="25" hidden="1">{#N/A,#N/A,FALSE,"GGOVT"}</definedName>
    <definedName name="wrn.GGOVT." localSheetId="26" hidden="1">{#N/A,#N/A,FALSE,"GGOVT"}</definedName>
    <definedName name="wrn.GGOVT." localSheetId="27" hidden="1">{#N/A,#N/A,FALSE,"GGOVT"}</definedName>
    <definedName name="wrn.GGOVT." localSheetId="28" hidden="1">{#N/A,#N/A,FALSE,"GGOVT"}</definedName>
    <definedName name="wrn.GGOVT." localSheetId="29" hidden="1">{#N/A,#N/A,FALSE,"GGOVT"}</definedName>
    <definedName name="wrn.GGOVT." localSheetId="30" hidden="1">{#N/A,#N/A,FALSE,"GGOVT"}</definedName>
    <definedName name="wrn.GGOVT." localSheetId="31" hidden="1">{#N/A,#N/A,FALSE,"GGOVT"}</definedName>
    <definedName name="wrn.GGOVT." localSheetId="32" hidden="1">{#N/A,#N/A,FALSE,"GGOVT"}</definedName>
    <definedName name="wrn.GGOVT." localSheetId="33" hidden="1">{#N/A,#N/A,FALSE,"GGOVT"}</definedName>
    <definedName name="wrn.GGOVT." localSheetId="34" hidden="1">{#N/A,#N/A,FALSE,"GGOVT"}</definedName>
    <definedName name="wrn.GGOVT." localSheetId="35" hidden="1">{#N/A,#N/A,FALSE,"GGOVT"}</definedName>
    <definedName name="wrn.GGOVT." localSheetId="36" hidden="1">{#N/A,#N/A,FALSE,"GGOVT"}</definedName>
    <definedName name="wrn.GGOVT." localSheetId="37" hidden="1">{#N/A,#N/A,FALSE,"GGOVT"}</definedName>
    <definedName name="wrn.GGOVT." localSheetId="38" hidden="1">{#N/A,#N/A,FALSE,"GGOVT"}</definedName>
    <definedName name="wrn.GGOVT." localSheetId="39" hidden="1">{#N/A,#N/A,FALSE,"GGOVT"}</definedName>
    <definedName name="wrn.GGOVT." localSheetId="40" hidden="1">{#N/A,#N/A,FALSE,"GGOVT"}</definedName>
    <definedName name="wrn.GGOVT." localSheetId="41" hidden="1">{#N/A,#N/A,FALSE,"GGOVT"}</definedName>
    <definedName name="wrn.GGOVT." localSheetId="42" hidden="1">{#N/A,#N/A,FALSE,"GGOVT"}</definedName>
    <definedName name="wrn.GGOVT." localSheetId="43" hidden="1">{#N/A,#N/A,FALSE,"GGOVT"}</definedName>
    <definedName name="wrn.GGOVT." localSheetId="44" hidden="1">{#N/A,#N/A,FALSE,"GGOVT"}</definedName>
    <definedName name="wrn.GGOVT." localSheetId="45" hidden="1">{#N/A,#N/A,FALSE,"GGOVT"}</definedName>
    <definedName name="wrn.GGOVT." localSheetId="46" hidden="1">{#N/A,#N/A,FALSE,"GGOVT"}</definedName>
    <definedName name="wrn.GGOVT." localSheetId="47" hidden="1">{#N/A,#N/A,FALSE,"GGOVT"}</definedName>
    <definedName name="wrn.GGOVT." localSheetId="48" hidden="1">{#N/A,#N/A,FALSE,"GGOVT"}</definedName>
    <definedName name="wrn.GGOVT." localSheetId="49" hidden="1">{#N/A,#N/A,FALSE,"GGOVT"}</definedName>
    <definedName name="wrn.GGOVT." localSheetId="50" hidden="1">{#N/A,#N/A,FALSE,"GGOVT"}</definedName>
    <definedName name="wrn.GGOVT." localSheetId="51" hidden="1">{#N/A,#N/A,FALSE,"GGOVT"}</definedName>
    <definedName name="wrn.GGOVT." localSheetId="52" hidden="1">{#N/A,#N/A,FALSE,"GGOVT"}</definedName>
    <definedName name="wrn.GGOVT." localSheetId="53" hidden="1">{#N/A,#N/A,FALSE,"GGOVT"}</definedName>
    <definedName name="wrn.GGOVT." localSheetId="54" hidden="1">{#N/A,#N/A,FALSE,"GGOVT"}</definedName>
    <definedName name="wrn.GGOVT." localSheetId="55" hidden="1">{#N/A,#N/A,FALSE,"GGOVT"}</definedName>
    <definedName name="wrn.GGOVT." localSheetId="56" hidden="1">{#N/A,#N/A,FALSE,"GGOVT"}</definedName>
    <definedName name="wrn.GGOVT." localSheetId="57" hidden="1">{#N/A,#N/A,FALSE,"GGOVT"}</definedName>
    <definedName name="wrn.GGOVT." localSheetId="58" hidden="1">{#N/A,#N/A,FALSE,"GGOVT"}</definedName>
    <definedName name="wrn.GGOVT." localSheetId="59" hidden="1">{#N/A,#N/A,FALSE,"GGOVT"}</definedName>
    <definedName name="wrn.GGOVT." hidden="1">{#N/A,#N/A,FALSE,"GGOVT"}</definedName>
    <definedName name="wrn.GGOVT2." localSheetId="1" hidden="1">{#N/A,#N/A,FALSE,"GGOVT2"}</definedName>
    <definedName name="wrn.GGOVT2." localSheetId="4" hidden="1">{#N/A,#N/A,FALSE,"GGOVT2"}</definedName>
    <definedName name="wrn.GGOVT2." localSheetId="7" hidden="1">{#N/A,#N/A,FALSE,"GGOVT2"}</definedName>
    <definedName name="wrn.GGOVT2." localSheetId="8" hidden="1">{#N/A,#N/A,FALSE,"GGOVT2"}</definedName>
    <definedName name="wrn.GGOVT2." localSheetId="6" hidden="1">{#N/A,#N/A,FALSE,"GGOVT2"}</definedName>
    <definedName name="wrn.GGOVT2." localSheetId="9" hidden="1">{#N/A,#N/A,FALSE,"GGOVT2"}</definedName>
    <definedName name="wrn.GGOVT2." localSheetId="10" hidden="1">{#N/A,#N/A,FALSE,"GGOVT2"}</definedName>
    <definedName name="wrn.GGOVT2." localSheetId="11" hidden="1">{#N/A,#N/A,FALSE,"GGOVT2"}</definedName>
    <definedName name="wrn.GGOVT2." localSheetId="12" hidden="1">{#N/A,#N/A,FALSE,"GGOVT2"}</definedName>
    <definedName name="wrn.GGOVT2." localSheetId="13" hidden="1">{#N/A,#N/A,FALSE,"GGOVT2"}</definedName>
    <definedName name="wrn.GGOVT2." localSheetId="14" hidden="1">{#N/A,#N/A,FALSE,"GGOVT2"}</definedName>
    <definedName name="wrn.GGOVT2." localSheetId="15" hidden="1">{#N/A,#N/A,FALSE,"GGOVT2"}</definedName>
    <definedName name="wrn.GGOVT2." localSheetId="16" hidden="1">{#N/A,#N/A,FALSE,"GGOVT2"}</definedName>
    <definedName name="wrn.GGOVT2." localSheetId="17" hidden="1">{#N/A,#N/A,FALSE,"GGOVT2"}</definedName>
    <definedName name="wrn.GGOVT2." localSheetId="18" hidden="1">{#N/A,#N/A,FALSE,"GGOVT2"}</definedName>
    <definedName name="wrn.GGOVT2." localSheetId="19" hidden="1">{#N/A,#N/A,FALSE,"GGOVT2"}</definedName>
    <definedName name="wrn.GGOVT2." localSheetId="20" hidden="1">{#N/A,#N/A,FALSE,"GGOVT2"}</definedName>
    <definedName name="wrn.GGOVT2." localSheetId="21" hidden="1">{#N/A,#N/A,FALSE,"GGOVT2"}</definedName>
    <definedName name="wrn.GGOVT2." localSheetId="22" hidden="1">{#N/A,#N/A,FALSE,"GGOVT2"}</definedName>
    <definedName name="wrn.GGOVT2." localSheetId="23" hidden="1">{#N/A,#N/A,FALSE,"GGOVT2"}</definedName>
    <definedName name="wrn.GGOVT2." localSheetId="24" hidden="1">{#N/A,#N/A,FALSE,"GGOVT2"}</definedName>
    <definedName name="wrn.GGOVT2." localSheetId="25" hidden="1">{#N/A,#N/A,FALSE,"GGOVT2"}</definedName>
    <definedName name="wrn.GGOVT2." localSheetId="26" hidden="1">{#N/A,#N/A,FALSE,"GGOVT2"}</definedName>
    <definedName name="wrn.GGOVT2." localSheetId="27" hidden="1">{#N/A,#N/A,FALSE,"GGOVT2"}</definedName>
    <definedName name="wrn.GGOVT2." localSheetId="28" hidden="1">{#N/A,#N/A,FALSE,"GGOVT2"}</definedName>
    <definedName name="wrn.GGOVT2." localSheetId="29" hidden="1">{#N/A,#N/A,FALSE,"GGOVT2"}</definedName>
    <definedName name="wrn.GGOVT2." localSheetId="30" hidden="1">{#N/A,#N/A,FALSE,"GGOVT2"}</definedName>
    <definedName name="wrn.GGOVT2." localSheetId="31" hidden="1">{#N/A,#N/A,FALSE,"GGOVT2"}</definedName>
    <definedName name="wrn.GGOVT2." localSheetId="32" hidden="1">{#N/A,#N/A,FALSE,"GGOVT2"}</definedName>
    <definedName name="wrn.GGOVT2." localSheetId="33" hidden="1">{#N/A,#N/A,FALSE,"GGOVT2"}</definedName>
    <definedName name="wrn.GGOVT2." localSheetId="34" hidden="1">{#N/A,#N/A,FALSE,"GGOVT2"}</definedName>
    <definedName name="wrn.GGOVT2." localSheetId="35" hidden="1">{#N/A,#N/A,FALSE,"GGOVT2"}</definedName>
    <definedName name="wrn.GGOVT2." localSheetId="36" hidden="1">{#N/A,#N/A,FALSE,"GGOVT2"}</definedName>
    <definedName name="wrn.GGOVT2." localSheetId="37" hidden="1">{#N/A,#N/A,FALSE,"GGOVT2"}</definedName>
    <definedName name="wrn.GGOVT2." localSheetId="38" hidden="1">{#N/A,#N/A,FALSE,"GGOVT2"}</definedName>
    <definedName name="wrn.GGOVT2." localSheetId="39" hidden="1">{#N/A,#N/A,FALSE,"GGOVT2"}</definedName>
    <definedName name="wrn.GGOVT2." localSheetId="40" hidden="1">{#N/A,#N/A,FALSE,"GGOVT2"}</definedName>
    <definedName name="wrn.GGOVT2." localSheetId="41" hidden="1">{#N/A,#N/A,FALSE,"GGOVT2"}</definedName>
    <definedName name="wrn.GGOVT2." localSheetId="42" hidden="1">{#N/A,#N/A,FALSE,"GGOVT2"}</definedName>
    <definedName name="wrn.GGOVT2." localSheetId="43" hidden="1">{#N/A,#N/A,FALSE,"GGOVT2"}</definedName>
    <definedName name="wrn.GGOVT2." localSheetId="44" hidden="1">{#N/A,#N/A,FALSE,"GGOVT2"}</definedName>
    <definedName name="wrn.GGOVT2." localSheetId="45" hidden="1">{#N/A,#N/A,FALSE,"GGOVT2"}</definedName>
    <definedName name="wrn.GGOVT2." localSheetId="46" hidden="1">{#N/A,#N/A,FALSE,"GGOVT2"}</definedName>
    <definedName name="wrn.GGOVT2." localSheetId="47" hidden="1">{#N/A,#N/A,FALSE,"GGOVT2"}</definedName>
    <definedName name="wrn.GGOVT2." localSheetId="48" hidden="1">{#N/A,#N/A,FALSE,"GGOVT2"}</definedName>
    <definedName name="wrn.GGOVT2." localSheetId="49" hidden="1">{#N/A,#N/A,FALSE,"GGOVT2"}</definedName>
    <definedName name="wrn.GGOVT2." localSheetId="50" hidden="1">{#N/A,#N/A,FALSE,"GGOVT2"}</definedName>
    <definedName name="wrn.GGOVT2." localSheetId="51" hidden="1">{#N/A,#N/A,FALSE,"GGOVT2"}</definedName>
    <definedName name="wrn.GGOVT2." localSheetId="52" hidden="1">{#N/A,#N/A,FALSE,"GGOVT2"}</definedName>
    <definedName name="wrn.GGOVT2." localSheetId="53" hidden="1">{#N/A,#N/A,FALSE,"GGOVT2"}</definedName>
    <definedName name="wrn.GGOVT2." localSheetId="54" hidden="1">{#N/A,#N/A,FALSE,"GGOVT2"}</definedName>
    <definedName name="wrn.GGOVT2." localSheetId="55" hidden="1">{#N/A,#N/A,FALSE,"GGOVT2"}</definedName>
    <definedName name="wrn.GGOVT2." localSheetId="56" hidden="1">{#N/A,#N/A,FALSE,"GGOVT2"}</definedName>
    <definedName name="wrn.GGOVT2." localSheetId="57" hidden="1">{#N/A,#N/A,FALSE,"GGOVT2"}</definedName>
    <definedName name="wrn.GGOVT2." localSheetId="58" hidden="1">{#N/A,#N/A,FALSE,"GGOVT2"}</definedName>
    <definedName name="wrn.GGOVT2." localSheetId="59" hidden="1">{#N/A,#N/A,FALSE,"GGOVT2"}</definedName>
    <definedName name="wrn.GGOVT2." hidden="1">{#N/A,#N/A,FALSE,"GGOVT2"}</definedName>
    <definedName name="wrn.GGOVTPC." localSheetId="1" hidden="1">{#N/A,#N/A,FALSE,"GGOVT%"}</definedName>
    <definedName name="wrn.GGOVTPC." localSheetId="4" hidden="1">{#N/A,#N/A,FALSE,"GGOVT%"}</definedName>
    <definedName name="wrn.GGOVTPC." localSheetId="7" hidden="1">{#N/A,#N/A,FALSE,"GGOVT%"}</definedName>
    <definedName name="wrn.GGOVTPC." localSheetId="8" hidden="1">{#N/A,#N/A,FALSE,"GGOVT%"}</definedName>
    <definedName name="wrn.GGOVTPC." localSheetId="6" hidden="1">{#N/A,#N/A,FALSE,"GGOVT%"}</definedName>
    <definedName name="wrn.GGOVTPC." localSheetId="9" hidden="1">{#N/A,#N/A,FALSE,"GGOVT%"}</definedName>
    <definedName name="wrn.GGOVTPC." localSheetId="10" hidden="1">{#N/A,#N/A,FALSE,"GGOVT%"}</definedName>
    <definedName name="wrn.GGOVTPC." localSheetId="11" hidden="1">{#N/A,#N/A,FALSE,"GGOVT%"}</definedName>
    <definedName name="wrn.GGOVTPC." localSheetId="12" hidden="1">{#N/A,#N/A,FALSE,"GGOVT%"}</definedName>
    <definedName name="wrn.GGOVTPC." localSheetId="13" hidden="1">{#N/A,#N/A,FALSE,"GGOVT%"}</definedName>
    <definedName name="wrn.GGOVTPC." localSheetId="14" hidden="1">{#N/A,#N/A,FALSE,"GGOVT%"}</definedName>
    <definedName name="wrn.GGOVTPC." localSheetId="15" hidden="1">{#N/A,#N/A,FALSE,"GGOVT%"}</definedName>
    <definedName name="wrn.GGOVTPC." localSheetId="16" hidden="1">{#N/A,#N/A,FALSE,"GGOVT%"}</definedName>
    <definedName name="wrn.GGOVTPC." localSheetId="17" hidden="1">{#N/A,#N/A,FALSE,"GGOVT%"}</definedName>
    <definedName name="wrn.GGOVTPC." localSheetId="18" hidden="1">{#N/A,#N/A,FALSE,"GGOVT%"}</definedName>
    <definedName name="wrn.GGOVTPC." localSheetId="19" hidden="1">{#N/A,#N/A,FALSE,"GGOVT%"}</definedName>
    <definedName name="wrn.GGOVTPC." localSheetId="20" hidden="1">{#N/A,#N/A,FALSE,"GGOVT%"}</definedName>
    <definedName name="wrn.GGOVTPC." localSheetId="21" hidden="1">{#N/A,#N/A,FALSE,"GGOVT%"}</definedName>
    <definedName name="wrn.GGOVTPC." localSheetId="22" hidden="1">{#N/A,#N/A,FALSE,"GGOVT%"}</definedName>
    <definedName name="wrn.GGOVTPC." localSheetId="23" hidden="1">{#N/A,#N/A,FALSE,"GGOVT%"}</definedName>
    <definedName name="wrn.GGOVTPC." localSheetId="24" hidden="1">{#N/A,#N/A,FALSE,"GGOVT%"}</definedName>
    <definedName name="wrn.GGOVTPC." localSheetId="25" hidden="1">{#N/A,#N/A,FALSE,"GGOVT%"}</definedName>
    <definedName name="wrn.GGOVTPC." localSheetId="26" hidden="1">{#N/A,#N/A,FALSE,"GGOVT%"}</definedName>
    <definedName name="wrn.GGOVTPC." localSheetId="27" hidden="1">{#N/A,#N/A,FALSE,"GGOVT%"}</definedName>
    <definedName name="wrn.GGOVTPC." localSheetId="28" hidden="1">{#N/A,#N/A,FALSE,"GGOVT%"}</definedName>
    <definedName name="wrn.GGOVTPC." localSheetId="29" hidden="1">{#N/A,#N/A,FALSE,"GGOVT%"}</definedName>
    <definedName name="wrn.GGOVTPC." localSheetId="30" hidden="1">{#N/A,#N/A,FALSE,"GGOVT%"}</definedName>
    <definedName name="wrn.GGOVTPC." localSheetId="31" hidden="1">{#N/A,#N/A,FALSE,"GGOVT%"}</definedName>
    <definedName name="wrn.GGOVTPC." localSheetId="32" hidden="1">{#N/A,#N/A,FALSE,"GGOVT%"}</definedName>
    <definedName name="wrn.GGOVTPC." localSheetId="33" hidden="1">{#N/A,#N/A,FALSE,"GGOVT%"}</definedName>
    <definedName name="wrn.GGOVTPC." localSheetId="34" hidden="1">{#N/A,#N/A,FALSE,"GGOVT%"}</definedName>
    <definedName name="wrn.GGOVTPC." localSheetId="35" hidden="1">{#N/A,#N/A,FALSE,"GGOVT%"}</definedName>
    <definedName name="wrn.GGOVTPC." localSheetId="36" hidden="1">{#N/A,#N/A,FALSE,"GGOVT%"}</definedName>
    <definedName name="wrn.GGOVTPC." localSheetId="37" hidden="1">{#N/A,#N/A,FALSE,"GGOVT%"}</definedName>
    <definedName name="wrn.GGOVTPC." localSheetId="38" hidden="1">{#N/A,#N/A,FALSE,"GGOVT%"}</definedName>
    <definedName name="wrn.GGOVTPC." localSheetId="39" hidden="1">{#N/A,#N/A,FALSE,"GGOVT%"}</definedName>
    <definedName name="wrn.GGOVTPC." localSheetId="40" hidden="1">{#N/A,#N/A,FALSE,"GGOVT%"}</definedName>
    <definedName name="wrn.GGOVTPC." localSheetId="41" hidden="1">{#N/A,#N/A,FALSE,"GGOVT%"}</definedName>
    <definedName name="wrn.GGOVTPC." localSheetId="42" hidden="1">{#N/A,#N/A,FALSE,"GGOVT%"}</definedName>
    <definedName name="wrn.GGOVTPC." localSheetId="43" hidden="1">{#N/A,#N/A,FALSE,"GGOVT%"}</definedName>
    <definedName name="wrn.GGOVTPC." localSheetId="44" hidden="1">{#N/A,#N/A,FALSE,"GGOVT%"}</definedName>
    <definedName name="wrn.GGOVTPC." localSheetId="45" hidden="1">{#N/A,#N/A,FALSE,"GGOVT%"}</definedName>
    <definedName name="wrn.GGOVTPC." localSheetId="46" hidden="1">{#N/A,#N/A,FALSE,"GGOVT%"}</definedName>
    <definedName name="wrn.GGOVTPC." localSheetId="47" hidden="1">{#N/A,#N/A,FALSE,"GGOVT%"}</definedName>
    <definedName name="wrn.GGOVTPC." localSheetId="48" hidden="1">{#N/A,#N/A,FALSE,"GGOVT%"}</definedName>
    <definedName name="wrn.GGOVTPC." localSheetId="49" hidden="1">{#N/A,#N/A,FALSE,"GGOVT%"}</definedName>
    <definedName name="wrn.GGOVTPC." localSheetId="50" hidden="1">{#N/A,#N/A,FALSE,"GGOVT%"}</definedName>
    <definedName name="wrn.GGOVTPC." localSheetId="51" hidden="1">{#N/A,#N/A,FALSE,"GGOVT%"}</definedName>
    <definedName name="wrn.GGOVTPC." localSheetId="52" hidden="1">{#N/A,#N/A,FALSE,"GGOVT%"}</definedName>
    <definedName name="wrn.GGOVTPC." localSheetId="53" hidden="1">{#N/A,#N/A,FALSE,"GGOVT%"}</definedName>
    <definedName name="wrn.GGOVTPC." localSheetId="54" hidden="1">{#N/A,#N/A,FALSE,"GGOVT%"}</definedName>
    <definedName name="wrn.GGOVTPC." localSheetId="55" hidden="1">{#N/A,#N/A,FALSE,"GGOVT%"}</definedName>
    <definedName name="wrn.GGOVTPC." localSheetId="56" hidden="1">{#N/A,#N/A,FALSE,"GGOVT%"}</definedName>
    <definedName name="wrn.GGOVTPC." localSheetId="57" hidden="1">{#N/A,#N/A,FALSE,"GGOVT%"}</definedName>
    <definedName name="wrn.GGOVTPC." localSheetId="58" hidden="1">{#N/A,#N/A,FALSE,"GGOVT%"}</definedName>
    <definedName name="wrn.GGOVTPC." localSheetId="59" hidden="1">{#N/A,#N/A,FALSE,"GGOVT%"}</definedName>
    <definedName name="wrn.GGOVTPC." hidden="1">{#N/A,#N/A,FALSE,"GGOVT%"}</definedName>
    <definedName name="wrn.INCOMETX." localSheetId="1" hidden="1">{#N/A,#N/A,FALSE,"INCOMETX"}</definedName>
    <definedName name="wrn.INCOMETX." localSheetId="4" hidden="1">{#N/A,#N/A,FALSE,"INCOMETX"}</definedName>
    <definedName name="wrn.INCOMETX." localSheetId="7" hidden="1">{#N/A,#N/A,FALSE,"INCOMETX"}</definedName>
    <definedName name="wrn.INCOMETX." localSheetId="8" hidden="1">{#N/A,#N/A,FALSE,"INCOMETX"}</definedName>
    <definedName name="wrn.INCOMETX." localSheetId="6" hidden="1">{#N/A,#N/A,FALSE,"INCOMETX"}</definedName>
    <definedName name="wrn.INCOMETX." localSheetId="9" hidden="1">{#N/A,#N/A,FALSE,"INCOMETX"}</definedName>
    <definedName name="wrn.INCOMETX." localSheetId="10" hidden="1">{#N/A,#N/A,FALSE,"INCOMETX"}</definedName>
    <definedName name="wrn.INCOMETX." localSheetId="11" hidden="1">{#N/A,#N/A,FALSE,"INCOMETX"}</definedName>
    <definedName name="wrn.INCOMETX." localSheetId="12" hidden="1">{#N/A,#N/A,FALSE,"INCOMETX"}</definedName>
    <definedName name="wrn.INCOMETX." localSheetId="13" hidden="1">{#N/A,#N/A,FALSE,"INCOMETX"}</definedName>
    <definedName name="wrn.INCOMETX." localSheetId="14" hidden="1">{#N/A,#N/A,FALSE,"INCOMETX"}</definedName>
    <definedName name="wrn.INCOMETX." localSheetId="15" hidden="1">{#N/A,#N/A,FALSE,"INCOMETX"}</definedName>
    <definedName name="wrn.INCOMETX." localSheetId="16" hidden="1">{#N/A,#N/A,FALSE,"INCOMETX"}</definedName>
    <definedName name="wrn.INCOMETX." localSheetId="17" hidden="1">{#N/A,#N/A,FALSE,"INCOMETX"}</definedName>
    <definedName name="wrn.INCOMETX." localSheetId="18" hidden="1">{#N/A,#N/A,FALSE,"INCOMETX"}</definedName>
    <definedName name="wrn.INCOMETX." localSheetId="19" hidden="1">{#N/A,#N/A,FALSE,"INCOMETX"}</definedName>
    <definedName name="wrn.INCOMETX." localSheetId="20" hidden="1">{#N/A,#N/A,FALSE,"INCOMETX"}</definedName>
    <definedName name="wrn.INCOMETX." localSheetId="21" hidden="1">{#N/A,#N/A,FALSE,"INCOMETX"}</definedName>
    <definedName name="wrn.INCOMETX." localSheetId="22" hidden="1">{#N/A,#N/A,FALSE,"INCOMETX"}</definedName>
    <definedName name="wrn.INCOMETX." localSheetId="23" hidden="1">{#N/A,#N/A,FALSE,"INCOMETX"}</definedName>
    <definedName name="wrn.INCOMETX." localSheetId="24" hidden="1">{#N/A,#N/A,FALSE,"INCOMETX"}</definedName>
    <definedName name="wrn.INCOMETX." localSheetId="25" hidden="1">{#N/A,#N/A,FALSE,"INCOMETX"}</definedName>
    <definedName name="wrn.INCOMETX." localSheetId="26" hidden="1">{#N/A,#N/A,FALSE,"INCOMETX"}</definedName>
    <definedName name="wrn.INCOMETX." localSheetId="27" hidden="1">{#N/A,#N/A,FALSE,"INCOMETX"}</definedName>
    <definedName name="wrn.INCOMETX." localSheetId="28" hidden="1">{#N/A,#N/A,FALSE,"INCOMETX"}</definedName>
    <definedName name="wrn.INCOMETX." localSheetId="29" hidden="1">{#N/A,#N/A,FALSE,"INCOMETX"}</definedName>
    <definedName name="wrn.INCOMETX." localSheetId="30" hidden="1">{#N/A,#N/A,FALSE,"INCOMETX"}</definedName>
    <definedName name="wrn.INCOMETX." localSheetId="31" hidden="1">{#N/A,#N/A,FALSE,"INCOMETX"}</definedName>
    <definedName name="wrn.INCOMETX." localSheetId="32" hidden="1">{#N/A,#N/A,FALSE,"INCOMETX"}</definedName>
    <definedName name="wrn.INCOMETX." localSheetId="33" hidden="1">{#N/A,#N/A,FALSE,"INCOMETX"}</definedName>
    <definedName name="wrn.INCOMETX." localSheetId="34" hidden="1">{#N/A,#N/A,FALSE,"INCOMETX"}</definedName>
    <definedName name="wrn.INCOMETX." localSheetId="35" hidden="1">{#N/A,#N/A,FALSE,"INCOMETX"}</definedName>
    <definedName name="wrn.INCOMETX." localSheetId="36" hidden="1">{#N/A,#N/A,FALSE,"INCOMETX"}</definedName>
    <definedName name="wrn.INCOMETX." localSheetId="37" hidden="1">{#N/A,#N/A,FALSE,"INCOMETX"}</definedName>
    <definedName name="wrn.INCOMETX." localSheetId="38" hidden="1">{#N/A,#N/A,FALSE,"INCOMETX"}</definedName>
    <definedName name="wrn.INCOMETX." localSheetId="39" hidden="1">{#N/A,#N/A,FALSE,"INCOMETX"}</definedName>
    <definedName name="wrn.INCOMETX." localSheetId="40" hidden="1">{#N/A,#N/A,FALSE,"INCOMETX"}</definedName>
    <definedName name="wrn.INCOMETX." localSheetId="41" hidden="1">{#N/A,#N/A,FALSE,"INCOMETX"}</definedName>
    <definedName name="wrn.INCOMETX." localSheetId="42" hidden="1">{#N/A,#N/A,FALSE,"INCOMETX"}</definedName>
    <definedName name="wrn.INCOMETX." localSheetId="43" hidden="1">{#N/A,#N/A,FALSE,"INCOMETX"}</definedName>
    <definedName name="wrn.INCOMETX." localSheetId="44" hidden="1">{#N/A,#N/A,FALSE,"INCOMETX"}</definedName>
    <definedName name="wrn.INCOMETX." localSheetId="45" hidden="1">{#N/A,#N/A,FALSE,"INCOMETX"}</definedName>
    <definedName name="wrn.INCOMETX." localSheetId="46" hidden="1">{#N/A,#N/A,FALSE,"INCOMETX"}</definedName>
    <definedName name="wrn.INCOMETX." localSheetId="47" hidden="1">{#N/A,#N/A,FALSE,"INCOMETX"}</definedName>
    <definedName name="wrn.INCOMETX." localSheetId="48" hidden="1">{#N/A,#N/A,FALSE,"INCOMETX"}</definedName>
    <definedName name="wrn.INCOMETX." localSheetId="49" hidden="1">{#N/A,#N/A,FALSE,"INCOMETX"}</definedName>
    <definedName name="wrn.INCOMETX." localSheetId="50" hidden="1">{#N/A,#N/A,FALSE,"INCOMETX"}</definedName>
    <definedName name="wrn.INCOMETX." localSheetId="51" hidden="1">{#N/A,#N/A,FALSE,"INCOMETX"}</definedName>
    <definedName name="wrn.INCOMETX." localSheetId="52" hidden="1">{#N/A,#N/A,FALSE,"INCOMETX"}</definedName>
    <definedName name="wrn.INCOMETX." localSheetId="53" hidden="1">{#N/A,#N/A,FALSE,"INCOMETX"}</definedName>
    <definedName name="wrn.INCOMETX." localSheetId="54" hidden="1">{#N/A,#N/A,FALSE,"INCOMETX"}</definedName>
    <definedName name="wrn.INCOMETX." localSheetId="55" hidden="1">{#N/A,#N/A,FALSE,"INCOMETX"}</definedName>
    <definedName name="wrn.INCOMETX." localSheetId="56" hidden="1">{#N/A,#N/A,FALSE,"INCOMETX"}</definedName>
    <definedName name="wrn.INCOMETX." localSheetId="57" hidden="1">{#N/A,#N/A,FALSE,"INCOMETX"}</definedName>
    <definedName name="wrn.INCOMETX." localSheetId="58" hidden="1">{#N/A,#N/A,FALSE,"INCOMETX"}</definedName>
    <definedName name="wrn.INCOMETX." localSheetId="59" hidden="1">{#N/A,#N/A,FALSE,"INCOMETX"}</definedName>
    <definedName name="wrn.INCOMETX." hidden="1">{#N/A,#N/A,FALSE,"INCOMETX"}</definedName>
    <definedName name="wrn.Input._.and._.output._.tables." localSheetId="1" hidden="1">{#N/A,#N/A,FALSE,"SimInp1";#N/A,#N/A,FALSE,"SimInp2";#N/A,#N/A,FALSE,"SimOut1";#N/A,#N/A,FALSE,"SimOut2";#N/A,#N/A,FALSE,"SimOut3";#N/A,#N/A,FALSE,"SimOut4";#N/A,#N/A,FALSE,"SimOut5"}</definedName>
    <definedName name="wrn.Input._.and._.output._.tables." localSheetId="4" hidden="1">{#N/A,#N/A,FALSE,"SimInp1";#N/A,#N/A,FALSE,"SimInp2";#N/A,#N/A,FALSE,"SimOut1";#N/A,#N/A,FALSE,"SimOut2";#N/A,#N/A,FALSE,"SimOut3";#N/A,#N/A,FALSE,"SimOut4";#N/A,#N/A,FALSE,"SimOut5"}</definedName>
    <definedName name="wrn.Input._.and._.output._.tables." localSheetId="7" hidden="1">{#N/A,#N/A,FALSE,"SimInp1";#N/A,#N/A,FALSE,"SimInp2";#N/A,#N/A,FALSE,"SimOut1";#N/A,#N/A,FALSE,"SimOut2";#N/A,#N/A,FALSE,"SimOut3";#N/A,#N/A,FALSE,"SimOut4";#N/A,#N/A,FALSE,"SimOut5"}</definedName>
    <definedName name="wrn.Input._.and._.output._.tables." localSheetId="8" hidden="1">{#N/A,#N/A,FALSE,"SimInp1";#N/A,#N/A,FALSE,"SimInp2";#N/A,#N/A,FALSE,"SimOut1";#N/A,#N/A,FALSE,"SimOut2";#N/A,#N/A,FALSE,"SimOut3";#N/A,#N/A,FALSE,"SimOut4";#N/A,#N/A,FALSE,"SimOut5"}</definedName>
    <definedName name="wrn.Input._.and._.output._.tables." localSheetId="6" hidden="1">{#N/A,#N/A,FALSE,"SimInp1";#N/A,#N/A,FALSE,"SimInp2";#N/A,#N/A,FALSE,"SimOut1";#N/A,#N/A,FALSE,"SimOut2";#N/A,#N/A,FALSE,"SimOut3";#N/A,#N/A,FALSE,"SimOut4";#N/A,#N/A,FALSE,"SimOut5"}</definedName>
    <definedName name="wrn.Input._.and._.output._.tables." localSheetId="9" hidden="1">{#N/A,#N/A,FALSE,"SimInp1";#N/A,#N/A,FALSE,"SimInp2";#N/A,#N/A,FALSE,"SimOut1";#N/A,#N/A,FALSE,"SimOut2";#N/A,#N/A,FALSE,"SimOut3";#N/A,#N/A,FALSE,"SimOut4";#N/A,#N/A,FALSE,"SimOut5"}</definedName>
    <definedName name="wrn.Input._.and._.output._.tables." localSheetId="10" hidden="1">{#N/A,#N/A,FALSE,"SimInp1";#N/A,#N/A,FALSE,"SimInp2";#N/A,#N/A,FALSE,"SimOut1";#N/A,#N/A,FALSE,"SimOut2";#N/A,#N/A,FALSE,"SimOut3";#N/A,#N/A,FALSE,"SimOut4";#N/A,#N/A,FALSE,"SimOut5"}</definedName>
    <definedName name="wrn.Input._.and._.output._.tables." localSheetId="11" hidden="1">{#N/A,#N/A,FALSE,"SimInp1";#N/A,#N/A,FALSE,"SimInp2";#N/A,#N/A,FALSE,"SimOut1";#N/A,#N/A,FALSE,"SimOut2";#N/A,#N/A,FALSE,"SimOut3";#N/A,#N/A,FALSE,"SimOut4";#N/A,#N/A,FALSE,"SimOut5"}</definedName>
    <definedName name="wrn.Input._.and._.output._.tables." localSheetId="12" hidden="1">{#N/A,#N/A,FALSE,"SimInp1";#N/A,#N/A,FALSE,"SimInp2";#N/A,#N/A,FALSE,"SimOut1";#N/A,#N/A,FALSE,"SimOut2";#N/A,#N/A,FALSE,"SimOut3";#N/A,#N/A,FALSE,"SimOut4";#N/A,#N/A,FALSE,"SimOut5"}</definedName>
    <definedName name="wrn.Input._.and._.output._.tables." localSheetId="13" hidden="1">{#N/A,#N/A,FALSE,"SimInp1";#N/A,#N/A,FALSE,"SimInp2";#N/A,#N/A,FALSE,"SimOut1";#N/A,#N/A,FALSE,"SimOut2";#N/A,#N/A,FALSE,"SimOut3";#N/A,#N/A,FALSE,"SimOut4";#N/A,#N/A,FALSE,"SimOut5"}</definedName>
    <definedName name="wrn.Input._.and._.output._.tables." localSheetId="14" hidden="1">{#N/A,#N/A,FALSE,"SimInp1";#N/A,#N/A,FALSE,"SimInp2";#N/A,#N/A,FALSE,"SimOut1";#N/A,#N/A,FALSE,"SimOut2";#N/A,#N/A,FALSE,"SimOut3";#N/A,#N/A,FALSE,"SimOut4";#N/A,#N/A,FALSE,"SimOut5"}</definedName>
    <definedName name="wrn.Input._.and._.output._.tables." localSheetId="15" hidden="1">{#N/A,#N/A,FALSE,"SimInp1";#N/A,#N/A,FALSE,"SimInp2";#N/A,#N/A,FALSE,"SimOut1";#N/A,#N/A,FALSE,"SimOut2";#N/A,#N/A,FALSE,"SimOut3";#N/A,#N/A,FALSE,"SimOut4";#N/A,#N/A,FALSE,"SimOut5"}</definedName>
    <definedName name="wrn.Input._.and._.output._.tables." localSheetId="16" hidden="1">{#N/A,#N/A,FALSE,"SimInp1";#N/A,#N/A,FALSE,"SimInp2";#N/A,#N/A,FALSE,"SimOut1";#N/A,#N/A,FALSE,"SimOut2";#N/A,#N/A,FALSE,"SimOut3";#N/A,#N/A,FALSE,"SimOut4";#N/A,#N/A,FALSE,"SimOut5"}</definedName>
    <definedName name="wrn.Input._.and._.output._.tables." localSheetId="17" hidden="1">{#N/A,#N/A,FALSE,"SimInp1";#N/A,#N/A,FALSE,"SimInp2";#N/A,#N/A,FALSE,"SimOut1";#N/A,#N/A,FALSE,"SimOut2";#N/A,#N/A,FALSE,"SimOut3";#N/A,#N/A,FALSE,"SimOut4";#N/A,#N/A,FALSE,"SimOut5"}</definedName>
    <definedName name="wrn.Input._.and._.output._.tables." localSheetId="18" hidden="1">{#N/A,#N/A,FALSE,"SimInp1";#N/A,#N/A,FALSE,"SimInp2";#N/A,#N/A,FALSE,"SimOut1";#N/A,#N/A,FALSE,"SimOut2";#N/A,#N/A,FALSE,"SimOut3";#N/A,#N/A,FALSE,"SimOut4";#N/A,#N/A,FALSE,"SimOut5"}</definedName>
    <definedName name="wrn.Input._.and._.output._.tables." localSheetId="19" hidden="1">{#N/A,#N/A,FALSE,"SimInp1";#N/A,#N/A,FALSE,"SimInp2";#N/A,#N/A,FALSE,"SimOut1";#N/A,#N/A,FALSE,"SimOut2";#N/A,#N/A,FALSE,"SimOut3";#N/A,#N/A,FALSE,"SimOut4";#N/A,#N/A,FALSE,"SimOut5"}</definedName>
    <definedName name="wrn.Input._.and._.output._.tables." localSheetId="20" hidden="1">{#N/A,#N/A,FALSE,"SimInp1";#N/A,#N/A,FALSE,"SimInp2";#N/A,#N/A,FALSE,"SimOut1";#N/A,#N/A,FALSE,"SimOut2";#N/A,#N/A,FALSE,"SimOut3";#N/A,#N/A,FALSE,"SimOut4";#N/A,#N/A,FALSE,"SimOut5"}</definedName>
    <definedName name="wrn.Input._.and._.output._.tables." localSheetId="21" hidden="1">{#N/A,#N/A,FALSE,"SimInp1";#N/A,#N/A,FALSE,"SimInp2";#N/A,#N/A,FALSE,"SimOut1";#N/A,#N/A,FALSE,"SimOut2";#N/A,#N/A,FALSE,"SimOut3";#N/A,#N/A,FALSE,"SimOut4";#N/A,#N/A,FALSE,"SimOut5"}</definedName>
    <definedName name="wrn.Input._.and._.output._.tables." localSheetId="22" hidden="1">{#N/A,#N/A,FALSE,"SimInp1";#N/A,#N/A,FALSE,"SimInp2";#N/A,#N/A,FALSE,"SimOut1";#N/A,#N/A,FALSE,"SimOut2";#N/A,#N/A,FALSE,"SimOut3";#N/A,#N/A,FALSE,"SimOut4";#N/A,#N/A,FALSE,"SimOut5"}</definedName>
    <definedName name="wrn.Input._.and._.output._.tables." localSheetId="23" hidden="1">{#N/A,#N/A,FALSE,"SimInp1";#N/A,#N/A,FALSE,"SimInp2";#N/A,#N/A,FALSE,"SimOut1";#N/A,#N/A,FALSE,"SimOut2";#N/A,#N/A,FALSE,"SimOut3";#N/A,#N/A,FALSE,"SimOut4";#N/A,#N/A,FALSE,"SimOut5"}</definedName>
    <definedName name="wrn.Input._.and._.output._.tables." localSheetId="24" hidden="1">{#N/A,#N/A,FALSE,"SimInp1";#N/A,#N/A,FALSE,"SimInp2";#N/A,#N/A,FALSE,"SimOut1";#N/A,#N/A,FALSE,"SimOut2";#N/A,#N/A,FALSE,"SimOut3";#N/A,#N/A,FALSE,"SimOut4";#N/A,#N/A,FALSE,"SimOut5"}</definedName>
    <definedName name="wrn.Input._.and._.output._.tables." localSheetId="25" hidden="1">{#N/A,#N/A,FALSE,"SimInp1";#N/A,#N/A,FALSE,"SimInp2";#N/A,#N/A,FALSE,"SimOut1";#N/A,#N/A,FALSE,"SimOut2";#N/A,#N/A,FALSE,"SimOut3";#N/A,#N/A,FALSE,"SimOut4";#N/A,#N/A,FALSE,"SimOut5"}</definedName>
    <definedName name="wrn.Input._.and._.output._.tables." localSheetId="26" hidden="1">{#N/A,#N/A,FALSE,"SimInp1";#N/A,#N/A,FALSE,"SimInp2";#N/A,#N/A,FALSE,"SimOut1";#N/A,#N/A,FALSE,"SimOut2";#N/A,#N/A,FALSE,"SimOut3";#N/A,#N/A,FALSE,"SimOut4";#N/A,#N/A,FALSE,"SimOut5"}</definedName>
    <definedName name="wrn.Input._.and._.output._.tables." localSheetId="27" hidden="1">{#N/A,#N/A,FALSE,"SimInp1";#N/A,#N/A,FALSE,"SimInp2";#N/A,#N/A,FALSE,"SimOut1";#N/A,#N/A,FALSE,"SimOut2";#N/A,#N/A,FALSE,"SimOut3";#N/A,#N/A,FALSE,"SimOut4";#N/A,#N/A,FALSE,"SimOut5"}</definedName>
    <definedName name="wrn.Input._.and._.output._.tables." localSheetId="28" hidden="1">{#N/A,#N/A,FALSE,"SimInp1";#N/A,#N/A,FALSE,"SimInp2";#N/A,#N/A,FALSE,"SimOut1";#N/A,#N/A,FALSE,"SimOut2";#N/A,#N/A,FALSE,"SimOut3";#N/A,#N/A,FALSE,"SimOut4";#N/A,#N/A,FALSE,"SimOut5"}</definedName>
    <definedName name="wrn.Input._.and._.output._.tables." localSheetId="29" hidden="1">{#N/A,#N/A,FALSE,"SimInp1";#N/A,#N/A,FALSE,"SimInp2";#N/A,#N/A,FALSE,"SimOut1";#N/A,#N/A,FALSE,"SimOut2";#N/A,#N/A,FALSE,"SimOut3";#N/A,#N/A,FALSE,"SimOut4";#N/A,#N/A,FALSE,"SimOut5"}</definedName>
    <definedName name="wrn.Input._.and._.output._.tables." localSheetId="30" hidden="1">{#N/A,#N/A,FALSE,"SimInp1";#N/A,#N/A,FALSE,"SimInp2";#N/A,#N/A,FALSE,"SimOut1";#N/A,#N/A,FALSE,"SimOut2";#N/A,#N/A,FALSE,"SimOut3";#N/A,#N/A,FALSE,"SimOut4";#N/A,#N/A,FALSE,"SimOut5"}</definedName>
    <definedName name="wrn.Input._.and._.output._.tables." localSheetId="31" hidden="1">{#N/A,#N/A,FALSE,"SimInp1";#N/A,#N/A,FALSE,"SimInp2";#N/A,#N/A,FALSE,"SimOut1";#N/A,#N/A,FALSE,"SimOut2";#N/A,#N/A,FALSE,"SimOut3";#N/A,#N/A,FALSE,"SimOut4";#N/A,#N/A,FALSE,"SimOut5"}</definedName>
    <definedName name="wrn.Input._.and._.output._.tables." localSheetId="32" hidden="1">{#N/A,#N/A,FALSE,"SimInp1";#N/A,#N/A,FALSE,"SimInp2";#N/A,#N/A,FALSE,"SimOut1";#N/A,#N/A,FALSE,"SimOut2";#N/A,#N/A,FALSE,"SimOut3";#N/A,#N/A,FALSE,"SimOut4";#N/A,#N/A,FALSE,"SimOut5"}</definedName>
    <definedName name="wrn.Input._.and._.output._.tables." localSheetId="33" hidden="1">{#N/A,#N/A,FALSE,"SimInp1";#N/A,#N/A,FALSE,"SimInp2";#N/A,#N/A,FALSE,"SimOut1";#N/A,#N/A,FALSE,"SimOut2";#N/A,#N/A,FALSE,"SimOut3";#N/A,#N/A,FALSE,"SimOut4";#N/A,#N/A,FALSE,"SimOut5"}</definedName>
    <definedName name="wrn.Input._.and._.output._.tables." localSheetId="34" hidden="1">{#N/A,#N/A,FALSE,"SimInp1";#N/A,#N/A,FALSE,"SimInp2";#N/A,#N/A,FALSE,"SimOut1";#N/A,#N/A,FALSE,"SimOut2";#N/A,#N/A,FALSE,"SimOut3";#N/A,#N/A,FALSE,"SimOut4";#N/A,#N/A,FALSE,"SimOut5"}</definedName>
    <definedName name="wrn.Input._.and._.output._.tables." localSheetId="35" hidden="1">{#N/A,#N/A,FALSE,"SimInp1";#N/A,#N/A,FALSE,"SimInp2";#N/A,#N/A,FALSE,"SimOut1";#N/A,#N/A,FALSE,"SimOut2";#N/A,#N/A,FALSE,"SimOut3";#N/A,#N/A,FALSE,"SimOut4";#N/A,#N/A,FALSE,"SimOut5"}</definedName>
    <definedName name="wrn.Input._.and._.output._.tables." localSheetId="36" hidden="1">{#N/A,#N/A,FALSE,"SimInp1";#N/A,#N/A,FALSE,"SimInp2";#N/A,#N/A,FALSE,"SimOut1";#N/A,#N/A,FALSE,"SimOut2";#N/A,#N/A,FALSE,"SimOut3";#N/A,#N/A,FALSE,"SimOut4";#N/A,#N/A,FALSE,"SimOut5"}</definedName>
    <definedName name="wrn.Input._.and._.output._.tables." localSheetId="37" hidden="1">{#N/A,#N/A,FALSE,"SimInp1";#N/A,#N/A,FALSE,"SimInp2";#N/A,#N/A,FALSE,"SimOut1";#N/A,#N/A,FALSE,"SimOut2";#N/A,#N/A,FALSE,"SimOut3";#N/A,#N/A,FALSE,"SimOut4";#N/A,#N/A,FALSE,"SimOut5"}</definedName>
    <definedName name="wrn.Input._.and._.output._.tables." localSheetId="38" hidden="1">{#N/A,#N/A,FALSE,"SimInp1";#N/A,#N/A,FALSE,"SimInp2";#N/A,#N/A,FALSE,"SimOut1";#N/A,#N/A,FALSE,"SimOut2";#N/A,#N/A,FALSE,"SimOut3";#N/A,#N/A,FALSE,"SimOut4";#N/A,#N/A,FALSE,"SimOut5"}</definedName>
    <definedName name="wrn.Input._.and._.output._.tables." localSheetId="39" hidden="1">{#N/A,#N/A,FALSE,"SimInp1";#N/A,#N/A,FALSE,"SimInp2";#N/A,#N/A,FALSE,"SimOut1";#N/A,#N/A,FALSE,"SimOut2";#N/A,#N/A,FALSE,"SimOut3";#N/A,#N/A,FALSE,"SimOut4";#N/A,#N/A,FALSE,"SimOut5"}</definedName>
    <definedName name="wrn.Input._.and._.output._.tables." localSheetId="40" hidden="1">{#N/A,#N/A,FALSE,"SimInp1";#N/A,#N/A,FALSE,"SimInp2";#N/A,#N/A,FALSE,"SimOut1";#N/A,#N/A,FALSE,"SimOut2";#N/A,#N/A,FALSE,"SimOut3";#N/A,#N/A,FALSE,"SimOut4";#N/A,#N/A,FALSE,"SimOut5"}</definedName>
    <definedName name="wrn.Input._.and._.output._.tables." localSheetId="41" hidden="1">{#N/A,#N/A,FALSE,"SimInp1";#N/A,#N/A,FALSE,"SimInp2";#N/A,#N/A,FALSE,"SimOut1";#N/A,#N/A,FALSE,"SimOut2";#N/A,#N/A,FALSE,"SimOut3";#N/A,#N/A,FALSE,"SimOut4";#N/A,#N/A,FALSE,"SimOut5"}</definedName>
    <definedName name="wrn.Input._.and._.output._.tables." localSheetId="42" hidden="1">{#N/A,#N/A,FALSE,"SimInp1";#N/A,#N/A,FALSE,"SimInp2";#N/A,#N/A,FALSE,"SimOut1";#N/A,#N/A,FALSE,"SimOut2";#N/A,#N/A,FALSE,"SimOut3";#N/A,#N/A,FALSE,"SimOut4";#N/A,#N/A,FALSE,"SimOut5"}</definedName>
    <definedName name="wrn.Input._.and._.output._.tables." localSheetId="43" hidden="1">{#N/A,#N/A,FALSE,"SimInp1";#N/A,#N/A,FALSE,"SimInp2";#N/A,#N/A,FALSE,"SimOut1";#N/A,#N/A,FALSE,"SimOut2";#N/A,#N/A,FALSE,"SimOut3";#N/A,#N/A,FALSE,"SimOut4";#N/A,#N/A,FALSE,"SimOut5"}</definedName>
    <definedName name="wrn.Input._.and._.output._.tables." localSheetId="44" hidden="1">{#N/A,#N/A,FALSE,"SimInp1";#N/A,#N/A,FALSE,"SimInp2";#N/A,#N/A,FALSE,"SimOut1";#N/A,#N/A,FALSE,"SimOut2";#N/A,#N/A,FALSE,"SimOut3";#N/A,#N/A,FALSE,"SimOut4";#N/A,#N/A,FALSE,"SimOut5"}</definedName>
    <definedName name="wrn.Input._.and._.output._.tables." localSheetId="45" hidden="1">{#N/A,#N/A,FALSE,"SimInp1";#N/A,#N/A,FALSE,"SimInp2";#N/A,#N/A,FALSE,"SimOut1";#N/A,#N/A,FALSE,"SimOut2";#N/A,#N/A,FALSE,"SimOut3";#N/A,#N/A,FALSE,"SimOut4";#N/A,#N/A,FALSE,"SimOut5"}</definedName>
    <definedName name="wrn.Input._.and._.output._.tables." localSheetId="46" hidden="1">{#N/A,#N/A,FALSE,"SimInp1";#N/A,#N/A,FALSE,"SimInp2";#N/A,#N/A,FALSE,"SimOut1";#N/A,#N/A,FALSE,"SimOut2";#N/A,#N/A,FALSE,"SimOut3";#N/A,#N/A,FALSE,"SimOut4";#N/A,#N/A,FALSE,"SimOut5"}</definedName>
    <definedName name="wrn.Input._.and._.output._.tables." localSheetId="47" hidden="1">{#N/A,#N/A,FALSE,"SimInp1";#N/A,#N/A,FALSE,"SimInp2";#N/A,#N/A,FALSE,"SimOut1";#N/A,#N/A,FALSE,"SimOut2";#N/A,#N/A,FALSE,"SimOut3";#N/A,#N/A,FALSE,"SimOut4";#N/A,#N/A,FALSE,"SimOut5"}</definedName>
    <definedName name="wrn.Input._.and._.output._.tables." localSheetId="48" hidden="1">{#N/A,#N/A,FALSE,"SimInp1";#N/A,#N/A,FALSE,"SimInp2";#N/A,#N/A,FALSE,"SimOut1";#N/A,#N/A,FALSE,"SimOut2";#N/A,#N/A,FALSE,"SimOut3";#N/A,#N/A,FALSE,"SimOut4";#N/A,#N/A,FALSE,"SimOut5"}</definedName>
    <definedName name="wrn.Input._.and._.output._.tables." localSheetId="49" hidden="1">{#N/A,#N/A,FALSE,"SimInp1";#N/A,#N/A,FALSE,"SimInp2";#N/A,#N/A,FALSE,"SimOut1";#N/A,#N/A,FALSE,"SimOut2";#N/A,#N/A,FALSE,"SimOut3";#N/A,#N/A,FALSE,"SimOut4";#N/A,#N/A,FALSE,"SimOut5"}</definedName>
    <definedName name="wrn.Input._.and._.output._.tables." localSheetId="50" hidden="1">{#N/A,#N/A,FALSE,"SimInp1";#N/A,#N/A,FALSE,"SimInp2";#N/A,#N/A,FALSE,"SimOut1";#N/A,#N/A,FALSE,"SimOut2";#N/A,#N/A,FALSE,"SimOut3";#N/A,#N/A,FALSE,"SimOut4";#N/A,#N/A,FALSE,"SimOut5"}</definedName>
    <definedName name="wrn.Input._.and._.output._.tables." localSheetId="51" hidden="1">{#N/A,#N/A,FALSE,"SimInp1";#N/A,#N/A,FALSE,"SimInp2";#N/A,#N/A,FALSE,"SimOut1";#N/A,#N/A,FALSE,"SimOut2";#N/A,#N/A,FALSE,"SimOut3";#N/A,#N/A,FALSE,"SimOut4";#N/A,#N/A,FALSE,"SimOut5"}</definedName>
    <definedName name="wrn.Input._.and._.output._.tables." localSheetId="52" hidden="1">{#N/A,#N/A,FALSE,"SimInp1";#N/A,#N/A,FALSE,"SimInp2";#N/A,#N/A,FALSE,"SimOut1";#N/A,#N/A,FALSE,"SimOut2";#N/A,#N/A,FALSE,"SimOut3";#N/A,#N/A,FALSE,"SimOut4";#N/A,#N/A,FALSE,"SimOut5"}</definedName>
    <definedName name="wrn.Input._.and._.output._.tables." localSheetId="53" hidden="1">{#N/A,#N/A,FALSE,"SimInp1";#N/A,#N/A,FALSE,"SimInp2";#N/A,#N/A,FALSE,"SimOut1";#N/A,#N/A,FALSE,"SimOut2";#N/A,#N/A,FALSE,"SimOut3";#N/A,#N/A,FALSE,"SimOut4";#N/A,#N/A,FALSE,"SimOut5"}</definedName>
    <definedName name="wrn.Input._.and._.output._.tables." localSheetId="54" hidden="1">{#N/A,#N/A,FALSE,"SimInp1";#N/A,#N/A,FALSE,"SimInp2";#N/A,#N/A,FALSE,"SimOut1";#N/A,#N/A,FALSE,"SimOut2";#N/A,#N/A,FALSE,"SimOut3";#N/A,#N/A,FALSE,"SimOut4";#N/A,#N/A,FALSE,"SimOut5"}</definedName>
    <definedName name="wrn.Input._.and._.output._.tables." localSheetId="55" hidden="1">{#N/A,#N/A,FALSE,"SimInp1";#N/A,#N/A,FALSE,"SimInp2";#N/A,#N/A,FALSE,"SimOut1";#N/A,#N/A,FALSE,"SimOut2";#N/A,#N/A,FALSE,"SimOut3";#N/A,#N/A,FALSE,"SimOut4";#N/A,#N/A,FALSE,"SimOut5"}</definedName>
    <definedName name="wrn.Input._.and._.output._.tables." localSheetId="56" hidden="1">{#N/A,#N/A,FALSE,"SimInp1";#N/A,#N/A,FALSE,"SimInp2";#N/A,#N/A,FALSE,"SimOut1";#N/A,#N/A,FALSE,"SimOut2";#N/A,#N/A,FALSE,"SimOut3";#N/A,#N/A,FALSE,"SimOut4";#N/A,#N/A,FALSE,"SimOut5"}</definedName>
    <definedName name="wrn.Input._.and._.output._.tables." localSheetId="57" hidden="1">{#N/A,#N/A,FALSE,"SimInp1";#N/A,#N/A,FALSE,"SimInp2";#N/A,#N/A,FALSE,"SimOut1";#N/A,#N/A,FALSE,"SimOut2";#N/A,#N/A,FALSE,"SimOut3";#N/A,#N/A,FALSE,"SimOut4";#N/A,#N/A,FALSE,"SimOut5"}</definedName>
    <definedName name="wrn.Input._.and._.output._.tables." localSheetId="58" hidden="1">{#N/A,#N/A,FALSE,"SimInp1";#N/A,#N/A,FALSE,"SimInp2";#N/A,#N/A,FALSE,"SimOut1";#N/A,#N/A,FALSE,"SimOut2";#N/A,#N/A,FALSE,"SimOut3";#N/A,#N/A,FALSE,"SimOut4";#N/A,#N/A,FALSE,"SimOut5"}</definedName>
    <definedName name="wrn.Input._.and._.output._.tables." localSheetId="59" hidden="1">{#N/A,#N/A,FALSE,"SimInp1";#N/A,#N/A,FALSE,"SimInp2";#N/A,#N/A,FALSE,"SimOut1";#N/A,#N/A,FALSE,"SimOut2";#N/A,#N/A,FALSE,"SimOut3";#N/A,#N/A,FALSE,"SimOut4";#N/A,#N/A,FALSE,"SimOut5"}</definedName>
    <definedName name="wrn.Input._.and._.output._.tables." hidden="1">{#N/A,#N/A,FALSE,"SimInp1";#N/A,#N/A,FALSE,"SimInp2";#N/A,#N/A,FALSE,"SimOut1";#N/A,#N/A,FALSE,"SimOut2";#N/A,#N/A,FALSE,"SimOut3";#N/A,#N/A,FALSE,"SimOut4";#N/A,#N/A,FALSE,"SimOut5"}</definedName>
    <definedName name="wrn.INTERST." localSheetId="1" hidden="1">{#N/A,#N/A,FALSE,"INTERST"}</definedName>
    <definedName name="wrn.INTERST." localSheetId="4" hidden="1">{#N/A,#N/A,FALSE,"INTERST"}</definedName>
    <definedName name="wrn.INTERST." localSheetId="7" hidden="1">{#N/A,#N/A,FALSE,"INTERST"}</definedName>
    <definedName name="wrn.INTERST." localSheetId="8" hidden="1">{#N/A,#N/A,FALSE,"INTERST"}</definedName>
    <definedName name="wrn.INTERST." localSheetId="6" hidden="1">{#N/A,#N/A,FALSE,"INTERST"}</definedName>
    <definedName name="wrn.INTERST." localSheetId="9" hidden="1">{#N/A,#N/A,FALSE,"INTERST"}</definedName>
    <definedName name="wrn.INTERST." localSheetId="10" hidden="1">{#N/A,#N/A,FALSE,"INTERST"}</definedName>
    <definedName name="wrn.INTERST." localSheetId="11" hidden="1">{#N/A,#N/A,FALSE,"INTERST"}</definedName>
    <definedName name="wrn.INTERST." localSheetId="12" hidden="1">{#N/A,#N/A,FALSE,"INTERST"}</definedName>
    <definedName name="wrn.INTERST." localSheetId="13" hidden="1">{#N/A,#N/A,FALSE,"INTERST"}</definedName>
    <definedName name="wrn.INTERST." localSheetId="14" hidden="1">{#N/A,#N/A,FALSE,"INTERST"}</definedName>
    <definedName name="wrn.INTERST." localSheetId="15" hidden="1">{#N/A,#N/A,FALSE,"INTERST"}</definedName>
    <definedName name="wrn.INTERST." localSheetId="16" hidden="1">{#N/A,#N/A,FALSE,"INTERST"}</definedName>
    <definedName name="wrn.INTERST." localSheetId="17" hidden="1">{#N/A,#N/A,FALSE,"INTERST"}</definedName>
    <definedName name="wrn.INTERST." localSheetId="18" hidden="1">{#N/A,#N/A,FALSE,"INTERST"}</definedName>
    <definedName name="wrn.INTERST." localSheetId="19" hidden="1">{#N/A,#N/A,FALSE,"INTERST"}</definedName>
    <definedName name="wrn.INTERST." localSheetId="20" hidden="1">{#N/A,#N/A,FALSE,"INTERST"}</definedName>
    <definedName name="wrn.INTERST." localSheetId="21" hidden="1">{#N/A,#N/A,FALSE,"INTERST"}</definedName>
    <definedName name="wrn.INTERST." localSheetId="22" hidden="1">{#N/A,#N/A,FALSE,"INTERST"}</definedName>
    <definedName name="wrn.INTERST." localSheetId="23" hidden="1">{#N/A,#N/A,FALSE,"INTERST"}</definedName>
    <definedName name="wrn.INTERST." localSheetId="24" hidden="1">{#N/A,#N/A,FALSE,"INTERST"}</definedName>
    <definedName name="wrn.INTERST." localSheetId="25" hidden="1">{#N/A,#N/A,FALSE,"INTERST"}</definedName>
    <definedName name="wrn.INTERST." localSheetId="26" hidden="1">{#N/A,#N/A,FALSE,"INTERST"}</definedName>
    <definedName name="wrn.INTERST." localSheetId="27" hidden="1">{#N/A,#N/A,FALSE,"INTERST"}</definedName>
    <definedName name="wrn.INTERST." localSheetId="28" hidden="1">{#N/A,#N/A,FALSE,"INTERST"}</definedName>
    <definedName name="wrn.INTERST." localSheetId="29" hidden="1">{#N/A,#N/A,FALSE,"INTERST"}</definedName>
    <definedName name="wrn.INTERST." localSheetId="30" hidden="1">{#N/A,#N/A,FALSE,"INTERST"}</definedName>
    <definedName name="wrn.INTERST." localSheetId="31" hidden="1">{#N/A,#N/A,FALSE,"INTERST"}</definedName>
    <definedName name="wrn.INTERST." localSheetId="32" hidden="1">{#N/A,#N/A,FALSE,"INTERST"}</definedName>
    <definedName name="wrn.INTERST." localSheetId="33" hidden="1">{#N/A,#N/A,FALSE,"INTERST"}</definedName>
    <definedName name="wrn.INTERST." localSheetId="34" hidden="1">{#N/A,#N/A,FALSE,"INTERST"}</definedName>
    <definedName name="wrn.INTERST." localSheetId="35" hidden="1">{#N/A,#N/A,FALSE,"INTERST"}</definedName>
    <definedName name="wrn.INTERST." localSheetId="36" hidden="1">{#N/A,#N/A,FALSE,"INTERST"}</definedName>
    <definedName name="wrn.INTERST." localSheetId="37" hidden="1">{#N/A,#N/A,FALSE,"INTERST"}</definedName>
    <definedName name="wrn.INTERST." localSheetId="38" hidden="1">{#N/A,#N/A,FALSE,"INTERST"}</definedName>
    <definedName name="wrn.INTERST." localSheetId="39" hidden="1">{#N/A,#N/A,FALSE,"INTERST"}</definedName>
    <definedName name="wrn.INTERST." localSheetId="40" hidden="1">{#N/A,#N/A,FALSE,"INTERST"}</definedName>
    <definedName name="wrn.INTERST." localSheetId="41" hidden="1">{#N/A,#N/A,FALSE,"INTERST"}</definedName>
    <definedName name="wrn.INTERST." localSheetId="42" hidden="1">{#N/A,#N/A,FALSE,"INTERST"}</definedName>
    <definedName name="wrn.INTERST." localSheetId="43" hidden="1">{#N/A,#N/A,FALSE,"INTERST"}</definedName>
    <definedName name="wrn.INTERST." localSheetId="44" hidden="1">{#N/A,#N/A,FALSE,"INTERST"}</definedName>
    <definedName name="wrn.INTERST." localSheetId="45" hidden="1">{#N/A,#N/A,FALSE,"INTERST"}</definedName>
    <definedName name="wrn.INTERST." localSheetId="46" hidden="1">{#N/A,#N/A,FALSE,"INTERST"}</definedName>
    <definedName name="wrn.INTERST." localSheetId="47" hidden="1">{#N/A,#N/A,FALSE,"INTERST"}</definedName>
    <definedName name="wrn.INTERST." localSheetId="48" hidden="1">{#N/A,#N/A,FALSE,"INTERST"}</definedName>
    <definedName name="wrn.INTERST." localSheetId="49" hidden="1">{#N/A,#N/A,FALSE,"INTERST"}</definedName>
    <definedName name="wrn.INTERST." localSheetId="50" hidden="1">{#N/A,#N/A,FALSE,"INTERST"}</definedName>
    <definedName name="wrn.INTERST." localSheetId="51" hidden="1">{#N/A,#N/A,FALSE,"INTERST"}</definedName>
    <definedName name="wrn.INTERST." localSheetId="52" hidden="1">{#N/A,#N/A,FALSE,"INTERST"}</definedName>
    <definedName name="wrn.INTERST." localSheetId="53" hidden="1">{#N/A,#N/A,FALSE,"INTERST"}</definedName>
    <definedName name="wrn.INTERST." localSheetId="54" hidden="1">{#N/A,#N/A,FALSE,"INTERST"}</definedName>
    <definedName name="wrn.INTERST." localSheetId="55" hidden="1">{#N/A,#N/A,FALSE,"INTERST"}</definedName>
    <definedName name="wrn.INTERST." localSheetId="56" hidden="1">{#N/A,#N/A,FALSE,"INTERST"}</definedName>
    <definedName name="wrn.INTERST." localSheetId="57" hidden="1">{#N/A,#N/A,FALSE,"INTERST"}</definedName>
    <definedName name="wrn.INTERST." localSheetId="58" hidden="1">{#N/A,#N/A,FALSE,"INTERST"}</definedName>
    <definedName name="wrn.INTERST." localSheetId="59" hidden="1">{#N/A,#N/A,FALSE,"INTERST"}</definedName>
    <definedName name="wrn.INTERST." hidden="1">{#N/A,#N/A,FALSE,"INTERST"}</definedName>
    <definedName name="wrn.MDABOP." localSheetId="1" hidden="1">{"BOP_TAB",#N/A,FALSE,"N";"MIDTERM_TAB",#N/A,FALSE,"O";"FUND_CRED",#N/A,FALSE,"P";"DEBT_TAB1",#N/A,FALSE,"Q";"DEBT_TAB2",#N/A,FALSE,"Q";"FORFIN_TAB1",#N/A,FALSE,"R";"FORFIN_TAB2",#N/A,FALSE,"R";"BOP_ANALY",#N/A,FALSE,"U"}</definedName>
    <definedName name="wrn.MDABOP." localSheetId="4" hidden="1">{"BOP_TAB",#N/A,FALSE,"N";"MIDTERM_TAB",#N/A,FALSE,"O";"FUND_CRED",#N/A,FALSE,"P";"DEBT_TAB1",#N/A,FALSE,"Q";"DEBT_TAB2",#N/A,FALSE,"Q";"FORFIN_TAB1",#N/A,FALSE,"R";"FORFIN_TAB2",#N/A,FALSE,"R";"BOP_ANALY",#N/A,FALSE,"U"}</definedName>
    <definedName name="wrn.MDABOP." localSheetId="7" hidden="1">{"BOP_TAB",#N/A,FALSE,"N";"MIDTERM_TAB",#N/A,FALSE,"O";"FUND_CRED",#N/A,FALSE,"P";"DEBT_TAB1",#N/A,FALSE,"Q";"DEBT_TAB2",#N/A,FALSE,"Q";"FORFIN_TAB1",#N/A,FALSE,"R";"FORFIN_TAB2",#N/A,FALSE,"R";"BOP_ANALY",#N/A,FALSE,"U"}</definedName>
    <definedName name="wrn.MDABOP." localSheetId="8" hidden="1">{"BOP_TAB",#N/A,FALSE,"N";"MIDTERM_TAB",#N/A,FALSE,"O";"FUND_CRED",#N/A,FALSE,"P";"DEBT_TAB1",#N/A,FALSE,"Q";"DEBT_TAB2",#N/A,FALSE,"Q";"FORFIN_TAB1",#N/A,FALSE,"R";"FORFIN_TAB2",#N/A,FALSE,"R";"BOP_ANALY",#N/A,FALSE,"U"}</definedName>
    <definedName name="wrn.MDABOP." localSheetId="6" hidden="1">{"BOP_TAB",#N/A,FALSE,"N";"MIDTERM_TAB",#N/A,FALSE,"O";"FUND_CRED",#N/A,FALSE,"P";"DEBT_TAB1",#N/A,FALSE,"Q";"DEBT_TAB2",#N/A,FALSE,"Q";"FORFIN_TAB1",#N/A,FALSE,"R";"FORFIN_TAB2",#N/A,FALSE,"R";"BOP_ANALY",#N/A,FALSE,"U"}</definedName>
    <definedName name="wrn.MDABOP." localSheetId="9" hidden="1">{"BOP_TAB",#N/A,FALSE,"N";"MIDTERM_TAB",#N/A,FALSE,"O";"FUND_CRED",#N/A,FALSE,"P";"DEBT_TAB1",#N/A,FALSE,"Q";"DEBT_TAB2",#N/A,FALSE,"Q";"FORFIN_TAB1",#N/A,FALSE,"R";"FORFIN_TAB2",#N/A,FALSE,"R";"BOP_ANALY",#N/A,FALSE,"U"}</definedName>
    <definedName name="wrn.MDABOP." localSheetId="10" hidden="1">{"BOP_TAB",#N/A,FALSE,"N";"MIDTERM_TAB",#N/A,FALSE,"O";"FUND_CRED",#N/A,FALSE,"P";"DEBT_TAB1",#N/A,FALSE,"Q";"DEBT_TAB2",#N/A,FALSE,"Q";"FORFIN_TAB1",#N/A,FALSE,"R";"FORFIN_TAB2",#N/A,FALSE,"R";"BOP_ANALY",#N/A,FALSE,"U"}</definedName>
    <definedName name="wrn.MDABOP." localSheetId="11" hidden="1">{"BOP_TAB",#N/A,FALSE,"N";"MIDTERM_TAB",#N/A,FALSE,"O";"FUND_CRED",#N/A,FALSE,"P";"DEBT_TAB1",#N/A,FALSE,"Q";"DEBT_TAB2",#N/A,FALSE,"Q";"FORFIN_TAB1",#N/A,FALSE,"R";"FORFIN_TAB2",#N/A,FALSE,"R";"BOP_ANALY",#N/A,FALSE,"U"}</definedName>
    <definedName name="wrn.MDABOP." localSheetId="12" hidden="1">{"BOP_TAB",#N/A,FALSE,"N";"MIDTERM_TAB",#N/A,FALSE,"O";"FUND_CRED",#N/A,FALSE,"P";"DEBT_TAB1",#N/A,FALSE,"Q";"DEBT_TAB2",#N/A,FALSE,"Q";"FORFIN_TAB1",#N/A,FALSE,"R";"FORFIN_TAB2",#N/A,FALSE,"R";"BOP_ANALY",#N/A,FALSE,"U"}</definedName>
    <definedName name="wrn.MDABOP." localSheetId="13" hidden="1">{"BOP_TAB",#N/A,FALSE,"N";"MIDTERM_TAB",#N/A,FALSE,"O";"FUND_CRED",#N/A,FALSE,"P";"DEBT_TAB1",#N/A,FALSE,"Q";"DEBT_TAB2",#N/A,FALSE,"Q";"FORFIN_TAB1",#N/A,FALSE,"R";"FORFIN_TAB2",#N/A,FALSE,"R";"BOP_ANALY",#N/A,FALSE,"U"}</definedName>
    <definedName name="wrn.MDABOP." localSheetId="14" hidden="1">{"BOP_TAB",#N/A,FALSE,"N";"MIDTERM_TAB",#N/A,FALSE,"O";"FUND_CRED",#N/A,FALSE,"P";"DEBT_TAB1",#N/A,FALSE,"Q";"DEBT_TAB2",#N/A,FALSE,"Q";"FORFIN_TAB1",#N/A,FALSE,"R";"FORFIN_TAB2",#N/A,FALSE,"R";"BOP_ANALY",#N/A,FALSE,"U"}</definedName>
    <definedName name="wrn.MDABOP." localSheetId="15" hidden="1">{"BOP_TAB",#N/A,FALSE,"N";"MIDTERM_TAB",#N/A,FALSE,"O";"FUND_CRED",#N/A,FALSE,"P";"DEBT_TAB1",#N/A,FALSE,"Q";"DEBT_TAB2",#N/A,FALSE,"Q";"FORFIN_TAB1",#N/A,FALSE,"R";"FORFIN_TAB2",#N/A,FALSE,"R";"BOP_ANALY",#N/A,FALSE,"U"}</definedName>
    <definedName name="wrn.MDABOP." localSheetId="16" hidden="1">{"BOP_TAB",#N/A,FALSE,"N";"MIDTERM_TAB",#N/A,FALSE,"O";"FUND_CRED",#N/A,FALSE,"P";"DEBT_TAB1",#N/A,FALSE,"Q";"DEBT_TAB2",#N/A,FALSE,"Q";"FORFIN_TAB1",#N/A,FALSE,"R";"FORFIN_TAB2",#N/A,FALSE,"R";"BOP_ANALY",#N/A,FALSE,"U"}</definedName>
    <definedName name="wrn.MDABOP." localSheetId="17" hidden="1">{"BOP_TAB",#N/A,FALSE,"N";"MIDTERM_TAB",#N/A,FALSE,"O";"FUND_CRED",#N/A,FALSE,"P";"DEBT_TAB1",#N/A,FALSE,"Q";"DEBT_TAB2",#N/A,FALSE,"Q";"FORFIN_TAB1",#N/A,FALSE,"R";"FORFIN_TAB2",#N/A,FALSE,"R";"BOP_ANALY",#N/A,FALSE,"U"}</definedName>
    <definedName name="wrn.MDABOP." localSheetId="18" hidden="1">{"BOP_TAB",#N/A,FALSE,"N";"MIDTERM_TAB",#N/A,FALSE,"O";"FUND_CRED",#N/A,FALSE,"P";"DEBT_TAB1",#N/A,FALSE,"Q";"DEBT_TAB2",#N/A,FALSE,"Q";"FORFIN_TAB1",#N/A,FALSE,"R";"FORFIN_TAB2",#N/A,FALSE,"R";"BOP_ANALY",#N/A,FALSE,"U"}</definedName>
    <definedName name="wrn.MDABOP." localSheetId="19" hidden="1">{"BOP_TAB",#N/A,FALSE,"N";"MIDTERM_TAB",#N/A,FALSE,"O";"FUND_CRED",#N/A,FALSE,"P";"DEBT_TAB1",#N/A,FALSE,"Q";"DEBT_TAB2",#N/A,FALSE,"Q";"FORFIN_TAB1",#N/A,FALSE,"R";"FORFIN_TAB2",#N/A,FALSE,"R";"BOP_ANALY",#N/A,FALSE,"U"}</definedName>
    <definedName name="wrn.MDABOP." localSheetId="20" hidden="1">{"BOP_TAB",#N/A,FALSE,"N";"MIDTERM_TAB",#N/A,FALSE,"O";"FUND_CRED",#N/A,FALSE,"P";"DEBT_TAB1",#N/A,FALSE,"Q";"DEBT_TAB2",#N/A,FALSE,"Q";"FORFIN_TAB1",#N/A,FALSE,"R";"FORFIN_TAB2",#N/A,FALSE,"R";"BOP_ANALY",#N/A,FALSE,"U"}</definedName>
    <definedName name="wrn.MDABOP." localSheetId="21" hidden="1">{"BOP_TAB",#N/A,FALSE,"N";"MIDTERM_TAB",#N/A,FALSE,"O";"FUND_CRED",#N/A,FALSE,"P";"DEBT_TAB1",#N/A,FALSE,"Q";"DEBT_TAB2",#N/A,FALSE,"Q";"FORFIN_TAB1",#N/A,FALSE,"R";"FORFIN_TAB2",#N/A,FALSE,"R";"BOP_ANALY",#N/A,FALSE,"U"}</definedName>
    <definedName name="wrn.MDABOP." localSheetId="22" hidden="1">{"BOP_TAB",#N/A,FALSE,"N";"MIDTERM_TAB",#N/A,FALSE,"O";"FUND_CRED",#N/A,FALSE,"P";"DEBT_TAB1",#N/A,FALSE,"Q";"DEBT_TAB2",#N/A,FALSE,"Q";"FORFIN_TAB1",#N/A,FALSE,"R";"FORFIN_TAB2",#N/A,FALSE,"R";"BOP_ANALY",#N/A,FALSE,"U"}</definedName>
    <definedName name="wrn.MDABOP." localSheetId="23" hidden="1">{"BOP_TAB",#N/A,FALSE,"N";"MIDTERM_TAB",#N/A,FALSE,"O";"FUND_CRED",#N/A,FALSE,"P";"DEBT_TAB1",#N/A,FALSE,"Q";"DEBT_TAB2",#N/A,FALSE,"Q";"FORFIN_TAB1",#N/A,FALSE,"R";"FORFIN_TAB2",#N/A,FALSE,"R";"BOP_ANALY",#N/A,FALSE,"U"}</definedName>
    <definedName name="wrn.MDABOP." localSheetId="24" hidden="1">{"BOP_TAB",#N/A,FALSE,"N";"MIDTERM_TAB",#N/A,FALSE,"O";"FUND_CRED",#N/A,FALSE,"P";"DEBT_TAB1",#N/A,FALSE,"Q";"DEBT_TAB2",#N/A,FALSE,"Q";"FORFIN_TAB1",#N/A,FALSE,"R";"FORFIN_TAB2",#N/A,FALSE,"R";"BOP_ANALY",#N/A,FALSE,"U"}</definedName>
    <definedName name="wrn.MDABOP." localSheetId="25" hidden="1">{"BOP_TAB",#N/A,FALSE,"N";"MIDTERM_TAB",#N/A,FALSE,"O";"FUND_CRED",#N/A,FALSE,"P";"DEBT_TAB1",#N/A,FALSE,"Q";"DEBT_TAB2",#N/A,FALSE,"Q";"FORFIN_TAB1",#N/A,FALSE,"R";"FORFIN_TAB2",#N/A,FALSE,"R";"BOP_ANALY",#N/A,FALSE,"U"}</definedName>
    <definedName name="wrn.MDABOP." localSheetId="26" hidden="1">{"BOP_TAB",#N/A,FALSE,"N";"MIDTERM_TAB",#N/A,FALSE,"O";"FUND_CRED",#N/A,FALSE,"P";"DEBT_TAB1",#N/A,FALSE,"Q";"DEBT_TAB2",#N/A,FALSE,"Q";"FORFIN_TAB1",#N/A,FALSE,"R";"FORFIN_TAB2",#N/A,FALSE,"R";"BOP_ANALY",#N/A,FALSE,"U"}</definedName>
    <definedName name="wrn.MDABOP." localSheetId="27" hidden="1">{"BOP_TAB",#N/A,FALSE,"N";"MIDTERM_TAB",#N/A,FALSE,"O";"FUND_CRED",#N/A,FALSE,"P";"DEBT_TAB1",#N/A,FALSE,"Q";"DEBT_TAB2",#N/A,FALSE,"Q";"FORFIN_TAB1",#N/A,FALSE,"R";"FORFIN_TAB2",#N/A,FALSE,"R";"BOP_ANALY",#N/A,FALSE,"U"}</definedName>
    <definedName name="wrn.MDABOP." localSheetId="28" hidden="1">{"BOP_TAB",#N/A,FALSE,"N";"MIDTERM_TAB",#N/A,FALSE,"O";"FUND_CRED",#N/A,FALSE,"P";"DEBT_TAB1",#N/A,FALSE,"Q";"DEBT_TAB2",#N/A,FALSE,"Q";"FORFIN_TAB1",#N/A,FALSE,"R";"FORFIN_TAB2",#N/A,FALSE,"R";"BOP_ANALY",#N/A,FALSE,"U"}</definedName>
    <definedName name="wrn.MDABOP." localSheetId="29" hidden="1">{"BOP_TAB",#N/A,FALSE,"N";"MIDTERM_TAB",#N/A,FALSE,"O";"FUND_CRED",#N/A,FALSE,"P";"DEBT_TAB1",#N/A,FALSE,"Q";"DEBT_TAB2",#N/A,FALSE,"Q";"FORFIN_TAB1",#N/A,FALSE,"R";"FORFIN_TAB2",#N/A,FALSE,"R";"BOP_ANALY",#N/A,FALSE,"U"}</definedName>
    <definedName name="wrn.MDABOP." localSheetId="30" hidden="1">{"BOP_TAB",#N/A,FALSE,"N";"MIDTERM_TAB",#N/A,FALSE,"O";"FUND_CRED",#N/A,FALSE,"P";"DEBT_TAB1",#N/A,FALSE,"Q";"DEBT_TAB2",#N/A,FALSE,"Q";"FORFIN_TAB1",#N/A,FALSE,"R";"FORFIN_TAB2",#N/A,FALSE,"R";"BOP_ANALY",#N/A,FALSE,"U"}</definedName>
    <definedName name="wrn.MDABOP." localSheetId="31" hidden="1">{"BOP_TAB",#N/A,FALSE,"N";"MIDTERM_TAB",#N/A,FALSE,"O";"FUND_CRED",#N/A,FALSE,"P";"DEBT_TAB1",#N/A,FALSE,"Q";"DEBT_TAB2",#N/A,FALSE,"Q";"FORFIN_TAB1",#N/A,FALSE,"R";"FORFIN_TAB2",#N/A,FALSE,"R";"BOP_ANALY",#N/A,FALSE,"U"}</definedName>
    <definedName name="wrn.MDABOP." localSheetId="32" hidden="1">{"BOP_TAB",#N/A,FALSE,"N";"MIDTERM_TAB",#N/A,FALSE,"O";"FUND_CRED",#N/A,FALSE,"P";"DEBT_TAB1",#N/A,FALSE,"Q";"DEBT_TAB2",#N/A,FALSE,"Q";"FORFIN_TAB1",#N/A,FALSE,"R";"FORFIN_TAB2",#N/A,FALSE,"R";"BOP_ANALY",#N/A,FALSE,"U"}</definedName>
    <definedName name="wrn.MDABOP." localSheetId="33" hidden="1">{"BOP_TAB",#N/A,FALSE,"N";"MIDTERM_TAB",#N/A,FALSE,"O";"FUND_CRED",#N/A,FALSE,"P";"DEBT_TAB1",#N/A,FALSE,"Q";"DEBT_TAB2",#N/A,FALSE,"Q";"FORFIN_TAB1",#N/A,FALSE,"R";"FORFIN_TAB2",#N/A,FALSE,"R";"BOP_ANALY",#N/A,FALSE,"U"}</definedName>
    <definedName name="wrn.MDABOP." localSheetId="34" hidden="1">{"BOP_TAB",#N/A,FALSE,"N";"MIDTERM_TAB",#N/A,FALSE,"O";"FUND_CRED",#N/A,FALSE,"P";"DEBT_TAB1",#N/A,FALSE,"Q";"DEBT_TAB2",#N/A,FALSE,"Q";"FORFIN_TAB1",#N/A,FALSE,"R";"FORFIN_TAB2",#N/A,FALSE,"R";"BOP_ANALY",#N/A,FALSE,"U"}</definedName>
    <definedName name="wrn.MDABOP." localSheetId="35" hidden="1">{"BOP_TAB",#N/A,FALSE,"N";"MIDTERM_TAB",#N/A,FALSE,"O";"FUND_CRED",#N/A,FALSE,"P";"DEBT_TAB1",#N/A,FALSE,"Q";"DEBT_TAB2",#N/A,FALSE,"Q";"FORFIN_TAB1",#N/A,FALSE,"R";"FORFIN_TAB2",#N/A,FALSE,"R";"BOP_ANALY",#N/A,FALSE,"U"}</definedName>
    <definedName name="wrn.MDABOP." localSheetId="36" hidden="1">{"BOP_TAB",#N/A,FALSE,"N";"MIDTERM_TAB",#N/A,FALSE,"O";"FUND_CRED",#N/A,FALSE,"P";"DEBT_TAB1",#N/A,FALSE,"Q";"DEBT_TAB2",#N/A,FALSE,"Q";"FORFIN_TAB1",#N/A,FALSE,"R";"FORFIN_TAB2",#N/A,FALSE,"R";"BOP_ANALY",#N/A,FALSE,"U"}</definedName>
    <definedName name="wrn.MDABOP." localSheetId="37" hidden="1">{"BOP_TAB",#N/A,FALSE,"N";"MIDTERM_TAB",#N/A,FALSE,"O";"FUND_CRED",#N/A,FALSE,"P";"DEBT_TAB1",#N/A,FALSE,"Q";"DEBT_TAB2",#N/A,FALSE,"Q";"FORFIN_TAB1",#N/A,FALSE,"R";"FORFIN_TAB2",#N/A,FALSE,"R";"BOP_ANALY",#N/A,FALSE,"U"}</definedName>
    <definedName name="wrn.MDABOP." localSheetId="38" hidden="1">{"BOP_TAB",#N/A,FALSE,"N";"MIDTERM_TAB",#N/A,FALSE,"O";"FUND_CRED",#N/A,FALSE,"P";"DEBT_TAB1",#N/A,FALSE,"Q";"DEBT_TAB2",#N/A,FALSE,"Q";"FORFIN_TAB1",#N/A,FALSE,"R";"FORFIN_TAB2",#N/A,FALSE,"R";"BOP_ANALY",#N/A,FALSE,"U"}</definedName>
    <definedName name="wrn.MDABOP." localSheetId="39" hidden="1">{"BOP_TAB",#N/A,FALSE,"N";"MIDTERM_TAB",#N/A,FALSE,"O";"FUND_CRED",#N/A,FALSE,"P";"DEBT_TAB1",#N/A,FALSE,"Q";"DEBT_TAB2",#N/A,FALSE,"Q";"FORFIN_TAB1",#N/A,FALSE,"R";"FORFIN_TAB2",#N/A,FALSE,"R";"BOP_ANALY",#N/A,FALSE,"U"}</definedName>
    <definedName name="wrn.MDABOP." localSheetId="40" hidden="1">{"BOP_TAB",#N/A,FALSE,"N";"MIDTERM_TAB",#N/A,FALSE,"O";"FUND_CRED",#N/A,FALSE,"P";"DEBT_TAB1",#N/A,FALSE,"Q";"DEBT_TAB2",#N/A,FALSE,"Q";"FORFIN_TAB1",#N/A,FALSE,"R";"FORFIN_TAB2",#N/A,FALSE,"R";"BOP_ANALY",#N/A,FALSE,"U"}</definedName>
    <definedName name="wrn.MDABOP." localSheetId="41" hidden="1">{"BOP_TAB",#N/A,FALSE,"N";"MIDTERM_TAB",#N/A,FALSE,"O";"FUND_CRED",#N/A,FALSE,"P";"DEBT_TAB1",#N/A,FALSE,"Q";"DEBT_TAB2",#N/A,FALSE,"Q";"FORFIN_TAB1",#N/A,FALSE,"R";"FORFIN_TAB2",#N/A,FALSE,"R";"BOP_ANALY",#N/A,FALSE,"U"}</definedName>
    <definedName name="wrn.MDABOP." localSheetId="42" hidden="1">{"BOP_TAB",#N/A,FALSE,"N";"MIDTERM_TAB",#N/A,FALSE,"O";"FUND_CRED",#N/A,FALSE,"P";"DEBT_TAB1",#N/A,FALSE,"Q";"DEBT_TAB2",#N/A,FALSE,"Q";"FORFIN_TAB1",#N/A,FALSE,"R";"FORFIN_TAB2",#N/A,FALSE,"R";"BOP_ANALY",#N/A,FALSE,"U"}</definedName>
    <definedName name="wrn.MDABOP." localSheetId="43" hidden="1">{"BOP_TAB",#N/A,FALSE,"N";"MIDTERM_TAB",#N/A,FALSE,"O";"FUND_CRED",#N/A,FALSE,"P";"DEBT_TAB1",#N/A,FALSE,"Q";"DEBT_TAB2",#N/A,FALSE,"Q";"FORFIN_TAB1",#N/A,FALSE,"R";"FORFIN_TAB2",#N/A,FALSE,"R";"BOP_ANALY",#N/A,FALSE,"U"}</definedName>
    <definedName name="wrn.MDABOP." localSheetId="44" hidden="1">{"BOP_TAB",#N/A,FALSE,"N";"MIDTERM_TAB",#N/A,FALSE,"O";"FUND_CRED",#N/A,FALSE,"P";"DEBT_TAB1",#N/A,FALSE,"Q";"DEBT_TAB2",#N/A,FALSE,"Q";"FORFIN_TAB1",#N/A,FALSE,"R";"FORFIN_TAB2",#N/A,FALSE,"R";"BOP_ANALY",#N/A,FALSE,"U"}</definedName>
    <definedName name="wrn.MDABOP." localSheetId="45" hidden="1">{"BOP_TAB",#N/A,FALSE,"N";"MIDTERM_TAB",#N/A,FALSE,"O";"FUND_CRED",#N/A,FALSE,"P";"DEBT_TAB1",#N/A,FALSE,"Q";"DEBT_TAB2",#N/A,FALSE,"Q";"FORFIN_TAB1",#N/A,FALSE,"R";"FORFIN_TAB2",#N/A,FALSE,"R";"BOP_ANALY",#N/A,FALSE,"U"}</definedName>
    <definedName name="wrn.MDABOP." localSheetId="46" hidden="1">{"BOP_TAB",#N/A,FALSE,"N";"MIDTERM_TAB",#N/A,FALSE,"O";"FUND_CRED",#N/A,FALSE,"P";"DEBT_TAB1",#N/A,FALSE,"Q";"DEBT_TAB2",#N/A,FALSE,"Q";"FORFIN_TAB1",#N/A,FALSE,"R";"FORFIN_TAB2",#N/A,FALSE,"R";"BOP_ANALY",#N/A,FALSE,"U"}</definedName>
    <definedName name="wrn.MDABOP." localSheetId="47" hidden="1">{"BOP_TAB",#N/A,FALSE,"N";"MIDTERM_TAB",#N/A,FALSE,"O";"FUND_CRED",#N/A,FALSE,"P";"DEBT_TAB1",#N/A,FALSE,"Q";"DEBT_TAB2",#N/A,FALSE,"Q";"FORFIN_TAB1",#N/A,FALSE,"R";"FORFIN_TAB2",#N/A,FALSE,"R";"BOP_ANALY",#N/A,FALSE,"U"}</definedName>
    <definedName name="wrn.MDABOP." localSheetId="48" hidden="1">{"BOP_TAB",#N/A,FALSE,"N";"MIDTERM_TAB",#N/A,FALSE,"O";"FUND_CRED",#N/A,FALSE,"P";"DEBT_TAB1",#N/A,FALSE,"Q";"DEBT_TAB2",#N/A,FALSE,"Q";"FORFIN_TAB1",#N/A,FALSE,"R";"FORFIN_TAB2",#N/A,FALSE,"R";"BOP_ANALY",#N/A,FALSE,"U"}</definedName>
    <definedName name="wrn.MDABOP." localSheetId="49" hidden="1">{"BOP_TAB",#N/A,FALSE,"N";"MIDTERM_TAB",#N/A,FALSE,"O";"FUND_CRED",#N/A,FALSE,"P";"DEBT_TAB1",#N/A,FALSE,"Q";"DEBT_TAB2",#N/A,FALSE,"Q";"FORFIN_TAB1",#N/A,FALSE,"R";"FORFIN_TAB2",#N/A,FALSE,"R";"BOP_ANALY",#N/A,FALSE,"U"}</definedName>
    <definedName name="wrn.MDABOP." localSheetId="50" hidden="1">{"BOP_TAB",#N/A,FALSE,"N";"MIDTERM_TAB",#N/A,FALSE,"O";"FUND_CRED",#N/A,FALSE,"P";"DEBT_TAB1",#N/A,FALSE,"Q";"DEBT_TAB2",#N/A,FALSE,"Q";"FORFIN_TAB1",#N/A,FALSE,"R";"FORFIN_TAB2",#N/A,FALSE,"R";"BOP_ANALY",#N/A,FALSE,"U"}</definedName>
    <definedName name="wrn.MDABOP." localSheetId="51" hidden="1">{"BOP_TAB",#N/A,FALSE,"N";"MIDTERM_TAB",#N/A,FALSE,"O";"FUND_CRED",#N/A,FALSE,"P";"DEBT_TAB1",#N/A,FALSE,"Q";"DEBT_TAB2",#N/A,FALSE,"Q";"FORFIN_TAB1",#N/A,FALSE,"R";"FORFIN_TAB2",#N/A,FALSE,"R";"BOP_ANALY",#N/A,FALSE,"U"}</definedName>
    <definedName name="wrn.MDABOP." localSheetId="52" hidden="1">{"BOP_TAB",#N/A,FALSE,"N";"MIDTERM_TAB",#N/A,FALSE,"O";"FUND_CRED",#N/A,FALSE,"P";"DEBT_TAB1",#N/A,FALSE,"Q";"DEBT_TAB2",#N/A,FALSE,"Q";"FORFIN_TAB1",#N/A,FALSE,"R";"FORFIN_TAB2",#N/A,FALSE,"R";"BOP_ANALY",#N/A,FALSE,"U"}</definedName>
    <definedName name="wrn.MDABOP." localSheetId="53" hidden="1">{"BOP_TAB",#N/A,FALSE,"N";"MIDTERM_TAB",#N/A,FALSE,"O";"FUND_CRED",#N/A,FALSE,"P";"DEBT_TAB1",#N/A,FALSE,"Q";"DEBT_TAB2",#N/A,FALSE,"Q";"FORFIN_TAB1",#N/A,FALSE,"R";"FORFIN_TAB2",#N/A,FALSE,"R";"BOP_ANALY",#N/A,FALSE,"U"}</definedName>
    <definedName name="wrn.MDABOP." localSheetId="54" hidden="1">{"BOP_TAB",#N/A,FALSE,"N";"MIDTERM_TAB",#N/A,FALSE,"O";"FUND_CRED",#N/A,FALSE,"P";"DEBT_TAB1",#N/A,FALSE,"Q";"DEBT_TAB2",#N/A,FALSE,"Q";"FORFIN_TAB1",#N/A,FALSE,"R";"FORFIN_TAB2",#N/A,FALSE,"R";"BOP_ANALY",#N/A,FALSE,"U"}</definedName>
    <definedName name="wrn.MDABOP." localSheetId="55" hidden="1">{"BOP_TAB",#N/A,FALSE,"N";"MIDTERM_TAB",#N/A,FALSE,"O";"FUND_CRED",#N/A,FALSE,"P";"DEBT_TAB1",#N/A,FALSE,"Q";"DEBT_TAB2",#N/A,FALSE,"Q";"FORFIN_TAB1",#N/A,FALSE,"R";"FORFIN_TAB2",#N/A,FALSE,"R";"BOP_ANALY",#N/A,FALSE,"U"}</definedName>
    <definedName name="wrn.MDABOP." localSheetId="56" hidden="1">{"BOP_TAB",#N/A,FALSE,"N";"MIDTERM_TAB",#N/A,FALSE,"O";"FUND_CRED",#N/A,FALSE,"P";"DEBT_TAB1",#N/A,FALSE,"Q";"DEBT_TAB2",#N/A,FALSE,"Q";"FORFIN_TAB1",#N/A,FALSE,"R";"FORFIN_TAB2",#N/A,FALSE,"R";"BOP_ANALY",#N/A,FALSE,"U"}</definedName>
    <definedName name="wrn.MDABOP." localSheetId="57" hidden="1">{"BOP_TAB",#N/A,FALSE,"N";"MIDTERM_TAB",#N/A,FALSE,"O";"FUND_CRED",#N/A,FALSE,"P";"DEBT_TAB1",#N/A,FALSE,"Q";"DEBT_TAB2",#N/A,FALSE,"Q";"FORFIN_TAB1",#N/A,FALSE,"R";"FORFIN_TAB2",#N/A,FALSE,"R";"BOP_ANALY",#N/A,FALSE,"U"}</definedName>
    <definedName name="wrn.MDABOP." localSheetId="58" hidden="1">{"BOP_TAB",#N/A,FALSE,"N";"MIDTERM_TAB",#N/A,FALSE,"O";"FUND_CRED",#N/A,FALSE,"P";"DEBT_TAB1",#N/A,FALSE,"Q";"DEBT_TAB2",#N/A,FALSE,"Q";"FORFIN_TAB1",#N/A,FALSE,"R";"FORFIN_TAB2",#N/A,FALSE,"R";"BOP_ANALY",#N/A,FALSE,"U"}</definedName>
    <definedName name="wrn.MDABOP." localSheetId="59" hidden="1">{"BOP_TAB",#N/A,FALSE,"N";"MIDTERM_TAB",#N/A,FALSE,"O";"FUND_CRED",#N/A,FALSE,"P";"DEBT_TAB1",#N/A,FALSE,"Q";"DEBT_TAB2",#N/A,FALSE,"Q";"FORFIN_TAB1",#N/A,FALSE,"R";"FORFIN_TAB2",#N/A,FALSE,"R";"BOP_ANALY",#N/A,FALSE,"U"}</definedName>
    <definedName name="wrn.MDABOP." hidden="1">{"BOP_TAB",#N/A,FALSE,"N";"MIDTERM_TAB",#N/A,FALSE,"O";"FUND_CRED",#N/A,FALSE,"P";"DEBT_TAB1",#N/A,FALSE,"Q";"DEBT_TAB2",#N/A,FALSE,"Q";"FORFIN_TAB1",#N/A,FALSE,"R";"FORFIN_TAB2",#N/A,FALSE,"R";"BOP_ANALY",#N/A,FALSE,"U"}</definedName>
    <definedName name="wrn.MONA." localSheetId="1" hidden="1">{"MONA",#N/A,FALSE,"S"}</definedName>
    <definedName name="wrn.MONA." localSheetId="4" hidden="1">{"MONA",#N/A,FALSE,"S"}</definedName>
    <definedName name="wrn.MONA." localSheetId="7" hidden="1">{"MONA",#N/A,FALSE,"S"}</definedName>
    <definedName name="wrn.MONA." localSheetId="8" hidden="1">{"MONA",#N/A,FALSE,"S"}</definedName>
    <definedName name="wrn.MONA." localSheetId="6" hidden="1">{"MONA",#N/A,FALSE,"S"}</definedName>
    <definedName name="wrn.MONA." localSheetId="9" hidden="1">{"MONA",#N/A,FALSE,"S"}</definedName>
    <definedName name="wrn.MONA." localSheetId="10" hidden="1">{"MONA",#N/A,FALSE,"S"}</definedName>
    <definedName name="wrn.MONA." localSheetId="11" hidden="1">{"MONA",#N/A,FALSE,"S"}</definedName>
    <definedName name="wrn.MONA." localSheetId="12" hidden="1">{"MONA",#N/A,FALSE,"S"}</definedName>
    <definedName name="wrn.MONA." localSheetId="13" hidden="1">{"MONA",#N/A,FALSE,"S"}</definedName>
    <definedName name="wrn.MONA." localSheetId="14" hidden="1">{"MONA",#N/A,FALSE,"S"}</definedName>
    <definedName name="wrn.MONA." localSheetId="15" hidden="1">{"MONA",#N/A,FALSE,"S"}</definedName>
    <definedName name="wrn.MONA." localSheetId="16" hidden="1">{"MONA",#N/A,FALSE,"S"}</definedName>
    <definedName name="wrn.MONA." localSheetId="17" hidden="1">{"MONA",#N/A,FALSE,"S"}</definedName>
    <definedName name="wrn.MONA." localSheetId="18" hidden="1">{"MONA",#N/A,FALSE,"S"}</definedName>
    <definedName name="wrn.MONA." localSheetId="19" hidden="1">{"MONA",#N/A,FALSE,"S"}</definedName>
    <definedName name="wrn.MONA." localSheetId="20" hidden="1">{"MONA",#N/A,FALSE,"S"}</definedName>
    <definedName name="wrn.MONA." localSheetId="21" hidden="1">{"MONA",#N/A,FALSE,"S"}</definedName>
    <definedName name="wrn.MONA." localSheetId="22" hidden="1">{"MONA",#N/A,FALSE,"S"}</definedName>
    <definedName name="wrn.MONA." localSheetId="23" hidden="1">{"MONA",#N/A,FALSE,"S"}</definedName>
    <definedName name="wrn.MONA." localSheetId="24" hidden="1">{"MONA",#N/A,FALSE,"S"}</definedName>
    <definedName name="wrn.MONA." localSheetId="25" hidden="1">{"MONA",#N/A,FALSE,"S"}</definedName>
    <definedName name="wrn.MONA." localSheetId="26" hidden="1">{"MONA",#N/A,FALSE,"S"}</definedName>
    <definedName name="wrn.MONA." localSheetId="27" hidden="1">{"MONA",#N/A,FALSE,"S"}</definedName>
    <definedName name="wrn.MONA." localSheetId="28" hidden="1">{"MONA",#N/A,FALSE,"S"}</definedName>
    <definedName name="wrn.MONA." localSheetId="29" hidden="1">{"MONA",#N/A,FALSE,"S"}</definedName>
    <definedName name="wrn.MONA." localSheetId="30" hidden="1">{"MONA",#N/A,FALSE,"S"}</definedName>
    <definedName name="wrn.MONA." localSheetId="31" hidden="1">{"MONA",#N/A,FALSE,"S"}</definedName>
    <definedName name="wrn.MONA." localSheetId="32" hidden="1">{"MONA",#N/A,FALSE,"S"}</definedName>
    <definedName name="wrn.MONA." localSheetId="33" hidden="1">{"MONA",#N/A,FALSE,"S"}</definedName>
    <definedName name="wrn.MONA." localSheetId="34" hidden="1">{"MONA",#N/A,FALSE,"S"}</definedName>
    <definedName name="wrn.MONA." localSheetId="35" hidden="1">{"MONA",#N/A,FALSE,"S"}</definedName>
    <definedName name="wrn.MONA." localSheetId="36" hidden="1">{"MONA",#N/A,FALSE,"S"}</definedName>
    <definedName name="wrn.MONA." localSheetId="37" hidden="1">{"MONA",#N/A,FALSE,"S"}</definedName>
    <definedName name="wrn.MONA." localSheetId="38" hidden="1">{"MONA",#N/A,FALSE,"S"}</definedName>
    <definedName name="wrn.MONA." localSheetId="39" hidden="1">{"MONA",#N/A,FALSE,"S"}</definedName>
    <definedName name="wrn.MONA." localSheetId="40" hidden="1">{"MONA",#N/A,FALSE,"S"}</definedName>
    <definedName name="wrn.MONA." localSheetId="41" hidden="1">{"MONA",#N/A,FALSE,"S"}</definedName>
    <definedName name="wrn.MONA." localSheetId="42" hidden="1">{"MONA",#N/A,FALSE,"S"}</definedName>
    <definedName name="wrn.MONA." localSheetId="43" hidden="1">{"MONA",#N/A,FALSE,"S"}</definedName>
    <definedName name="wrn.MONA." localSheetId="44" hidden="1">{"MONA",#N/A,FALSE,"S"}</definedName>
    <definedName name="wrn.MONA." localSheetId="45" hidden="1">{"MONA",#N/A,FALSE,"S"}</definedName>
    <definedName name="wrn.MONA." localSheetId="46" hidden="1">{"MONA",#N/A,FALSE,"S"}</definedName>
    <definedName name="wrn.MONA." localSheetId="47" hidden="1">{"MONA",#N/A,FALSE,"S"}</definedName>
    <definedName name="wrn.MONA." localSheetId="48" hidden="1">{"MONA",#N/A,FALSE,"S"}</definedName>
    <definedName name="wrn.MONA." localSheetId="49" hidden="1">{"MONA",#N/A,FALSE,"S"}</definedName>
    <definedName name="wrn.MONA." localSheetId="50" hidden="1">{"MONA",#N/A,FALSE,"S"}</definedName>
    <definedName name="wrn.MONA." localSheetId="51" hidden="1">{"MONA",#N/A,FALSE,"S"}</definedName>
    <definedName name="wrn.MONA." localSheetId="52" hidden="1">{"MONA",#N/A,FALSE,"S"}</definedName>
    <definedName name="wrn.MONA." localSheetId="53" hidden="1">{"MONA",#N/A,FALSE,"S"}</definedName>
    <definedName name="wrn.MONA." localSheetId="54" hidden="1">{"MONA",#N/A,FALSE,"S"}</definedName>
    <definedName name="wrn.MONA." localSheetId="55" hidden="1">{"MONA",#N/A,FALSE,"S"}</definedName>
    <definedName name="wrn.MONA." localSheetId="56" hidden="1">{"MONA",#N/A,FALSE,"S"}</definedName>
    <definedName name="wrn.MONA." localSheetId="57" hidden="1">{"MONA",#N/A,FALSE,"S"}</definedName>
    <definedName name="wrn.MONA." localSheetId="58" hidden="1">{"MONA",#N/A,FALSE,"S"}</definedName>
    <definedName name="wrn.MONA." localSheetId="59" hidden="1">{"MONA",#N/A,FALSE,"S"}</definedName>
    <definedName name="wrn.MONA." hidden="1">{"MONA",#N/A,FALSE,"S"}</definedName>
    <definedName name="wrn.MS." localSheetId="1" hidden="1">{#N/A,#N/A,FALSE,"MS"}</definedName>
    <definedName name="wrn.MS." localSheetId="4" hidden="1">{#N/A,#N/A,FALSE,"MS"}</definedName>
    <definedName name="wrn.MS." localSheetId="7" hidden="1">{#N/A,#N/A,FALSE,"MS"}</definedName>
    <definedName name="wrn.MS." localSheetId="8" hidden="1">{#N/A,#N/A,FALSE,"MS"}</definedName>
    <definedName name="wrn.MS." localSheetId="6" hidden="1">{#N/A,#N/A,FALSE,"MS"}</definedName>
    <definedName name="wrn.MS." localSheetId="9" hidden="1">{#N/A,#N/A,FALSE,"MS"}</definedName>
    <definedName name="wrn.MS." localSheetId="10" hidden="1">{#N/A,#N/A,FALSE,"MS"}</definedName>
    <definedName name="wrn.MS." localSheetId="11" hidden="1">{#N/A,#N/A,FALSE,"MS"}</definedName>
    <definedName name="wrn.MS." localSheetId="12" hidden="1">{#N/A,#N/A,FALSE,"MS"}</definedName>
    <definedName name="wrn.MS." localSheetId="13" hidden="1">{#N/A,#N/A,FALSE,"MS"}</definedName>
    <definedName name="wrn.MS." localSheetId="14" hidden="1">{#N/A,#N/A,FALSE,"MS"}</definedName>
    <definedName name="wrn.MS." localSheetId="15" hidden="1">{#N/A,#N/A,FALSE,"MS"}</definedName>
    <definedName name="wrn.MS." localSheetId="16" hidden="1">{#N/A,#N/A,FALSE,"MS"}</definedName>
    <definedName name="wrn.MS." localSheetId="17" hidden="1">{#N/A,#N/A,FALSE,"MS"}</definedName>
    <definedName name="wrn.MS." localSheetId="18" hidden="1">{#N/A,#N/A,FALSE,"MS"}</definedName>
    <definedName name="wrn.MS." localSheetId="19" hidden="1">{#N/A,#N/A,FALSE,"MS"}</definedName>
    <definedName name="wrn.MS." localSheetId="20" hidden="1">{#N/A,#N/A,FALSE,"MS"}</definedName>
    <definedName name="wrn.MS." localSheetId="21" hidden="1">{#N/A,#N/A,FALSE,"MS"}</definedName>
    <definedName name="wrn.MS." localSheetId="22" hidden="1">{#N/A,#N/A,FALSE,"MS"}</definedName>
    <definedName name="wrn.MS." localSheetId="23" hidden="1">{#N/A,#N/A,FALSE,"MS"}</definedName>
    <definedName name="wrn.MS." localSheetId="24" hidden="1">{#N/A,#N/A,FALSE,"MS"}</definedName>
    <definedName name="wrn.MS." localSheetId="25" hidden="1">{#N/A,#N/A,FALSE,"MS"}</definedName>
    <definedName name="wrn.MS." localSheetId="26" hidden="1">{#N/A,#N/A,FALSE,"MS"}</definedName>
    <definedName name="wrn.MS." localSheetId="27" hidden="1">{#N/A,#N/A,FALSE,"MS"}</definedName>
    <definedName name="wrn.MS." localSheetId="28" hidden="1">{#N/A,#N/A,FALSE,"MS"}</definedName>
    <definedName name="wrn.MS." localSheetId="29" hidden="1">{#N/A,#N/A,FALSE,"MS"}</definedName>
    <definedName name="wrn.MS." localSheetId="30" hidden="1">{#N/A,#N/A,FALSE,"MS"}</definedName>
    <definedName name="wrn.MS." localSheetId="31" hidden="1">{#N/A,#N/A,FALSE,"MS"}</definedName>
    <definedName name="wrn.MS." localSheetId="32" hidden="1">{#N/A,#N/A,FALSE,"MS"}</definedName>
    <definedName name="wrn.MS." localSheetId="33" hidden="1">{#N/A,#N/A,FALSE,"MS"}</definedName>
    <definedName name="wrn.MS." localSheetId="34" hidden="1">{#N/A,#N/A,FALSE,"MS"}</definedName>
    <definedName name="wrn.MS." localSheetId="35" hidden="1">{#N/A,#N/A,FALSE,"MS"}</definedName>
    <definedName name="wrn.MS." localSheetId="36" hidden="1">{#N/A,#N/A,FALSE,"MS"}</definedName>
    <definedName name="wrn.MS." localSheetId="37" hidden="1">{#N/A,#N/A,FALSE,"MS"}</definedName>
    <definedName name="wrn.MS." localSheetId="38" hidden="1">{#N/A,#N/A,FALSE,"MS"}</definedName>
    <definedName name="wrn.MS." localSheetId="39" hidden="1">{#N/A,#N/A,FALSE,"MS"}</definedName>
    <definedName name="wrn.MS." localSheetId="40" hidden="1">{#N/A,#N/A,FALSE,"MS"}</definedName>
    <definedName name="wrn.MS." localSheetId="41" hidden="1">{#N/A,#N/A,FALSE,"MS"}</definedName>
    <definedName name="wrn.MS." localSheetId="42" hidden="1">{#N/A,#N/A,FALSE,"MS"}</definedName>
    <definedName name="wrn.MS." localSheetId="43" hidden="1">{#N/A,#N/A,FALSE,"MS"}</definedName>
    <definedName name="wrn.MS." localSheetId="44" hidden="1">{#N/A,#N/A,FALSE,"MS"}</definedName>
    <definedName name="wrn.MS." localSheetId="45" hidden="1">{#N/A,#N/A,FALSE,"MS"}</definedName>
    <definedName name="wrn.MS." localSheetId="46" hidden="1">{#N/A,#N/A,FALSE,"MS"}</definedName>
    <definedName name="wrn.MS." localSheetId="47" hidden="1">{#N/A,#N/A,FALSE,"MS"}</definedName>
    <definedName name="wrn.MS." localSheetId="48" hidden="1">{#N/A,#N/A,FALSE,"MS"}</definedName>
    <definedName name="wrn.MS." localSheetId="49" hidden="1">{#N/A,#N/A,FALSE,"MS"}</definedName>
    <definedName name="wrn.MS." localSheetId="50" hidden="1">{#N/A,#N/A,FALSE,"MS"}</definedName>
    <definedName name="wrn.MS." localSheetId="51" hidden="1">{#N/A,#N/A,FALSE,"MS"}</definedName>
    <definedName name="wrn.MS." localSheetId="52" hidden="1">{#N/A,#N/A,FALSE,"MS"}</definedName>
    <definedName name="wrn.MS." localSheetId="53" hidden="1">{#N/A,#N/A,FALSE,"MS"}</definedName>
    <definedName name="wrn.MS." localSheetId="54" hidden="1">{#N/A,#N/A,FALSE,"MS"}</definedName>
    <definedName name="wrn.MS." localSheetId="55" hidden="1">{#N/A,#N/A,FALSE,"MS"}</definedName>
    <definedName name="wrn.MS." localSheetId="56" hidden="1">{#N/A,#N/A,FALSE,"MS"}</definedName>
    <definedName name="wrn.MS." localSheetId="57" hidden="1">{#N/A,#N/A,FALSE,"MS"}</definedName>
    <definedName name="wrn.MS." localSheetId="58" hidden="1">{#N/A,#N/A,FALSE,"MS"}</definedName>
    <definedName name="wrn.MS." localSheetId="59" hidden="1">{#N/A,#N/A,FALSE,"MS"}</definedName>
    <definedName name="wrn.MS." hidden="1">{#N/A,#N/A,FALSE,"MS"}</definedName>
    <definedName name="wrn.NBG." localSheetId="1" hidden="1">{#N/A,#N/A,FALSE,"NBG"}</definedName>
    <definedName name="wrn.NBG." localSheetId="4" hidden="1">{#N/A,#N/A,FALSE,"NBG"}</definedName>
    <definedName name="wrn.NBG." localSheetId="7" hidden="1">{#N/A,#N/A,FALSE,"NBG"}</definedName>
    <definedName name="wrn.NBG." localSheetId="8" hidden="1">{#N/A,#N/A,FALSE,"NBG"}</definedName>
    <definedName name="wrn.NBG." localSheetId="6" hidden="1">{#N/A,#N/A,FALSE,"NBG"}</definedName>
    <definedName name="wrn.NBG." localSheetId="9" hidden="1">{#N/A,#N/A,FALSE,"NBG"}</definedName>
    <definedName name="wrn.NBG." localSheetId="10" hidden="1">{#N/A,#N/A,FALSE,"NBG"}</definedName>
    <definedName name="wrn.NBG." localSheetId="11" hidden="1">{#N/A,#N/A,FALSE,"NBG"}</definedName>
    <definedName name="wrn.NBG." localSheetId="12" hidden="1">{#N/A,#N/A,FALSE,"NBG"}</definedName>
    <definedName name="wrn.NBG." localSheetId="13" hidden="1">{#N/A,#N/A,FALSE,"NBG"}</definedName>
    <definedName name="wrn.NBG." localSheetId="14" hidden="1">{#N/A,#N/A,FALSE,"NBG"}</definedName>
    <definedName name="wrn.NBG." localSheetId="15" hidden="1">{#N/A,#N/A,FALSE,"NBG"}</definedName>
    <definedName name="wrn.NBG." localSheetId="16" hidden="1">{#N/A,#N/A,FALSE,"NBG"}</definedName>
    <definedName name="wrn.NBG." localSheetId="17" hidden="1">{#N/A,#N/A,FALSE,"NBG"}</definedName>
    <definedName name="wrn.NBG." localSheetId="18" hidden="1">{#N/A,#N/A,FALSE,"NBG"}</definedName>
    <definedName name="wrn.NBG." localSheetId="19" hidden="1">{#N/A,#N/A,FALSE,"NBG"}</definedName>
    <definedName name="wrn.NBG." localSheetId="20" hidden="1">{#N/A,#N/A,FALSE,"NBG"}</definedName>
    <definedName name="wrn.NBG." localSheetId="21" hidden="1">{#N/A,#N/A,FALSE,"NBG"}</definedName>
    <definedName name="wrn.NBG." localSheetId="22" hidden="1">{#N/A,#N/A,FALSE,"NBG"}</definedName>
    <definedName name="wrn.NBG." localSheetId="23" hidden="1">{#N/A,#N/A,FALSE,"NBG"}</definedName>
    <definedName name="wrn.NBG." localSheetId="24" hidden="1">{#N/A,#N/A,FALSE,"NBG"}</definedName>
    <definedName name="wrn.NBG." localSheetId="25" hidden="1">{#N/A,#N/A,FALSE,"NBG"}</definedName>
    <definedName name="wrn.NBG." localSheetId="26" hidden="1">{#N/A,#N/A,FALSE,"NBG"}</definedName>
    <definedName name="wrn.NBG." localSheetId="27" hidden="1">{#N/A,#N/A,FALSE,"NBG"}</definedName>
    <definedName name="wrn.NBG." localSheetId="28" hidden="1">{#N/A,#N/A,FALSE,"NBG"}</definedName>
    <definedName name="wrn.NBG." localSheetId="29" hidden="1">{#N/A,#N/A,FALSE,"NBG"}</definedName>
    <definedName name="wrn.NBG." localSheetId="30" hidden="1">{#N/A,#N/A,FALSE,"NBG"}</definedName>
    <definedName name="wrn.NBG." localSheetId="31" hidden="1">{#N/A,#N/A,FALSE,"NBG"}</definedName>
    <definedName name="wrn.NBG." localSheetId="32" hidden="1">{#N/A,#N/A,FALSE,"NBG"}</definedName>
    <definedName name="wrn.NBG." localSheetId="33" hidden="1">{#N/A,#N/A,FALSE,"NBG"}</definedName>
    <definedName name="wrn.NBG." localSheetId="34" hidden="1">{#N/A,#N/A,FALSE,"NBG"}</definedName>
    <definedName name="wrn.NBG." localSheetId="35" hidden="1">{#N/A,#N/A,FALSE,"NBG"}</definedName>
    <definedName name="wrn.NBG." localSheetId="36" hidden="1">{#N/A,#N/A,FALSE,"NBG"}</definedName>
    <definedName name="wrn.NBG." localSheetId="37" hidden="1">{#N/A,#N/A,FALSE,"NBG"}</definedName>
    <definedName name="wrn.NBG." localSheetId="38" hidden="1">{#N/A,#N/A,FALSE,"NBG"}</definedName>
    <definedName name="wrn.NBG." localSheetId="39" hidden="1">{#N/A,#N/A,FALSE,"NBG"}</definedName>
    <definedName name="wrn.NBG." localSheetId="40" hidden="1">{#N/A,#N/A,FALSE,"NBG"}</definedName>
    <definedName name="wrn.NBG." localSheetId="41" hidden="1">{#N/A,#N/A,FALSE,"NBG"}</definedName>
    <definedName name="wrn.NBG." localSheetId="42" hidden="1">{#N/A,#N/A,FALSE,"NBG"}</definedName>
    <definedName name="wrn.NBG." localSheetId="43" hidden="1">{#N/A,#N/A,FALSE,"NBG"}</definedName>
    <definedName name="wrn.NBG." localSheetId="44" hidden="1">{#N/A,#N/A,FALSE,"NBG"}</definedName>
    <definedName name="wrn.NBG." localSheetId="45" hidden="1">{#N/A,#N/A,FALSE,"NBG"}</definedName>
    <definedName name="wrn.NBG." localSheetId="46" hidden="1">{#N/A,#N/A,FALSE,"NBG"}</definedName>
    <definedName name="wrn.NBG." localSheetId="47" hidden="1">{#N/A,#N/A,FALSE,"NBG"}</definedName>
    <definedName name="wrn.NBG." localSheetId="48" hidden="1">{#N/A,#N/A,FALSE,"NBG"}</definedName>
    <definedName name="wrn.NBG." localSheetId="49" hidden="1">{#N/A,#N/A,FALSE,"NBG"}</definedName>
    <definedName name="wrn.NBG." localSheetId="50" hidden="1">{#N/A,#N/A,FALSE,"NBG"}</definedName>
    <definedName name="wrn.NBG." localSheetId="51" hidden="1">{#N/A,#N/A,FALSE,"NBG"}</definedName>
    <definedName name="wrn.NBG." localSheetId="52" hidden="1">{#N/A,#N/A,FALSE,"NBG"}</definedName>
    <definedName name="wrn.NBG." localSheetId="53" hidden="1">{#N/A,#N/A,FALSE,"NBG"}</definedName>
    <definedName name="wrn.NBG." localSheetId="54" hidden="1">{#N/A,#N/A,FALSE,"NBG"}</definedName>
    <definedName name="wrn.NBG." localSheetId="55" hidden="1">{#N/A,#N/A,FALSE,"NBG"}</definedName>
    <definedName name="wrn.NBG." localSheetId="56" hidden="1">{#N/A,#N/A,FALSE,"NBG"}</definedName>
    <definedName name="wrn.NBG." localSheetId="57" hidden="1">{#N/A,#N/A,FALSE,"NBG"}</definedName>
    <definedName name="wrn.NBG." localSheetId="58" hidden="1">{#N/A,#N/A,FALSE,"NBG"}</definedName>
    <definedName name="wrn.NBG." localSheetId="59" hidden="1">{#N/A,#N/A,FALSE,"NBG"}</definedName>
    <definedName name="wrn.NBG." hidden="1">{#N/A,#N/A,FALSE,"NBG"}</definedName>
    <definedName name="wrn.Output._.tables." localSheetId="1" hidden="1">{#N/A,#N/A,FALSE,"I";#N/A,#N/A,FALSE,"J";#N/A,#N/A,FALSE,"K";#N/A,#N/A,FALSE,"L";#N/A,#N/A,FALSE,"M";#N/A,#N/A,FALSE,"N";#N/A,#N/A,FALSE,"O"}</definedName>
    <definedName name="wrn.Output._.tables." localSheetId="4" hidden="1">{#N/A,#N/A,FALSE,"I";#N/A,#N/A,FALSE,"J";#N/A,#N/A,FALSE,"K";#N/A,#N/A,FALSE,"L";#N/A,#N/A,FALSE,"M";#N/A,#N/A,FALSE,"N";#N/A,#N/A,FALSE,"O"}</definedName>
    <definedName name="wrn.Output._.tables." localSheetId="7" hidden="1">{#N/A,#N/A,FALSE,"I";#N/A,#N/A,FALSE,"J";#N/A,#N/A,FALSE,"K";#N/A,#N/A,FALSE,"L";#N/A,#N/A,FALSE,"M";#N/A,#N/A,FALSE,"N";#N/A,#N/A,FALSE,"O"}</definedName>
    <definedName name="wrn.Output._.tables." localSheetId="8" hidden="1">{#N/A,#N/A,FALSE,"I";#N/A,#N/A,FALSE,"J";#N/A,#N/A,FALSE,"K";#N/A,#N/A,FALSE,"L";#N/A,#N/A,FALSE,"M";#N/A,#N/A,FALSE,"N";#N/A,#N/A,FALSE,"O"}</definedName>
    <definedName name="wrn.Output._.tables." localSheetId="6" hidden="1">{#N/A,#N/A,FALSE,"I";#N/A,#N/A,FALSE,"J";#N/A,#N/A,FALSE,"K";#N/A,#N/A,FALSE,"L";#N/A,#N/A,FALSE,"M";#N/A,#N/A,FALSE,"N";#N/A,#N/A,FALSE,"O"}</definedName>
    <definedName name="wrn.Output._.tables." localSheetId="9" hidden="1">{#N/A,#N/A,FALSE,"I";#N/A,#N/A,FALSE,"J";#N/A,#N/A,FALSE,"K";#N/A,#N/A,FALSE,"L";#N/A,#N/A,FALSE,"M";#N/A,#N/A,FALSE,"N";#N/A,#N/A,FALSE,"O"}</definedName>
    <definedName name="wrn.Output._.tables." localSheetId="10" hidden="1">{#N/A,#N/A,FALSE,"I";#N/A,#N/A,FALSE,"J";#N/A,#N/A,FALSE,"K";#N/A,#N/A,FALSE,"L";#N/A,#N/A,FALSE,"M";#N/A,#N/A,FALSE,"N";#N/A,#N/A,FALSE,"O"}</definedName>
    <definedName name="wrn.Output._.tables." localSheetId="11" hidden="1">{#N/A,#N/A,FALSE,"I";#N/A,#N/A,FALSE,"J";#N/A,#N/A,FALSE,"K";#N/A,#N/A,FALSE,"L";#N/A,#N/A,FALSE,"M";#N/A,#N/A,FALSE,"N";#N/A,#N/A,FALSE,"O"}</definedName>
    <definedName name="wrn.Output._.tables." localSheetId="12" hidden="1">{#N/A,#N/A,FALSE,"I";#N/A,#N/A,FALSE,"J";#N/A,#N/A,FALSE,"K";#N/A,#N/A,FALSE,"L";#N/A,#N/A,FALSE,"M";#N/A,#N/A,FALSE,"N";#N/A,#N/A,FALSE,"O"}</definedName>
    <definedName name="wrn.Output._.tables." localSheetId="13" hidden="1">{#N/A,#N/A,FALSE,"I";#N/A,#N/A,FALSE,"J";#N/A,#N/A,FALSE,"K";#N/A,#N/A,FALSE,"L";#N/A,#N/A,FALSE,"M";#N/A,#N/A,FALSE,"N";#N/A,#N/A,FALSE,"O"}</definedName>
    <definedName name="wrn.Output._.tables." localSheetId="14" hidden="1">{#N/A,#N/A,FALSE,"I";#N/A,#N/A,FALSE,"J";#N/A,#N/A,FALSE,"K";#N/A,#N/A,FALSE,"L";#N/A,#N/A,FALSE,"M";#N/A,#N/A,FALSE,"N";#N/A,#N/A,FALSE,"O"}</definedName>
    <definedName name="wrn.Output._.tables." localSheetId="15" hidden="1">{#N/A,#N/A,FALSE,"I";#N/A,#N/A,FALSE,"J";#N/A,#N/A,FALSE,"K";#N/A,#N/A,FALSE,"L";#N/A,#N/A,FALSE,"M";#N/A,#N/A,FALSE,"N";#N/A,#N/A,FALSE,"O"}</definedName>
    <definedName name="wrn.Output._.tables." localSheetId="16" hidden="1">{#N/A,#N/A,FALSE,"I";#N/A,#N/A,FALSE,"J";#N/A,#N/A,FALSE,"K";#N/A,#N/A,FALSE,"L";#N/A,#N/A,FALSE,"M";#N/A,#N/A,FALSE,"N";#N/A,#N/A,FALSE,"O"}</definedName>
    <definedName name="wrn.Output._.tables." localSheetId="17" hidden="1">{#N/A,#N/A,FALSE,"I";#N/A,#N/A,FALSE,"J";#N/A,#N/A,FALSE,"K";#N/A,#N/A,FALSE,"L";#N/A,#N/A,FALSE,"M";#N/A,#N/A,FALSE,"N";#N/A,#N/A,FALSE,"O"}</definedName>
    <definedName name="wrn.Output._.tables." localSheetId="18" hidden="1">{#N/A,#N/A,FALSE,"I";#N/A,#N/A,FALSE,"J";#N/A,#N/A,FALSE,"K";#N/A,#N/A,FALSE,"L";#N/A,#N/A,FALSE,"M";#N/A,#N/A,FALSE,"N";#N/A,#N/A,FALSE,"O"}</definedName>
    <definedName name="wrn.Output._.tables." localSheetId="19" hidden="1">{#N/A,#N/A,FALSE,"I";#N/A,#N/A,FALSE,"J";#N/A,#N/A,FALSE,"K";#N/A,#N/A,FALSE,"L";#N/A,#N/A,FALSE,"M";#N/A,#N/A,FALSE,"N";#N/A,#N/A,FALSE,"O"}</definedName>
    <definedName name="wrn.Output._.tables." localSheetId="20" hidden="1">{#N/A,#N/A,FALSE,"I";#N/A,#N/A,FALSE,"J";#N/A,#N/A,FALSE,"K";#N/A,#N/A,FALSE,"L";#N/A,#N/A,FALSE,"M";#N/A,#N/A,FALSE,"N";#N/A,#N/A,FALSE,"O"}</definedName>
    <definedName name="wrn.Output._.tables." localSheetId="21" hidden="1">{#N/A,#N/A,FALSE,"I";#N/A,#N/A,FALSE,"J";#N/A,#N/A,FALSE,"K";#N/A,#N/A,FALSE,"L";#N/A,#N/A,FALSE,"M";#N/A,#N/A,FALSE,"N";#N/A,#N/A,FALSE,"O"}</definedName>
    <definedName name="wrn.Output._.tables." localSheetId="22" hidden="1">{#N/A,#N/A,FALSE,"I";#N/A,#N/A,FALSE,"J";#N/A,#N/A,FALSE,"K";#N/A,#N/A,FALSE,"L";#N/A,#N/A,FALSE,"M";#N/A,#N/A,FALSE,"N";#N/A,#N/A,FALSE,"O"}</definedName>
    <definedName name="wrn.Output._.tables." localSheetId="23" hidden="1">{#N/A,#N/A,FALSE,"I";#N/A,#N/A,FALSE,"J";#N/A,#N/A,FALSE,"K";#N/A,#N/A,FALSE,"L";#N/A,#N/A,FALSE,"M";#N/A,#N/A,FALSE,"N";#N/A,#N/A,FALSE,"O"}</definedName>
    <definedName name="wrn.Output._.tables." localSheetId="24" hidden="1">{#N/A,#N/A,FALSE,"I";#N/A,#N/A,FALSE,"J";#N/A,#N/A,FALSE,"K";#N/A,#N/A,FALSE,"L";#N/A,#N/A,FALSE,"M";#N/A,#N/A,FALSE,"N";#N/A,#N/A,FALSE,"O"}</definedName>
    <definedName name="wrn.Output._.tables." localSheetId="25" hidden="1">{#N/A,#N/A,FALSE,"I";#N/A,#N/A,FALSE,"J";#N/A,#N/A,FALSE,"K";#N/A,#N/A,FALSE,"L";#N/A,#N/A,FALSE,"M";#N/A,#N/A,FALSE,"N";#N/A,#N/A,FALSE,"O"}</definedName>
    <definedName name="wrn.Output._.tables." localSheetId="26" hidden="1">{#N/A,#N/A,FALSE,"I";#N/A,#N/A,FALSE,"J";#N/A,#N/A,FALSE,"K";#N/A,#N/A,FALSE,"L";#N/A,#N/A,FALSE,"M";#N/A,#N/A,FALSE,"N";#N/A,#N/A,FALSE,"O"}</definedName>
    <definedName name="wrn.Output._.tables." localSheetId="27" hidden="1">{#N/A,#N/A,FALSE,"I";#N/A,#N/A,FALSE,"J";#N/A,#N/A,FALSE,"K";#N/A,#N/A,FALSE,"L";#N/A,#N/A,FALSE,"M";#N/A,#N/A,FALSE,"N";#N/A,#N/A,FALSE,"O"}</definedName>
    <definedName name="wrn.Output._.tables." localSheetId="28" hidden="1">{#N/A,#N/A,FALSE,"I";#N/A,#N/A,FALSE,"J";#N/A,#N/A,FALSE,"K";#N/A,#N/A,FALSE,"L";#N/A,#N/A,FALSE,"M";#N/A,#N/A,FALSE,"N";#N/A,#N/A,FALSE,"O"}</definedName>
    <definedName name="wrn.Output._.tables." localSheetId="29" hidden="1">{#N/A,#N/A,FALSE,"I";#N/A,#N/A,FALSE,"J";#N/A,#N/A,FALSE,"K";#N/A,#N/A,FALSE,"L";#N/A,#N/A,FALSE,"M";#N/A,#N/A,FALSE,"N";#N/A,#N/A,FALSE,"O"}</definedName>
    <definedName name="wrn.Output._.tables." localSheetId="30" hidden="1">{#N/A,#N/A,FALSE,"I";#N/A,#N/A,FALSE,"J";#N/A,#N/A,FALSE,"K";#N/A,#N/A,FALSE,"L";#N/A,#N/A,FALSE,"M";#N/A,#N/A,FALSE,"N";#N/A,#N/A,FALSE,"O"}</definedName>
    <definedName name="wrn.Output._.tables." localSheetId="31" hidden="1">{#N/A,#N/A,FALSE,"I";#N/A,#N/A,FALSE,"J";#N/A,#N/A,FALSE,"K";#N/A,#N/A,FALSE,"L";#N/A,#N/A,FALSE,"M";#N/A,#N/A,FALSE,"N";#N/A,#N/A,FALSE,"O"}</definedName>
    <definedName name="wrn.Output._.tables." localSheetId="32" hidden="1">{#N/A,#N/A,FALSE,"I";#N/A,#N/A,FALSE,"J";#N/A,#N/A,FALSE,"K";#N/A,#N/A,FALSE,"L";#N/A,#N/A,FALSE,"M";#N/A,#N/A,FALSE,"N";#N/A,#N/A,FALSE,"O"}</definedName>
    <definedName name="wrn.Output._.tables." localSheetId="33" hidden="1">{#N/A,#N/A,FALSE,"I";#N/A,#N/A,FALSE,"J";#N/A,#N/A,FALSE,"K";#N/A,#N/A,FALSE,"L";#N/A,#N/A,FALSE,"M";#N/A,#N/A,FALSE,"N";#N/A,#N/A,FALSE,"O"}</definedName>
    <definedName name="wrn.Output._.tables." localSheetId="34" hidden="1">{#N/A,#N/A,FALSE,"I";#N/A,#N/A,FALSE,"J";#N/A,#N/A,FALSE,"K";#N/A,#N/A,FALSE,"L";#N/A,#N/A,FALSE,"M";#N/A,#N/A,FALSE,"N";#N/A,#N/A,FALSE,"O"}</definedName>
    <definedName name="wrn.Output._.tables." localSheetId="35" hidden="1">{#N/A,#N/A,FALSE,"I";#N/A,#N/A,FALSE,"J";#N/A,#N/A,FALSE,"K";#N/A,#N/A,FALSE,"L";#N/A,#N/A,FALSE,"M";#N/A,#N/A,FALSE,"N";#N/A,#N/A,FALSE,"O"}</definedName>
    <definedName name="wrn.Output._.tables." localSheetId="36" hidden="1">{#N/A,#N/A,FALSE,"I";#N/A,#N/A,FALSE,"J";#N/A,#N/A,FALSE,"K";#N/A,#N/A,FALSE,"L";#N/A,#N/A,FALSE,"M";#N/A,#N/A,FALSE,"N";#N/A,#N/A,FALSE,"O"}</definedName>
    <definedName name="wrn.Output._.tables." localSheetId="37" hidden="1">{#N/A,#N/A,FALSE,"I";#N/A,#N/A,FALSE,"J";#N/A,#N/A,FALSE,"K";#N/A,#N/A,FALSE,"L";#N/A,#N/A,FALSE,"M";#N/A,#N/A,FALSE,"N";#N/A,#N/A,FALSE,"O"}</definedName>
    <definedName name="wrn.Output._.tables." localSheetId="38" hidden="1">{#N/A,#N/A,FALSE,"I";#N/A,#N/A,FALSE,"J";#N/A,#N/A,FALSE,"K";#N/A,#N/A,FALSE,"L";#N/A,#N/A,FALSE,"M";#N/A,#N/A,FALSE,"N";#N/A,#N/A,FALSE,"O"}</definedName>
    <definedName name="wrn.Output._.tables." localSheetId="39" hidden="1">{#N/A,#N/A,FALSE,"I";#N/A,#N/A,FALSE,"J";#N/A,#N/A,FALSE,"K";#N/A,#N/A,FALSE,"L";#N/A,#N/A,FALSE,"M";#N/A,#N/A,FALSE,"N";#N/A,#N/A,FALSE,"O"}</definedName>
    <definedName name="wrn.Output._.tables." localSheetId="40" hidden="1">{#N/A,#N/A,FALSE,"I";#N/A,#N/A,FALSE,"J";#N/A,#N/A,FALSE,"K";#N/A,#N/A,FALSE,"L";#N/A,#N/A,FALSE,"M";#N/A,#N/A,FALSE,"N";#N/A,#N/A,FALSE,"O"}</definedName>
    <definedName name="wrn.Output._.tables." localSheetId="41" hidden="1">{#N/A,#N/A,FALSE,"I";#N/A,#N/A,FALSE,"J";#N/A,#N/A,FALSE,"K";#N/A,#N/A,FALSE,"L";#N/A,#N/A,FALSE,"M";#N/A,#N/A,FALSE,"N";#N/A,#N/A,FALSE,"O"}</definedName>
    <definedName name="wrn.Output._.tables." localSheetId="42" hidden="1">{#N/A,#N/A,FALSE,"I";#N/A,#N/A,FALSE,"J";#N/A,#N/A,FALSE,"K";#N/A,#N/A,FALSE,"L";#N/A,#N/A,FALSE,"M";#N/A,#N/A,FALSE,"N";#N/A,#N/A,FALSE,"O"}</definedName>
    <definedName name="wrn.Output._.tables." localSheetId="43" hidden="1">{#N/A,#N/A,FALSE,"I";#N/A,#N/A,FALSE,"J";#N/A,#N/A,FALSE,"K";#N/A,#N/A,FALSE,"L";#N/A,#N/A,FALSE,"M";#N/A,#N/A,FALSE,"N";#N/A,#N/A,FALSE,"O"}</definedName>
    <definedName name="wrn.Output._.tables." localSheetId="44" hidden="1">{#N/A,#N/A,FALSE,"I";#N/A,#N/A,FALSE,"J";#N/A,#N/A,FALSE,"K";#N/A,#N/A,FALSE,"L";#N/A,#N/A,FALSE,"M";#N/A,#N/A,FALSE,"N";#N/A,#N/A,FALSE,"O"}</definedName>
    <definedName name="wrn.Output._.tables." localSheetId="45" hidden="1">{#N/A,#N/A,FALSE,"I";#N/A,#N/A,FALSE,"J";#N/A,#N/A,FALSE,"K";#N/A,#N/A,FALSE,"L";#N/A,#N/A,FALSE,"M";#N/A,#N/A,FALSE,"N";#N/A,#N/A,FALSE,"O"}</definedName>
    <definedName name="wrn.Output._.tables." localSheetId="46" hidden="1">{#N/A,#N/A,FALSE,"I";#N/A,#N/A,FALSE,"J";#N/A,#N/A,FALSE,"K";#N/A,#N/A,FALSE,"L";#N/A,#N/A,FALSE,"M";#N/A,#N/A,FALSE,"N";#N/A,#N/A,FALSE,"O"}</definedName>
    <definedName name="wrn.Output._.tables." localSheetId="47" hidden="1">{#N/A,#N/A,FALSE,"I";#N/A,#N/A,FALSE,"J";#N/A,#N/A,FALSE,"K";#N/A,#N/A,FALSE,"L";#N/A,#N/A,FALSE,"M";#N/A,#N/A,FALSE,"N";#N/A,#N/A,FALSE,"O"}</definedName>
    <definedName name="wrn.Output._.tables." localSheetId="48" hidden="1">{#N/A,#N/A,FALSE,"I";#N/A,#N/A,FALSE,"J";#N/A,#N/A,FALSE,"K";#N/A,#N/A,FALSE,"L";#N/A,#N/A,FALSE,"M";#N/A,#N/A,FALSE,"N";#N/A,#N/A,FALSE,"O"}</definedName>
    <definedName name="wrn.Output._.tables." localSheetId="49" hidden="1">{#N/A,#N/A,FALSE,"I";#N/A,#N/A,FALSE,"J";#N/A,#N/A,FALSE,"K";#N/A,#N/A,FALSE,"L";#N/A,#N/A,FALSE,"M";#N/A,#N/A,FALSE,"N";#N/A,#N/A,FALSE,"O"}</definedName>
    <definedName name="wrn.Output._.tables." localSheetId="50" hidden="1">{#N/A,#N/A,FALSE,"I";#N/A,#N/A,FALSE,"J";#N/A,#N/A,FALSE,"K";#N/A,#N/A,FALSE,"L";#N/A,#N/A,FALSE,"M";#N/A,#N/A,FALSE,"N";#N/A,#N/A,FALSE,"O"}</definedName>
    <definedName name="wrn.Output._.tables." localSheetId="51" hidden="1">{#N/A,#N/A,FALSE,"I";#N/A,#N/A,FALSE,"J";#N/A,#N/A,FALSE,"K";#N/A,#N/A,FALSE,"L";#N/A,#N/A,FALSE,"M";#N/A,#N/A,FALSE,"N";#N/A,#N/A,FALSE,"O"}</definedName>
    <definedName name="wrn.Output._.tables." localSheetId="52" hidden="1">{#N/A,#N/A,FALSE,"I";#N/A,#N/A,FALSE,"J";#N/A,#N/A,FALSE,"K";#N/A,#N/A,FALSE,"L";#N/A,#N/A,FALSE,"M";#N/A,#N/A,FALSE,"N";#N/A,#N/A,FALSE,"O"}</definedName>
    <definedName name="wrn.Output._.tables." localSheetId="53" hidden="1">{#N/A,#N/A,FALSE,"I";#N/A,#N/A,FALSE,"J";#N/A,#N/A,FALSE,"K";#N/A,#N/A,FALSE,"L";#N/A,#N/A,FALSE,"M";#N/A,#N/A,FALSE,"N";#N/A,#N/A,FALSE,"O"}</definedName>
    <definedName name="wrn.Output._.tables." localSheetId="54" hidden="1">{#N/A,#N/A,FALSE,"I";#N/A,#N/A,FALSE,"J";#N/A,#N/A,FALSE,"K";#N/A,#N/A,FALSE,"L";#N/A,#N/A,FALSE,"M";#N/A,#N/A,FALSE,"N";#N/A,#N/A,FALSE,"O"}</definedName>
    <definedName name="wrn.Output._.tables." localSheetId="55" hidden="1">{#N/A,#N/A,FALSE,"I";#N/A,#N/A,FALSE,"J";#N/A,#N/A,FALSE,"K";#N/A,#N/A,FALSE,"L";#N/A,#N/A,FALSE,"M";#N/A,#N/A,FALSE,"N";#N/A,#N/A,FALSE,"O"}</definedName>
    <definedName name="wrn.Output._.tables." localSheetId="56" hidden="1">{#N/A,#N/A,FALSE,"I";#N/A,#N/A,FALSE,"J";#N/A,#N/A,FALSE,"K";#N/A,#N/A,FALSE,"L";#N/A,#N/A,FALSE,"M";#N/A,#N/A,FALSE,"N";#N/A,#N/A,FALSE,"O"}</definedName>
    <definedName name="wrn.Output._.tables." localSheetId="57" hidden="1">{#N/A,#N/A,FALSE,"I";#N/A,#N/A,FALSE,"J";#N/A,#N/A,FALSE,"K";#N/A,#N/A,FALSE,"L";#N/A,#N/A,FALSE,"M";#N/A,#N/A,FALSE,"N";#N/A,#N/A,FALSE,"O"}</definedName>
    <definedName name="wrn.Output._.tables." localSheetId="58" hidden="1">{#N/A,#N/A,FALSE,"I";#N/A,#N/A,FALSE,"J";#N/A,#N/A,FALSE,"K";#N/A,#N/A,FALSE,"L";#N/A,#N/A,FALSE,"M";#N/A,#N/A,FALSE,"N";#N/A,#N/A,FALSE,"O"}</definedName>
    <definedName name="wrn.Output._.tables." localSheetId="59" hidden="1">{#N/A,#N/A,FALSE,"I";#N/A,#N/A,FALSE,"J";#N/A,#N/A,FALSE,"K";#N/A,#N/A,FALSE,"L";#N/A,#N/A,FALSE,"M";#N/A,#N/A,FALSE,"N";#N/A,#N/A,FALSE,"O"}</definedName>
    <definedName name="wrn.Output._.tables." hidden="1">{#N/A,#N/A,FALSE,"I";#N/A,#N/A,FALSE,"J";#N/A,#N/A,FALSE,"K";#N/A,#N/A,FALSE,"L";#N/A,#N/A,FALSE,"M";#N/A,#N/A,FALSE,"N";#N/A,#N/A,FALSE,"O"}</definedName>
    <definedName name="wrn.PCPI." localSheetId="1" hidden="1">{#N/A,#N/A,FALSE,"PCPI"}</definedName>
    <definedName name="wrn.PCPI." localSheetId="4" hidden="1">{#N/A,#N/A,FALSE,"PCPI"}</definedName>
    <definedName name="wrn.PCPI." localSheetId="7" hidden="1">{#N/A,#N/A,FALSE,"PCPI"}</definedName>
    <definedName name="wrn.PCPI." localSheetId="8" hidden="1">{#N/A,#N/A,FALSE,"PCPI"}</definedName>
    <definedName name="wrn.PCPI." localSheetId="6" hidden="1">{#N/A,#N/A,FALSE,"PCPI"}</definedName>
    <definedName name="wrn.PCPI." localSheetId="9" hidden="1">{#N/A,#N/A,FALSE,"PCPI"}</definedName>
    <definedName name="wrn.PCPI." localSheetId="10" hidden="1">{#N/A,#N/A,FALSE,"PCPI"}</definedName>
    <definedName name="wrn.PCPI." localSheetId="11" hidden="1">{#N/A,#N/A,FALSE,"PCPI"}</definedName>
    <definedName name="wrn.PCPI." localSheetId="12" hidden="1">{#N/A,#N/A,FALSE,"PCPI"}</definedName>
    <definedName name="wrn.PCPI." localSheetId="13" hidden="1">{#N/A,#N/A,FALSE,"PCPI"}</definedName>
    <definedName name="wrn.PCPI." localSheetId="14" hidden="1">{#N/A,#N/A,FALSE,"PCPI"}</definedName>
    <definedName name="wrn.PCPI." localSheetId="15" hidden="1">{#N/A,#N/A,FALSE,"PCPI"}</definedName>
    <definedName name="wrn.PCPI." localSheetId="16" hidden="1">{#N/A,#N/A,FALSE,"PCPI"}</definedName>
    <definedName name="wrn.PCPI." localSheetId="17" hidden="1">{#N/A,#N/A,FALSE,"PCPI"}</definedName>
    <definedName name="wrn.PCPI." localSheetId="18" hidden="1">{#N/A,#N/A,FALSE,"PCPI"}</definedName>
    <definedName name="wrn.PCPI." localSheetId="19" hidden="1">{#N/A,#N/A,FALSE,"PCPI"}</definedName>
    <definedName name="wrn.PCPI." localSheetId="20" hidden="1">{#N/A,#N/A,FALSE,"PCPI"}</definedName>
    <definedName name="wrn.PCPI." localSheetId="21" hidden="1">{#N/A,#N/A,FALSE,"PCPI"}</definedName>
    <definedName name="wrn.PCPI." localSheetId="22" hidden="1">{#N/A,#N/A,FALSE,"PCPI"}</definedName>
    <definedName name="wrn.PCPI." localSheetId="23" hidden="1">{#N/A,#N/A,FALSE,"PCPI"}</definedName>
    <definedName name="wrn.PCPI." localSheetId="24" hidden="1">{#N/A,#N/A,FALSE,"PCPI"}</definedName>
    <definedName name="wrn.PCPI." localSheetId="25" hidden="1">{#N/A,#N/A,FALSE,"PCPI"}</definedName>
    <definedName name="wrn.PCPI." localSheetId="26" hidden="1">{#N/A,#N/A,FALSE,"PCPI"}</definedName>
    <definedName name="wrn.PCPI." localSheetId="27" hidden="1">{#N/A,#N/A,FALSE,"PCPI"}</definedName>
    <definedName name="wrn.PCPI." localSheetId="28" hidden="1">{#N/A,#N/A,FALSE,"PCPI"}</definedName>
    <definedName name="wrn.PCPI." localSheetId="29" hidden="1">{#N/A,#N/A,FALSE,"PCPI"}</definedName>
    <definedName name="wrn.PCPI." localSheetId="30" hidden="1">{#N/A,#N/A,FALSE,"PCPI"}</definedName>
    <definedName name="wrn.PCPI." localSheetId="31" hidden="1">{#N/A,#N/A,FALSE,"PCPI"}</definedName>
    <definedName name="wrn.PCPI." localSheetId="32" hidden="1">{#N/A,#N/A,FALSE,"PCPI"}</definedName>
    <definedName name="wrn.PCPI." localSheetId="33" hidden="1">{#N/A,#N/A,FALSE,"PCPI"}</definedName>
    <definedName name="wrn.PCPI." localSheetId="34" hidden="1">{#N/A,#N/A,FALSE,"PCPI"}</definedName>
    <definedName name="wrn.PCPI." localSheetId="35" hidden="1">{#N/A,#N/A,FALSE,"PCPI"}</definedName>
    <definedName name="wrn.PCPI." localSheetId="36" hidden="1">{#N/A,#N/A,FALSE,"PCPI"}</definedName>
    <definedName name="wrn.PCPI." localSheetId="37" hidden="1">{#N/A,#N/A,FALSE,"PCPI"}</definedName>
    <definedName name="wrn.PCPI." localSheetId="38" hidden="1">{#N/A,#N/A,FALSE,"PCPI"}</definedName>
    <definedName name="wrn.PCPI." localSheetId="39" hidden="1">{#N/A,#N/A,FALSE,"PCPI"}</definedName>
    <definedName name="wrn.PCPI." localSheetId="40" hidden="1">{#N/A,#N/A,FALSE,"PCPI"}</definedName>
    <definedName name="wrn.PCPI." localSheetId="41" hidden="1">{#N/A,#N/A,FALSE,"PCPI"}</definedName>
    <definedName name="wrn.PCPI." localSheetId="42" hidden="1">{#N/A,#N/A,FALSE,"PCPI"}</definedName>
    <definedName name="wrn.PCPI." localSheetId="43" hidden="1">{#N/A,#N/A,FALSE,"PCPI"}</definedName>
    <definedName name="wrn.PCPI." localSheetId="44" hidden="1">{#N/A,#N/A,FALSE,"PCPI"}</definedName>
    <definedName name="wrn.PCPI." localSheetId="45" hidden="1">{#N/A,#N/A,FALSE,"PCPI"}</definedName>
    <definedName name="wrn.PCPI." localSheetId="46" hidden="1">{#N/A,#N/A,FALSE,"PCPI"}</definedName>
    <definedName name="wrn.PCPI." localSheetId="47" hidden="1">{#N/A,#N/A,FALSE,"PCPI"}</definedName>
    <definedName name="wrn.PCPI." localSheetId="48" hidden="1">{#N/A,#N/A,FALSE,"PCPI"}</definedName>
    <definedName name="wrn.PCPI." localSheetId="49" hidden="1">{#N/A,#N/A,FALSE,"PCPI"}</definedName>
    <definedName name="wrn.PCPI." localSheetId="50" hidden="1">{#N/A,#N/A,FALSE,"PCPI"}</definedName>
    <definedName name="wrn.PCPI." localSheetId="51" hidden="1">{#N/A,#N/A,FALSE,"PCPI"}</definedName>
    <definedName name="wrn.PCPI." localSheetId="52" hidden="1">{#N/A,#N/A,FALSE,"PCPI"}</definedName>
    <definedName name="wrn.PCPI." localSheetId="53" hidden="1">{#N/A,#N/A,FALSE,"PCPI"}</definedName>
    <definedName name="wrn.PCPI." localSheetId="54" hidden="1">{#N/A,#N/A,FALSE,"PCPI"}</definedName>
    <definedName name="wrn.PCPI." localSheetId="55" hidden="1">{#N/A,#N/A,FALSE,"PCPI"}</definedName>
    <definedName name="wrn.PCPI." localSheetId="56" hidden="1">{#N/A,#N/A,FALSE,"PCPI"}</definedName>
    <definedName name="wrn.PCPI." localSheetId="57" hidden="1">{#N/A,#N/A,FALSE,"PCPI"}</definedName>
    <definedName name="wrn.PCPI." localSheetId="58" hidden="1">{#N/A,#N/A,FALSE,"PCPI"}</definedName>
    <definedName name="wrn.PCPI." localSheetId="59" hidden="1">{#N/A,#N/A,FALSE,"PCPI"}</definedName>
    <definedName name="wrn.PCPI." hidden="1">{#N/A,#N/A,FALSE,"PCPI"}</definedName>
    <definedName name="wrn.PENSION." localSheetId="1" hidden="1">{#N/A,#N/A,FALSE,"PENSION"}</definedName>
    <definedName name="wrn.PENSION." localSheetId="4" hidden="1">{#N/A,#N/A,FALSE,"PENSION"}</definedName>
    <definedName name="wrn.PENSION." localSheetId="7" hidden="1">{#N/A,#N/A,FALSE,"PENSION"}</definedName>
    <definedName name="wrn.PENSION." localSheetId="8" hidden="1">{#N/A,#N/A,FALSE,"PENSION"}</definedName>
    <definedName name="wrn.PENSION." localSheetId="6" hidden="1">{#N/A,#N/A,FALSE,"PENSION"}</definedName>
    <definedName name="wrn.PENSION." localSheetId="9" hidden="1">{#N/A,#N/A,FALSE,"PENSION"}</definedName>
    <definedName name="wrn.PENSION." localSheetId="10" hidden="1">{#N/A,#N/A,FALSE,"PENSION"}</definedName>
    <definedName name="wrn.PENSION." localSheetId="11" hidden="1">{#N/A,#N/A,FALSE,"PENSION"}</definedName>
    <definedName name="wrn.PENSION." localSheetId="12" hidden="1">{#N/A,#N/A,FALSE,"PENSION"}</definedName>
    <definedName name="wrn.PENSION." localSheetId="13" hidden="1">{#N/A,#N/A,FALSE,"PENSION"}</definedName>
    <definedName name="wrn.PENSION." localSheetId="14" hidden="1">{#N/A,#N/A,FALSE,"PENSION"}</definedName>
    <definedName name="wrn.PENSION." localSheetId="15" hidden="1">{#N/A,#N/A,FALSE,"PENSION"}</definedName>
    <definedName name="wrn.PENSION." localSheetId="16" hidden="1">{#N/A,#N/A,FALSE,"PENSION"}</definedName>
    <definedName name="wrn.PENSION." localSheetId="17" hidden="1">{#N/A,#N/A,FALSE,"PENSION"}</definedName>
    <definedName name="wrn.PENSION." localSheetId="18" hidden="1">{#N/A,#N/A,FALSE,"PENSION"}</definedName>
    <definedName name="wrn.PENSION." localSheetId="19" hidden="1">{#N/A,#N/A,FALSE,"PENSION"}</definedName>
    <definedName name="wrn.PENSION." localSheetId="20" hidden="1">{#N/A,#N/A,FALSE,"PENSION"}</definedName>
    <definedName name="wrn.PENSION." localSheetId="21" hidden="1">{#N/A,#N/A,FALSE,"PENSION"}</definedName>
    <definedName name="wrn.PENSION." localSheetId="22" hidden="1">{#N/A,#N/A,FALSE,"PENSION"}</definedName>
    <definedName name="wrn.PENSION." localSheetId="23" hidden="1">{#N/A,#N/A,FALSE,"PENSION"}</definedName>
    <definedName name="wrn.PENSION." localSheetId="24" hidden="1">{#N/A,#N/A,FALSE,"PENSION"}</definedName>
    <definedName name="wrn.PENSION." localSheetId="25" hidden="1">{#N/A,#N/A,FALSE,"PENSION"}</definedName>
    <definedName name="wrn.PENSION." localSheetId="26" hidden="1">{#N/A,#N/A,FALSE,"PENSION"}</definedName>
    <definedName name="wrn.PENSION." localSheetId="27" hidden="1">{#N/A,#N/A,FALSE,"PENSION"}</definedName>
    <definedName name="wrn.PENSION." localSheetId="28" hidden="1">{#N/A,#N/A,FALSE,"PENSION"}</definedName>
    <definedName name="wrn.PENSION." localSheetId="29" hidden="1">{#N/A,#N/A,FALSE,"PENSION"}</definedName>
    <definedName name="wrn.PENSION." localSheetId="30" hidden="1">{#N/A,#N/A,FALSE,"PENSION"}</definedName>
    <definedName name="wrn.PENSION." localSheetId="31" hidden="1">{#N/A,#N/A,FALSE,"PENSION"}</definedName>
    <definedName name="wrn.PENSION." localSheetId="32" hidden="1">{#N/A,#N/A,FALSE,"PENSION"}</definedName>
    <definedName name="wrn.PENSION." localSheetId="33" hidden="1">{#N/A,#N/A,FALSE,"PENSION"}</definedName>
    <definedName name="wrn.PENSION." localSheetId="34" hidden="1">{#N/A,#N/A,FALSE,"PENSION"}</definedName>
    <definedName name="wrn.PENSION." localSheetId="35" hidden="1">{#N/A,#N/A,FALSE,"PENSION"}</definedName>
    <definedName name="wrn.PENSION." localSheetId="36" hidden="1">{#N/A,#N/A,FALSE,"PENSION"}</definedName>
    <definedName name="wrn.PENSION." localSheetId="37" hidden="1">{#N/A,#N/A,FALSE,"PENSION"}</definedName>
    <definedName name="wrn.PENSION." localSheetId="38" hidden="1">{#N/A,#N/A,FALSE,"PENSION"}</definedName>
    <definedName name="wrn.PENSION." localSheetId="39" hidden="1">{#N/A,#N/A,FALSE,"PENSION"}</definedName>
    <definedName name="wrn.PENSION." localSheetId="40" hidden="1">{#N/A,#N/A,FALSE,"PENSION"}</definedName>
    <definedName name="wrn.PENSION." localSheetId="41" hidden="1">{#N/A,#N/A,FALSE,"PENSION"}</definedName>
    <definedName name="wrn.PENSION." localSheetId="42" hidden="1">{#N/A,#N/A,FALSE,"PENSION"}</definedName>
    <definedName name="wrn.PENSION." localSheetId="43" hidden="1">{#N/A,#N/A,FALSE,"PENSION"}</definedName>
    <definedName name="wrn.PENSION." localSheetId="44" hidden="1">{#N/A,#N/A,FALSE,"PENSION"}</definedName>
    <definedName name="wrn.PENSION." localSheetId="45" hidden="1">{#N/A,#N/A,FALSE,"PENSION"}</definedName>
    <definedName name="wrn.PENSION." localSheetId="46" hidden="1">{#N/A,#N/A,FALSE,"PENSION"}</definedName>
    <definedName name="wrn.PENSION." localSheetId="47" hidden="1">{#N/A,#N/A,FALSE,"PENSION"}</definedName>
    <definedName name="wrn.PENSION." localSheetId="48" hidden="1">{#N/A,#N/A,FALSE,"PENSION"}</definedName>
    <definedName name="wrn.PENSION." localSheetId="49" hidden="1">{#N/A,#N/A,FALSE,"PENSION"}</definedName>
    <definedName name="wrn.PENSION." localSheetId="50" hidden="1">{#N/A,#N/A,FALSE,"PENSION"}</definedName>
    <definedName name="wrn.PENSION." localSheetId="51" hidden="1">{#N/A,#N/A,FALSE,"PENSION"}</definedName>
    <definedName name="wrn.PENSION." localSheetId="52" hidden="1">{#N/A,#N/A,FALSE,"PENSION"}</definedName>
    <definedName name="wrn.PENSION." localSheetId="53" hidden="1">{#N/A,#N/A,FALSE,"PENSION"}</definedName>
    <definedName name="wrn.PENSION." localSheetId="54" hidden="1">{#N/A,#N/A,FALSE,"PENSION"}</definedName>
    <definedName name="wrn.PENSION." localSheetId="55" hidden="1">{#N/A,#N/A,FALSE,"PENSION"}</definedName>
    <definedName name="wrn.PENSION." localSheetId="56" hidden="1">{#N/A,#N/A,FALSE,"PENSION"}</definedName>
    <definedName name="wrn.PENSION." localSheetId="57" hidden="1">{#N/A,#N/A,FALSE,"PENSION"}</definedName>
    <definedName name="wrn.PENSION." localSheetId="58" hidden="1">{#N/A,#N/A,FALSE,"PENSION"}</definedName>
    <definedName name="wrn.PENSION." localSheetId="59" hidden="1">{#N/A,#N/A,FALSE,"PENSION"}</definedName>
    <definedName name="wrn.PENSION." hidden="1">{#N/A,#N/A,FALSE,"PENSION"}</definedName>
    <definedName name="wrn.PRUDENT." localSheetId="1" hidden="1">{#N/A,#N/A,FALSE,"PRUDENT"}</definedName>
    <definedName name="wrn.PRUDENT." localSheetId="4" hidden="1">{#N/A,#N/A,FALSE,"PRUDENT"}</definedName>
    <definedName name="wrn.PRUDENT." localSheetId="7" hidden="1">{#N/A,#N/A,FALSE,"PRUDENT"}</definedName>
    <definedName name="wrn.PRUDENT." localSheetId="8" hidden="1">{#N/A,#N/A,FALSE,"PRUDENT"}</definedName>
    <definedName name="wrn.PRUDENT." localSheetId="6" hidden="1">{#N/A,#N/A,FALSE,"PRUDENT"}</definedName>
    <definedName name="wrn.PRUDENT." localSheetId="9" hidden="1">{#N/A,#N/A,FALSE,"PRUDENT"}</definedName>
    <definedName name="wrn.PRUDENT." localSheetId="10" hidden="1">{#N/A,#N/A,FALSE,"PRUDENT"}</definedName>
    <definedName name="wrn.PRUDENT." localSheetId="11" hidden="1">{#N/A,#N/A,FALSE,"PRUDENT"}</definedName>
    <definedName name="wrn.PRUDENT." localSheetId="12" hidden="1">{#N/A,#N/A,FALSE,"PRUDENT"}</definedName>
    <definedName name="wrn.PRUDENT." localSheetId="13" hidden="1">{#N/A,#N/A,FALSE,"PRUDENT"}</definedName>
    <definedName name="wrn.PRUDENT." localSheetId="14" hidden="1">{#N/A,#N/A,FALSE,"PRUDENT"}</definedName>
    <definedName name="wrn.PRUDENT." localSheetId="15" hidden="1">{#N/A,#N/A,FALSE,"PRUDENT"}</definedName>
    <definedName name="wrn.PRUDENT." localSheetId="16" hidden="1">{#N/A,#N/A,FALSE,"PRUDENT"}</definedName>
    <definedName name="wrn.PRUDENT." localSheetId="17" hidden="1">{#N/A,#N/A,FALSE,"PRUDENT"}</definedName>
    <definedName name="wrn.PRUDENT." localSheetId="18" hidden="1">{#N/A,#N/A,FALSE,"PRUDENT"}</definedName>
    <definedName name="wrn.PRUDENT." localSheetId="19" hidden="1">{#N/A,#N/A,FALSE,"PRUDENT"}</definedName>
    <definedName name="wrn.PRUDENT." localSheetId="20" hidden="1">{#N/A,#N/A,FALSE,"PRUDENT"}</definedName>
    <definedName name="wrn.PRUDENT." localSheetId="21" hidden="1">{#N/A,#N/A,FALSE,"PRUDENT"}</definedName>
    <definedName name="wrn.PRUDENT." localSheetId="22" hidden="1">{#N/A,#N/A,FALSE,"PRUDENT"}</definedName>
    <definedName name="wrn.PRUDENT." localSheetId="23" hidden="1">{#N/A,#N/A,FALSE,"PRUDENT"}</definedName>
    <definedName name="wrn.PRUDENT." localSheetId="24" hidden="1">{#N/A,#N/A,FALSE,"PRUDENT"}</definedName>
    <definedName name="wrn.PRUDENT." localSheetId="25" hidden="1">{#N/A,#N/A,FALSE,"PRUDENT"}</definedName>
    <definedName name="wrn.PRUDENT." localSheetId="26" hidden="1">{#N/A,#N/A,FALSE,"PRUDENT"}</definedName>
    <definedName name="wrn.PRUDENT." localSheetId="27" hidden="1">{#N/A,#N/A,FALSE,"PRUDENT"}</definedName>
    <definedName name="wrn.PRUDENT." localSheetId="28" hidden="1">{#N/A,#N/A,FALSE,"PRUDENT"}</definedName>
    <definedName name="wrn.PRUDENT." localSheetId="29" hidden="1">{#N/A,#N/A,FALSE,"PRUDENT"}</definedName>
    <definedName name="wrn.PRUDENT." localSheetId="30" hidden="1">{#N/A,#N/A,FALSE,"PRUDENT"}</definedName>
    <definedName name="wrn.PRUDENT." localSheetId="31" hidden="1">{#N/A,#N/A,FALSE,"PRUDENT"}</definedName>
    <definedName name="wrn.PRUDENT." localSheetId="32" hidden="1">{#N/A,#N/A,FALSE,"PRUDENT"}</definedName>
    <definedName name="wrn.PRUDENT." localSheetId="33" hidden="1">{#N/A,#N/A,FALSE,"PRUDENT"}</definedName>
    <definedName name="wrn.PRUDENT." localSheetId="34" hidden="1">{#N/A,#N/A,FALSE,"PRUDENT"}</definedName>
    <definedName name="wrn.PRUDENT." localSheetId="35" hidden="1">{#N/A,#N/A,FALSE,"PRUDENT"}</definedName>
    <definedName name="wrn.PRUDENT." localSheetId="36" hidden="1">{#N/A,#N/A,FALSE,"PRUDENT"}</definedName>
    <definedName name="wrn.PRUDENT." localSheetId="37" hidden="1">{#N/A,#N/A,FALSE,"PRUDENT"}</definedName>
    <definedName name="wrn.PRUDENT." localSheetId="38" hidden="1">{#N/A,#N/A,FALSE,"PRUDENT"}</definedName>
    <definedName name="wrn.PRUDENT." localSheetId="39" hidden="1">{#N/A,#N/A,FALSE,"PRUDENT"}</definedName>
    <definedName name="wrn.PRUDENT." localSheetId="40" hidden="1">{#N/A,#N/A,FALSE,"PRUDENT"}</definedName>
    <definedName name="wrn.PRUDENT." localSheetId="41" hidden="1">{#N/A,#N/A,FALSE,"PRUDENT"}</definedName>
    <definedName name="wrn.PRUDENT." localSheetId="42" hidden="1">{#N/A,#N/A,FALSE,"PRUDENT"}</definedName>
    <definedName name="wrn.PRUDENT." localSheetId="43" hidden="1">{#N/A,#N/A,FALSE,"PRUDENT"}</definedName>
    <definedName name="wrn.PRUDENT." localSheetId="44" hidden="1">{#N/A,#N/A,FALSE,"PRUDENT"}</definedName>
    <definedName name="wrn.PRUDENT." localSheetId="45" hidden="1">{#N/A,#N/A,FALSE,"PRUDENT"}</definedName>
    <definedName name="wrn.PRUDENT." localSheetId="46" hidden="1">{#N/A,#N/A,FALSE,"PRUDENT"}</definedName>
    <definedName name="wrn.PRUDENT." localSheetId="47" hidden="1">{#N/A,#N/A,FALSE,"PRUDENT"}</definedName>
    <definedName name="wrn.PRUDENT." localSheetId="48" hidden="1">{#N/A,#N/A,FALSE,"PRUDENT"}</definedName>
    <definedName name="wrn.PRUDENT." localSheetId="49" hidden="1">{#N/A,#N/A,FALSE,"PRUDENT"}</definedName>
    <definedName name="wrn.PRUDENT." localSheetId="50" hidden="1">{#N/A,#N/A,FALSE,"PRUDENT"}</definedName>
    <definedName name="wrn.PRUDENT." localSheetId="51" hidden="1">{#N/A,#N/A,FALSE,"PRUDENT"}</definedName>
    <definedName name="wrn.PRUDENT." localSheetId="52" hidden="1">{#N/A,#N/A,FALSE,"PRUDENT"}</definedName>
    <definedName name="wrn.PRUDENT." localSheetId="53" hidden="1">{#N/A,#N/A,FALSE,"PRUDENT"}</definedName>
    <definedName name="wrn.PRUDENT." localSheetId="54" hidden="1">{#N/A,#N/A,FALSE,"PRUDENT"}</definedName>
    <definedName name="wrn.PRUDENT." localSheetId="55" hidden="1">{#N/A,#N/A,FALSE,"PRUDENT"}</definedName>
    <definedName name="wrn.PRUDENT." localSheetId="56" hidden="1">{#N/A,#N/A,FALSE,"PRUDENT"}</definedName>
    <definedName name="wrn.PRUDENT." localSheetId="57" hidden="1">{#N/A,#N/A,FALSE,"PRUDENT"}</definedName>
    <definedName name="wrn.PRUDENT." localSheetId="58" hidden="1">{#N/A,#N/A,FALSE,"PRUDENT"}</definedName>
    <definedName name="wrn.PRUDENT." localSheetId="59" hidden="1">{#N/A,#N/A,FALSE,"PRUDENT"}</definedName>
    <definedName name="wrn.PRUDENT." hidden="1">{#N/A,#N/A,FALSE,"PRUDENT"}</definedName>
    <definedName name="wrn.PUBLEXP." localSheetId="1" hidden="1">{#N/A,#N/A,FALSE,"PUBLEXP"}</definedName>
    <definedName name="wrn.PUBLEXP." localSheetId="4" hidden="1">{#N/A,#N/A,FALSE,"PUBLEXP"}</definedName>
    <definedName name="wrn.PUBLEXP." localSheetId="7" hidden="1">{#N/A,#N/A,FALSE,"PUBLEXP"}</definedName>
    <definedName name="wrn.PUBLEXP." localSheetId="8" hidden="1">{#N/A,#N/A,FALSE,"PUBLEXP"}</definedName>
    <definedName name="wrn.PUBLEXP." localSheetId="6" hidden="1">{#N/A,#N/A,FALSE,"PUBLEXP"}</definedName>
    <definedName name="wrn.PUBLEXP." localSheetId="9" hidden="1">{#N/A,#N/A,FALSE,"PUBLEXP"}</definedName>
    <definedName name="wrn.PUBLEXP." localSheetId="10" hidden="1">{#N/A,#N/A,FALSE,"PUBLEXP"}</definedName>
    <definedName name="wrn.PUBLEXP." localSheetId="11" hidden="1">{#N/A,#N/A,FALSE,"PUBLEXP"}</definedName>
    <definedName name="wrn.PUBLEXP." localSheetId="12" hidden="1">{#N/A,#N/A,FALSE,"PUBLEXP"}</definedName>
    <definedName name="wrn.PUBLEXP." localSheetId="13" hidden="1">{#N/A,#N/A,FALSE,"PUBLEXP"}</definedName>
    <definedName name="wrn.PUBLEXP." localSheetId="14" hidden="1">{#N/A,#N/A,FALSE,"PUBLEXP"}</definedName>
    <definedName name="wrn.PUBLEXP." localSheetId="15" hidden="1">{#N/A,#N/A,FALSE,"PUBLEXP"}</definedName>
    <definedName name="wrn.PUBLEXP." localSheetId="16" hidden="1">{#N/A,#N/A,FALSE,"PUBLEXP"}</definedName>
    <definedName name="wrn.PUBLEXP." localSheetId="17" hidden="1">{#N/A,#N/A,FALSE,"PUBLEXP"}</definedName>
    <definedName name="wrn.PUBLEXP." localSheetId="18" hidden="1">{#N/A,#N/A,FALSE,"PUBLEXP"}</definedName>
    <definedName name="wrn.PUBLEXP." localSheetId="19" hidden="1">{#N/A,#N/A,FALSE,"PUBLEXP"}</definedName>
    <definedName name="wrn.PUBLEXP." localSheetId="20" hidden="1">{#N/A,#N/A,FALSE,"PUBLEXP"}</definedName>
    <definedName name="wrn.PUBLEXP." localSheetId="21" hidden="1">{#N/A,#N/A,FALSE,"PUBLEXP"}</definedName>
    <definedName name="wrn.PUBLEXP." localSheetId="22" hidden="1">{#N/A,#N/A,FALSE,"PUBLEXP"}</definedName>
    <definedName name="wrn.PUBLEXP." localSheetId="23" hidden="1">{#N/A,#N/A,FALSE,"PUBLEXP"}</definedName>
    <definedName name="wrn.PUBLEXP." localSheetId="24" hidden="1">{#N/A,#N/A,FALSE,"PUBLEXP"}</definedName>
    <definedName name="wrn.PUBLEXP." localSheetId="25" hidden="1">{#N/A,#N/A,FALSE,"PUBLEXP"}</definedName>
    <definedName name="wrn.PUBLEXP." localSheetId="26" hidden="1">{#N/A,#N/A,FALSE,"PUBLEXP"}</definedName>
    <definedName name="wrn.PUBLEXP." localSheetId="27" hidden="1">{#N/A,#N/A,FALSE,"PUBLEXP"}</definedName>
    <definedName name="wrn.PUBLEXP." localSheetId="28" hidden="1">{#N/A,#N/A,FALSE,"PUBLEXP"}</definedName>
    <definedName name="wrn.PUBLEXP." localSheetId="29" hidden="1">{#N/A,#N/A,FALSE,"PUBLEXP"}</definedName>
    <definedName name="wrn.PUBLEXP." localSheetId="30" hidden="1">{#N/A,#N/A,FALSE,"PUBLEXP"}</definedName>
    <definedName name="wrn.PUBLEXP." localSheetId="31" hidden="1">{#N/A,#N/A,FALSE,"PUBLEXP"}</definedName>
    <definedName name="wrn.PUBLEXP." localSheetId="32" hidden="1">{#N/A,#N/A,FALSE,"PUBLEXP"}</definedName>
    <definedName name="wrn.PUBLEXP." localSheetId="33" hidden="1">{#N/A,#N/A,FALSE,"PUBLEXP"}</definedName>
    <definedName name="wrn.PUBLEXP." localSheetId="34" hidden="1">{#N/A,#N/A,FALSE,"PUBLEXP"}</definedName>
    <definedName name="wrn.PUBLEXP." localSheetId="35" hidden="1">{#N/A,#N/A,FALSE,"PUBLEXP"}</definedName>
    <definedName name="wrn.PUBLEXP." localSheetId="36" hidden="1">{#N/A,#N/A,FALSE,"PUBLEXP"}</definedName>
    <definedName name="wrn.PUBLEXP." localSheetId="37" hidden="1">{#N/A,#N/A,FALSE,"PUBLEXP"}</definedName>
    <definedName name="wrn.PUBLEXP." localSheetId="38" hidden="1">{#N/A,#N/A,FALSE,"PUBLEXP"}</definedName>
    <definedName name="wrn.PUBLEXP." localSheetId="39" hidden="1">{#N/A,#N/A,FALSE,"PUBLEXP"}</definedName>
    <definedName name="wrn.PUBLEXP." localSheetId="40" hidden="1">{#N/A,#N/A,FALSE,"PUBLEXP"}</definedName>
    <definedName name="wrn.PUBLEXP." localSheetId="41" hidden="1">{#N/A,#N/A,FALSE,"PUBLEXP"}</definedName>
    <definedName name="wrn.PUBLEXP." localSheetId="42" hidden="1">{#N/A,#N/A,FALSE,"PUBLEXP"}</definedName>
    <definedName name="wrn.PUBLEXP." localSheetId="43" hidden="1">{#N/A,#N/A,FALSE,"PUBLEXP"}</definedName>
    <definedName name="wrn.PUBLEXP." localSheetId="44" hidden="1">{#N/A,#N/A,FALSE,"PUBLEXP"}</definedName>
    <definedName name="wrn.PUBLEXP." localSheetId="45" hidden="1">{#N/A,#N/A,FALSE,"PUBLEXP"}</definedName>
    <definedName name="wrn.PUBLEXP." localSheetId="46" hidden="1">{#N/A,#N/A,FALSE,"PUBLEXP"}</definedName>
    <definedName name="wrn.PUBLEXP." localSheetId="47" hidden="1">{#N/A,#N/A,FALSE,"PUBLEXP"}</definedName>
    <definedName name="wrn.PUBLEXP." localSheetId="48" hidden="1">{#N/A,#N/A,FALSE,"PUBLEXP"}</definedName>
    <definedName name="wrn.PUBLEXP." localSheetId="49" hidden="1">{#N/A,#N/A,FALSE,"PUBLEXP"}</definedName>
    <definedName name="wrn.PUBLEXP." localSheetId="50" hidden="1">{#N/A,#N/A,FALSE,"PUBLEXP"}</definedName>
    <definedName name="wrn.PUBLEXP." localSheetId="51" hidden="1">{#N/A,#N/A,FALSE,"PUBLEXP"}</definedName>
    <definedName name="wrn.PUBLEXP." localSheetId="52" hidden="1">{#N/A,#N/A,FALSE,"PUBLEXP"}</definedName>
    <definedName name="wrn.PUBLEXP." localSheetId="53" hidden="1">{#N/A,#N/A,FALSE,"PUBLEXP"}</definedName>
    <definedName name="wrn.PUBLEXP." localSheetId="54" hidden="1">{#N/A,#N/A,FALSE,"PUBLEXP"}</definedName>
    <definedName name="wrn.PUBLEXP." localSheetId="55" hidden="1">{#N/A,#N/A,FALSE,"PUBLEXP"}</definedName>
    <definedName name="wrn.PUBLEXP." localSheetId="56" hidden="1">{#N/A,#N/A,FALSE,"PUBLEXP"}</definedName>
    <definedName name="wrn.PUBLEXP." localSheetId="57" hidden="1">{#N/A,#N/A,FALSE,"PUBLEXP"}</definedName>
    <definedName name="wrn.PUBLEXP." localSheetId="58" hidden="1">{#N/A,#N/A,FALSE,"PUBLEXP"}</definedName>
    <definedName name="wrn.PUBLEXP." localSheetId="59" hidden="1">{#N/A,#N/A,FALSE,"PUBLEXP"}</definedName>
    <definedName name="wrn.PUBLEXP." hidden="1">{#N/A,#N/A,FALSE,"PUBLEXP"}</definedName>
    <definedName name="wrn.REDTABS." localSheetId="1"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4"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7"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8"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6"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9"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10"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11"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12"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13"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14"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15"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16"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17"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18"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19"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20"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21"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22"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23"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24"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25"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26"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27"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28"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29"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30"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31"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32"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33"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34"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35"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36"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37"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38"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39"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40"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41"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42"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43"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44"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45"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46"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47"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48"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49"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50"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51"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52"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53"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54"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55"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56"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57"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58"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59"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VSHARE." localSheetId="1" hidden="1">{#N/A,#N/A,FALSE,"REVSHARE"}</definedName>
    <definedName name="wrn.REVSHARE." localSheetId="4" hidden="1">{#N/A,#N/A,FALSE,"REVSHARE"}</definedName>
    <definedName name="wrn.REVSHARE." localSheetId="7" hidden="1">{#N/A,#N/A,FALSE,"REVSHARE"}</definedName>
    <definedName name="wrn.REVSHARE." localSheetId="8" hidden="1">{#N/A,#N/A,FALSE,"REVSHARE"}</definedName>
    <definedName name="wrn.REVSHARE." localSheetId="6" hidden="1">{#N/A,#N/A,FALSE,"REVSHARE"}</definedName>
    <definedName name="wrn.REVSHARE." localSheetId="9" hidden="1">{#N/A,#N/A,FALSE,"REVSHARE"}</definedName>
    <definedName name="wrn.REVSHARE." localSheetId="10" hidden="1">{#N/A,#N/A,FALSE,"REVSHARE"}</definedName>
    <definedName name="wrn.REVSHARE." localSheetId="11" hidden="1">{#N/A,#N/A,FALSE,"REVSHARE"}</definedName>
    <definedName name="wrn.REVSHARE." localSheetId="12" hidden="1">{#N/A,#N/A,FALSE,"REVSHARE"}</definedName>
    <definedName name="wrn.REVSHARE." localSheetId="13" hidden="1">{#N/A,#N/A,FALSE,"REVSHARE"}</definedName>
    <definedName name="wrn.REVSHARE." localSheetId="14" hidden="1">{#N/A,#N/A,FALSE,"REVSHARE"}</definedName>
    <definedName name="wrn.REVSHARE." localSheetId="15" hidden="1">{#N/A,#N/A,FALSE,"REVSHARE"}</definedName>
    <definedName name="wrn.REVSHARE." localSheetId="16" hidden="1">{#N/A,#N/A,FALSE,"REVSHARE"}</definedName>
    <definedName name="wrn.REVSHARE." localSheetId="17" hidden="1">{#N/A,#N/A,FALSE,"REVSHARE"}</definedName>
    <definedName name="wrn.REVSHARE." localSheetId="18" hidden="1">{#N/A,#N/A,FALSE,"REVSHARE"}</definedName>
    <definedName name="wrn.REVSHARE." localSheetId="19" hidden="1">{#N/A,#N/A,FALSE,"REVSHARE"}</definedName>
    <definedName name="wrn.REVSHARE." localSheetId="20" hidden="1">{#N/A,#N/A,FALSE,"REVSHARE"}</definedName>
    <definedName name="wrn.REVSHARE." localSheetId="21" hidden="1">{#N/A,#N/A,FALSE,"REVSHARE"}</definedName>
    <definedName name="wrn.REVSHARE." localSheetId="22" hidden="1">{#N/A,#N/A,FALSE,"REVSHARE"}</definedName>
    <definedName name="wrn.REVSHARE." localSheetId="23" hidden="1">{#N/A,#N/A,FALSE,"REVSHARE"}</definedName>
    <definedName name="wrn.REVSHARE." localSheetId="24" hidden="1">{#N/A,#N/A,FALSE,"REVSHARE"}</definedName>
    <definedName name="wrn.REVSHARE." localSheetId="25" hidden="1">{#N/A,#N/A,FALSE,"REVSHARE"}</definedName>
    <definedName name="wrn.REVSHARE." localSheetId="26" hidden="1">{#N/A,#N/A,FALSE,"REVSHARE"}</definedName>
    <definedName name="wrn.REVSHARE." localSheetId="27" hidden="1">{#N/A,#N/A,FALSE,"REVSHARE"}</definedName>
    <definedName name="wrn.REVSHARE." localSheetId="28" hidden="1">{#N/A,#N/A,FALSE,"REVSHARE"}</definedName>
    <definedName name="wrn.REVSHARE." localSheetId="29" hidden="1">{#N/A,#N/A,FALSE,"REVSHARE"}</definedName>
    <definedName name="wrn.REVSHARE." localSheetId="30" hidden="1">{#N/A,#N/A,FALSE,"REVSHARE"}</definedName>
    <definedName name="wrn.REVSHARE." localSheetId="31" hidden="1">{#N/A,#N/A,FALSE,"REVSHARE"}</definedName>
    <definedName name="wrn.REVSHARE." localSheetId="32" hidden="1">{#N/A,#N/A,FALSE,"REVSHARE"}</definedName>
    <definedName name="wrn.REVSHARE." localSheetId="33" hidden="1">{#N/A,#N/A,FALSE,"REVSHARE"}</definedName>
    <definedName name="wrn.REVSHARE." localSheetId="34" hidden="1">{#N/A,#N/A,FALSE,"REVSHARE"}</definedName>
    <definedName name="wrn.REVSHARE." localSheetId="35" hidden="1">{#N/A,#N/A,FALSE,"REVSHARE"}</definedName>
    <definedName name="wrn.REVSHARE." localSheetId="36" hidden="1">{#N/A,#N/A,FALSE,"REVSHARE"}</definedName>
    <definedName name="wrn.REVSHARE." localSheetId="37" hidden="1">{#N/A,#N/A,FALSE,"REVSHARE"}</definedName>
    <definedName name="wrn.REVSHARE." localSheetId="38" hidden="1">{#N/A,#N/A,FALSE,"REVSHARE"}</definedName>
    <definedName name="wrn.REVSHARE." localSheetId="39" hidden="1">{#N/A,#N/A,FALSE,"REVSHARE"}</definedName>
    <definedName name="wrn.REVSHARE." localSheetId="40" hidden="1">{#N/A,#N/A,FALSE,"REVSHARE"}</definedName>
    <definedName name="wrn.REVSHARE." localSheetId="41" hidden="1">{#N/A,#N/A,FALSE,"REVSHARE"}</definedName>
    <definedName name="wrn.REVSHARE." localSheetId="42" hidden="1">{#N/A,#N/A,FALSE,"REVSHARE"}</definedName>
    <definedName name="wrn.REVSHARE." localSheetId="43" hidden="1">{#N/A,#N/A,FALSE,"REVSHARE"}</definedName>
    <definedName name="wrn.REVSHARE." localSheetId="44" hidden="1">{#N/A,#N/A,FALSE,"REVSHARE"}</definedName>
    <definedName name="wrn.REVSHARE." localSheetId="45" hidden="1">{#N/A,#N/A,FALSE,"REVSHARE"}</definedName>
    <definedName name="wrn.REVSHARE." localSheetId="46" hidden="1">{#N/A,#N/A,FALSE,"REVSHARE"}</definedName>
    <definedName name="wrn.REVSHARE." localSheetId="47" hidden="1">{#N/A,#N/A,FALSE,"REVSHARE"}</definedName>
    <definedName name="wrn.REVSHARE." localSheetId="48" hidden="1">{#N/A,#N/A,FALSE,"REVSHARE"}</definedName>
    <definedName name="wrn.REVSHARE." localSheetId="49" hidden="1">{#N/A,#N/A,FALSE,"REVSHARE"}</definedName>
    <definedName name="wrn.REVSHARE." localSheetId="50" hidden="1">{#N/A,#N/A,FALSE,"REVSHARE"}</definedName>
    <definedName name="wrn.REVSHARE." localSheetId="51" hidden="1">{#N/A,#N/A,FALSE,"REVSHARE"}</definedName>
    <definedName name="wrn.REVSHARE." localSheetId="52" hidden="1">{#N/A,#N/A,FALSE,"REVSHARE"}</definedName>
    <definedName name="wrn.REVSHARE." localSheetId="53" hidden="1">{#N/A,#N/A,FALSE,"REVSHARE"}</definedName>
    <definedName name="wrn.REVSHARE." localSheetId="54" hidden="1">{#N/A,#N/A,FALSE,"REVSHARE"}</definedName>
    <definedName name="wrn.REVSHARE." localSheetId="55" hidden="1">{#N/A,#N/A,FALSE,"REVSHARE"}</definedName>
    <definedName name="wrn.REVSHARE." localSheetId="56" hidden="1">{#N/A,#N/A,FALSE,"REVSHARE"}</definedName>
    <definedName name="wrn.REVSHARE." localSheetId="57" hidden="1">{#N/A,#N/A,FALSE,"REVSHARE"}</definedName>
    <definedName name="wrn.REVSHARE." localSheetId="58" hidden="1">{#N/A,#N/A,FALSE,"REVSHARE"}</definedName>
    <definedName name="wrn.REVSHARE." localSheetId="59" hidden="1">{#N/A,#N/A,FALSE,"REVSHARE"}</definedName>
    <definedName name="wrn.REVSHARE." hidden="1">{#N/A,#N/A,FALSE,"REVSHARE"}</definedName>
    <definedName name="wrn.STATE." localSheetId="1" hidden="1">{#N/A,#N/A,FALSE,"STATE"}</definedName>
    <definedName name="wrn.STATE." localSheetId="4" hidden="1">{#N/A,#N/A,FALSE,"STATE"}</definedName>
    <definedName name="wrn.STATE." localSheetId="7" hidden="1">{#N/A,#N/A,FALSE,"STATE"}</definedName>
    <definedName name="wrn.STATE." localSheetId="8" hidden="1">{#N/A,#N/A,FALSE,"STATE"}</definedName>
    <definedName name="wrn.STATE." localSheetId="6" hidden="1">{#N/A,#N/A,FALSE,"STATE"}</definedName>
    <definedName name="wrn.STATE." localSheetId="9" hidden="1">{#N/A,#N/A,FALSE,"STATE"}</definedName>
    <definedName name="wrn.STATE." localSheetId="10" hidden="1">{#N/A,#N/A,FALSE,"STATE"}</definedName>
    <definedName name="wrn.STATE." localSheetId="11" hidden="1">{#N/A,#N/A,FALSE,"STATE"}</definedName>
    <definedName name="wrn.STATE." localSheetId="12" hidden="1">{#N/A,#N/A,FALSE,"STATE"}</definedName>
    <definedName name="wrn.STATE." localSheetId="13" hidden="1">{#N/A,#N/A,FALSE,"STATE"}</definedName>
    <definedName name="wrn.STATE." localSheetId="14" hidden="1">{#N/A,#N/A,FALSE,"STATE"}</definedName>
    <definedName name="wrn.STATE." localSheetId="15" hidden="1">{#N/A,#N/A,FALSE,"STATE"}</definedName>
    <definedName name="wrn.STATE." localSheetId="16" hidden="1">{#N/A,#N/A,FALSE,"STATE"}</definedName>
    <definedName name="wrn.STATE." localSheetId="17" hidden="1">{#N/A,#N/A,FALSE,"STATE"}</definedName>
    <definedName name="wrn.STATE." localSheetId="18" hidden="1">{#N/A,#N/A,FALSE,"STATE"}</definedName>
    <definedName name="wrn.STATE." localSheetId="19" hidden="1">{#N/A,#N/A,FALSE,"STATE"}</definedName>
    <definedName name="wrn.STATE." localSheetId="20" hidden="1">{#N/A,#N/A,FALSE,"STATE"}</definedName>
    <definedName name="wrn.STATE." localSheetId="21" hidden="1">{#N/A,#N/A,FALSE,"STATE"}</definedName>
    <definedName name="wrn.STATE." localSheetId="22" hidden="1">{#N/A,#N/A,FALSE,"STATE"}</definedName>
    <definedName name="wrn.STATE." localSheetId="23" hidden="1">{#N/A,#N/A,FALSE,"STATE"}</definedName>
    <definedName name="wrn.STATE." localSheetId="24" hidden="1">{#N/A,#N/A,FALSE,"STATE"}</definedName>
    <definedName name="wrn.STATE." localSheetId="25" hidden="1">{#N/A,#N/A,FALSE,"STATE"}</definedName>
    <definedName name="wrn.STATE." localSheetId="26" hidden="1">{#N/A,#N/A,FALSE,"STATE"}</definedName>
    <definedName name="wrn.STATE." localSheetId="27" hidden="1">{#N/A,#N/A,FALSE,"STATE"}</definedName>
    <definedName name="wrn.STATE." localSheetId="28" hidden="1">{#N/A,#N/A,FALSE,"STATE"}</definedName>
    <definedName name="wrn.STATE." localSheetId="29" hidden="1">{#N/A,#N/A,FALSE,"STATE"}</definedName>
    <definedName name="wrn.STATE." localSheetId="30" hidden="1">{#N/A,#N/A,FALSE,"STATE"}</definedName>
    <definedName name="wrn.STATE." localSheetId="31" hidden="1">{#N/A,#N/A,FALSE,"STATE"}</definedName>
    <definedName name="wrn.STATE." localSheetId="32" hidden="1">{#N/A,#N/A,FALSE,"STATE"}</definedName>
    <definedName name="wrn.STATE." localSheetId="33" hidden="1">{#N/A,#N/A,FALSE,"STATE"}</definedName>
    <definedName name="wrn.STATE." localSheetId="34" hidden="1">{#N/A,#N/A,FALSE,"STATE"}</definedName>
    <definedName name="wrn.STATE." localSheetId="35" hidden="1">{#N/A,#N/A,FALSE,"STATE"}</definedName>
    <definedName name="wrn.STATE." localSheetId="36" hidden="1">{#N/A,#N/A,FALSE,"STATE"}</definedName>
    <definedName name="wrn.STATE." localSheetId="37" hidden="1">{#N/A,#N/A,FALSE,"STATE"}</definedName>
    <definedName name="wrn.STATE." localSheetId="38" hidden="1">{#N/A,#N/A,FALSE,"STATE"}</definedName>
    <definedName name="wrn.STATE." localSheetId="39" hidden="1">{#N/A,#N/A,FALSE,"STATE"}</definedName>
    <definedName name="wrn.STATE." localSheetId="40" hidden="1">{#N/A,#N/A,FALSE,"STATE"}</definedName>
    <definedName name="wrn.STATE." localSheetId="41" hidden="1">{#N/A,#N/A,FALSE,"STATE"}</definedName>
    <definedName name="wrn.STATE." localSheetId="42" hidden="1">{#N/A,#N/A,FALSE,"STATE"}</definedName>
    <definedName name="wrn.STATE." localSheetId="43" hidden="1">{#N/A,#N/A,FALSE,"STATE"}</definedName>
    <definedName name="wrn.STATE." localSheetId="44" hidden="1">{#N/A,#N/A,FALSE,"STATE"}</definedName>
    <definedName name="wrn.STATE." localSheetId="45" hidden="1">{#N/A,#N/A,FALSE,"STATE"}</definedName>
    <definedName name="wrn.STATE." localSheetId="46" hidden="1">{#N/A,#N/A,FALSE,"STATE"}</definedName>
    <definedName name="wrn.STATE." localSheetId="47" hidden="1">{#N/A,#N/A,FALSE,"STATE"}</definedName>
    <definedName name="wrn.STATE." localSheetId="48" hidden="1">{#N/A,#N/A,FALSE,"STATE"}</definedName>
    <definedName name="wrn.STATE." localSheetId="49" hidden="1">{#N/A,#N/A,FALSE,"STATE"}</definedName>
    <definedName name="wrn.STATE." localSheetId="50" hidden="1">{#N/A,#N/A,FALSE,"STATE"}</definedName>
    <definedName name="wrn.STATE." localSheetId="51" hidden="1">{#N/A,#N/A,FALSE,"STATE"}</definedName>
    <definedName name="wrn.STATE." localSheetId="52" hidden="1">{#N/A,#N/A,FALSE,"STATE"}</definedName>
    <definedName name="wrn.STATE." localSheetId="53" hidden="1">{#N/A,#N/A,FALSE,"STATE"}</definedName>
    <definedName name="wrn.STATE." localSheetId="54" hidden="1">{#N/A,#N/A,FALSE,"STATE"}</definedName>
    <definedName name="wrn.STATE." localSheetId="55" hidden="1">{#N/A,#N/A,FALSE,"STATE"}</definedName>
    <definedName name="wrn.STATE." localSheetId="56" hidden="1">{#N/A,#N/A,FALSE,"STATE"}</definedName>
    <definedName name="wrn.STATE." localSheetId="57" hidden="1">{#N/A,#N/A,FALSE,"STATE"}</definedName>
    <definedName name="wrn.STATE." localSheetId="58" hidden="1">{#N/A,#N/A,FALSE,"STATE"}</definedName>
    <definedName name="wrn.STATE." localSheetId="59" hidden="1">{#N/A,#N/A,FALSE,"STATE"}</definedName>
    <definedName name="wrn.STATE." hidden="1">{#N/A,#N/A,FALSE,"STATE"}</definedName>
    <definedName name="wrn.TAXARREARS." localSheetId="1" hidden="1">{#N/A,#N/A,FALSE,"TAXARREARS"}</definedName>
    <definedName name="wrn.TAXARREARS." localSheetId="4" hidden="1">{#N/A,#N/A,FALSE,"TAXARREARS"}</definedName>
    <definedName name="wrn.TAXARREARS." localSheetId="7" hidden="1">{#N/A,#N/A,FALSE,"TAXARREARS"}</definedName>
    <definedName name="wrn.TAXARREARS." localSheetId="8" hidden="1">{#N/A,#N/A,FALSE,"TAXARREARS"}</definedName>
    <definedName name="wrn.TAXARREARS." localSheetId="6" hidden="1">{#N/A,#N/A,FALSE,"TAXARREARS"}</definedName>
    <definedName name="wrn.TAXARREARS." localSheetId="9" hidden="1">{#N/A,#N/A,FALSE,"TAXARREARS"}</definedName>
    <definedName name="wrn.TAXARREARS." localSheetId="10" hidden="1">{#N/A,#N/A,FALSE,"TAXARREARS"}</definedName>
    <definedName name="wrn.TAXARREARS." localSheetId="11" hidden="1">{#N/A,#N/A,FALSE,"TAXARREARS"}</definedName>
    <definedName name="wrn.TAXARREARS." localSheetId="12" hidden="1">{#N/A,#N/A,FALSE,"TAXARREARS"}</definedName>
    <definedName name="wrn.TAXARREARS." localSheetId="13" hidden="1">{#N/A,#N/A,FALSE,"TAXARREARS"}</definedName>
    <definedName name="wrn.TAXARREARS." localSheetId="14" hidden="1">{#N/A,#N/A,FALSE,"TAXARREARS"}</definedName>
    <definedName name="wrn.TAXARREARS." localSheetId="15" hidden="1">{#N/A,#N/A,FALSE,"TAXARREARS"}</definedName>
    <definedName name="wrn.TAXARREARS." localSheetId="16" hidden="1">{#N/A,#N/A,FALSE,"TAXARREARS"}</definedName>
    <definedName name="wrn.TAXARREARS." localSheetId="17" hidden="1">{#N/A,#N/A,FALSE,"TAXARREARS"}</definedName>
    <definedName name="wrn.TAXARREARS." localSheetId="18" hidden="1">{#N/A,#N/A,FALSE,"TAXARREARS"}</definedName>
    <definedName name="wrn.TAXARREARS." localSheetId="19" hidden="1">{#N/A,#N/A,FALSE,"TAXARREARS"}</definedName>
    <definedName name="wrn.TAXARREARS." localSheetId="20" hidden="1">{#N/A,#N/A,FALSE,"TAXARREARS"}</definedName>
    <definedName name="wrn.TAXARREARS." localSheetId="21" hidden="1">{#N/A,#N/A,FALSE,"TAXARREARS"}</definedName>
    <definedName name="wrn.TAXARREARS." localSheetId="22" hidden="1">{#N/A,#N/A,FALSE,"TAXARREARS"}</definedName>
    <definedName name="wrn.TAXARREARS." localSheetId="23" hidden="1">{#N/A,#N/A,FALSE,"TAXARREARS"}</definedName>
    <definedName name="wrn.TAXARREARS." localSheetId="24" hidden="1">{#N/A,#N/A,FALSE,"TAXARREARS"}</definedName>
    <definedName name="wrn.TAXARREARS." localSheetId="25" hidden="1">{#N/A,#N/A,FALSE,"TAXARREARS"}</definedName>
    <definedName name="wrn.TAXARREARS." localSheetId="26" hidden="1">{#N/A,#N/A,FALSE,"TAXARREARS"}</definedName>
    <definedName name="wrn.TAXARREARS." localSheetId="27" hidden="1">{#N/A,#N/A,FALSE,"TAXARREARS"}</definedName>
    <definedName name="wrn.TAXARREARS." localSheetId="28" hidden="1">{#N/A,#N/A,FALSE,"TAXARREARS"}</definedName>
    <definedName name="wrn.TAXARREARS." localSheetId="29" hidden="1">{#N/A,#N/A,FALSE,"TAXARREARS"}</definedName>
    <definedName name="wrn.TAXARREARS." localSheetId="30" hidden="1">{#N/A,#N/A,FALSE,"TAXARREARS"}</definedName>
    <definedName name="wrn.TAXARREARS." localSheetId="31" hidden="1">{#N/A,#N/A,FALSE,"TAXARREARS"}</definedName>
    <definedName name="wrn.TAXARREARS." localSheetId="32" hidden="1">{#N/A,#N/A,FALSE,"TAXARREARS"}</definedName>
    <definedName name="wrn.TAXARREARS." localSheetId="33" hidden="1">{#N/A,#N/A,FALSE,"TAXARREARS"}</definedName>
    <definedName name="wrn.TAXARREARS." localSheetId="34" hidden="1">{#N/A,#N/A,FALSE,"TAXARREARS"}</definedName>
    <definedName name="wrn.TAXARREARS." localSheetId="35" hidden="1">{#N/A,#N/A,FALSE,"TAXARREARS"}</definedName>
    <definedName name="wrn.TAXARREARS." localSheetId="36" hidden="1">{#N/A,#N/A,FALSE,"TAXARREARS"}</definedName>
    <definedName name="wrn.TAXARREARS." localSheetId="37" hidden="1">{#N/A,#N/A,FALSE,"TAXARREARS"}</definedName>
    <definedName name="wrn.TAXARREARS." localSheetId="38" hidden="1">{#N/A,#N/A,FALSE,"TAXARREARS"}</definedName>
    <definedName name="wrn.TAXARREARS." localSheetId="39" hidden="1">{#N/A,#N/A,FALSE,"TAXARREARS"}</definedName>
    <definedName name="wrn.TAXARREARS." localSheetId="40" hidden="1">{#N/A,#N/A,FALSE,"TAXARREARS"}</definedName>
    <definedName name="wrn.TAXARREARS." localSheetId="41" hidden="1">{#N/A,#N/A,FALSE,"TAXARREARS"}</definedName>
    <definedName name="wrn.TAXARREARS." localSheetId="42" hidden="1">{#N/A,#N/A,FALSE,"TAXARREARS"}</definedName>
    <definedName name="wrn.TAXARREARS." localSheetId="43" hidden="1">{#N/A,#N/A,FALSE,"TAXARREARS"}</definedName>
    <definedName name="wrn.TAXARREARS." localSheetId="44" hidden="1">{#N/A,#N/A,FALSE,"TAXARREARS"}</definedName>
    <definedName name="wrn.TAXARREARS." localSheetId="45" hidden="1">{#N/A,#N/A,FALSE,"TAXARREARS"}</definedName>
    <definedName name="wrn.TAXARREARS." localSheetId="46" hidden="1">{#N/A,#N/A,FALSE,"TAXARREARS"}</definedName>
    <definedName name="wrn.TAXARREARS." localSheetId="47" hidden="1">{#N/A,#N/A,FALSE,"TAXARREARS"}</definedName>
    <definedName name="wrn.TAXARREARS." localSheetId="48" hidden="1">{#N/A,#N/A,FALSE,"TAXARREARS"}</definedName>
    <definedName name="wrn.TAXARREARS." localSheetId="49" hidden="1">{#N/A,#N/A,FALSE,"TAXARREARS"}</definedName>
    <definedName name="wrn.TAXARREARS." localSheetId="50" hidden="1">{#N/A,#N/A,FALSE,"TAXARREARS"}</definedName>
    <definedName name="wrn.TAXARREARS." localSheetId="51" hidden="1">{#N/A,#N/A,FALSE,"TAXARREARS"}</definedName>
    <definedName name="wrn.TAXARREARS." localSheetId="52" hidden="1">{#N/A,#N/A,FALSE,"TAXARREARS"}</definedName>
    <definedName name="wrn.TAXARREARS." localSheetId="53" hidden="1">{#N/A,#N/A,FALSE,"TAXARREARS"}</definedName>
    <definedName name="wrn.TAXARREARS." localSheetId="54" hidden="1">{#N/A,#N/A,FALSE,"TAXARREARS"}</definedName>
    <definedName name="wrn.TAXARREARS." localSheetId="55" hidden="1">{#N/A,#N/A,FALSE,"TAXARREARS"}</definedName>
    <definedName name="wrn.TAXARREARS." localSheetId="56" hidden="1">{#N/A,#N/A,FALSE,"TAXARREARS"}</definedName>
    <definedName name="wrn.TAXARREARS." localSheetId="57" hidden="1">{#N/A,#N/A,FALSE,"TAXARREARS"}</definedName>
    <definedName name="wrn.TAXARREARS." localSheetId="58" hidden="1">{#N/A,#N/A,FALSE,"TAXARREARS"}</definedName>
    <definedName name="wrn.TAXARREARS." localSheetId="59" hidden="1">{#N/A,#N/A,FALSE,"TAXARREARS"}</definedName>
    <definedName name="wrn.TAXARREARS." hidden="1">{#N/A,#N/A,FALSE,"TAXARREARS"}</definedName>
    <definedName name="wrn.TAXPAYRS." localSheetId="1" hidden="1">{#N/A,#N/A,FALSE,"TAXPAYRS"}</definedName>
    <definedName name="wrn.TAXPAYRS." localSheetId="4" hidden="1">{#N/A,#N/A,FALSE,"TAXPAYRS"}</definedName>
    <definedName name="wrn.TAXPAYRS." localSheetId="7" hidden="1">{#N/A,#N/A,FALSE,"TAXPAYRS"}</definedName>
    <definedName name="wrn.TAXPAYRS." localSheetId="8" hidden="1">{#N/A,#N/A,FALSE,"TAXPAYRS"}</definedName>
    <definedName name="wrn.TAXPAYRS." localSheetId="6" hidden="1">{#N/A,#N/A,FALSE,"TAXPAYRS"}</definedName>
    <definedName name="wrn.TAXPAYRS." localSheetId="9" hidden="1">{#N/A,#N/A,FALSE,"TAXPAYRS"}</definedName>
    <definedName name="wrn.TAXPAYRS." localSheetId="10" hidden="1">{#N/A,#N/A,FALSE,"TAXPAYRS"}</definedName>
    <definedName name="wrn.TAXPAYRS." localSheetId="11" hidden="1">{#N/A,#N/A,FALSE,"TAXPAYRS"}</definedName>
    <definedName name="wrn.TAXPAYRS." localSheetId="12" hidden="1">{#N/A,#N/A,FALSE,"TAXPAYRS"}</definedName>
    <definedName name="wrn.TAXPAYRS." localSheetId="13" hidden="1">{#N/A,#N/A,FALSE,"TAXPAYRS"}</definedName>
    <definedName name="wrn.TAXPAYRS." localSheetId="14" hidden="1">{#N/A,#N/A,FALSE,"TAXPAYRS"}</definedName>
    <definedName name="wrn.TAXPAYRS." localSheetId="15" hidden="1">{#N/A,#N/A,FALSE,"TAXPAYRS"}</definedName>
    <definedName name="wrn.TAXPAYRS." localSheetId="16" hidden="1">{#N/A,#N/A,FALSE,"TAXPAYRS"}</definedName>
    <definedName name="wrn.TAXPAYRS." localSheetId="17" hidden="1">{#N/A,#N/A,FALSE,"TAXPAYRS"}</definedName>
    <definedName name="wrn.TAXPAYRS." localSheetId="18" hidden="1">{#N/A,#N/A,FALSE,"TAXPAYRS"}</definedName>
    <definedName name="wrn.TAXPAYRS." localSheetId="19" hidden="1">{#N/A,#N/A,FALSE,"TAXPAYRS"}</definedName>
    <definedName name="wrn.TAXPAYRS." localSheetId="20" hidden="1">{#N/A,#N/A,FALSE,"TAXPAYRS"}</definedName>
    <definedName name="wrn.TAXPAYRS." localSheetId="21" hidden="1">{#N/A,#N/A,FALSE,"TAXPAYRS"}</definedName>
    <definedName name="wrn.TAXPAYRS." localSheetId="22" hidden="1">{#N/A,#N/A,FALSE,"TAXPAYRS"}</definedName>
    <definedName name="wrn.TAXPAYRS." localSheetId="23" hidden="1">{#N/A,#N/A,FALSE,"TAXPAYRS"}</definedName>
    <definedName name="wrn.TAXPAYRS." localSheetId="24" hidden="1">{#N/A,#N/A,FALSE,"TAXPAYRS"}</definedName>
    <definedName name="wrn.TAXPAYRS." localSheetId="25" hidden="1">{#N/A,#N/A,FALSE,"TAXPAYRS"}</definedName>
    <definedName name="wrn.TAXPAYRS." localSheetId="26" hidden="1">{#N/A,#N/A,FALSE,"TAXPAYRS"}</definedName>
    <definedName name="wrn.TAXPAYRS." localSheetId="27" hidden="1">{#N/A,#N/A,FALSE,"TAXPAYRS"}</definedName>
    <definedName name="wrn.TAXPAYRS." localSheetId="28" hidden="1">{#N/A,#N/A,FALSE,"TAXPAYRS"}</definedName>
    <definedName name="wrn.TAXPAYRS." localSheetId="29" hidden="1">{#N/A,#N/A,FALSE,"TAXPAYRS"}</definedName>
    <definedName name="wrn.TAXPAYRS." localSheetId="30" hidden="1">{#N/A,#N/A,FALSE,"TAXPAYRS"}</definedName>
    <definedName name="wrn.TAXPAYRS." localSheetId="31" hidden="1">{#N/A,#N/A,FALSE,"TAXPAYRS"}</definedName>
    <definedName name="wrn.TAXPAYRS." localSheetId="32" hidden="1">{#N/A,#N/A,FALSE,"TAXPAYRS"}</definedName>
    <definedName name="wrn.TAXPAYRS." localSheetId="33" hidden="1">{#N/A,#N/A,FALSE,"TAXPAYRS"}</definedName>
    <definedName name="wrn.TAXPAYRS." localSheetId="34" hidden="1">{#N/A,#N/A,FALSE,"TAXPAYRS"}</definedName>
    <definedName name="wrn.TAXPAYRS." localSheetId="35" hidden="1">{#N/A,#N/A,FALSE,"TAXPAYRS"}</definedName>
    <definedName name="wrn.TAXPAYRS." localSheetId="36" hidden="1">{#N/A,#N/A,FALSE,"TAXPAYRS"}</definedName>
    <definedName name="wrn.TAXPAYRS." localSheetId="37" hidden="1">{#N/A,#N/A,FALSE,"TAXPAYRS"}</definedName>
    <definedName name="wrn.TAXPAYRS." localSheetId="38" hidden="1">{#N/A,#N/A,FALSE,"TAXPAYRS"}</definedName>
    <definedName name="wrn.TAXPAYRS." localSheetId="39" hidden="1">{#N/A,#N/A,FALSE,"TAXPAYRS"}</definedName>
    <definedName name="wrn.TAXPAYRS." localSheetId="40" hidden="1">{#N/A,#N/A,FALSE,"TAXPAYRS"}</definedName>
    <definedName name="wrn.TAXPAYRS." localSheetId="41" hidden="1">{#N/A,#N/A,FALSE,"TAXPAYRS"}</definedName>
    <definedName name="wrn.TAXPAYRS." localSheetId="42" hidden="1">{#N/A,#N/A,FALSE,"TAXPAYRS"}</definedName>
    <definedName name="wrn.TAXPAYRS." localSheetId="43" hidden="1">{#N/A,#N/A,FALSE,"TAXPAYRS"}</definedName>
    <definedName name="wrn.TAXPAYRS." localSheetId="44" hidden="1">{#N/A,#N/A,FALSE,"TAXPAYRS"}</definedName>
    <definedName name="wrn.TAXPAYRS." localSheetId="45" hidden="1">{#N/A,#N/A,FALSE,"TAXPAYRS"}</definedName>
    <definedName name="wrn.TAXPAYRS." localSheetId="46" hidden="1">{#N/A,#N/A,FALSE,"TAXPAYRS"}</definedName>
    <definedName name="wrn.TAXPAYRS." localSheetId="47" hidden="1">{#N/A,#N/A,FALSE,"TAXPAYRS"}</definedName>
    <definedName name="wrn.TAXPAYRS." localSheetId="48" hidden="1">{#N/A,#N/A,FALSE,"TAXPAYRS"}</definedName>
    <definedName name="wrn.TAXPAYRS." localSheetId="49" hidden="1">{#N/A,#N/A,FALSE,"TAXPAYRS"}</definedName>
    <definedName name="wrn.TAXPAYRS." localSheetId="50" hidden="1">{#N/A,#N/A,FALSE,"TAXPAYRS"}</definedName>
    <definedName name="wrn.TAXPAYRS." localSheetId="51" hidden="1">{#N/A,#N/A,FALSE,"TAXPAYRS"}</definedName>
    <definedName name="wrn.TAXPAYRS." localSheetId="52" hidden="1">{#N/A,#N/A,FALSE,"TAXPAYRS"}</definedName>
    <definedName name="wrn.TAXPAYRS." localSheetId="53" hidden="1">{#N/A,#N/A,FALSE,"TAXPAYRS"}</definedName>
    <definedName name="wrn.TAXPAYRS." localSheetId="54" hidden="1">{#N/A,#N/A,FALSE,"TAXPAYRS"}</definedName>
    <definedName name="wrn.TAXPAYRS." localSheetId="55" hidden="1">{#N/A,#N/A,FALSE,"TAXPAYRS"}</definedName>
    <definedName name="wrn.TAXPAYRS." localSheetId="56" hidden="1">{#N/A,#N/A,FALSE,"TAXPAYRS"}</definedName>
    <definedName name="wrn.TAXPAYRS." localSheetId="57" hidden="1">{#N/A,#N/A,FALSE,"TAXPAYRS"}</definedName>
    <definedName name="wrn.TAXPAYRS." localSheetId="58" hidden="1">{#N/A,#N/A,FALSE,"TAXPAYRS"}</definedName>
    <definedName name="wrn.TAXPAYRS." localSheetId="59" hidden="1">{#N/A,#N/A,FALSE,"TAXPAYRS"}</definedName>
    <definedName name="wrn.TAXPAYRS." hidden="1">{#N/A,#N/A,FALSE,"TAXPAYRS"}</definedName>
    <definedName name="wrn.TRADE." localSheetId="1" hidden="1">{#N/A,#N/A,FALSE,"TRADE"}</definedName>
    <definedName name="wrn.TRADE." localSheetId="4" hidden="1">{#N/A,#N/A,FALSE,"TRADE"}</definedName>
    <definedName name="wrn.TRADE." localSheetId="7" hidden="1">{#N/A,#N/A,FALSE,"TRADE"}</definedName>
    <definedName name="wrn.TRADE." localSheetId="8" hidden="1">{#N/A,#N/A,FALSE,"TRADE"}</definedName>
    <definedName name="wrn.TRADE." localSheetId="6" hidden="1">{#N/A,#N/A,FALSE,"TRADE"}</definedName>
    <definedName name="wrn.TRADE." localSheetId="9" hidden="1">{#N/A,#N/A,FALSE,"TRADE"}</definedName>
    <definedName name="wrn.TRADE." localSheetId="10" hidden="1">{#N/A,#N/A,FALSE,"TRADE"}</definedName>
    <definedName name="wrn.TRADE." localSheetId="11" hidden="1">{#N/A,#N/A,FALSE,"TRADE"}</definedName>
    <definedName name="wrn.TRADE." localSheetId="12" hidden="1">{#N/A,#N/A,FALSE,"TRADE"}</definedName>
    <definedName name="wrn.TRADE." localSheetId="13" hidden="1">{#N/A,#N/A,FALSE,"TRADE"}</definedName>
    <definedName name="wrn.TRADE." localSheetId="14" hidden="1">{#N/A,#N/A,FALSE,"TRADE"}</definedName>
    <definedName name="wrn.TRADE." localSheetId="15" hidden="1">{#N/A,#N/A,FALSE,"TRADE"}</definedName>
    <definedName name="wrn.TRADE." localSheetId="16" hidden="1">{#N/A,#N/A,FALSE,"TRADE"}</definedName>
    <definedName name="wrn.TRADE." localSheetId="17" hidden="1">{#N/A,#N/A,FALSE,"TRADE"}</definedName>
    <definedName name="wrn.TRADE." localSheetId="18" hidden="1">{#N/A,#N/A,FALSE,"TRADE"}</definedName>
    <definedName name="wrn.TRADE." localSheetId="19" hidden="1">{#N/A,#N/A,FALSE,"TRADE"}</definedName>
    <definedName name="wrn.TRADE." localSheetId="20" hidden="1">{#N/A,#N/A,FALSE,"TRADE"}</definedName>
    <definedName name="wrn.TRADE." localSheetId="21" hidden="1">{#N/A,#N/A,FALSE,"TRADE"}</definedName>
    <definedName name="wrn.TRADE." localSheetId="22" hidden="1">{#N/A,#N/A,FALSE,"TRADE"}</definedName>
    <definedName name="wrn.TRADE." localSheetId="23" hidden="1">{#N/A,#N/A,FALSE,"TRADE"}</definedName>
    <definedName name="wrn.TRADE." localSheetId="24" hidden="1">{#N/A,#N/A,FALSE,"TRADE"}</definedName>
    <definedName name="wrn.TRADE." localSheetId="25" hidden="1">{#N/A,#N/A,FALSE,"TRADE"}</definedName>
    <definedName name="wrn.TRADE." localSheetId="26" hidden="1">{#N/A,#N/A,FALSE,"TRADE"}</definedName>
    <definedName name="wrn.TRADE." localSheetId="27" hidden="1">{#N/A,#N/A,FALSE,"TRADE"}</definedName>
    <definedName name="wrn.TRADE." localSheetId="28" hidden="1">{#N/A,#N/A,FALSE,"TRADE"}</definedName>
    <definedName name="wrn.TRADE." localSheetId="29" hidden="1">{#N/A,#N/A,FALSE,"TRADE"}</definedName>
    <definedName name="wrn.TRADE." localSheetId="30" hidden="1">{#N/A,#N/A,FALSE,"TRADE"}</definedName>
    <definedName name="wrn.TRADE." localSheetId="31" hidden="1">{#N/A,#N/A,FALSE,"TRADE"}</definedName>
    <definedName name="wrn.TRADE." localSheetId="32" hidden="1">{#N/A,#N/A,FALSE,"TRADE"}</definedName>
    <definedName name="wrn.TRADE." localSheetId="33" hidden="1">{#N/A,#N/A,FALSE,"TRADE"}</definedName>
    <definedName name="wrn.TRADE." localSheetId="34" hidden="1">{#N/A,#N/A,FALSE,"TRADE"}</definedName>
    <definedName name="wrn.TRADE." localSheetId="35" hidden="1">{#N/A,#N/A,FALSE,"TRADE"}</definedName>
    <definedName name="wrn.TRADE." localSheetId="36" hidden="1">{#N/A,#N/A,FALSE,"TRADE"}</definedName>
    <definedName name="wrn.TRADE." localSheetId="37" hidden="1">{#N/A,#N/A,FALSE,"TRADE"}</definedName>
    <definedName name="wrn.TRADE." localSheetId="38" hidden="1">{#N/A,#N/A,FALSE,"TRADE"}</definedName>
    <definedName name="wrn.TRADE." localSheetId="39" hidden="1">{#N/A,#N/A,FALSE,"TRADE"}</definedName>
    <definedName name="wrn.TRADE." localSheetId="40" hidden="1">{#N/A,#N/A,FALSE,"TRADE"}</definedName>
    <definedName name="wrn.TRADE." localSheetId="41" hidden="1">{#N/A,#N/A,FALSE,"TRADE"}</definedName>
    <definedName name="wrn.TRADE." localSheetId="42" hidden="1">{#N/A,#N/A,FALSE,"TRADE"}</definedName>
    <definedName name="wrn.TRADE." localSheetId="43" hidden="1">{#N/A,#N/A,FALSE,"TRADE"}</definedName>
    <definedName name="wrn.TRADE." localSheetId="44" hidden="1">{#N/A,#N/A,FALSE,"TRADE"}</definedName>
    <definedName name="wrn.TRADE." localSheetId="45" hidden="1">{#N/A,#N/A,FALSE,"TRADE"}</definedName>
    <definedName name="wrn.TRADE." localSheetId="46" hidden="1">{#N/A,#N/A,FALSE,"TRADE"}</definedName>
    <definedName name="wrn.TRADE." localSheetId="47" hidden="1">{#N/A,#N/A,FALSE,"TRADE"}</definedName>
    <definedName name="wrn.TRADE." localSheetId="48" hidden="1">{#N/A,#N/A,FALSE,"TRADE"}</definedName>
    <definedName name="wrn.TRADE." localSheetId="49" hidden="1">{#N/A,#N/A,FALSE,"TRADE"}</definedName>
    <definedName name="wrn.TRADE." localSheetId="50" hidden="1">{#N/A,#N/A,FALSE,"TRADE"}</definedName>
    <definedName name="wrn.TRADE." localSheetId="51" hidden="1">{#N/A,#N/A,FALSE,"TRADE"}</definedName>
    <definedName name="wrn.TRADE." localSheetId="52" hidden="1">{#N/A,#N/A,FALSE,"TRADE"}</definedName>
    <definedName name="wrn.TRADE." localSheetId="53" hidden="1">{#N/A,#N/A,FALSE,"TRADE"}</definedName>
    <definedName name="wrn.TRADE." localSheetId="54" hidden="1">{#N/A,#N/A,FALSE,"TRADE"}</definedName>
    <definedName name="wrn.TRADE." localSheetId="55" hidden="1">{#N/A,#N/A,FALSE,"TRADE"}</definedName>
    <definedName name="wrn.TRADE." localSheetId="56" hidden="1">{#N/A,#N/A,FALSE,"TRADE"}</definedName>
    <definedName name="wrn.TRADE." localSheetId="57" hidden="1">{#N/A,#N/A,FALSE,"TRADE"}</definedName>
    <definedName name="wrn.TRADE." localSheetId="58" hidden="1">{#N/A,#N/A,FALSE,"TRADE"}</definedName>
    <definedName name="wrn.TRADE." localSheetId="59" hidden="1">{#N/A,#N/A,FALSE,"TRADE"}</definedName>
    <definedName name="wrn.TRADE." hidden="1">{#N/A,#N/A,FALSE,"TRADE"}</definedName>
    <definedName name="wrn.TRANSPORT." localSheetId="1" hidden="1">{#N/A,#N/A,FALSE,"TRANPORT"}</definedName>
    <definedName name="wrn.TRANSPORT." localSheetId="4" hidden="1">{#N/A,#N/A,FALSE,"TRANPORT"}</definedName>
    <definedName name="wrn.TRANSPORT." localSheetId="7" hidden="1">{#N/A,#N/A,FALSE,"TRANPORT"}</definedName>
    <definedName name="wrn.TRANSPORT." localSheetId="8" hidden="1">{#N/A,#N/A,FALSE,"TRANPORT"}</definedName>
    <definedName name="wrn.TRANSPORT." localSheetId="6" hidden="1">{#N/A,#N/A,FALSE,"TRANPORT"}</definedName>
    <definedName name="wrn.TRANSPORT." localSheetId="9" hidden="1">{#N/A,#N/A,FALSE,"TRANPORT"}</definedName>
    <definedName name="wrn.TRANSPORT." localSheetId="10" hidden="1">{#N/A,#N/A,FALSE,"TRANPORT"}</definedName>
    <definedName name="wrn.TRANSPORT." localSheetId="11" hidden="1">{#N/A,#N/A,FALSE,"TRANPORT"}</definedName>
    <definedName name="wrn.TRANSPORT." localSheetId="12" hidden="1">{#N/A,#N/A,FALSE,"TRANPORT"}</definedName>
    <definedName name="wrn.TRANSPORT." localSheetId="13" hidden="1">{#N/A,#N/A,FALSE,"TRANPORT"}</definedName>
    <definedName name="wrn.TRANSPORT." localSheetId="14" hidden="1">{#N/A,#N/A,FALSE,"TRANPORT"}</definedName>
    <definedName name="wrn.TRANSPORT." localSheetId="15" hidden="1">{#N/A,#N/A,FALSE,"TRANPORT"}</definedName>
    <definedName name="wrn.TRANSPORT." localSheetId="16" hidden="1">{#N/A,#N/A,FALSE,"TRANPORT"}</definedName>
    <definedName name="wrn.TRANSPORT." localSheetId="17" hidden="1">{#N/A,#N/A,FALSE,"TRANPORT"}</definedName>
    <definedName name="wrn.TRANSPORT." localSheetId="18" hidden="1">{#N/A,#N/A,FALSE,"TRANPORT"}</definedName>
    <definedName name="wrn.TRANSPORT." localSheetId="19" hidden="1">{#N/A,#N/A,FALSE,"TRANPORT"}</definedName>
    <definedName name="wrn.TRANSPORT." localSheetId="20" hidden="1">{#N/A,#N/A,FALSE,"TRANPORT"}</definedName>
    <definedName name="wrn.TRANSPORT." localSheetId="21" hidden="1">{#N/A,#N/A,FALSE,"TRANPORT"}</definedName>
    <definedName name="wrn.TRANSPORT." localSheetId="22" hidden="1">{#N/A,#N/A,FALSE,"TRANPORT"}</definedName>
    <definedName name="wrn.TRANSPORT." localSheetId="23" hidden="1">{#N/A,#N/A,FALSE,"TRANPORT"}</definedName>
    <definedName name="wrn.TRANSPORT." localSheetId="24" hidden="1">{#N/A,#N/A,FALSE,"TRANPORT"}</definedName>
    <definedName name="wrn.TRANSPORT." localSheetId="25" hidden="1">{#N/A,#N/A,FALSE,"TRANPORT"}</definedName>
    <definedName name="wrn.TRANSPORT." localSheetId="26" hidden="1">{#N/A,#N/A,FALSE,"TRANPORT"}</definedName>
    <definedName name="wrn.TRANSPORT." localSheetId="27" hidden="1">{#N/A,#N/A,FALSE,"TRANPORT"}</definedName>
    <definedName name="wrn.TRANSPORT." localSheetId="28" hidden="1">{#N/A,#N/A,FALSE,"TRANPORT"}</definedName>
    <definedName name="wrn.TRANSPORT." localSheetId="29" hidden="1">{#N/A,#N/A,FALSE,"TRANPORT"}</definedName>
    <definedName name="wrn.TRANSPORT." localSheetId="30" hidden="1">{#N/A,#N/A,FALSE,"TRANPORT"}</definedName>
    <definedName name="wrn.TRANSPORT." localSheetId="31" hidden="1">{#N/A,#N/A,FALSE,"TRANPORT"}</definedName>
    <definedName name="wrn.TRANSPORT." localSheetId="32" hidden="1">{#N/A,#N/A,FALSE,"TRANPORT"}</definedName>
    <definedName name="wrn.TRANSPORT." localSheetId="33" hidden="1">{#N/A,#N/A,FALSE,"TRANPORT"}</definedName>
    <definedName name="wrn.TRANSPORT." localSheetId="34" hidden="1">{#N/A,#N/A,FALSE,"TRANPORT"}</definedName>
    <definedName name="wrn.TRANSPORT." localSheetId="35" hidden="1">{#N/A,#N/A,FALSE,"TRANPORT"}</definedName>
    <definedName name="wrn.TRANSPORT." localSheetId="36" hidden="1">{#N/A,#N/A,FALSE,"TRANPORT"}</definedName>
    <definedName name="wrn.TRANSPORT." localSheetId="37" hidden="1">{#N/A,#N/A,FALSE,"TRANPORT"}</definedName>
    <definedName name="wrn.TRANSPORT." localSheetId="38" hidden="1">{#N/A,#N/A,FALSE,"TRANPORT"}</definedName>
    <definedName name="wrn.TRANSPORT." localSheetId="39" hidden="1">{#N/A,#N/A,FALSE,"TRANPORT"}</definedName>
    <definedName name="wrn.TRANSPORT." localSheetId="40" hidden="1">{#N/A,#N/A,FALSE,"TRANPORT"}</definedName>
    <definedName name="wrn.TRANSPORT." localSheetId="41" hidden="1">{#N/A,#N/A,FALSE,"TRANPORT"}</definedName>
    <definedName name="wrn.TRANSPORT." localSheetId="42" hidden="1">{#N/A,#N/A,FALSE,"TRANPORT"}</definedName>
    <definedName name="wrn.TRANSPORT." localSheetId="43" hidden="1">{#N/A,#N/A,FALSE,"TRANPORT"}</definedName>
    <definedName name="wrn.TRANSPORT." localSheetId="44" hidden="1">{#N/A,#N/A,FALSE,"TRANPORT"}</definedName>
    <definedName name="wrn.TRANSPORT." localSheetId="45" hidden="1">{#N/A,#N/A,FALSE,"TRANPORT"}</definedName>
    <definedName name="wrn.TRANSPORT." localSheetId="46" hidden="1">{#N/A,#N/A,FALSE,"TRANPORT"}</definedName>
    <definedName name="wrn.TRANSPORT." localSheetId="47" hidden="1">{#N/A,#N/A,FALSE,"TRANPORT"}</definedName>
    <definedName name="wrn.TRANSPORT." localSheetId="48" hidden="1">{#N/A,#N/A,FALSE,"TRANPORT"}</definedName>
    <definedName name="wrn.TRANSPORT." localSheetId="49" hidden="1">{#N/A,#N/A,FALSE,"TRANPORT"}</definedName>
    <definedName name="wrn.TRANSPORT." localSheetId="50" hidden="1">{#N/A,#N/A,FALSE,"TRANPORT"}</definedName>
    <definedName name="wrn.TRANSPORT." localSheetId="51" hidden="1">{#N/A,#N/A,FALSE,"TRANPORT"}</definedName>
    <definedName name="wrn.TRANSPORT." localSheetId="52" hidden="1">{#N/A,#N/A,FALSE,"TRANPORT"}</definedName>
    <definedName name="wrn.TRANSPORT." localSheetId="53" hidden="1">{#N/A,#N/A,FALSE,"TRANPORT"}</definedName>
    <definedName name="wrn.TRANSPORT." localSheetId="54" hidden="1">{#N/A,#N/A,FALSE,"TRANPORT"}</definedName>
    <definedName name="wrn.TRANSPORT." localSheetId="55" hidden="1">{#N/A,#N/A,FALSE,"TRANPORT"}</definedName>
    <definedName name="wrn.TRANSPORT." localSheetId="56" hidden="1">{#N/A,#N/A,FALSE,"TRANPORT"}</definedName>
    <definedName name="wrn.TRANSPORT." localSheetId="57" hidden="1">{#N/A,#N/A,FALSE,"TRANPORT"}</definedName>
    <definedName name="wrn.TRANSPORT." localSheetId="58" hidden="1">{#N/A,#N/A,FALSE,"TRANPORT"}</definedName>
    <definedName name="wrn.TRANSPORT." localSheetId="59" hidden="1">{#N/A,#N/A,FALSE,"TRANPORT"}</definedName>
    <definedName name="wrn.TRANSPORT." hidden="1">{#N/A,#N/A,FALSE,"TRANPORT"}</definedName>
    <definedName name="wrn.UNEMPL." localSheetId="1" hidden="1">{#N/A,#N/A,FALSE,"EMP_POP";#N/A,#N/A,FALSE,"UNEMPL"}</definedName>
    <definedName name="wrn.UNEMPL." localSheetId="4" hidden="1">{#N/A,#N/A,FALSE,"EMP_POP";#N/A,#N/A,FALSE,"UNEMPL"}</definedName>
    <definedName name="wrn.UNEMPL." localSheetId="7" hidden="1">{#N/A,#N/A,FALSE,"EMP_POP";#N/A,#N/A,FALSE,"UNEMPL"}</definedName>
    <definedName name="wrn.UNEMPL." localSheetId="8" hidden="1">{#N/A,#N/A,FALSE,"EMP_POP";#N/A,#N/A,FALSE,"UNEMPL"}</definedName>
    <definedName name="wrn.UNEMPL." localSheetId="6" hidden="1">{#N/A,#N/A,FALSE,"EMP_POP";#N/A,#N/A,FALSE,"UNEMPL"}</definedName>
    <definedName name="wrn.UNEMPL." localSheetId="9" hidden="1">{#N/A,#N/A,FALSE,"EMP_POP";#N/A,#N/A,FALSE,"UNEMPL"}</definedName>
    <definedName name="wrn.UNEMPL." localSheetId="10" hidden="1">{#N/A,#N/A,FALSE,"EMP_POP";#N/A,#N/A,FALSE,"UNEMPL"}</definedName>
    <definedName name="wrn.UNEMPL." localSheetId="11" hidden="1">{#N/A,#N/A,FALSE,"EMP_POP";#N/A,#N/A,FALSE,"UNEMPL"}</definedName>
    <definedName name="wrn.UNEMPL." localSheetId="12" hidden="1">{#N/A,#N/A,FALSE,"EMP_POP";#N/A,#N/A,FALSE,"UNEMPL"}</definedName>
    <definedName name="wrn.UNEMPL." localSheetId="13" hidden="1">{#N/A,#N/A,FALSE,"EMP_POP";#N/A,#N/A,FALSE,"UNEMPL"}</definedName>
    <definedName name="wrn.UNEMPL." localSheetId="14" hidden="1">{#N/A,#N/A,FALSE,"EMP_POP";#N/A,#N/A,FALSE,"UNEMPL"}</definedName>
    <definedName name="wrn.UNEMPL." localSheetId="15" hidden="1">{#N/A,#N/A,FALSE,"EMP_POP";#N/A,#N/A,FALSE,"UNEMPL"}</definedName>
    <definedName name="wrn.UNEMPL." localSheetId="16" hidden="1">{#N/A,#N/A,FALSE,"EMP_POP";#N/A,#N/A,FALSE,"UNEMPL"}</definedName>
    <definedName name="wrn.UNEMPL." localSheetId="17" hidden="1">{#N/A,#N/A,FALSE,"EMP_POP";#N/A,#N/A,FALSE,"UNEMPL"}</definedName>
    <definedName name="wrn.UNEMPL." localSheetId="18" hidden="1">{#N/A,#N/A,FALSE,"EMP_POP";#N/A,#N/A,FALSE,"UNEMPL"}</definedName>
    <definedName name="wrn.UNEMPL." localSheetId="19" hidden="1">{#N/A,#N/A,FALSE,"EMP_POP";#N/A,#N/A,FALSE,"UNEMPL"}</definedName>
    <definedName name="wrn.UNEMPL." localSheetId="20" hidden="1">{#N/A,#N/A,FALSE,"EMP_POP";#N/A,#N/A,FALSE,"UNEMPL"}</definedName>
    <definedName name="wrn.UNEMPL." localSheetId="21" hidden="1">{#N/A,#N/A,FALSE,"EMP_POP";#N/A,#N/A,FALSE,"UNEMPL"}</definedName>
    <definedName name="wrn.UNEMPL." localSheetId="22" hidden="1">{#N/A,#N/A,FALSE,"EMP_POP";#N/A,#N/A,FALSE,"UNEMPL"}</definedName>
    <definedName name="wrn.UNEMPL." localSheetId="23" hidden="1">{#N/A,#N/A,FALSE,"EMP_POP";#N/A,#N/A,FALSE,"UNEMPL"}</definedName>
    <definedName name="wrn.UNEMPL." localSheetId="24" hidden="1">{#N/A,#N/A,FALSE,"EMP_POP";#N/A,#N/A,FALSE,"UNEMPL"}</definedName>
    <definedName name="wrn.UNEMPL." localSheetId="25" hidden="1">{#N/A,#N/A,FALSE,"EMP_POP";#N/A,#N/A,FALSE,"UNEMPL"}</definedName>
    <definedName name="wrn.UNEMPL." localSheetId="26" hidden="1">{#N/A,#N/A,FALSE,"EMP_POP";#N/A,#N/A,FALSE,"UNEMPL"}</definedName>
    <definedName name="wrn.UNEMPL." localSheetId="27" hidden="1">{#N/A,#N/A,FALSE,"EMP_POP";#N/A,#N/A,FALSE,"UNEMPL"}</definedName>
    <definedName name="wrn.UNEMPL." localSheetId="28" hidden="1">{#N/A,#N/A,FALSE,"EMP_POP";#N/A,#N/A,FALSE,"UNEMPL"}</definedName>
    <definedName name="wrn.UNEMPL." localSheetId="29" hidden="1">{#N/A,#N/A,FALSE,"EMP_POP";#N/A,#N/A,FALSE,"UNEMPL"}</definedName>
    <definedName name="wrn.UNEMPL." localSheetId="30" hidden="1">{#N/A,#N/A,FALSE,"EMP_POP";#N/A,#N/A,FALSE,"UNEMPL"}</definedName>
    <definedName name="wrn.UNEMPL." localSheetId="31" hidden="1">{#N/A,#N/A,FALSE,"EMP_POP";#N/A,#N/A,FALSE,"UNEMPL"}</definedName>
    <definedName name="wrn.UNEMPL." localSheetId="32" hidden="1">{#N/A,#N/A,FALSE,"EMP_POP";#N/A,#N/A,FALSE,"UNEMPL"}</definedName>
    <definedName name="wrn.UNEMPL." localSheetId="33" hidden="1">{#N/A,#N/A,FALSE,"EMP_POP";#N/A,#N/A,FALSE,"UNEMPL"}</definedName>
    <definedName name="wrn.UNEMPL." localSheetId="34" hidden="1">{#N/A,#N/A,FALSE,"EMP_POP";#N/A,#N/A,FALSE,"UNEMPL"}</definedName>
    <definedName name="wrn.UNEMPL." localSheetId="35" hidden="1">{#N/A,#N/A,FALSE,"EMP_POP";#N/A,#N/A,FALSE,"UNEMPL"}</definedName>
    <definedName name="wrn.UNEMPL." localSheetId="36" hidden="1">{#N/A,#N/A,FALSE,"EMP_POP";#N/A,#N/A,FALSE,"UNEMPL"}</definedName>
    <definedName name="wrn.UNEMPL." localSheetId="37" hidden="1">{#N/A,#N/A,FALSE,"EMP_POP";#N/A,#N/A,FALSE,"UNEMPL"}</definedName>
    <definedName name="wrn.UNEMPL." localSheetId="38" hidden="1">{#N/A,#N/A,FALSE,"EMP_POP";#N/A,#N/A,FALSE,"UNEMPL"}</definedName>
    <definedName name="wrn.UNEMPL." localSheetId="39" hidden="1">{#N/A,#N/A,FALSE,"EMP_POP";#N/A,#N/A,FALSE,"UNEMPL"}</definedName>
    <definedName name="wrn.UNEMPL." localSheetId="40" hidden="1">{#N/A,#N/A,FALSE,"EMP_POP";#N/A,#N/A,FALSE,"UNEMPL"}</definedName>
    <definedName name="wrn.UNEMPL." localSheetId="41" hidden="1">{#N/A,#N/A,FALSE,"EMP_POP";#N/A,#N/A,FALSE,"UNEMPL"}</definedName>
    <definedName name="wrn.UNEMPL." localSheetId="42" hidden="1">{#N/A,#N/A,FALSE,"EMP_POP";#N/A,#N/A,FALSE,"UNEMPL"}</definedName>
    <definedName name="wrn.UNEMPL." localSheetId="43" hidden="1">{#N/A,#N/A,FALSE,"EMP_POP";#N/A,#N/A,FALSE,"UNEMPL"}</definedName>
    <definedName name="wrn.UNEMPL." localSheetId="44" hidden="1">{#N/A,#N/A,FALSE,"EMP_POP";#N/A,#N/A,FALSE,"UNEMPL"}</definedName>
    <definedName name="wrn.UNEMPL." localSheetId="45" hidden="1">{#N/A,#N/A,FALSE,"EMP_POP";#N/A,#N/A,FALSE,"UNEMPL"}</definedName>
    <definedName name="wrn.UNEMPL." localSheetId="46" hidden="1">{#N/A,#N/A,FALSE,"EMP_POP";#N/A,#N/A,FALSE,"UNEMPL"}</definedName>
    <definedName name="wrn.UNEMPL." localSheetId="47" hidden="1">{#N/A,#N/A,FALSE,"EMP_POP";#N/A,#N/A,FALSE,"UNEMPL"}</definedName>
    <definedName name="wrn.UNEMPL." localSheetId="48" hidden="1">{#N/A,#N/A,FALSE,"EMP_POP";#N/A,#N/A,FALSE,"UNEMPL"}</definedName>
    <definedName name="wrn.UNEMPL." localSheetId="49" hidden="1">{#N/A,#N/A,FALSE,"EMP_POP";#N/A,#N/A,FALSE,"UNEMPL"}</definedName>
    <definedName name="wrn.UNEMPL." localSheetId="50" hidden="1">{#N/A,#N/A,FALSE,"EMP_POP";#N/A,#N/A,FALSE,"UNEMPL"}</definedName>
    <definedName name="wrn.UNEMPL." localSheetId="51" hidden="1">{#N/A,#N/A,FALSE,"EMP_POP";#N/A,#N/A,FALSE,"UNEMPL"}</definedName>
    <definedName name="wrn.UNEMPL." localSheetId="52" hidden="1">{#N/A,#N/A,FALSE,"EMP_POP";#N/A,#N/A,FALSE,"UNEMPL"}</definedName>
    <definedName name="wrn.UNEMPL." localSheetId="53" hidden="1">{#N/A,#N/A,FALSE,"EMP_POP";#N/A,#N/A,FALSE,"UNEMPL"}</definedName>
    <definedName name="wrn.UNEMPL." localSheetId="54" hidden="1">{#N/A,#N/A,FALSE,"EMP_POP";#N/A,#N/A,FALSE,"UNEMPL"}</definedName>
    <definedName name="wrn.UNEMPL." localSheetId="55" hidden="1">{#N/A,#N/A,FALSE,"EMP_POP";#N/A,#N/A,FALSE,"UNEMPL"}</definedName>
    <definedName name="wrn.UNEMPL." localSheetId="56" hidden="1">{#N/A,#N/A,FALSE,"EMP_POP";#N/A,#N/A,FALSE,"UNEMPL"}</definedName>
    <definedName name="wrn.UNEMPL." localSheetId="57" hidden="1">{#N/A,#N/A,FALSE,"EMP_POP";#N/A,#N/A,FALSE,"UNEMPL"}</definedName>
    <definedName name="wrn.UNEMPL." localSheetId="58" hidden="1">{#N/A,#N/A,FALSE,"EMP_POP";#N/A,#N/A,FALSE,"UNEMPL"}</definedName>
    <definedName name="wrn.UNEMPL." localSheetId="59" hidden="1">{#N/A,#N/A,FALSE,"EMP_POP";#N/A,#N/A,FALSE,"UNEMPL"}</definedName>
    <definedName name="wrn.UNEMPL." hidden="1">{#N/A,#N/A,FALSE,"EMP_POP";#N/A,#N/A,FALSE,"UNEMPL"}</definedName>
    <definedName name="wrn.WAGES." localSheetId="1" hidden="1">{#N/A,#N/A,FALSE,"WAGES"}</definedName>
    <definedName name="wrn.WAGES." localSheetId="4" hidden="1">{#N/A,#N/A,FALSE,"WAGES"}</definedName>
    <definedName name="wrn.WAGES." localSheetId="7" hidden="1">{#N/A,#N/A,FALSE,"WAGES"}</definedName>
    <definedName name="wrn.WAGES." localSheetId="8" hidden="1">{#N/A,#N/A,FALSE,"WAGES"}</definedName>
    <definedName name="wrn.WAGES." localSheetId="6" hidden="1">{#N/A,#N/A,FALSE,"WAGES"}</definedName>
    <definedName name="wrn.WAGES." localSheetId="9" hidden="1">{#N/A,#N/A,FALSE,"WAGES"}</definedName>
    <definedName name="wrn.WAGES." localSheetId="10" hidden="1">{#N/A,#N/A,FALSE,"WAGES"}</definedName>
    <definedName name="wrn.WAGES." localSheetId="11" hidden="1">{#N/A,#N/A,FALSE,"WAGES"}</definedName>
    <definedName name="wrn.WAGES." localSheetId="12" hidden="1">{#N/A,#N/A,FALSE,"WAGES"}</definedName>
    <definedName name="wrn.WAGES." localSheetId="13" hidden="1">{#N/A,#N/A,FALSE,"WAGES"}</definedName>
    <definedName name="wrn.WAGES." localSheetId="14" hidden="1">{#N/A,#N/A,FALSE,"WAGES"}</definedName>
    <definedName name="wrn.WAGES." localSheetId="15" hidden="1">{#N/A,#N/A,FALSE,"WAGES"}</definedName>
    <definedName name="wrn.WAGES." localSheetId="16" hidden="1">{#N/A,#N/A,FALSE,"WAGES"}</definedName>
    <definedName name="wrn.WAGES." localSheetId="17" hidden="1">{#N/A,#N/A,FALSE,"WAGES"}</definedName>
    <definedName name="wrn.WAGES." localSheetId="18" hidden="1">{#N/A,#N/A,FALSE,"WAGES"}</definedName>
    <definedName name="wrn.WAGES." localSheetId="19" hidden="1">{#N/A,#N/A,FALSE,"WAGES"}</definedName>
    <definedName name="wrn.WAGES." localSheetId="20" hidden="1">{#N/A,#N/A,FALSE,"WAGES"}</definedName>
    <definedName name="wrn.WAGES." localSheetId="21" hidden="1">{#N/A,#N/A,FALSE,"WAGES"}</definedName>
    <definedName name="wrn.WAGES." localSheetId="22" hidden="1">{#N/A,#N/A,FALSE,"WAGES"}</definedName>
    <definedName name="wrn.WAGES." localSheetId="23" hidden="1">{#N/A,#N/A,FALSE,"WAGES"}</definedName>
    <definedName name="wrn.WAGES." localSheetId="24" hidden="1">{#N/A,#N/A,FALSE,"WAGES"}</definedName>
    <definedName name="wrn.WAGES." localSheetId="25" hidden="1">{#N/A,#N/A,FALSE,"WAGES"}</definedName>
    <definedName name="wrn.WAGES." localSheetId="26" hidden="1">{#N/A,#N/A,FALSE,"WAGES"}</definedName>
    <definedName name="wrn.WAGES." localSheetId="27" hidden="1">{#N/A,#N/A,FALSE,"WAGES"}</definedName>
    <definedName name="wrn.WAGES." localSheetId="28" hidden="1">{#N/A,#N/A,FALSE,"WAGES"}</definedName>
    <definedName name="wrn.WAGES." localSheetId="29" hidden="1">{#N/A,#N/A,FALSE,"WAGES"}</definedName>
    <definedName name="wrn.WAGES." localSheetId="30" hidden="1">{#N/A,#N/A,FALSE,"WAGES"}</definedName>
    <definedName name="wrn.WAGES." localSheetId="31" hidden="1">{#N/A,#N/A,FALSE,"WAGES"}</definedName>
    <definedName name="wrn.WAGES." localSheetId="32" hidden="1">{#N/A,#N/A,FALSE,"WAGES"}</definedName>
    <definedName name="wrn.WAGES." localSheetId="33" hidden="1">{#N/A,#N/A,FALSE,"WAGES"}</definedName>
    <definedName name="wrn.WAGES." localSheetId="34" hidden="1">{#N/A,#N/A,FALSE,"WAGES"}</definedName>
    <definedName name="wrn.WAGES." localSheetId="35" hidden="1">{#N/A,#N/A,FALSE,"WAGES"}</definedName>
    <definedName name="wrn.WAGES." localSheetId="36" hidden="1">{#N/A,#N/A,FALSE,"WAGES"}</definedName>
    <definedName name="wrn.WAGES." localSheetId="37" hidden="1">{#N/A,#N/A,FALSE,"WAGES"}</definedName>
    <definedName name="wrn.WAGES." localSheetId="38" hidden="1">{#N/A,#N/A,FALSE,"WAGES"}</definedName>
    <definedName name="wrn.WAGES." localSheetId="39" hidden="1">{#N/A,#N/A,FALSE,"WAGES"}</definedName>
    <definedName name="wrn.WAGES." localSheetId="40" hidden="1">{#N/A,#N/A,FALSE,"WAGES"}</definedName>
    <definedName name="wrn.WAGES." localSheetId="41" hidden="1">{#N/A,#N/A,FALSE,"WAGES"}</definedName>
    <definedName name="wrn.WAGES." localSheetId="42" hidden="1">{#N/A,#N/A,FALSE,"WAGES"}</definedName>
    <definedName name="wrn.WAGES." localSheetId="43" hidden="1">{#N/A,#N/A,FALSE,"WAGES"}</definedName>
    <definedName name="wrn.WAGES." localSheetId="44" hidden="1">{#N/A,#N/A,FALSE,"WAGES"}</definedName>
    <definedName name="wrn.WAGES." localSheetId="45" hidden="1">{#N/A,#N/A,FALSE,"WAGES"}</definedName>
    <definedName name="wrn.WAGES." localSheetId="46" hidden="1">{#N/A,#N/A,FALSE,"WAGES"}</definedName>
    <definedName name="wrn.WAGES." localSheetId="47" hidden="1">{#N/A,#N/A,FALSE,"WAGES"}</definedName>
    <definedName name="wrn.WAGES." localSheetId="48" hidden="1">{#N/A,#N/A,FALSE,"WAGES"}</definedName>
    <definedName name="wrn.WAGES." localSheetId="49" hidden="1">{#N/A,#N/A,FALSE,"WAGES"}</definedName>
    <definedName name="wrn.WAGES." localSheetId="50" hidden="1">{#N/A,#N/A,FALSE,"WAGES"}</definedName>
    <definedName name="wrn.WAGES." localSheetId="51" hidden="1">{#N/A,#N/A,FALSE,"WAGES"}</definedName>
    <definedName name="wrn.WAGES." localSheetId="52" hidden="1">{#N/A,#N/A,FALSE,"WAGES"}</definedName>
    <definedName name="wrn.WAGES." localSheetId="53" hidden="1">{#N/A,#N/A,FALSE,"WAGES"}</definedName>
    <definedName name="wrn.WAGES." localSheetId="54" hidden="1">{#N/A,#N/A,FALSE,"WAGES"}</definedName>
    <definedName name="wrn.WAGES." localSheetId="55" hidden="1">{#N/A,#N/A,FALSE,"WAGES"}</definedName>
    <definedName name="wrn.WAGES." localSheetId="56" hidden="1">{#N/A,#N/A,FALSE,"WAGES"}</definedName>
    <definedName name="wrn.WAGES." localSheetId="57" hidden="1">{#N/A,#N/A,FALSE,"WAGES"}</definedName>
    <definedName name="wrn.WAGES." localSheetId="58" hidden="1">{#N/A,#N/A,FALSE,"WAGES"}</definedName>
    <definedName name="wrn.WAGES." localSheetId="59" hidden="1">{#N/A,#N/A,FALSE,"WAGES"}</definedName>
    <definedName name="wrn.WAGES." hidden="1">{#N/A,#N/A,FALSE,"WAGES"}</definedName>
    <definedName name="wrn.WEO." localSheetId="1" hidden="1">{"WEO",#N/A,FALSE,"T"}</definedName>
    <definedName name="wrn.WEO." localSheetId="4" hidden="1">{"WEO",#N/A,FALSE,"T"}</definedName>
    <definedName name="wrn.WEO." localSheetId="7" hidden="1">{"WEO",#N/A,FALSE,"T"}</definedName>
    <definedName name="wrn.WEO." localSheetId="8" hidden="1">{"WEO",#N/A,FALSE,"T"}</definedName>
    <definedName name="wrn.WEO." localSheetId="6" hidden="1">{"WEO",#N/A,FALSE,"T"}</definedName>
    <definedName name="wrn.WEO." localSheetId="9" hidden="1">{"WEO",#N/A,FALSE,"T"}</definedName>
    <definedName name="wrn.WEO." localSheetId="10" hidden="1">{"WEO",#N/A,FALSE,"T"}</definedName>
    <definedName name="wrn.WEO." localSheetId="11" hidden="1">{"WEO",#N/A,FALSE,"T"}</definedName>
    <definedName name="wrn.WEO." localSheetId="12" hidden="1">{"WEO",#N/A,FALSE,"T"}</definedName>
    <definedName name="wrn.WEO." localSheetId="13" hidden="1">{"WEO",#N/A,FALSE,"T"}</definedName>
    <definedName name="wrn.WEO." localSheetId="14" hidden="1">{"WEO",#N/A,FALSE,"T"}</definedName>
    <definedName name="wrn.WEO." localSheetId="15" hidden="1">{"WEO",#N/A,FALSE,"T"}</definedName>
    <definedName name="wrn.WEO." localSheetId="16" hidden="1">{"WEO",#N/A,FALSE,"T"}</definedName>
    <definedName name="wrn.WEO." localSheetId="17" hidden="1">{"WEO",#N/A,FALSE,"T"}</definedName>
    <definedName name="wrn.WEO." localSheetId="18" hidden="1">{"WEO",#N/A,FALSE,"T"}</definedName>
    <definedName name="wrn.WEO." localSheetId="19" hidden="1">{"WEO",#N/A,FALSE,"T"}</definedName>
    <definedName name="wrn.WEO." localSheetId="20" hidden="1">{"WEO",#N/A,FALSE,"T"}</definedName>
    <definedName name="wrn.WEO." localSheetId="21" hidden="1">{"WEO",#N/A,FALSE,"T"}</definedName>
    <definedName name="wrn.WEO." localSheetId="22" hidden="1">{"WEO",#N/A,FALSE,"T"}</definedName>
    <definedName name="wrn.WEO." localSheetId="23" hidden="1">{"WEO",#N/A,FALSE,"T"}</definedName>
    <definedName name="wrn.WEO." localSheetId="24" hidden="1">{"WEO",#N/A,FALSE,"T"}</definedName>
    <definedName name="wrn.WEO." localSheetId="25" hidden="1">{"WEO",#N/A,FALSE,"T"}</definedName>
    <definedName name="wrn.WEO." localSheetId="26" hidden="1">{"WEO",#N/A,FALSE,"T"}</definedName>
    <definedName name="wrn.WEO." localSheetId="27" hidden="1">{"WEO",#N/A,FALSE,"T"}</definedName>
    <definedName name="wrn.WEO." localSheetId="28" hidden="1">{"WEO",#N/A,FALSE,"T"}</definedName>
    <definedName name="wrn.WEO." localSheetId="29" hidden="1">{"WEO",#N/A,FALSE,"T"}</definedName>
    <definedName name="wrn.WEO." localSheetId="30" hidden="1">{"WEO",#N/A,FALSE,"T"}</definedName>
    <definedName name="wrn.WEO." localSheetId="31" hidden="1">{"WEO",#N/A,FALSE,"T"}</definedName>
    <definedName name="wrn.WEO." localSheetId="32" hidden="1">{"WEO",#N/A,FALSE,"T"}</definedName>
    <definedName name="wrn.WEO." localSheetId="33" hidden="1">{"WEO",#N/A,FALSE,"T"}</definedName>
    <definedName name="wrn.WEO." localSheetId="34" hidden="1">{"WEO",#N/A,FALSE,"T"}</definedName>
    <definedName name="wrn.WEO." localSheetId="35" hidden="1">{"WEO",#N/A,FALSE,"T"}</definedName>
    <definedName name="wrn.WEO." localSheetId="36" hidden="1">{"WEO",#N/A,FALSE,"T"}</definedName>
    <definedName name="wrn.WEO." localSheetId="37" hidden="1">{"WEO",#N/A,FALSE,"T"}</definedName>
    <definedName name="wrn.WEO." localSheetId="38" hidden="1">{"WEO",#N/A,FALSE,"T"}</definedName>
    <definedName name="wrn.WEO." localSheetId="39" hidden="1">{"WEO",#N/A,FALSE,"T"}</definedName>
    <definedName name="wrn.WEO." localSheetId="40" hidden="1">{"WEO",#N/A,FALSE,"T"}</definedName>
    <definedName name="wrn.WEO." localSheetId="41" hidden="1">{"WEO",#N/A,FALSE,"T"}</definedName>
    <definedName name="wrn.WEO." localSheetId="42" hidden="1">{"WEO",#N/A,FALSE,"T"}</definedName>
    <definedName name="wrn.WEO." localSheetId="43" hidden="1">{"WEO",#N/A,FALSE,"T"}</definedName>
    <definedName name="wrn.WEO." localSheetId="44" hidden="1">{"WEO",#N/A,FALSE,"T"}</definedName>
    <definedName name="wrn.WEO." localSheetId="45" hidden="1">{"WEO",#N/A,FALSE,"T"}</definedName>
    <definedName name="wrn.WEO." localSheetId="46" hidden="1">{"WEO",#N/A,FALSE,"T"}</definedName>
    <definedName name="wrn.WEO." localSheetId="47" hidden="1">{"WEO",#N/A,FALSE,"T"}</definedName>
    <definedName name="wrn.WEO." localSheetId="48" hidden="1">{"WEO",#N/A,FALSE,"T"}</definedName>
    <definedName name="wrn.WEO." localSheetId="49" hidden="1">{"WEO",#N/A,FALSE,"T"}</definedName>
    <definedName name="wrn.WEO." localSheetId="50" hidden="1">{"WEO",#N/A,FALSE,"T"}</definedName>
    <definedName name="wrn.WEO." localSheetId="51" hidden="1">{"WEO",#N/A,FALSE,"T"}</definedName>
    <definedName name="wrn.WEO." localSheetId="52" hidden="1">{"WEO",#N/A,FALSE,"T"}</definedName>
    <definedName name="wrn.WEO." localSheetId="53" hidden="1">{"WEO",#N/A,FALSE,"T"}</definedName>
    <definedName name="wrn.WEO." localSheetId="54" hidden="1">{"WEO",#N/A,FALSE,"T"}</definedName>
    <definedName name="wrn.WEO." localSheetId="55" hidden="1">{"WEO",#N/A,FALSE,"T"}</definedName>
    <definedName name="wrn.WEO." localSheetId="56" hidden="1">{"WEO",#N/A,FALSE,"T"}</definedName>
    <definedName name="wrn.WEO." localSheetId="57" hidden="1">{"WEO",#N/A,FALSE,"T"}</definedName>
    <definedName name="wrn.WEO." localSheetId="58" hidden="1">{"WEO",#N/A,FALSE,"T"}</definedName>
    <definedName name="wrn.WEO." localSheetId="59" hidden="1">{"WEO",#N/A,FALSE,"T"}</definedName>
    <definedName name="wrn.WEO." hidden="1">{"WEO",#N/A,FALSE,"T"}</definedName>
    <definedName name="XRefColumnsCount" hidden="1">3</definedName>
    <definedName name="XRefCopyRangeCount" hidden="1">6</definedName>
    <definedName name="XRefPasteRangeCount" hidden="1">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51" i="465" l="1"/>
  <c r="N15" i="465"/>
  <c r="L11" i="465"/>
  <c r="M11" i="465"/>
  <c r="C61" i="465"/>
  <c r="C42" i="455" l="1"/>
  <c r="C43" i="455"/>
  <c r="N48" i="465"/>
  <c r="N50" i="465"/>
  <c r="D44" i="455"/>
  <c r="D38" i="455"/>
  <c r="D45" i="455" s="1"/>
  <c r="T264" i="437"/>
  <c r="T265" i="437"/>
  <c r="T262" i="437"/>
  <c r="T258" i="437"/>
  <c r="O53" i="437"/>
  <c r="O49" i="437" s="1"/>
  <c r="N63" i="465"/>
  <c r="N60" i="465"/>
  <c r="N59" i="465"/>
  <c r="N58" i="465"/>
  <c r="N55" i="465"/>
  <c r="N54" i="465"/>
  <c r="N53" i="465"/>
  <c r="N64" i="465"/>
  <c r="N65" i="465"/>
  <c r="L66" i="465"/>
  <c r="K66" i="465"/>
  <c r="K62" i="465" s="1"/>
  <c r="D51" i="465"/>
  <c r="E47" i="465"/>
  <c r="N45" i="465"/>
  <c r="N44" i="465"/>
  <c r="N43" i="465"/>
  <c r="N40" i="465"/>
  <c r="N39" i="465"/>
  <c r="N38" i="465"/>
  <c r="N35" i="465"/>
  <c r="N34" i="465"/>
  <c r="N33" i="465"/>
  <c r="C31" i="465"/>
  <c r="C27" i="465" s="1"/>
  <c r="N30" i="465"/>
  <c r="N29" i="465"/>
  <c r="N28" i="465"/>
  <c r="N25" i="465"/>
  <c r="N24" i="465"/>
  <c r="N23" i="465"/>
  <c r="N20" i="465"/>
  <c r="N19" i="465"/>
  <c r="N18" i="465"/>
  <c r="N14" i="465"/>
  <c r="N13" i="465"/>
  <c r="N9" i="465"/>
  <c r="N8" i="465"/>
  <c r="N10" i="465"/>
  <c r="B37" i="440"/>
  <c r="B26" i="442"/>
  <c r="C26" i="465"/>
  <c r="N26" i="465" s="1"/>
  <c r="T278" i="478"/>
  <c r="T271" i="478"/>
  <c r="B81" i="458"/>
  <c r="B74" i="458"/>
  <c r="T382" i="437"/>
  <c r="D171" i="437"/>
  <c r="E171" i="437"/>
  <c r="C16" i="417"/>
  <c r="Q112" i="438"/>
  <c r="Q111" i="438"/>
  <c r="Q110" i="438"/>
  <c r="Q109" i="438"/>
  <c r="Q108" i="438"/>
  <c r="Q107" i="438"/>
  <c r="Q106" i="438"/>
  <c r="Q105" i="438"/>
  <c r="Q104" i="438"/>
  <c r="P9" i="476"/>
  <c r="F7" i="433"/>
  <c r="G7" i="433"/>
  <c r="H7" i="433"/>
  <c r="I7" i="433"/>
  <c r="J7" i="433"/>
  <c r="K7" i="433"/>
  <c r="L7" i="433"/>
  <c r="M7" i="433"/>
  <c r="N7" i="433"/>
  <c r="O7" i="433"/>
  <c r="Q7" i="433"/>
  <c r="R7" i="433"/>
  <c r="S7" i="433"/>
  <c r="T7" i="433"/>
  <c r="U7" i="433"/>
  <c r="V7" i="433"/>
  <c r="W7" i="433"/>
  <c r="X7" i="433"/>
  <c r="Z7" i="433"/>
  <c r="AA7" i="433"/>
  <c r="AB7" i="433"/>
  <c r="E7" i="433"/>
  <c r="K7" i="476"/>
  <c r="U7" i="476"/>
  <c r="Z7" i="476"/>
  <c r="I7" i="476"/>
  <c r="W7" i="476"/>
  <c r="AB7" i="476"/>
  <c r="J7" i="476"/>
  <c r="S7" i="476"/>
  <c r="R7" i="476"/>
  <c r="V7" i="476"/>
  <c r="F7" i="476"/>
  <c r="Q7" i="476"/>
  <c r="E7" i="476"/>
  <c r="E7" i="432"/>
  <c r="M7" i="432"/>
  <c r="N9" i="432"/>
  <c r="P7" i="431"/>
  <c r="S7" i="431"/>
  <c r="T7" i="431"/>
  <c r="W7" i="431"/>
  <c r="AS67" i="458"/>
  <c r="I7" i="432"/>
  <c r="K7" i="432"/>
  <c r="N7" i="476"/>
  <c r="O7" i="476"/>
  <c r="M7" i="476"/>
  <c r="X7" i="476"/>
  <c r="G7" i="476"/>
  <c r="AA7" i="476"/>
  <c r="L7" i="476"/>
  <c r="O7" i="432"/>
  <c r="Y7" i="432"/>
  <c r="P7" i="432"/>
  <c r="X7" i="432"/>
  <c r="J7" i="432"/>
  <c r="F7" i="432"/>
  <c r="D7" i="432"/>
  <c r="L7" i="432"/>
  <c r="H7" i="432"/>
  <c r="AA7" i="431"/>
  <c r="Z7" i="431"/>
  <c r="V7" i="431"/>
  <c r="R7" i="431"/>
  <c r="U7" i="431"/>
  <c r="Q7" i="431"/>
  <c r="H7" i="431"/>
  <c r="K7" i="431"/>
  <c r="G7" i="431"/>
  <c r="N7" i="431"/>
  <c r="J7" i="431"/>
  <c r="F7" i="431"/>
  <c r="D7" i="431"/>
  <c r="AC8" i="459"/>
  <c r="AB8" i="459"/>
  <c r="AA8" i="459"/>
  <c r="Z8" i="459"/>
  <c r="S254" i="478"/>
  <c r="R254" i="478"/>
  <c r="Q254" i="478"/>
  <c r="P254" i="478"/>
  <c r="O254" i="478"/>
  <c r="O249" i="478"/>
  <c r="N254" i="478"/>
  <c r="M254" i="478"/>
  <c r="L254" i="478"/>
  <c r="D254" i="478"/>
  <c r="S213" i="478"/>
  <c r="R213" i="478"/>
  <c r="Q213" i="478"/>
  <c r="P213" i="478"/>
  <c r="O213" i="478"/>
  <c r="N213" i="478"/>
  <c r="M213" i="478"/>
  <c r="L213" i="478"/>
  <c r="D213" i="478"/>
  <c r="S174" i="478"/>
  <c r="R174" i="478"/>
  <c r="Q174" i="478"/>
  <c r="Q170" i="478" s="1"/>
  <c r="P174" i="478"/>
  <c r="P170" i="478" s="1"/>
  <c r="O174" i="478"/>
  <c r="N174" i="478"/>
  <c r="M174" i="478"/>
  <c r="L174" i="478"/>
  <c r="D174" i="478"/>
  <c r="D170" i="478" s="1"/>
  <c r="S186" i="478"/>
  <c r="S182" i="478" s="1"/>
  <c r="R186" i="478"/>
  <c r="Q186" i="478"/>
  <c r="P186" i="478"/>
  <c r="O186" i="478"/>
  <c r="N186" i="478"/>
  <c r="M186" i="478"/>
  <c r="L186" i="478"/>
  <c r="L182" i="478" s="1"/>
  <c r="D186" i="478"/>
  <c r="V198" i="478"/>
  <c r="V194" i="478" s="1"/>
  <c r="S198" i="478"/>
  <c r="R198" i="478"/>
  <c r="Q198" i="478"/>
  <c r="P198" i="478"/>
  <c r="P194" i="478" s="1"/>
  <c r="O198" i="478"/>
  <c r="N198" i="478"/>
  <c r="M198" i="478"/>
  <c r="L198" i="478"/>
  <c r="D198" i="478"/>
  <c r="S180" i="478"/>
  <c r="R180" i="478"/>
  <c r="Q180" i="478"/>
  <c r="P180" i="478"/>
  <c r="P176" i="478" s="1"/>
  <c r="O180" i="478"/>
  <c r="N180" i="478"/>
  <c r="M180" i="478"/>
  <c r="L180" i="478"/>
  <c r="D180" i="478"/>
  <c r="S168" i="478"/>
  <c r="S163" i="478" s="1"/>
  <c r="R168" i="478"/>
  <c r="R163" i="478" s="1"/>
  <c r="Q168" i="478"/>
  <c r="P168" i="478"/>
  <c r="O168" i="478"/>
  <c r="N168" i="478"/>
  <c r="M168" i="478"/>
  <c r="L168" i="478"/>
  <c r="D168" i="478"/>
  <c r="D163" i="478" s="1"/>
  <c r="S135" i="478"/>
  <c r="R135" i="478"/>
  <c r="Q135" i="478"/>
  <c r="P135" i="478"/>
  <c r="O135" i="478"/>
  <c r="N135" i="478"/>
  <c r="M135" i="478"/>
  <c r="T135" i="478" s="1"/>
  <c r="T131" i="478" s="1"/>
  <c r="L135" i="478"/>
  <c r="D135" i="478"/>
  <c r="Q35" i="438"/>
  <c r="P35" i="438"/>
  <c r="O35" i="438"/>
  <c r="N35" i="438"/>
  <c r="M35" i="438"/>
  <c r="L35" i="438"/>
  <c r="K35" i="438"/>
  <c r="J35" i="438"/>
  <c r="I35" i="438"/>
  <c r="I32" i="438" s="1"/>
  <c r="H35" i="438"/>
  <c r="G35" i="438"/>
  <c r="F35" i="438"/>
  <c r="E35" i="438"/>
  <c r="D35" i="438"/>
  <c r="Q30" i="438"/>
  <c r="P30" i="438"/>
  <c r="O30" i="438"/>
  <c r="N30" i="438"/>
  <c r="M30" i="438"/>
  <c r="L30" i="438"/>
  <c r="K30" i="438"/>
  <c r="K27" i="438" s="1"/>
  <c r="J30" i="438"/>
  <c r="I30" i="438"/>
  <c r="H30" i="438"/>
  <c r="G30" i="438"/>
  <c r="F30" i="438"/>
  <c r="E30" i="438"/>
  <c r="D30" i="438"/>
  <c r="Q25" i="438"/>
  <c r="P25" i="438"/>
  <c r="O25" i="438"/>
  <c r="N25" i="438"/>
  <c r="M25" i="438"/>
  <c r="M22" i="438" s="1"/>
  <c r="L25" i="438"/>
  <c r="K25" i="438"/>
  <c r="J25" i="438"/>
  <c r="I25" i="438"/>
  <c r="H25" i="438"/>
  <c r="G25" i="438"/>
  <c r="F25" i="438"/>
  <c r="E25" i="438"/>
  <c r="D25" i="438"/>
  <c r="Q20" i="438"/>
  <c r="P20" i="438"/>
  <c r="O20" i="438"/>
  <c r="O17" i="438" s="1"/>
  <c r="N20" i="438"/>
  <c r="M20" i="438"/>
  <c r="L20" i="438"/>
  <c r="K20" i="438"/>
  <c r="J20" i="438"/>
  <c r="I20" i="438"/>
  <c r="H20" i="438"/>
  <c r="G20" i="438"/>
  <c r="F20" i="438"/>
  <c r="E20" i="438"/>
  <c r="D20" i="438"/>
  <c r="Q15" i="438"/>
  <c r="P15" i="438"/>
  <c r="O15" i="438"/>
  <c r="N15" i="438"/>
  <c r="M15" i="438"/>
  <c r="L15" i="438"/>
  <c r="K15" i="438"/>
  <c r="J15" i="438"/>
  <c r="I15" i="438"/>
  <c r="H15" i="438"/>
  <c r="G15" i="438"/>
  <c r="F15" i="438"/>
  <c r="E15" i="438"/>
  <c r="E12" i="438" s="1"/>
  <c r="D15" i="438"/>
  <c r="P10" i="438"/>
  <c r="O10" i="438"/>
  <c r="N10" i="438"/>
  <c r="M10" i="438"/>
  <c r="L10" i="438"/>
  <c r="K10" i="438"/>
  <c r="J10" i="438"/>
  <c r="I10" i="438"/>
  <c r="H10" i="438"/>
  <c r="G10" i="438"/>
  <c r="F10" i="438"/>
  <c r="F7" i="438" s="1"/>
  <c r="E10" i="438"/>
  <c r="D10" i="438"/>
  <c r="G7" i="432"/>
  <c r="W7" i="432"/>
  <c r="Q7" i="432"/>
  <c r="Y7" i="431"/>
  <c r="E7" i="431"/>
  <c r="L7" i="431"/>
  <c r="M7" i="431"/>
  <c r="I7" i="431"/>
  <c r="R7" i="432"/>
  <c r="Q15" i="454"/>
  <c r="S7" i="432"/>
  <c r="U7" i="432"/>
  <c r="T7" i="432"/>
  <c r="T390" i="437"/>
  <c r="S390" i="437"/>
  <c r="S385" i="437"/>
  <c r="R390" i="437"/>
  <c r="Q390" i="437"/>
  <c r="P390" i="437"/>
  <c r="O390" i="437"/>
  <c r="N390" i="437"/>
  <c r="M390" i="437"/>
  <c r="L390" i="437"/>
  <c r="K390" i="437"/>
  <c r="D390" i="437"/>
  <c r="T333" i="437"/>
  <c r="S333" i="437"/>
  <c r="R333" i="437"/>
  <c r="Q333" i="437"/>
  <c r="P333" i="437"/>
  <c r="O333" i="437"/>
  <c r="N333" i="437"/>
  <c r="M333" i="437"/>
  <c r="L333" i="437"/>
  <c r="L329" i="437" s="1"/>
  <c r="K333" i="437"/>
  <c r="D333" i="437"/>
  <c r="T283" i="437"/>
  <c r="S283" i="437"/>
  <c r="R283" i="437"/>
  <c r="Q283" i="437"/>
  <c r="P283" i="437"/>
  <c r="O283" i="437"/>
  <c r="N283" i="437"/>
  <c r="M283" i="437"/>
  <c r="L283" i="437"/>
  <c r="K283" i="437"/>
  <c r="D283" i="437"/>
  <c r="T233" i="437"/>
  <c r="S233" i="437"/>
  <c r="R233" i="437"/>
  <c r="Q233" i="437"/>
  <c r="P233" i="437"/>
  <c r="O233" i="437"/>
  <c r="N233" i="437"/>
  <c r="M233" i="437"/>
  <c r="L233" i="437"/>
  <c r="K233" i="437"/>
  <c r="D233" i="437"/>
  <c r="D229" i="437" s="1"/>
  <c r="T171" i="437"/>
  <c r="S171" i="437"/>
  <c r="R171" i="437"/>
  <c r="Q171" i="437"/>
  <c r="P171" i="437"/>
  <c r="O171" i="437"/>
  <c r="N171" i="437"/>
  <c r="M171" i="437"/>
  <c r="L171" i="437"/>
  <c r="K171" i="437"/>
  <c r="J171" i="437"/>
  <c r="I171" i="437"/>
  <c r="I167" i="437" s="1"/>
  <c r="H171" i="437"/>
  <c r="G171" i="437"/>
  <c r="F171" i="437"/>
  <c r="T127" i="437"/>
  <c r="S127" i="437"/>
  <c r="R127" i="437"/>
  <c r="Q127" i="437"/>
  <c r="P127" i="437"/>
  <c r="O127" i="437"/>
  <c r="N127" i="437"/>
  <c r="M127" i="437"/>
  <c r="L127" i="437"/>
  <c r="L123" i="437" s="1"/>
  <c r="K127" i="437"/>
  <c r="J127" i="437"/>
  <c r="I127" i="437"/>
  <c r="H127" i="437"/>
  <c r="G127" i="437"/>
  <c r="F127" i="437"/>
  <c r="E127" i="437"/>
  <c r="D127" i="437"/>
  <c r="T109" i="437"/>
  <c r="S109" i="437"/>
  <c r="R109" i="437"/>
  <c r="Q109" i="437"/>
  <c r="Q105" i="437" s="1"/>
  <c r="P109" i="437"/>
  <c r="O109" i="437"/>
  <c r="N109" i="437"/>
  <c r="M109" i="437"/>
  <c r="L109" i="437"/>
  <c r="J109" i="437"/>
  <c r="I109" i="437"/>
  <c r="H109" i="437"/>
  <c r="G109" i="437"/>
  <c r="F109" i="437"/>
  <c r="E109" i="437"/>
  <c r="D109" i="437"/>
  <c r="S47" i="437"/>
  <c r="R47" i="437"/>
  <c r="Q47" i="437"/>
  <c r="P47" i="437"/>
  <c r="O47" i="437"/>
  <c r="N47" i="437"/>
  <c r="M47" i="437"/>
  <c r="L47" i="437"/>
  <c r="J47" i="437"/>
  <c r="I47" i="437"/>
  <c r="H47" i="437"/>
  <c r="G47" i="437"/>
  <c r="G43" i="437" s="1"/>
  <c r="F47" i="437"/>
  <c r="E47" i="437"/>
  <c r="M31" i="465"/>
  <c r="L31" i="465"/>
  <c r="K31" i="465"/>
  <c r="J31" i="465"/>
  <c r="I31" i="465"/>
  <c r="H31" i="465"/>
  <c r="G31" i="465"/>
  <c r="F31" i="465"/>
  <c r="E31" i="465"/>
  <c r="D31" i="465"/>
  <c r="D27" i="465" s="1"/>
  <c r="D47" i="437"/>
  <c r="T47" i="437"/>
  <c r="K47" i="437"/>
  <c r="D11" i="437"/>
  <c r="C16" i="411"/>
  <c r="C19" i="411" s="1"/>
  <c r="C17" i="411"/>
  <c r="AC9" i="459"/>
  <c r="AC10" i="459"/>
  <c r="AC11" i="459"/>
  <c r="AC12" i="459"/>
  <c r="AC13" i="459"/>
  <c r="AC14" i="459"/>
  <c r="AC15" i="459"/>
  <c r="AC16" i="459"/>
  <c r="AC17" i="459"/>
  <c r="AC18" i="459"/>
  <c r="AC19" i="459"/>
  <c r="AC36" i="459" s="1"/>
  <c r="AC20" i="459"/>
  <c r="AC21" i="459"/>
  <c r="AC22" i="459"/>
  <c r="AC23" i="459"/>
  <c r="AC24" i="459"/>
  <c r="AC25" i="459"/>
  <c r="AC26" i="459"/>
  <c r="AC27" i="459"/>
  <c r="AC28" i="459"/>
  <c r="AC29" i="459"/>
  <c r="AC30" i="459"/>
  <c r="AC31" i="459"/>
  <c r="AC32" i="459"/>
  <c r="AC33" i="459"/>
  <c r="AC34" i="459"/>
  <c r="AC35" i="459"/>
  <c r="AB10" i="459"/>
  <c r="AB9" i="459"/>
  <c r="AB11" i="459"/>
  <c r="AB12" i="459"/>
  <c r="AB13" i="459"/>
  <c r="AB14" i="459"/>
  <c r="AB15" i="459"/>
  <c r="AB16" i="459"/>
  <c r="AB36" i="459" s="1"/>
  <c r="AB17" i="459"/>
  <c r="AB18" i="459"/>
  <c r="AB19" i="459"/>
  <c r="AB20" i="459"/>
  <c r="AB21" i="459"/>
  <c r="AB22" i="459"/>
  <c r="AB23" i="459"/>
  <c r="AB24" i="459"/>
  <c r="AB25" i="459"/>
  <c r="AB26" i="459"/>
  <c r="AB27" i="459"/>
  <c r="AB28" i="459"/>
  <c r="AB29" i="459"/>
  <c r="AB30" i="459"/>
  <c r="AB31" i="459"/>
  <c r="AB32" i="459"/>
  <c r="AB33" i="459"/>
  <c r="AB34" i="459"/>
  <c r="AB35" i="459"/>
  <c r="AA35" i="459"/>
  <c r="AA9" i="459"/>
  <c r="AA10" i="459"/>
  <c r="AA11" i="459"/>
  <c r="AA12" i="459"/>
  <c r="AA36" i="459" s="1"/>
  <c r="AA13" i="459"/>
  <c r="AA14" i="459"/>
  <c r="AA15" i="459"/>
  <c r="AA16" i="459"/>
  <c r="AA17" i="459"/>
  <c r="AA18" i="459"/>
  <c r="AA19" i="459"/>
  <c r="AA20" i="459"/>
  <c r="AA21" i="459"/>
  <c r="AA22" i="459"/>
  <c r="AA23" i="459"/>
  <c r="AA24" i="459"/>
  <c r="AA25" i="459"/>
  <c r="AA26" i="459"/>
  <c r="AA27" i="459"/>
  <c r="AA28" i="459"/>
  <c r="AA29" i="459"/>
  <c r="AA30" i="459"/>
  <c r="AA31" i="459"/>
  <c r="AA32" i="459"/>
  <c r="AA33" i="459"/>
  <c r="AA34" i="459"/>
  <c r="Z10" i="459"/>
  <c r="Z11" i="459"/>
  <c r="Z12" i="459"/>
  <c r="Z13" i="459"/>
  <c r="Z14" i="459"/>
  <c r="Z15" i="459"/>
  <c r="Z16" i="459"/>
  <c r="Z17" i="459"/>
  <c r="Z18" i="459"/>
  <c r="Z19" i="459"/>
  <c r="Z20" i="459"/>
  <c r="Z21" i="459"/>
  <c r="Z22" i="459"/>
  <c r="Z23" i="459"/>
  <c r="Z24" i="459"/>
  <c r="Z25" i="459"/>
  <c r="Z26" i="459"/>
  <c r="Z27" i="459"/>
  <c r="Z28" i="459"/>
  <c r="Z29" i="459"/>
  <c r="Z30" i="459"/>
  <c r="Z31" i="459"/>
  <c r="Z32" i="459"/>
  <c r="Z33" i="459"/>
  <c r="Z34" i="459"/>
  <c r="Z35" i="459"/>
  <c r="Z9" i="459"/>
  <c r="C15" i="454"/>
  <c r="AB21" i="451"/>
  <c r="BB21" i="451"/>
  <c r="BA21" i="451"/>
  <c r="AZ21" i="451"/>
  <c r="AY21" i="451"/>
  <c r="AX21" i="451"/>
  <c r="AW21" i="451"/>
  <c r="AV21" i="451"/>
  <c r="AU21" i="451"/>
  <c r="AU19" i="451" s="1"/>
  <c r="AT21" i="451"/>
  <c r="AS21" i="451"/>
  <c r="AR21" i="451"/>
  <c r="AQ21" i="451"/>
  <c r="AQ19" i="451" s="1"/>
  <c r="AP21" i="451"/>
  <c r="AO21" i="451"/>
  <c r="AN21" i="451"/>
  <c r="AM21" i="451"/>
  <c r="AL21" i="451"/>
  <c r="AK21" i="451"/>
  <c r="AJ21" i="451"/>
  <c r="AI21" i="451"/>
  <c r="AI19" i="451" s="1"/>
  <c r="AH21" i="451"/>
  <c r="AG21" i="451"/>
  <c r="AF21" i="451"/>
  <c r="AE21" i="451"/>
  <c r="AE19" i="451" s="1"/>
  <c r="AD21" i="451"/>
  <c r="AC21" i="451"/>
  <c r="AA21" i="451"/>
  <c r="Z21" i="451"/>
  <c r="Y21" i="451"/>
  <c r="X21" i="451"/>
  <c r="W21" i="451"/>
  <c r="V21" i="451"/>
  <c r="V19" i="451" s="1"/>
  <c r="U17" i="451"/>
  <c r="U21" i="451"/>
  <c r="T21" i="451"/>
  <c r="S21" i="451"/>
  <c r="S19" i="451" s="1"/>
  <c r="R21" i="451"/>
  <c r="Q21" i="451"/>
  <c r="P21" i="451"/>
  <c r="O21" i="451"/>
  <c r="N21" i="451"/>
  <c r="M21" i="451"/>
  <c r="L21" i="451"/>
  <c r="K21" i="451"/>
  <c r="K19" i="451" s="1"/>
  <c r="J21" i="451"/>
  <c r="I21" i="451"/>
  <c r="H21" i="451"/>
  <c r="H19" i="451" s="1"/>
  <c r="G21" i="451"/>
  <c r="F21" i="451"/>
  <c r="E21" i="451"/>
  <c r="D21" i="451"/>
  <c r="C21" i="451"/>
  <c r="BB17" i="451"/>
  <c r="BA17" i="451"/>
  <c r="AZ17" i="451"/>
  <c r="AY17" i="451"/>
  <c r="AY15" i="451" s="1"/>
  <c r="AX17" i="451"/>
  <c r="AW17" i="451"/>
  <c r="AV17" i="451"/>
  <c r="AU17" i="451"/>
  <c r="AT17" i="451"/>
  <c r="AT15" i="451" s="1"/>
  <c r="AS17" i="451"/>
  <c r="AR17" i="451"/>
  <c r="AQ17" i="451"/>
  <c r="AP17" i="451"/>
  <c r="AO17" i="451"/>
  <c r="AN17" i="451"/>
  <c r="AM17" i="451"/>
  <c r="AM15" i="451" s="1"/>
  <c r="AL17" i="451"/>
  <c r="AK17" i="451"/>
  <c r="AJ17" i="451"/>
  <c r="AI17" i="451"/>
  <c r="AH17" i="451"/>
  <c r="AH15" i="451" s="1"/>
  <c r="AG17" i="451"/>
  <c r="AF17" i="451"/>
  <c r="AE17" i="451"/>
  <c r="AD17" i="451"/>
  <c r="AC17" i="451"/>
  <c r="AB17" i="451"/>
  <c r="AA17" i="451"/>
  <c r="AA15" i="451" s="1"/>
  <c r="Z17" i="451"/>
  <c r="Y17" i="451"/>
  <c r="X17" i="451"/>
  <c r="W17" i="451"/>
  <c r="V17" i="451"/>
  <c r="V15" i="451" s="1"/>
  <c r="T17" i="451"/>
  <c r="S17" i="451"/>
  <c r="R17" i="451"/>
  <c r="Q17" i="451"/>
  <c r="P17" i="451"/>
  <c r="O17" i="451"/>
  <c r="N17" i="451"/>
  <c r="N15" i="451" s="1"/>
  <c r="M17" i="451"/>
  <c r="L17" i="451"/>
  <c r="K17" i="451"/>
  <c r="J17" i="451"/>
  <c r="J15" i="451" s="1"/>
  <c r="I17" i="451"/>
  <c r="I15" i="451" s="1"/>
  <c r="H17" i="451"/>
  <c r="G17" i="451"/>
  <c r="F17" i="451"/>
  <c r="E17" i="451"/>
  <c r="D17" i="451"/>
  <c r="C17" i="451"/>
  <c r="D42" i="478"/>
  <c r="D38" i="478" s="1"/>
  <c r="E42" i="478"/>
  <c r="F42" i="478"/>
  <c r="G42" i="478"/>
  <c r="K42" i="478" s="1"/>
  <c r="K38" i="478" s="1"/>
  <c r="H42" i="478"/>
  <c r="H38" i="478" s="1"/>
  <c r="I42" i="478"/>
  <c r="I38" i="478" s="1"/>
  <c r="J42" i="478"/>
  <c r="S42" i="478"/>
  <c r="R42" i="478"/>
  <c r="Q42" i="478"/>
  <c r="P42" i="478"/>
  <c r="O42" i="478"/>
  <c r="O38" i="478" s="1"/>
  <c r="N42" i="478"/>
  <c r="M42" i="478"/>
  <c r="L42" i="478"/>
  <c r="V42" i="478"/>
  <c r="U36" i="478"/>
  <c r="U32" i="478" s="1"/>
  <c r="S36" i="478"/>
  <c r="S32" i="478" s="1"/>
  <c r="R36" i="478"/>
  <c r="Q36" i="478"/>
  <c r="P36" i="478"/>
  <c r="O36" i="478"/>
  <c r="N36" i="478"/>
  <c r="M36" i="478"/>
  <c r="L36" i="478"/>
  <c r="L32" i="478" s="1"/>
  <c r="J36" i="478"/>
  <c r="I36" i="478"/>
  <c r="H36" i="478"/>
  <c r="H32" i="478" s="1"/>
  <c r="G36" i="478"/>
  <c r="G32" i="478" s="1"/>
  <c r="F36" i="478"/>
  <c r="E36" i="478"/>
  <c r="D36" i="478"/>
  <c r="S30" i="478"/>
  <c r="R30" i="478"/>
  <c r="Q30" i="478"/>
  <c r="P30" i="478"/>
  <c r="O30" i="478"/>
  <c r="N30" i="478"/>
  <c r="M30" i="478"/>
  <c r="L30" i="478"/>
  <c r="L26" i="478" s="1"/>
  <c r="J30" i="478"/>
  <c r="I30" i="478"/>
  <c r="H30" i="478"/>
  <c r="G30" i="478"/>
  <c r="F30" i="478"/>
  <c r="E30" i="478"/>
  <c r="S24" i="478"/>
  <c r="S20" i="478" s="1"/>
  <c r="R24" i="478"/>
  <c r="Q24" i="478"/>
  <c r="P24" i="478"/>
  <c r="P20" i="478" s="1"/>
  <c r="O24" i="478"/>
  <c r="O20" i="478" s="1"/>
  <c r="N24" i="478"/>
  <c r="N20" i="478" s="1"/>
  <c r="M24" i="478"/>
  <c r="L24" i="478"/>
  <c r="J24" i="478"/>
  <c r="I24" i="478"/>
  <c r="H24" i="478"/>
  <c r="G24" i="478"/>
  <c r="G20" i="478" s="1"/>
  <c r="F24" i="478"/>
  <c r="E24" i="478"/>
  <c r="D30" i="478"/>
  <c r="D24" i="478"/>
  <c r="S18" i="478"/>
  <c r="S14" i="478" s="1"/>
  <c r="R18" i="478"/>
  <c r="Q18" i="478"/>
  <c r="P18" i="478"/>
  <c r="O18" i="478"/>
  <c r="N18" i="478"/>
  <c r="M18" i="478"/>
  <c r="L18" i="478"/>
  <c r="J18" i="478"/>
  <c r="J14" i="478" s="1"/>
  <c r="I18" i="478"/>
  <c r="H18" i="478"/>
  <c r="G18" i="478"/>
  <c r="G14" i="478" s="1"/>
  <c r="F18" i="478"/>
  <c r="F14" i="478" s="1"/>
  <c r="E18" i="478"/>
  <c r="D18" i="478"/>
  <c r="U75" i="478"/>
  <c r="U71" i="478" s="1"/>
  <c r="S75" i="478"/>
  <c r="R75" i="478"/>
  <c r="Q75" i="478"/>
  <c r="Q71" i="478" s="1"/>
  <c r="P75" i="478"/>
  <c r="P71" i="478" s="1"/>
  <c r="O75" i="478"/>
  <c r="N75" i="478"/>
  <c r="M75" i="478"/>
  <c r="L75" i="478"/>
  <c r="L71" i="478" s="1"/>
  <c r="J75" i="478"/>
  <c r="J71" i="478" s="1"/>
  <c r="I75" i="478"/>
  <c r="H75" i="478"/>
  <c r="G75" i="478"/>
  <c r="F75" i="478"/>
  <c r="E75" i="478"/>
  <c r="D75" i="478"/>
  <c r="D71" i="478" s="1"/>
  <c r="U114" i="478"/>
  <c r="U110" i="478" s="1"/>
  <c r="S114" i="478"/>
  <c r="R114" i="478"/>
  <c r="R110" i="478" s="1"/>
  <c r="Q114" i="478"/>
  <c r="Q110" i="478" s="1"/>
  <c r="P114" i="478"/>
  <c r="P110" i="478" s="1"/>
  <c r="O114" i="478"/>
  <c r="N114" i="478"/>
  <c r="M114" i="478"/>
  <c r="L114" i="478"/>
  <c r="J114" i="478"/>
  <c r="I114" i="478"/>
  <c r="I110" i="478" s="1"/>
  <c r="H114" i="478"/>
  <c r="G114" i="478"/>
  <c r="F114" i="478"/>
  <c r="E114" i="478"/>
  <c r="D114" i="478"/>
  <c r="D110" i="478" s="1"/>
  <c r="S153" i="478"/>
  <c r="S149" i="478" s="1"/>
  <c r="R153" i="478"/>
  <c r="Q153" i="478"/>
  <c r="P153" i="478"/>
  <c r="O153" i="478"/>
  <c r="N153" i="478"/>
  <c r="M153" i="478"/>
  <c r="L153" i="478"/>
  <c r="D153" i="478"/>
  <c r="U153" i="478"/>
  <c r="U149" i="478"/>
  <c r="U231" i="478"/>
  <c r="U227" i="478"/>
  <c r="V237" i="478"/>
  <c r="V233" i="478" s="1"/>
  <c r="U275" i="478"/>
  <c r="U270" i="478"/>
  <c r="S275" i="478"/>
  <c r="T275" i="478" s="1"/>
  <c r="T270" i="478" s="1"/>
  <c r="R275" i="478"/>
  <c r="R270" i="478" s="1"/>
  <c r="Q275" i="478"/>
  <c r="P275" i="478"/>
  <c r="O275" i="478"/>
  <c r="N275" i="478"/>
  <c r="M275" i="478"/>
  <c r="L275" i="478"/>
  <c r="L270" i="478" s="1"/>
  <c r="V282" i="478"/>
  <c r="V277" i="478" s="1"/>
  <c r="S282" i="478"/>
  <c r="R282" i="478"/>
  <c r="Q282" i="478"/>
  <c r="O282" i="478"/>
  <c r="P282" i="478"/>
  <c r="P277" i="478" s="1"/>
  <c r="L282" i="478"/>
  <c r="L277" i="478" s="1"/>
  <c r="D282" i="478"/>
  <c r="M282" i="478"/>
  <c r="M277" i="478" s="1"/>
  <c r="N282" i="478"/>
  <c r="D275" i="478"/>
  <c r="D270" i="478" s="1"/>
  <c r="S231" i="478"/>
  <c r="S227" i="478" s="1"/>
  <c r="R231" i="478"/>
  <c r="Q231" i="478"/>
  <c r="Q227" i="478" s="1"/>
  <c r="P231" i="478"/>
  <c r="P227" i="478" s="1"/>
  <c r="O231" i="478"/>
  <c r="N231" i="478"/>
  <c r="M231" i="478"/>
  <c r="L231" i="478"/>
  <c r="D231" i="478"/>
  <c r="D227" i="478" s="1"/>
  <c r="R192" i="478"/>
  <c r="S192" i="478"/>
  <c r="S188" i="478" s="1"/>
  <c r="Q192" i="478"/>
  <c r="P192" i="478"/>
  <c r="O192" i="478"/>
  <c r="N192" i="478"/>
  <c r="M192" i="478"/>
  <c r="L192" i="478"/>
  <c r="L188" i="478" s="1"/>
  <c r="U192" i="478"/>
  <c r="U188" i="478" s="1"/>
  <c r="D192" i="478"/>
  <c r="L38" i="478"/>
  <c r="L20" i="478"/>
  <c r="S12" i="478"/>
  <c r="S7" i="478" s="1"/>
  <c r="R12" i="478"/>
  <c r="Q12" i="478"/>
  <c r="P12" i="478"/>
  <c r="P7" i="478" s="1"/>
  <c r="O12" i="478"/>
  <c r="N12" i="478"/>
  <c r="M12" i="478"/>
  <c r="L12" i="478"/>
  <c r="J12" i="478"/>
  <c r="I12" i="478"/>
  <c r="H12" i="478"/>
  <c r="G12" i="478"/>
  <c r="F12" i="478"/>
  <c r="E12" i="478"/>
  <c r="AR73" i="458"/>
  <c r="AS73" i="458"/>
  <c r="AS74" i="458" s="1"/>
  <c r="AS72" i="458"/>
  <c r="AS71" i="458"/>
  <c r="AS70" i="458"/>
  <c r="AS69" i="458"/>
  <c r="AS68" i="458"/>
  <c r="T396" i="437"/>
  <c r="T397" i="437"/>
  <c r="S397" i="437"/>
  <c r="O397" i="437"/>
  <c r="K397" i="437"/>
  <c r="N101" i="438"/>
  <c r="P15" i="454"/>
  <c r="P12" i="454" s="1"/>
  <c r="F12" i="448"/>
  <c r="F32" i="448" s="1"/>
  <c r="D12" i="478"/>
  <c r="Q101" i="438"/>
  <c r="P101" i="438"/>
  <c r="O101" i="438"/>
  <c r="M101" i="438"/>
  <c r="L101" i="438"/>
  <c r="K101" i="438"/>
  <c r="K98" i="438" s="1"/>
  <c r="J101" i="438"/>
  <c r="I101" i="438"/>
  <c r="H101" i="438"/>
  <c r="H98" i="438" s="1"/>
  <c r="G101" i="438"/>
  <c r="G98" i="438" s="1"/>
  <c r="F101" i="438"/>
  <c r="E101" i="438"/>
  <c r="D101" i="438"/>
  <c r="D96" i="438"/>
  <c r="E96" i="438"/>
  <c r="F96" i="438"/>
  <c r="G96" i="438"/>
  <c r="H96" i="438"/>
  <c r="I96" i="438"/>
  <c r="J96" i="438"/>
  <c r="K96" i="438"/>
  <c r="K93" i="438" s="1"/>
  <c r="L96" i="438"/>
  <c r="M96" i="438"/>
  <c r="N96" i="438"/>
  <c r="O96" i="438"/>
  <c r="P96" i="438"/>
  <c r="Q96" i="438"/>
  <c r="Q91" i="438"/>
  <c r="P91" i="438"/>
  <c r="P88" i="438" s="1"/>
  <c r="O91" i="438"/>
  <c r="N91" i="438"/>
  <c r="M91" i="438"/>
  <c r="L91" i="438"/>
  <c r="L88" i="438" s="1"/>
  <c r="K91" i="438"/>
  <c r="J91" i="438"/>
  <c r="I91" i="438"/>
  <c r="H91" i="438"/>
  <c r="G91" i="438"/>
  <c r="F91" i="438"/>
  <c r="E91" i="438"/>
  <c r="D91" i="438"/>
  <c r="Q86" i="438"/>
  <c r="P86" i="438"/>
  <c r="O86" i="438"/>
  <c r="N86" i="438"/>
  <c r="M86" i="438"/>
  <c r="L86" i="438"/>
  <c r="K86" i="438"/>
  <c r="J86" i="438"/>
  <c r="I86" i="438"/>
  <c r="H86" i="438"/>
  <c r="G86" i="438"/>
  <c r="F86" i="438"/>
  <c r="F83" i="438" s="1"/>
  <c r="E86" i="438"/>
  <c r="D86" i="438"/>
  <c r="Q81" i="438"/>
  <c r="P81" i="438"/>
  <c r="P78" i="438" s="1"/>
  <c r="O81" i="438"/>
  <c r="N81" i="438"/>
  <c r="M81" i="438"/>
  <c r="L81" i="438"/>
  <c r="K81" i="438"/>
  <c r="J81" i="438"/>
  <c r="I81" i="438"/>
  <c r="H81" i="438"/>
  <c r="G81" i="438"/>
  <c r="F81" i="438"/>
  <c r="E81" i="438"/>
  <c r="D81" i="438"/>
  <c r="D78" i="438" s="1"/>
  <c r="Q76" i="438"/>
  <c r="P76" i="438"/>
  <c r="O76" i="438"/>
  <c r="N76" i="438"/>
  <c r="M76" i="438"/>
  <c r="L76" i="438"/>
  <c r="K76" i="438"/>
  <c r="J76" i="438"/>
  <c r="I76" i="438"/>
  <c r="H76" i="438"/>
  <c r="G76" i="438"/>
  <c r="F76" i="438"/>
  <c r="F73" i="438" s="1"/>
  <c r="E76" i="438"/>
  <c r="D76" i="438"/>
  <c r="D43" i="438"/>
  <c r="Q68" i="438"/>
  <c r="P68" i="438"/>
  <c r="O68" i="438"/>
  <c r="N68" i="438"/>
  <c r="M68" i="438"/>
  <c r="L68" i="438"/>
  <c r="K68" i="438"/>
  <c r="J68" i="438"/>
  <c r="I68" i="438"/>
  <c r="H68" i="438"/>
  <c r="G68" i="438"/>
  <c r="F68" i="438"/>
  <c r="E68" i="438"/>
  <c r="D68" i="438"/>
  <c r="Q63" i="438"/>
  <c r="P63" i="438"/>
  <c r="O63" i="438"/>
  <c r="N63" i="438"/>
  <c r="M63" i="438"/>
  <c r="L63" i="438"/>
  <c r="K63" i="438"/>
  <c r="K60" i="438" s="1"/>
  <c r="J63" i="438"/>
  <c r="I63" i="438"/>
  <c r="H63" i="438"/>
  <c r="G63" i="438"/>
  <c r="F63" i="438"/>
  <c r="E63" i="438"/>
  <c r="D63" i="438"/>
  <c r="Q58" i="438"/>
  <c r="P58" i="438"/>
  <c r="O58" i="438"/>
  <c r="N58" i="438"/>
  <c r="M58" i="438"/>
  <c r="L58" i="438"/>
  <c r="K58" i="438"/>
  <c r="J58" i="438"/>
  <c r="I58" i="438"/>
  <c r="H58" i="438"/>
  <c r="G58" i="438"/>
  <c r="F58" i="438"/>
  <c r="E58" i="438"/>
  <c r="D58" i="438"/>
  <c r="Q53" i="438"/>
  <c r="P53" i="438"/>
  <c r="O53" i="438"/>
  <c r="N53" i="438"/>
  <c r="M53" i="438"/>
  <c r="L53" i="438"/>
  <c r="K53" i="438"/>
  <c r="J53" i="438"/>
  <c r="I53" i="438"/>
  <c r="H53" i="438"/>
  <c r="G53" i="438"/>
  <c r="F53" i="438"/>
  <c r="E53" i="438"/>
  <c r="D53" i="438"/>
  <c r="Q48" i="438"/>
  <c r="P48" i="438"/>
  <c r="O48" i="438"/>
  <c r="N48" i="438"/>
  <c r="M48" i="438"/>
  <c r="L48" i="438"/>
  <c r="K48" i="438"/>
  <c r="J48" i="438"/>
  <c r="I48" i="438"/>
  <c r="H48" i="438"/>
  <c r="G48" i="438"/>
  <c r="F48" i="438"/>
  <c r="E48" i="438"/>
  <c r="E45" i="438" s="1"/>
  <c r="D48" i="438"/>
  <c r="Q43" i="438"/>
  <c r="P43" i="438"/>
  <c r="O43" i="438"/>
  <c r="N43" i="438"/>
  <c r="M43" i="438"/>
  <c r="L43" i="438"/>
  <c r="K43" i="438"/>
  <c r="J43" i="438"/>
  <c r="I43" i="438"/>
  <c r="H43" i="438"/>
  <c r="G43" i="438"/>
  <c r="G40" i="438" s="1"/>
  <c r="F43" i="438"/>
  <c r="E43" i="438"/>
  <c r="G65" i="437"/>
  <c r="H65" i="437"/>
  <c r="I65" i="437"/>
  <c r="J65" i="437"/>
  <c r="K65" i="437"/>
  <c r="L65" i="437"/>
  <c r="M65" i="437"/>
  <c r="N65" i="437"/>
  <c r="O65" i="437"/>
  <c r="P65" i="437"/>
  <c r="Q65" i="437"/>
  <c r="R65" i="437"/>
  <c r="S65" i="437"/>
  <c r="T65" i="437"/>
  <c r="F65" i="437"/>
  <c r="E65" i="437"/>
  <c r="D65" i="437"/>
  <c r="T59" i="437"/>
  <c r="S59" i="437"/>
  <c r="R59" i="437"/>
  <c r="Q59" i="437"/>
  <c r="P59" i="437"/>
  <c r="P55" i="437" s="1"/>
  <c r="O59" i="437"/>
  <c r="N59" i="437"/>
  <c r="M59" i="437"/>
  <c r="L59" i="437"/>
  <c r="K59" i="437"/>
  <c r="J59" i="437"/>
  <c r="I59" i="437"/>
  <c r="H59" i="437"/>
  <c r="G59" i="437"/>
  <c r="F59" i="437"/>
  <c r="E59" i="437"/>
  <c r="D59" i="437"/>
  <c r="D55" i="437" s="1"/>
  <c r="T53" i="437"/>
  <c r="S53" i="437"/>
  <c r="K53" i="437"/>
  <c r="J53" i="437"/>
  <c r="I53" i="437"/>
  <c r="H53" i="437"/>
  <c r="G53" i="437"/>
  <c r="F53" i="437"/>
  <c r="E53" i="437"/>
  <c r="D53" i="437"/>
  <c r="D41" i="437"/>
  <c r="T41" i="437"/>
  <c r="S41" i="437"/>
  <c r="R41" i="437"/>
  <c r="Q41" i="437"/>
  <c r="P41" i="437"/>
  <c r="O41" i="437"/>
  <c r="N41" i="437"/>
  <c r="M41" i="437"/>
  <c r="L41" i="437"/>
  <c r="K41" i="437"/>
  <c r="J41" i="437"/>
  <c r="I41" i="437"/>
  <c r="H41" i="437"/>
  <c r="H37" i="437" s="1"/>
  <c r="G41" i="437"/>
  <c r="F41" i="437"/>
  <c r="E41" i="437"/>
  <c r="T35" i="437"/>
  <c r="S35" i="437"/>
  <c r="R35" i="437"/>
  <c r="P35" i="437"/>
  <c r="Q35" i="437"/>
  <c r="O35" i="437"/>
  <c r="N35" i="437"/>
  <c r="M35" i="437"/>
  <c r="L35" i="437"/>
  <c r="L31" i="437" s="1"/>
  <c r="K35" i="437"/>
  <c r="J35" i="437"/>
  <c r="I35" i="437"/>
  <c r="H35" i="437"/>
  <c r="G35" i="437"/>
  <c r="F35" i="437"/>
  <c r="E35" i="437"/>
  <c r="D35" i="437"/>
  <c r="T29" i="437"/>
  <c r="S29" i="437"/>
  <c r="R29" i="437"/>
  <c r="Q29" i="437"/>
  <c r="P29" i="437"/>
  <c r="O29" i="437"/>
  <c r="N29" i="437"/>
  <c r="M29" i="437"/>
  <c r="L29" i="437"/>
  <c r="K29" i="437"/>
  <c r="J29" i="437"/>
  <c r="I29" i="437"/>
  <c r="H29" i="437"/>
  <c r="G29" i="437"/>
  <c r="F29" i="437"/>
  <c r="E29" i="437"/>
  <c r="D29" i="437"/>
  <c r="T23" i="437"/>
  <c r="S23" i="437"/>
  <c r="R23" i="437"/>
  <c r="Q23" i="437"/>
  <c r="P23" i="437"/>
  <c r="O23" i="437"/>
  <c r="N23" i="437"/>
  <c r="M23" i="437"/>
  <c r="L23" i="437"/>
  <c r="K23" i="437"/>
  <c r="J23" i="437"/>
  <c r="J19" i="437" s="1"/>
  <c r="I23" i="437"/>
  <c r="H23" i="437"/>
  <c r="G23" i="437"/>
  <c r="F23" i="437"/>
  <c r="E23" i="437"/>
  <c r="D23" i="437"/>
  <c r="T17" i="437"/>
  <c r="S17" i="437"/>
  <c r="R17" i="437"/>
  <c r="Q17" i="437"/>
  <c r="P17" i="437"/>
  <c r="O17" i="437"/>
  <c r="O13" i="437" s="1"/>
  <c r="N17" i="437"/>
  <c r="M17" i="437"/>
  <c r="L17" i="437"/>
  <c r="K17" i="437"/>
  <c r="J17" i="437"/>
  <c r="J13" i="437" s="1"/>
  <c r="G17" i="437"/>
  <c r="H17" i="437"/>
  <c r="I17" i="437"/>
  <c r="F17" i="437"/>
  <c r="E17" i="437"/>
  <c r="D17" i="437"/>
  <c r="S11" i="437"/>
  <c r="S7" i="437" s="1"/>
  <c r="R11" i="437"/>
  <c r="Q11" i="437"/>
  <c r="P11" i="437"/>
  <c r="L11" i="437"/>
  <c r="O11" i="437"/>
  <c r="N11" i="437"/>
  <c r="M11" i="437"/>
  <c r="J11" i="437"/>
  <c r="J7" i="437" s="1"/>
  <c r="I11" i="437"/>
  <c r="H11" i="437"/>
  <c r="G11" i="437"/>
  <c r="F11" i="437"/>
  <c r="F7" i="437" s="1"/>
  <c r="E11" i="437"/>
  <c r="T36" i="478"/>
  <c r="C46" i="465"/>
  <c r="C41" i="465"/>
  <c r="C36" i="465"/>
  <c r="C21" i="465"/>
  <c r="C16" i="465"/>
  <c r="C12" i="465" s="1"/>
  <c r="C11" i="465"/>
  <c r="C19" i="401"/>
  <c r="E25" i="451"/>
  <c r="E23" i="451" s="1"/>
  <c r="E29" i="451"/>
  <c r="E27" i="451" s="1"/>
  <c r="D29" i="451"/>
  <c r="D100" i="443"/>
  <c r="D8" i="477"/>
  <c r="C8" i="477"/>
  <c r="O11" i="431"/>
  <c r="X10" i="431"/>
  <c r="X7" i="431" s="1"/>
  <c r="X9" i="431"/>
  <c r="W9" i="430"/>
  <c r="C18" i="425"/>
  <c r="D8" i="425"/>
  <c r="C8" i="425"/>
  <c r="C18" i="419"/>
  <c r="C35" i="414"/>
  <c r="B20" i="414"/>
  <c r="N8" i="413"/>
  <c r="E8" i="412"/>
  <c r="B35" i="414"/>
  <c r="E20" i="414"/>
  <c r="K30" i="413"/>
  <c r="N21" i="413"/>
  <c r="M14" i="413"/>
  <c r="N13" i="413"/>
  <c r="B14" i="413"/>
  <c r="U8" i="428"/>
  <c r="C18" i="407"/>
  <c r="C13" i="407"/>
  <c r="E41" i="456"/>
  <c r="Q37" i="456"/>
  <c r="F37" i="456"/>
  <c r="G37" i="456"/>
  <c r="H37" i="456"/>
  <c r="I37" i="456"/>
  <c r="J37" i="456"/>
  <c r="J42" i="456" s="1"/>
  <c r="K37" i="456"/>
  <c r="K42" i="456" s="1"/>
  <c r="L37" i="456"/>
  <c r="M37" i="456"/>
  <c r="N37" i="456"/>
  <c r="O37" i="456"/>
  <c r="P37" i="456"/>
  <c r="E37" i="456"/>
  <c r="D23" i="456"/>
  <c r="E36" i="459"/>
  <c r="M36" i="459"/>
  <c r="C81" i="458"/>
  <c r="D81" i="458"/>
  <c r="E81" i="458"/>
  <c r="F81" i="458"/>
  <c r="G81" i="458"/>
  <c r="H81" i="458"/>
  <c r="I81" i="458"/>
  <c r="J81" i="458"/>
  <c r="K81" i="458"/>
  <c r="L81" i="458"/>
  <c r="M81" i="458"/>
  <c r="N81" i="458"/>
  <c r="O81" i="458"/>
  <c r="P81" i="458"/>
  <c r="Q81" i="458"/>
  <c r="R81" i="458"/>
  <c r="S81" i="458"/>
  <c r="T81" i="458"/>
  <c r="U81" i="458"/>
  <c r="V81" i="458"/>
  <c r="W81" i="458"/>
  <c r="X81" i="458"/>
  <c r="Y81" i="458"/>
  <c r="Z81" i="458"/>
  <c r="AA81" i="458"/>
  <c r="AB81" i="458"/>
  <c r="AW81" i="458" s="1"/>
  <c r="AC81" i="458"/>
  <c r="AD81" i="458"/>
  <c r="AE81" i="458"/>
  <c r="AF81" i="458"/>
  <c r="AG81" i="458"/>
  <c r="AH81" i="458"/>
  <c r="AI81" i="458"/>
  <c r="AJ81" i="458"/>
  <c r="AK81" i="458"/>
  <c r="AR81" i="458" s="1"/>
  <c r="AL81" i="458"/>
  <c r="AM81" i="458"/>
  <c r="AN81" i="458"/>
  <c r="AU81" i="458" s="1"/>
  <c r="AU83" i="458" s="1"/>
  <c r="AO81" i="458"/>
  <c r="AP81" i="458"/>
  <c r="AQ81" i="458"/>
  <c r="K22" i="455"/>
  <c r="BB25" i="451"/>
  <c r="BA25" i="451"/>
  <c r="AZ25" i="451"/>
  <c r="AY25" i="451"/>
  <c r="AY23" i="451" s="1"/>
  <c r="AX25" i="451"/>
  <c r="AW25" i="451"/>
  <c r="AV25" i="451"/>
  <c r="AU25" i="451"/>
  <c r="AT25" i="451"/>
  <c r="AT23" i="451" s="1"/>
  <c r="AS25" i="451"/>
  <c r="AR25" i="451"/>
  <c r="AQ25" i="451"/>
  <c r="AP25" i="451"/>
  <c r="AO25" i="451"/>
  <c r="AN25" i="451"/>
  <c r="AN23" i="451" s="1"/>
  <c r="AM25" i="451"/>
  <c r="AM23" i="451" s="1"/>
  <c r="AL25" i="451"/>
  <c r="AK25" i="451"/>
  <c r="AJ25" i="451"/>
  <c r="AI25" i="451"/>
  <c r="AH25" i="451"/>
  <c r="AH23" i="451" s="1"/>
  <c r="AG25" i="451"/>
  <c r="AF25" i="451"/>
  <c r="AE25" i="451"/>
  <c r="AD25" i="451"/>
  <c r="AC25" i="451"/>
  <c r="AB25" i="451"/>
  <c r="AB23" i="451" s="1"/>
  <c r="AA25" i="451"/>
  <c r="AA23" i="451" s="1"/>
  <c r="Z25" i="451"/>
  <c r="Y25" i="451"/>
  <c r="X25" i="451"/>
  <c r="W25" i="451"/>
  <c r="L25" i="451"/>
  <c r="K25" i="451"/>
  <c r="J25" i="451"/>
  <c r="I25" i="451"/>
  <c r="H25" i="451"/>
  <c r="F25" i="451"/>
  <c r="G25" i="451"/>
  <c r="G23" i="451" s="1"/>
  <c r="D25" i="451"/>
  <c r="D23" i="451" s="1"/>
  <c r="C25" i="451"/>
  <c r="E20" i="450"/>
  <c r="C9" i="450"/>
  <c r="C48" i="449"/>
  <c r="C52" i="449" s="1"/>
  <c r="C122" i="443"/>
  <c r="C121" i="443" s="1"/>
  <c r="C138" i="443" s="1"/>
  <c r="B105" i="441"/>
  <c r="B71" i="441"/>
  <c r="H37" i="440"/>
  <c r="M26" i="465"/>
  <c r="L26" i="465"/>
  <c r="K26" i="465"/>
  <c r="J26" i="465"/>
  <c r="I26" i="465"/>
  <c r="H26" i="465"/>
  <c r="G26" i="465"/>
  <c r="F26" i="465"/>
  <c r="E26" i="465"/>
  <c r="D26" i="465"/>
  <c r="O9" i="431"/>
  <c r="O16" i="430"/>
  <c r="M20" i="428"/>
  <c r="M8" i="428"/>
  <c r="C17" i="418"/>
  <c r="C18" i="418"/>
  <c r="C18" i="417"/>
  <c r="C19" i="417"/>
  <c r="B12" i="415"/>
  <c r="B24" i="415" s="1"/>
  <c r="K29" i="413"/>
  <c r="H8" i="409"/>
  <c r="H14" i="409" s="1"/>
  <c r="G8" i="409"/>
  <c r="G14" i="409" s="1"/>
  <c r="E8" i="409"/>
  <c r="E14" i="409" s="1"/>
  <c r="D8" i="409"/>
  <c r="D14" i="409"/>
  <c r="C31" i="450"/>
  <c r="G31" i="450"/>
  <c r="D31" i="450"/>
  <c r="E31" i="450"/>
  <c r="F31" i="450"/>
  <c r="H31" i="450"/>
  <c r="I31" i="450"/>
  <c r="D20" i="450"/>
  <c r="F20" i="450"/>
  <c r="G20" i="450"/>
  <c r="H20" i="450"/>
  <c r="I20" i="450"/>
  <c r="C20" i="450"/>
  <c r="F9" i="450"/>
  <c r="D9" i="450"/>
  <c r="E9" i="450"/>
  <c r="G9" i="450"/>
  <c r="H9" i="450"/>
  <c r="I9" i="450"/>
  <c r="J9" i="450"/>
  <c r="K9" i="450"/>
  <c r="L9" i="450"/>
  <c r="B65" i="458"/>
  <c r="C12" i="448"/>
  <c r="C32" i="448" s="1"/>
  <c r="C100" i="443"/>
  <c r="C82" i="443"/>
  <c r="D16" i="465"/>
  <c r="W8" i="430"/>
  <c r="O22" i="430"/>
  <c r="O8" i="430"/>
  <c r="C60" i="449"/>
  <c r="C54" i="449"/>
  <c r="C28" i="449"/>
  <c r="C38" i="449"/>
  <c r="Q103" i="438"/>
  <c r="Q10" i="438"/>
  <c r="Q100" i="438"/>
  <c r="C44" i="449"/>
  <c r="P26" i="454"/>
  <c r="O26" i="454"/>
  <c r="M26" i="454"/>
  <c r="N26" i="454"/>
  <c r="L26" i="454"/>
  <c r="K26" i="454"/>
  <c r="K23" i="454" s="1"/>
  <c r="J26" i="454"/>
  <c r="I26" i="454"/>
  <c r="H26" i="454"/>
  <c r="H23" i="454" s="1"/>
  <c r="G26" i="454"/>
  <c r="G23" i="454" s="1"/>
  <c r="F26" i="454"/>
  <c r="E26" i="454"/>
  <c r="D26" i="454"/>
  <c r="C26" i="454"/>
  <c r="Q21" i="454"/>
  <c r="P21" i="454"/>
  <c r="O21" i="454"/>
  <c r="N21" i="454"/>
  <c r="M21" i="454"/>
  <c r="L21" i="454"/>
  <c r="K21" i="454"/>
  <c r="K18" i="454" s="1"/>
  <c r="J21" i="454"/>
  <c r="I21" i="454"/>
  <c r="H21" i="454"/>
  <c r="G21" i="454"/>
  <c r="F21" i="454"/>
  <c r="E21" i="454"/>
  <c r="D21" i="454"/>
  <c r="C21" i="454"/>
  <c r="C18" i="454" s="1"/>
  <c r="O15" i="454"/>
  <c r="O12" i="454" s="1"/>
  <c r="N15" i="454"/>
  <c r="M15" i="454"/>
  <c r="L15" i="454"/>
  <c r="K15" i="454"/>
  <c r="J15" i="454"/>
  <c r="J12" i="454" s="1"/>
  <c r="I15" i="454"/>
  <c r="H15" i="454"/>
  <c r="G15" i="454"/>
  <c r="F15" i="454"/>
  <c r="E15" i="454"/>
  <c r="D15" i="454"/>
  <c r="D12" i="454" s="1"/>
  <c r="N10" i="454"/>
  <c r="N7" i="454" s="1"/>
  <c r="P10" i="454"/>
  <c r="O10" i="454"/>
  <c r="M10" i="454"/>
  <c r="L10" i="454"/>
  <c r="K10" i="454"/>
  <c r="J10" i="454"/>
  <c r="I10" i="454"/>
  <c r="H10" i="454"/>
  <c r="G10" i="454"/>
  <c r="F10" i="454"/>
  <c r="E10" i="454"/>
  <c r="E7" i="454" s="1"/>
  <c r="D10" i="454"/>
  <c r="D7" i="454" s="1"/>
  <c r="C10" i="454"/>
  <c r="C65" i="458"/>
  <c r="B56" i="458"/>
  <c r="T303" i="437"/>
  <c r="S303" i="437"/>
  <c r="R303" i="437"/>
  <c r="Q303" i="437"/>
  <c r="P303" i="437"/>
  <c r="O303" i="437"/>
  <c r="N303" i="437"/>
  <c r="M303" i="437"/>
  <c r="L303" i="437"/>
  <c r="K303" i="437"/>
  <c r="D303" i="437"/>
  <c r="J12" i="448"/>
  <c r="J32" i="448" s="1"/>
  <c r="I12" i="448"/>
  <c r="I32" i="448" s="1"/>
  <c r="H12" i="448"/>
  <c r="D12" i="448"/>
  <c r="E12" i="448"/>
  <c r="G13" i="448"/>
  <c r="G12" i="448"/>
  <c r="C74" i="443"/>
  <c r="E100" i="443"/>
  <c r="F100" i="443"/>
  <c r="C99" i="443"/>
  <c r="C116" i="443" s="1"/>
  <c r="D122" i="443"/>
  <c r="D121" i="443" s="1"/>
  <c r="D138" i="443" s="1"/>
  <c r="E122" i="443"/>
  <c r="E121" i="443" s="1"/>
  <c r="E138" i="443" s="1"/>
  <c r="F122" i="443"/>
  <c r="J66" i="465"/>
  <c r="J62" i="465" s="1"/>
  <c r="J61" i="465"/>
  <c r="J57" i="465" s="1"/>
  <c r="J56" i="465"/>
  <c r="J52" i="465"/>
  <c r="M16" i="465"/>
  <c r="L16" i="465"/>
  <c r="K16" i="465"/>
  <c r="J16" i="465"/>
  <c r="I16" i="465"/>
  <c r="H16" i="465"/>
  <c r="G16" i="465"/>
  <c r="F16" i="465"/>
  <c r="E16" i="465"/>
  <c r="C26" i="417"/>
  <c r="D32" i="448"/>
  <c r="E32" i="448"/>
  <c r="H32" i="448"/>
  <c r="D26" i="411"/>
  <c r="E26" i="411"/>
  <c r="F26" i="411"/>
  <c r="C26" i="411"/>
  <c r="D9" i="451"/>
  <c r="E9" i="451"/>
  <c r="F9" i="451"/>
  <c r="G9" i="451"/>
  <c r="G7" i="451" s="1"/>
  <c r="H9" i="451"/>
  <c r="H7" i="451" s="1"/>
  <c r="I9" i="451"/>
  <c r="J9" i="451"/>
  <c r="K9" i="451"/>
  <c r="K7" i="451" s="1"/>
  <c r="L9" i="451"/>
  <c r="M9" i="451"/>
  <c r="M7" i="451" s="1"/>
  <c r="N9" i="451"/>
  <c r="O9" i="451"/>
  <c r="P9" i="451"/>
  <c r="Q9" i="451"/>
  <c r="R9" i="451"/>
  <c r="S9" i="451"/>
  <c r="S7" i="451" s="1"/>
  <c r="T9" i="451"/>
  <c r="T7" i="451" s="1"/>
  <c r="U9" i="451"/>
  <c r="V9" i="451"/>
  <c r="W9" i="451"/>
  <c r="X9" i="451"/>
  <c r="X7" i="451" s="1"/>
  <c r="Y9" i="451"/>
  <c r="Y7" i="451" s="1"/>
  <c r="Z9" i="451"/>
  <c r="AA9" i="451"/>
  <c r="AB9" i="451"/>
  <c r="AC9" i="451"/>
  <c r="AD9" i="451"/>
  <c r="AE9" i="451"/>
  <c r="AF9" i="451"/>
  <c r="AF7" i="451" s="1"/>
  <c r="AG9" i="451"/>
  <c r="AH9" i="451"/>
  <c r="AI9" i="451"/>
  <c r="AJ9" i="451"/>
  <c r="AK9" i="451"/>
  <c r="AK7" i="451" s="1"/>
  <c r="AL9" i="451"/>
  <c r="AM9" i="451"/>
  <c r="AN9" i="451"/>
  <c r="AO9" i="451"/>
  <c r="AP9" i="451"/>
  <c r="AQ9" i="451"/>
  <c r="AQ7" i="451" s="1"/>
  <c r="AR9" i="451"/>
  <c r="AS9" i="451"/>
  <c r="AT9" i="451"/>
  <c r="AU9" i="451"/>
  <c r="AV9" i="451"/>
  <c r="AW9" i="451"/>
  <c r="AW7" i="451" s="1"/>
  <c r="AX9" i="451"/>
  <c r="AY9" i="451"/>
  <c r="AZ9" i="451"/>
  <c r="BA9" i="451"/>
  <c r="BB9" i="451"/>
  <c r="C9" i="451"/>
  <c r="C7" i="451" s="1"/>
  <c r="I57" i="450"/>
  <c r="I56" i="450"/>
  <c r="C45" i="448"/>
  <c r="P11" i="476"/>
  <c r="P12" i="476"/>
  <c r="P10" i="476"/>
  <c r="C7" i="429"/>
  <c r="N19" i="413"/>
  <c r="N20" i="413"/>
  <c r="N22" i="413"/>
  <c r="N23" i="413"/>
  <c r="N24" i="413"/>
  <c r="N9" i="413"/>
  <c r="N10" i="413"/>
  <c r="N11" i="413"/>
  <c r="N12" i="413"/>
  <c r="T286" i="478"/>
  <c r="K286" i="478"/>
  <c r="K401" i="437"/>
  <c r="T401" i="437"/>
  <c r="T11" i="437"/>
  <c r="F121" i="443"/>
  <c r="D99" i="443"/>
  <c r="D116" i="443" s="1"/>
  <c r="E99" i="443"/>
  <c r="E116" i="443" s="1"/>
  <c r="F99" i="443"/>
  <c r="K11" i="437"/>
  <c r="K109" i="437"/>
  <c r="D56" i="465"/>
  <c r="E56" i="465"/>
  <c r="F56" i="465"/>
  <c r="G56" i="465"/>
  <c r="H56" i="465"/>
  <c r="I56" i="465"/>
  <c r="K56" i="465"/>
  <c r="K52" i="465" s="1"/>
  <c r="L56" i="465"/>
  <c r="M56" i="465"/>
  <c r="C56" i="465"/>
  <c r="D61" i="465"/>
  <c r="D57" i="465" s="1"/>
  <c r="E61" i="465"/>
  <c r="E57" i="465" s="1"/>
  <c r="F61" i="465"/>
  <c r="F57" i="465"/>
  <c r="G61" i="465"/>
  <c r="G57" i="465" s="1"/>
  <c r="H61" i="465"/>
  <c r="H57" i="465" s="1"/>
  <c r="I61" i="465"/>
  <c r="I57" i="465" s="1"/>
  <c r="K61" i="465"/>
  <c r="K57" i="465" s="1"/>
  <c r="L61" i="465"/>
  <c r="L57" i="465" s="1"/>
  <c r="M61" i="465"/>
  <c r="M57" i="465"/>
  <c r="D66" i="465"/>
  <c r="E66" i="465"/>
  <c r="F66" i="465"/>
  <c r="G66" i="465"/>
  <c r="G62" i="465" s="1"/>
  <c r="N62" i="465" s="1"/>
  <c r="H66" i="465"/>
  <c r="I66" i="465"/>
  <c r="M66" i="465"/>
  <c r="C66" i="465"/>
  <c r="C62" i="465" s="1"/>
  <c r="K297" i="437"/>
  <c r="Q51" i="438"/>
  <c r="T355" i="437"/>
  <c r="T350" i="437" s="1"/>
  <c r="T376" i="437"/>
  <c r="T393" i="437"/>
  <c r="P9" i="433"/>
  <c r="F22" i="456"/>
  <c r="F42" i="456" s="1"/>
  <c r="G22" i="456"/>
  <c r="H22" i="456"/>
  <c r="I22" i="456"/>
  <c r="J22" i="456"/>
  <c r="K22" i="456"/>
  <c r="L22" i="456"/>
  <c r="M22" i="456"/>
  <c r="M42" i="456" s="1"/>
  <c r="N22" i="456"/>
  <c r="N42" i="456" s="1"/>
  <c r="O22" i="456"/>
  <c r="P22" i="456"/>
  <c r="Q22" i="456"/>
  <c r="E22" i="456"/>
  <c r="E42" i="456" s="1"/>
  <c r="C21" i="463"/>
  <c r="B36" i="459"/>
  <c r="AX12" i="458"/>
  <c r="AW12" i="458"/>
  <c r="AQ27" i="458"/>
  <c r="AP27" i="458"/>
  <c r="AJ27" i="458"/>
  <c r="AI27" i="458"/>
  <c r="AC27" i="458"/>
  <c r="AB27" i="458"/>
  <c r="V27" i="458"/>
  <c r="U27" i="458"/>
  <c r="O27" i="458"/>
  <c r="G56" i="458"/>
  <c r="N27" i="458"/>
  <c r="G27" i="458"/>
  <c r="H27" i="458"/>
  <c r="F27" i="458"/>
  <c r="H65" i="457"/>
  <c r="F139" i="441"/>
  <c r="F71" i="441"/>
  <c r="Y10" i="433"/>
  <c r="Y7" i="433" s="1"/>
  <c r="P10" i="433"/>
  <c r="P7" i="433" s="1"/>
  <c r="P11" i="433"/>
  <c r="P12" i="433"/>
  <c r="P13" i="433"/>
  <c r="N10" i="432"/>
  <c r="O10" i="431"/>
  <c r="N11" i="432"/>
  <c r="N12" i="432"/>
  <c r="N13" i="432"/>
  <c r="X11" i="431"/>
  <c r="X12" i="431"/>
  <c r="O12" i="431"/>
  <c r="O7" i="431" s="1"/>
  <c r="J75" i="424"/>
  <c r="J74" i="424"/>
  <c r="K8" i="422"/>
  <c r="B27" i="416"/>
  <c r="B39" i="416"/>
  <c r="B20" i="416"/>
  <c r="E35" i="414"/>
  <c r="K40" i="413"/>
  <c r="M25" i="413"/>
  <c r="I25" i="413"/>
  <c r="N7" i="432"/>
  <c r="M392" i="437"/>
  <c r="N392" i="437"/>
  <c r="P392" i="437"/>
  <c r="Q392" i="437"/>
  <c r="R392" i="437"/>
  <c r="D38" i="456"/>
  <c r="Q41" i="456"/>
  <c r="P41" i="456"/>
  <c r="O41" i="456"/>
  <c r="O42" i="456" s="1"/>
  <c r="N41" i="456"/>
  <c r="M41" i="456"/>
  <c r="L41" i="456"/>
  <c r="D41" i="456" s="1"/>
  <c r="K41" i="456"/>
  <c r="J41" i="456"/>
  <c r="I41" i="456"/>
  <c r="I42" i="456"/>
  <c r="H41" i="456"/>
  <c r="H42" i="456"/>
  <c r="G41" i="456"/>
  <c r="F41" i="456"/>
  <c r="Q42" i="456"/>
  <c r="P42" i="456"/>
  <c r="W28" i="430"/>
  <c r="W29" i="430"/>
  <c r="W30" i="430"/>
  <c r="W31" i="430"/>
  <c r="W32" i="430"/>
  <c r="W33" i="430"/>
  <c r="W34" i="430"/>
  <c r="W35" i="430"/>
  <c r="W36" i="430"/>
  <c r="W37" i="430"/>
  <c r="W38" i="430"/>
  <c r="W39" i="430"/>
  <c r="W40" i="430"/>
  <c r="W41" i="430"/>
  <c r="W42" i="430"/>
  <c r="O30" i="430"/>
  <c r="O28" i="430"/>
  <c r="O29" i="430"/>
  <c r="O31" i="430"/>
  <c r="O32" i="430"/>
  <c r="O33" i="430"/>
  <c r="O34" i="430"/>
  <c r="O35" i="430"/>
  <c r="O36" i="430"/>
  <c r="O37" i="430"/>
  <c r="O38" i="430"/>
  <c r="O39" i="430"/>
  <c r="O40" i="430"/>
  <c r="O41" i="430"/>
  <c r="O42" i="430"/>
  <c r="W10" i="430"/>
  <c r="W11" i="430"/>
  <c r="W12" i="430"/>
  <c r="W13" i="430"/>
  <c r="W14" i="430"/>
  <c r="W15" i="430"/>
  <c r="W16" i="430"/>
  <c r="W17" i="430"/>
  <c r="W18" i="430"/>
  <c r="W19" i="430"/>
  <c r="W20" i="430"/>
  <c r="W21" i="430"/>
  <c r="W22" i="430"/>
  <c r="W23" i="430"/>
  <c r="O9" i="430"/>
  <c r="O10" i="430"/>
  <c r="O11" i="430"/>
  <c r="O12" i="430"/>
  <c r="O13" i="430"/>
  <c r="O14" i="430"/>
  <c r="O15" i="430"/>
  <c r="O17" i="430"/>
  <c r="O18" i="430"/>
  <c r="O19" i="430"/>
  <c r="O20" i="430"/>
  <c r="O21" i="430"/>
  <c r="O23" i="430"/>
  <c r="D9" i="456"/>
  <c r="D10" i="456"/>
  <c r="D11" i="456"/>
  <c r="D12" i="456"/>
  <c r="D13" i="456"/>
  <c r="D14" i="456"/>
  <c r="D15" i="456"/>
  <c r="D16" i="456"/>
  <c r="D17" i="456"/>
  <c r="D18" i="456"/>
  <c r="D19" i="456"/>
  <c r="D20" i="456"/>
  <c r="D21" i="456"/>
  <c r="D22" i="456"/>
  <c r="D24" i="456"/>
  <c r="D25" i="456"/>
  <c r="D26" i="456"/>
  <c r="D27" i="456"/>
  <c r="D28" i="456"/>
  <c r="D29" i="456"/>
  <c r="D30" i="456"/>
  <c r="D31" i="456"/>
  <c r="D32" i="456"/>
  <c r="D33" i="456"/>
  <c r="D34" i="456"/>
  <c r="D35" i="456"/>
  <c r="D36" i="456"/>
  <c r="D39" i="456"/>
  <c r="D40" i="456"/>
  <c r="D8" i="456"/>
  <c r="E44" i="455"/>
  <c r="F44" i="455"/>
  <c r="G44" i="455"/>
  <c r="C44" i="455" s="1"/>
  <c r="H44" i="455"/>
  <c r="I44" i="455"/>
  <c r="J44" i="455"/>
  <c r="K44" i="455"/>
  <c r="L44" i="455"/>
  <c r="M44" i="455"/>
  <c r="N44" i="455"/>
  <c r="O44" i="455"/>
  <c r="P44" i="455"/>
  <c r="P7" i="454"/>
  <c r="B27" i="458"/>
  <c r="C37" i="455"/>
  <c r="C24" i="455"/>
  <c r="J19" i="450"/>
  <c r="G8" i="448"/>
  <c r="C8" i="471"/>
  <c r="V9" i="432"/>
  <c r="W27" i="430"/>
  <c r="O27" i="430"/>
  <c r="K24" i="430"/>
  <c r="J24" i="430"/>
  <c r="M21" i="428"/>
  <c r="D29" i="422"/>
  <c r="D59" i="422" s="1"/>
  <c r="G45" i="413"/>
  <c r="K41" i="413"/>
  <c r="T72" i="437"/>
  <c r="T70" i="437"/>
  <c r="T64" i="437"/>
  <c r="T62" i="437"/>
  <c r="T58" i="437"/>
  <c r="T56" i="437"/>
  <c r="T52" i="437"/>
  <c r="T50" i="437"/>
  <c r="T46" i="437"/>
  <c r="T44" i="437"/>
  <c r="T40" i="437"/>
  <c r="T38" i="437"/>
  <c r="T34" i="437"/>
  <c r="T32" i="437"/>
  <c r="T28" i="437"/>
  <c r="T26" i="437"/>
  <c r="T22" i="437"/>
  <c r="T20" i="437"/>
  <c r="T16" i="437"/>
  <c r="T14" i="437"/>
  <c r="T10" i="437"/>
  <c r="T8" i="437"/>
  <c r="D277" i="478"/>
  <c r="S270" i="478"/>
  <c r="Q270" i="478"/>
  <c r="P270" i="478"/>
  <c r="O270" i="478"/>
  <c r="N270" i="478"/>
  <c r="M270" i="478"/>
  <c r="S268" i="478"/>
  <c r="S263" i="478"/>
  <c r="R268" i="478"/>
  <c r="R263" i="478"/>
  <c r="Q268" i="478"/>
  <c r="Q263" i="478" s="1"/>
  <c r="P268" i="478"/>
  <c r="P263" i="478"/>
  <c r="O268" i="478"/>
  <c r="O263" i="478"/>
  <c r="N268" i="478"/>
  <c r="N263" i="478"/>
  <c r="M268" i="478"/>
  <c r="M263" i="478"/>
  <c r="D268" i="478"/>
  <c r="D263" i="478"/>
  <c r="S261" i="478"/>
  <c r="S256" i="478" s="1"/>
  <c r="R261" i="478"/>
  <c r="R256" i="478"/>
  <c r="Q261" i="478"/>
  <c r="Q256" i="478" s="1"/>
  <c r="P261" i="478"/>
  <c r="P256" i="478"/>
  <c r="O261" i="478"/>
  <c r="O256" i="478" s="1"/>
  <c r="N261" i="478"/>
  <c r="N256" i="478"/>
  <c r="M261" i="478"/>
  <c r="L261" i="478"/>
  <c r="L256" i="478"/>
  <c r="D261" i="478"/>
  <c r="D256" i="478" s="1"/>
  <c r="S249" i="478"/>
  <c r="R249" i="478"/>
  <c r="Q249" i="478"/>
  <c r="P249" i="478"/>
  <c r="M249" i="478"/>
  <c r="L249" i="478"/>
  <c r="D249" i="478"/>
  <c r="S247" i="478"/>
  <c r="S241" i="478" s="1"/>
  <c r="R247" i="478"/>
  <c r="R241" i="478"/>
  <c r="Q247" i="478"/>
  <c r="Q241" i="478" s="1"/>
  <c r="P247" i="478"/>
  <c r="P241" i="478"/>
  <c r="O247" i="478"/>
  <c r="N247" i="478"/>
  <c r="N241" i="478"/>
  <c r="M247" i="478"/>
  <c r="M241" i="478" s="1"/>
  <c r="L247" i="478"/>
  <c r="L241" i="478"/>
  <c r="D247" i="478"/>
  <c r="D241" i="478" s="1"/>
  <c r="S237" i="478"/>
  <c r="S233" i="478"/>
  <c r="R237" i="478"/>
  <c r="R233" i="478"/>
  <c r="Q237" i="478"/>
  <c r="Q233" i="478" s="1"/>
  <c r="P237" i="478"/>
  <c r="P233" i="478" s="1"/>
  <c r="O237" i="478"/>
  <c r="O233" i="478"/>
  <c r="N237" i="478"/>
  <c r="N233" i="478" s="1"/>
  <c r="M237" i="478"/>
  <c r="M233" i="478"/>
  <c r="L237" i="478"/>
  <c r="L233" i="478"/>
  <c r="D237" i="478"/>
  <c r="D233" i="478" s="1"/>
  <c r="L227" i="478"/>
  <c r="R227" i="478"/>
  <c r="N227" i="478"/>
  <c r="M227" i="478"/>
  <c r="S225" i="478"/>
  <c r="S221" i="478"/>
  <c r="R225" i="478"/>
  <c r="R221" i="478" s="1"/>
  <c r="Q225" i="478"/>
  <c r="Q221" i="478"/>
  <c r="P225" i="478"/>
  <c r="P221" i="478" s="1"/>
  <c r="O225" i="478"/>
  <c r="N225" i="478"/>
  <c r="N221" i="478" s="1"/>
  <c r="M225" i="478"/>
  <c r="M221" i="478"/>
  <c r="L225" i="478"/>
  <c r="L221" i="478"/>
  <c r="D225" i="478"/>
  <c r="D221" i="478"/>
  <c r="K72" i="478"/>
  <c r="T111" i="478"/>
  <c r="T60" i="478"/>
  <c r="T47" i="478"/>
  <c r="T274" i="478"/>
  <c r="K39" i="478"/>
  <c r="Y9" i="433"/>
  <c r="Y9" i="476"/>
  <c r="Y12" i="476"/>
  <c r="Y11" i="476"/>
  <c r="Y7" i="476" s="1"/>
  <c r="Y10" i="476"/>
  <c r="Y13" i="433"/>
  <c r="Y12" i="433"/>
  <c r="Y11" i="433"/>
  <c r="V13" i="432"/>
  <c r="V12" i="432"/>
  <c r="V11" i="432"/>
  <c r="V10" i="432"/>
  <c r="U25" i="428"/>
  <c r="U24" i="428"/>
  <c r="U22" i="428"/>
  <c r="U21" i="428"/>
  <c r="U20" i="428"/>
  <c r="U19" i="428"/>
  <c r="M25" i="428"/>
  <c r="M24" i="428"/>
  <c r="M22" i="428"/>
  <c r="M19" i="428"/>
  <c r="U14" i="428"/>
  <c r="U13" i="428"/>
  <c r="U11" i="428"/>
  <c r="U10" i="428"/>
  <c r="U9" i="428"/>
  <c r="M14" i="428"/>
  <c r="M13" i="428"/>
  <c r="M11" i="428"/>
  <c r="M10" i="428"/>
  <c r="M9" i="428"/>
  <c r="D19" i="457"/>
  <c r="T207" i="437"/>
  <c r="J8" i="409"/>
  <c r="C32" i="407"/>
  <c r="C36" i="407" s="1"/>
  <c r="C29" i="401"/>
  <c r="G9" i="448"/>
  <c r="M8" i="450"/>
  <c r="F36" i="459"/>
  <c r="G74" i="458"/>
  <c r="G65" i="458"/>
  <c r="H56" i="458"/>
  <c r="B19" i="457"/>
  <c r="Q13" i="454"/>
  <c r="D22" i="455"/>
  <c r="C8" i="455"/>
  <c r="C12" i="454"/>
  <c r="K8" i="478"/>
  <c r="C76" i="444"/>
  <c r="C67" i="444"/>
  <c r="C18" i="444"/>
  <c r="C33" i="444"/>
  <c r="C50" i="444"/>
  <c r="B37" i="441"/>
  <c r="K79" i="424"/>
  <c r="D97" i="424"/>
  <c r="D101" i="424" s="1"/>
  <c r="D96" i="424"/>
  <c r="D100" i="424" s="1"/>
  <c r="D95" i="424"/>
  <c r="D76" i="424"/>
  <c r="D75" i="424"/>
  <c r="D74" i="424"/>
  <c r="D29" i="423"/>
  <c r="D28" i="423"/>
  <c r="D27" i="423"/>
  <c r="D54" i="422"/>
  <c r="D55" i="422"/>
  <c r="D53" i="422"/>
  <c r="D30" i="422"/>
  <c r="D28" i="422"/>
  <c r="K39" i="413"/>
  <c r="D35" i="413"/>
  <c r="B25" i="413"/>
  <c r="E82" i="443"/>
  <c r="E52" i="443"/>
  <c r="E60" i="443"/>
  <c r="E69" i="443" s="1"/>
  <c r="D52" i="443"/>
  <c r="D69" i="443" s="1"/>
  <c r="C52" i="443"/>
  <c r="C69" i="443" s="1"/>
  <c r="C60" i="443"/>
  <c r="C85" i="444"/>
  <c r="D76" i="444"/>
  <c r="C20" i="471"/>
  <c r="G31" i="448"/>
  <c r="I45" i="448"/>
  <c r="J45" i="448"/>
  <c r="H45" i="448"/>
  <c r="D45" i="448"/>
  <c r="E45" i="448"/>
  <c r="F45" i="448"/>
  <c r="D99" i="424"/>
  <c r="L7" i="478"/>
  <c r="D19" i="437"/>
  <c r="E13" i="437"/>
  <c r="F14" i="409"/>
  <c r="G37" i="448"/>
  <c r="G38" i="448"/>
  <c r="G39" i="448"/>
  <c r="G40" i="448"/>
  <c r="G41" i="448"/>
  <c r="G42" i="448"/>
  <c r="G43" i="448"/>
  <c r="G44" i="448"/>
  <c r="G36" i="448"/>
  <c r="G10" i="448"/>
  <c r="G11" i="448"/>
  <c r="G14" i="448"/>
  <c r="G15" i="448"/>
  <c r="G16" i="448"/>
  <c r="G17" i="448"/>
  <c r="G18" i="448"/>
  <c r="G19" i="448"/>
  <c r="G20" i="448"/>
  <c r="G21" i="448"/>
  <c r="G22" i="448"/>
  <c r="G23" i="448"/>
  <c r="G24" i="448"/>
  <c r="G25" i="448"/>
  <c r="G26" i="448"/>
  <c r="G27" i="448"/>
  <c r="G28" i="448"/>
  <c r="G29" i="448"/>
  <c r="G30" i="448"/>
  <c r="S277" i="478"/>
  <c r="R277" i="478"/>
  <c r="Q277" i="478"/>
  <c r="O277" i="478"/>
  <c r="T281" i="478"/>
  <c r="L268" i="478"/>
  <c r="L263" i="478" s="1"/>
  <c r="T267" i="478"/>
  <c r="T264" i="478"/>
  <c r="T260" i="478"/>
  <c r="T257" i="478"/>
  <c r="T253" i="478"/>
  <c r="T250" i="478"/>
  <c r="T246" i="478"/>
  <c r="T243" i="478"/>
  <c r="T242" i="478"/>
  <c r="T236" i="478"/>
  <c r="T234" i="478"/>
  <c r="T230" i="478"/>
  <c r="T228" i="478"/>
  <c r="T224" i="478"/>
  <c r="T222" i="478"/>
  <c r="S219" i="478"/>
  <c r="S215" i="478"/>
  <c r="R219" i="478"/>
  <c r="R215" i="478"/>
  <c r="Q219" i="478"/>
  <c r="Q215" i="478"/>
  <c r="P219" i="478"/>
  <c r="P215" i="478" s="1"/>
  <c r="O219" i="478"/>
  <c r="O215" i="478"/>
  <c r="N219" i="478"/>
  <c r="M219" i="478"/>
  <c r="M215" i="478"/>
  <c r="L219" i="478"/>
  <c r="L215" i="478"/>
  <c r="D219" i="478"/>
  <c r="D215" i="478"/>
  <c r="T218" i="478"/>
  <c r="T216" i="478"/>
  <c r="S209" i="478"/>
  <c r="R209" i="478"/>
  <c r="Q209" i="478"/>
  <c r="P209" i="478"/>
  <c r="O209" i="478"/>
  <c r="N209" i="478"/>
  <c r="L209" i="478"/>
  <c r="D209" i="478"/>
  <c r="T212" i="478"/>
  <c r="T210" i="478"/>
  <c r="S207" i="478"/>
  <c r="S202" i="478"/>
  <c r="R207" i="478"/>
  <c r="R202" i="478"/>
  <c r="Q207" i="478"/>
  <c r="Q202" i="478"/>
  <c r="P207" i="478"/>
  <c r="P202" i="478" s="1"/>
  <c r="O207" i="478"/>
  <c r="O202" i="478"/>
  <c r="N207" i="478"/>
  <c r="M207" i="478"/>
  <c r="M202" i="478"/>
  <c r="L207" i="478"/>
  <c r="L202" i="478" s="1"/>
  <c r="D207" i="478"/>
  <c r="D202" i="478"/>
  <c r="T206" i="478"/>
  <c r="T203" i="478"/>
  <c r="S194" i="478"/>
  <c r="R194" i="478"/>
  <c r="Q194" i="478"/>
  <c r="O194" i="478"/>
  <c r="N194" i="478"/>
  <c r="L194" i="478"/>
  <c r="D194" i="478"/>
  <c r="T197" i="478"/>
  <c r="T195" i="478"/>
  <c r="R188" i="478"/>
  <c r="Q188" i="478"/>
  <c r="P188" i="478"/>
  <c r="O188" i="478"/>
  <c r="N188" i="478"/>
  <c r="M188" i="478"/>
  <c r="D188" i="478"/>
  <c r="T191" i="478"/>
  <c r="T189" i="478"/>
  <c r="Q182" i="478"/>
  <c r="P182" i="478"/>
  <c r="O182" i="478"/>
  <c r="N182" i="478"/>
  <c r="D182" i="478"/>
  <c r="T185" i="478"/>
  <c r="T183" i="478"/>
  <c r="S176" i="478"/>
  <c r="R176" i="478"/>
  <c r="Q176" i="478"/>
  <c r="O176" i="478"/>
  <c r="M176" i="478"/>
  <c r="L176" i="478"/>
  <c r="D176" i="478"/>
  <c r="T179" i="478"/>
  <c r="T177" i="478"/>
  <c r="S170" i="478"/>
  <c r="R170" i="478"/>
  <c r="N170" i="478"/>
  <c r="M170" i="478"/>
  <c r="L170" i="478"/>
  <c r="T173" i="478"/>
  <c r="T171" i="478"/>
  <c r="P163" i="478"/>
  <c r="O163" i="478"/>
  <c r="N163" i="478"/>
  <c r="L163" i="478"/>
  <c r="T167" i="478"/>
  <c r="T164" i="478"/>
  <c r="V159" i="478"/>
  <c r="V155" i="478"/>
  <c r="S159" i="478"/>
  <c r="S155" i="478" s="1"/>
  <c r="R159" i="478"/>
  <c r="R155" i="478" s="1"/>
  <c r="Q159" i="478"/>
  <c r="Q155" i="478" s="1"/>
  <c r="P159" i="478"/>
  <c r="P155" i="478"/>
  <c r="O159" i="478"/>
  <c r="O155" i="478" s="1"/>
  <c r="N159" i="478"/>
  <c r="N155" i="478"/>
  <c r="M159" i="478"/>
  <c r="L159" i="478"/>
  <c r="L155" i="478"/>
  <c r="D159" i="478"/>
  <c r="D155" i="478"/>
  <c r="T158" i="478"/>
  <c r="T156" i="478"/>
  <c r="R149" i="478"/>
  <c r="Q149" i="478"/>
  <c r="P149" i="478"/>
  <c r="O149" i="478"/>
  <c r="N149" i="478"/>
  <c r="M149" i="478"/>
  <c r="L149" i="478"/>
  <c r="D149" i="478"/>
  <c r="T152" i="478"/>
  <c r="T150" i="478"/>
  <c r="S147" i="478"/>
  <c r="S143" i="478" s="1"/>
  <c r="R147" i="478"/>
  <c r="R143" i="478" s="1"/>
  <c r="Q147" i="478"/>
  <c r="Q143" i="478" s="1"/>
  <c r="P147" i="478"/>
  <c r="P143" i="478"/>
  <c r="O147" i="478"/>
  <c r="O143" i="478"/>
  <c r="N147" i="478"/>
  <c r="N143" i="478"/>
  <c r="M147" i="478"/>
  <c r="M143" i="478" s="1"/>
  <c r="L147" i="478"/>
  <c r="L143" i="478" s="1"/>
  <c r="D147" i="478"/>
  <c r="D143" i="478" s="1"/>
  <c r="T146" i="478"/>
  <c r="T144" i="478"/>
  <c r="S141" i="478"/>
  <c r="S137" i="478"/>
  <c r="R141" i="478"/>
  <c r="R137" i="478"/>
  <c r="Q141" i="478"/>
  <c r="Q137" i="478" s="1"/>
  <c r="P141" i="478"/>
  <c r="P137" i="478" s="1"/>
  <c r="O141" i="478"/>
  <c r="O137" i="478" s="1"/>
  <c r="N141" i="478"/>
  <c r="N137" i="478" s="1"/>
  <c r="M141" i="478"/>
  <c r="M137" i="478" s="1"/>
  <c r="L141" i="478"/>
  <c r="L137" i="478" s="1"/>
  <c r="D141" i="478"/>
  <c r="D137" i="478"/>
  <c r="T140" i="478"/>
  <c r="T138" i="478"/>
  <c r="S131" i="478"/>
  <c r="R131" i="478"/>
  <c r="Q131" i="478"/>
  <c r="P131" i="478"/>
  <c r="O131" i="478"/>
  <c r="N131" i="478"/>
  <c r="M131" i="478"/>
  <c r="L131" i="478"/>
  <c r="D131" i="478"/>
  <c r="T134" i="478"/>
  <c r="T132" i="478"/>
  <c r="S129" i="478"/>
  <c r="S124" i="478" s="1"/>
  <c r="R129" i="478"/>
  <c r="R124" i="478"/>
  <c r="Q129" i="478"/>
  <c r="Q124" i="478" s="1"/>
  <c r="P129" i="478"/>
  <c r="P124" i="478" s="1"/>
  <c r="O129" i="478"/>
  <c r="O124" i="478" s="1"/>
  <c r="N129" i="478"/>
  <c r="N124" i="478" s="1"/>
  <c r="M129" i="478"/>
  <c r="M124" i="478" s="1"/>
  <c r="L129" i="478"/>
  <c r="L124" i="478"/>
  <c r="D129" i="478"/>
  <c r="D124" i="478"/>
  <c r="T128" i="478"/>
  <c r="T125" i="478"/>
  <c r="V120" i="478"/>
  <c r="V116" i="478" s="1"/>
  <c r="S120" i="478"/>
  <c r="S116" i="478" s="1"/>
  <c r="R120" i="478"/>
  <c r="R116" i="478" s="1"/>
  <c r="Q120" i="478"/>
  <c r="Q116" i="478"/>
  <c r="P120" i="478"/>
  <c r="P116" i="478"/>
  <c r="O120" i="478"/>
  <c r="N120" i="478"/>
  <c r="N116" i="478" s="1"/>
  <c r="M120" i="478"/>
  <c r="M116" i="478" s="1"/>
  <c r="L120" i="478"/>
  <c r="L116" i="478" s="1"/>
  <c r="J120" i="478"/>
  <c r="J116" i="478" s="1"/>
  <c r="I120" i="478"/>
  <c r="I116" i="478" s="1"/>
  <c r="H120" i="478"/>
  <c r="H116" i="478" s="1"/>
  <c r="G120" i="478"/>
  <c r="G116" i="478" s="1"/>
  <c r="F120" i="478"/>
  <c r="F116" i="478" s="1"/>
  <c r="E120" i="478"/>
  <c r="D120" i="478"/>
  <c r="D116" i="478" s="1"/>
  <c r="T119" i="478"/>
  <c r="T117" i="478"/>
  <c r="K117" i="478"/>
  <c r="S110" i="478"/>
  <c r="O110" i="478"/>
  <c r="N110" i="478"/>
  <c r="L110" i="478"/>
  <c r="J110" i="478"/>
  <c r="H110" i="478"/>
  <c r="G110" i="478"/>
  <c r="F110" i="478"/>
  <c r="T113" i="478"/>
  <c r="K111" i="478"/>
  <c r="S108" i="478"/>
  <c r="S104" i="478"/>
  <c r="R108" i="478"/>
  <c r="R104" i="478" s="1"/>
  <c r="Q108" i="478"/>
  <c r="Q104" i="478"/>
  <c r="P108" i="478"/>
  <c r="P104" i="478" s="1"/>
  <c r="O108" i="478"/>
  <c r="O104" i="478"/>
  <c r="N108" i="478"/>
  <c r="N104" i="478"/>
  <c r="M108" i="478"/>
  <c r="L108" i="478"/>
  <c r="L104" i="478" s="1"/>
  <c r="J108" i="478"/>
  <c r="J104" i="478" s="1"/>
  <c r="I108" i="478"/>
  <c r="I104" i="478" s="1"/>
  <c r="H108" i="478"/>
  <c r="H104" i="478" s="1"/>
  <c r="G108" i="478"/>
  <c r="G104" i="478" s="1"/>
  <c r="F108" i="478"/>
  <c r="F104" i="478" s="1"/>
  <c r="E108" i="478"/>
  <c r="D108" i="478"/>
  <c r="D104" i="478" s="1"/>
  <c r="T107" i="478"/>
  <c r="T105" i="478"/>
  <c r="K105" i="478"/>
  <c r="S102" i="478"/>
  <c r="S98" i="478"/>
  <c r="R102" i="478"/>
  <c r="R98" i="478"/>
  <c r="Q102" i="478"/>
  <c r="Q98" i="478"/>
  <c r="P102" i="478"/>
  <c r="P98" i="478" s="1"/>
  <c r="O102" i="478"/>
  <c r="O98" i="478"/>
  <c r="N102" i="478"/>
  <c r="N98" i="478" s="1"/>
  <c r="M102" i="478"/>
  <c r="M98" i="478"/>
  <c r="L102" i="478"/>
  <c r="L98" i="478"/>
  <c r="J102" i="478"/>
  <c r="J98" i="478"/>
  <c r="I102" i="478"/>
  <c r="I98" i="478" s="1"/>
  <c r="H102" i="478"/>
  <c r="H98" i="478"/>
  <c r="G102" i="478"/>
  <c r="G98" i="478"/>
  <c r="F102" i="478"/>
  <c r="F98" i="478"/>
  <c r="E102" i="478"/>
  <c r="D102" i="478"/>
  <c r="D98" i="478" s="1"/>
  <c r="T101" i="478"/>
  <c r="T99" i="478"/>
  <c r="K99" i="478"/>
  <c r="S96" i="478"/>
  <c r="S92" i="478"/>
  <c r="R96" i="478"/>
  <c r="R92" i="478"/>
  <c r="Q96" i="478"/>
  <c r="Q92" i="478"/>
  <c r="P96" i="478"/>
  <c r="P92" i="478"/>
  <c r="O96" i="478"/>
  <c r="O92" i="478"/>
  <c r="N96" i="478"/>
  <c r="N92" i="478" s="1"/>
  <c r="M96" i="478"/>
  <c r="M92" i="478"/>
  <c r="L96" i="478"/>
  <c r="L92" i="478" s="1"/>
  <c r="J96" i="478"/>
  <c r="J92" i="478"/>
  <c r="I96" i="478"/>
  <c r="I92" i="478"/>
  <c r="H96" i="478"/>
  <c r="H92" i="478"/>
  <c r="G96" i="478"/>
  <c r="G92" i="478" s="1"/>
  <c r="F96" i="478"/>
  <c r="E96" i="478"/>
  <c r="E92" i="478"/>
  <c r="D96" i="478"/>
  <c r="D92" i="478" s="1"/>
  <c r="T95" i="478"/>
  <c r="T93" i="478"/>
  <c r="K93" i="478"/>
  <c r="S90" i="478"/>
  <c r="S85" i="478"/>
  <c r="R90" i="478"/>
  <c r="R85" i="478" s="1"/>
  <c r="Q90" i="478"/>
  <c r="Q85" i="478"/>
  <c r="P90" i="478"/>
  <c r="T90" i="478" s="1"/>
  <c r="O90" i="478"/>
  <c r="O85" i="478"/>
  <c r="N90" i="478"/>
  <c r="N85" i="478"/>
  <c r="M90" i="478"/>
  <c r="M85" i="478"/>
  <c r="L90" i="478"/>
  <c r="L85" i="478" s="1"/>
  <c r="J90" i="478"/>
  <c r="J85" i="478"/>
  <c r="I90" i="478"/>
  <c r="I85" i="478"/>
  <c r="H90" i="478"/>
  <c r="H85" i="478" s="1"/>
  <c r="G90" i="478"/>
  <c r="G85" i="478"/>
  <c r="F90" i="478"/>
  <c r="F85" i="478"/>
  <c r="E90" i="478"/>
  <c r="D90" i="478"/>
  <c r="D85" i="478"/>
  <c r="T89" i="478"/>
  <c r="T86" i="478"/>
  <c r="K86" i="478"/>
  <c r="V81" i="478"/>
  <c r="V77" i="478" s="1"/>
  <c r="S81" i="478"/>
  <c r="S77" i="478" s="1"/>
  <c r="R81" i="478"/>
  <c r="R77" i="478"/>
  <c r="Q81" i="478"/>
  <c r="Q77" i="478"/>
  <c r="P81" i="478"/>
  <c r="P77" i="478" s="1"/>
  <c r="O81" i="478"/>
  <c r="N81" i="478"/>
  <c r="N77" i="478" s="1"/>
  <c r="M81" i="478"/>
  <c r="M77" i="478" s="1"/>
  <c r="L81" i="478"/>
  <c r="L77" i="478"/>
  <c r="J81" i="478"/>
  <c r="J77" i="478"/>
  <c r="I81" i="478"/>
  <c r="H81" i="478"/>
  <c r="H77" i="478" s="1"/>
  <c r="G81" i="478"/>
  <c r="G77" i="478" s="1"/>
  <c r="F81" i="478"/>
  <c r="F77" i="478" s="1"/>
  <c r="E81" i="478"/>
  <c r="E77" i="478" s="1"/>
  <c r="D81" i="478"/>
  <c r="D77" i="478"/>
  <c r="T80" i="478"/>
  <c r="T78" i="478"/>
  <c r="K78" i="478"/>
  <c r="S71" i="478"/>
  <c r="R71" i="478"/>
  <c r="O71" i="478"/>
  <c r="N71" i="478"/>
  <c r="M71" i="478"/>
  <c r="I71" i="478"/>
  <c r="H71" i="478"/>
  <c r="F71" i="478"/>
  <c r="E71" i="478"/>
  <c r="T74" i="478"/>
  <c r="T72" i="478"/>
  <c r="S69" i="478"/>
  <c r="S65" i="478"/>
  <c r="R69" i="478"/>
  <c r="R65" i="478" s="1"/>
  <c r="Q69" i="478"/>
  <c r="Q65" i="478"/>
  <c r="P69" i="478"/>
  <c r="T69" i="478" s="1"/>
  <c r="T65" i="478" s="1"/>
  <c r="O69" i="478"/>
  <c r="O65" i="478"/>
  <c r="N69" i="478"/>
  <c r="N65" i="478"/>
  <c r="M69" i="478"/>
  <c r="M65" i="478"/>
  <c r="L69" i="478"/>
  <c r="L65" i="478" s="1"/>
  <c r="J69" i="478"/>
  <c r="J65" i="478"/>
  <c r="I69" i="478"/>
  <c r="I65" i="478" s="1"/>
  <c r="H69" i="478"/>
  <c r="H65" i="478" s="1"/>
  <c r="G69" i="478"/>
  <c r="G65" i="478"/>
  <c r="F69" i="478"/>
  <c r="F65" i="478"/>
  <c r="E69" i="478"/>
  <c r="E65" i="478" s="1"/>
  <c r="D69" i="478"/>
  <c r="D65" i="478"/>
  <c r="T68" i="478"/>
  <c r="T66" i="478"/>
  <c r="K66" i="478"/>
  <c r="S63" i="478"/>
  <c r="S59" i="478" s="1"/>
  <c r="R63" i="478"/>
  <c r="R59" i="478"/>
  <c r="Q63" i="478"/>
  <c r="Q59" i="478"/>
  <c r="P63" i="478"/>
  <c r="P59" i="478" s="1"/>
  <c r="O63" i="478"/>
  <c r="O59" i="478"/>
  <c r="N63" i="478"/>
  <c r="M63" i="478"/>
  <c r="M59" i="478" s="1"/>
  <c r="L63" i="478"/>
  <c r="L59" i="478" s="1"/>
  <c r="J63" i="478"/>
  <c r="J59" i="478"/>
  <c r="I63" i="478"/>
  <c r="I59" i="478" s="1"/>
  <c r="H63" i="478"/>
  <c r="H59" i="478"/>
  <c r="G63" i="478"/>
  <c r="K63" i="478" s="1"/>
  <c r="F63" i="478"/>
  <c r="F59" i="478" s="1"/>
  <c r="E63" i="478"/>
  <c r="D63" i="478"/>
  <c r="D59" i="478"/>
  <c r="T62" i="478"/>
  <c r="K60" i="478"/>
  <c r="K59" i="478" s="1"/>
  <c r="S57" i="478"/>
  <c r="S53" i="478"/>
  <c r="R57" i="478"/>
  <c r="R53" i="478" s="1"/>
  <c r="Q57" i="478"/>
  <c r="Q53" i="478" s="1"/>
  <c r="P57" i="478"/>
  <c r="P53" i="478" s="1"/>
  <c r="O57" i="478"/>
  <c r="O53" i="478" s="1"/>
  <c r="N57" i="478"/>
  <c r="M57" i="478"/>
  <c r="M53" i="478"/>
  <c r="L57" i="478"/>
  <c r="L53" i="478" s="1"/>
  <c r="J57" i="478"/>
  <c r="J53" i="478" s="1"/>
  <c r="I57" i="478"/>
  <c r="I53" i="478" s="1"/>
  <c r="H57" i="478"/>
  <c r="H53" i="478" s="1"/>
  <c r="G57" i="478"/>
  <c r="G53" i="478" s="1"/>
  <c r="F57" i="478"/>
  <c r="F53" i="478" s="1"/>
  <c r="E57" i="478"/>
  <c r="D57" i="478"/>
  <c r="D53" i="478"/>
  <c r="T56" i="478"/>
  <c r="T54" i="478"/>
  <c r="K54" i="478"/>
  <c r="S51" i="478"/>
  <c r="S46" i="478" s="1"/>
  <c r="R51" i="478"/>
  <c r="R46" i="478" s="1"/>
  <c r="Q51" i="478"/>
  <c r="Q46" i="478" s="1"/>
  <c r="P51" i="478"/>
  <c r="P46" i="478"/>
  <c r="O51" i="478"/>
  <c r="N51" i="478"/>
  <c r="N46" i="478" s="1"/>
  <c r="M51" i="478"/>
  <c r="M46" i="478" s="1"/>
  <c r="L51" i="478"/>
  <c r="L46" i="478" s="1"/>
  <c r="J51" i="478"/>
  <c r="J46" i="478" s="1"/>
  <c r="I51" i="478"/>
  <c r="I46" i="478"/>
  <c r="H51" i="478"/>
  <c r="H46" i="478" s="1"/>
  <c r="G51" i="478"/>
  <c r="G46" i="478" s="1"/>
  <c r="F51" i="478"/>
  <c r="F46" i="478" s="1"/>
  <c r="E51" i="478"/>
  <c r="E46" i="478" s="1"/>
  <c r="D51" i="478"/>
  <c r="D46" i="478" s="1"/>
  <c r="T50" i="478"/>
  <c r="K47" i="478"/>
  <c r="V38" i="478"/>
  <c r="S38" i="478"/>
  <c r="R38" i="478"/>
  <c r="Q38" i="478"/>
  <c r="P38" i="478"/>
  <c r="J38" i="478"/>
  <c r="G38" i="478"/>
  <c r="F38" i="478"/>
  <c r="T41" i="478"/>
  <c r="T39" i="478"/>
  <c r="R32" i="478"/>
  <c r="Q32" i="478"/>
  <c r="P32" i="478"/>
  <c r="O32" i="478"/>
  <c r="N32" i="478"/>
  <c r="M32" i="478"/>
  <c r="J32" i="478"/>
  <c r="I32" i="478"/>
  <c r="D32" i="478"/>
  <c r="T35" i="478"/>
  <c r="T33" i="478"/>
  <c r="T32" i="478" s="1"/>
  <c r="K33" i="478"/>
  <c r="S26" i="478"/>
  <c r="R26" i="478"/>
  <c r="Q26" i="478"/>
  <c r="P26" i="478"/>
  <c r="N26" i="478"/>
  <c r="M26" i="478"/>
  <c r="J26" i="478"/>
  <c r="I26" i="478"/>
  <c r="H26" i="478"/>
  <c r="G26" i="478"/>
  <c r="E26" i="478"/>
  <c r="D26" i="478"/>
  <c r="T29" i="478"/>
  <c r="T27" i="478"/>
  <c r="K27" i="478"/>
  <c r="K26" i="478" s="1"/>
  <c r="R20" i="478"/>
  <c r="Q20" i="478"/>
  <c r="J20" i="478"/>
  <c r="I20" i="478"/>
  <c r="H20" i="478"/>
  <c r="E20" i="478"/>
  <c r="D20" i="478"/>
  <c r="T23" i="478"/>
  <c r="T21" i="478"/>
  <c r="K21" i="478"/>
  <c r="Q14" i="478"/>
  <c r="P14" i="478"/>
  <c r="O14" i="478"/>
  <c r="N14" i="478"/>
  <c r="L14" i="478"/>
  <c r="I14" i="478"/>
  <c r="H14" i="478"/>
  <c r="D14" i="478"/>
  <c r="T17" i="478"/>
  <c r="T15" i="478"/>
  <c r="K15" i="478"/>
  <c r="R7" i="478"/>
  <c r="Q7" i="478"/>
  <c r="O7" i="478"/>
  <c r="M7" i="478"/>
  <c r="J7" i="478"/>
  <c r="I7" i="478"/>
  <c r="H7" i="478"/>
  <c r="G7" i="478"/>
  <c r="F7" i="478"/>
  <c r="D7" i="478"/>
  <c r="T11" i="478"/>
  <c r="T8" i="478"/>
  <c r="M182" i="478"/>
  <c r="N277" i="478"/>
  <c r="M163" i="478"/>
  <c r="M155" i="478"/>
  <c r="T159" i="478"/>
  <c r="T155" i="478" s="1"/>
  <c r="E7" i="478"/>
  <c r="K69" i="478"/>
  <c r="E98" i="478"/>
  <c r="M104" i="478"/>
  <c r="K213" i="478"/>
  <c r="K209" i="478" s="1"/>
  <c r="K96" i="478"/>
  <c r="K92" i="478" s="1"/>
  <c r="F92" i="478"/>
  <c r="M110" i="478"/>
  <c r="T114" i="478"/>
  <c r="M14" i="478"/>
  <c r="T24" i="478"/>
  <c r="T20" i="478" s="1"/>
  <c r="M20" i="478"/>
  <c r="K30" i="478"/>
  <c r="F26" i="478"/>
  <c r="T85" i="478"/>
  <c r="K168" i="478"/>
  <c r="K163" i="478" s="1"/>
  <c r="K180" i="478"/>
  <c r="K176" i="478" s="1"/>
  <c r="E32" i="478"/>
  <c r="K75" i="478"/>
  <c r="K71" i="478"/>
  <c r="T129" i="478"/>
  <c r="T153" i="478"/>
  <c r="T149" i="478"/>
  <c r="K261" i="478"/>
  <c r="K256" i="478" s="1"/>
  <c r="E38" i="478"/>
  <c r="M38" i="478"/>
  <c r="E59" i="478"/>
  <c r="K174" i="478"/>
  <c r="K170" i="478" s="1"/>
  <c r="K231" i="478"/>
  <c r="K227" i="478" s="1"/>
  <c r="T96" i="478"/>
  <c r="T92" i="478" s="1"/>
  <c r="K268" i="478"/>
  <c r="K263" i="478" s="1"/>
  <c r="G71" i="478"/>
  <c r="K275" i="478"/>
  <c r="K270" i="478" s="1"/>
  <c r="J36" i="459"/>
  <c r="C36" i="459"/>
  <c r="D36" i="459"/>
  <c r="G36" i="459"/>
  <c r="H36" i="459"/>
  <c r="I36" i="459"/>
  <c r="K36" i="459"/>
  <c r="L36" i="459"/>
  <c r="N36" i="459"/>
  <c r="O36" i="459"/>
  <c r="P36" i="459"/>
  <c r="Q36" i="459"/>
  <c r="R36" i="459"/>
  <c r="S36" i="459"/>
  <c r="T36" i="459"/>
  <c r="U36" i="459"/>
  <c r="V36" i="459"/>
  <c r="W36" i="459"/>
  <c r="X36" i="459"/>
  <c r="Y36" i="459"/>
  <c r="C74" i="458"/>
  <c r="AQ56" i="458"/>
  <c r="AP56" i="458"/>
  <c r="AJ56" i="458"/>
  <c r="AI56" i="458"/>
  <c r="AC56" i="458"/>
  <c r="AB56" i="458"/>
  <c r="V56" i="458"/>
  <c r="U56" i="458"/>
  <c r="O56" i="458"/>
  <c r="N56" i="458"/>
  <c r="L62" i="465"/>
  <c r="AR70" i="458"/>
  <c r="AT70" i="458"/>
  <c r="AU70" i="458"/>
  <c r="AV70" i="458"/>
  <c r="AW70" i="458"/>
  <c r="AX70" i="458"/>
  <c r="AR71" i="458"/>
  <c r="AT71" i="458"/>
  <c r="AU71" i="458"/>
  <c r="AV71" i="458"/>
  <c r="AW71" i="458"/>
  <c r="AX71" i="458"/>
  <c r="AR72" i="458"/>
  <c r="AT72" i="458"/>
  <c r="AU72" i="458"/>
  <c r="AV72" i="458"/>
  <c r="AW72" i="458"/>
  <c r="AX72" i="458"/>
  <c r="AT73" i="458"/>
  <c r="AU73" i="458"/>
  <c r="AV73" i="458"/>
  <c r="AW73" i="458"/>
  <c r="AX73" i="458"/>
  <c r="D74" i="458"/>
  <c r="E74" i="458"/>
  <c r="F74" i="458"/>
  <c r="H74" i="458"/>
  <c r="I74" i="458"/>
  <c r="J74" i="458"/>
  <c r="K74" i="458"/>
  <c r="L74" i="458"/>
  <c r="M74" i="458"/>
  <c r="N74" i="458"/>
  <c r="O74" i="458"/>
  <c r="P74" i="458"/>
  <c r="Q74" i="458"/>
  <c r="R74" i="458"/>
  <c r="S74" i="458"/>
  <c r="T74" i="458"/>
  <c r="U74" i="458"/>
  <c r="V74" i="458"/>
  <c r="W74" i="458"/>
  <c r="X74" i="458"/>
  <c r="Y74" i="458"/>
  <c r="Z74" i="458"/>
  <c r="AA74" i="458"/>
  <c r="AB74" i="458"/>
  <c r="AC74" i="458"/>
  <c r="AD74" i="458"/>
  <c r="AE74" i="458"/>
  <c r="AF74" i="458"/>
  <c r="AG74" i="458"/>
  <c r="AH74" i="458"/>
  <c r="AI74" i="458"/>
  <c r="AI83" i="458" s="1"/>
  <c r="AJ74" i="458"/>
  <c r="AK74" i="458"/>
  <c r="AL74" i="458"/>
  <c r="AM74" i="458"/>
  <c r="AN74" i="458"/>
  <c r="AO74" i="458"/>
  <c r="AP74" i="458"/>
  <c r="AQ74" i="458"/>
  <c r="AR61" i="458"/>
  <c r="AR65" i="458" s="1"/>
  <c r="AR83" i="458" s="1"/>
  <c r="AS61" i="458"/>
  <c r="AT61" i="458"/>
  <c r="AU61" i="458"/>
  <c r="AV61" i="458"/>
  <c r="AW61" i="458"/>
  <c r="AX61" i="458"/>
  <c r="AR62" i="458"/>
  <c r="AS62" i="458"/>
  <c r="AT62" i="458"/>
  <c r="AU62" i="458"/>
  <c r="AV62" i="458"/>
  <c r="AW62" i="458"/>
  <c r="AX62" i="458"/>
  <c r="AR63" i="458"/>
  <c r="AS63" i="458"/>
  <c r="AT63" i="458"/>
  <c r="AU63" i="458"/>
  <c r="AV63" i="458"/>
  <c r="AW63" i="458"/>
  <c r="AX63" i="458"/>
  <c r="D65" i="458"/>
  <c r="E65" i="458"/>
  <c r="F65" i="458"/>
  <c r="H65" i="458"/>
  <c r="H83" i="458" s="1"/>
  <c r="I65" i="458"/>
  <c r="J65" i="458"/>
  <c r="K65" i="458"/>
  <c r="L65" i="458"/>
  <c r="M65" i="458"/>
  <c r="N65" i="458"/>
  <c r="O65" i="458"/>
  <c r="P65" i="458"/>
  <c r="Q65" i="458"/>
  <c r="R65" i="458"/>
  <c r="S65" i="458"/>
  <c r="T65" i="458"/>
  <c r="U65" i="458"/>
  <c r="U83" i="458" s="1"/>
  <c r="V65" i="458"/>
  <c r="W65" i="458"/>
  <c r="X65" i="458"/>
  <c r="Y65" i="458"/>
  <c r="Z65" i="458"/>
  <c r="AA65" i="458"/>
  <c r="AB65" i="458"/>
  <c r="AB83" i="458" s="1"/>
  <c r="AC65" i="458"/>
  <c r="AD65" i="458"/>
  <c r="AE65" i="458"/>
  <c r="AF65" i="458"/>
  <c r="AG65" i="458"/>
  <c r="AH65" i="458"/>
  <c r="AI65" i="458"/>
  <c r="AJ65" i="458"/>
  <c r="AK65" i="458"/>
  <c r="AL65" i="458"/>
  <c r="AM65" i="458"/>
  <c r="AN65" i="458"/>
  <c r="AO65" i="458"/>
  <c r="AP65" i="458"/>
  <c r="AQ65" i="458"/>
  <c r="C26" i="442"/>
  <c r="D26" i="442"/>
  <c r="E26" i="442"/>
  <c r="F26" i="442"/>
  <c r="G26" i="442"/>
  <c r="H26" i="442"/>
  <c r="I26" i="442"/>
  <c r="J26" i="442"/>
  <c r="K26" i="442"/>
  <c r="C105" i="441"/>
  <c r="D105" i="441"/>
  <c r="E105" i="441"/>
  <c r="F105" i="441"/>
  <c r="G105" i="441"/>
  <c r="H105" i="441"/>
  <c r="C139" i="441"/>
  <c r="D139" i="441"/>
  <c r="E139" i="441"/>
  <c r="G139" i="441"/>
  <c r="H139" i="441"/>
  <c r="B139" i="441"/>
  <c r="H71" i="441"/>
  <c r="G71" i="441"/>
  <c r="E71" i="441"/>
  <c r="D71" i="441"/>
  <c r="C71" i="441"/>
  <c r="C37" i="441"/>
  <c r="D37" i="441"/>
  <c r="E37" i="441"/>
  <c r="F37" i="441"/>
  <c r="G37" i="441"/>
  <c r="H37" i="441"/>
  <c r="C37" i="440"/>
  <c r="D37" i="440"/>
  <c r="E37" i="440"/>
  <c r="F37" i="440"/>
  <c r="G37" i="440"/>
  <c r="I37" i="440"/>
  <c r="J37" i="440"/>
  <c r="K37" i="440"/>
  <c r="L37" i="440"/>
  <c r="M37" i="440"/>
  <c r="N37" i="440"/>
  <c r="O37" i="440"/>
  <c r="P37" i="440"/>
  <c r="Q37" i="440"/>
  <c r="Q99" i="438"/>
  <c r="Q95" i="438"/>
  <c r="Q94" i="438"/>
  <c r="Q93" i="438" s="1"/>
  <c r="Q90" i="438"/>
  <c r="Q88" i="438" s="1"/>
  <c r="Q89" i="438"/>
  <c r="Q85" i="438"/>
  <c r="Q84" i="438"/>
  <c r="Q80" i="438"/>
  <c r="Q79" i="438"/>
  <c r="Q75" i="438"/>
  <c r="Q74" i="438"/>
  <c r="Q73" i="438" s="1"/>
  <c r="Q67" i="438"/>
  <c r="Q66" i="438"/>
  <c r="Q62" i="438"/>
  <c r="Q61" i="438"/>
  <c r="Q60" i="438" s="1"/>
  <c r="Q57" i="438"/>
  <c r="Q56" i="438"/>
  <c r="Q52" i="438"/>
  <c r="Q47" i="438"/>
  <c r="Q46" i="438"/>
  <c r="Q42" i="438"/>
  <c r="Q41" i="438"/>
  <c r="Q34" i="438"/>
  <c r="Q32" i="438" s="1"/>
  <c r="Q33" i="438"/>
  <c r="Q29" i="438"/>
  <c r="Q28" i="438"/>
  <c r="Q24" i="438"/>
  <c r="Q23" i="438"/>
  <c r="Q19" i="438"/>
  <c r="Q18" i="438"/>
  <c r="Q14" i="438"/>
  <c r="Q13" i="438"/>
  <c r="Q9" i="438"/>
  <c r="Q8" i="438"/>
  <c r="AR77" i="458"/>
  <c r="AS77" i="458"/>
  <c r="AT77" i="458"/>
  <c r="AU77" i="458"/>
  <c r="AV77" i="458"/>
  <c r="AW77" i="458"/>
  <c r="AX77" i="458"/>
  <c r="AR78" i="458"/>
  <c r="AS78" i="458"/>
  <c r="AT78" i="458"/>
  <c r="AU78" i="458"/>
  <c r="AV78" i="458"/>
  <c r="AW78" i="458"/>
  <c r="AX78" i="458"/>
  <c r="AR79" i="458"/>
  <c r="AS79" i="458"/>
  <c r="AT79" i="458"/>
  <c r="AU79" i="458"/>
  <c r="AV79" i="458"/>
  <c r="AW79" i="458"/>
  <c r="AX79" i="458"/>
  <c r="AR80" i="458"/>
  <c r="AS80" i="458"/>
  <c r="AT80" i="458"/>
  <c r="AU80" i="458"/>
  <c r="AV80" i="458"/>
  <c r="AW80" i="458"/>
  <c r="AX80" i="458"/>
  <c r="AS81" i="458"/>
  <c r="AT81" i="458"/>
  <c r="I40" i="450"/>
  <c r="J36" i="450"/>
  <c r="T132" i="437"/>
  <c r="AQ83" i="458"/>
  <c r="AC83" i="458"/>
  <c r="O83" i="458"/>
  <c r="N83" i="458"/>
  <c r="G83" i="458"/>
  <c r="E67" i="444"/>
  <c r="F67" i="444"/>
  <c r="G67" i="444"/>
  <c r="D67" i="444"/>
  <c r="Q28" i="454"/>
  <c r="C38" i="443"/>
  <c r="C16" i="443"/>
  <c r="K8" i="437"/>
  <c r="Q24" i="454"/>
  <c r="Q19" i="454"/>
  <c r="Q14" i="454"/>
  <c r="Q8" i="454"/>
  <c r="I42" i="450"/>
  <c r="I43" i="450"/>
  <c r="I44" i="450"/>
  <c r="I45" i="450"/>
  <c r="I46" i="450"/>
  <c r="I47" i="450"/>
  <c r="I48" i="450"/>
  <c r="I49" i="450"/>
  <c r="I50" i="450"/>
  <c r="I51" i="450"/>
  <c r="I52" i="450"/>
  <c r="I53" i="450"/>
  <c r="I54" i="450"/>
  <c r="I55" i="450"/>
  <c r="C14" i="449"/>
  <c r="C26" i="449" s="1"/>
  <c r="C17" i="471"/>
  <c r="C12" i="471"/>
  <c r="G85" i="444"/>
  <c r="F85" i="444"/>
  <c r="E85" i="444"/>
  <c r="D85" i="444"/>
  <c r="E76" i="444"/>
  <c r="F76" i="444"/>
  <c r="G76" i="444"/>
  <c r="G33" i="444"/>
  <c r="F33" i="444"/>
  <c r="E33" i="444"/>
  <c r="D33" i="444"/>
  <c r="D18" i="444"/>
  <c r="E18" i="444"/>
  <c r="F18" i="444"/>
  <c r="G18" i="444"/>
  <c r="D82" i="443"/>
  <c r="D91" i="443" s="1"/>
  <c r="D60" i="443"/>
  <c r="E38" i="443"/>
  <c r="D38" i="443"/>
  <c r="F138" i="443"/>
  <c r="F116" i="443"/>
  <c r="E74" i="443"/>
  <c r="E91" i="443" s="1"/>
  <c r="D74" i="443"/>
  <c r="E30" i="443"/>
  <c r="D30" i="443"/>
  <c r="C30" i="443"/>
  <c r="K44" i="413"/>
  <c r="K43" i="413"/>
  <c r="K42" i="413"/>
  <c r="K31" i="413"/>
  <c r="K32" i="413"/>
  <c r="K33" i="413"/>
  <c r="K34" i="413"/>
  <c r="E43" i="430"/>
  <c r="F43" i="430"/>
  <c r="G43" i="430"/>
  <c r="H43" i="430"/>
  <c r="I43" i="430"/>
  <c r="J43" i="430"/>
  <c r="K43" i="430"/>
  <c r="L43" i="430"/>
  <c r="M43" i="430"/>
  <c r="N43" i="430"/>
  <c r="P43" i="430"/>
  <c r="Q43" i="430"/>
  <c r="R43" i="430"/>
  <c r="S43" i="430"/>
  <c r="T43" i="430"/>
  <c r="U43" i="430"/>
  <c r="V43" i="430"/>
  <c r="X43" i="430"/>
  <c r="Y43" i="430"/>
  <c r="Z43" i="430"/>
  <c r="E24" i="430"/>
  <c r="F24" i="430"/>
  <c r="G24" i="430"/>
  <c r="H24" i="430"/>
  <c r="I24" i="430"/>
  <c r="L24" i="430"/>
  <c r="M24" i="430"/>
  <c r="N24" i="430"/>
  <c r="P24" i="430"/>
  <c r="Q24" i="430"/>
  <c r="R24" i="430"/>
  <c r="S24" i="430"/>
  <c r="T24" i="430"/>
  <c r="U24" i="430"/>
  <c r="V24" i="430"/>
  <c r="X24" i="430"/>
  <c r="Y24" i="430"/>
  <c r="Z24" i="430"/>
  <c r="D7" i="429"/>
  <c r="E7" i="429"/>
  <c r="F7" i="429"/>
  <c r="G7" i="429"/>
  <c r="H7" i="429"/>
  <c r="I7" i="429"/>
  <c r="J7" i="429"/>
  <c r="K7" i="429"/>
  <c r="L7" i="429"/>
  <c r="M7" i="429"/>
  <c r="O7" i="429"/>
  <c r="P7" i="429"/>
  <c r="Q7" i="429"/>
  <c r="R7" i="429"/>
  <c r="S7" i="429"/>
  <c r="T7" i="429"/>
  <c r="U7" i="429"/>
  <c r="V7" i="429"/>
  <c r="X7" i="429"/>
  <c r="Y7" i="429"/>
  <c r="Z7" i="429"/>
  <c r="K186" i="437"/>
  <c r="K180" i="437"/>
  <c r="K174" i="437"/>
  <c r="K168" i="437"/>
  <c r="K162" i="437"/>
  <c r="K156" i="437"/>
  <c r="K150" i="437"/>
  <c r="K144" i="437"/>
  <c r="K138" i="437"/>
  <c r="K132" i="437"/>
  <c r="K124" i="437"/>
  <c r="K118" i="437"/>
  <c r="K112" i="437"/>
  <c r="K106" i="437"/>
  <c r="K100" i="437"/>
  <c r="K94" i="437"/>
  <c r="K88" i="437"/>
  <c r="K82" i="437"/>
  <c r="K76" i="437"/>
  <c r="K70" i="437"/>
  <c r="K62" i="437"/>
  <c r="K56" i="437"/>
  <c r="K50" i="437"/>
  <c r="K44" i="437"/>
  <c r="K38" i="437"/>
  <c r="K32" i="437"/>
  <c r="K26" i="437"/>
  <c r="K20" i="437"/>
  <c r="K14" i="437"/>
  <c r="T361" i="437"/>
  <c r="T354" i="437"/>
  <c r="T347" i="437"/>
  <c r="T368" i="437"/>
  <c r="T375" i="437"/>
  <c r="T389" i="437"/>
  <c r="T392" i="437"/>
  <c r="R335" i="437"/>
  <c r="Q335" i="437"/>
  <c r="P335" i="437"/>
  <c r="N335" i="437"/>
  <c r="M335" i="437"/>
  <c r="R285" i="437"/>
  <c r="Q285" i="437"/>
  <c r="P285" i="437"/>
  <c r="N285" i="437"/>
  <c r="M285" i="437"/>
  <c r="R235" i="437"/>
  <c r="Q235" i="437"/>
  <c r="P235" i="437"/>
  <c r="N235" i="437"/>
  <c r="M235" i="437"/>
  <c r="R173" i="437"/>
  <c r="Q173" i="437"/>
  <c r="P173" i="437"/>
  <c r="N173" i="437"/>
  <c r="M173" i="437"/>
  <c r="T386" i="437"/>
  <c r="T379" i="437"/>
  <c r="T372" i="437"/>
  <c r="T365" i="437"/>
  <c r="T358" i="437"/>
  <c r="T351" i="437"/>
  <c r="T344" i="437"/>
  <c r="T338" i="437"/>
  <c r="T336" i="437"/>
  <c r="T332" i="437"/>
  <c r="T330" i="437"/>
  <c r="T326" i="437"/>
  <c r="T324" i="437"/>
  <c r="T320" i="437"/>
  <c r="T318" i="437"/>
  <c r="T314" i="437"/>
  <c r="T312" i="437"/>
  <c r="T308" i="437"/>
  <c r="T306" i="437"/>
  <c r="T302" i="437"/>
  <c r="T300" i="437"/>
  <c r="T296" i="437"/>
  <c r="T294" i="437"/>
  <c r="T288" i="437"/>
  <c r="T286" i="437"/>
  <c r="T282" i="437"/>
  <c r="T280" i="437"/>
  <c r="T276" i="437"/>
  <c r="T274" i="437"/>
  <c r="T270" i="437"/>
  <c r="T268" i="437"/>
  <c r="T256" i="437"/>
  <c r="T252" i="437"/>
  <c r="T250" i="437"/>
  <c r="T246" i="437"/>
  <c r="T244" i="437"/>
  <c r="T238" i="437"/>
  <c r="T236" i="437"/>
  <c r="T232" i="437"/>
  <c r="T230" i="437"/>
  <c r="T226" i="437"/>
  <c r="T224" i="437"/>
  <c r="T220" i="437"/>
  <c r="T218" i="437"/>
  <c r="T214" i="437"/>
  <c r="T212" i="437"/>
  <c r="T208" i="437"/>
  <c r="T206" i="437"/>
  <c r="T202" i="437"/>
  <c r="T200" i="437"/>
  <c r="T196" i="437"/>
  <c r="T194" i="437"/>
  <c r="T188" i="437"/>
  <c r="T186" i="437"/>
  <c r="T182" i="437"/>
  <c r="T180" i="437"/>
  <c r="T176" i="437"/>
  <c r="T174" i="437"/>
  <c r="T170" i="437"/>
  <c r="T168" i="437"/>
  <c r="T164" i="437"/>
  <c r="T162" i="437"/>
  <c r="T158" i="437"/>
  <c r="T156" i="437"/>
  <c r="T152" i="437"/>
  <c r="T150" i="437"/>
  <c r="T146" i="437"/>
  <c r="T144" i="437"/>
  <c r="T140" i="437"/>
  <c r="T138" i="437"/>
  <c r="T134" i="437"/>
  <c r="T126" i="437"/>
  <c r="T124" i="437"/>
  <c r="T120" i="437"/>
  <c r="T118" i="437"/>
  <c r="T114" i="437"/>
  <c r="T112" i="437"/>
  <c r="T108" i="437"/>
  <c r="T106" i="437"/>
  <c r="T102" i="437"/>
  <c r="T100" i="437"/>
  <c r="T96" i="437"/>
  <c r="T94" i="437"/>
  <c r="T90" i="437"/>
  <c r="T88" i="437"/>
  <c r="T84" i="437"/>
  <c r="T82" i="437"/>
  <c r="T78" i="437"/>
  <c r="T76" i="437"/>
  <c r="C91" i="443"/>
  <c r="R111" i="437"/>
  <c r="Q111" i="437"/>
  <c r="P111" i="437"/>
  <c r="N111" i="437"/>
  <c r="M111" i="437"/>
  <c r="L111" i="437"/>
  <c r="R49" i="437"/>
  <c r="Q49" i="437"/>
  <c r="P49" i="437"/>
  <c r="I14" i="409"/>
  <c r="J14" i="409"/>
  <c r="AR8" i="458"/>
  <c r="B49" i="457"/>
  <c r="D7" i="437"/>
  <c r="AW32" i="458"/>
  <c r="AX32" i="458"/>
  <c r="AW33" i="458"/>
  <c r="AX33" i="458"/>
  <c r="AW34" i="458"/>
  <c r="AX34" i="458"/>
  <c r="AT67" i="458"/>
  <c r="AU67" i="458"/>
  <c r="AV67" i="458"/>
  <c r="AW67" i="458"/>
  <c r="AX67" i="458"/>
  <c r="AT68" i="458"/>
  <c r="AU68" i="458"/>
  <c r="AV68" i="458"/>
  <c r="AW68" i="458"/>
  <c r="AX68" i="458"/>
  <c r="AT69" i="458"/>
  <c r="AU69" i="458"/>
  <c r="AV69" i="458"/>
  <c r="AW69" i="458"/>
  <c r="AX69" i="458"/>
  <c r="AS59" i="458"/>
  <c r="AT59" i="458"/>
  <c r="AU59" i="458"/>
  <c r="AV59" i="458"/>
  <c r="AW59" i="458"/>
  <c r="AX59" i="458"/>
  <c r="AS60" i="458"/>
  <c r="AT60" i="458"/>
  <c r="AU60" i="458"/>
  <c r="AV60" i="458"/>
  <c r="AW60" i="458"/>
  <c r="AX60" i="458"/>
  <c r="AS64" i="458"/>
  <c r="AT64" i="458"/>
  <c r="AU64" i="458"/>
  <c r="AV64" i="458"/>
  <c r="AW64" i="458"/>
  <c r="AX64" i="458"/>
  <c r="AR30" i="458"/>
  <c r="AS30" i="458"/>
  <c r="AT30" i="458"/>
  <c r="AU30" i="458"/>
  <c r="AV30" i="458"/>
  <c r="AR31" i="458"/>
  <c r="AS31" i="458"/>
  <c r="AT31" i="458"/>
  <c r="AU31" i="458"/>
  <c r="AV31" i="458"/>
  <c r="AR32" i="458"/>
  <c r="AS32" i="458"/>
  <c r="AT32" i="458"/>
  <c r="AU32" i="458"/>
  <c r="AV32" i="458"/>
  <c r="AR33" i="458"/>
  <c r="AS33" i="458"/>
  <c r="AT33" i="458"/>
  <c r="AU33" i="458"/>
  <c r="AV33" i="458"/>
  <c r="AR34" i="458"/>
  <c r="AS34" i="458"/>
  <c r="AT34" i="458"/>
  <c r="AU34" i="458"/>
  <c r="AV34" i="458"/>
  <c r="AR35" i="458"/>
  <c r="AS35" i="458"/>
  <c r="AT35" i="458"/>
  <c r="AU35" i="458"/>
  <c r="AV35" i="458"/>
  <c r="AR36" i="458"/>
  <c r="AS36" i="458"/>
  <c r="AT36" i="458"/>
  <c r="AU36" i="458"/>
  <c r="AV36" i="458"/>
  <c r="AR37" i="458"/>
  <c r="AS37" i="458"/>
  <c r="AT37" i="458"/>
  <c r="AU37" i="458"/>
  <c r="AV37" i="458"/>
  <c r="AR38" i="458"/>
  <c r="AS38" i="458"/>
  <c r="AT38" i="458"/>
  <c r="AU38" i="458"/>
  <c r="AV38" i="458"/>
  <c r="AR39" i="458"/>
  <c r="AS39" i="458"/>
  <c r="AT39" i="458"/>
  <c r="AU39" i="458"/>
  <c r="AV39" i="458"/>
  <c r="AR40" i="458"/>
  <c r="AS40" i="458"/>
  <c r="AT40" i="458"/>
  <c r="AU40" i="458"/>
  <c r="AV40" i="458"/>
  <c r="AR41" i="458"/>
  <c r="AS41" i="458"/>
  <c r="AT41" i="458"/>
  <c r="AU41" i="458"/>
  <c r="AV41" i="458"/>
  <c r="AR42" i="458"/>
  <c r="AS42" i="458"/>
  <c r="AT42" i="458"/>
  <c r="AU42" i="458"/>
  <c r="AV42" i="458"/>
  <c r="AR43" i="458"/>
  <c r="AS43" i="458"/>
  <c r="AT43" i="458"/>
  <c r="AU43" i="458"/>
  <c r="AV43" i="458"/>
  <c r="AR44" i="458"/>
  <c r="AS44" i="458"/>
  <c r="AT44" i="458"/>
  <c r="AU44" i="458"/>
  <c r="AV44" i="458"/>
  <c r="AR45" i="458"/>
  <c r="AS45" i="458"/>
  <c r="AT45" i="458"/>
  <c r="AU45" i="458"/>
  <c r="AV45" i="458"/>
  <c r="AR46" i="458"/>
  <c r="AS46" i="458"/>
  <c r="AT46" i="458"/>
  <c r="AU46" i="458"/>
  <c r="AV46" i="458"/>
  <c r="AR47" i="458"/>
  <c r="AS47" i="458"/>
  <c r="AT47" i="458"/>
  <c r="AU47" i="458"/>
  <c r="AV47" i="458"/>
  <c r="AR48" i="458"/>
  <c r="AS48" i="458"/>
  <c r="AT48" i="458"/>
  <c r="AU48" i="458"/>
  <c r="AV48" i="458"/>
  <c r="AR49" i="458"/>
  <c r="AS49" i="458"/>
  <c r="AT49" i="458"/>
  <c r="AU49" i="458"/>
  <c r="AV49" i="458"/>
  <c r="AR50" i="458"/>
  <c r="AS50" i="458"/>
  <c r="AT50" i="458"/>
  <c r="AU50" i="458"/>
  <c r="AV50" i="458"/>
  <c r="AR51" i="458"/>
  <c r="AS51" i="458"/>
  <c r="AT51" i="458"/>
  <c r="AU51" i="458"/>
  <c r="AV51" i="458"/>
  <c r="AR52" i="458"/>
  <c r="AS52" i="458"/>
  <c r="AT52" i="458"/>
  <c r="AU52" i="458"/>
  <c r="AV52" i="458"/>
  <c r="AR53" i="458"/>
  <c r="AS53" i="458"/>
  <c r="AT53" i="458"/>
  <c r="AU53" i="458"/>
  <c r="AV53" i="458"/>
  <c r="AR54" i="458"/>
  <c r="AS54" i="458"/>
  <c r="AT54" i="458"/>
  <c r="AU54" i="458"/>
  <c r="AV54" i="458"/>
  <c r="AR55" i="458"/>
  <c r="AS55" i="458"/>
  <c r="AT55" i="458"/>
  <c r="AU55" i="458"/>
  <c r="AV55" i="458"/>
  <c r="AS9" i="458"/>
  <c r="AT9" i="458"/>
  <c r="AU9" i="458"/>
  <c r="AV9" i="458"/>
  <c r="AS10" i="458"/>
  <c r="AT10" i="458"/>
  <c r="AU10" i="458"/>
  <c r="AV10" i="458"/>
  <c r="AS11" i="458"/>
  <c r="AT11" i="458"/>
  <c r="AU11" i="458"/>
  <c r="AV11" i="458"/>
  <c r="AS12" i="458"/>
  <c r="AT12" i="458"/>
  <c r="AU12" i="458"/>
  <c r="AV12" i="458"/>
  <c r="AS13" i="458"/>
  <c r="AT13" i="458"/>
  <c r="AU13" i="458"/>
  <c r="AV13" i="458"/>
  <c r="AS14" i="458"/>
  <c r="AT14" i="458"/>
  <c r="AU14" i="458"/>
  <c r="AV14" i="458"/>
  <c r="AS15" i="458"/>
  <c r="AT15" i="458"/>
  <c r="AU15" i="458"/>
  <c r="AV15" i="458"/>
  <c r="AS16" i="458"/>
  <c r="AT16" i="458"/>
  <c r="AU16" i="458"/>
  <c r="AV16" i="458"/>
  <c r="AS17" i="458"/>
  <c r="AT17" i="458"/>
  <c r="AU17" i="458"/>
  <c r="AV17" i="458"/>
  <c r="AS18" i="458"/>
  <c r="AT18" i="458"/>
  <c r="AU18" i="458"/>
  <c r="AV18" i="458"/>
  <c r="AS19" i="458"/>
  <c r="AT19" i="458"/>
  <c r="AU19" i="458"/>
  <c r="AV19" i="458"/>
  <c r="AS20" i="458"/>
  <c r="AT20" i="458"/>
  <c r="AU20" i="458"/>
  <c r="AV20" i="458"/>
  <c r="AS21" i="458"/>
  <c r="AT21" i="458"/>
  <c r="AU21" i="458"/>
  <c r="AV21" i="458"/>
  <c r="AS22" i="458"/>
  <c r="AT22" i="458"/>
  <c r="AU22" i="458"/>
  <c r="AV22" i="458"/>
  <c r="AS23" i="458"/>
  <c r="AT23" i="458"/>
  <c r="AU23" i="458"/>
  <c r="AV23" i="458"/>
  <c r="AS24" i="458"/>
  <c r="AT24" i="458"/>
  <c r="AU24" i="458"/>
  <c r="AV24" i="458"/>
  <c r="AS25" i="458"/>
  <c r="AT25" i="458"/>
  <c r="AU25" i="458"/>
  <c r="AV25" i="458"/>
  <c r="AS26" i="458"/>
  <c r="AT26" i="458"/>
  <c r="AU26" i="458"/>
  <c r="AV26" i="458"/>
  <c r="AW13" i="458"/>
  <c r="AX13" i="458"/>
  <c r="AX11" i="458"/>
  <c r="AW11" i="458"/>
  <c r="AT8" i="458"/>
  <c r="AU8" i="458"/>
  <c r="AV8" i="458"/>
  <c r="AS8" i="458"/>
  <c r="AR69" i="458"/>
  <c r="AR68" i="458"/>
  <c r="AR67" i="458"/>
  <c r="AR64" i="458"/>
  <c r="AR60" i="458"/>
  <c r="AR59" i="458"/>
  <c r="AR9" i="458"/>
  <c r="AR10" i="458"/>
  <c r="AR11" i="458"/>
  <c r="AR12" i="458"/>
  <c r="AR13" i="458"/>
  <c r="AR14" i="458"/>
  <c r="AR15" i="458"/>
  <c r="AR16" i="458"/>
  <c r="AR17" i="458"/>
  <c r="AR18" i="458"/>
  <c r="AR19" i="458"/>
  <c r="AR20" i="458"/>
  <c r="AR21" i="458"/>
  <c r="AR22" i="458"/>
  <c r="AR23" i="458"/>
  <c r="AR24" i="458"/>
  <c r="AR25" i="458"/>
  <c r="AR26" i="458"/>
  <c r="C56" i="458"/>
  <c r="D56" i="458"/>
  <c r="E56" i="458"/>
  <c r="F56" i="458"/>
  <c r="I56" i="458"/>
  <c r="J56" i="458"/>
  <c r="K56" i="458"/>
  <c r="L56" i="458"/>
  <c r="M56" i="458"/>
  <c r="P56" i="458"/>
  <c r="Q56" i="458"/>
  <c r="R56" i="458"/>
  <c r="S56" i="458"/>
  <c r="T56" i="458"/>
  <c r="W56" i="458"/>
  <c r="X56" i="458"/>
  <c r="Y56" i="458"/>
  <c r="Z56" i="458"/>
  <c r="AA56" i="458"/>
  <c r="AD56" i="458"/>
  <c r="AE56" i="458"/>
  <c r="AF56" i="458"/>
  <c r="AG56" i="458"/>
  <c r="AH56" i="458"/>
  <c r="AK56" i="458"/>
  <c r="AL56" i="458"/>
  <c r="AM56" i="458"/>
  <c r="AN56" i="458"/>
  <c r="AO56" i="458"/>
  <c r="C27" i="458"/>
  <c r="D27" i="458"/>
  <c r="E27" i="458"/>
  <c r="I27" i="458"/>
  <c r="J27" i="458"/>
  <c r="K27" i="458"/>
  <c r="L27" i="458"/>
  <c r="M27" i="458"/>
  <c r="P27" i="458"/>
  <c r="Q27" i="458"/>
  <c r="R27" i="458"/>
  <c r="S27" i="458"/>
  <c r="T27" i="458"/>
  <c r="W27" i="458"/>
  <c r="X27" i="458"/>
  <c r="Y27" i="458"/>
  <c r="Z27" i="458"/>
  <c r="AA27" i="458"/>
  <c r="AD27" i="458"/>
  <c r="AE27" i="458"/>
  <c r="AF27" i="458"/>
  <c r="AG27" i="458"/>
  <c r="AH27" i="458"/>
  <c r="AK27" i="458"/>
  <c r="AL27" i="458"/>
  <c r="AM27" i="458"/>
  <c r="AN27" i="458"/>
  <c r="AO27" i="458"/>
  <c r="C64" i="457"/>
  <c r="D64" i="457"/>
  <c r="E64" i="457"/>
  <c r="B64" i="457"/>
  <c r="I65" i="457"/>
  <c r="J65" i="457"/>
  <c r="K65" i="457"/>
  <c r="I35" i="457"/>
  <c r="J35" i="457"/>
  <c r="K35" i="457"/>
  <c r="H35" i="457"/>
  <c r="H20" i="457"/>
  <c r="I20" i="457"/>
  <c r="J20" i="457"/>
  <c r="K20" i="457"/>
  <c r="I50" i="457"/>
  <c r="J50" i="457"/>
  <c r="K50" i="457"/>
  <c r="H50" i="457"/>
  <c r="E49" i="457"/>
  <c r="D49" i="457"/>
  <c r="C49" i="457"/>
  <c r="E34" i="457"/>
  <c r="D34" i="457"/>
  <c r="C34" i="457"/>
  <c r="B34" i="457"/>
  <c r="C19" i="457"/>
  <c r="E19" i="457"/>
  <c r="P38" i="455"/>
  <c r="O38" i="455"/>
  <c r="N38" i="455"/>
  <c r="M38" i="455"/>
  <c r="L38" i="455"/>
  <c r="K38" i="455"/>
  <c r="K45" i="455" s="1"/>
  <c r="J38" i="455"/>
  <c r="I38" i="455"/>
  <c r="H38" i="455"/>
  <c r="G38" i="455"/>
  <c r="F38" i="455"/>
  <c r="E38" i="455"/>
  <c r="C25" i="455"/>
  <c r="C26" i="455"/>
  <c r="C27" i="455"/>
  <c r="C28" i="455"/>
  <c r="C29" i="455"/>
  <c r="C30" i="455"/>
  <c r="C31" i="455"/>
  <c r="C32" i="455"/>
  <c r="C33" i="455"/>
  <c r="C34" i="455"/>
  <c r="C35" i="455"/>
  <c r="C36" i="455"/>
  <c r="E22" i="455"/>
  <c r="F22" i="455"/>
  <c r="G22" i="455"/>
  <c r="H22" i="455"/>
  <c r="I22" i="455"/>
  <c r="J22" i="455"/>
  <c r="L22" i="455"/>
  <c r="M22" i="455"/>
  <c r="N22" i="455"/>
  <c r="O22" i="455"/>
  <c r="P22" i="455"/>
  <c r="C21" i="455"/>
  <c r="C9" i="455"/>
  <c r="C10" i="455"/>
  <c r="C11" i="455"/>
  <c r="C12" i="455"/>
  <c r="C13" i="455"/>
  <c r="C14" i="455"/>
  <c r="C15" i="455"/>
  <c r="C16" i="455"/>
  <c r="C17" i="455"/>
  <c r="C18" i="455"/>
  <c r="C19" i="455"/>
  <c r="C20" i="455"/>
  <c r="D23" i="454"/>
  <c r="E23" i="454"/>
  <c r="F23" i="454"/>
  <c r="I23" i="454"/>
  <c r="J23" i="454"/>
  <c r="L23" i="454"/>
  <c r="M23" i="454"/>
  <c r="N23" i="454"/>
  <c r="O23" i="454"/>
  <c r="P23" i="454"/>
  <c r="C23" i="454"/>
  <c r="Q23" i="454" s="1"/>
  <c r="C7" i="454"/>
  <c r="D18" i="454"/>
  <c r="E18" i="454"/>
  <c r="F18" i="454"/>
  <c r="G18" i="454"/>
  <c r="H18" i="454"/>
  <c r="I18" i="454"/>
  <c r="J18" i="454"/>
  <c r="L18" i="454"/>
  <c r="M18" i="454"/>
  <c r="Q18" i="454" s="1"/>
  <c r="N18" i="454"/>
  <c r="O18" i="454"/>
  <c r="P18" i="454"/>
  <c r="E12" i="454"/>
  <c r="F12" i="454"/>
  <c r="G12" i="454"/>
  <c r="H12" i="454"/>
  <c r="I12" i="454"/>
  <c r="K12" i="454"/>
  <c r="L12" i="454"/>
  <c r="M12" i="454"/>
  <c r="N12" i="454"/>
  <c r="F7" i="454"/>
  <c r="G7" i="454"/>
  <c r="H7" i="454"/>
  <c r="I7" i="454"/>
  <c r="J7" i="454"/>
  <c r="K7" i="454"/>
  <c r="L7" i="454"/>
  <c r="M7" i="454"/>
  <c r="O7" i="454"/>
  <c r="AB29" i="451"/>
  <c r="AB27" i="451" s="1"/>
  <c r="AC29" i="451"/>
  <c r="AC27" i="451"/>
  <c r="AD29" i="451"/>
  <c r="AD27" i="451" s="1"/>
  <c r="AE29" i="451"/>
  <c r="AE27" i="451"/>
  <c r="AF29" i="451"/>
  <c r="AF27" i="451"/>
  <c r="AG29" i="451"/>
  <c r="AG27" i="451"/>
  <c r="AH29" i="451"/>
  <c r="AH27" i="451" s="1"/>
  <c r="AI29" i="451"/>
  <c r="AI27" i="451"/>
  <c r="AJ29" i="451"/>
  <c r="AJ27" i="451" s="1"/>
  <c r="AK29" i="451"/>
  <c r="AK27" i="451"/>
  <c r="AL29" i="451"/>
  <c r="AL27" i="451" s="1"/>
  <c r="AM29" i="451"/>
  <c r="AM27" i="451"/>
  <c r="AN29" i="451"/>
  <c r="AN27" i="451" s="1"/>
  <c r="AO29" i="451"/>
  <c r="AO27" i="451"/>
  <c r="AP29" i="451"/>
  <c r="AP27" i="451" s="1"/>
  <c r="AQ29" i="451"/>
  <c r="AQ27" i="451"/>
  <c r="AR29" i="451"/>
  <c r="AR27" i="451" s="1"/>
  <c r="AS29" i="451"/>
  <c r="AS27" i="451"/>
  <c r="AT29" i="451"/>
  <c r="AT27" i="451" s="1"/>
  <c r="AU29" i="451"/>
  <c r="AU27" i="451"/>
  <c r="AV29" i="451"/>
  <c r="AV27" i="451" s="1"/>
  <c r="AW29" i="451"/>
  <c r="AW27" i="451"/>
  <c r="AX29" i="451"/>
  <c r="AX27" i="451" s="1"/>
  <c r="AY29" i="451"/>
  <c r="AY27" i="451"/>
  <c r="AZ29" i="451"/>
  <c r="AZ27" i="451" s="1"/>
  <c r="BA29" i="451"/>
  <c r="BA27" i="451"/>
  <c r="BB29" i="451"/>
  <c r="BB27" i="451" s="1"/>
  <c r="AA29" i="451"/>
  <c r="AA27" i="451"/>
  <c r="Z29" i="451"/>
  <c r="Z27" i="451"/>
  <c r="Y29" i="451"/>
  <c r="Y27" i="451"/>
  <c r="X29" i="451"/>
  <c r="X27" i="451" s="1"/>
  <c r="W29" i="451"/>
  <c r="W27" i="451"/>
  <c r="D27" i="451"/>
  <c r="F29" i="451"/>
  <c r="F27" i="451"/>
  <c r="G29" i="451"/>
  <c r="G27" i="451" s="1"/>
  <c r="H29" i="451"/>
  <c r="H27" i="451"/>
  <c r="I29" i="451"/>
  <c r="I27" i="451" s="1"/>
  <c r="J29" i="451"/>
  <c r="J27" i="451"/>
  <c r="K29" i="451"/>
  <c r="K27" i="451" s="1"/>
  <c r="L29" i="451"/>
  <c r="L27" i="451"/>
  <c r="C29" i="451"/>
  <c r="C27" i="451"/>
  <c r="Z23" i="451"/>
  <c r="AC23" i="451"/>
  <c r="AD23" i="451"/>
  <c r="AE23" i="451"/>
  <c r="AF23" i="451"/>
  <c r="AG23" i="451"/>
  <c r="AI23" i="451"/>
  <c r="AJ23" i="451"/>
  <c r="AK23" i="451"/>
  <c r="AL23" i="451"/>
  <c r="AO23" i="451"/>
  <c r="AP23" i="451"/>
  <c r="AQ23" i="451"/>
  <c r="AR23" i="451"/>
  <c r="AS23" i="451"/>
  <c r="AU23" i="451"/>
  <c r="AV23" i="451"/>
  <c r="AX23" i="451"/>
  <c r="AZ23" i="451"/>
  <c r="BA23" i="451"/>
  <c r="BB23" i="451"/>
  <c r="Y23" i="451"/>
  <c r="X23" i="451"/>
  <c r="F23" i="451"/>
  <c r="H23" i="451"/>
  <c r="I23" i="451"/>
  <c r="J23" i="451"/>
  <c r="K23" i="451"/>
  <c r="L23" i="451"/>
  <c r="C23" i="451"/>
  <c r="D19" i="451"/>
  <c r="E19" i="451"/>
  <c r="F19" i="451"/>
  <c r="G19" i="451"/>
  <c r="I19" i="451"/>
  <c r="C19" i="451"/>
  <c r="D15" i="451"/>
  <c r="E15" i="451"/>
  <c r="F15" i="451"/>
  <c r="G15" i="451"/>
  <c r="H15" i="451"/>
  <c r="K15" i="451"/>
  <c r="L15" i="451"/>
  <c r="M15" i="451"/>
  <c r="O15" i="451"/>
  <c r="P15" i="451"/>
  <c r="Q15" i="451"/>
  <c r="R15" i="451"/>
  <c r="S15" i="451"/>
  <c r="T15" i="451"/>
  <c r="U15" i="451"/>
  <c r="W15" i="451"/>
  <c r="X15" i="451"/>
  <c r="Y15" i="451"/>
  <c r="Z15" i="451"/>
  <c r="AB15" i="451"/>
  <c r="AC15" i="451"/>
  <c r="AD15" i="451"/>
  <c r="AE15" i="451"/>
  <c r="AF15" i="451"/>
  <c r="AG15" i="451"/>
  <c r="AI15" i="451"/>
  <c r="AJ15" i="451"/>
  <c r="AK15" i="451"/>
  <c r="AL15" i="451"/>
  <c r="AN15" i="451"/>
  <c r="AO15" i="451"/>
  <c r="AP15" i="451"/>
  <c r="AQ15" i="451"/>
  <c r="AR15" i="451"/>
  <c r="AS15" i="451"/>
  <c r="AU15" i="451"/>
  <c r="AV15" i="451"/>
  <c r="AW15" i="451"/>
  <c r="AX15" i="451"/>
  <c r="AZ15" i="451"/>
  <c r="BA15" i="451"/>
  <c r="BB15" i="451"/>
  <c r="C15" i="451"/>
  <c r="D13" i="451"/>
  <c r="D11" i="451" s="1"/>
  <c r="E13" i="451"/>
  <c r="E11" i="451"/>
  <c r="F13" i="451"/>
  <c r="F11" i="451" s="1"/>
  <c r="G13" i="451"/>
  <c r="G11" i="451"/>
  <c r="H13" i="451"/>
  <c r="H11" i="451"/>
  <c r="I13" i="451"/>
  <c r="I11" i="451"/>
  <c r="J13" i="451"/>
  <c r="J11" i="451" s="1"/>
  <c r="K13" i="451"/>
  <c r="K11" i="451"/>
  <c r="L13" i="451"/>
  <c r="L11" i="451" s="1"/>
  <c r="M13" i="451"/>
  <c r="M11" i="451"/>
  <c r="N13" i="451"/>
  <c r="N11" i="451"/>
  <c r="O13" i="451"/>
  <c r="O11" i="451"/>
  <c r="P13" i="451"/>
  <c r="P11" i="451" s="1"/>
  <c r="Q13" i="451"/>
  <c r="Q11" i="451"/>
  <c r="R13" i="451"/>
  <c r="R11" i="451" s="1"/>
  <c r="S13" i="451"/>
  <c r="S11" i="451" s="1"/>
  <c r="T13" i="451"/>
  <c r="T11" i="451"/>
  <c r="U13" i="451"/>
  <c r="U11" i="451"/>
  <c r="V13" i="451"/>
  <c r="V11" i="451" s="1"/>
  <c r="W13" i="451"/>
  <c r="W11" i="451" s="1"/>
  <c r="X13" i="451"/>
  <c r="X11" i="451" s="1"/>
  <c r="Y13" i="451"/>
  <c r="Y11" i="451"/>
  <c r="Z13" i="451"/>
  <c r="Z11" i="451" s="1"/>
  <c r="AA13" i="451"/>
  <c r="AA11" i="451"/>
  <c r="AB13" i="451"/>
  <c r="AB11" i="451" s="1"/>
  <c r="AC13" i="451"/>
  <c r="AC11" i="451" s="1"/>
  <c r="AD13" i="451"/>
  <c r="AD11" i="451" s="1"/>
  <c r="AE13" i="451"/>
  <c r="AE11" i="451" s="1"/>
  <c r="AF13" i="451"/>
  <c r="AF11" i="451"/>
  <c r="AG13" i="451"/>
  <c r="AG11" i="451" s="1"/>
  <c r="AH13" i="451"/>
  <c r="AH11" i="451" s="1"/>
  <c r="AI13" i="451"/>
  <c r="AI11" i="451" s="1"/>
  <c r="AJ13" i="451"/>
  <c r="AJ11" i="451" s="1"/>
  <c r="AK13" i="451"/>
  <c r="AK11" i="451"/>
  <c r="AL13" i="451"/>
  <c r="AL11" i="451" s="1"/>
  <c r="AM13" i="451"/>
  <c r="AM11" i="451"/>
  <c r="AN13" i="451"/>
  <c r="AN11" i="451" s="1"/>
  <c r="AO13" i="451"/>
  <c r="AO11" i="451"/>
  <c r="AP13" i="451"/>
  <c r="AP11" i="451" s="1"/>
  <c r="AQ13" i="451"/>
  <c r="AQ11" i="451"/>
  <c r="AR13" i="451"/>
  <c r="AR11" i="451"/>
  <c r="AS13" i="451"/>
  <c r="AS11" i="451" s="1"/>
  <c r="AT13" i="451"/>
  <c r="AT11" i="451" s="1"/>
  <c r="AU13" i="451"/>
  <c r="AU11" i="451"/>
  <c r="AV13" i="451"/>
  <c r="AV11" i="451" s="1"/>
  <c r="AW13" i="451"/>
  <c r="AW11" i="451"/>
  <c r="AX13" i="451"/>
  <c r="AX11" i="451"/>
  <c r="AY13" i="451"/>
  <c r="AY11" i="451"/>
  <c r="AZ13" i="451"/>
  <c r="AZ11" i="451" s="1"/>
  <c r="BA13" i="451"/>
  <c r="BA11" i="451"/>
  <c r="BB13" i="451"/>
  <c r="BB11" i="451" s="1"/>
  <c r="C13" i="451"/>
  <c r="C11" i="451" s="1"/>
  <c r="D7" i="451"/>
  <c r="E7" i="451"/>
  <c r="F7" i="451"/>
  <c r="I7" i="451"/>
  <c r="J7" i="451"/>
  <c r="L7" i="451"/>
  <c r="N7" i="451"/>
  <c r="O7" i="451"/>
  <c r="P7" i="451"/>
  <c r="Q7" i="451"/>
  <c r="R7" i="451"/>
  <c r="U7" i="451"/>
  <c r="V7" i="451"/>
  <c r="W7" i="451"/>
  <c r="Z7" i="451"/>
  <c r="AA7" i="451"/>
  <c r="AB7" i="451"/>
  <c r="AC7" i="451"/>
  <c r="AD7" i="451"/>
  <c r="AE7" i="451"/>
  <c r="AG7" i="451"/>
  <c r="AH7" i="451"/>
  <c r="AI7" i="451"/>
  <c r="AJ7" i="451"/>
  <c r="AL7" i="451"/>
  <c r="AM7" i="451"/>
  <c r="AN7" i="451"/>
  <c r="AO7" i="451"/>
  <c r="AP7" i="451"/>
  <c r="AR7" i="451"/>
  <c r="AS7" i="451"/>
  <c r="AT7" i="451"/>
  <c r="AU7" i="451"/>
  <c r="AV7" i="451"/>
  <c r="AX7" i="451"/>
  <c r="AY7" i="451"/>
  <c r="AZ7" i="451"/>
  <c r="BA7" i="451"/>
  <c r="BB7" i="451"/>
  <c r="AW23" i="451"/>
  <c r="W23" i="451"/>
  <c r="BB19" i="451"/>
  <c r="BA19" i="451"/>
  <c r="AZ19" i="451"/>
  <c r="AY19" i="451"/>
  <c r="AX19" i="451"/>
  <c r="AW19" i="451"/>
  <c r="AV19" i="451"/>
  <c r="AT19" i="451"/>
  <c r="AS19" i="451"/>
  <c r="AR19" i="451"/>
  <c r="AP19" i="451"/>
  <c r="AO19" i="451"/>
  <c r="AN19" i="451"/>
  <c r="AM19" i="451"/>
  <c r="AL19" i="451"/>
  <c r="AK19" i="451"/>
  <c r="AJ19" i="451"/>
  <c r="AH19" i="451"/>
  <c r="AG19" i="451"/>
  <c r="AF19" i="451"/>
  <c r="AD19" i="451"/>
  <c r="AC19" i="451"/>
  <c r="AB19" i="451"/>
  <c r="AA19" i="451"/>
  <c r="Z19" i="451"/>
  <c r="Y19" i="451"/>
  <c r="X19" i="451"/>
  <c r="W19" i="451"/>
  <c r="U19" i="451"/>
  <c r="T19" i="451"/>
  <c r="R19" i="451"/>
  <c r="Q19" i="451"/>
  <c r="P19" i="451"/>
  <c r="O19" i="451"/>
  <c r="N19" i="451"/>
  <c r="M19" i="451"/>
  <c r="L19" i="451"/>
  <c r="J19" i="451"/>
  <c r="E98" i="438"/>
  <c r="F98" i="438"/>
  <c r="I98" i="438"/>
  <c r="J98" i="438"/>
  <c r="L98" i="438"/>
  <c r="M98" i="438"/>
  <c r="N98" i="438"/>
  <c r="O98" i="438"/>
  <c r="P98" i="438"/>
  <c r="D98" i="438"/>
  <c r="E93" i="438"/>
  <c r="F93" i="438"/>
  <c r="G93" i="438"/>
  <c r="H93" i="438"/>
  <c r="I93" i="438"/>
  <c r="J93" i="438"/>
  <c r="L93" i="438"/>
  <c r="M93" i="438"/>
  <c r="N93" i="438"/>
  <c r="O93" i="438"/>
  <c r="P93" i="438"/>
  <c r="D93" i="438"/>
  <c r="E88" i="438"/>
  <c r="F88" i="438"/>
  <c r="G88" i="438"/>
  <c r="H88" i="438"/>
  <c r="I88" i="438"/>
  <c r="J88" i="438"/>
  <c r="K88" i="438"/>
  <c r="M88" i="438"/>
  <c r="N88" i="438"/>
  <c r="O88" i="438"/>
  <c r="D88" i="438"/>
  <c r="E83" i="438"/>
  <c r="G83" i="438"/>
  <c r="H83" i="438"/>
  <c r="I83" i="438"/>
  <c r="J83" i="438"/>
  <c r="K83" i="438"/>
  <c r="L83" i="438"/>
  <c r="M83" i="438"/>
  <c r="N83" i="438"/>
  <c r="O83" i="438"/>
  <c r="P83" i="438"/>
  <c r="Q83" i="438"/>
  <c r="D83" i="438"/>
  <c r="E78" i="438"/>
  <c r="F78" i="438"/>
  <c r="G78" i="438"/>
  <c r="H78" i="438"/>
  <c r="I78" i="438"/>
  <c r="J78" i="438"/>
  <c r="K78" i="438"/>
  <c r="L78" i="438"/>
  <c r="M78" i="438"/>
  <c r="N78" i="438"/>
  <c r="O78" i="438"/>
  <c r="E73" i="438"/>
  <c r="G73" i="438"/>
  <c r="H73" i="438"/>
  <c r="I73" i="438"/>
  <c r="J73" i="438"/>
  <c r="K73" i="438"/>
  <c r="L73" i="438"/>
  <c r="M73" i="438"/>
  <c r="N73" i="438"/>
  <c r="O73" i="438"/>
  <c r="P73" i="438"/>
  <c r="D73" i="438"/>
  <c r="E65" i="438"/>
  <c r="F65" i="438"/>
  <c r="G65" i="438"/>
  <c r="H65" i="438"/>
  <c r="I65" i="438"/>
  <c r="J65" i="438"/>
  <c r="K65" i="438"/>
  <c r="L65" i="438"/>
  <c r="M65" i="438"/>
  <c r="N65" i="438"/>
  <c r="O65" i="438"/>
  <c r="P65" i="438"/>
  <c r="Q65" i="438"/>
  <c r="D65" i="438"/>
  <c r="E60" i="438"/>
  <c r="F60" i="438"/>
  <c r="G60" i="438"/>
  <c r="H60" i="438"/>
  <c r="I60" i="438"/>
  <c r="J60" i="438"/>
  <c r="L60" i="438"/>
  <c r="M60" i="438"/>
  <c r="N60" i="438"/>
  <c r="O60" i="438"/>
  <c r="P60" i="438"/>
  <c r="D60" i="438"/>
  <c r="E55" i="438"/>
  <c r="F55" i="438"/>
  <c r="G55" i="438"/>
  <c r="H55" i="438"/>
  <c r="I55" i="438"/>
  <c r="J55" i="438"/>
  <c r="K55" i="438"/>
  <c r="L55" i="438"/>
  <c r="M55" i="438"/>
  <c r="N55" i="438"/>
  <c r="O55" i="438"/>
  <c r="P55" i="438"/>
  <c r="Q55" i="438"/>
  <c r="D55" i="438"/>
  <c r="E50" i="438"/>
  <c r="F50" i="438"/>
  <c r="G50" i="438"/>
  <c r="H50" i="438"/>
  <c r="I50" i="438"/>
  <c r="J50" i="438"/>
  <c r="K50" i="438"/>
  <c r="L50" i="438"/>
  <c r="M50" i="438"/>
  <c r="N50" i="438"/>
  <c r="O50" i="438"/>
  <c r="P50" i="438"/>
  <c r="Q50" i="438"/>
  <c r="D50" i="438"/>
  <c r="F45" i="438"/>
  <c r="G45" i="438"/>
  <c r="H45" i="438"/>
  <c r="I45" i="438"/>
  <c r="J45" i="438"/>
  <c r="K45" i="438"/>
  <c r="L45" i="438"/>
  <c r="M45" i="438"/>
  <c r="N45" i="438"/>
  <c r="O45" i="438"/>
  <c r="P45" i="438"/>
  <c r="D45" i="438"/>
  <c r="E40" i="438"/>
  <c r="F40" i="438"/>
  <c r="H40" i="438"/>
  <c r="I40" i="438"/>
  <c r="J40" i="438"/>
  <c r="K40" i="438"/>
  <c r="L40" i="438"/>
  <c r="M40" i="438"/>
  <c r="N40" i="438"/>
  <c r="O40" i="438"/>
  <c r="P40" i="438"/>
  <c r="Q40" i="438"/>
  <c r="D40" i="438"/>
  <c r="E32" i="438"/>
  <c r="F32" i="438"/>
  <c r="G32" i="438"/>
  <c r="H32" i="438"/>
  <c r="J32" i="438"/>
  <c r="K32" i="438"/>
  <c r="L32" i="438"/>
  <c r="M32" i="438"/>
  <c r="N32" i="438"/>
  <c r="O32" i="438"/>
  <c r="P32" i="438"/>
  <c r="D32" i="438"/>
  <c r="E27" i="438"/>
  <c r="F27" i="438"/>
  <c r="G27" i="438"/>
  <c r="H27" i="438"/>
  <c r="I27" i="438"/>
  <c r="J27" i="438"/>
  <c r="L27" i="438"/>
  <c r="M27" i="438"/>
  <c r="N27" i="438"/>
  <c r="O27" i="438"/>
  <c r="P27" i="438"/>
  <c r="Q27" i="438"/>
  <c r="D27" i="438"/>
  <c r="E22" i="438"/>
  <c r="F22" i="438"/>
  <c r="G22" i="438"/>
  <c r="H22" i="438"/>
  <c r="I22" i="438"/>
  <c r="J22" i="438"/>
  <c r="K22" i="438"/>
  <c r="L22" i="438"/>
  <c r="N22" i="438"/>
  <c r="O22" i="438"/>
  <c r="P22" i="438"/>
  <c r="D22" i="438"/>
  <c r="E17" i="438"/>
  <c r="F17" i="438"/>
  <c r="G17" i="438"/>
  <c r="H17" i="438"/>
  <c r="I17" i="438"/>
  <c r="J17" i="438"/>
  <c r="K17" i="438"/>
  <c r="L17" i="438"/>
  <c r="M17" i="438"/>
  <c r="N17" i="438"/>
  <c r="P17" i="438"/>
  <c r="Q17" i="438"/>
  <c r="D17" i="438"/>
  <c r="F12" i="438"/>
  <c r="G12" i="438"/>
  <c r="H12" i="438"/>
  <c r="I12" i="438"/>
  <c r="J12" i="438"/>
  <c r="K12" i="438"/>
  <c r="L12" i="438"/>
  <c r="M12" i="438"/>
  <c r="N12" i="438"/>
  <c r="O12" i="438"/>
  <c r="P12" i="438"/>
  <c r="D12" i="438"/>
  <c r="Q7" i="438"/>
  <c r="E7" i="438"/>
  <c r="G7" i="438"/>
  <c r="H7" i="438"/>
  <c r="I7" i="438"/>
  <c r="J7" i="438"/>
  <c r="K7" i="438"/>
  <c r="L7" i="438"/>
  <c r="M7" i="438"/>
  <c r="N7" i="438"/>
  <c r="O7" i="438"/>
  <c r="P7" i="438"/>
  <c r="D7" i="438"/>
  <c r="E7" i="437"/>
  <c r="G7" i="437"/>
  <c r="H7" i="437"/>
  <c r="I7" i="437"/>
  <c r="L7" i="437"/>
  <c r="M7" i="437"/>
  <c r="N7" i="437"/>
  <c r="O7" i="437"/>
  <c r="P7" i="437"/>
  <c r="Q7" i="437"/>
  <c r="R7" i="437"/>
  <c r="T7" i="437"/>
  <c r="F13" i="437"/>
  <c r="G13" i="437"/>
  <c r="H13" i="437"/>
  <c r="I13" i="437"/>
  <c r="L13" i="437"/>
  <c r="M13" i="437"/>
  <c r="N13" i="437"/>
  <c r="P13" i="437"/>
  <c r="Q13" i="437"/>
  <c r="R13" i="437"/>
  <c r="S13" i="437"/>
  <c r="T13" i="437"/>
  <c r="E19" i="437"/>
  <c r="F19" i="437"/>
  <c r="G19" i="437"/>
  <c r="H19" i="437"/>
  <c r="I19" i="437"/>
  <c r="L19" i="437"/>
  <c r="M19" i="437"/>
  <c r="N19" i="437"/>
  <c r="O19" i="437"/>
  <c r="P19" i="437"/>
  <c r="Q19" i="437"/>
  <c r="R19" i="437"/>
  <c r="S19" i="437"/>
  <c r="T19" i="437"/>
  <c r="E25" i="437"/>
  <c r="F25" i="437"/>
  <c r="G25" i="437"/>
  <c r="H25" i="437"/>
  <c r="I25" i="437"/>
  <c r="J25" i="437"/>
  <c r="K25" i="437"/>
  <c r="L25" i="437"/>
  <c r="M25" i="437"/>
  <c r="N25" i="437"/>
  <c r="O25" i="437"/>
  <c r="P25" i="437"/>
  <c r="Q25" i="437"/>
  <c r="R25" i="437"/>
  <c r="S25" i="437"/>
  <c r="T25" i="437"/>
  <c r="E31" i="437"/>
  <c r="F31" i="437"/>
  <c r="G31" i="437"/>
  <c r="H31" i="437"/>
  <c r="I31" i="437"/>
  <c r="J31" i="437"/>
  <c r="M31" i="437"/>
  <c r="N31" i="437"/>
  <c r="O31" i="437"/>
  <c r="P31" i="437"/>
  <c r="Q31" i="437"/>
  <c r="R31" i="437"/>
  <c r="S31" i="437"/>
  <c r="E37" i="437"/>
  <c r="F37" i="437"/>
  <c r="G37" i="437"/>
  <c r="I37" i="437"/>
  <c r="J37" i="437"/>
  <c r="L37" i="437"/>
  <c r="M37" i="437"/>
  <c r="N37" i="437"/>
  <c r="O37" i="437"/>
  <c r="P37" i="437"/>
  <c r="Q37" i="437"/>
  <c r="R37" i="437"/>
  <c r="S37" i="437"/>
  <c r="T37" i="437"/>
  <c r="E43" i="437"/>
  <c r="F43" i="437"/>
  <c r="H43" i="437"/>
  <c r="I43" i="437"/>
  <c r="J43" i="437"/>
  <c r="L43" i="437"/>
  <c r="M43" i="437"/>
  <c r="N43" i="437"/>
  <c r="O43" i="437"/>
  <c r="P43" i="437"/>
  <c r="Q43" i="437"/>
  <c r="R43" i="437"/>
  <c r="S43" i="437"/>
  <c r="T43" i="437"/>
  <c r="D43" i="437"/>
  <c r="T49" i="437"/>
  <c r="S49" i="437"/>
  <c r="E49" i="437"/>
  <c r="F49" i="437"/>
  <c r="G49" i="437"/>
  <c r="H49" i="437"/>
  <c r="I49" i="437"/>
  <c r="J49" i="437"/>
  <c r="K49" i="437"/>
  <c r="D49" i="437"/>
  <c r="E55" i="437"/>
  <c r="F55" i="437"/>
  <c r="G55" i="437"/>
  <c r="H55" i="437"/>
  <c r="I55" i="437"/>
  <c r="J55" i="437"/>
  <c r="L55" i="437"/>
  <c r="M55" i="437"/>
  <c r="N55" i="437"/>
  <c r="O55" i="437"/>
  <c r="Q55" i="437"/>
  <c r="R55" i="437"/>
  <c r="S55" i="437"/>
  <c r="E61" i="437"/>
  <c r="F61" i="437"/>
  <c r="G61" i="437"/>
  <c r="H61" i="437"/>
  <c r="I61" i="437"/>
  <c r="J61" i="437"/>
  <c r="L61" i="437"/>
  <c r="M61" i="437"/>
  <c r="N61" i="437"/>
  <c r="O61" i="437"/>
  <c r="P61" i="437"/>
  <c r="Q61" i="437"/>
  <c r="R61" i="437"/>
  <c r="S61" i="437"/>
  <c r="T61" i="437"/>
  <c r="E73" i="437"/>
  <c r="E69" i="437"/>
  <c r="F73" i="437"/>
  <c r="F69" i="437" s="1"/>
  <c r="G73" i="437"/>
  <c r="G69" i="437" s="1"/>
  <c r="H73" i="437"/>
  <c r="H69" i="437" s="1"/>
  <c r="I73" i="437"/>
  <c r="I69" i="437"/>
  <c r="J73" i="437"/>
  <c r="J69" i="437"/>
  <c r="K73" i="437"/>
  <c r="L73" i="437"/>
  <c r="L69" i="437"/>
  <c r="M73" i="437"/>
  <c r="M69" i="437"/>
  <c r="N73" i="437"/>
  <c r="N69" i="437"/>
  <c r="O73" i="437"/>
  <c r="O69" i="437" s="1"/>
  <c r="P73" i="437"/>
  <c r="P69" i="437"/>
  <c r="Q73" i="437"/>
  <c r="Q69" i="437" s="1"/>
  <c r="R73" i="437"/>
  <c r="R69" i="437"/>
  <c r="S73" i="437"/>
  <c r="S69" i="437"/>
  <c r="T73" i="437"/>
  <c r="T69" i="437"/>
  <c r="E79" i="437"/>
  <c r="E75" i="437" s="1"/>
  <c r="F79" i="437"/>
  <c r="F75" i="437"/>
  <c r="G79" i="437"/>
  <c r="G75" i="437" s="1"/>
  <c r="H79" i="437"/>
  <c r="H75" i="437"/>
  <c r="I79" i="437"/>
  <c r="I75" i="437"/>
  <c r="J79" i="437"/>
  <c r="J75" i="437"/>
  <c r="K79" i="437"/>
  <c r="K75" i="437" s="1"/>
  <c r="L79" i="437"/>
  <c r="L75" i="437"/>
  <c r="M79" i="437"/>
  <c r="M75" i="437"/>
  <c r="N79" i="437"/>
  <c r="N75" i="437"/>
  <c r="O79" i="437"/>
  <c r="O75" i="437" s="1"/>
  <c r="P79" i="437"/>
  <c r="P75" i="437" s="1"/>
  <c r="Q79" i="437"/>
  <c r="Q75" i="437"/>
  <c r="R79" i="437"/>
  <c r="R75" i="437"/>
  <c r="S79" i="437"/>
  <c r="S75" i="437"/>
  <c r="T79" i="437"/>
  <c r="E85" i="437"/>
  <c r="E81" i="437"/>
  <c r="F85" i="437"/>
  <c r="F81" i="437"/>
  <c r="G85" i="437"/>
  <c r="G81" i="437"/>
  <c r="H85" i="437"/>
  <c r="H81" i="437" s="1"/>
  <c r="I85" i="437"/>
  <c r="I81" i="437"/>
  <c r="J85" i="437"/>
  <c r="J81" i="437" s="1"/>
  <c r="K85" i="437"/>
  <c r="L85" i="437"/>
  <c r="L81" i="437" s="1"/>
  <c r="M85" i="437"/>
  <c r="M81" i="437" s="1"/>
  <c r="N85" i="437"/>
  <c r="N81" i="437"/>
  <c r="O85" i="437"/>
  <c r="O81" i="437"/>
  <c r="P85" i="437"/>
  <c r="P81" i="437"/>
  <c r="Q85" i="437"/>
  <c r="Q81" i="437"/>
  <c r="R85" i="437"/>
  <c r="R81" i="437" s="1"/>
  <c r="S85" i="437"/>
  <c r="S81" i="437" s="1"/>
  <c r="T85" i="437"/>
  <c r="E91" i="437"/>
  <c r="E87" i="437" s="1"/>
  <c r="F91" i="437"/>
  <c r="F87" i="437"/>
  <c r="G91" i="437"/>
  <c r="G87" i="437" s="1"/>
  <c r="H91" i="437"/>
  <c r="H87" i="437"/>
  <c r="I91" i="437"/>
  <c r="I87" i="437"/>
  <c r="J91" i="437"/>
  <c r="J87" i="437"/>
  <c r="K91" i="437"/>
  <c r="L91" i="437"/>
  <c r="L87" i="437"/>
  <c r="M91" i="437"/>
  <c r="M87" i="437"/>
  <c r="N91" i="437"/>
  <c r="N87" i="437"/>
  <c r="O91" i="437"/>
  <c r="O87" i="437" s="1"/>
  <c r="P91" i="437"/>
  <c r="P87" i="437" s="1"/>
  <c r="Q91" i="437"/>
  <c r="Q87" i="437"/>
  <c r="R91" i="437"/>
  <c r="R87" i="437"/>
  <c r="S91" i="437"/>
  <c r="S87" i="437" s="1"/>
  <c r="T91" i="437"/>
  <c r="E97" i="437"/>
  <c r="E93" i="437"/>
  <c r="F97" i="437"/>
  <c r="F93" i="437"/>
  <c r="G97" i="437"/>
  <c r="G93" i="437"/>
  <c r="H97" i="437"/>
  <c r="H93" i="437" s="1"/>
  <c r="I97" i="437"/>
  <c r="I93" i="437"/>
  <c r="J97" i="437"/>
  <c r="J93" i="437" s="1"/>
  <c r="K97" i="437"/>
  <c r="L97" i="437"/>
  <c r="L93" i="437" s="1"/>
  <c r="M97" i="437"/>
  <c r="M93" i="437" s="1"/>
  <c r="N97" i="437"/>
  <c r="N93" i="437" s="1"/>
  <c r="O97" i="437"/>
  <c r="O93" i="437"/>
  <c r="P97" i="437"/>
  <c r="P93" i="437" s="1"/>
  <c r="Q97" i="437"/>
  <c r="Q93" i="437"/>
  <c r="R97" i="437"/>
  <c r="R93" i="437" s="1"/>
  <c r="S97" i="437"/>
  <c r="S93" i="437" s="1"/>
  <c r="T97" i="437"/>
  <c r="E103" i="437"/>
  <c r="E99" i="437" s="1"/>
  <c r="F103" i="437"/>
  <c r="F99" i="437"/>
  <c r="G103" i="437"/>
  <c r="G99" i="437" s="1"/>
  <c r="H103" i="437"/>
  <c r="H99" i="437"/>
  <c r="I103" i="437"/>
  <c r="I99" i="437"/>
  <c r="J103" i="437"/>
  <c r="J99" i="437"/>
  <c r="K103" i="437"/>
  <c r="L103" i="437"/>
  <c r="L99" i="437"/>
  <c r="M103" i="437"/>
  <c r="M99" i="437" s="1"/>
  <c r="N103" i="437"/>
  <c r="N99" i="437"/>
  <c r="O103" i="437"/>
  <c r="O99" i="437" s="1"/>
  <c r="P103" i="437"/>
  <c r="P99" i="437" s="1"/>
  <c r="Q103" i="437"/>
  <c r="Q99" i="437" s="1"/>
  <c r="R103" i="437"/>
  <c r="R99" i="437"/>
  <c r="S103" i="437"/>
  <c r="S99" i="437" s="1"/>
  <c r="T103" i="437"/>
  <c r="E105" i="437"/>
  <c r="F105" i="437"/>
  <c r="G105" i="437"/>
  <c r="H105" i="437"/>
  <c r="I105" i="437"/>
  <c r="J105" i="437"/>
  <c r="L105" i="437"/>
  <c r="M105" i="437"/>
  <c r="N105" i="437"/>
  <c r="O105" i="437"/>
  <c r="P105" i="437"/>
  <c r="R105" i="437"/>
  <c r="S105" i="437"/>
  <c r="T115" i="437"/>
  <c r="T111" i="437"/>
  <c r="S115" i="437"/>
  <c r="S111" i="437"/>
  <c r="O115" i="437"/>
  <c r="O111" i="437" s="1"/>
  <c r="E115" i="437"/>
  <c r="E111" i="437"/>
  <c r="F115" i="437"/>
  <c r="F111" i="437" s="1"/>
  <c r="G115" i="437"/>
  <c r="G111" i="437"/>
  <c r="H115" i="437"/>
  <c r="H111" i="437"/>
  <c r="I115" i="437"/>
  <c r="I111" i="437"/>
  <c r="J115" i="437"/>
  <c r="J111" i="437" s="1"/>
  <c r="K115" i="437"/>
  <c r="E121" i="437"/>
  <c r="E117" i="437" s="1"/>
  <c r="F121" i="437"/>
  <c r="F117" i="437"/>
  <c r="G121" i="437"/>
  <c r="G117" i="437" s="1"/>
  <c r="H121" i="437"/>
  <c r="H117" i="437" s="1"/>
  <c r="I121" i="437"/>
  <c r="I117" i="437" s="1"/>
  <c r="J121" i="437"/>
  <c r="J117" i="437"/>
  <c r="K121" i="437"/>
  <c r="L121" i="437"/>
  <c r="L117" i="437" s="1"/>
  <c r="M121" i="437"/>
  <c r="M117" i="437"/>
  <c r="N121" i="437"/>
  <c r="N117" i="437"/>
  <c r="O121" i="437"/>
  <c r="O117" i="437"/>
  <c r="P121" i="437"/>
  <c r="P117" i="437" s="1"/>
  <c r="Q121" i="437"/>
  <c r="Q117" i="437"/>
  <c r="R121" i="437"/>
  <c r="R117" i="437" s="1"/>
  <c r="S121" i="437"/>
  <c r="S117" i="437"/>
  <c r="T121" i="437"/>
  <c r="E123" i="437"/>
  <c r="F123" i="437"/>
  <c r="G123" i="437"/>
  <c r="H123" i="437"/>
  <c r="I123" i="437"/>
  <c r="J123" i="437"/>
  <c r="K123" i="437"/>
  <c r="M123" i="437"/>
  <c r="N123" i="437"/>
  <c r="O123" i="437"/>
  <c r="P123" i="437"/>
  <c r="Q123" i="437"/>
  <c r="R123" i="437"/>
  <c r="S123" i="437"/>
  <c r="E135" i="437"/>
  <c r="E131" i="437" s="1"/>
  <c r="F135" i="437"/>
  <c r="F131" i="437"/>
  <c r="G135" i="437"/>
  <c r="G131" i="437" s="1"/>
  <c r="H135" i="437"/>
  <c r="H131" i="437"/>
  <c r="I135" i="437"/>
  <c r="I131" i="437"/>
  <c r="J135" i="437"/>
  <c r="J131" i="437"/>
  <c r="K135" i="437"/>
  <c r="L135" i="437"/>
  <c r="L131" i="437"/>
  <c r="M135" i="437"/>
  <c r="M131" i="437" s="1"/>
  <c r="N135" i="437"/>
  <c r="N131" i="437"/>
  <c r="O135" i="437"/>
  <c r="O131" i="437" s="1"/>
  <c r="P135" i="437"/>
  <c r="P131" i="437" s="1"/>
  <c r="Q135" i="437"/>
  <c r="Q131" i="437"/>
  <c r="R135" i="437"/>
  <c r="R131" i="437"/>
  <c r="S135" i="437"/>
  <c r="S131" i="437" s="1"/>
  <c r="T135" i="437"/>
  <c r="E141" i="437"/>
  <c r="E137" i="437"/>
  <c r="F141" i="437"/>
  <c r="F137" i="437"/>
  <c r="G141" i="437"/>
  <c r="G137" i="437"/>
  <c r="H141" i="437"/>
  <c r="H137" i="437" s="1"/>
  <c r="I141" i="437"/>
  <c r="I137" i="437"/>
  <c r="J141" i="437"/>
  <c r="J137" i="437" s="1"/>
  <c r="K141" i="437"/>
  <c r="L141" i="437"/>
  <c r="L137" i="437" s="1"/>
  <c r="M141" i="437"/>
  <c r="M137" i="437" s="1"/>
  <c r="N141" i="437"/>
  <c r="N137" i="437"/>
  <c r="O141" i="437"/>
  <c r="O137" i="437"/>
  <c r="P141" i="437"/>
  <c r="P137" i="437" s="1"/>
  <c r="Q141" i="437"/>
  <c r="Q137" i="437"/>
  <c r="R141" i="437"/>
  <c r="R137" i="437" s="1"/>
  <c r="S141" i="437"/>
  <c r="S137" i="437" s="1"/>
  <c r="T141" i="437"/>
  <c r="E147" i="437"/>
  <c r="E143" i="437" s="1"/>
  <c r="F147" i="437"/>
  <c r="F143" i="437"/>
  <c r="G147" i="437"/>
  <c r="G143" i="437" s="1"/>
  <c r="H147" i="437"/>
  <c r="H143" i="437"/>
  <c r="I147" i="437"/>
  <c r="I143" i="437"/>
  <c r="J147" i="437"/>
  <c r="J143" i="437"/>
  <c r="K147" i="437"/>
  <c r="L147" i="437"/>
  <c r="L143" i="437"/>
  <c r="M147" i="437"/>
  <c r="M143" i="437" s="1"/>
  <c r="N147" i="437"/>
  <c r="N143" i="437"/>
  <c r="O147" i="437"/>
  <c r="O143" i="437" s="1"/>
  <c r="P147" i="437"/>
  <c r="P143" i="437" s="1"/>
  <c r="Q147" i="437"/>
  <c r="Q143" i="437"/>
  <c r="R147" i="437"/>
  <c r="R143" i="437"/>
  <c r="S147" i="437"/>
  <c r="S143" i="437" s="1"/>
  <c r="T147" i="437"/>
  <c r="E153" i="437"/>
  <c r="E149" i="437"/>
  <c r="F153" i="437"/>
  <c r="F149" i="437"/>
  <c r="G153" i="437"/>
  <c r="G149" i="437"/>
  <c r="H153" i="437"/>
  <c r="H149" i="437" s="1"/>
  <c r="I153" i="437"/>
  <c r="I149" i="437"/>
  <c r="J153" i="437"/>
  <c r="J149" i="437" s="1"/>
  <c r="K153" i="437"/>
  <c r="K149" i="437"/>
  <c r="L153" i="437"/>
  <c r="L149" i="437"/>
  <c r="M153" i="437"/>
  <c r="M149" i="437"/>
  <c r="N153" i="437"/>
  <c r="N149" i="437" s="1"/>
  <c r="O153" i="437"/>
  <c r="O149" i="437"/>
  <c r="P153" i="437"/>
  <c r="P149" i="437" s="1"/>
  <c r="Q153" i="437"/>
  <c r="Q149" i="437"/>
  <c r="R153" i="437"/>
  <c r="R149" i="437"/>
  <c r="S153" i="437"/>
  <c r="S149" i="437"/>
  <c r="T153" i="437"/>
  <c r="T149" i="437" s="1"/>
  <c r="E159" i="437"/>
  <c r="E155" i="437"/>
  <c r="F159" i="437"/>
  <c r="F155" i="437" s="1"/>
  <c r="G159" i="437"/>
  <c r="G155" i="437"/>
  <c r="H159" i="437"/>
  <c r="H155" i="437" s="1"/>
  <c r="I159" i="437"/>
  <c r="I155" i="437" s="1"/>
  <c r="J159" i="437"/>
  <c r="J155" i="437" s="1"/>
  <c r="K159" i="437"/>
  <c r="L159" i="437"/>
  <c r="L155" i="437"/>
  <c r="M159" i="437"/>
  <c r="M155" i="437" s="1"/>
  <c r="N159" i="437"/>
  <c r="N155" i="437"/>
  <c r="O159" i="437"/>
  <c r="O155" i="437"/>
  <c r="P159" i="437"/>
  <c r="P155" i="437"/>
  <c r="Q159" i="437"/>
  <c r="Q155" i="437" s="1"/>
  <c r="R159" i="437"/>
  <c r="R155" i="437"/>
  <c r="S159" i="437"/>
  <c r="S155" i="437" s="1"/>
  <c r="T159" i="437"/>
  <c r="E165" i="437"/>
  <c r="E161" i="437" s="1"/>
  <c r="F165" i="437"/>
  <c r="F161" i="437" s="1"/>
  <c r="G165" i="437"/>
  <c r="G161" i="437" s="1"/>
  <c r="H165" i="437"/>
  <c r="H161" i="437"/>
  <c r="I165" i="437"/>
  <c r="I161" i="437"/>
  <c r="J165" i="437"/>
  <c r="J161" i="437"/>
  <c r="K165" i="437"/>
  <c r="L165" i="437"/>
  <c r="L161" i="437"/>
  <c r="M165" i="437"/>
  <c r="M161" i="437"/>
  <c r="N165" i="437"/>
  <c r="N161" i="437" s="1"/>
  <c r="O165" i="437"/>
  <c r="O161" i="437"/>
  <c r="P165" i="437"/>
  <c r="P161" i="437" s="1"/>
  <c r="Q165" i="437"/>
  <c r="Q161" i="437"/>
  <c r="R165" i="437"/>
  <c r="R161" i="437"/>
  <c r="S165" i="437"/>
  <c r="S161" i="437"/>
  <c r="T165" i="437"/>
  <c r="E167" i="437"/>
  <c r="F167" i="437"/>
  <c r="G167" i="437"/>
  <c r="H167" i="437"/>
  <c r="J167" i="437"/>
  <c r="L167" i="437"/>
  <c r="M167" i="437"/>
  <c r="N167" i="437"/>
  <c r="O167" i="437"/>
  <c r="P167" i="437"/>
  <c r="Q167" i="437"/>
  <c r="R167" i="437"/>
  <c r="S167" i="437"/>
  <c r="T177" i="437"/>
  <c r="S177" i="437"/>
  <c r="S173" i="437" s="1"/>
  <c r="O177" i="437"/>
  <c r="O173" i="437"/>
  <c r="E177" i="437"/>
  <c r="E173" i="437"/>
  <c r="F177" i="437"/>
  <c r="F173" i="437"/>
  <c r="G177" i="437"/>
  <c r="G173" i="437" s="1"/>
  <c r="H177" i="437"/>
  <c r="H173" i="437"/>
  <c r="I177" i="437"/>
  <c r="I173" i="437" s="1"/>
  <c r="J177" i="437"/>
  <c r="J173" i="437"/>
  <c r="K177" i="437"/>
  <c r="K173" i="437"/>
  <c r="E183" i="437"/>
  <c r="E179" i="437"/>
  <c r="F183" i="437"/>
  <c r="F179" i="437" s="1"/>
  <c r="G183" i="437"/>
  <c r="G179" i="437"/>
  <c r="H183" i="437"/>
  <c r="H179" i="437" s="1"/>
  <c r="I183" i="437"/>
  <c r="I179" i="437"/>
  <c r="J183" i="437"/>
  <c r="J179" i="437"/>
  <c r="K183" i="437"/>
  <c r="L183" i="437"/>
  <c r="L179" i="437"/>
  <c r="M183" i="437"/>
  <c r="M179" i="437"/>
  <c r="N183" i="437"/>
  <c r="N179" i="437"/>
  <c r="O183" i="437"/>
  <c r="O179" i="437"/>
  <c r="P183" i="437"/>
  <c r="P179" i="437" s="1"/>
  <c r="Q183" i="437"/>
  <c r="Q179" i="437" s="1"/>
  <c r="R183" i="437"/>
  <c r="R179" i="437"/>
  <c r="S183" i="437"/>
  <c r="S179" i="437"/>
  <c r="T183" i="437"/>
  <c r="E189" i="437"/>
  <c r="E185" i="437" s="1"/>
  <c r="F189" i="437"/>
  <c r="F185" i="437"/>
  <c r="G189" i="437"/>
  <c r="G185" i="437"/>
  <c r="H189" i="437"/>
  <c r="H185" i="437"/>
  <c r="I189" i="437"/>
  <c r="I185" i="437" s="1"/>
  <c r="J189" i="437"/>
  <c r="J185" i="437"/>
  <c r="K189" i="437"/>
  <c r="L189" i="437"/>
  <c r="L185" i="437"/>
  <c r="M189" i="437"/>
  <c r="M185" i="437" s="1"/>
  <c r="N189" i="437"/>
  <c r="N185" i="437" s="1"/>
  <c r="O189" i="437"/>
  <c r="O185" i="437" s="1"/>
  <c r="P189" i="437"/>
  <c r="P185" i="437"/>
  <c r="Q189" i="437"/>
  <c r="Q185" i="437"/>
  <c r="R189" i="437"/>
  <c r="R185" i="437"/>
  <c r="S189" i="437"/>
  <c r="S185" i="437" s="1"/>
  <c r="T189" i="437"/>
  <c r="T197" i="437"/>
  <c r="S197" i="437"/>
  <c r="S193" i="437"/>
  <c r="R197" i="437"/>
  <c r="R193" i="437"/>
  <c r="Q197" i="437"/>
  <c r="Q193" i="437"/>
  <c r="P197" i="437"/>
  <c r="P193" i="437"/>
  <c r="O197" i="437"/>
  <c r="O193" i="437" s="1"/>
  <c r="N197" i="437"/>
  <c r="N193" i="437" s="1"/>
  <c r="M197" i="437"/>
  <c r="M193" i="437"/>
  <c r="L197" i="437"/>
  <c r="L193" i="437"/>
  <c r="K197" i="437"/>
  <c r="K193" i="437" s="1"/>
  <c r="T203" i="437"/>
  <c r="S203" i="437"/>
  <c r="S199" i="437"/>
  <c r="R203" i="437"/>
  <c r="R199" i="437"/>
  <c r="Q203" i="437"/>
  <c r="Q199" i="437"/>
  <c r="P203" i="437"/>
  <c r="P199" i="437" s="1"/>
  <c r="O203" i="437"/>
  <c r="O199" i="437"/>
  <c r="N203" i="437"/>
  <c r="N199" i="437" s="1"/>
  <c r="M203" i="437"/>
  <c r="M199" i="437"/>
  <c r="L203" i="437"/>
  <c r="L199" i="437"/>
  <c r="K203" i="437"/>
  <c r="K199" i="437"/>
  <c r="T209" i="437"/>
  <c r="S209" i="437"/>
  <c r="S205" i="437"/>
  <c r="R209" i="437"/>
  <c r="R205" i="437"/>
  <c r="Q209" i="437"/>
  <c r="Q205" i="437"/>
  <c r="P209" i="437"/>
  <c r="P205" i="437" s="1"/>
  <c r="O209" i="437"/>
  <c r="O205" i="437" s="1"/>
  <c r="N209" i="437"/>
  <c r="N205" i="437" s="1"/>
  <c r="M209" i="437"/>
  <c r="M205" i="437"/>
  <c r="L209" i="437"/>
  <c r="L205" i="437"/>
  <c r="K209" i="437"/>
  <c r="T215" i="437"/>
  <c r="S215" i="437"/>
  <c r="S211" i="437" s="1"/>
  <c r="R215" i="437"/>
  <c r="R211" i="437" s="1"/>
  <c r="Q215" i="437"/>
  <c r="Q211" i="437"/>
  <c r="P215" i="437"/>
  <c r="P211" i="437"/>
  <c r="O215" i="437"/>
  <c r="O211" i="437" s="1"/>
  <c r="N215" i="437"/>
  <c r="N211" i="437"/>
  <c r="M215" i="437"/>
  <c r="M211" i="437" s="1"/>
  <c r="L215" i="437"/>
  <c r="L211" i="437" s="1"/>
  <c r="K215" i="437"/>
  <c r="K211" i="437" s="1"/>
  <c r="T221" i="437"/>
  <c r="S221" i="437"/>
  <c r="S217" i="437"/>
  <c r="R221" i="437"/>
  <c r="R217" i="437" s="1"/>
  <c r="Q221" i="437"/>
  <c r="Q217" i="437"/>
  <c r="P221" i="437"/>
  <c r="P217" i="437"/>
  <c r="O221" i="437"/>
  <c r="O217" i="437"/>
  <c r="N221" i="437"/>
  <c r="N217" i="437" s="1"/>
  <c r="M221" i="437"/>
  <c r="M217" i="437"/>
  <c r="L221" i="437"/>
  <c r="L217" i="437" s="1"/>
  <c r="K221" i="437"/>
  <c r="K217" i="437"/>
  <c r="T227" i="437"/>
  <c r="S227" i="437"/>
  <c r="S223" i="437" s="1"/>
  <c r="R227" i="437"/>
  <c r="R223" i="437"/>
  <c r="Q227" i="437"/>
  <c r="Q223" i="437"/>
  <c r="P227" i="437"/>
  <c r="P223" i="437" s="1"/>
  <c r="O227" i="437"/>
  <c r="O223" i="437"/>
  <c r="N227" i="437"/>
  <c r="N223" i="437" s="1"/>
  <c r="M227" i="437"/>
  <c r="M223" i="437" s="1"/>
  <c r="L227" i="437"/>
  <c r="L223" i="437" s="1"/>
  <c r="K227" i="437"/>
  <c r="K223" i="437"/>
  <c r="S229" i="437"/>
  <c r="R229" i="437"/>
  <c r="Q229" i="437"/>
  <c r="P229" i="437"/>
  <c r="O229" i="437"/>
  <c r="N229" i="437"/>
  <c r="M229" i="437"/>
  <c r="L229" i="437"/>
  <c r="T239" i="437"/>
  <c r="S239" i="437"/>
  <c r="S235" i="437" s="1"/>
  <c r="O239" i="437"/>
  <c r="O235" i="437"/>
  <c r="K239" i="437"/>
  <c r="K235" i="437" s="1"/>
  <c r="T247" i="437"/>
  <c r="S247" i="437"/>
  <c r="S243" i="437"/>
  <c r="R247" i="437"/>
  <c r="R243" i="437"/>
  <c r="Q247" i="437"/>
  <c r="Q243" i="437"/>
  <c r="P247" i="437"/>
  <c r="P243" i="437" s="1"/>
  <c r="O247" i="437"/>
  <c r="O243" i="437"/>
  <c r="N247" i="437"/>
  <c r="N243" i="437" s="1"/>
  <c r="M247" i="437"/>
  <c r="M243" i="437"/>
  <c r="L247" i="437"/>
  <c r="L243" i="437"/>
  <c r="K247" i="437"/>
  <c r="K243" i="437"/>
  <c r="T253" i="437"/>
  <c r="T249" i="437" s="1"/>
  <c r="S253" i="437"/>
  <c r="S249" i="437"/>
  <c r="R253" i="437"/>
  <c r="R249" i="437"/>
  <c r="Q253" i="437"/>
  <c r="Q249" i="437"/>
  <c r="P253" i="437"/>
  <c r="P249" i="437" s="1"/>
  <c r="O253" i="437"/>
  <c r="O249" i="437" s="1"/>
  <c r="N253" i="437"/>
  <c r="N249" i="437" s="1"/>
  <c r="M253" i="437"/>
  <c r="M249" i="437"/>
  <c r="L253" i="437"/>
  <c r="L249" i="437"/>
  <c r="K253" i="437"/>
  <c r="K249" i="437"/>
  <c r="T259" i="437"/>
  <c r="S259" i="437"/>
  <c r="S255" i="437"/>
  <c r="R259" i="437"/>
  <c r="R255" i="437"/>
  <c r="Q259" i="437"/>
  <c r="Q255" i="437" s="1"/>
  <c r="P259" i="437"/>
  <c r="P255" i="437"/>
  <c r="O259" i="437"/>
  <c r="O255" i="437" s="1"/>
  <c r="N259" i="437"/>
  <c r="N255" i="437"/>
  <c r="M259" i="437"/>
  <c r="M255" i="437"/>
  <c r="L259" i="437"/>
  <c r="L255" i="437"/>
  <c r="K259" i="437"/>
  <c r="S265" i="437"/>
  <c r="S261" i="437"/>
  <c r="R265" i="437"/>
  <c r="R261" i="437"/>
  <c r="Q265" i="437"/>
  <c r="Q261" i="437"/>
  <c r="P265" i="437"/>
  <c r="P261" i="437" s="1"/>
  <c r="O265" i="437"/>
  <c r="O261" i="437" s="1"/>
  <c r="N265" i="437"/>
  <c r="N261" i="437"/>
  <c r="M265" i="437"/>
  <c r="M261" i="437"/>
  <c r="L265" i="437"/>
  <c r="L261" i="437" s="1"/>
  <c r="K265" i="437"/>
  <c r="K261" i="437"/>
  <c r="T271" i="437"/>
  <c r="T267" i="437" s="1"/>
  <c r="S271" i="437"/>
  <c r="S267" i="437"/>
  <c r="R271" i="437"/>
  <c r="R267" i="437"/>
  <c r="Q271" i="437"/>
  <c r="Q267" i="437" s="1"/>
  <c r="P271" i="437"/>
  <c r="P267" i="437"/>
  <c r="O271" i="437"/>
  <c r="O267" i="437" s="1"/>
  <c r="N271" i="437"/>
  <c r="N267" i="437"/>
  <c r="M271" i="437"/>
  <c r="M267" i="437"/>
  <c r="L271" i="437"/>
  <c r="L267" i="437"/>
  <c r="K271" i="437"/>
  <c r="K267" i="437" s="1"/>
  <c r="T277" i="437"/>
  <c r="S277" i="437"/>
  <c r="S273" i="437"/>
  <c r="R277" i="437"/>
  <c r="R273" i="437"/>
  <c r="Q277" i="437"/>
  <c r="Q273" i="437" s="1"/>
  <c r="P277" i="437"/>
  <c r="P273" i="437" s="1"/>
  <c r="O277" i="437"/>
  <c r="O273" i="437" s="1"/>
  <c r="N277" i="437"/>
  <c r="N273" i="437"/>
  <c r="M277" i="437"/>
  <c r="M273" i="437"/>
  <c r="L277" i="437"/>
  <c r="L273" i="437"/>
  <c r="K277" i="437"/>
  <c r="K273" i="437" s="1"/>
  <c r="S279" i="437"/>
  <c r="R279" i="437"/>
  <c r="Q279" i="437"/>
  <c r="P279" i="437"/>
  <c r="O279" i="437"/>
  <c r="N279" i="437"/>
  <c r="M279" i="437"/>
  <c r="L279" i="437"/>
  <c r="T289" i="437"/>
  <c r="S289" i="437"/>
  <c r="S285" i="437"/>
  <c r="O289" i="437"/>
  <c r="O285" i="437"/>
  <c r="K289" i="437"/>
  <c r="K285" i="437"/>
  <c r="T297" i="437"/>
  <c r="T293" i="437" s="1"/>
  <c r="S297" i="437"/>
  <c r="S293" i="437"/>
  <c r="R297" i="437"/>
  <c r="R293" i="437"/>
  <c r="Q297" i="437"/>
  <c r="Q293" i="437"/>
  <c r="P297" i="437"/>
  <c r="P293" i="437" s="1"/>
  <c r="O297" i="437"/>
  <c r="O293" i="437" s="1"/>
  <c r="N297" i="437"/>
  <c r="N293" i="437" s="1"/>
  <c r="M297" i="437"/>
  <c r="M293" i="437"/>
  <c r="L297" i="437"/>
  <c r="L293" i="437"/>
  <c r="K293" i="437"/>
  <c r="S299" i="437"/>
  <c r="R299" i="437"/>
  <c r="Q299" i="437"/>
  <c r="P299" i="437"/>
  <c r="O299" i="437"/>
  <c r="N299" i="437"/>
  <c r="M299" i="437"/>
  <c r="L299" i="437"/>
  <c r="K299" i="437"/>
  <c r="T309" i="437"/>
  <c r="S309" i="437"/>
  <c r="S305" i="437" s="1"/>
  <c r="R309" i="437"/>
  <c r="R305" i="437"/>
  <c r="Q309" i="437"/>
  <c r="Q305" i="437"/>
  <c r="P309" i="437"/>
  <c r="P305" i="437"/>
  <c r="O309" i="437"/>
  <c r="O305" i="437" s="1"/>
  <c r="N309" i="437"/>
  <c r="N305" i="437"/>
  <c r="M309" i="437"/>
  <c r="M305" i="437" s="1"/>
  <c r="L309" i="437"/>
  <c r="L305" i="437"/>
  <c r="K309" i="437"/>
  <c r="K305" i="437"/>
  <c r="T315" i="437"/>
  <c r="S315" i="437"/>
  <c r="S311" i="437"/>
  <c r="R315" i="437"/>
  <c r="R311" i="437"/>
  <c r="Q315" i="437"/>
  <c r="Q311" i="437"/>
  <c r="P315" i="437"/>
  <c r="P311" i="437"/>
  <c r="O315" i="437"/>
  <c r="O311" i="437" s="1"/>
  <c r="N315" i="437"/>
  <c r="N311" i="437" s="1"/>
  <c r="M315" i="437"/>
  <c r="M311" i="437"/>
  <c r="L315" i="437"/>
  <c r="L311" i="437"/>
  <c r="K315" i="437"/>
  <c r="T321" i="437"/>
  <c r="S321" i="437"/>
  <c r="S317" i="437"/>
  <c r="R321" i="437"/>
  <c r="R317" i="437" s="1"/>
  <c r="Q321" i="437"/>
  <c r="Q317" i="437" s="1"/>
  <c r="P321" i="437"/>
  <c r="P317" i="437" s="1"/>
  <c r="O321" i="437"/>
  <c r="O317" i="437"/>
  <c r="N321" i="437"/>
  <c r="N317" i="437"/>
  <c r="M321" i="437"/>
  <c r="M317" i="437"/>
  <c r="L321" i="437"/>
  <c r="L317" i="437" s="1"/>
  <c r="K321" i="437"/>
  <c r="K317" i="437" s="1"/>
  <c r="T327" i="437"/>
  <c r="S327" i="437"/>
  <c r="S323" i="437" s="1"/>
  <c r="R327" i="437"/>
  <c r="R323" i="437"/>
  <c r="Q327" i="437"/>
  <c r="Q323" i="437" s="1"/>
  <c r="P327" i="437"/>
  <c r="P323" i="437"/>
  <c r="O327" i="437"/>
  <c r="O323" i="437"/>
  <c r="N327" i="437"/>
  <c r="N323" i="437"/>
  <c r="M327" i="437"/>
  <c r="M323" i="437" s="1"/>
  <c r="L327" i="437"/>
  <c r="L323" i="437"/>
  <c r="K327" i="437"/>
  <c r="K323" i="437" s="1"/>
  <c r="S329" i="437"/>
  <c r="R329" i="437"/>
  <c r="Q329" i="437"/>
  <c r="P329" i="437"/>
  <c r="O329" i="437"/>
  <c r="N329" i="437"/>
  <c r="M329" i="437"/>
  <c r="K329" i="437"/>
  <c r="T339" i="437"/>
  <c r="T335" i="437" s="1"/>
  <c r="S339" i="437"/>
  <c r="S335" i="437" s="1"/>
  <c r="O339" i="437"/>
  <c r="O335" i="437"/>
  <c r="K339" i="437"/>
  <c r="T348" i="437"/>
  <c r="S348" i="437"/>
  <c r="S343" i="437"/>
  <c r="R348" i="437"/>
  <c r="R343" i="437" s="1"/>
  <c r="Q348" i="437"/>
  <c r="Q343" i="437"/>
  <c r="P348" i="437"/>
  <c r="P343" i="437" s="1"/>
  <c r="O348" i="437"/>
  <c r="O343" i="437"/>
  <c r="N348" i="437"/>
  <c r="N343" i="437"/>
  <c r="M348" i="437"/>
  <c r="M343" i="437"/>
  <c r="L348" i="437"/>
  <c r="L343" i="437" s="1"/>
  <c r="K348" i="437"/>
  <c r="K343" i="437"/>
  <c r="S355" i="437"/>
  <c r="S350" i="437" s="1"/>
  <c r="R355" i="437"/>
  <c r="R350" i="437"/>
  <c r="Q355" i="437"/>
  <c r="Q350" i="437"/>
  <c r="P355" i="437"/>
  <c r="P350" i="437"/>
  <c r="O355" i="437"/>
  <c r="O350" i="437" s="1"/>
  <c r="N355" i="437"/>
  <c r="N350" i="437"/>
  <c r="M355" i="437"/>
  <c r="M350" i="437" s="1"/>
  <c r="L355" i="437"/>
  <c r="L350" i="437"/>
  <c r="K355" i="437"/>
  <c r="K350" i="437"/>
  <c r="T362" i="437"/>
  <c r="S362" i="437"/>
  <c r="S357" i="437" s="1"/>
  <c r="R362" i="437"/>
  <c r="R357" i="437"/>
  <c r="Q362" i="437"/>
  <c r="Q357" i="437"/>
  <c r="P362" i="437"/>
  <c r="P357" i="437"/>
  <c r="O362" i="437"/>
  <c r="O357" i="437" s="1"/>
  <c r="N362" i="437"/>
  <c r="N357" i="437" s="1"/>
  <c r="M362" i="437"/>
  <c r="M357" i="437"/>
  <c r="L362" i="437"/>
  <c r="L357" i="437"/>
  <c r="K362" i="437"/>
  <c r="K357" i="437" s="1"/>
  <c r="T369" i="437"/>
  <c r="S369" i="437"/>
  <c r="S364" i="437"/>
  <c r="R369" i="437"/>
  <c r="R364" i="437"/>
  <c r="Q369" i="437"/>
  <c r="Q364" i="437"/>
  <c r="P369" i="437"/>
  <c r="P364" i="437" s="1"/>
  <c r="O369" i="437"/>
  <c r="O364" i="437" s="1"/>
  <c r="N369" i="437"/>
  <c r="N364" i="437" s="1"/>
  <c r="M369" i="437"/>
  <c r="M364" i="437"/>
  <c r="L369" i="437"/>
  <c r="L364" i="437"/>
  <c r="K369" i="437"/>
  <c r="K364" i="437"/>
  <c r="L376" i="437"/>
  <c r="L371" i="437" s="1"/>
  <c r="M376" i="437"/>
  <c r="M371" i="437"/>
  <c r="N376" i="437"/>
  <c r="N371" i="437" s="1"/>
  <c r="O376" i="437"/>
  <c r="O371" i="437"/>
  <c r="P376" i="437"/>
  <c r="P371" i="437"/>
  <c r="Q376" i="437"/>
  <c r="Q371" i="437"/>
  <c r="R376" i="437"/>
  <c r="R371" i="437" s="1"/>
  <c r="S376" i="437"/>
  <c r="S371" i="437" s="1"/>
  <c r="K376" i="437"/>
  <c r="K371" i="437" s="1"/>
  <c r="L383" i="437"/>
  <c r="L378" i="437"/>
  <c r="M383" i="437"/>
  <c r="M378" i="437"/>
  <c r="N383" i="437"/>
  <c r="N378" i="437"/>
  <c r="O383" i="437"/>
  <c r="O378" i="437" s="1"/>
  <c r="P383" i="437"/>
  <c r="P378" i="437"/>
  <c r="Q383" i="437"/>
  <c r="Q378" i="437" s="1"/>
  <c r="R383" i="437"/>
  <c r="R378" i="437"/>
  <c r="S383" i="437"/>
  <c r="S378" i="437"/>
  <c r="T383" i="437"/>
  <c r="K383" i="437"/>
  <c r="K378" i="437" s="1"/>
  <c r="D227" i="437"/>
  <c r="D223" i="437"/>
  <c r="D221" i="437"/>
  <c r="D217" i="437" s="1"/>
  <c r="D215" i="437"/>
  <c r="D211" i="437" s="1"/>
  <c r="D209" i="437"/>
  <c r="D205" i="437"/>
  <c r="D203" i="437"/>
  <c r="D199" i="437"/>
  <c r="D197" i="437"/>
  <c r="D193" i="437" s="1"/>
  <c r="D189" i="437"/>
  <c r="D185" i="437" s="1"/>
  <c r="D183" i="437"/>
  <c r="D179" i="437" s="1"/>
  <c r="D177" i="437"/>
  <c r="D173" i="437"/>
  <c r="D167" i="437"/>
  <c r="D165" i="437"/>
  <c r="D161" i="437" s="1"/>
  <c r="D159" i="437"/>
  <c r="D155" i="437"/>
  <c r="D153" i="437"/>
  <c r="D149" i="437"/>
  <c r="D147" i="437"/>
  <c r="D143" i="437"/>
  <c r="D141" i="437"/>
  <c r="D137" i="437"/>
  <c r="D135" i="437"/>
  <c r="D131" i="437"/>
  <c r="D123" i="437"/>
  <c r="D121" i="437"/>
  <c r="D117" i="437"/>
  <c r="D115" i="437"/>
  <c r="D111" i="437" s="1"/>
  <c r="D105" i="437"/>
  <c r="D103" i="437"/>
  <c r="D99" i="437" s="1"/>
  <c r="D97" i="437"/>
  <c r="D93" i="437"/>
  <c r="D91" i="437"/>
  <c r="D87" i="437"/>
  <c r="D85" i="437"/>
  <c r="D81" i="437" s="1"/>
  <c r="D79" i="437"/>
  <c r="D75" i="437" s="1"/>
  <c r="D73" i="437"/>
  <c r="D69" i="437"/>
  <c r="D61" i="437"/>
  <c r="D37" i="437"/>
  <c r="D31" i="437"/>
  <c r="D25" i="437"/>
  <c r="D13" i="437"/>
  <c r="D383" i="437"/>
  <c r="D378" i="437"/>
  <c r="D369" i="437"/>
  <c r="D364" i="437"/>
  <c r="D362" i="437"/>
  <c r="D357" i="437" s="1"/>
  <c r="D355" i="437"/>
  <c r="D350" i="437"/>
  <c r="D348" i="437"/>
  <c r="D343" i="437" s="1"/>
  <c r="D339" i="437"/>
  <c r="D335" i="437" s="1"/>
  <c r="D329" i="437"/>
  <c r="D327" i="437"/>
  <c r="D323" i="437"/>
  <c r="D321" i="437"/>
  <c r="D317" i="437"/>
  <c r="D315" i="437"/>
  <c r="D311" i="437"/>
  <c r="D309" i="437"/>
  <c r="D305" i="437"/>
  <c r="D299" i="437"/>
  <c r="D297" i="437"/>
  <c r="D293" i="437" s="1"/>
  <c r="D289" i="437"/>
  <c r="D285" i="437" s="1"/>
  <c r="D279" i="437"/>
  <c r="D277" i="437"/>
  <c r="D273" i="437"/>
  <c r="D271" i="437"/>
  <c r="D267" i="437"/>
  <c r="D265" i="437"/>
  <c r="D261" i="437"/>
  <c r="D259" i="437"/>
  <c r="D255" i="437"/>
  <c r="D253" i="437"/>
  <c r="D249" i="437"/>
  <c r="D247" i="437"/>
  <c r="D243" i="437"/>
  <c r="D239" i="437"/>
  <c r="D235" i="437"/>
  <c r="D376" i="437"/>
  <c r="D371" i="437"/>
  <c r="S392" i="437"/>
  <c r="O392" i="437"/>
  <c r="K392" i="437"/>
  <c r="R385" i="437"/>
  <c r="Q385" i="437"/>
  <c r="P385" i="437"/>
  <c r="O385" i="437"/>
  <c r="N385" i="437"/>
  <c r="M385" i="437"/>
  <c r="L385" i="437"/>
  <c r="K385" i="437"/>
  <c r="D385" i="437"/>
  <c r="D397" i="437"/>
  <c r="D392" i="437" s="1"/>
  <c r="N70" i="465"/>
  <c r="M51" i="465"/>
  <c r="M47" i="465" s="1"/>
  <c r="I51" i="465"/>
  <c r="I47" i="465"/>
  <c r="D47" i="465"/>
  <c r="C51" i="465"/>
  <c r="C47" i="465"/>
  <c r="M46" i="465"/>
  <c r="M42" i="465" s="1"/>
  <c r="I46" i="465"/>
  <c r="I42" i="465" s="1"/>
  <c r="H46" i="465"/>
  <c r="H42" i="465" s="1"/>
  <c r="G46" i="465"/>
  <c r="G42" i="465"/>
  <c r="F46" i="465"/>
  <c r="F42" i="465"/>
  <c r="E46" i="465"/>
  <c r="E42" i="465"/>
  <c r="D46" i="465"/>
  <c r="D42" i="465" s="1"/>
  <c r="C42" i="465"/>
  <c r="M41" i="465"/>
  <c r="M37" i="465" s="1"/>
  <c r="I41" i="465"/>
  <c r="I37" i="465" s="1"/>
  <c r="H41" i="465"/>
  <c r="H37" i="465"/>
  <c r="G41" i="465"/>
  <c r="G37" i="465"/>
  <c r="F41" i="465"/>
  <c r="F37" i="465"/>
  <c r="E41" i="465"/>
  <c r="E37" i="465"/>
  <c r="D41" i="465"/>
  <c r="D37" i="465" s="1"/>
  <c r="C37" i="465"/>
  <c r="M36" i="465"/>
  <c r="M32" i="465"/>
  <c r="I36" i="465"/>
  <c r="I32" i="465" s="1"/>
  <c r="H36" i="465"/>
  <c r="H32" i="465" s="1"/>
  <c r="G36" i="465"/>
  <c r="G32" i="465" s="1"/>
  <c r="F36" i="465"/>
  <c r="F32" i="465"/>
  <c r="E36" i="465"/>
  <c r="E32" i="465" s="1"/>
  <c r="D36" i="465"/>
  <c r="D32" i="465" s="1"/>
  <c r="C32" i="465"/>
  <c r="M62" i="465"/>
  <c r="I62" i="465"/>
  <c r="H62" i="465"/>
  <c r="F62" i="465"/>
  <c r="E62" i="465"/>
  <c r="D62" i="465"/>
  <c r="M52" i="465"/>
  <c r="L52" i="465"/>
  <c r="I52" i="465"/>
  <c r="H52" i="465"/>
  <c r="G52" i="465"/>
  <c r="F52" i="465"/>
  <c r="E52" i="465"/>
  <c r="D52" i="465"/>
  <c r="C52" i="465"/>
  <c r="M27" i="465"/>
  <c r="L27" i="465"/>
  <c r="K27" i="465"/>
  <c r="J27" i="465"/>
  <c r="I27" i="465"/>
  <c r="H27" i="465"/>
  <c r="G27" i="465"/>
  <c r="F27" i="465"/>
  <c r="E27" i="465"/>
  <c r="L22" i="465"/>
  <c r="C22" i="465"/>
  <c r="C57" i="465"/>
  <c r="M22" i="465"/>
  <c r="K22" i="465"/>
  <c r="J22" i="465"/>
  <c r="I22" i="465"/>
  <c r="H22" i="465"/>
  <c r="G22" i="465"/>
  <c r="F22" i="465"/>
  <c r="E22" i="465"/>
  <c r="N22" i="465" s="1"/>
  <c r="D22" i="465"/>
  <c r="M21" i="465"/>
  <c r="M17" i="465" s="1"/>
  <c r="L21" i="465"/>
  <c r="L17" i="465"/>
  <c r="K21" i="465"/>
  <c r="K17" i="465"/>
  <c r="J21" i="465"/>
  <c r="J17" i="465" s="1"/>
  <c r="I21" i="465"/>
  <c r="I17" i="465"/>
  <c r="H21" i="465"/>
  <c r="H17" i="465" s="1"/>
  <c r="G21" i="465"/>
  <c r="G17" i="465" s="1"/>
  <c r="F21" i="465"/>
  <c r="F17" i="465"/>
  <c r="E21" i="465"/>
  <c r="N21" i="465" s="1"/>
  <c r="E17" i="465"/>
  <c r="D21" i="465"/>
  <c r="D17" i="465" s="1"/>
  <c r="C17" i="465"/>
  <c r="M12" i="465"/>
  <c r="L12" i="465"/>
  <c r="K12" i="465"/>
  <c r="J12" i="465"/>
  <c r="I12" i="465"/>
  <c r="H12" i="465"/>
  <c r="G12" i="465"/>
  <c r="F12" i="465"/>
  <c r="E12" i="465"/>
  <c r="N12" i="465" s="1"/>
  <c r="D12" i="465"/>
  <c r="C7" i="465"/>
  <c r="M7" i="465"/>
  <c r="L7" i="465"/>
  <c r="K11" i="465"/>
  <c r="K7" i="465" s="1"/>
  <c r="J11" i="465"/>
  <c r="J7" i="465" s="1"/>
  <c r="I11" i="465"/>
  <c r="I7" i="465"/>
  <c r="H11" i="465"/>
  <c r="H7" i="465"/>
  <c r="G11" i="465"/>
  <c r="G7" i="465" s="1"/>
  <c r="F11" i="465"/>
  <c r="F7" i="465"/>
  <c r="E11" i="465"/>
  <c r="E7" i="465" s="1"/>
  <c r="D11" i="465"/>
  <c r="D7" i="465" s="1"/>
  <c r="C27" i="417"/>
  <c r="J35" i="450"/>
  <c r="J34" i="450"/>
  <c r="J33" i="450"/>
  <c r="J32" i="450"/>
  <c r="J31" i="450"/>
  <c r="J30" i="450"/>
  <c r="J21" i="450"/>
  <c r="J22" i="450"/>
  <c r="J23" i="450"/>
  <c r="J24" i="450"/>
  <c r="J25" i="450"/>
  <c r="M10" i="450"/>
  <c r="M11" i="450"/>
  <c r="M12" i="450"/>
  <c r="M13" i="450"/>
  <c r="M14" i="450"/>
  <c r="D50" i="444"/>
  <c r="E50" i="444"/>
  <c r="F50" i="444"/>
  <c r="G50" i="444"/>
  <c r="D16" i="443"/>
  <c r="D25" i="443" s="1"/>
  <c r="E16" i="443"/>
  <c r="D8" i="443"/>
  <c r="E8" i="443"/>
  <c r="C8" i="443"/>
  <c r="C25" i="443"/>
  <c r="E95" i="424"/>
  <c r="K95" i="424" s="1"/>
  <c r="F95" i="424"/>
  <c r="G95" i="424"/>
  <c r="H95" i="424"/>
  <c r="I95" i="424"/>
  <c r="J95" i="424"/>
  <c r="J99" i="424" s="1"/>
  <c r="E96" i="424"/>
  <c r="K96" i="424" s="1"/>
  <c r="F96" i="424"/>
  <c r="G96" i="424"/>
  <c r="H96" i="424"/>
  <c r="I96" i="424"/>
  <c r="J96" i="424"/>
  <c r="J100" i="424" s="1"/>
  <c r="E97" i="424"/>
  <c r="F97" i="424"/>
  <c r="G97" i="424"/>
  <c r="H97" i="424"/>
  <c r="K97" i="424" s="1"/>
  <c r="I97" i="424"/>
  <c r="J97" i="424"/>
  <c r="K93" i="424"/>
  <c r="K92" i="424"/>
  <c r="K91" i="424"/>
  <c r="K89" i="424"/>
  <c r="K88" i="424"/>
  <c r="K87" i="424"/>
  <c r="K85" i="424"/>
  <c r="K84" i="424"/>
  <c r="K83" i="424"/>
  <c r="K81" i="424"/>
  <c r="K80" i="424"/>
  <c r="E74" i="424"/>
  <c r="K74" i="424" s="1"/>
  <c r="F74" i="424"/>
  <c r="G74" i="424"/>
  <c r="H74" i="424"/>
  <c r="H99" i="424"/>
  <c r="I74" i="424"/>
  <c r="I99" i="424" s="1"/>
  <c r="E75" i="424"/>
  <c r="F75" i="424"/>
  <c r="G75" i="424"/>
  <c r="H75" i="424"/>
  <c r="H100" i="424" s="1"/>
  <c r="I75" i="424"/>
  <c r="I100" i="424" s="1"/>
  <c r="E76" i="424"/>
  <c r="K76" i="424" s="1"/>
  <c r="K101" i="424" s="1"/>
  <c r="F76" i="424"/>
  <c r="F101" i="424"/>
  <c r="G76" i="424"/>
  <c r="G101" i="424" s="1"/>
  <c r="H76" i="424"/>
  <c r="H101" i="424" s="1"/>
  <c r="I76" i="424"/>
  <c r="J76" i="424"/>
  <c r="J101" i="424" s="1"/>
  <c r="K72" i="424"/>
  <c r="K71" i="424"/>
  <c r="K70" i="424"/>
  <c r="K68" i="424"/>
  <c r="K67" i="424"/>
  <c r="K66" i="424"/>
  <c r="K64" i="424"/>
  <c r="K63" i="424"/>
  <c r="K62" i="424"/>
  <c r="K60" i="424"/>
  <c r="K59" i="424"/>
  <c r="K58" i="424"/>
  <c r="K43" i="424"/>
  <c r="K42" i="424"/>
  <c r="K41" i="424"/>
  <c r="K39" i="424"/>
  <c r="K47" i="424" s="1"/>
  <c r="K38" i="424"/>
  <c r="K37" i="424"/>
  <c r="K35" i="424"/>
  <c r="K34" i="424"/>
  <c r="K46" i="424" s="1"/>
  <c r="K33" i="424"/>
  <c r="K45" i="424" s="1"/>
  <c r="K31" i="424"/>
  <c r="K30" i="424"/>
  <c r="K29" i="424"/>
  <c r="K22" i="424"/>
  <c r="K21" i="424"/>
  <c r="K20" i="424"/>
  <c r="K18" i="424"/>
  <c r="K17" i="424"/>
  <c r="K16" i="424"/>
  <c r="K14" i="424"/>
  <c r="K13" i="424"/>
  <c r="K25" i="424" s="1"/>
  <c r="K12" i="424"/>
  <c r="K24" i="424" s="1"/>
  <c r="K10" i="424"/>
  <c r="K9" i="424"/>
  <c r="K8" i="424"/>
  <c r="K50" i="423"/>
  <c r="K49" i="423"/>
  <c r="K48" i="423"/>
  <c r="K46" i="423"/>
  <c r="K54" i="423" s="1"/>
  <c r="K45" i="423"/>
  <c r="K44" i="423"/>
  <c r="K42" i="423"/>
  <c r="K41" i="423"/>
  <c r="K40" i="423"/>
  <c r="K52" i="423" s="1"/>
  <c r="K38" i="423"/>
  <c r="K37" i="423"/>
  <c r="K36" i="423"/>
  <c r="K34" i="423"/>
  <c r="K33" i="423"/>
  <c r="K53" i="423" s="1"/>
  <c r="K32" i="423"/>
  <c r="K26" i="423"/>
  <c r="K25" i="423"/>
  <c r="K24" i="423"/>
  <c r="K22" i="423"/>
  <c r="K21" i="423"/>
  <c r="K20" i="423"/>
  <c r="K18" i="423"/>
  <c r="K17" i="423"/>
  <c r="K16" i="423"/>
  <c r="K14" i="423"/>
  <c r="K13" i="423"/>
  <c r="K12" i="423"/>
  <c r="K27" i="423" s="1"/>
  <c r="K56" i="423" s="1"/>
  <c r="K9" i="423"/>
  <c r="K10" i="423"/>
  <c r="K8" i="423"/>
  <c r="K51" i="422"/>
  <c r="K50" i="422"/>
  <c r="K49" i="422"/>
  <c r="K47" i="422"/>
  <c r="K46" i="422"/>
  <c r="K45" i="422"/>
  <c r="K43" i="422"/>
  <c r="K42" i="422"/>
  <c r="K41" i="422"/>
  <c r="K39" i="422"/>
  <c r="K55" i="422" s="1"/>
  <c r="K38" i="422"/>
  <c r="K37" i="422"/>
  <c r="K35" i="422"/>
  <c r="K34" i="422"/>
  <c r="K54" i="422" s="1"/>
  <c r="K33" i="422"/>
  <c r="K53" i="422" s="1"/>
  <c r="K26" i="422"/>
  <c r="K25" i="422"/>
  <c r="K24" i="422"/>
  <c r="K22" i="422"/>
  <c r="K21" i="422"/>
  <c r="K20" i="422"/>
  <c r="K18" i="422"/>
  <c r="K30" i="422" s="1"/>
  <c r="K63" i="422" s="1"/>
  <c r="K65" i="422" s="1"/>
  <c r="K17" i="422"/>
  <c r="K16" i="422"/>
  <c r="K14" i="422"/>
  <c r="K13" i="422"/>
  <c r="K12" i="422"/>
  <c r="K10" i="422"/>
  <c r="K9" i="422"/>
  <c r="E45" i="424"/>
  <c r="F45" i="424"/>
  <c r="G45" i="424"/>
  <c r="G49" i="424" s="1"/>
  <c r="H45" i="424"/>
  <c r="I45" i="424"/>
  <c r="J45" i="424"/>
  <c r="E46" i="424"/>
  <c r="F46" i="424"/>
  <c r="G46" i="424"/>
  <c r="G50" i="424" s="1"/>
  <c r="H46" i="424"/>
  <c r="H50" i="424" s="1"/>
  <c r="I46" i="424"/>
  <c r="J46" i="424"/>
  <c r="E47" i="424"/>
  <c r="F47" i="424"/>
  <c r="F51" i="424" s="1"/>
  <c r="G47" i="424"/>
  <c r="H47" i="424"/>
  <c r="I47" i="424"/>
  <c r="J47" i="424"/>
  <c r="D46" i="424"/>
  <c r="D47" i="424"/>
  <c r="D45" i="424"/>
  <c r="D49" i="424" s="1"/>
  <c r="E24" i="424"/>
  <c r="E49" i="424" s="1"/>
  <c r="F24" i="424"/>
  <c r="G24" i="424"/>
  <c r="H24" i="424"/>
  <c r="I24" i="424"/>
  <c r="I49" i="424" s="1"/>
  <c r="J24" i="424"/>
  <c r="J49" i="424" s="1"/>
  <c r="E25" i="424"/>
  <c r="F25" i="424"/>
  <c r="F50" i="424" s="1"/>
  <c r="G25" i="424"/>
  <c r="H25" i="424"/>
  <c r="I25" i="424"/>
  <c r="I50" i="424" s="1"/>
  <c r="J25" i="424"/>
  <c r="J50" i="424" s="1"/>
  <c r="E26" i="424"/>
  <c r="E51" i="424" s="1"/>
  <c r="F26" i="424"/>
  <c r="G26" i="424"/>
  <c r="G51" i="424" s="1"/>
  <c r="H26" i="424"/>
  <c r="H51" i="424"/>
  <c r="I26" i="424"/>
  <c r="J26" i="424"/>
  <c r="D26" i="424"/>
  <c r="D51" i="424" s="1"/>
  <c r="D25" i="424"/>
  <c r="D24" i="424"/>
  <c r="E52" i="423"/>
  <c r="F52" i="423"/>
  <c r="G52" i="423"/>
  <c r="H52" i="423"/>
  <c r="I52" i="423"/>
  <c r="J52" i="423"/>
  <c r="E53" i="423"/>
  <c r="F53" i="423"/>
  <c r="G53" i="423"/>
  <c r="H53" i="423"/>
  <c r="H57" i="423" s="1"/>
  <c r="I53" i="423"/>
  <c r="J53" i="423"/>
  <c r="E54" i="423"/>
  <c r="F54" i="423"/>
  <c r="G54" i="423"/>
  <c r="H54" i="423"/>
  <c r="I54" i="423"/>
  <c r="J54" i="423"/>
  <c r="D53" i="423"/>
  <c r="D57" i="423"/>
  <c r="D54" i="423"/>
  <c r="D58" i="423"/>
  <c r="D52" i="423"/>
  <c r="D56" i="423" s="1"/>
  <c r="E27" i="423"/>
  <c r="F27" i="423"/>
  <c r="F56" i="423" s="1"/>
  <c r="G27" i="423"/>
  <c r="G56" i="423" s="1"/>
  <c r="H27" i="423"/>
  <c r="H56" i="423" s="1"/>
  <c r="I27" i="423"/>
  <c r="I56" i="423" s="1"/>
  <c r="J27" i="423"/>
  <c r="E28" i="423"/>
  <c r="E57" i="423" s="1"/>
  <c r="F28" i="423"/>
  <c r="F57" i="423" s="1"/>
  <c r="G28" i="423"/>
  <c r="G57" i="423" s="1"/>
  <c r="H28" i="423"/>
  <c r="I28" i="423"/>
  <c r="I57" i="423" s="1"/>
  <c r="J28" i="423"/>
  <c r="E29" i="423"/>
  <c r="F29" i="423"/>
  <c r="F58" i="423" s="1"/>
  <c r="G29" i="423"/>
  <c r="G58" i="423" s="1"/>
  <c r="H29" i="423"/>
  <c r="H58" i="423" s="1"/>
  <c r="I29" i="423"/>
  <c r="J29" i="423"/>
  <c r="E53" i="422"/>
  <c r="F53" i="422"/>
  <c r="G53" i="422"/>
  <c r="H53" i="422"/>
  <c r="I53" i="422"/>
  <c r="J53" i="422"/>
  <c r="E54" i="422"/>
  <c r="F54" i="422"/>
  <c r="G54" i="422"/>
  <c r="H54" i="422"/>
  <c r="I54" i="422"/>
  <c r="J54" i="422"/>
  <c r="E55" i="422"/>
  <c r="F55" i="422"/>
  <c r="G55" i="422"/>
  <c r="H55" i="422"/>
  <c r="I55" i="422"/>
  <c r="J55" i="422"/>
  <c r="E28" i="422"/>
  <c r="E57" i="422" s="1"/>
  <c r="F28" i="422"/>
  <c r="F57" i="422" s="1"/>
  <c r="G28" i="422"/>
  <c r="G57" i="422" s="1"/>
  <c r="H28" i="422"/>
  <c r="H57" i="422" s="1"/>
  <c r="I28" i="422"/>
  <c r="I57" i="422" s="1"/>
  <c r="J28" i="422"/>
  <c r="E29" i="422"/>
  <c r="E59" i="422" s="1"/>
  <c r="F29" i="422"/>
  <c r="G29" i="422"/>
  <c r="H29" i="422"/>
  <c r="I29" i="422"/>
  <c r="J29" i="422"/>
  <c r="J59" i="422" s="1"/>
  <c r="E30" i="422"/>
  <c r="E63" i="422" s="1"/>
  <c r="F30" i="422"/>
  <c r="F63" i="422" s="1"/>
  <c r="G30" i="422"/>
  <c r="H30" i="422"/>
  <c r="I30" i="422"/>
  <c r="J30" i="422"/>
  <c r="J63" i="422" s="1"/>
  <c r="D18" i="418"/>
  <c r="D35" i="414"/>
  <c r="C20" i="414"/>
  <c r="D20" i="414"/>
  <c r="J45" i="413"/>
  <c r="I45" i="413"/>
  <c r="H45" i="413"/>
  <c r="F45" i="413"/>
  <c r="E45" i="413"/>
  <c r="D45" i="413"/>
  <c r="C45" i="413"/>
  <c r="B45" i="413"/>
  <c r="C35" i="413"/>
  <c r="E35" i="413"/>
  <c r="F35" i="413"/>
  <c r="G35" i="413"/>
  <c r="H35" i="413"/>
  <c r="I35" i="413"/>
  <c r="J35" i="413"/>
  <c r="B35" i="413"/>
  <c r="D25" i="413"/>
  <c r="E25" i="413"/>
  <c r="F25" i="413"/>
  <c r="G25" i="413"/>
  <c r="H25" i="413"/>
  <c r="J25" i="413"/>
  <c r="K25" i="413"/>
  <c r="L25" i="413"/>
  <c r="D14" i="413"/>
  <c r="E14" i="413"/>
  <c r="F14" i="413"/>
  <c r="N14" i="413" s="1"/>
  <c r="G14" i="413"/>
  <c r="H14" i="413"/>
  <c r="I14" i="413"/>
  <c r="J14" i="413"/>
  <c r="K14" i="413"/>
  <c r="L14" i="413"/>
  <c r="Q26" i="454"/>
  <c r="Q10" i="454"/>
  <c r="G99" i="424"/>
  <c r="F99" i="424"/>
  <c r="T87" i="437"/>
  <c r="F45" i="455"/>
  <c r="W7" i="429"/>
  <c r="K13" i="437"/>
  <c r="I51" i="424"/>
  <c r="T161" i="437"/>
  <c r="L45" i="455"/>
  <c r="J45" i="455"/>
  <c r="N25" i="413"/>
  <c r="K45" i="413"/>
  <c r="N7" i="429"/>
  <c r="H49" i="424"/>
  <c r="G100" i="424"/>
  <c r="D50" i="424"/>
  <c r="I101" i="424"/>
  <c r="F100" i="424"/>
  <c r="T223" i="437"/>
  <c r="T199" i="437"/>
  <c r="T75" i="437"/>
  <c r="K37" i="437"/>
  <c r="T273" i="437"/>
  <c r="T299" i="437"/>
  <c r="T357" i="437"/>
  <c r="AR27" i="458"/>
  <c r="F49" i="424"/>
  <c r="T167" i="437"/>
  <c r="K111" i="437"/>
  <c r="T364" i="437"/>
  <c r="T243" i="437"/>
  <c r="K161" i="437"/>
  <c r="K137" i="437"/>
  <c r="I45" i="455"/>
  <c r="AR74" i="458"/>
  <c r="T305" i="437"/>
  <c r="T329" i="437"/>
  <c r="T371" i="437"/>
  <c r="T378" i="437"/>
  <c r="K87" i="437"/>
  <c r="K61" i="437"/>
  <c r="O45" i="455"/>
  <c r="T311" i="437"/>
  <c r="T385" i="437"/>
  <c r="T93" i="437"/>
  <c r="P45" i="455"/>
  <c r="T193" i="437"/>
  <c r="I58" i="423"/>
  <c r="J57" i="422"/>
  <c r="T317" i="437"/>
  <c r="T343" i="437"/>
  <c r="F59" i="422"/>
  <c r="J57" i="423"/>
  <c r="J51" i="424"/>
  <c r="K93" i="437"/>
  <c r="C22" i="455"/>
  <c r="M45" i="455"/>
  <c r="AG83" i="458"/>
  <c r="Q83" i="458"/>
  <c r="K35" i="413"/>
  <c r="C47" i="443"/>
  <c r="E47" i="443"/>
  <c r="I63" i="422"/>
  <c r="J83" i="458"/>
  <c r="K167" i="437"/>
  <c r="T117" i="437"/>
  <c r="K19" i="437"/>
  <c r="E83" i="458"/>
  <c r="T123" i="437"/>
  <c r="K117" i="437"/>
  <c r="J56" i="423"/>
  <c r="J58" i="423"/>
  <c r="K69" i="437"/>
  <c r="T217" i="437"/>
  <c r="K143" i="437"/>
  <c r="T143" i="437"/>
  <c r="N45" i="455"/>
  <c r="T99" i="437"/>
  <c r="E25" i="443"/>
  <c r="AN83" i="458"/>
  <c r="X83" i="458"/>
  <c r="AS56" i="458"/>
  <c r="K43" i="437"/>
  <c r="Q7" i="454"/>
  <c r="H45" i="455"/>
  <c r="AR56" i="458"/>
  <c r="G45" i="455"/>
  <c r="D47" i="443"/>
  <c r="K26" i="424"/>
  <c r="E45" i="455"/>
  <c r="C38" i="455"/>
  <c r="T211" i="437"/>
  <c r="AE83" i="458"/>
  <c r="M83" i="458"/>
  <c r="AV74" i="458"/>
  <c r="T173" i="437"/>
  <c r="K7" i="437"/>
  <c r="I59" i="422"/>
  <c r="H63" i="422"/>
  <c r="K185" i="437"/>
  <c r="K99" i="437"/>
  <c r="AK83" i="458"/>
  <c r="S83" i="458"/>
  <c r="C83" i="458"/>
  <c r="AH83" i="458"/>
  <c r="R83" i="458"/>
  <c r="AS65" i="458"/>
  <c r="AX74" i="458"/>
  <c r="AF83" i="458"/>
  <c r="P83" i="458"/>
  <c r="AW74" i="458"/>
  <c r="AD83" i="458"/>
  <c r="L83" i="458"/>
  <c r="AU74" i="458"/>
  <c r="AA83" i="458"/>
  <c r="K83" i="458"/>
  <c r="AT74" i="458"/>
  <c r="Z83" i="458"/>
  <c r="AO83" i="458"/>
  <c r="Y83" i="458"/>
  <c r="I83" i="458"/>
  <c r="F83" i="458"/>
  <c r="AM83" i="458"/>
  <c r="W83" i="458"/>
  <c r="AL83" i="458"/>
  <c r="T83" i="458"/>
  <c r="D83" i="458"/>
  <c r="AT65" i="458"/>
  <c r="AT83" i="458" s="1"/>
  <c r="AV27" i="458"/>
  <c r="AT27" i="458"/>
  <c r="AX65" i="458"/>
  <c r="AW65" i="458"/>
  <c r="AV65" i="458"/>
  <c r="AU65" i="458"/>
  <c r="AV56" i="458"/>
  <c r="AW27" i="458"/>
  <c r="AS27" i="458"/>
  <c r="AU56" i="458"/>
  <c r="AU27" i="458"/>
  <c r="AT56" i="458"/>
  <c r="Q12" i="438"/>
  <c r="Q78" i="438"/>
  <c r="Q45" i="438"/>
  <c r="Q98" i="438"/>
  <c r="T285" i="437"/>
  <c r="T235" i="437"/>
  <c r="T185" i="437"/>
  <c r="T137" i="437"/>
  <c r="K131" i="437"/>
  <c r="K229" i="437"/>
  <c r="K279" i="437"/>
  <c r="T155" i="437"/>
  <c r="K155" i="437"/>
  <c r="K55" i="437"/>
  <c r="K311" i="437"/>
  <c r="T179" i="437"/>
  <c r="K179" i="437"/>
  <c r="K81" i="437"/>
  <c r="T55" i="437"/>
  <c r="K335" i="437"/>
  <c r="T255" i="437"/>
  <c r="K105" i="437"/>
  <c r="T81" i="437"/>
  <c r="K31" i="437"/>
  <c r="T205" i="437"/>
  <c r="K255" i="437"/>
  <c r="K205" i="437"/>
  <c r="T31" i="437"/>
  <c r="T279" i="437"/>
  <c r="T229" i="437"/>
  <c r="T105" i="437"/>
  <c r="N61" i="465"/>
  <c r="E56" i="423"/>
  <c r="K28" i="423"/>
  <c r="N31" i="465"/>
  <c r="E58" i="423"/>
  <c r="E50" i="424"/>
  <c r="K29" i="423"/>
  <c r="K58" i="423" s="1"/>
  <c r="T131" i="437"/>
  <c r="AW83" i="458"/>
  <c r="G63" i="422" l="1"/>
  <c r="H59" i="422"/>
  <c r="K28" i="422"/>
  <c r="K57" i="422" s="1"/>
  <c r="D63" i="422"/>
  <c r="G59" i="422"/>
  <c r="K29" i="422"/>
  <c r="K59" i="422" s="1"/>
  <c r="K61" i="422" s="1"/>
  <c r="C27" i="407"/>
  <c r="Q12" i="454"/>
  <c r="K57" i="423"/>
  <c r="K49" i="424"/>
  <c r="K99" i="424"/>
  <c r="K50" i="424"/>
  <c r="AS83" i="458"/>
  <c r="K51" i="424"/>
  <c r="N32" i="465"/>
  <c r="K51" i="478"/>
  <c r="E100" i="424"/>
  <c r="N17" i="465"/>
  <c r="K120" i="478"/>
  <c r="K116" i="478" s="1"/>
  <c r="E116" i="478"/>
  <c r="M256" i="478"/>
  <c r="T261" i="478"/>
  <c r="K75" i="424"/>
  <c r="K100" i="424" s="1"/>
  <c r="N37" i="465"/>
  <c r="T63" i="478"/>
  <c r="N59" i="478"/>
  <c r="K225" i="478"/>
  <c r="K221" i="478" s="1"/>
  <c r="K159" i="478"/>
  <c r="K155" i="478" s="1"/>
  <c r="N56" i="465"/>
  <c r="E104" i="478"/>
  <c r="K108" i="478"/>
  <c r="N38" i="478"/>
  <c r="T42" i="478"/>
  <c r="T38" i="478" s="1"/>
  <c r="N47" i="465"/>
  <c r="T110" i="478"/>
  <c r="K237" i="478"/>
  <c r="K233" i="478" s="1"/>
  <c r="T247" i="478"/>
  <c r="T241" i="478" s="1"/>
  <c r="O241" i="478"/>
  <c r="O24" i="430"/>
  <c r="W24" i="430"/>
  <c r="K153" i="478"/>
  <c r="K149" i="478" s="1"/>
  <c r="E110" i="478"/>
  <c r="K114" i="478"/>
  <c r="K110" i="478" s="1"/>
  <c r="N42" i="465"/>
  <c r="T30" i="478"/>
  <c r="O26" i="478"/>
  <c r="C45" i="455"/>
  <c r="N51" i="465"/>
  <c r="T323" i="437"/>
  <c r="N36" i="465"/>
  <c r="T231" i="478"/>
  <c r="T227" i="478" s="1"/>
  <c r="O227" i="478"/>
  <c r="K24" i="478"/>
  <c r="K20" i="478" s="1"/>
  <c r="F20" i="478"/>
  <c r="T57" i="478"/>
  <c r="T53" i="478" s="1"/>
  <c r="N53" i="478"/>
  <c r="E99" i="424"/>
  <c r="E101" i="424"/>
  <c r="K57" i="478"/>
  <c r="K53" i="478" s="1"/>
  <c r="E53" i="478"/>
  <c r="T188" i="478"/>
  <c r="T256" i="478"/>
  <c r="AX81" i="458"/>
  <c r="AX83" i="458" s="1"/>
  <c r="AJ83" i="458"/>
  <c r="D37" i="456"/>
  <c r="O46" i="478"/>
  <c r="T51" i="478"/>
  <c r="T46" i="478" s="1"/>
  <c r="K135" i="478"/>
  <c r="K131" i="478"/>
  <c r="T168" i="478"/>
  <c r="T163" i="478" s="1"/>
  <c r="Q163" i="478"/>
  <c r="T180" i="478"/>
  <c r="N176" i="478"/>
  <c r="K198" i="478"/>
  <c r="K194" i="478" s="1"/>
  <c r="T213" i="478"/>
  <c r="T209" i="478" s="1"/>
  <c r="M209" i="478"/>
  <c r="N27" i="465"/>
  <c r="Q22" i="438"/>
  <c r="I77" i="478"/>
  <c r="K81" i="478"/>
  <c r="K77" i="478" s="1"/>
  <c r="AX27" i="458"/>
  <c r="T268" i="478"/>
  <c r="T263" i="478" s="1"/>
  <c r="T108" i="478"/>
  <c r="G59" i="478"/>
  <c r="T77" i="478"/>
  <c r="P85" i="478"/>
  <c r="D57" i="422"/>
  <c r="J20" i="450"/>
  <c r="N46" i="465"/>
  <c r="K192" i="478"/>
  <c r="K188" i="478" s="1"/>
  <c r="T192" i="478"/>
  <c r="K282" i="478"/>
  <c r="K277" i="478" s="1"/>
  <c r="T261" i="437"/>
  <c r="AP83" i="458"/>
  <c r="K129" i="478"/>
  <c r="K124" i="478" s="1"/>
  <c r="O221" i="478"/>
  <c r="T225" i="478"/>
  <c r="T221" i="478" s="1"/>
  <c r="T237" i="478"/>
  <c r="T233" i="478" s="1"/>
  <c r="G32" i="448"/>
  <c r="G34" i="448" s="1"/>
  <c r="N7" i="478"/>
  <c r="T12" i="478"/>
  <c r="T7" i="478" s="1"/>
  <c r="T102" i="478"/>
  <c r="T98" i="478" s="1"/>
  <c r="G42" i="456"/>
  <c r="D42" i="456" s="1"/>
  <c r="B83" i="458"/>
  <c r="K186" i="478"/>
  <c r="K182" i="478" s="1"/>
  <c r="R182" i="478"/>
  <c r="T186" i="478"/>
  <c r="T182" i="478" s="1"/>
  <c r="O170" i="478"/>
  <c r="T174" i="478"/>
  <c r="T170" i="478" s="1"/>
  <c r="K254" i="478"/>
  <c r="K249" i="478" s="1"/>
  <c r="Z36" i="459"/>
  <c r="T14" i="478"/>
  <c r="T26" i="478"/>
  <c r="V7" i="432"/>
  <c r="P65" i="478"/>
  <c r="O77" i="478"/>
  <c r="T81" i="478"/>
  <c r="K104" i="478"/>
  <c r="K141" i="478"/>
  <c r="K137" i="478" s="1"/>
  <c r="T141" i="478"/>
  <c r="T137" i="478" s="1"/>
  <c r="T147" i="478"/>
  <c r="T143" i="478" s="1"/>
  <c r="T219" i="478"/>
  <c r="T215" i="478" s="1"/>
  <c r="N215" i="478"/>
  <c r="K247" i="478"/>
  <c r="K241" i="478" s="1"/>
  <c r="O43" i="430"/>
  <c r="L42" i="456"/>
  <c r="M194" i="478"/>
  <c r="T198" i="478"/>
  <c r="T194" i="478" s="1"/>
  <c r="T104" i="478"/>
  <c r="T116" i="478"/>
  <c r="K147" i="478"/>
  <c r="K143" i="478" s="1"/>
  <c r="T59" i="478"/>
  <c r="AV81" i="458"/>
  <c r="AV83" i="458" s="1"/>
  <c r="K12" i="478"/>
  <c r="K7" i="478" s="1"/>
  <c r="K18" i="478"/>
  <c r="K14" i="478" s="1"/>
  <c r="E14" i="478"/>
  <c r="T18" i="478"/>
  <c r="R14" i="478"/>
  <c r="K36" i="478"/>
  <c r="F32" i="478"/>
  <c r="K32" i="478"/>
  <c r="K46" i="478"/>
  <c r="K65" i="478"/>
  <c r="K90" i="478"/>
  <c r="K85" i="478" s="1"/>
  <c r="E85" i="478"/>
  <c r="T124" i="478"/>
  <c r="W43" i="430"/>
  <c r="N249" i="478"/>
  <c r="T254" i="478"/>
  <c r="T249" i="478" s="1"/>
  <c r="K219" i="478"/>
  <c r="K215" i="478" s="1"/>
  <c r="K102" i="478"/>
  <c r="K98" i="478" s="1"/>
  <c r="K207" i="478"/>
  <c r="K202" i="478" s="1"/>
  <c r="G45" i="448"/>
  <c r="G47" i="448" s="1"/>
  <c r="M9" i="450"/>
  <c r="P7" i="476"/>
  <c r="N57" i="465"/>
  <c r="N52" i="465"/>
  <c r="N41" i="465"/>
  <c r="V83" i="458"/>
  <c r="O116" i="478"/>
  <c r="T120" i="478"/>
  <c r="T176" i="478"/>
  <c r="N202" i="478"/>
  <c r="T207" i="478"/>
  <c r="T202" i="478" s="1"/>
  <c r="T75" i="478"/>
  <c r="T71" i="478" s="1"/>
  <c r="N11" i="465"/>
  <c r="N66" i="465"/>
  <c r="N16" i="465"/>
  <c r="N7" i="465"/>
  <c r="T282" i="478"/>
  <c r="T277" i="478" s="1"/>
</calcChain>
</file>

<file path=xl/sharedStrings.xml><?xml version="1.0" encoding="utf-8"?>
<sst xmlns="http://schemas.openxmlformats.org/spreadsheetml/2006/main" count="5370" uniqueCount="1698">
  <si>
    <t>MAS NOTICE TO BANKS 610 APPENDIX A1</t>
  </si>
  <si>
    <t>Annex 2</t>
  </si>
  <si>
    <t>Report Title</t>
  </si>
  <si>
    <t>Appendix</t>
  </si>
  <si>
    <t>Annex</t>
  </si>
  <si>
    <t>Reporting Frequency Table</t>
  </si>
  <si>
    <t>Foreign banks</t>
  </si>
  <si>
    <t>Banks incorporated in Singapore 
(other than foreign-owned banks incorporated in Singapore)</t>
  </si>
  <si>
    <r>
      <t>Consolidated</t>
    </r>
    <r>
      <rPr>
        <vertAlign val="superscript"/>
        <sz val="8"/>
        <rFont val="Calibri"/>
        <family val="2"/>
        <scheme val="minor"/>
      </rPr>
      <t>1</t>
    </r>
  </si>
  <si>
    <r>
      <t>Standalone Level</t>
    </r>
    <r>
      <rPr>
        <vertAlign val="superscript"/>
        <sz val="8"/>
        <rFont val="Calibri"/>
        <family val="2"/>
        <scheme val="minor"/>
      </rPr>
      <t>1</t>
    </r>
  </si>
  <si>
    <r>
      <t>Singapore Operations</t>
    </r>
    <r>
      <rPr>
        <vertAlign val="superscript"/>
        <sz val="8"/>
        <rFont val="Calibri"/>
        <family val="2"/>
        <scheme val="minor"/>
      </rPr>
      <t>1</t>
    </r>
  </si>
  <si>
    <t xml:space="preserve">Overseas Bank Subsidiaries </t>
  </si>
  <si>
    <r>
      <t>Overseas Branches</t>
    </r>
    <r>
      <rPr>
        <vertAlign val="superscript"/>
        <sz val="8"/>
        <rFont val="Calibri"/>
        <family val="2"/>
        <scheme val="minor"/>
      </rPr>
      <t>2</t>
    </r>
  </si>
  <si>
    <t>Statements of Financial Position</t>
  </si>
  <si>
    <t>B1, B2</t>
  </si>
  <si>
    <t>M</t>
  </si>
  <si>
    <t>Q</t>
  </si>
  <si>
    <t>Assets</t>
  </si>
  <si>
    <t>B1</t>
  </si>
  <si>
    <t>Cash</t>
  </si>
  <si>
    <t>Cash and Balances, AR under Reverse Repos, NCD, Debt Securities, Equity Investments, Loans and Bills</t>
  </si>
  <si>
    <t>Unlisted Investments, Intangible Assets and Properties and Equipment</t>
  </si>
  <si>
    <t>A</t>
  </si>
  <si>
    <t>Liabilities &amp; Equity</t>
  </si>
  <si>
    <t>B2</t>
  </si>
  <si>
    <t xml:space="preserve">Deposits and Balances, Amounts Payable under Repurchase Agreements, Bills Payable, Negotiable Certificates of Deposit and Debt Securities   </t>
  </si>
  <si>
    <t>Deposits and Balances by Type and by Source of Non-Bank customers</t>
  </si>
  <si>
    <t>2 Part I</t>
  </si>
  <si>
    <t>Deposits by Size of Non-Bank Customers</t>
  </si>
  <si>
    <t>2 Part II</t>
  </si>
  <si>
    <t>Adjusted Capital Funds for Banks Incorporated Outside Singapore</t>
  </si>
  <si>
    <t>3 Part I</t>
  </si>
  <si>
    <t>Capital Funds and Adjusted Capital Funds for Foreign-Owned Banks Incorporated in Singapore</t>
  </si>
  <si>
    <t>3 Part II</t>
  </si>
  <si>
    <t>Reserves by Type</t>
  </si>
  <si>
    <t>Contingent Liabilities</t>
  </si>
  <si>
    <t>B3</t>
  </si>
  <si>
    <t>Commitments</t>
  </si>
  <si>
    <t xml:space="preserve">Corporate Finance Activity </t>
  </si>
  <si>
    <t>H</t>
  </si>
  <si>
    <t>Financial Derivatives by Type and Risk Category (trades booked in Singapore)</t>
  </si>
  <si>
    <t>4 Part I</t>
  </si>
  <si>
    <t xml:space="preserve">Financial Derivatives by Type and Risk Category (Singapore as a trading location) </t>
  </si>
  <si>
    <t>4 Part II</t>
  </si>
  <si>
    <t>Financial Derivatives by Type and Risk Category (Standalone and Consolidated levels)</t>
  </si>
  <si>
    <t>4 Part III</t>
  </si>
  <si>
    <t>Assets Under Management and Assets Held Under Custody</t>
  </si>
  <si>
    <t>Assets Pledged</t>
  </si>
  <si>
    <t>Structured Entities</t>
  </si>
  <si>
    <t>Assets and Liabilities by Bank Counterparty, Related Banks and Related Corporations</t>
  </si>
  <si>
    <t>C1</t>
  </si>
  <si>
    <t>Interbank Indebtedness by Counterparty in Singapore</t>
  </si>
  <si>
    <t>Interbank Indebtedness by Counterparty outside Singapore</t>
  </si>
  <si>
    <t>Related Banks in Singapore</t>
  </si>
  <si>
    <t>Related Corporations in Singapore</t>
  </si>
  <si>
    <t>Related Banks outside Singapore</t>
  </si>
  <si>
    <t>6 Part I</t>
  </si>
  <si>
    <t>Related Corporations outside Singapore</t>
  </si>
  <si>
    <t>6 Part II</t>
  </si>
  <si>
    <t>Assets, Contingent Items and Commitments by Country/Jurisdiction and by Counterparty - All Currencies (Ultimate Risk)</t>
  </si>
  <si>
    <t>D1</t>
  </si>
  <si>
    <t>Assets, Contingent Items and Commitments by Country/Jurisdiction and by Counterparty - All Currencies (Immediate Borrower)</t>
  </si>
  <si>
    <t>D2</t>
  </si>
  <si>
    <t>1, 2, 3</t>
  </si>
  <si>
    <t>Assets, Contingent Items and Commitments by Country/Jurisdiction and by Counterparty - SGD (Immediate Borrower)</t>
  </si>
  <si>
    <t>Assets, Contingent Items and Commitments by Country/Jurisdiction and by Counterparty - USD (Immediate Borrower)</t>
  </si>
  <si>
    <t>Assets by Country/Jurisdiction and by Counterparty - EUR (Immediate Borrower)</t>
  </si>
  <si>
    <t>1, 3</t>
  </si>
  <si>
    <t>Assets by Country/Jurisdiction and by Counterparty - JPY (Immediate Borrower)</t>
  </si>
  <si>
    <t>Assets by Country/Jurisdiction and by Counterparty - GBP (Immediate Borrower)</t>
  </si>
  <si>
    <t>Assets by Country/Jurisdiction and by Counterparty - RMB (Immediate Borrower)</t>
  </si>
  <si>
    <t>Assets and Contingent Items by Sector (All Currencies)</t>
  </si>
  <si>
    <t>D3</t>
  </si>
  <si>
    <t xml:space="preserve">1 Part I </t>
  </si>
  <si>
    <t>Assets and Contingent Items by Sector (By Residency)</t>
  </si>
  <si>
    <t>1 Part II</t>
  </si>
  <si>
    <t>Assets and Contingent Items for Treasury Centres (All Currencies)</t>
  </si>
  <si>
    <t>1 Part III</t>
  </si>
  <si>
    <t xml:space="preserve">Assets and Contingent Items by Purpose </t>
  </si>
  <si>
    <t>2 Part I &amp; II</t>
  </si>
  <si>
    <t>Assets and Contingent Items by Purpose - Project Finance</t>
  </si>
  <si>
    <t>2 Part III, IV &amp; V</t>
  </si>
  <si>
    <t>Liabilities by Country/Jurisdiction and by Counterparty - All Currencies (by Residency)</t>
  </si>
  <si>
    <t>D4</t>
  </si>
  <si>
    <t>1, 2</t>
  </si>
  <si>
    <t>Liabilities by Country/Jurisdiction and by Counterparty - SGD (by Residency)</t>
  </si>
  <si>
    <t>Liabilities by Country/Jurisdiction and by Counterparty - USD (by Residency)</t>
  </si>
  <si>
    <t>Liabilities by Country/Jurisdiction and by Counterparty - EUR (by Residency)</t>
  </si>
  <si>
    <t>Liabilities by Country/Jurisdiction and by Counterparty - JPY (by Residency)</t>
  </si>
  <si>
    <t>Liabilities by Country/Jurisdiction and by Counterparty - GBP (by Residency)</t>
  </si>
  <si>
    <t>Liabilities by Country/Jurisdiction and by Counterparty - RMB (by Residency)</t>
  </si>
  <si>
    <t>RMB Business Activities</t>
  </si>
  <si>
    <t>D5</t>
  </si>
  <si>
    <t>Classification and Fair Value Measurements of Assets and Liabilities</t>
  </si>
  <si>
    <t>E</t>
  </si>
  <si>
    <t xml:space="preserve">Statement of Financial Position, Contingent Liabilities, Commitments, Derivatives and Other Items (Islamic Banking) </t>
  </si>
  <si>
    <t>Asset Ageing Analysis by Counterparty and by Purpose</t>
  </si>
  <si>
    <t>Credit Risk</t>
  </si>
  <si>
    <t xml:space="preserve">Assets by MAS Notice 612/1005 Classification and by Country/Jurisdiction </t>
  </si>
  <si>
    <t>F</t>
  </si>
  <si>
    <t>Classified Assets by Sector, Purpose and Counterparty</t>
  </si>
  <si>
    <t xml:space="preserve">Classified Assets by Sector and by Country/Jurisdiction </t>
  </si>
  <si>
    <t>Interest Rate Repricing</t>
  </si>
  <si>
    <t>Interest Rate Repricing (All Currencies)</t>
  </si>
  <si>
    <t>G</t>
  </si>
  <si>
    <t>Interest Rate Repricing (one form for each material currency)</t>
  </si>
  <si>
    <t>Real Property Loan to Value Ratio (For the Purchase of Real Property, and Loans Collaterised on Real Property)</t>
  </si>
  <si>
    <t xml:space="preserve">Foreign Exchange and Interest Rate Derivatives Turnover </t>
  </si>
  <si>
    <t>Foreign Exchange Turnover - Spot, Forwards, FX Swaps, Currency Swaps, Over-the-counter (OTC) Options, Exchange-traded Options and Currency Futures</t>
  </si>
  <si>
    <t>I</t>
  </si>
  <si>
    <t>Part I</t>
  </si>
  <si>
    <t>Interest Rate Derivatives Turnover - Forward Rate Agreements, Overnight Indexed Swaps, Other Swaps and OTC Options</t>
  </si>
  <si>
    <t>Part II</t>
  </si>
  <si>
    <t>Selected Statistics for Reporting Period</t>
  </si>
  <si>
    <t>J</t>
  </si>
  <si>
    <t>Notes to Reporting Forms</t>
  </si>
  <si>
    <t>[Continued in next tab]</t>
  </si>
  <si>
    <t>M : Monthly as at the end of each reporting month</t>
  </si>
  <si>
    <t>Q : Quarterly as at 31 March, 30 June, 30 September and 31 December</t>
  </si>
  <si>
    <t>H : Semi-annual as at 30 June and 31 December</t>
  </si>
  <si>
    <t>A : Annual (financial year end)</t>
  </si>
  <si>
    <t>1  Consolidated refers to group level reporting. It includes Singapore operations, overseas branches and subsidiaries.
    Standalone refers to bank level reporting. It includes Singapore operations and overseas branches, but not subsidiaries.
    Singapore operations excludes both overseas branches or subsidiaries.</t>
  </si>
  <si>
    <t>2  Overseas branches refer to aggregated numbers of all branches operating in a Country/Jurisdiction.</t>
  </si>
  <si>
    <t>Annex 2 (continued)</t>
  </si>
  <si>
    <t>Full Banks</t>
  </si>
  <si>
    <t>Foreign-owned banks incorporated in Singapore</t>
  </si>
  <si>
    <t>Consolidated</t>
  </si>
  <si>
    <t>Standalone Level</t>
  </si>
  <si>
    <t>Singapore Operations</t>
  </si>
  <si>
    <t>Overseas Branches</t>
  </si>
  <si>
    <t>Deposit rate of Singapore Dollar Denominated Deposits for Non-Banks</t>
  </si>
  <si>
    <t>K</t>
  </si>
  <si>
    <t>Covered bonds held</t>
  </si>
  <si>
    <t>L</t>
  </si>
  <si>
    <t>Covered bonds issued</t>
  </si>
  <si>
    <t>MAS NOTICE TO MERCHANT BANKS 1003 APPENDIX A1</t>
  </si>
  <si>
    <t>Merchant Banks Incorporated Outside Singapore</t>
  </si>
  <si>
    <t xml:space="preserve">Foreign-owned Merchant Banks incorporated in Singapore
</t>
  </si>
  <si>
    <t>Merchant Banks incorporated in Singapore (other than foreign-owned Merchant Banks incorporated in Singapore)</t>
  </si>
  <si>
    <t>Cash and Balances, Amounts Receivable under Reverse Repurchase Agreements, Negotiable Certificates of Deposit, Debt Securities, Equity Investments, Loans and Advances and Bills Discounted or Purchased</t>
  </si>
  <si>
    <t>Adjusted Capital Funds for Merchant Banks Incorporated Outside Singapore</t>
  </si>
  <si>
    <t>Capital Funds and Adjusted Capital Funds for Foreign-Owned Merchant Banks Incorporated in Singapore</t>
  </si>
  <si>
    <t>Related Banks and Corporations outside Singapore</t>
  </si>
  <si>
    <t>Assets, Contingent Items and Commitments by Country and by Counterparty - All Currencies (Ultimate Risk)</t>
  </si>
  <si>
    <t>Assets, Contingent Items and Commitments by Country and by Counterparty - All Currencies (Immediate Borrower)</t>
  </si>
  <si>
    <t>Assets, Contingent Items and Commitments by Country and by Counterparty - SGD (Immediate Borrower)</t>
  </si>
  <si>
    <t>Assets, Contingent Items and Commitments by Country and by Counterparty - USD (Immediate Borrower)</t>
  </si>
  <si>
    <t>Assets by Country and by Counterparty - EUR (Immediate Borrower)</t>
  </si>
  <si>
    <t>Assets by Country and by Counterparty - JPY (Immediate Borrower)</t>
  </si>
  <si>
    <t>Assets by Country and by Counterparty - GBP (Immediate Borrower)</t>
  </si>
  <si>
    <t>Assets by Country and by Counterparty - RMB (Immediate Borrower)</t>
  </si>
  <si>
    <t>Liabilities by Country and by Counterparty - All Currencies (by Residency)</t>
  </si>
  <si>
    <t>Liabilities by Country and by Counterparty - SGD (by Residency)</t>
  </si>
  <si>
    <t>Liabilities by Country and by Counterparty - USD (by Residency)</t>
  </si>
  <si>
    <t>Liabilities by Country and by Counterparty - EUR (by Residency)</t>
  </si>
  <si>
    <t>Liabilities by Country and by Counterparty - JPY (by Residency)</t>
  </si>
  <si>
    <t>Liabilities by Country and by Counterparty - GBP (by Residency)</t>
  </si>
  <si>
    <t>Liabilities by Country and by Counterparty - RMB (by Residency)</t>
  </si>
  <si>
    <t xml:space="preserve">Assets by MAS Notice 1005 Classification and by Country </t>
  </si>
  <si>
    <t xml:space="preserve">Classified Assets by Sector and by Country </t>
  </si>
  <si>
    <t>A1</t>
  </si>
  <si>
    <t>B1_3, D2_III</t>
  </si>
  <si>
    <t>B2_2_I</t>
  </si>
  <si>
    <t>B2_4</t>
  </si>
  <si>
    <t>B3_3</t>
  </si>
  <si>
    <t>B3_3, C1_5, C1_6_II</t>
  </si>
  <si>
    <t>C1_4, C1_5, C1_6_I, C1_6_II</t>
  </si>
  <si>
    <t>D2_I</t>
  </si>
  <si>
    <t>B3_3, C1_3, C1_6_I, C1_6_II, D1, D2_I, D2_II, D4_I, F_1, F_3</t>
  </si>
  <si>
    <t>D2_I, D2_II, D2_III, D4_I, D4_II</t>
  </si>
  <si>
    <t>D2_II</t>
  </si>
  <si>
    <t>D2_III, D4_II</t>
  </si>
  <si>
    <t>D4_I</t>
  </si>
  <si>
    <t>F_1</t>
  </si>
  <si>
    <t>F_3</t>
  </si>
  <si>
    <t>G1_2</t>
  </si>
  <si>
    <t>Banks incorporated in Singapore - Consolidated</t>
  </si>
  <si>
    <t>Goodwill</t>
  </si>
  <si>
    <t>AllCurrencies</t>
  </si>
  <si>
    <t>Other Reserves - Others</t>
  </si>
  <si>
    <t>Merger</t>
  </si>
  <si>
    <t>Yes</t>
  </si>
  <si>
    <t>Parent</t>
  </si>
  <si>
    <t>Cash And Balances</t>
  </si>
  <si>
    <t>AF</t>
  </si>
  <si>
    <t>Loans And Advances</t>
  </si>
  <si>
    <t>SG</t>
  </si>
  <si>
    <t>Deposits and Balances</t>
  </si>
  <si>
    <t>Banks</t>
  </si>
  <si>
    <t>Corporates Outstanding Amount</t>
  </si>
  <si>
    <t>Cash and Balances</t>
  </si>
  <si>
    <t>AFN</t>
  </si>
  <si>
    <t>Banks incorporated in Singapore - Standalone Level</t>
  </si>
  <si>
    <t>Other Intangible Assets</t>
  </si>
  <si>
    <t>SGD</t>
  </si>
  <si>
    <t>Revenue Reserves - Others</t>
  </si>
  <si>
    <t>Acquisition</t>
  </si>
  <si>
    <t>No</t>
  </si>
  <si>
    <t>Head Office</t>
  </si>
  <si>
    <t>Amounts Receivable Under Reverse Repurchase Agreements</t>
  </si>
  <si>
    <t>AX</t>
  </si>
  <si>
    <t>Bills Discounted Or Purchased</t>
  </si>
  <si>
    <t>OutsideSingapore</t>
  </si>
  <si>
    <t>Amounts payable under repurchase agreements</t>
  </si>
  <si>
    <t>Governments Central Banks Official Monetary Authorities Public Sector Entities</t>
  </si>
  <si>
    <t>Corporates Stage 3 Loss Allowance for Credit Impaired Exposures</t>
  </si>
  <si>
    <t>Amounts receivable under reverse repurchase agreements</t>
  </si>
  <si>
    <t>ALL</t>
  </si>
  <si>
    <t>Banks incorporated in Singapore - Singapore Operations</t>
  </si>
  <si>
    <t>Audit Adjustments</t>
  </si>
  <si>
    <t>Venture Capital</t>
  </si>
  <si>
    <t>Subsidiary</t>
  </si>
  <si>
    <t>Positive Fair Values For Financial Derivatives</t>
  </si>
  <si>
    <t>AL</t>
  </si>
  <si>
    <t>USD</t>
  </si>
  <si>
    <t>Debt Securities</t>
  </si>
  <si>
    <t>Negative fair values for financial derivatives</t>
  </si>
  <si>
    <t>Non Profit Institutions Natural Persons Families International Organisations Others</t>
  </si>
  <si>
    <t>Unincorporated Outstanding Amount</t>
  </si>
  <si>
    <t>Positive fair values for financial derivatives</t>
  </si>
  <si>
    <t>DZD</t>
  </si>
  <si>
    <t>Banks incorporated in Singapore - Overseas Bank Subsidiaries</t>
  </si>
  <si>
    <t>Private Equity</t>
  </si>
  <si>
    <t>Branch</t>
  </si>
  <si>
    <t>DZ</t>
  </si>
  <si>
    <t>EUR</t>
  </si>
  <si>
    <t>Negotiable Certificates Of Deposits</t>
  </si>
  <si>
    <t>Bills Payable</t>
  </si>
  <si>
    <t>Unincorporated Enterprises held by Natural Persons</t>
  </si>
  <si>
    <t>Unincorporated Stage 3 Loss Allowance for Credit Impaired Exposures</t>
  </si>
  <si>
    <t>Assets - Negotiable certificates of deposits</t>
  </si>
  <si>
    <t>AOA</t>
  </si>
  <si>
    <t>Banks incorporated in Singapore - Overseas Branches</t>
  </si>
  <si>
    <t>REITS</t>
  </si>
  <si>
    <t>Branch of Head Office/Parent</t>
  </si>
  <si>
    <t>Loans And Advances Of Which: Trade Financing</t>
  </si>
  <si>
    <t>AS</t>
  </si>
  <si>
    <t>JPY</t>
  </si>
  <si>
    <t>Contingent Items</t>
  </si>
  <si>
    <t>Negotiable Certificates of Deposits</t>
  </si>
  <si>
    <t>Natural Persons</t>
  </si>
  <si>
    <t>Assets - Debt securities</t>
  </si>
  <si>
    <t>ARS</t>
  </si>
  <si>
    <t>Subsidiary of Head Office/Parent</t>
  </si>
  <si>
    <t>AD</t>
  </si>
  <si>
    <t>GBP</t>
  </si>
  <si>
    <t>Corporates</t>
  </si>
  <si>
    <t>Equity investments</t>
  </si>
  <si>
    <t>AMD</t>
  </si>
  <si>
    <t>Foreign banks - Full banks</t>
  </si>
  <si>
    <t>AO</t>
  </si>
  <si>
    <t>RMB</t>
  </si>
  <si>
    <t>Loans and advances</t>
  </si>
  <si>
    <t>AWG</t>
  </si>
  <si>
    <t>Foreign banks - Foreign-owned banks incorporated in Singapore</t>
  </si>
  <si>
    <t>Equity Investments</t>
  </si>
  <si>
    <t>AI</t>
  </si>
  <si>
    <t>Bills discounted or purchased</t>
  </si>
  <si>
    <t>AUD</t>
  </si>
  <si>
    <t>AQ</t>
  </si>
  <si>
    <t>Intangible assets</t>
  </si>
  <si>
    <t>AZN</t>
  </si>
  <si>
    <t>Foreign-owned Merchant Banks incorporated in Singapore</t>
  </si>
  <si>
    <t>AG</t>
  </si>
  <si>
    <t>Properties and equipment</t>
  </si>
  <si>
    <t>BSD</t>
  </si>
  <si>
    <t>Contingent Items: Trade Financing</t>
  </si>
  <si>
    <t>AR</t>
  </si>
  <si>
    <t>Assets held for sale</t>
  </si>
  <si>
    <t>BHD</t>
  </si>
  <si>
    <t>AM</t>
  </si>
  <si>
    <t>Other assets</t>
  </si>
  <si>
    <t>BDT</t>
  </si>
  <si>
    <t>AW</t>
  </si>
  <si>
    <t>Insurance fund investment assets</t>
  </si>
  <si>
    <t>BBD</t>
  </si>
  <si>
    <t>AU</t>
  </si>
  <si>
    <t>Loans to the bank's own trading book</t>
  </si>
  <si>
    <t>BYN</t>
  </si>
  <si>
    <t>AT</t>
  </si>
  <si>
    <t>Total assets</t>
  </si>
  <si>
    <t>BZD</t>
  </si>
  <si>
    <t>AZ</t>
  </si>
  <si>
    <t>Demand deposits/current accounts</t>
  </si>
  <si>
    <t>BMD</t>
  </si>
  <si>
    <t>BH</t>
  </si>
  <si>
    <t>Savings deposits</t>
  </si>
  <si>
    <t>BTN</t>
  </si>
  <si>
    <t>BS</t>
  </si>
  <si>
    <t>Savings with checking facility</t>
  </si>
  <si>
    <t>BOB</t>
  </si>
  <si>
    <t>BD</t>
  </si>
  <si>
    <t>Fixed deposits</t>
  </si>
  <si>
    <t>BAM</t>
  </si>
  <si>
    <t>BB</t>
  </si>
  <si>
    <t>Other deposits</t>
  </si>
  <si>
    <t>BWP</t>
  </si>
  <si>
    <t>BY</t>
  </si>
  <si>
    <t>BRL</t>
  </si>
  <si>
    <t>BE</t>
  </si>
  <si>
    <t>BND</t>
  </si>
  <si>
    <t>BZ</t>
  </si>
  <si>
    <t>Bills payable</t>
  </si>
  <si>
    <t>BGN</t>
  </si>
  <si>
    <t>BJ</t>
  </si>
  <si>
    <t>Liabilities - Negotiable certificates of deposits</t>
  </si>
  <si>
    <t>BIF</t>
  </si>
  <si>
    <t>BM</t>
  </si>
  <si>
    <t>Liabilities - Debt securities</t>
  </si>
  <si>
    <t>KHR</t>
  </si>
  <si>
    <t>BT</t>
  </si>
  <si>
    <t>Liabilities of disposal groups held for sale</t>
  </si>
  <si>
    <t>CAD</t>
  </si>
  <si>
    <t>KY</t>
  </si>
  <si>
    <t>Other liabilities</t>
  </si>
  <si>
    <t>CVE</t>
  </si>
  <si>
    <t>CF</t>
  </si>
  <si>
    <t>Liabilities under insurance contracts</t>
  </si>
  <si>
    <t>KYD</t>
  </si>
  <si>
    <t>TD</t>
  </si>
  <si>
    <t>Borrowings from the bank's own trading book</t>
  </si>
  <si>
    <t>CLP</t>
  </si>
  <si>
    <t>CL</t>
  </si>
  <si>
    <t>Total liabilities</t>
  </si>
  <si>
    <t>CNY</t>
  </si>
  <si>
    <t>CN</t>
  </si>
  <si>
    <t>Total equity</t>
  </si>
  <si>
    <t>COP</t>
  </si>
  <si>
    <t>CX</t>
  </si>
  <si>
    <t>Financial Derivatives (non-trading)</t>
  </si>
  <si>
    <t>XOF</t>
  </si>
  <si>
    <t>CC</t>
  </si>
  <si>
    <t>Others</t>
  </si>
  <si>
    <t>XAF</t>
  </si>
  <si>
    <t>CO</t>
  </si>
  <si>
    <t>Total off balance sheet</t>
  </si>
  <si>
    <t>KMF</t>
  </si>
  <si>
    <t>KM</t>
  </si>
  <si>
    <t>Net Gap</t>
  </si>
  <si>
    <t>XPF</t>
  </si>
  <si>
    <t>CG</t>
  </si>
  <si>
    <t>CDF</t>
  </si>
  <si>
    <t>CD</t>
  </si>
  <si>
    <t>CRC</t>
  </si>
  <si>
    <t>CK</t>
  </si>
  <si>
    <t>HRK</t>
  </si>
  <si>
    <t>CR</t>
  </si>
  <si>
    <t>CUC</t>
  </si>
  <si>
    <t>CI</t>
  </si>
  <si>
    <t>CUP</t>
  </si>
  <si>
    <t>HR</t>
  </si>
  <si>
    <t>CZK</t>
  </si>
  <si>
    <t>CU</t>
  </si>
  <si>
    <t>DKK</t>
  </si>
  <si>
    <t>CW</t>
  </si>
  <si>
    <t>DJF</t>
  </si>
  <si>
    <t>CY</t>
  </si>
  <si>
    <t>DOP</t>
  </si>
  <si>
    <t>CZ</t>
  </si>
  <si>
    <t>XCD</t>
  </si>
  <si>
    <t>DK</t>
  </si>
  <si>
    <t>EGP</t>
  </si>
  <si>
    <t>BO</t>
  </si>
  <si>
    <t>SVC</t>
  </si>
  <si>
    <t>BQ</t>
  </si>
  <si>
    <t>ERN</t>
  </si>
  <si>
    <t>BA</t>
  </si>
  <si>
    <t>SZL</t>
  </si>
  <si>
    <t>BW</t>
  </si>
  <si>
    <t>ETB</t>
  </si>
  <si>
    <t>BV</t>
  </si>
  <si>
    <t>BR</t>
  </si>
  <si>
    <t>FKP</t>
  </si>
  <si>
    <t>IO</t>
  </si>
  <si>
    <t>FJD</t>
  </si>
  <si>
    <t>BN</t>
  </si>
  <si>
    <t>GMD</t>
  </si>
  <si>
    <t>BG</t>
  </si>
  <si>
    <t>GEL</t>
  </si>
  <si>
    <t>BF</t>
  </si>
  <si>
    <t>GHS</t>
  </si>
  <si>
    <t>BI</t>
  </si>
  <si>
    <t>GIP</t>
  </si>
  <si>
    <t>KH</t>
  </si>
  <si>
    <t>GTQ</t>
  </si>
  <si>
    <t>CM</t>
  </si>
  <si>
    <t>GGP</t>
  </si>
  <si>
    <t>CA</t>
  </si>
  <si>
    <t>GNF</t>
  </si>
  <si>
    <t>CV</t>
  </si>
  <si>
    <t>GYD</t>
  </si>
  <si>
    <t>DJ</t>
  </si>
  <si>
    <t>HTG</t>
  </si>
  <si>
    <t>DM</t>
  </si>
  <si>
    <t>HNL</t>
  </si>
  <si>
    <t>DO</t>
  </si>
  <si>
    <t>HKD</t>
  </si>
  <si>
    <t>EC</t>
  </si>
  <si>
    <t>HUF</t>
  </si>
  <si>
    <t>EG</t>
  </si>
  <si>
    <t>ISK</t>
  </si>
  <si>
    <t>SV</t>
  </si>
  <si>
    <t>INR</t>
  </si>
  <si>
    <t>GQ</t>
  </si>
  <si>
    <t>IDR</t>
  </si>
  <si>
    <t>ER</t>
  </si>
  <si>
    <t>XDR</t>
  </si>
  <si>
    <t>EE</t>
  </si>
  <si>
    <t>IRR</t>
  </si>
  <si>
    <t>ET</t>
  </si>
  <si>
    <t>IQD</t>
  </si>
  <si>
    <t>FK</t>
  </si>
  <si>
    <t>IMP</t>
  </si>
  <si>
    <t>FO</t>
  </si>
  <si>
    <t>ILS</t>
  </si>
  <si>
    <t>FJ</t>
  </si>
  <si>
    <t>JMD</t>
  </si>
  <si>
    <t>FI</t>
  </si>
  <si>
    <t>FR</t>
  </si>
  <si>
    <t>JEP</t>
  </si>
  <si>
    <t>GF</t>
  </si>
  <si>
    <t>JOD</t>
  </si>
  <si>
    <t>PF</t>
  </si>
  <si>
    <t>KZT</t>
  </si>
  <si>
    <t>TF</t>
  </si>
  <si>
    <t>KES</t>
  </si>
  <si>
    <t>GA</t>
  </si>
  <si>
    <t>KPW</t>
  </si>
  <si>
    <t>GM</t>
  </si>
  <si>
    <t>KRW</t>
  </si>
  <si>
    <t>GE</t>
  </si>
  <si>
    <t>KWD</t>
  </si>
  <si>
    <t>DE</t>
  </si>
  <si>
    <t>KGS</t>
  </si>
  <si>
    <t>GH</t>
  </si>
  <si>
    <t>LAK</t>
  </si>
  <si>
    <t>GI</t>
  </si>
  <si>
    <t>LBP</t>
  </si>
  <si>
    <t>GR</t>
  </si>
  <si>
    <t>LSL</t>
  </si>
  <si>
    <t>GL</t>
  </si>
  <si>
    <t>LRD</t>
  </si>
  <si>
    <t>GD</t>
  </si>
  <si>
    <t>LYD</t>
  </si>
  <si>
    <t>GP</t>
  </si>
  <si>
    <t>MOP</t>
  </si>
  <si>
    <t>GU</t>
  </si>
  <si>
    <t>MKD</t>
  </si>
  <si>
    <t>GT</t>
  </si>
  <si>
    <t>MGA</t>
  </si>
  <si>
    <t>GG</t>
  </si>
  <si>
    <t>MWK</t>
  </si>
  <si>
    <t>GN</t>
  </si>
  <si>
    <t>MYR</t>
  </si>
  <si>
    <t>GW</t>
  </si>
  <si>
    <t>MVR</t>
  </si>
  <si>
    <t>GY</t>
  </si>
  <si>
    <t>MRU</t>
  </si>
  <si>
    <t>HT</t>
  </si>
  <si>
    <t>MUR</t>
  </si>
  <si>
    <t>HM</t>
  </si>
  <si>
    <t>MXN</t>
  </si>
  <si>
    <t>VA</t>
  </si>
  <si>
    <t>MDL</t>
  </si>
  <si>
    <t>HN</t>
  </si>
  <si>
    <t>MNT</t>
  </si>
  <si>
    <t>HK</t>
  </si>
  <si>
    <t>MAD</t>
  </si>
  <si>
    <t>HU</t>
  </si>
  <si>
    <t>MZN</t>
  </si>
  <si>
    <t>IS</t>
  </si>
  <si>
    <t>MMK</t>
  </si>
  <si>
    <t>IN</t>
  </si>
  <si>
    <t>NAD</t>
  </si>
  <si>
    <t>INT ORG</t>
  </si>
  <si>
    <t>NPR</t>
  </si>
  <si>
    <t>ID</t>
  </si>
  <si>
    <t>ANG</t>
  </si>
  <si>
    <t>IR</t>
  </si>
  <si>
    <t>NZD</t>
  </si>
  <si>
    <t>IQ</t>
  </si>
  <si>
    <t>NIO</t>
  </si>
  <si>
    <t>IE</t>
  </si>
  <si>
    <t>NGN</t>
  </si>
  <si>
    <t>IM</t>
  </si>
  <si>
    <t>NOK</t>
  </si>
  <si>
    <t>IL</t>
  </si>
  <si>
    <t>OMR</t>
  </si>
  <si>
    <t>IT</t>
  </si>
  <si>
    <t>PKR</t>
  </si>
  <si>
    <t>JM</t>
  </si>
  <si>
    <t>PAB</t>
  </si>
  <si>
    <t>JP</t>
  </si>
  <si>
    <t>PGK</t>
  </si>
  <si>
    <t>JE</t>
  </si>
  <si>
    <t>PYG</t>
  </si>
  <si>
    <t>JO</t>
  </si>
  <si>
    <t>PEN</t>
  </si>
  <si>
    <t>KZ</t>
  </si>
  <si>
    <t>PHP</t>
  </si>
  <si>
    <t>KE</t>
  </si>
  <si>
    <t>PLN</t>
  </si>
  <si>
    <t>KI</t>
  </si>
  <si>
    <t>QAR</t>
  </si>
  <si>
    <t>KP</t>
  </si>
  <si>
    <t>RON</t>
  </si>
  <si>
    <t>KR</t>
  </si>
  <si>
    <t>RUB</t>
  </si>
  <si>
    <t>KW</t>
  </si>
  <si>
    <t>RWF</t>
  </si>
  <si>
    <t>KG</t>
  </si>
  <si>
    <t>SHP</t>
  </si>
  <si>
    <t>LA</t>
  </si>
  <si>
    <t>WST</t>
  </si>
  <si>
    <t>LV</t>
  </si>
  <si>
    <t>STN</t>
  </si>
  <si>
    <t>LB</t>
  </si>
  <si>
    <t>SAR</t>
  </si>
  <si>
    <t>LS</t>
  </si>
  <si>
    <t>SPL*</t>
  </si>
  <si>
    <t>LR</t>
  </si>
  <si>
    <t>RSD</t>
  </si>
  <si>
    <t>LY</t>
  </si>
  <si>
    <t>SCR</t>
  </si>
  <si>
    <t>LI</t>
  </si>
  <si>
    <t>SLL</t>
  </si>
  <si>
    <t>LT</t>
  </si>
  <si>
    <t>LU</t>
  </si>
  <si>
    <t>SBD</t>
  </si>
  <si>
    <t>MO</t>
  </si>
  <si>
    <t>SOS</t>
  </si>
  <si>
    <t>MK</t>
  </si>
  <si>
    <t>ZAR</t>
  </si>
  <si>
    <t>MG</t>
  </si>
  <si>
    <t>LKR</t>
  </si>
  <si>
    <t>MW</t>
  </si>
  <si>
    <t>SDG</t>
  </si>
  <si>
    <t>MY</t>
  </si>
  <si>
    <t>SRD</t>
  </si>
  <si>
    <t>MV</t>
  </si>
  <si>
    <t>SEK</t>
  </si>
  <si>
    <t>ML</t>
  </si>
  <si>
    <t>CHF</t>
  </si>
  <si>
    <t>MT</t>
  </si>
  <si>
    <t>SYP</t>
  </si>
  <si>
    <t>MH</t>
  </si>
  <si>
    <t>TWD</t>
  </si>
  <si>
    <t>MQ</t>
  </si>
  <si>
    <t>TJS</t>
  </si>
  <si>
    <t>MR</t>
  </si>
  <si>
    <t>TZS</t>
  </si>
  <si>
    <t>MU</t>
  </si>
  <si>
    <t>THB</t>
  </si>
  <si>
    <t>YT</t>
  </si>
  <si>
    <t>TOP</t>
  </si>
  <si>
    <t>MX</t>
  </si>
  <si>
    <t>TTD</t>
  </si>
  <si>
    <t>FM</t>
  </si>
  <si>
    <t>TND</t>
  </si>
  <si>
    <t>MD</t>
  </si>
  <si>
    <t>TRY</t>
  </si>
  <si>
    <t>MC</t>
  </si>
  <si>
    <t>TMT</t>
  </si>
  <si>
    <t>MN</t>
  </si>
  <si>
    <t>TVD</t>
  </si>
  <si>
    <t>ME</t>
  </si>
  <si>
    <t>UGX</t>
  </si>
  <si>
    <t>MS</t>
  </si>
  <si>
    <t>UAH</t>
  </si>
  <si>
    <t>MA</t>
  </si>
  <si>
    <t>AED</t>
  </si>
  <si>
    <t>MZ</t>
  </si>
  <si>
    <t>MM</t>
  </si>
  <si>
    <t>NA</t>
  </si>
  <si>
    <t>UYU</t>
  </si>
  <si>
    <t>NR</t>
  </si>
  <si>
    <t>UZS</t>
  </si>
  <si>
    <t>NP</t>
  </si>
  <si>
    <t>VUV</t>
  </si>
  <si>
    <t>NL</t>
  </si>
  <si>
    <t>VEF</t>
  </si>
  <si>
    <t>NC</t>
  </si>
  <si>
    <t>VND</t>
  </si>
  <si>
    <t>NZ</t>
  </si>
  <si>
    <t>YER</t>
  </si>
  <si>
    <t>NI</t>
  </si>
  <si>
    <t>ZMW</t>
  </si>
  <si>
    <t>NE</t>
  </si>
  <si>
    <t>ZWD</t>
  </si>
  <si>
    <t>NG</t>
  </si>
  <si>
    <t>CNH</t>
  </si>
  <si>
    <t>NU</t>
  </si>
  <si>
    <t>NF</t>
  </si>
  <si>
    <t>MP</t>
  </si>
  <si>
    <t>NO</t>
  </si>
  <si>
    <t>OM</t>
  </si>
  <si>
    <t>PK</t>
  </si>
  <si>
    <t>PW</t>
  </si>
  <si>
    <t>PS</t>
  </si>
  <si>
    <t>PA</t>
  </si>
  <si>
    <t>PG</t>
  </si>
  <si>
    <t>PY</t>
  </si>
  <si>
    <t>PE</t>
  </si>
  <si>
    <t>PH</t>
  </si>
  <si>
    <t>PN</t>
  </si>
  <si>
    <t>PL</t>
  </si>
  <si>
    <t>PT</t>
  </si>
  <si>
    <t>PR</t>
  </si>
  <si>
    <t>QA</t>
  </si>
  <si>
    <t>RE</t>
  </si>
  <si>
    <t>RO</t>
  </si>
  <si>
    <t>RU</t>
  </si>
  <si>
    <t>RW</t>
  </si>
  <si>
    <t>BL</t>
  </si>
  <si>
    <t>SH</t>
  </si>
  <si>
    <t>KN</t>
  </si>
  <si>
    <t>LC</t>
  </si>
  <si>
    <t>MF</t>
  </si>
  <si>
    <t>PM</t>
  </si>
  <si>
    <t>VC</t>
  </si>
  <si>
    <t>WS</t>
  </si>
  <si>
    <t>SM</t>
  </si>
  <si>
    <t>ST</t>
  </si>
  <si>
    <t>SA</t>
  </si>
  <si>
    <t>SN</t>
  </si>
  <si>
    <t>RS</t>
  </si>
  <si>
    <t>SC</t>
  </si>
  <si>
    <t>SL</t>
  </si>
  <si>
    <t>SX</t>
  </si>
  <si>
    <t>SK</t>
  </si>
  <si>
    <t>SI</t>
  </si>
  <si>
    <t>SB</t>
  </si>
  <si>
    <t>SO</t>
  </si>
  <si>
    <t>ZA</t>
  </si>
  <si>
    <t>GS</t>
  </si>
  <si>
    <t>SS</t>
  </si>
  <si>
    <t>ES</t>
  </si>
  <si>
    <t>LK</t>
  </si>
  <si>
    <t>SD</t>
  </si>
  <si>
    <t>SR</t>
  </si>
  <si>
    <t>SJ</t>
  </si>
  <si>
    <t>SZ</t>
  </si>
  <si>
    <t>SE</t>
  </si>
  <si>
    <t>CH</t>
  </si>
  <si>
    <t>SY</t>
  </si>
  <si>
    <t>TW</t>
  </si>
  <si>
    <t>TJ</t>
  </si>
  <si>
    <t>TZ</t>
  </si>
  <si>
    <t>TH</t>
  </si>
  <si>
    <t>TL</t>
  </si>
  <si>
    <t>TG</t>
  </si>
  <si>
    <t>TK</t>
  </si>
  <si>
    <t>TO</t>
  </si>
  <si>
    <t>TT</t>
  </si>
  <si>
    <t>TN</t>
  </si>
  <si>
    <t>TR</t>
  </si>
  <si>
    <t>TM</t>
  </si>
  <si>
    <t>TC</t>
  </si>
  <si>
    <t>TV</t>
  </si>
  <si>
    <t>UG</t>
  </si>
  <si>
    <t>UA</t>
  </si>
  <si>
    <t>AE</t>
  </si>
  <si>
    <t>GB</t>
  </si>
  <si>
    <t>US</t>
  </si>
  <si>
    <t>UM</t>
  </si>
  <si>
    <t>UY</t>
  </si>
  <si>
    <t>UZ</t>
  </si>
  <si>
    <t>VU</t>
  </si>
  <si>
    <t>VE</t>
  </si>
  <si>
    <t>VN</t>
  </si>
  <si>
    <t>VG</t>
  </si>
  <si>
    <t>VI</t>
  </si>
  <si>
    <t>WF</t>
  </si>
  <si>
    <t>EH</t>
  </si>
  <si>
    <t>YE</t>
  </si>
  <si>
    <t>ZM</t>
  </si>
  <si>
    <t>ZW</t>
  </si>
  <si>
    <t>MAS610/1003 Repeat Options form</t>
  </si>
  <si>
    <t>Reporting Level</t>
  </si>
  <si>
    <t>Business Code</t>
  </si>
  <si>
    <t>Please indicate below any nil submissions:</t>
  </si>
  <si>
    <t>Form Label</t>
  </si>
  <si>
    <t>Form Name</t>
  </si>
  <si>
    <t>Statements of Financial Position - Assets</t>
  </si>
  <si>
    <t>Statements of Financial Position - Liabilities</t>
  </si>
  <si>
    <t>B1_2</t>
  </si>
  <si>
    <t>B1_3</t>
  </si>
  <si>
    <t>B2_1</t>
  </si>
  <si>
    <t>B2_2_ I</t>
  </si>
  <si>
    <t>B2_2 _II</t>
  </si>
  <si>
    <t>B2_3 _I</t>
  </si>
  <si>
    <t>B2_3_II</t>
  </si>
  <si>
    <t>B3_1</t>
  </si>
  <si>
    <t>B3_2_I</t>
  </si>
  <si>
    <t>Commitments (Part 1)</t>
  </si>
  <si>
    <t>B3_2_II</t>
  </si>
  <si>
    <t>Commitments (Part 2)</t>
  </si>
  <si>
    <t>B3_4_I</t>
  </si>
  <si>
    <t>B3_4_II</t>
  </si>
  <si>
    <t xml:space="preserve">Financial Derivatives by Type and Risk Category (Singapore as trading location) </t>
  </si>
  <si>
    <t>B3_4 _III</t>
  </si>
  <si>
    <t>B3_5</t>
  </si>
  <si>
    <t>B3_6</t>
  </si>
  <si>
    <t>B3_7</t>
  </si>
  <si>
    <t>C1_1</t>
  </si>
  <si>
    <t>C1_2</t>
  </si>
  <si>
    <t xml:space="preserve">C1_3 </t>
  </si>
  <si>
    <t xml:space="preserve">C1_4 </t>
  </si>
  <si>
    <t xml:space="preserve">C1_5 </t>
  </si>
  <si>
    <t>C1_6_I</t>
  </si>
  <si>
    <t>C1_6_II</t>
  </si>
  <si>
    <t>Assets, Contingent Items and Commitments by Country/Jurisdiction and by Counterparty - All Currencies (Ultimate Risk) Part 1</t>
  </si>
  <si>
    <t>Assets, Contingent Items and Commitments by Country/Jurisdiction and by Counterparty  - Part 1</t>
  </si>
  <si>
    <t>Assets, Contingent Items and Commitments by Country/Jurisdiction and by Counterparty  - Part 2</t>
  </si>
  <si>
    <t>D2_III</t>
  </si>
  <si>
    <t>Assets, Contingent Items and Commitments by Country/Jurisdiction and by Counterparty  - Part 3</t>
  </si>
  <si>
    <t>D3_1_I</t>
  </si>
  <si>
    <t xml:space="preserve">Assets and Contingent Items by Sector </t>
  </si>
  <si>
    <t>D3_1_II</t>
  </si>
  <si>
    <t>D3_1_III</t>
  </si>
  <si>
    <t>Assets and Contingent Items for Treasury Centres</t>
  </si>
  <si>
    <t>D3_2_I_II</t>
  </si>
  <si>
    <t>D3_2_III_IV_V</t>
  </si>
  <si>
    <t>Liabilities by Country/Jurisdiction and by Counterparty - All Currencies (by Residency) Part 1</t>
  </si>
  <si>
    <t>D4_II</t>
  </si>
  <si>
    <t>Liabilities by Country/Jurisdiction and by Counterparty - All Currencies (by Residency) Part 2</t>
  </si>
  <si>
    <t>E_1</t>
  </si>
  <si>
    <t>E_2</t>
  </si>
  <si>
    <t>E_3_I_II</t>
  </si>
  <si>
    <t>Assets by MAS Notice 612/1005 Classification and by Country/Jurisdiction</t>
  </si>
  <si>
    <t>F_2</t>
  </si>
  <si>
    <t>G1_1</t>
  </si>
  <si>
    <t>H_1</t>
  </si>
  <si>
    <t>I_FX_IR_ I</t>
  </si>
  <si>
    <t>I_FX_IR_II</t>
  </si>
  <si>
    <t>J_1</t>
  </si>
  <si>
    <t>K_1</t>
  </si>
  <si>
    <t>L_1</t>
  </si>
  <si>
    <t>L_2</t>
  </si>
  <si>
    <t>M_1</t>
  </si>
  <si>
    <t>STATEMENT OF FINANCIAL POSITION</t>
  </si>
  <si>
    <t>Singapore Dollars '000</t>
  </si>
  <si>
    <t>ASSETS</t>
  </si>
  <si>
    <t xml:space="preserve">Cash and Balances </t>
  </si>
  <si>
    <t xml:space="preserve">Negotiable certificates of deposit </t>
  </si>
  <si>
    <t>Debt securities</t>
  </si>
  <si>
    <t>(a)</t>
  </si>
  <si>
    <t>gold</t>
  </si>
  <si>
    <t>(b)</t>
  </si>
  <si>
    <t>precious metals</t>
  </si>
  <si>
    <t>(c)</t>
  </si>
  <si>
    <t>commodities</t>
  </si>
  <si>
    <t>(d)</t>
  </si>
  <si>
    <t>cash and other collaterals paid on securities borrowed</t>
  </si>
  <si>
    <t>(e)</t>
  </si>
  <si>
    <t>cash and other collaterals paid on derivative contracts</t>
  </si>
  <si>
    <t>(f)</t>
  </si>
  <si>
    <t>deferred tax assets</t>
  </si>
  <si>
    <t>(g)</t>
  </si>
  <si>
    <t>suspense account</t>
  </si>
  <si>
    <t>(h)</t>
  </si>
  <si>
    <t>others</t>
  </si>
  <si>
    <t>TOTAL ASSETS</t>
  </si>
  <si>
    <t>LIABILITIES</t>
  </si>
  <si>
    <t>Negotiable certificates of deposits</t>
  </si>
  <si>
    <t xml:space="preserve">subordinated term debts </t>
  </si>
  <si>
    <t xml:space="preserve">(b) </t>
  </si>
  <si>
    <t>commercial papers</t>
  </si>
  <si>
    <t>cash and other collaterals received on securities lent</t>
  </si>
  <si>
    <r>
      <t>cash and other collaterals received on</t>
    </r>
    <r>
      <rPr>
        <strike/>
        <sz val="8"/>
        <rFont val="Arial"/>
        <family val="2"/>
      </rPr>
      <t xml:space="preserve"> </t>
    </r>
    <r>
      <rPr>
        <sz val="8"/>
        <rFont val="Arial"/>
        <family val="2"/>
      </rPr>
      <t>derivative contracts</t>
    </r>
  </si>
  <si>
    <t>current tax liabilities</t>
  </si>
  <si>
    <t>deferred tax liabilities</t>
  </si>
  <si>
    <t>suspense accounts</t>
  </si>
  <si>
    <t>TOTAL LIABILITIES</t>
  </si>
  <si>
    <t>EQUITY</t>
  </si>
  <si>
    <t>Share capital</t>
  </si>
  <si>
    <t>of which: treasury shares</t>
  </si>
  <si>
    <t>Other equity instruments</t>
  </si>
  <si>
    <t>Reserves</t>
  </si>
  <si>
    <t>Revenue reserves</t>
  </si>
  <si>
    <t>Other reserves</t>
  </si>
  <si>
    <t>Non-controlling interests</t>
  </si>
  <si>
    <t>TOTAL EQUITY</t>
  </si>
  <si>
    <t>PART I: BY ACCOUNT TYPE</t>
  </si>
  <si>
    <t>TOTAL</t>
  </si>
  <si>
    <t xml:space="preserve">Amounts Receivable Under Reverse Repurchase Agreements </t>
  </si>
  <si>
    <t xml:space="preserve">Negotiable Certificates of Deposit </t>
  </si>
  <si>
    <t>Loans and Advances</t>
  </si>
  <si>
    <t>Bills Discounted or Purchased</t>
  </si>
  <si>
    <t>Outstanding Amount</t>
  </si>
  <si>
    <t>add: Accrued interest receivable</t>
  </si>
  <si>
    <t>less: Stage 1 Loss allowance</t>
  </si>
  <si>
    <t>less: Stage 2 Loss allowance</t>
  </si>
  <si>
    <t>less: Stage 3 Loss allowance for credit-impaired exposures</t>
  </si>
  <si>
    <t>less: Allowance for impairment losses</t>
  </si>
  <si>
    <t>PART II: BY ASSET TYPE</t>
  </si>
  <si>
    <t>CASH AND BALANCES</t>
  </si>
  <si>
    <t>Notes and Coins</t>
  </si>
  <si>
    <t>Balances</t>
  </si>
  <si>
    <t>of which: Nostro</t>
  </si>
  <si>
    <t>AMOUNTS RECEIVABLE UNDER REVERSE REPURCHASE AGREEMENTS</t>
  </si>
  <si>
    <t>DEBT SECURITIES</t>
  </si>
  <si>
    <t>MAS bills</t>
  </si>
  <si>
    <t>Bonds</t>
  </si>
  <si>
    <t>Convertible bonds</t>
  </si>
  <si>
    <r>
      <t xml:space="preserve">Covered bonds </t>
    </r>
    <r>
      <rPr>
        <i/>
        <sz val="8"/>
        <rFont val="Arial"/>
        <family val="2"/>
      </rPr>
      <t>(Provide more details in Appendix L)</t>
    </r>
  </si>
  <si>
    <t>Preferred stocks</t>
  </si>
  <si>
    <t>Structured notes linked to underlying such as equity index, bond and commodity</t>
  </si>
  <si>
    <t xml:space="preserve">Others </t>
  </si>
  <si>
    <t>EQUITY INVESTMENTS</t>
  </si>
  <si>
    <t>Subsidiaries</t>
  </si>
  <si>
    <t>Associates and Joint Ventures</t>
  </si>
  <si>
    <t>BILLS DISCOUNTED OR PURCHASED</t>
  </si>
  <si>
    <t>Import bills</t>
  </si>
  <si>
    <t>Export bills</t>
  </si>
  <si>
    <t>Other bills</t>
  </si>
  <si>
    <t xml:space="preserve">PART III: BY TENOR </t>
  </si>
  <si>
    <t>Overnight</t>
  </si>
  <si>
    <t>Term (maturity of more than one business day)</t>
  </si>
  <si>
    <t>Open (no definite term, can be terminated by either party upon notice)</t>
  </si>
  <si>
    <t>PART IV: OTHERS</t>
  </si>
  <si>
    <t xml:space="preserve">Syndicated </t>
  </si>
  <si>
    <t xml:space="preserve">       of which: Bank acts as lead arranger/agent</t>
  </si>
  <si>
    <t xml:space="preserve">UNLISTED INVESTMENTS, INTANGIBLE ASSETS AND PROPERTIES AND EQUIPMENT </t>
  </si>
  <si>
    <t>PART I: UNLISTED DEBT SECURITIES AND EQUITY INVESTMENTS BY COUNTERPARTY TYPE</t>
  </si>
  <si>
    <t>Issued by:</t>
  </si>
  <si>
    <t>Counterparty</t>
  </si>
  <si>
    <t xml:space="preserve">Outstanding Amount </t>
  </si>
  <si>
    <t>Non-Bank Financial Institutions</t>
  </si>
  <si>
    <t>Public Sector Entities</t>
  </si>
  <si>
    <t>Non-financial Corporates</t>
  </si>
  <si>
    <t>PART II: INTANGIBLE ASSETS</t>
  </si>
  <si>
    <t>Amount (Net of Amortization)</t>
  </si>
  <si>
    <r>
      <t>Goodwill</t>
    </r>
    <r>
      <rPr>
        <vertAlign val="superscript"/>
        <sz val="8"/>
        <rFont val="Arial"/>
        <family val="2"/>
      </rPr>
      <t xml:space="preserve"> </t>
    </r>
    <r>
      <rPr>
        <sz val="8"/>
        <rFont val="Arial"/>
        <family val="2"/>
      </rPr>
      <t>(please specify the details below)</t>
    </r>
  </si>
  <si>
    <r>
      <t>Others</t>
    </r>
    <r>
      <rPr>
        <b/>
        <sz val="8"/>
        <rFont val="Arial"/>
        <family val="2"/>
      </rPr>
      <t xml:space="preserve"> </t>
    </r>
    <r>
      <rPr>
        <sz val="8"/>
        <rFont val="Arial"/>
        <family val="2"/>
      </rPr>
      <t>(please specify the details below)</t>
    </r>
  </si>
  <si>
    <t>Less: Allowances for Impairment losses</t>
  </si>
  <si>
    <t>Carrying amounts</t>
  </si>
  <si>
    <t xml:space="preserve">PART III: PROPERTIES AND EQUIPMENT </t>
  </si>
  <si>
    <t>Investment properties</t>
  </si>
  <si>
    <t>Owner occupied
properties including bank premises</t>
  </si>
  <si>
    <t>Other immovable properties</t>
  </si>
  <si>
    <t xml:space="preserve">Original cost </t>
  </si>
  <si>
    <t>Less: Accumulated depreciation</t>
  </si>
  <si>
    <t>Net book value</t>
  </si>
  <si>
    <t>of which outside Singapore</t>
  </si>
  <si>
    <t>Market value</t>
  </si>
  <si>
    <t>Description</t>
  </si>
  <si>
    <t>Goodwill/Others</t>
  </si>
  <si>
    <t xml:space="preserve">Amount </t>
  </si>
  <si>
    <t xml:space="preserve">DEPOSITS AND BALANCES, AMOUNTS PAYABLE UNDER REPURCHASE AGREEMENTS, BILLS PAYABLE, </t>
  </si>
  <si>
    <t>NEGOTIABLE CERTIFICATES OF DEPOSITS AND DEBT SECURITIES</t>
  </si>
  <si>
    <t xml:space="preserve">PART I: BY ACCOUNT TYPE </t>
  </si>
  <si>
    <t xml:space="preserve">Amounts Payable Under Repurchase Agreements </t>
  </si>
  <si>
    <t xml:space="preserve">Negotiable Certificates of Deposits </t>
  </si>
  <si>
    <t>Accrued interest payable</t>
  </si>
  <si>
    <t>PART II: BY LIABILITY TYPE</t>
  </si>
  <si>
    <t>AMOUNTS PAYABLE UNDER REPURCHASE AGREEMENTS</t>
  </si>
  <si>
    <t>PART IV: OTHERS - DEPOSITS</t>
  </si>
  <si>
    <t>Deposits of which:</t>
  </si>
  <si>
    <t>UNENCUMBERED DEPOSITS</t>
  </si>
  <si>
    <t>DUAL CURRENCY INVESTMENTS</t>
  </si>
  <si>
    <t>DEPOSITS AND BALANCES BY TYPE AND BY SOURCE OF NON-BANK CUSTOMERS</t>
  </si>
  <si>
    <t>Residents in Singapore (All Currencies)</t>
  </si>
  <si>
    <t>Monetary Authority of Singapore</t>
  </si>
  <si>
    <t>Singapore Government</t>
  </si>
  <si>
    <t>Unincorporated enterprises held by natural persons</t>
  </si>
  <si>
    <t>Natural persons</t>
  </si>
  <si>
    <t>Non profit institutions serving individuals and families</t>
  </si>
  <si>
    <t>Total</t>
  </si>
  <si>
    <t>Central Banks &amp; Official Monetary Authorities</t>
  </si>
  <si>
    <t>of which: Singapore Statutory Boards</t>
  </si>
  <si>
    <t>of which Singapore Citizens</t>
  </si>
  <si>
    <t>Demand deposits</t>
  </si>
  <si>
    <t>Residents in Singapore (Singapore Dollar)</t>
  </si>
  <si>
    <t>Non-Residents (All Currencies)</t>
  </si>
  <si>
    <t>Governments</t>
  </si>
  <si>
    <t>Non-Residents (Singapore Dollar)</t>
  </si>
  <si>
    <t>Deposits and balances held by Singapore statutory boards by type</t>
  </si>
  <si>
    <t>Type</t>
  </si>
  <si>
    <t>Currency</t>
  </si>
  <si>
    <t>Amount</t>
  </si>
  <si>
    <t xml:space="preserve">DEPOSITS BY SIZE OF NON-BANK CUSTOMERS </t>
  </si>
  <si>
    <t>PART I: BY SIZE</t>
  </si>
  <si>
    <t>Number of depositors</t>
  </si>
  <si>
    <t>of which: residents in Singapore</t>
  </si>
  <si>
    <t xml:space="preserve">Amount of Deposits </t>
  </si>
  <si>
    <t>Up to but not &gt; S$5,000</t>
  </si>
  <si>
    <t>Above S$5,000 but not &gt; S$10,000</t>
  </si>
  <si>
    <t>Above S$10,000 but not &gt; S$50,000</t>
  </si>
  <si>
    <t>Above S$50,000 but not &gt; S$75,000</t>
  </si>
  <si>
    <t>Above S$75,000 but not &gt; S$100,000</t>
  </si>
  <si>
    <t>Above S$100,000 but not &gt; S$250,000</t>
  </si>
  <si>
    <t>Above S$250,000 but not &gt; S$500,000</t>
  </si>
  <si>
    <t>Above $500,000 but not &gt; S$1 million</t>
  </si>
  <si>
    <t>Above S$1 million but not &gt; S$5 million</t>
  </si>
  <si>
    <t>Above S$5 million but not &gt; S$10 million</t>
  </si>
  <si>
    <t>Above S$10 million but not &gt; S$50 million</t>
  </si>
  <si>
    <t>Above S$50 million</t>
  </si>
  <si>
    <t xml:space="preserve">TOTAL     </t>
  </si>
  <si>
    <t>of which: Singapore dollar</t>
  </si>
  <si>
    <t>Amount of Deposits</t>
  </si>
  <si>
    <t xml:space="preserve">Above $250,000 but not &gt; S$500,000 </t>
  </si>
  <si>
    <t>ADJUSTED CAPITAL FUNDS</t>
  </si>
  <si>
    <t>For Banks Incorporated Outside Singapore</t>
  </si>
  <si>
    <r>
      <t>Amounts due</t>
    </r>
    <r>
      <rPr>
        <b/>
        <sz val="9"/>
        <rFont val="Arial"/>
        <family val="2"/>
      </rPr>
      <t xml:space="preserve"> to</t>
    </r>
    <r>
      <rPr>
        <sz val="9"/>
        <rFont val="Arial"/>
        <family val="2"/>
      </rPr>
      <t xml:space="preserve"> Parent/head office, branches </t>
    </r>
  </si>
  <si>
    <t>Less</t>
  </si>
  <si>
    <r>
      <t>Amounts due</t>
    </r>
    <r>
      <rPr>
        <b/>
        <sz val="9"/>
        <rFont val="Arial"/>
        <family val="2"/>
      </rPr>
      <t xml:space="preserve"> from</t>
    </r>
    <r>
      <rPr>
        <sz val="9"/>
        <rFont val="Arial"/>
        <family val="2"/>
      </rPr>
      <t xml:space="preserve"> Parent/head office, branches</t>
    </r>
    <r>
      <rPr>
        <strike/>
        <sz val="9"/>
        <color rgb="FFFF0000"/>
        <rFont val="Arial"/>
        <family val="2"/>
      </rPr>
      <t xml:space="preserve"> </t>
    </r>
  </si>
  <si>
    <t xml:space="preserve"> </t>
  </si>
  <si>
    <t>Sub-total</t>
  </si>
  <si>
    <t>Losses, if any</t>
  </si>
  <si>
    <t>Add</t>
  </si>
  <si>
    <t>Published reserves</t>
  </si>
  <si>
    <t xml:space="preserve">Profits </t>
  </si>
  <si>
    <t>Excluded items</t>
  </si>
  <si>
    <t>Adjustments</t>
  </si>
  <si>
    <t>TOTAL ADJUSTED CAPITAL FUNDS</t>
  </si>
  <si>
    <t>CAPITAL FUNDS AND ADJUSTED CAPITAL FUNDS</t>
  </si>
  <si>
    <t>For Foreign-Owned Banks Incorporated in Singapore</t>
  </si>
  <si>
    <t>1 - Capital Funds</t>
  </si>
  <si>
    <t xml:space="preserve">Treasury shares </t>
  </si>
  <si>
    <t xml:space="preserve">Published reserves </t>
  </si>
  <si>
    <t xml:space="preserve">Losses, if any </t>
  </si>
  <si>
    <t xml:space="preserve">Excluded items </t>
  </si>
  <si>
    <t>TOTAL CAPITAL FUNDS</t>
  </si>
  <si>
    <t>2 - Adjusted Capital Funds</t>
  </si>
  <si>
    <r>
      <t>Amounts due</t>
    </r>
    <r>
      <rPr>
        <b/>
        <sz val="9"/>
        <rFont val="Arial"/>
        <family val="2"/>
      </rPr>
      <t xml:space="preserve"> from</t>
    </r>
    <r>
      <rPr>
        <sz val="9"/>
        <rFont val="Arial"/>
        <family val="2"/>
      </rPr>
      <t xml:space="preserve"> Parent/head office, branches</t>
    </r>
  </si>
  <si>
    <t xml:space="preserve">Adjustments </t>
  </si>
  <si>
    <t xml:space="preserve">RESERVES BY TYPE </t>
  </si>
  <si>
    <t>Revenue Reserves</t>
  </si>
  <si>
    <t>Unappropriated profits/Accumulated losses</t>
  </si>
  <si>
    <t>(i)</t>
  </si>
  <si>
    <t>Opening Balance as of beginning of financial year</t>
  </si>
  <si>
    <t>(ii)</t>
  </si>
  <si>
    <t>Profit/(loss) after tax attributable to shareholders</t>
  </si>
  <si>
    <t>(Profit/(loss) before tax)</t>
  </si>
  <si>
    <t>(iii)</t>
  </si>
  <si>
    <t>Dividend(s) paid/remittance (transfers) to Head Office</t>
  </si>
  <si>
    <t>(iv)</t>
  </si>
  <si>
    <t>Transfers (to)/from reserves</t>
  </si>
  <si>
    <r>
      <t xml:space="preserve">  of which: Regulatory loss allowances</t>
    </r>
    <r>
      <rPr>
        <sz val="9"/>
        <rFont val="Arial"/>
        <family val="2"/>
      </rPr>
      <t xml:space="preserve"> (where applicable) </t>
    </r>
  </si>
  <si>
    <t>Closing Balance</t>
  </si>
  <si>
    <t xml:space="preserve">  of which: Audit adjustments</t>
  </si>
  <si>
    <t>Currency translation reserves</t>
  </si>
  <si>
    <t>Others (please specify below)</t>
  </si>
  <si>
    <t>Total (a)+(b)+(c)</t>
  </si>
  <si>
    <t>Other Reserves</t>
  </si>
  <si>
    <t>Capital reserves</t>
  </si>
  <si>
    <t>Share option and share plan reserves</t>
  </si>
  <si>
    <t>Regulatory loss allowances reserve (where applicable)</t>
  </si>
  <si>
    <t>Cash flow hedge reserves</t>
  </si>
  <si>
    <r>
      <t>Others</t>
    </r>
    <r>
      <rPr>
        <sz val="9"/>
        <color theme="1"/>
        <rFont val="Arial"/>
        <family val="2"/>
      </rPr>
      <t xml:space="preserve"> (please specify below)</t>
    </r>
  </si>
  <si>
    <t xml:space="preserve">Description </t>
  </si>
  <si>
    <t>CONTINGENT LIABILITIES</t>
  </si>
  <si>
    <t>of which: Singapore Dollars</t>
  </si>
  <si>
    <t>Financial Guarantees</t>
  </si>
  <si>
    <t>of which: Stand-by letters of credit for loans and securities</t>
  </si>
  <si>
    <t>Performance Guarantees</t>
  </si>
  <si>
    <t>of which: Performance bonds and bid bonds</t>
  </si>
  <si>
    <t xml:space="preserve">of which: Warranties </t>
  </si>
  <si>
    <t>(c )</t>
  </si>
  <si>
    <t xml:space="preserve">of which: Standby letters of credit </t>
  </si>
  <si>
    <t>Letters of credit</t>
  </si>
  <si>
    <t>Acceptances</t>
  </si>
  <si>
    <t>Unfunded risk participation</t>
  </si>
  <si>
    <t xml:space="preserve">TOTAL </t>
  </si>
  <si>
    <t xml:space="preserve">of which: syndicated </t>
  </si>
  <si>
    <t xml:space="preserve">       of which: Reporting Bank acts as lead arranger or agent</t>
  </si>
  <si>
    <t>COMMITMENTS</t>
  </si>
  <si>
    <t>PART I: COMMITMENTS</t>
  </si>
  <si>
    <t>Undrawn credit commitments</t>
  </si>
  <si>
    <t>of which: standby facilities offered to banks</t>
  </si>
  <si>
    <t xml:space="preserve">     of which: Reporting Bank acts as lead arranger or agent</t>
  </si>
  <si>
    <t>Forward asset purchases</t>
  </si>
  <si>
    <t>Forward deposits placed</t>
  </si>
  <si>
    <t>Underwriting commitments</t>
  </si>
  <si>
    <t>Other commitments</t>
  </si>
  <si>
    <t>securitisation liquidity facilities</t>
  </si>
  <si>
    <r>
      <t>Others (please specify below</t>
    </r>
    <r>
      <rPr>
        <sz val="8"/>
        <rFont val="Arial"/>
        <family val="2"/>
      </rPr>
      <t>)</t>
    </r>
  </si>
  <si>
    <t>PART II: COMMITMENTS</t>
  </si>
  <si>
    <t>Notes issuance facilities and revolving underwriting facilities</t>
  </si>
  <si>
    <t xml:space="preserve"> Forward asset purchases, forward deposits and partly-paid securities</t>
  </si>
  <si>
    <t>Securitisation Liquidity Facilities</t>
  </si>
  <si>
    <t>of which: unrated eligible liquidity facilities</t>
  </si>
  <si>
    <t>of which: eligible servicer cash advance facilities</t>
  </si>
  <si>
    <t>Asset sales with recourse where the credit risk remains with Reporting Bank</t>
  </si>
  <si>
    <t>Other Commitments</t>
  </si>
  <si>
    <t>of which: unconditionally cancellable at any time</t>
  </si>
  <si>
    <t>of which: original maturity up to one year or less</t>
  </si>
  <si>
    <t xml:space="preserve">(c) </t>
  </si>
  <si>
    <t>of which: original maturity of more than one year</t>
  </si>
  <si>
    <t>CORPORATE FINANCE ACTIVITY</t>
  </si>
  <si>
    <t>No.</t>
  </si>
  <si>
    <t>Name of Customer</t>
  </si>
  <si>
    <t>Country/Jurisdiction of Incorporation</t>
  </si>
  <si>
    <t>Listed in Singapore (to indicate "Yes" or "No")</t>
  </si>
  <si>
    <t>Subscription Period (from)</t>
  </si>
  <si>
    <t>Subscription Period (to)</t>
  </si>
  <si>
    <t>Equity</t>
  </si>
  <si>
    <t>Debt</t>
  </si>
  <si>
    <t>Remarks</t>
  </si>
  <si>
    <t>Share of issuance underwritten or allocated to the Reporting Bank</t>
  </si>
  <si>
    <t>Subscribed Portion</t>
  </si>
  <si>
    <t>Unsubscribed Portion</t>
  </si>
  <si>
    <t>Outstanding underwriting commitment at reporting date</t>
  </si>
  <si>
    <r>
      <t xml:space="preserve">Share of issuance underwritten or allocated to the </t>
    </r>
    <r>
      <rPr>
        <b/>
        <sz val="9"/>
        <color rgb="FFFF0000"/>
        <rFont val="Arial"/>
        <family val="2"/>
      </rPr>
      <t>Reporting</t>
    </r>
    <r>
      <rPr>
        <b/>
        <sz val="9"/>
        <rFont val="Arial"/>
        <family val="2"/>
      </rPr>
      <t xml:space="preserve"> Bank</t>
    </r>
  </si>
  <si>
    <t xml:space="preserve">Type (Please specify) </t>
  </si>
  <si>
    <t>Share of deal (including issuance underwritten) or deal allocated to the Reporting Bank</t>
  </si>
  <si>
    <t>Booked in Singapore</t>
  </si>
  <si>
    <t>Booked outside Singapore</t>
  </si>
  <si>
    <t xml:space="preserve">Booked outside Singapore </t>
  </si>
  <si>
    <t>FINANCIAL DERIVATIVES BY TYPE AND RISK CATEGORY</t>
  </si>
  <si>
    <t>PART I: TRADES BOOKED IN SINGAPORE</t>
  </si>
  <si>
    <t>Nature of Derivative Contracts</t>
  </si>
  <si>
    <t>Type and Purpose of Derivative Contracts</t>
  </si>
  <si>
    <t>Gross Amount and Value</t>
  </si>
  <si>
    <t>Interest Rate</t>
  </si>
  <si>
    <t>Foreign Exchange</t>
  </si>
  <si>
    <t>Credit</t>
  </si>
  <si>
    <t>Commodity</t>
  </si>
  <si>
    <t xml:space="preserve"> Others</t>
  </si>
  <si>
    <t>Long Protection</t>
  </si>
  <si>
    <t>Short Protection</t>
  </si>
  <si>
    <t>TRADING</t>
  </si>
  <si>
    <t>Forwards</t>
  </si>
  <si>
    <t>Gross Amount</t>
  </si>
  <si>
    <t>Positive fair value</t>
  </si>
  <si>
    <t>Negative fair value</t>
  </si>
  <si>
    <t>Futures</t>
  </si>
  <si>
    <t>Swaps</t>
  </si>
  <si>
    <t>Option Bought</t>
  </si>
  <si>
    <t>Option Sold</t>
  </si>
  <si>
    <t>SUB-TOTAL (TRADING)</t>
  </si>
  <si>
    <t>NON-TRADING</t>
  </si>
  <si>
    <t>SUB-TOTAL (NON-TRADING)</t>
  </si>
  <si>
    <t>TOTAL (TRADING &amp; NON-TRADING)</t>
  </si>
  <si>
    <t>Netting</t>
  </si>
  <si>
    <t>Post-netting positive fair value</t>
  </si>
  <si>
    <t>Post-netting negative fair value</t>
  </si>
  <si>
    <t>METHOD OF TRADING</t>
  </si>
  <si>
    <r>
      <t>Exchange Traded</t>
    </r>
    <r>
      <rPr>
        <sz val="8"/>
        <rFont val="Arial"/>
        <family val="2"/>
      </rPr>
      <t>: Gross Amount</t>
    </r>
  </si>
  <si>
    <r>
      <t>Over-the-counter</t>
    </r>
    <r>
      <rPr>
        <sz val="8"/>
        <rFont val="Arial"/>
        <family val="2"/>
      </rPr>
      <t>: Gross Amount</t>
    </r>
  </si>
  <si>
    <t>of which: cleared through central counterparty</t>
  </si>
  <si>
    <t>of which: settled bilaterally</t>
  </si>
  <si>
    <t>PART II: SINGAPORE AS A TRADING LOCATION</t>
  </si>
  <si>
    <t>PART III: STANDALONE and CONSOLIDATED LEVELS</t>
  </si>
  <si>
    <t>SECTION A: STANDALONE LEVEL</t>
  </si>
  <si>
    <t>Forwards/Futures</t>
  </si>
  <si>
    <t>SECTION B: CONSOLIDATED LEVEL</t>
  </si>
  <si>
    <t>ASSETS UNDER MANAGEMENT AND ASSETS HELD UNDER CUSTODY</t>
  </si>
  <si>
    <t>PART I: CUSTOMER'S ASSETS UNDER MANAGEMENT</t>
  </si>
  <si>
    <t>Foreign Banks, Singapore Operations, Overseas Bank Subsidiaries &amp; Overseas Branches of Banks Incorporated in Singapore(Other Than</t>
  </si>
  <si>
    <t>Outstanding Amount 
(S$'000)</t>
  </si>
  <si>
    <t xml:space="preserve">Discretionary </t>
  </si>
  <si>
    <t>Advisory</t>
  </si>
  <si>
    <t>a Foreign-owned Bank Incorporated in Singapore)</t>
  </si>
  <si>
    <t>contracted by Reporting Bank</t>
  </si>
  <si>
    <t>funds managed or advised by Reporting Bank</t>
  </si>
  <si>
    <t>funds managed or advised by third parties</t>
  </si>
  <si>
    <t>funds managed or advised by related corporation group</t>
  </si>
  <si>
    <t xml:space="preserve"> not contracted by Reporting Bank but funds managed or advised by Reporting Bank</t>
  </si>
  <si>
    <t>Banks Incorporated in Singapore (Other Than a Foreign-owned Bank Incorporated in Singapore) - Consolidated and Standalone Level</t>
  </si>
  <si>
    <t>PART II: CUSTOMER'S ASSETS HELD UNDER CUSTODY</t>
  </si>
  <si>
    <t xml:space="preserve">Foreign Banks, Singapore Operations, Overseas Bank Subsidiaries </t>
  </si>
  <si>
    <t>&amp; Overseas Branches of Banks Incorporated in Singapore(Other Than</t>
  </si>
  <si>
    <t>assets administered by Reporting Bank</t>
  </si>
  <si>
    <t>assets administered by third parties</t>
  </si>
  <si>
    <t>assets administered by related corporation group</t>
  </si>
  <si>
    <t>not contracted by Reporting Bank but assets administered by Reporting Bank</t>
  </si>
  <si>
    <t>ASSETS PLEDGED</t>
  </si>
  <si>
    <t xml:space="preserve">Amounts receivable under reverse repurchase agreements </t>
  </si>
  <si>
    <t>Negotiable certificates of deposit</t>
  </si>
  <si>
    <t>Assets at fair value</t>
  </si>
  <si>
    <t>Funding provided</t>
  </si>
  <si>
    <t>Liquidity and credit enhancements</t>
  </si>
  <si>
    <t>Securitisations</t>
  </si>
  <si>
    <t xml:space="preserve">  of which: Sponsored</t>
  </si>
  <si>
    <t>Investments</t>
  </si>
  <si>
    <t>Funding</t>
  </si>
  <si>
    <t>Operating entities</t>
  </si>
  <si>
    <t>ASSETS AND LIABILITIES BY BANK COUNTERPARTY, RELATED BANKS AND RELATED CORPORATIONS</t>
  </si>
  <si>
    <t>Contingent items</t>
  </si>
  <si>
    <t>of which: trade financing</t>
  </si>
  <si>
    <t xml:space="preserve">Commitments </t>
  </si>
  <si>
    <t>Cash and balances (a)</t>
  </si>
  <si>
    <t>Amounts receivable under reverse repurchase agreements (b)</t>
  </si>
  <si>
    <t>Positive fair value for financial derivatives (c)</t>
  </si>
  <si>
    <t>Negotiable Certificates of Deposits (d)</t>
  </si>
  <si>
    <t>Debt Securities (e)</t>
  </si>
  <si>
    <t>Loans and Advances (f)</t>
  </si>
  <si>
    <t>Bills Discounted or Purchased (g)</t>
  </si>
  <si>
    <t>Equity investments (h)</t>
  </si>
  <si>
    <t>Other Assets (i)</t>
  </si>
  <si>
    <t>Deposits and Balances (j)</t>
  </si>
  <si>
    <r>
      <t>Amounts payable under repurchase agreements</t>
    </r>
    <r>
      <rPr>
        <sz val="8"/>
        <rFont val="Arial"/>
        <family val="2"/>
      </rPr>
      <t xml:space="preserve"> (k)</t>
    </r>
  </si>
  <si>
    <r>
      <t xml:space="preserve">Negative fair value for financial derivatives </t>
    </r>
    <r>
      <rPr>
        <sz val="8"/>
        <rFont val="Arial"/>
        <family val="2"/>
      </rPr>
      <t xml:space="preserve">(l)
</t>
    </r>
  </si>
  <si>
    <r>
      <t xml:space="preserve">Bills payable </t>
    </r>
    <r>
      <rPr>
        <sz val="8"/>
        <rFont val="Arial"/>
        <family val="2"/>
      </rPr>
      <t>(m)</t>
    </r>
  </si>
  <si>
    <r>
      <t xml:space="preserve">Negotiable certificates of deposits </t>
    </r>
    <r>
      <rPr>
        <sz val="8"/>
        <rFont val="Arial"/>
        <family val="2"/>
      </rPr>
      <t>(n)</t>
    </r>
  </si>
  <si>
    <r>
      <t xml:space="preserve">Debt securities </t>
    </r>
    <r>
      <rPr>
        <sz val="8"/>
        <rFont val="Arial"/>
        <family val="2"/>
      </rPr>
      <t>(o)</t>
    </r>
  </si>
  <si>
    <r>
      <t xml:space="preserve">Other Liabilities </t>
    </r>
    <r>
      <rPr>
        <sz val="8"/>
        <rFont val="Arial"/>
        <family val="2"/>
      </rPr>
      <t>(p)</t>
    </r>
  </si>
  <si>
    <t>1</t>
  </si>
  <si>
    <t>BANKS</t>
  </si>
  <si>
    <t>Banks in Singapore</t>
  </si>
  <si>
    <t>Banks outside Singapore</t>
  </si>
  <si>
    <t>Related banks in Singapore</t>
  </si>
  <si>
    <t>Related banks outside Singapore</t>
  </si>
  <si>
    <t>2</t>
  </si>
  <si>
    <t>RELATED CORPORATIONS</t>
  </si>
  <si>
    <t>Related corporations in Singapore</t>
  </si>
  <si>
    <t>Related corporations outside Singapore</t>
  </si>
  <si>
    <t>Of which: Singapore Dollars</t>
  </si>
  <si>
    <t>Cash and balances</t>
  </si>
  <si>
    <t>Positive fair value for financial derivatives</t>
  </si>
  <si>
    <t xml:space="preserve">Loans and Advances </t>
  </si>
  <si>
    <r>
      <t>Other Assets</t>
    </r>
    <r>
      <rPr>
        <b/>
        <strike/>
        <sz val="9"/>
        <color rgb="FFFF0000"/>
        <rFont val="Arial"/>
        <family val="2"/>
      </rPr>
      <t xml:space="preserve"> </t>
    </r>
  </si>
  <si>
    <t xml:space="preserve">Amounts payable under repurchase agreements </t>
  </si>
  <si>
    <t xml:space="preserve">Negative fair value for financial derivatives
</t>
  </si>
  <si>
    <t xml:space="preserve">Negotiable certificates of deposits </t>
  </si>
  <si>
    <t>Other Liabilities</t>
  </si>
  <si>
    <t>INTERBANK INDEBTEDNESS BY COUNTERPARTY IN SINGAPORE</t>
  </si>
  <si>
    <t>Name of Bank</t>
  </si>
  <si>
    <t>of which: Traded Over-the-Counter</t>
  </si>
  <si>
    <t xml:space="preserve">Debt Securities </t>
  </si>
  <si>
    <t xml:space="preserve">Debt securities </t>
  </si>
  <si>
    <t>FI codes
:
:
:
:
:
:</t>
  </si>
  <si>
    <t>Name of banks and merchant banks
:
:
:
:
:
:
:</t>
  </si>
  <si>
    <t>INTERBANK INDEBTEDNESS BY COUNTERPARTY OUTSIDE SINGAPORE</t>
  </si>
  <si>
    <t>Country/Jurisdiction of Residence</t>
  </si>
  <si>
    <t>Net Total Assets / Liabilities</t>
  </si>
  <si>
    <t>PART I: BY NET TOTAL ASSETS</t>
  </si>
  <si>
    <t>Rank</t>
  </si>
  <si>
    <t>Name of Banking Group</t>
  </si>
  <si>
    <t>Banking groups not listed above</t>
  </si>
  <si>
    <t>PART II: BY NET TOTAL LIABILITIES</t>
  </si>
  <si>
    <t>RELATED BANKS IN SINGAPORE</t>
  </si>
  <si>
    <t>Bank Code</t>
  </si>
  <si>
    <t xml:space="preserve">Name of Related Bank and Merchant Bank in Singapore </t>
  </si>
  <si>
    <t>Please indicate relationships (eg. Parent, Head Office, Branch, Subsidiary, Subsidiary/Branch of Head Office/Parent)</t>
  </si>
  <si>
    <t>Deposits and balances</t>
  </si>
  <si>
    <t>Accrued interest</t>
  </si>
  <si>
    <t>RELATED CORPORATIONS IN SINGAPORE</t>
  </si>
  <si>
    <t xml:space="preserve">Name of Related Corporation in Singapore </t>
  </si>
  <si>
    <t>Non-Bank Financial Institution (to indicate "Yes" or "No")</t>
  </si>
  <si>
    <t>RELATED BANKS OUTSIDE SINGAPORE</t>
  </si>
  <si>
    <t>Name of Bank or Corporation</t>
  </si>
  <si>
    <t>Country/Jurisdiction of residence</t>
  </si>
  <si>
    <t xml:space="preserve">Positive fair value for financial derivatives
</t>
  </si>
  <si>
    <t xml:space="preserve">Loans and advances </t>
  </si>
  <si>
    <t>Equity investments (includes equity shares held in subsidiaries and other controlled entities)</t>
  </si>
  <si>
    <t>RELATED CORPORATIONS OUTSIDE SINGAPORE</t>
  </si>
  <si>
    <t>PART II: RELATED CORPORATIONS OUTSIDE SINGAPORE</t>
  </si>
  <si>
    <t xml:space="preserve">ASSETS, CONTINGENT ITEMS AND COMMITMENTS BY COUNTRY/JURISDICTION AND BY COUNTERPARTY - ALL CURRENCIES (ULTIMATE RISK) </t>
  </si>
  <si>
    <t>Country/Jurisdiction</t>
  </si>
  <si>
    <t>Financial Sector</t>
  </si>
  <si>
    <t>Non-Financial Sector</t>
  </si>
  <si>
    <t xml:space="preserve">Non-Bank Financial Institutions </t>
  </si>
  <si>
    <t xml:space="preserve"> Natural persons</t>
  </si>
  <si>
    <t xml:space="preserve"> Non-profit institutions serving individuals and families</t>
  </si>
  <si>
    <t>Assets, Contingent Items and Commitments</t>
  </si>
  <si>
    <t>of which: State-Owned banks</t>
  </si>
  <si>
    <t>Singapore</t>
  </si>
  <si>
    <t>International Organisations</t>
  </si>
  <si>
    <t>Listing by country/jurisdiction outside Singapore:</t>
  </si>
  <si>
    <t>Loans and Advances of which: Trade Financing</t>
  </si>
  <si>
    <t>Non-profit institutions serving individuals and families</t>
  </si>
  <si>
    <t>ASSETS, CONTINGENT ITEMS AND COMMITMENTS BY COUNTRY/JURISDICTION AND BY COUNTERPARTY - IMMEDIATE BORROWER PART 1</t>
  </si>
  <si>
    <t>Finance Companies</t>
  </si>
  <si>
    <t>Money Market Funds</t>
  </si>
  <si>
    <t>Insurance companies</t>
  </si>
  <si>
    <t>Provident and pension funds</t>
  </si>
  <si>
    <t>Securities and Futures Companies</t>
  </si>
  <si>
    <t>Other Non-bank Financial Institutions</t>
  </si>
  <si>
    <t>All Currencies</t>
  </si>
  <si>
    <t>Singapore Dollar</t>
  </si>
  <si>
    <t>United States Dollar</t>
  </si>
  <si>
    <t>Euro</t>
  </si>
  <si>
    <t>Japanese Yen</t>
  </si>
  <si>
    <t>Pound Sterling</t>
  </si>
  <si>
    <t xml:space="preserve">Listing by country/jurisdiction outside Singapore:                     </t>
  </si>
  <si>
    <t xml:space="preserve"> RENMINBI</t>
  </si>
  <si>
    <t xml:space="preserve">  of which: RMB Clearing Bank</t>
  </si>
  <si>
    <t>ASSETS, CONTINGENT ITEMS AND COMMITMENTS BY COUNTRY/JURISDICTION AND BY COUNTERPARTY - IMMEDIATE BORROWER PART 2</t>
  </si>
  <si>
    <t>Agriculture and Fishing</t>
  </si>
  <si>
    <t xml:space="preserve">Mining and Quarrying </t>
  </si>
  <si>
    <t>Manufacturing</t>
  </si>
  <si>
    <t>Electricity, Gas and Water Supply</t>
  </si>
  <si>
    <t>Construction</t>
  </si>
  <si>
    <t>Wholesale Trade</t>
  </si>
  <si>
    <t>Retail Trade</t>
  </si>
  <si>
    <t>Transport and Storage</t>
  </si>
  <si>
    <t>Accommodation and Food Service Activities</t>
  </si>
  <si>
    <t>Information and Communications</t>
  </si>
  <si>
    <t>Real Property and Development of Land</t>
  </si>
  <si>
    <t>Professional, Scientific, Technical, Administrative, Support Service Activities</t>
  </si>
  <si>
    <t>Loans &amp; Advances: Non-Financial Sector - Breakdown by Industry</t>
  </si>
  <si>
    <t>Bills discounted or purchased: Non-Financial Sector - Breakdown by Industry</t>
  </si>
  <si>
    <t>Debt Securities: Non-Financial Sector - Breakdown by Industry</t>
  </si>
  <si>
    <t>Negotiable Certificates of Deposits : Non-Financial Sector - Breakdown by Industry</t>
  </si>
  <si>
    <t>Contingent Items: Non-Financial Sector - Breakdown by Industry</t>
  </si>
  <si>
    <t>Commitments: Non-Financial Sector - Breakdown by Industry</t>
  </si>
  <si>
    <t>ASSETS, CONTINGENT ITEMS AND COMMITMENTS BY COUNTRY/JURISDICTION AND BY COUNTERPARTY - IMMEDIATE BORROWER PART 3</t>
  </si>
  <si>
    <t>Additional information</t>
  </si>
  <si>
    <t>All Currency</t>
  </si>
  <si>
    <t>of which: RMB</t>
  </si>
  <si>
    <t>Total of "Bills discounted or purchased"</t>
  </si>
  <si>
    <t>(a)  of which: Import bills</t>
  </si>
  <si>
    <t>(b) of which: Export bills</t>
  </si>
  <si>
    <t>(c)  of which: Other bills</t>
  </si>
  <si>
    <t>II</t>
  </si>
  <si>
    <t>Allowance for impairment losses</t>
  </si>
  <si>
    <t>III</t>
  </si>
  <si>
    <t>(a) Letters of credit</t>
  </si>
  <si>
    <t xml:space="preserve">       of which: Letters of credit confirmed</t>
  </si>
  <si>
    <t>(b) other Contingent Items</t>
  </si>
  <si>
    <t>IV</t>
  </si>
  <si>
    <t>Total of "Commitments"</t>
  </si>
  <si>
    <t>(a)  of which: Forward asset purchases</t>
  </si>
  <si>
    <t>(b)  of which: Forward deposits placed</t>
  </si>
  <si>
    <t>(c) other Commitments</t>
  </si>
  <si>
    <t>V</t>
  </si>
  <si>
    <t>Assets under Management</t>
  </si>
  <si>
    <t>(a) Discretionary</t>
  </si>
  <si>
    <t>(b) Advisory</t>
  </si>
  <si>
    <t>Positive fair values for financial derivatives: Sub-sectors for Other Non-Bank Financial Institutions</t>
  </si>
  <si>
    <t>Fund Management Companies</t>
  </si>
  <si>
    <t>VII</t>
  </si>
  <si>
    <t>Other Residual Assets</t>
  </si>
  <si>
    <t>PART I: ASSETS AND CONTINGENT ITEMS BY SECTOR (All Currencies)</t>
  </si>
  <si>
    <t>Please EXCLUDE banks, central banks and official monetary authorities, natural persons and non-profit institutions serving individuals and families</t>
  </si>
  <si>
    <t>Credit facilities limits</t>
  </si>
  <si>
    <t>Outstanding Debt Securities</t>
  </si>
  <si>
    <t>New credit facilities granted for the month/quarter, wherever applicable</t>
  </si>
  <si>
    <t>Restructured or extended credit facilities granted for the month/quarter, wherever applicable</t>
  </si>
  <si>
    <t>New Debt Securities for the month/quarter, wherever applicable</t>
  </si>
  <si>
    <t>of which: in Singapore</t>
  </si>
  <si>
    <t>of which: to SMEs</t>
  </si>
  <si>
    <t>Fixed Rate</t>
  </si>
  <si>
    <t>Variable Rate</t>
  </si>
  <si>
    <t>To SMEs</t>
  </si>
  <si>
    <t xml:space="preserve">In Singapore </t>
  </si>
  <si>
    <t>Outside Singapore</t>
  </si>
  <si>
    <r>
      <t>Wholesale</t>
    </r>
    <r>
      <rPr>
        <sz val="8"/>
        <color rgb="FFFF0000"/>
        <rFont val="Arial"/>
        <family val="2"/>
      </rPr>
      <t xml:space="preserve"> Trade</t>
    </r>
  </si>
  <si>
    <t xml:space="preserve">     of which: Aviation</t>
  </si>
  <si>
    <r>
      <t xml:space="preserve">     of which: Shipping </t>
    </r>
    <r>
      <rPr>
        <i/>
        <sz val="8"/>
        <color rgb="FFFF0000"/>
        <rFont val="Arial"/>
        <family val="2"/>
      </rPr>
      <t>Lines</t>
    </r>
  </si>
  <si>
    <t xml:space="preserve">     of which: Chartering and Operators of Vessels</t>
  </si>
  <si>
    <t>Accommodation and Food Services Activities</t>
  </si>
  <si>
    <t>Financial and Insurance Activities</t>
  </si>
  <si>
    <r>
      <rPr>
        <i/>
        <sz val="8"/>
        <color rgb="FFFF0000"/>
        <rFont val="Arial"/>
        <family val="2"/>
      </rPr>
      <t xml:space="preserve">     of which: </t>
    </r>
    <r>
      <rPr>
        <i/>
        <sz val="8"/>
        <color theme="1"/>
        <rFont val="Arial"/>
        <family val="2"/>
      </rPr>
      <t>Finance Companies</t>
    </r>
  </si>
  <si>
    <r>
      <rPr>
        <i/>
        <sz val="8"/>
        <color rgb="FFFF0000"/>
        <rFont val="Arial"/>
        <family val="2"/>
      </rPr>
      <t xml:space="preserve">     of which:</t>
    </r>
    <r>
      <rPr>
        <i/>
        <sz val="8"/>
        <color rgb="FF00B0F0"/>
        <rFont val="Arial"/>
        <family val="2"/>
      </rPr>
      <t xml:space="preserve"> </t>
    </r>
    <r>
      <rPr>
        <i/>
        <sz val="8"/>
        <color theme="1"/>
        <rFont val="Arial"/>
        <family val="2"/>
      </rPr>
      <t>Financial Holding Companies</t>
    </r>
  </si>
  <si>
    <t xml:space="preserve">     of which: Other Holding Companies</t>
  </si>
  <si>
    <r>
      <rPr>
        <i/>
        <sz val="8"/>
        <color rgb="FFFF0000"/>
        <rFont val="Arial"/>
        <family val="2"/>
      </rPr>
      <t xml:space="preserve">     of which:</t>
    </r>
    <r>
      <rPr>
        <i/>
        <sz val="8"/>
        <color theme="1"/>
        <rFont val="Arial"/>
        <family val="2"/>
      </rPr>
      <t>Trusts and Funds</t>
    </r>
  </si>
  <si>
    <r>
      <rPr>
        <i/>
        <sz val="8"/>
        <color rgb="FFFF0000"/>
        <rFont val="Arial"/>
        <family val="2"/>
      </rPr>
      <t xml:space="preserve">     of which:</t>
    </r>
    <r>
      <rPr>
        <i/>
        <sz val="8"/>
        <rFont val="Arial"/>
        <family val="2"/>
      </rPr>
      <t>Insurance Companies, Provident and Pension Funds</t>
    </r>
  </si>
  <si>
    <r>
      <rPr>
        <i/>
        <sz val="8"/>
        <color rgb="FFFF0000"/>
        <rFont val="Arial"/>
        <family val="2"/>
      </rPr>
      <t xml:space="preserve">     of which:</t>
    </r>
    <r>
      <rPr>
        <i/>
        <sz val="8"/>
        <rFont val="Arial"/>
        <family val="2"/>
      </rPr>
      <t>Exchanges</t>
    </r>
  </si>
  <si>
    <r>
      <rPr>
        <i/>
        <sz val="8"/>
        <color rgb="FFFF0000"/>
        <rFont val="Arial"/>
        <family val="2"/>
      </rPr>
      <t xml:space="preserve">     of which:</t>
    </r>
    <r>
      <rPr>
        <i/>
        <sz val="8"/>
        <rFont val="Arial"/>
        <family val="2"/>
      </rPr>
      <t>Trustee, Fiduciary and Custody Services Firms</t>
    </r>
  </si>
  <si>
    <r>
      <rPr>
        <i/>
        <sz val="8"/>
        <color rgb="FFFF0000"/>
        <rFont val="Arial"/>
        <family val="2"/>
      </rPr>
      <t xml:space="preserve">     of which: </t>
    </r>
    <r>
      <rPr>
        <i/>
        <sz val="8"/>
        <color theme="1"/>
        <rFont val="Arial"/>
        <family val="2"/>
      </rPr>
      <t>Securities and Futures Companies</t>
    </r>
  </si>
  <si>
    <r>
      <rPr>
        <i/>
        <sz val="8"/>
        <color rgb="FFFF0000"/>
        <rFont val="Arial"/>
        <family val="2"/>
      </rPr>
      <t xml:space="preserve">     of which:</t>
    </r>
    <r>
      <rPr>
        <i/>
        <sz val="8"/>
        <color theme="1"/>
        <rFont val="Arial"/>
        <family val="2"/>
      </rPr>
      <t>Fund Management Companies</t>
    </r>
  </si>
  <si>
    <t xml:space="preserve">     of which: Real Estate Developers</t>
  </si>
  <si>
    <t xml:space="preserve">     of which: Real Estate Investment Trusts with rental income</t>
  </si>
  <si>
    <t>Other Industries:</t>
  </si>
  <si>
    <t>of which: Public Administration</t>
  </si>
  <si>
    <t>PART II: ASSETS AND CONTINGENT ITEMS BY SECTOR (BY RESIDENCY)</t>
  </si>
  <si>
    <t>Residents of Singapore</t>
  </si>
  <si>
    <t>Outstanding Debt securities</t>
  </si>
  <si>
    <t xml:space="preserve">     of which: Shipping Lines</t>
  </si>
  <si>
    <t xml:space="preserve">     of which: Finance Companies</t>
  </si>
  <si>
    <t xml:space="preserve">     of which: Financial Holding Companies</t>
  </si>
  <si>
    <t xml:space="preserve">     of which: Trusts and Funds</t>
  </si>
  <si>
    <t xml:space="preserve">     of which: Insurance Companies, Provident and Pension Funds</t>
  </si>
  <si>
    <t xml:space="preserve">     of which: Exchanges</t>
  </si>
  <si>
    <t xml:space="preserve">     of which: Trustee, Fiduciary and Custody Services Firms</t>
  </si>
  <si>
    <t xml:space="preserve">     of which: Securities and Futures Companies</t>
  </si>
  <si>
    <t xml:space="preserve">     of which: Fund Management Companies</t>
  </si>
  <si>
    <t>Other industries:</t>
  </si>
  <si>
    <t>Of which: Public Administration</t>
  </si>
  <si>
    <t xml:space="preserve">Non-Residents </t>
  </si>
  <si>
    <t>Denominated in Singapore Dollar</t>
  </si>
  <si>
    <t xml:space="preserve">     of which: real estate developers</t>
  </si>
  <si>
    <t>Non-Residents of Singapore</t>
  </si>
  <si>
    <t xml:space="preserve"> Transport and Storage</t>
  </si>
  <si>
    <t>PART III: ASSETS AND CONTINGENT ITEMS FOR TREASURY CENTRES (All Currencies)</t>
  </si>
  <si>
    <t>Other industries</t>
  </si>
  <si>
    <t>ASSETS AND CONTINGENT ITEMS BY PURPOSE</t>
  </si>
  <si>
    <t xml:space="preserve">PART I: NATURAL PERSONS </t>
  </si>
  <si>
    <t>Outstanding loans and advances</t>
  </si>
  <si>
    <t xml:space="preserve">Secured </t>
  </si>
  <si>
    <t>Unsecured</t>
  </si>
  <si>
    <t>Purchase of residential properties</t>
  </si>
  <si>
    <t>(i)  Owner-occupied</t>
  </si>
  <si>
    <t xml:space="preserve">      of which: HDB </t>
  </si>
  <si>
    <t>(ii)  Investment</t>
  </si>
  <si>
    <t>(iii) Bridging loans</t>
  </si>
  <si>
    <t>Purchase of commercial properties</t>
  </si>
  <si>
    <t>Purchase of industrial properties</t>
  </si>
  <si>
    <t>Purchase of other properties</t>
  </si>
  <si>
    <t>Equity withdrawals on properties</t>
  </si>
  <si>
    <t>(i) Residential</t>
  </si>
  <si>
    <t xml:space="preserve">(ii) Commercial </t>
  </si>
  <si>
    <t>(iii) Industrial</t>
  </si>
  <si>
    <t>(iv) Others</t>
  </si>
  <si>
    <t>Motor vehicles</t>
  </si>
  <si>
    <t>Credit cards</t>
  </si>
  <si>
    <t>Share financing</t>
  </si>
  <si>
    <t>Other loans</t>
  </si>
  <si>
    <t xml:space="preserve">    of which: fixed rate</t>
  </si>
  <si>
    <t>PART II: OTHER COUNTERPARTIES</t>
  </si>
  <si>
    <t>Loans and advances including Bills discounted or purchased</t>
  </si>
  <si>
    <t>of which: Income Producing Real Estate</t>
  </si>
  <si>
    <t>(i)   Residential</t>
  </si>
  <si>
    <t>(ii)  Commercial</t>
  </si>
  <si>
    <t>(iii)  Industrial</t>
  </si>
  <si>
    <t>(iv)  Others</t>
  </si>
  <si>
    <t>of which: Other than IPRE</t>
  </si>
  <si>
    <t>Project Finance</t>
  </si>
  <si>
    <t>Object Finance</t>
  </si>
  <si>
    <t>of which: Aircraft finance</t>
  </si>
  <si>
    <t>of which: Ship finance</t>
  </si>
  <si>
    <t>Share finance</t>
  </si>
  <si>
    <t>Trade finance</t>
  </si>
  <si>
    <t>Commodities finance</t>
  </si>
  <si>
    <t xml:space="preserve">    of which: Wealth management purposes</t>
  </si>
  <si>
    <t>of which: Purchase of real property</t>
  </si>
  <si>
    <t>By Singapore Dollar</t>
  </si>
  <si>
    <t>ASSETS AND CONTINGENT ITEMS BY PURPOSE - PROJECT FINANCE</t>
  </si>
  <si>
    <t>PART III: BY SUB-SECTOR (All Currencies)</t>
  </si>
  <si>
    <t>Credit facilities Limits</t>
  </si>
  <si>
    <t>New credit facilities granted for the year</t>
  </si>
  <si>
    <t>Secured</t>
  </si>
  <si>
    <t>Power</t>
  </si>
  <si>
    <t>Oil &amp; Gas</t>
  </si>
  <si>
    <t>Renewables</t>
  </si>
  <si>
    <t>Mining</t>
  </si>
  <si>
    <t>Transport</t>
  </si>
  <si>
    <t>Telecommunications</t>
  </si>
  <si>
    <t xml:space="preserve">Social </t>
  </si>
  <si>
    <t>Water treatment</t>
  </si>
  <si>
    <t>Waste Management</t>
  </si>
  <si>
    <t>(j)</t>
  </si>
  <si>
    <t>BY SUB-SECTOR (Singapore dollars)</t>
  </si>
  <si>
    <t>Social</t>
  </si>
  <si>
    <t>PART IV: BY COUNTRY/JURISDICTION (All Currencies)</t>
  </si>
  <si>
    <t>Indonesia</t>
  </si>
  <si>
    <t>Malaysia</t>
  </si>
  <si>
    <t>Philippines</t>
  </si>
  <si>
    <t>Thailand</t>
  </si>
  <si>
    <t>Vietnam</t>
  </si>
  <si>
    <t>Other ASEAN countries/jurisdictions</t>
  </si>
  <si>
    <t>Australia</t>
  </si>
  <si>
    <t>New Zealand</t>
  </si>
  <si>
    <t>China</t>
  </si>
  <si>
    <t>(k)</t>
  </si>
  <si>
    <t>India</t>
  </si>
  <si>
    <t>(l)</t>
  </si>
  <si>
    <t>BY COUNTRY/JURISDICTION (Singapore Dollar)</t>
  </si>
  <si>
    <t>PART V: BY TENOR (All Currencies)</t>
  </si>
  <si>
    <t>&lt; 5 years</t>
  </si>
  <si>
    <t>5 years to &lt;10 years</t>
  </si>
  <si>
    <t>10 years to &lt;15 years</t>
  </si>
  <si>
    <t>15 years or more</t>
  </si>
  <si>
    <t>BY TENOR (Singapore Dollar)</t>
  </si>
  <si>
    <t xml:space="preserve"> LIABILITIES BY COUNTRY/JURISDICTION AND BY COUNTERPARTY - PART 1</t>
  </si>
  <si>
    <t xml:space="preserve"> Liabilities</t>
  </si>
  <si>
    <t>Total NCDs, of which: Remaining maturities up to and including one year</t>
  </si>
  <si>
    <t>Total Debt Securities, of which: Remaining maturities up to and including one year</t>
  </si>
  <si>
    <t xml:space="preserve"> ALL CURRENCIES </t>
  </si>
  <si>
    <t>of which: unclaimed monies</t>
  </si>
  <si>
    <t>Negotiable Certificates of Deposits ("NCDs")</t>
  </si>
  <si>
    <t>SINGAPORE DOLLARS</t>
  </si>
  <si>
    <t xml:space="preserve"> US DOLLARS </t>
  </si>
  <si>
    <t xml:space="preserve"> Listing by country/jurisdiction outside Singapore: </t>
  </si>
  <si>
    <t xml:space="preserve">  Listing by country/jurisdiction outside Singapore:  </t>
  </si>
  <si>
    <t xml:space="preserve">  EURO</t>
  </si>
  <si>
    <t xml:space="preserve"> Amounts payable under repurchase agreements </t>
  </si>
  <si>
    <t xml:space="preserve"> JAPANESE YEN</t>
  </si>
  <si>
    <t>Sterling</t>
  </si>
  <si>
    <t>of which: RMB Clearing Bank</t>
  </si>
  <si>
    <t>Liabilities</t>
  </si>
  <si>
    <t>Government</t>
  </si>
  <si>
    <t xml:space="preserve"> LIABILITIES BY COUNTRY/JURISDICTION AND BY COUNTERPARTY - PART 2</t>
  </si>
  <si>
    <t>Singapore Dollars '000'</t>
  </si>
  <si>
    <t>Total of "Deposits and Balances"</t>
  </si>
  <si>
    <t xml:space="preserve">  of which: Sovereign Wealth Funds</t>
  </si>
  <si>
    <t>Negative fair values for financial derivatives: Sub-sectors for Other Non-Bank Financial Institutions</t>
  </si>
  <si>
    <t>Other Residual Liabilities</t>
  </si>
  <si>
    <t>RMB BUSINESS ACTIVITIES</t>
  </si>
  <si>
    <t>RMB '000</t>
  </si>
  <si>
    <t>VALUE OF RMB TRANSACTIONS</t>
  </si>
  <si>
    <t>Value of transactions in reporting month</t>
  </si>
  <si>
    <t>RMB EXCHANGE BY COUNTERPARTY</t>
  </si>
  <si>
    <t>Amount of RMB bought using SGD or other foreign currencies, of which:</t>
  </si>
  <si>
    <t xml:space="preserve">(a) </t>
  </si>
  <si>
    <t>RMB bought from non-bank customers</t>
  </si>
  <si>
    <t>RMB bought from banks in Singapore</t>
  </si>
  <si>
    <t>RMB bought from banks in other countries/jurisdictions</t>
  </si>
  <si>
    <t>Amount of RMB sold using SGD or other foreign currencies, of which:</t>
  </si>
  <si>
    <t>RMB sold to non-bank customers</t>
  </si>
  <si>
    <t>RMB sold to banks in Singapore</t>
  </si>
  <si>
    <t>RMB sold to banks in other countries/jurisdictions</t>
  </si>
  <si>
    <t>B</t>
  </si>
  <si>
    <t xml:space="preserve"> (FOR PARTICIPATING BANKS ONLY) PURCHASE / SALE OF CNY FOR TRADE SETTLEMENT</t>
  </si>
  <si>
    <t>RMB bought under MAS Notice 646/1116 via the RMB Clearing Bank in Singapore, and:</t>
  </si>
  <si>
    <t>The participating bank/merchant bank has conducted verification in the manner set out in paragraph 6.2 of MAS Notice 646/5.2 of MAS Notice 1116</t>
  </si>
  <si>
    <t>The participating bank/merchant bank has reviewed a customer in accordance with paragraph 6.5 of MAS Notice 646/5.5 of MAS Notice 1116</t>
  </si>
  <si>
    <t>RMB sold under MAS Notice 646/1116 via the RMB Clearing Bank in Singapore, and:</t>
  </si>
  <si>
    <t xml:space="preserve"> The participating bank/merchant bank has conducted verification in the manner set out in paragraph 6.2 of MAS Notice 646/5.2 of MAS Notice 1116</t>
  </si>
  <si>
    <t xml:space="preserve"> The participating bank/merchant bank has reviewed a customer in accordance with paragraph 6.5 of MAS Notice 646/5.5 of MAS Notice 1116</t>
  </si>
  <si>
    <t>CLASSIFICATION AND FAIR VALUE MEASUREMENTS OF ASSETS AND LIABILITIES</t>
  </si>
  <si>
    <t>PART I: CLASSIFICATION AND FAIR VALUE HIERARCHY</t>
  </si>
  <si>
    <t>Amortised cost</t>
  </si>
  <si>
    <t>Fair value through other comprehensive income</t>
  </si>
  <si>
    <t>Fair value through Profit or Loss</t>
  </si>
  <si>
    <t>Hedging derivatives</t>
  </si>
  <si>
    <t>Fair Value Measurements at Reporting Date</t>
  </si>
  <si>
    <t>(Level 1)</t>
  </si>
  <si>
    <t>(Level 2)</t>
  </si>
  <si>
    <t>(Level 3)</t>
  </si>
  <si>
    <t xml:space="preserve">Negotiable certificates of deposit held </t>
  </si>
  <si>
    <t xml:space="preserve">Banks </t>
  </si>
  <si>
    <t>Central Banks and Official Monetary Authorities</t>
  </si>
  <si>
    <t>of which: Singapore</t>
  </si>
  <si>
    <t>Public sector entities</t>
  </si>
  <si>
    <t>(i.i)</t>
  </si>
  <si>
    <t xml:space="preserve">       of which: statutory boards</t>
  </si>
  <si>
    <t xml:space="preserve">       of which: in Singapore</t>
  </si>
  <si>
    <t>Counterparties other than the above</t>
  </si>
  <si>
    <t>Total financial assets</t>
  </si>
  <si>
    <t>Non-financial assets</t>
  </si>
  <si>
    <t>Total Assets</t>
  </si>
  <si>
    <t>Total financial liabilities</t>
  </si>
  <si>
    <t>Non-financial liabilities</t>
  </si>
  <si>
    <t>Total Liabilities</t>
  </si>
  <si>
    <t>PART II : ADDITIONAL DISCLOSURE</t>
  </si>
  <si>
    <t xml:space="preserve">STATEMENT OF FINANCIAL POSITION, CONTINGENT LIABILITIES, </t>
  </si>
  <si>
    <t>COMMITMENTS, DERIVATIVES AND OTHER ITEMS (ISLAMIC BANKING)</t>
  </si>
  <si>
    <t>Financing and advances</t>
  </si>
  <si>
    <t>Murabaha Financing</t>
  </si>
  <si>
    <t>Commodity Murabaha Financing</t>
  </si>
  <si>
    <t>Ijarah Financing</t>
  </si>
  <si>
    <t>Wakalah Financing</t>
  </si>
  <si>
    <t>Wadiah Financing</t>
  </si>
  <si>
    <t>Wadiah Deposits</t>
  </si>
  <si>
    <t>Murabaha Deposits</t>
  </si>
  <si>
    <t>Profit Sharing Investment Accounts (PSIA)</t>
  </si>
  <si>
    <t xml:space="preserve">  Alpha for PSIA, $________ (exact Singapore dollar amount)</t>
  </si>
  <si>
    <t>Wakalah placements</t>
  </si>
  <si>
    <t>of which: Profit/(Loss) made for the reporting period</t>
  </si>
  <si>
    <t>CONTINGENT LIABILITIES, COMMITMENTS, DERIVATIVES AND OTHER ITEMS</t>
  </si>
  <si>
    <t>Financial guarantees</t>
  </si>
  <si>
    <t>Performance guarantees</t>
  </si>
  <si>
    <t>Financial Derivatives</t>
  </si>
  <si>
    <t>Islamic Assets under Management</t>
  </si>
  <si>
    <t>Islamic Assets under Custody</t>
  </si>
  <si>
    <t>ASSET AGEING ANALYSIS BY COUNTERPARTY AND BY PURPOSE</t>
  </si>
  <si>
    <t>PART I: BY COUNTERPARTY</t>
  </si>
  <si>
    <t xml:space="preserve">Days </t>
  </si>
  <si>
    <t xml:space="preserve">Current </t>
  </si>
  <si>
    <r>
      <t>Past Due</t>
    </r>
    <r>
      <rPr>
        <b/>
        <vertAlign val="superscript"/>
        <sz val="8"/>
        <rFont val="Arial"/>
        <family val="2"/>
      </rPr>
      <t>1</t>
    </r>
  </si>
  <si>
    <t>&lt; 30 days past due</t>
  </si>
  <si>
    <t>30 to 59 days past due</t>
  </si>
  <si>
    <t>60 to 89 days past due</t>
  </si>
  <si>
    <t>90 to 179 days past due</t>
  </si>
  <si>
    <t>180 days or more past due</t>
  </si>
  <si>
    <t>Past Due</t>
  </si>
  <si>
    <t xml:space="preserve">PART II: NATURAL PERSONS - BY PURPOSE </t>
  </si>
  <si>
    <t>Days Past Due</t>
  </si>
  <si>
    <t>of which:</t>
  </si>
  <si>
    <t>ASSETS BY MAS NOTICE 612/1005 CLASSIFICATION AND BY COUNTRY/JURISDICTION</t>
  </si>
  <si>
    <t>OUTSTANDING AMOUNT</t>
  </si>
  <si>
    <t>Loans and Advances including Bills discounted or purchased</t>
  </si>
  <si>
    <t>Other Gradable Assets</t>
  </si>
  <si>
    <t>Stage 3/Loss Allowance for Credit-Impaired Exposures</t>
  </si>
  <si>
    <t>Number of Borrowers</t>
  </si>
  <si>
    <t>Pass</t>
  </si>
  <si>
    <t>Special Mention</t>
  </si>
  <si>
    <t>Substandard</t>
  </si>
  <si>
    <t>Doubtful</t>
  </si>
  <si>
    <t>Loss</t>
  </si>
  <si>
    <t xml:space="preserve">Governments, Central Banks and Official Monetary Authorities and Public Sector Entities </t>
  </si>
  <si>
    <t>Non-profit Institutions serving Natural Persons and Families, International Organisations and Others</t>
  </si>
  <si>
    <r>
      <rPr>
        <b/>
        <sz val="8"/>
        <rFont val="Arial"/>
        <family val="2"/>
      </rPr>
      <t>Stage 3/Loss Allowance for Credit-Impaired Exposures</t>
    </r>
  </si>
  <si>
    <t>CLASSIFIED ASSETS BY SECTOR, PURPOSE AND COUNTERPARTY</t>
  </si>
  <si>
    <t xml:space="preserve">PART I: CLASSIFIED ASSETS BY SECTOR FOR GOVERNMENTS, PUBLIC SECTOR ENTITIES, CORPORATES, UNINCORPORATED ENTERPRISES HELD BY NATURAL PERSONS AND INTERNATIONAL ORGANISATIONS </t>
  </si>
  <si>
    <t>By Sector</t>
  </si>
  <si>
    <t xml:space="preserve">Stage 3/Loss Allowance for Credit-Impaired Exposures
</t>
  </si>
  <si>
    <t>Mining and Quarrying</t>
  </si>
  <si>
    <t>of which: Aviation</t>
  </si>
  <si>
    <t>of which: Shipping Lines</t>
  </si>
  <si>
    <t>of which: Chartering and Operators of Vessels</t>
  </si>
  <si>
    <t>of which: Finance Companies</t>
  </si>
  <si>
    <t>of which: Financial Holding Companies</t>
  </si>
  <si>
    <t>of which: Other Holding Companies</t>
  </si>
  <si>
    <t>of which:Trusts and Funds</t>
  </si>
  <si>
    <t>of which:Insurance Companies, Provident and Pension Funds</t>
  </si>
  <si>
    <t>of which:Exchanges</t>
  </si>
  <si>
    <t>of which:Trustee, Fiduciary and Custody Services Firms</t>
  </si>
  <si>
    <t>of which: Securities and Futures Companies</t>
  </si>
  <si>
    <t>of which:Fund Management Companies</t>
  </si>
  <si>
    <t>of which: Real Estate Investment Trusts with rental income</t>
  </si>
  <si>
    <t>14</t>
  </si>
  <si>
    <t>PART II: CLASSIFIED LOANS AND ADVANCES FOR NATURAL PERSONS</t>
  </si>
  <si>
    <t xml:space="preserve">By Purpose </t>
  </si>
  <si>
    <t>(i) Owner-occupied</t>
  </si>
  <si>
    <t xml:space="preserve">      of which: HDB</t>
  </si>
  <si>
    <t>(ii) Investment</t>
  </si>
  <si>
    <t>(ii) Commercial</t>
  </si>
  <si>
    <t>CLASSIFIED ASSETS BY SECTOR AND BY COUNTRY/JURISDICTION</t>
  </si>
  <si>
    <t>Agriculture &amp; Fishing</t>
  </si>
  <si>
    <t xml:space="preserve">Mining &amp; Quarrying </t>
  </si>
  <si>
    <t>Electricity, Gas &amp; Water Supply</t>
  </si>
  <si>
    <t>Accommodation &amp; Food Service Activities</t>
  </si>
  <si>
    <t>Information &amp; Communications</t>
  </si>
  <si>
    <t>Corporates - Breakdown by Industry</t>
  </si>
  <si>
    <t>Unincorporated Enterprises held by Natural Persons - Breakdown by Industry</t>
  </si>
  <si>
    <t xml:space="preserve">INTEREST RATE REPRICING (ALL CURRENCIES) </t>
  </si>
  <si>
    <r>
      <t>All Currencies</t>
    </r>
    <r>
      <rPr>
        <b/>
        <strike/>
        <sz val="8"/>
        <rFont val="Arial"/>
        <family val="2"/>
      </rPr>
      <t xml:space="preserve"> </t>
    </r>
  </si>
  <si>
    <t>0 to 1 month</t>
  </si>
  <si>
    <t xml:space="preserve">&gt; 1 up to 3 months </t>
  </si>
  <si>
    <t>&gt; 3 up to 6 months</t>
  </si>
  <si>
    <t>&gt; 6 up to 12 months</t>
  </si>
  <si>
    <t>&gt; 1 up to 2 years</t>
  </si>
  <si>
    <t>&gt; 2 up to 3 years</t>
  </si>
  <si>
    <t>&gt; 3 up to 5 years</t>
  </si>
  <si>
    <t>&gt; 5 up to 7 years</t>
  </si>
  <si>
    <t>&gt; 7 up to 10 years</t>
  </si>
  <si>
    <t>&gt;10 up to 15 years</t>
  </si>
  <si>
    <t>&gt;15 up to 20 years</t>
  </si>
  <si>
    <t>&gt; 20 years</t>
  </si>
  <si>
    <t>Non Interest Rate Sensitive</t>
  </si>
  <si>
    <t>INTEREST RATE REPRICING</t>
  </si>
  <si>
    <t>Material Currency:</t>
  </si>
  <si>
    <t>Assets and Liabilities</t>
  </si>
  <si>
    <t>REAL PROPERTY LOAN TO VALUE RATIO (FOR THE PURCHASE OF REAL PROPERTY, AND LOANS COLLATERALISED ON REAL PROPERTY</t>
  </si>
  <si>
    <t>Other than Natural Persons</t>
  </si>
  <si>
    <t>Residential real property</t>
  </si>
  <si>
    <t>Number of outstanding housing loan accounts</t>
  </si>
  <si>
    <r>
      <t>Outstanding housing loans</t>
    </r>
    <r>
      <rPr>
        <vertAlign val="superscript"/>
        <sz val="8"/>
        <rFont val="Arial"/>
        <family val="2"/>
      </rPr>
      <t>4</t>
    </r>
  </si>
  <si>
    <t>Outstanding housing loans</t>
  </si>
  <si>
    <t>Number of new housing loan accounts</t>
  </si>
  <si>
    <t>New housing loans</t>
  </si>
  <si>
    <r>
      <t xml:space="preserve">With LTV </t>
    </r>
    <r>
      <rPr>
        <sz val="8"/>
        <rFont val="Calibri"/>
        <family val="2"/>
      </rPr>
      <t>≤</t>
    </r>
    <r>
      <rPr>
        <sz val="8"/>
        <rFont val="Arial"/>
        <family val="2"/>
      </rPr>
      <t xml:space="preserve"> 20%</t>
    </r>
  </si>
  <si>
    <r>
      <t xml:space="preserve">20% </t>
    </r>
    <r>
      <rPr>
        <sz val="8"/>
        <rFont val="Calibri"/>
        <family val="2"/>
      </rPr>
      <t>&lt;</t>
    </r>
    <r>
      <rPr>
        <sz val="8"/>
        <rFont val="Arial"/>
        <family val="2"/>
      </rPr>
      <t xml:space="preserve"> LTV ≤ 30%</t>
    </r>
  </si>
  <si>
    <r>
      <t xml:space="preserve">30% </t>
    </r>
    <r>
      <rPr>
        <sz val="8"/>
        <rFont val="Calibri"/>
        <family val="2"/>
      </rPr>
      <t>&lt;</t>
    </r>
    <r>
      <rPr>
        <sz val="8"/>
        <rFont val="Arial"/>
        <family val="2"/>
      </rPr>
      <t xml:space="preserve"> LTV ≤ 40%</t>
    </r>
  </si>
  <si>
    <r>
      <t xml:space="preserve">40% </t>
    </r>
    <r>
      <rPr>
        <sz val="8"/>
        <rFont val="Calibri"/>
        <family val="2"/>
      </rPr>
      <t>&lt;</t>
    </r>
    <r>
      <rPr>
        <sz val="8"/>
        <rFont val="Arial"/>
        <family val="2"/>
      </rPr>
      <t xml:space="preserve"> LTV ≤ 50%</t>
    </r>
  </si>
  <si>
    <r>
      <t xml:space="preserve">50% </t>
    </r>
    <r>
      <rPr>
        <sz val="8"/>
        <rFont val="Calibri"/>
        <family val="2"/>
      </rPr>
      <t>&lt;</t>
    </r>
    <r>
      <rPr>
        <sz val="8"/>
        <rFont val="Arial"/>
        <family val="2"/>
      </rPr>
      <t xml:space="preserve"> LTV ≤ 60%</t>
    </r>
  </si>
  <si>
    <r>
      <t xml:space="preserve">50% </t>
    </r>
    <r>
      <rPr>
        <sz val="8"/>
        <rFont val="Calibri"/>
        <family val="2"/>
      </rPr>
      <t>&lt;</t>
    </r>
    <r>
      <rPr>
        <sz val="8"/>
        <rFont val="Arial"/>
        <family val="2"/>
      </rPr>
      <t xml:space="preserve"> LTV ≤ 55%</t>
    </r>
  </si>
  <si>
    <r>
      <t xml:space="preserve">60% </t>
    </r>
    <r>
      <rPr>
        <sz val="8"/>
        <rFont val="Calibri"/>
        <family val="2"/>
      </rPr>
      <t>&lt;</t>
    </r>
    <r>
      <rPr>
        <sz val="8"/>
        <rFont val="Arial"/>
        <family val="2"/>
      </rPr>
      <t xml:space="preserve"> LTV ≤ 70%</t>
    </r>
  </si>
  <si>
    <r>
      <t xml:space="preserve">55% </t>
    </r>
    <r>
      <rPr>
        <sz val="8"/>
        <rFont val="Calibri"/>
        <family val="2"/>
      </rPr>
      <t>&lt;</t>
    </r>
    <r>
      <rPr>
        <sz val="8"/>
        <rFont val="Arial"/>
        <family val="2"/>
      </rPr>
      <t xml:space="preserve"> LTV ≤ 60%</t>
    </r>
  </si>
  <si>
    <r>
      <t xml:space="preserve">70% </t>
    </r>
    <r>
      <rPr>
        <sz val="8"/>
        <rFont val="Calibri"/>
        <family val="2"/>
      </rPr>
      <t>&lt;</t>
    </r>
    <r>
      <rPr>
        <sz val="8"/>
        <rFont val="Arial"/>
        <family val="2"/>
      </rPr>
      <t xml:space="preserve"> LTV ≤ 80%</t>
    </r>
  </si>
  <si>
    <r>
      <t xml:space="preserve">60% </t>
    </r>
    <r>
      <rPr>
        <sz val="8"/>
        <rFont val="Calibri"/>
        <family val="2"/>
      </rPr>
      <t>&lt;</t>
    </r>
    <r>
      <rPr>
        <sz val="8"/>
        <rFont val="Arial"/>
        <family val="2"/>
      </rPr>
      <t xml:space="preserve"> LTV ≤ 65%</t>
    </r>
  </si>
  <si>
    <r>
      <t xml:space="preserve">80% </t>
    </r>
    <r>
      <rPr>
        <sz val="8"/>
        <rFont val="Calibri"/>
        <family val="2"/>
      </rPr>
      <t>&lt;</t>
    </r>
    <r>
      <rPr>
        <sz val="8"/>
        <rFont val="Arial"/>
        <family val="2"/>
      </rPr>
      <t xml:space="preserve"> LTV ≤ 90%</t>
    </r>
  </si>
  <si>
    <r>
      <t xml:space="preserve">65% </t>
    </r>
    <r>
      <rPr>
        <sz val="8"/>
        <rFont val="Calibri"/>
        <family val="2"/>
      </rPr>
      <t>&lt;</t>
    </r>
    <r>
      <rPr>
        <sz val="8"/>
        <rFont val="Arial"/>
        <family val="2"/>
      </rPr>
      <t xml:space="preserve"> LTV ≤ 70%</t>
    </r>
  </si>
  <si>
    <r>
      <t xml:space="preserve">90% </t>
    </r>
    <r>
      <rPr>
        <sz val="8"/>
        <rFont val="Calibri"/>
        <family val="2"/>
      </rPr>
      <t>&lt;</t>
    </r>
    <r>
      <rPr>
        <sz val="8"/>
        <rFont val="Arial"/>
        <family val="2"/>
      </rPr>
      <t xml:space="preserve"> LTV ≤ 100%</t>
    </r>
  </si>
  <si>
    <r>
      <t xml:space="preserve">70% </t>
    </r>
    <r>
      <rPr>
        <sz val="8"/>
        <rFont val="Calibri"/>
        <family val="2"/>
      </rPr>
      <t>&lt;</t>
    </r>
    <r>
      <rPr>
        <sz val="8"/>
        <rFont val="Arial"/>
        <family val="2"/>
      </rPr>
      <t xml:space="preserve"> LTV ≤ 75%</t>
    </r>
  </si>
  <si>
    <t>LTV &gt; 100%</t>
  </si>
  <si>
    <r>
      <t xml:space="preserve">75% </t>
    </r>
    <r>
      <rPr>
        <sz val="8"/>
        <rFont val="Calibri"/>
        <family val="2"/>
      </rPr>
      <t>&lt;</t>
    </r>
    <r>
      <rPr>
        <sz val="8"/>
        <rFont val="Arial"/>
        <family val="2"/>
      </rPr>
      <t xml:space="preserve"> LTV ≤ 80%</t>
    </r>
  </si>
  <si>
    <t>Unsecured Loan</t>
  </si>
  <si>
    <t>LTV &gt; 80%</t>
  </si>
  <si>
    <t>Commercial real property</t>
  </si>
  <si>
    <t>Number of outstanding loan accounts</t>
  </si>
  <si>
    <t>Outstanding  loans</t>
  </si>
  <si>
    <t>Number of outstanding  accounts</t>
  </si>
  <si>
    <t>Outstanding loans</t>
  </si>
  <si>
    <t>Number of new accounts</t>
  </si>
  <si>
    <t>New loans</t>
  </si>
  <si>
    <t>Industrial real property</t>
  </si>
  <si>
    <t>Other real property loans</t>
  </si>
  <si>
    <t xml:space="preserve">US Dollars '000 </t>
  </si>
  <si>
    <t>PART I: SPOT, FORWARDS, FX SWAPS, CURRENCY SWAPS, OTC OPTIONS, EXCHANGE-TRADED OPTIONS AND CURRENCY FUTURES</t>
  </si>
  <si>
    <t>Total transactions with</t>
  </si>
  <si>
    <t>Spot - Total</t>
  </si>
  <si>
    <t>Forward - Total</t>
  </si>
  <si>
    <t>FX Swap - Total</t>
  </si>
  <si>
    <t>Currency Swap - Total</t>
  </si>
  <si>
    <t>OTC Options - Total</t>
  </si>
  <si>
    <t>Exchange-traded Options - Total</t>
  </si>
  <si>
    <t>Currency Futures - Total</t>
  </si>
  <si>
    <t>Non-bank Financial Institutions in Singapore</t>
  </si>
  <si>
    <t>Non-Financial Customers in Singapore</t>
  </si>
  <si>
    <t>Non-bank Financial Institutions outside Singapore</t>
  </si>
  <si>
    <t>Non-Financial Customers outside Singapore</t>
  </si>
  <si>
    <t>Spot</t>
  </si>
  <si>
    <t>Forward</t>
  </si>
  <si>
    <t>FX Swap</t>
  </si>
  <si>
    <t>Currency Swap</t>
  </si>
  <si>
    <t>OTC Options</t>
  </si>
  <si>
    <t>Exchange-traded Options</t>
  </si>
  <si>
    <t>Currency Futures</t>
  </si>
  <si>
    <t>SGD against:</t>
  </si>
  <si>
    <t xml:space="preserve">     of which: CNH</t>
  </si>
  <si>
    <t xml:space="preserve">                      CNY</t>
  </si>
  <si>
    <t xml:space="preserve">THB </t>
  </si>
  <si>
    <t>Sub-total (SGD)</t>
  </si>
  <si>
    <t>USD against:</t>
  </si>
  <si>
    <t>Others (excluding SGD)</t>
  </si>
  <si>
    <t>Sub-total (USD vs all ex. SGD)</t>
  </si>
  <si>
    <t>EUR against</t>
  </si>
  <si>
    <t>Others (excluding SGD, USD, GBP, RMB and JPY)</t>
  </si>
  <si>
    <t>Sub-total (EUR vs all)</t>
  </si>
  <si>
    <t>JPY against</t>
  </si>
  <si>
    <t>Others (excluding SGD, USD, GBP, AUD, NZD, RMB and EUR))</t>
  </si>
  <si>
    <t>Sub-total (JPY vs all)</t>
  </si>
  <si>
    <t>All other currency pairs</t>
  </si>
  <si>
    <t>Others (excluding RMB)</t>
  </si>
  <si>
    <t>Sub-total (All others vs all)</t>
  </si>
  <si>
    <t>Grand total</t>
  </si>
  <si>
    <t>US Dollars '000</t>
  </si>
  <si>
    <t>PART II: FORWARD RATE AGREEMENTS, OVERNIGHT INDEXED SWAPS, OTHER SWAPS AND OTC OPTIONS</t>
  </si>
  <si>
    <t>Forward Rate Agreements - Total</t>
  </si>
  <si>
    <t>Overnight Indexed Swaps - Total</t>
  </si>
  <si>
    <t>Other Swaps - Total</t>
  </si>
  <si>
    <t>Non-bank Financial Instituitions in Singapore</t>
  </si>
  <si>
    <t>Forward Rate Agreements</t>
  </si>
  <si>
    <t>Overnight Indexed Swaps</t>
  </si>
  <si>
    <t>Other Swaps</t>
  </si>
  <si>
    <t xml:space="preserve">   of which: CNH</t>
  </si>
  <si>
    <t xml:space="preserve">                    CNY</t>
  </si>
  <si>
    <t>SELECTED STATISTICS FOR REPORTING PERIOD</t>
  </si>
  <si>
    <t>PART I: DESCRIPTION OF BUSINESS ACTIVITY</t>
  </si>
  <si>
    <t>Business Activity</t>
  </si>
  <si>
    <t>Relevant business functions</t>
  </si>
  <si>
    <t>Corporate Finance</t>
  </si>
  <si>
    <t>Trading &amp; Sales</t>
  </si>
  <si>
    <t>Asset Management</t>
  </si>
  <si>
    <t>Private Banking</t>
  </si>
  <si>
    <t>Retail Banking</t>
  </si>
  <si>
    <t>Commercial Banking</t>
  </si>
  <si>
    <t>PART II: OPERATIONAL LOSSES AND NUMBER OF INCIDENTS</t>
  </si>
  <si>
    <t>Threshold (S$'000)</t>
  </si>
  <si>
    <t>Occurred in:</t>
  </si>
  <si>
    <t>Operational Losses (S$'000)</t>
  </si>
  <si>
    <t xml:space="preserve">Number of incidents </t>
  </si>
  <si>
    <t>PART III: CUSTOMER COMPLAINTS</t>
  </si>
  <si>
    <t>Number of complaints</t>
  </si>
  <si>
    <t>of which: substantiated</t>
  </si>
  <si>
    <t>PART IV: LITIGATION CASES</t>
  </si>
  <si>
    <t>Number of Cases</t>
  </si>
  <si>
    <t>Amount of Claims (S$'000)</t>
  </si>
  <si>
    <t>Provisions (S$'000)</t>
  </si>
  <si>
    <t>PART V: CREDIT REVIEWS</t>
  </si>
  <si>
    <t xml:space="preserve">Number of Reviews </t>
  </si>
  <si>
    <t>total credit reviews to be performed in reporting period</t>
  </si>
  <si>
    <t>overdue credit reviews</t>
  </si>
  <si>
    <r>
      <t>Fair Value</t>
    </r>
    <r>
      <rPr>
        <b/>
        <sz val="9"/>
        <color rgb="FF303030"/>
        <rFont val="Arial"/>
        <family val="2"/>
      </rPr>
      <t xml:space="preserve">
(S$'000)</t>
    </r>
  </si>
  <si>
    <t>PART VI: COLLATERAL AND BORROWING OR LENDING OF SECURITIES</t>
  </si>
  <si>
    <t>Collateral pledged</t>
  </si>
  <si>
    <t>Collateral held</t>
  </si>
  <si>
    <t>Securities borrowed</t>
  </si>
  <si>
    <t>Securities lent</t>
  </si>
  <si>
    <t>PART VII: FORECLOSED ASSETS</t>
  </si>
  <si>
    <t>Outstanding Amount
(S$'000)</t>
  </si>
  <si>
    <t xml:space="preserve">Properties </t>
  </si>
  <si>
    <t>PART VIII: LOSS ALLOWANCE FOR EXPECTED CREDIT LOSSES</t>
  </si>
  <si>
    <t>Stage 1</t>
  </si>
  <si>
    <t>Stage 2</t>
  </si>
  <si>
    <t>Opening Balance</t>
  </si>
  <si>
    <t>Transferred (to)/from Stage 1 and Stage 2</t>
  </si>
  <si>
    <t>Transferred (to)/from Stage 2 and Stage 3</t>
  </si>
  <si>
    <t>Transferred (to)/from Stage 1 and Stage 3</t>
  </si>
  <si>
    <t>Bad debts recovered</t>
  </si>
  <si>
    <t>Write-off</t>
  </si>
  <si>
    <t>Charge to income statement</t>
  </si>
  <si>
    <t>Currency translation and other adjustments</t>
  </si>
  <si>
    <t>DEPOSIT RATE OF SINGAPORE DOLLAR DENOMINATED DEPOSITS FOR NON-BANKS</t>
  </si>
  <si>
    <t>[Applicable to Full Banks in Singapore]</t>
  </si>
  <si>
    <r>
      <t>Weighted Average Rate for All Outstanding Deposits as at end of Reporting Period</t>
    </r>
    <r>
      <rPr>
        <b/>
        <vertAlign val="superscript"/>
        <sz val="8"/>
        <rFont val="Arial"/>
        <family val="2"/>
      </rPr>
      <t xml:space="preserve"> </t>
    </r>
    <r>
      <rPr>
        <b/>
        <sz val="8"/>
        <rFont val="Arial"/>
        <family val="2"/>
      </rPr>
      <t>(%)</t>
    </r>
  </si>
  <si>
    <r>
      <t>Highest Quoted Rate for New Deposits as at end of  Reporting Period</t>
    </r>
    <r>
      <rPr>
        <b/>
        <sz val="8"/>
        <rFont val="Arial"/>
        <family val="2"/>
      </rPr>
      <t xml:space="preserve"> (%)</t>
    </r>
  </si>
  <si>
    <t>Fixed Deposits (less than $75,000)</t>
  </si>
  <si>
    <t>(i) 1 month</t>
  </si>
  <si>
    <t xml:space="preserve">(ii) 3 months </t>
  </si>
  <si>
    <t xml:space="preserve">(iii) 6 months </t>
  </si>
  <si>
    <t xml:space="preserve">(iv)12 months </t>
  </si>
  <si>
    <t>(i) less than $75,000</t>
  </si>
  <si>
    <t>(ii) more than or equal to $75,000</t>
  </si>
  <si>
    <t>COVERED BONDS HELD</t>
  </si>
  <si>
    <t>Applicable to banks incorporated in Singapore</t>
  </si>
  <si>
    <t>Name of bank issuer</t>
  </si>
  <si>
    <t>SWIFT Code</t>
  </si>
  <si>
    <t xml:space="preserve">Outstanding Amount                   </t>
  </si>
  <si>
    <t>COVERED BONDS ISSUED</t>
  </si>
  <si>
    <t>[Applicable to banks incorporated in Singapore]</t>
  </si>
  <si>
    <t xml:space="preserve">PART I: COVERED BONDS ISSUED </t>
  </si>
  <si>
    <t>Payables to covered bond special purpose vehicles</t>
  </si>
  <si>
    <t>Loans to covered bond special purpose vehicles</t>
  </si>
  <si>
    <t>Undisbursed credit facilities to covered bond special purpose vehicles</t>
  </si>
  <si>
    <t>Credit limits granted to covered bond special purpose vehicles</t>
  </si>
  <si>
    <t>PART II: FOR COVERED BONDS ISSUED - LOANS TO SPECIAL PURPOSE VEHICLES BY CURRENCY</t>
  </si>
  <si>
    <t>All other currencies</t>
  </si>
  <si>
    <t>NOTES TO REPORTING FORMS</t>
  </si>
  <si>
    <t>PART I LOANS AND ADVANCES (All Currencies)</t>
  </si>
  <si>
    <r>
      <rPr>
        <b/>
        <sz val="9"/>
        <color rgb="FF303030"/>
        <rFont val="Arial"/>
        <family val="2"/>
      </rPr>
      <t>1.</t>
    </r>
    <r>
      <rPr>
        <sz val="9"/>
        <color rgb="FF303030"/>
        <rFont val="Arial"/>
        <family val="2"/>
      </rPr>
      <t xml:space="preserve"> Residual Maturity greater than 1 year</t>
    </r>
  </si>
  <si>
    <r>
      <rPr>
        <b/>
        <sz val="9"/>
        <color rgb="FF303030"/>
        <rFont val="Arial"/>
        <family val="2"/>
      </rPr>
      <t>2.</t>
    </r>
    <r>
      <rPr>
        <sz val="9"/>
        <color rgb="FF303030"/>
        <rFont val="Arial"/>
        <family val="2"/>
      </rPr>
      <t xml:space="preserve"> Residual Maturity equal or less than 1 year</t>
    </r>
  </si>
  <si>
    <t>LOANS AND ADVANCES (Singapore Dollar)</t>
  </si>
  <si>
    <r>
      <rPr>
        <b/>
        <sz val="9"/>
        <color rgb="FF303030"/>
        <rFont val="Arial"/>
        <family val="2"/>
      </rPr>
      <t xml:space="preserve">1. </t>
    </r>
    <r>
      <rPr>
        <sz val="9"/>
        <color rgb="FF303030"/>
        <rFont val="Arial"/>
        <family val="2"/>
      </rPr>
      <t>Residual Maturity greater than 1 year</t>
    </r>
  </si>
  <si>
    <r>
      <rPr>
        <b/>
        <sz val="9"/>
        <color rgb="FF303030"/>
        <rFont val="Arial"/>
        <family val="2"/>
      </rPr>
      <t>2</t>
    </r>
    <r>
      <rPr>
        <sz val="9"/>
        <color rgb="FF303030"/>
        <rFont val="Arial"/>
        <family val="2"/>
      </rPr>
      <t>. Residual Maturity equal or less than 1 year</t>
    </r>
  </si>
  <si>
    <t xml:space="preserve">PART II INTEREST RATE REPRICING 
</t>
  </si>
  <si>
    <t xml:space="preserve">Please provide -
1. Basis of customer behaviour assumptions.
</t>
  </si>
  <si>
    <t>2. Repricing positions for products based on contractual term.</t>
  </si>
  <si>
    <t>PART III OTHERS</t>
  </si>
  <si>
    <t xml:space="preserve">
</t>
  </si>
  <si>
    <t>short sale of securities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</si>
</sst>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quot;€&quot;* #,##0.00_-;\-&quot;€&quot;* #,##0.00_-;_-&quot;€&quot;* &quot;-&quot;??_-;_-@_-"/>
    <numFmt numFmtId="165" formatCode="#,##0;\(#,##0\);\-_)"/>
    <numFmt numFmtId="166" formatCode="_-* #,##0_-;\-* #,##0_-;_-* &quot;-&quot;??_-;_-@_-"/>
    <numFmt numFmtId="167" formatCode="#,##0.000000000"/>
    <numFmt numFmtId="168" formatCode="0.000000000"/>
  </numFmts>
  <fonts count="107"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color rgb="FFFF0000"/>
      <name val="Arial"/>
      <family val="2"/>
    </font>
    <font>
      <b/>
      <sz val="8"/>
      <name val="Arial"/>
      <family val="2"/>
    </font>
    <font>
      <vertAlign val="superscript"/>
      <sz val="8"/>
      <name val="Arial"/>
      <family val="2"/>
    </font>
    <font>
      <i/>
      <sz val="8"/>
      <name val="Arial"/>
      <family val="2"/>
    </font>
    <font>
      <vertAlign val="superscript"/>
      <sz val="8"/>
      <color rgb="FFFF0000"/>
      <name val="Arial"/>
      <family val="2"/>
    </font>
    <font>
      <b/>
      <sz val="8"/>
      <color rgb="FFFF0000"/>
      <name val="Arial"/>
      <family val="2"/>
    </font>
    <font>
      <sz val="8"/>
      <name val="Arial"/>
      <family val="2"/>
    </font>
    <font>
      <b/>
      <sz val="8"/>
      <color theme="1"/>
      <name val="Arial"/>
      <family val="2"/>
    </font>
    <font>
      <i/>
      <sz val="8"/>
      <color theme="1"/>
      <name val="Calibri"/>
      <family val="2"/>
      <scheme val="minor"/>
    </font>
    <font>
      <b/>
      <u/>
      <sz val="8"/>
      <name val="Arial"/>
      <family val="2"/>
    </font>
    <font>
      <sz val="8"/>
      <color rgb="FFFF0000"/>
      <name val="Arial"/>
      <family val="2"/>
    </font>
    <font>
      <b/>
      <vertAlign val="superscript"/>
      <sz val="8"/>
      <name val="Arial"/>
      <family val="2"/>
    </font>
    <font>
      <b/>
      <sz val="8"/>
      <color rgb="FF0070C0"/>
      <name val="Arial"/>
      <family val="2"/>
    </font>
    <font>
      <strike/>
      <sz val="8"/>
      <name val="Arial"/>
      <family val="2"/>
    </font>
    <font>
      <sz val="8"/>
      <color indexed="8"/>
      <name val="Arial"/>
      <family val="2"/>
    </font>
    <font>
      <b/>
      <strike/>
      <sz val="8"/>
      <name val="Arial"/>
      <family val="2"/>
    </font>
    <font>
      <strike/>
      <sz val="8"/>
      <color indexed="8"/>
      <name val="Arial"/>
      <family val="2"/>
    </font>
    <font>
      <b/>
      <sz val="10"/>
      <name val="Arial"/>
      <family val="2"/>
    </font>
    <font>
      <sz val="8"/>
      <name val="Calibri"/>
      <family val="2"/>
    </font>
    <font>
      <i/>
      <sz val="8"/>
      <color theme="1"/>
      <name val="Arial"/>
      <family val="2"/>
    </font>
    <font>
      <vertAlign val="superscript"/>
      <sz val="10"/>
      <name val="Arial"/>
      <family val="2"/>
    </font>
    <font>
      <b/>
      <sz val="8"/>
      <color rgb="FF000000"/>
      <name val="Calibri"/>
      <family val="2"/>
    </font>
    <font>
      <sz val="8"/>
      <color rgb="FF000000"/>
      <name val="Calibri"/>
      <family val="2"/>
    </font>
    <font>
      <strike/>
      <vertAlign val="superscript"/>
      <sz val="10"/>
      <name val="Arial"/>
      <family val="2"/>
    </font>
    <font>
      <b/>
      <i/>
      <sz val="8"/>
      <color rgb="FF0000FF"/>
      <name val="Calibri"/>
      <family val="2"/>
      <scheme val="minor"/>
    </font>
    <font>
      <b/>
      <u/>
      <sz val="8"/>
      <color rgb="FF0000FF"/>
      <name val="Arial"/>
      <family val="2"/>
    </font>
    <font>
      <i/>
      <sz val="8"/>
      <color rgb="FF0000FF"/>
      <name val="Calibri"/>
      <family val="2"/>
      <scheme val="minor"/>
    </font>
    <font>
      <b/>
      <i/>
      <sz val="8"/>
      <name val="Calibri"/>
      <family val="2"/>
      <scheme val="minor"/>
    </font>
    <font>
      <i/>
      <sz val="8"/>
      <color rgb="FF0000FF"/>
      <name val="Arial Narrow"/>
      <family val="2"/>
    </font>
    <font>
      <strike/>
      <sz val="10"/>
      <color rgb="FFFF0000"/>
      <name val="Arial"/>
      <family val="2"/>
    </font>
    <font>
      <strike/>
      <sz val="8"/>
      <color rgb="FFFF0000"/>
      <name val="Arial"/>
      <family val="2"/>
    </font>
    <font>
      <b/>
      <strike/>
      <sz val="8"/>
      <color rgb="FFFF0000"/>
      <name val="Arial"/>
      <family val="2"/>
    </font>
    <font>
      <b/>
      <i/>
      <strike/>
      <sz val="8"/>
      <color rgb="FFFF0000"/>
      <name val="Calibri"/>
      <family val="2"/>
      <scheme val="minor"/>
    </font>
    <font>
      <sz val="11"/>
      <name val="Calibri"/>
      <family val="2"/>
      <scheme val="minor"/>
    </font>
    <font>
      <b/>
      <strike/>
      <u/>
      <sz val="8"/>
      <color rgb="FF0000FF"/>
      <name val="Cambria"/>
      <family val="1"/>
    </font>
    <font>
      <strike/>
      <sz val="8"/>
      <name val="Cambria"/>
      <family val="1"/>
    </font>
    <font>
      <i/>
      <strike/>
      <sz val="8"/>
      <color rgb="FF0000FF"/>
      <name val="Cambria"/>
      <family val="1"/>
    </font>
    <font>
      <i/>
      <strike/>
      <sz val="8"/>
      <name val="Cambria"/>
      <family val="1"/>
    </font>
    <font>
      <sz val="11"/>
      <color rgb="FFFF0000"/>
      <name val="Calibri"/>
      <family val="2"/>
      <scheme val="minor"/>
    </font>
    <font>
      <sz val="8"/>
      <color theme="1"/>
      <name val="Calibri"/>
      <family val="2"/>
      <scheme val="minor"/>
    </font>
    <font>
      <i/>
      <sz val="8"/>
      <color rgb="FFFF0000"/>
      <name val="Arial"/>
      <family val="2"/>
    </font>
    <font>
      <strike/>
      <sz val="8"/>
      <color rgb="FF0000FF"/>
      <name val="Arial"/>
      <family val="2"/>
    </font>
    <font>
      <b/>
      <sz val="8"/>
      <name val="Calibri"/>
      <family val="2"/>
    </font>
    <font>
      <b/>
      <sz val="8"/>
      <color theme="1"/>
      <name val="Calibri"/>
      <family val="2"/>
    </font>
    <font>
      <b/>
      <sz val="9"/>
      <color rgb="FF303030"/>
      <name val="Arial"/>
      <family val="2"/>
    </font>
    <font>
      <sz val="9"/>
      <color rgb="FF303030"/>
      <name val="Arial"/>
      <family val="2"/>
    </font>
    <font>
      <b/>
      <sz val="9"/>
      <name val="Arial"/>
      <family val="2"/>
    </font>
    <font>
      <b/>
      <sz val="10"/>
      <color rgb="FF303030"/>
      <name val="Arial"/>
      <family val="2"/>
    </font>
    <font>
      <b/>
      <u/>
      <sz val="9"/>
      <name val="Arial"/>
      <family val="2"/>
    </font>
    <font>
      <sz val="8"/>
      <color rgb="FF303030"/>
      <name val="Arial"/>
      <family val="2"/>
    </font>
    <font>
      <sz val="10"/>
      <name val="Arial"/>
      <family val="2"/>
    </font>
    <font>
      <b/>
      <sz val="9"/>
      <color theme="1"/>
      <name val="Arial"/>
      <family val="2"/>
    </font>
    <font>
      <sz val="9"/>
      <color theme="1"/>
      <name val="Arial"/>
      <family val="2"/>
    </font>
    <font>
      <b/>
      <sz val="9"/>
      <color rgb="FF303030"/>
      <name val="Calibri"/>
      <family val="2"/>
      <scheme val="minor"/>
    </font>
    <font>
      <sz val="9"/>
      <color rgb="FF303030"/>
      <name val="Calibri"/>
      <family val="2"/>
      <scheme val="minor"/>
    </font>
    <font>
      <b/>
      <sz val="9"/>
      <name val="Calibri"/>
      <family val="2"/>
      <scheme val="minor"/>
    </font>
    <font>
      <i/>
      <sz val="8"/>
      <color rgb="FF00B0F0"/>
      <name val="Arial"/>
      <family val="2"/>
    </font>
    <font>
      <sz val="9"/>
      <color rgb="FF000000"/>
      <name val="Arial"/>
      <family val="2"/>
    </font>
    <font>
      <sz val="9"/>
      <color rgb="FF0070C0"/>
      <name val="Arial"/>
      <family val="2"/>
    </font>
    <font>
      <sz val="9"/>
      <name val="Arial"/>
      <family val="2"/>
    </font>
    <font>
      <b/>
      <sz val="9"/>
      <color theme="1" tint="0.249977111117893"/>
      <name val="Arial"/>
      <family val="2"/>
    </font>
    <font>
      <b/>
      <sz val="9"/>
      <color theme="1" tint="0.14999847407452621"/>
      <name val="Arial"/>
      <family val="2"/>
    </font>
    <font>
      <sz val="10"/>
      <color theme="1" tint="0.14999847407452621"/>
      <name val="Arial"/>
      <family val="2"/>
    </font>
    <font>
      <sz val="9"/>
      <color theme="1" tint="0.14999847407452621"/>
      <name val="Arial"/>
      <family val="2"/>
    </font>
    <font>
      <b/>
      <sz val="10"/>
      <color theme="1" tint="0.14999847407452621"/>
      <name val="Arial"/>
      <family val="2"/>
    </font>
    <font>
      <i/>
      <sz val="9"/>
      <name val="Arial"/>
      <family val="2"/>
    </font>
    <font>
      <sz val="10"/>
      <name val="Arial"/>
      <family val="2"/>
    </font>
    <font>
      <sz val="8"/>
      <name val="Calibri"/>
      <family val="2"/>
      <scheme val="minor"/>
    </font>
    <font>
      <sz val="8"/>
      <color rgb="FFFF0000"/>
      <name val="Calibri"/>
      <family val="2"/>
      <scheme val="minor"/>
    </font>
    <font>
      <b/>
      <vertAlign val="superscript"/>
      <sz val="10"/>
      <color rgb="FFFF0000"/>
      <name val="Arial"/>
      <family val="2"/>
    </font>
    <font>
      <b/>
      <strike/>
      <sz val="9"/>
      <color rgb="FFFF0000"/>
      <name val="Arial"/>
      <family val="2"/>
    </font>
    <font>
      <sz val="10"/>
      <color rgb="FFCC0066"/>
      <name val="Arial"/>
      <family val="2"/>
    </font>
    <font>
      <b/>
      <sz val="10"/>
      <name val="Calibri"/>
      <family val="2"/>
      <scheme val="minor"/>
    </font>
    <font>
      <b/>
      <sz val="8"/>
      <name val="Calibri"/>
      <family val="2"/>
      <scheme val="minor"/>
    </font>
    <font>
      <b/>
      <sz val="10"/>
      <color theme="1"/>
      <name val="Calibri"/>
      <family val="2"/>
      <scheme val="minor"/>
    </font>
    <font>
      <vertAlign val="superscript"/>
      <sz val="8"/>
      <name val="Calibri"/>
      <family val="2"/>
      <scheme val="minor"/>
    </font>
    <font>
      <u/>
      <sz val="8"/>
      <name val="Calibri"/>
      <family val="2"/>
      <scheme val="minor"/>
    </font>
    <font>
      <strike/>
      <sz val="8"/>
      <name val="Calibri"/>
      <family val="2"/>
      <scheme val="minor"/>
    </font>
    <font>
      <strike/>
      <sz val="10"/>
      <name val="Arial"/>
      <family val="2"/>
    </font>
    <font>
      <strike/>
      <sz val="8"/>
      <color rgb="FFFF0000"/>
      <name val="Calibri"/>
      <family val="2"/>
      <scheme val="minor"/>
    </font>
    <font>
      <sz val="7"/>
      <name val="Calibri"/>
      <family val="2"/>
      <scheme val="minor"/>
    </font>
    <font>
      <strike/>
      <sz val="9"/>
      <color rgb="FFFF0000"/>
      <name val="Arial"/>
      <family val="2"/>
    </font>
    <font>
      <b/>
      <sz val="8"/>
      <color theme="1"/>
      <name val="Calibri"/>
      <family val="2"/>
      <scheme val="minor"/>
    </font>
    <font>
      <sz val="10"/>
      <color rgb="FF303030"/>
      <name val="Arial"/>
      <family val="2"/>
    </font>
    <font>
      <b/>
      <sz val="9"/>
      <color rgb="FFFF0000"/>
      <name val="Arial"/>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D9D9D9"/>
        <bgColor indexed="64"/>
      </patternFill>
    </fill>
    <fill>
      <patternFill patternType="solid">
        <fgColor rgb="FFFAFAFA"/>
        <bgColor indexed="64"/>
      </patternFill>
    </fill>
    <fill>
      <patternFill patternType="solid">
        <fgColor rgb="FFF0F4F7"/>
        <bgColor indexed="64"/>
      </patternFill>
    </fill>
    <fill>
      <patternFill patternType="solid">
        <fgColor rgb="FFFAFAFA"/>
        <bgColor rgb="FFFFFFFF"/>
      </patternFill>
    </fill>
    <fill>
      <patternFill patternType="solid">
        <fgColor rgb="FFCCCCCC"/>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4" tint="0.79998168889431442"/>
        <bgColor indexed="64"/>
      </patternFill>
    </fill>
  </fills>
  <borders count="117">
    <border>
      <left/>
      <right/>
      <top/>
      <bottom/>
      <diagonal/>
    </border>
    <border>
      <left/>
      <right/>
      <top/>
      <bottom style="double">
        <color indexed="64"/>
      </bottom>
      <diagonal/>
    </border>
    <border>
      <left style="thin">
        <color indexed="64"/>
      </left>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bottom style="hair">
        <color indexed="64"/>
      </bottom>
      <diagonal/>
    </border>
    <border>
      <left/>
      <right/>
      <top style="double">
        <color indexed="64"/>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indexed="64"/>
      </left>
      <right/>
      <top style="thin">
        <color rgb="FFCCCCCC"/>
      </top>
      <bottom style="thin">
        <color rgb="FFCCCCCC"/>
      </bottom>
      <diagonal/>
    </border>
    <border>
      <left/>
      <right/>
      <top style="thin">
        <color rgb="FFCCCCCC"/>
      </top>
      <bottom style="thin">
        <color rgb="FFCCCCCC"/>
      </bottom>
      <diagonal/>
    </border>
    <border>
      <left/>
      <right/>
      <top style="thin">
        <color rgb="FFCCCCCC"/>
      </top>
      <bottom/>
      <diagonal/>
    </border>
    <border>
      <left/>
      <right style="thin">
        <color rgb="FFD9D9D9"/>
      </right>
      <top/>
      <bottom/>
      <diagonal/>
    </border>
    <border>
      <left style="thin">
        <color rgb="FFCCCCCC"/>
      </left>
      <right/>
      <top style="thin">
        <color rgb="FFCCCCCC"/>
      </top>
      <bottom/>
      <diagonal/>
    </border>
    <border>
      <left/>
      <right style="thin">
        <color rgb="FFD9D9D9"/>
      </right>
      <top style="thin">
        <color rgb="FFCCCCCC"/>
      </top>
      <bottom/>
      <diagonal/>
    </border>
    <border>
      <left style="thin">
        <color rgb="FFCCCCCC"/>
      </left>
      <right/>
      <top/>
      <bottom style="thin">
        <color rgb="FFCCCCCC"/>
      </bottom>
      <diagonal/>
    </border>
    <border>
      <left/>
      <right/>
      <top/>
      <bottom style="thin">
        <color rgb="FFCCCCCC"/>
      </bottom>
      <diagonal/>
    </border>
    <border>
      <left/>
      <right style="thin">
        <color rgb="FFD9D9D9"/>
      </right>
      <top/>
      <bottom style="thin">
        <color rgb="FFCCCCCC"/>
      </bottom>
      <diagonal/>
    </border>
    <border>
      <left style="thin">
        <color rgb="FFCCCCCC"/>
      </left>
      <right style="thin">
        <color rgb="FFD9D9D9"/>
      </right>
      <top style="thin">
        <color rgb="FFCCCCCC"/>
      </top>
      <bottom style="thin">
        <color rgb="FFCCCCCC"/>
      </bottom>
      <diagonal/>
    </border>
    <border>
      <left style="thin">
        <color rgb="FFCCCCCC"/>
      </left>
      <right style="thin">
        <color rgb="FFCCCCCC"/>
      </right>
      <top style="thin">
        <color rgb="FFCCCCCC"/>
      </top>
      <bottom/>
      <diagonal/>
    </border>
    <border>
      <left style="thin">
        <color rgb="FFCCCCCC"/>
      </left>
      <right style="thin">
        <color rgb="FFD9D9D9"/>
      </right>
      <top style="thin">
        <color rgb="FFCCCCCC"/>
      </top>
      <bottom/>
      <diagonal/>
    </border>
    <border>
      <left style="thin">
        <color rgb="FFCCCCCC"/>
      </left>
      <right style="thin">
        <color rgb="FFCCCCCC"/>
      </right>
      <top/>
      <bottom style="thin">
        <color rgb="FFCCCCCC"/>
      </bottom>
      <diagonal/>
    </border>
    <border>
      <left style="thin">
        <color rgb="FFCCCCCC"/>
      </left>
      <right style="thin">
        <color rgb="FFCCCCCC"/>
      </right>
      <top/>
      <bottom/>
      <diagonal/>
    </border>
    <border>
      <left/>
      <right style="thin">
        <color rgb="FFCCCCCC"/>
      </right>
      <top/>
      <bottom style="thin">
        <color rgb="FFCCCCCC"/>
      </bottom>
      <diagonal/>
    </border>
    <border>
      <left/>
      <right style="thin">
        <color rgb="FFCCCCCC"/>
      </right>
      <top style="thin">
        <color rgb="FFCCCCCC"/>
      </top>
      <bottom/>
      <diagonal/>
    </border>
    <border>
      <left style="thin">
        <color rgb="FFCCCCCC"/>
      </left>
      <right/>
      <top/>
      <bottom/>
      <diagonal/>
    </border>
    <border>
      <left/>
      <right style="thin">
        <color rgb="FFCCCCCC"/>
      </right>
      <top/>
      <bottom/>
      <diagonal/>
    </border>
    <border>
      <left style="thin">
        <color rgb="FFD9D9D9"/>
      </left>
      <right style="thin">
        <color rgb="FFD9D9D9"/>
      </right>
      <top style="thin">
        <color rgb="FFD9D9D9"/>
      </top>
      <bottom style="thin">
        <color rgb="FFD9D9D9"/>
      </bottom>
      <diagonal/>
    </border>
    <border>
      <left style="thin">
        <color rgb="FFCCCCCC"/>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CCCCCC"/>
      </left>
      <right/>
      <top/>
      <bottom style="thin">
        <color rgb="FFD9D9D9"/>
      </bottom>
      <diagonal/>
    </border>
    <border>
      <left/>
      <right/>
      <top/>
      <bottom style="thin">
        <color rgb="FFD9D9D9"/>
      </bottom>
      <diagonal/>
    </border>
    <border>
      <left style="thin">
        <color rgb="FFD9D9D9"/>
      </left>
      <right/>
      <top style="thin">
        <color rgb="FFD9D9D9"/>
      </top>
      <bottom/>
      <diagonal/>
    </border>
    <border>
      <left style="thin">
        <color rgb="FFD9D9D9"/>
      </left>
      <right/>
      <top/>
      <bottom/>
      <diagonal/>
    </border>
    <border>
      <left style="thin">
        <color rgb="FFD9D9D9"/>
      </left>
      <right/>
      <top/>
      <bottom style="thin">
        <color rgb="FFD9D9D9"/>
      </bottom>
      <diagonal/>
    </border>
    <border>
      <left/>
      <right style="thin">
        <color rgb="FFCCCCCC"/>
      </right>
      <top/>
      <bottom style="thin">
        <color rgb="FFD9D9D9"/>
      </bottom>
      <diagonal/>
    </border>
    <border>
      <left style="thin">
        <color rgb="FFCCCCCC"/>
      </left>
      <right/>
      <top style="double">
        <color indexed="64"/>
      </top>
      <bottom/>
      <diagonal/>
    </border>
    <border>
      <left/>
      <right style="thin">
        <color rgb="FFCCCCCC"/>
      </right>
      <top style="double">
        <color indexed="64"/>
      </top>
      <bottom/>
      <diagonal/>
    </border>
    <border>
      <left style="thin">
        <color rgb="FFCCCCCC"/>
      </left>
      <right/>
      <top/>
      <bottom style="double">
        <color indexed="64"/>
      </bottom>
      <diagonal/>
    </border>
    <border>
      <left/>
      <right/>
      <top style="double">
        <color indexed="64"/>
      </top>
      <bottom style="thin">
        <color rgb="FFCCCCCC"/>
      </bottom>
      <diagonal/>
    </border>
    <border>
      <left style="thin">
        <color rgb="FFCCCCCC"/>
      </left>
      <right/>
      <top style="double">
        <color indexed="64"/>
      </top>
      <bottom style="thin">
        <color rgb="FFCCCCCC"/>
      </bottom>
      <diagonal/>
    </border>
    <border>
      <left/>
      <right style="thin">
        <color rgb="FFCCCCCC"/>
      </right>
      <top style="double">
        <color indexed="64"/>
      </top>
      <bottom style="thin">
        <color rgb="FFCCCCCC"/>
      </bottom>
      <diagonal/>
    </border>
    <border>
      <left style="thin">
        <color rgb="FFCCCCCC"/>
      </left>
      <right style="thin">
        <color rgb="FFCCCCCC"/>
      </right>
      <top style="double">
        <color indexed="64"/>
      </top>
      <bottom/>
      <diagonal/>
    </border>
    <border>
      <left style="thin">
        <color rgb="FFCCCCCC"/>
      </left>
      <right/>
      <top style="double">
        <color indexed="64"/>
      </top>
      <bottom style="thin">
        <color rgb="FFD9D9D9"/>
      </bottom>
      <diagonal/>
    </border>
    <border>
      <left/>
      <right/>
      <top style="double">
        <color indexed="64"/>
      </top>
      <bottom style="thin">
        <color rgb="FFD9D9D9"/>
      </bottom>
      <diagonal/>
    </border>
    <border>
      <left/>
      <right style="thin">
        <color rgb="FFD9D9D9"/>
      </right>
      <top style="thin">
        <color rgb="FFCCCCCC"/>
      </top>
      <bottom style="thin">
        <color rgb="FFD9D9D9"/>
      </bottom>
      <diagonal/>
    </border>
    <border>
      <left/>
      <right/>
      <top style="thin">
        <color rgb="FFCCCCCC"/>
      </top>
      <bottom style="thin">
        <color rgb="FFD9D9D9"/>
      </bottom>
      <diagonal/>
    </border>
    <border>
      <left style="thin">
        <color rgb="FFD9D9D9"/>
      </left>
      <right/>
      <top style="thin">
        <color rgb="FFCCCCCC"/>
      </top>
      <bottom style="thin">
        <color rgb="FFD9D9D9"/>
      </bottom>
      <diagonal/>
    </border>
    <border>
      <left/>
      <right style="thin">
        <color rgb="FFD9D9D9"/>
      </right>
      <top style="thin">
        <color rgb="FFCCCCCC"/>
      </top>
      <bottom style="thin">
        <color rgb="FFCCCCCC"/>
      </bottom>
      <diagonal/>
    </border>
    <border>
      <left style="thin">
        <color rgb="FFD9D9D9"/>
      </left>
      <right/>
      <top style="thin">
        <color rgb="FFCCCCCC"/>
      </top>
      <bottom style="thin">
        <color rgb="FFCCCCCC"/>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medium">
        <color indexed="64"/>
      </top>
      <bottom style="thin">
        <color theme="0" tint="-0.24994659260841701"/>
      </bottom>
      <diagonal/>
    </border>
    <border>
      <left style="thin">
        <color theme="0" tint="-0.24994659260841701"/>
      </left>
      <right style="medium">
        <color indexed="64"/>
      </right>
      <top style="medium">
        <color indexed="64"/>
      </top>
      <bottom style="thin">
        <color theme="0" tint="-0.24994659260841701"/>
      </bottom>
      <diagonal/>
    </border>
    <border>
      <left/>
      <right style="medium">
        <color indexed="64"/>
      </right>
      <top style="thin">
        <color rgb="FFCCCCCC"/>
      </top>
      <bottom style="thin">
        <color rgb="FFCCCCCC"/>
      </bottom>
      <diagonal/>
    </border>
    <border>
      <left style="thin">
        <color theme="0" tint="-0.24994659260841701"/>
      </left>
      <right style="medium">
        <color indexed="64"/>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medium">
        <color indexed="64"/>
      </bottom>
      <diagonal/>
    </border>
    <border>
      <left style="thin">
        <color indexed="64"/>
      </left>
      <right style="thin">
        <color indexed="64"/>
      </right>
      <top style="hair">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thin">
        <color indexed="64"/>
      </right>
      <top/>
      <bottom/>
      <diagonal/>
    </border>
    <border>
      <left/>
      <right style="thin">
        <color indexed="64"/>
      </right>
      <top/>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hair">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hair">
        <color indexed="64"/>
      </top>
      <bottom style="thin">
        <color indexed="64"/>
      </bottom>
      <diagonal/>
    </border>
    <border>
      <left/>
      <right/>
      <top style="hair">
        <color indexed="64"/>
      </top>
      <bottom style="thin">
        <color indexed="64"/>
      </bottom>
      <diagonal/>
    </border>
    <border>
      <left style="hair">
        <color indexed="64"/>
      </left>
      <right/>
      <top style="hair">
        <color indexed="64"/>
      </top>
      <bottom style="thin">
        <color indexed="64"/>
      </bottom>
      <diagonal/>
    </border>
    <border>
      <left/>
      <right/>
      <top/>
      <bottom style="thin">
        <color theme="1"/>
      </bottom>
      <diagonal/>
    </border>
    <border>
      <left style="thin">
        <color rgb="FFCCCCCC"/>
      </left>
      <right/>
      <top style="thin">
        <color theme="1"/>
      </top>
      <bottom style="thin">
        <color rgb="FFCCCCCC"/>
      </bottom>
      <diagonal/>
    </border>
    <border>
      <left/>
      <right/>
      <top style="thin">
        <color theme="1"/>
      </top>
      <bottom style="thin">
        <color rgb="FFCCCCCC"/>
      </bottom>
      <diagonal/>
    </border>
    <border>
      <left/>
      <right style="thin">
        <color rgb="FFCCCCCC"/>
      </right>
      <top style="thin">
        <color theme="1"/>
      </top>
      <bottom style="thin">
        <color rgb="FFCCCCCC"/>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thin">
        <color indexed="64"/>
      </left>
      <right style="hair">
        <color indexed="64"/>
      </right>
      <top/>
      <bottom/>
      <diagonal/>
    </border>
    <border>
      <left style="hair">
        <color indexed="64"/>
      </left>
      <right style="thin">
        <color indexed="64"/>
      </right>
      <top style="thin">
        <color indexed="64"/>
      </top>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theme="0" tint="-0.24994659260841701"/>
      </left>
      <right style="medium">
        <color indexed="64"/>
      </right>
      <top style="thin">
        <color theme="0" tint="-0.24994659260841701"/>
      </top>
      <bottom style="medium">
        <color indexed="64"/>
      </bottom>
      <diagonal/>
    </border>
  </borders>
  <cellStyleXfs count="52060">
    <xf numFmtId="0" fontId="0" fillId="0" borderId="0"/>
    <xf numFmtId="0" fontId="21" fillId="0" borderId="0"/>
    <xf numFmtId="0" fontId="21" fillId="0" borderId="0"/>
    <xf numFmtId="0" fontId="21" fillId="0" borderId="0"/>
    <xf numFmtId="0" fontId="21" fillId="0" borderId="0"/>
    <xf numFmtId="0" fontId="21" fillId="0" borderId="0"/>
    <xf numFmtId="0" fontId="20" fillId="0" borderId="0"/>
    <xf numFmtId="0" fontId="21" fillId="0" borderId="0"/>
    <xf numFmtId="0" fontId="19" fillId="0" borderId="0"/>
    <xf numFmtId="0" fontId="21" fillId="0" borderId="0"/>
    <xf numFmtId="0" fontId="18" fillId="0" borderId="0"/>
    <xf numFmtId="0" fontId="17" fillId="0" borderId="0"/>
    <xf numFmtId="0" fontId="16" fillId="0" borderId="0"/>
    <xf numFmtId="0" fontId="16"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21" fillId="0" borderId="0" applyFont="0" applyFill="0" applyBorder="0" applyAlignment="0" applyProtection="0"/>
    <xf numFmtId="0" fontId="5" fillId="0" borderId="0"/>
    <xf numFmtId="0" fontId="5" fillId="0" borderId="0"/>
    <xf numFmtId="0" fontId="5" fillId="0" borderId="0"/>
    <xf numFmtId="0" fontId="4" fillId="0" borderId="0"/>
    <xf numFmtId="0" fontId="72" fillId="0" borderId="0"/>
    <xf numFmtId="43" fontId="21"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8" fillId="0" borderId="0"/>
    <xf numFmtId="0" fontId="21" fillId="0" borderId="0"/>
    <xf numFmtId="0" fontId="1" fillId="0" borderId="0"/>
    <xf numFmtId="43" fontId="21" fillId="0" borderId="0" applyFont="0" applyFill="0" applyBorder="0" applyAlignment="0" applyProtection="0"/>
    <xf numFmtId="0" fontId="1" fillId="0" borderId="0"/>
    <xf numFmtId="164" fontId="21" fillId="0" borderId="0" applyFont="0" applyFill="0" applyBorder="0" applyAlignment="0" applyProtection="0"/>
  </cellStyleXfs>
  <cellXfs count="1421">
    <xf numFmtId="0" fontId="0" fillId="0" borderId="0" xfId="0"/>
    <xf numFmtId="49" fontId="28" fillId="0" borderId="0" xfId="2" applyNumberFormat="1" applyFont="1" applyAlignment="1">
      <alignment horizontal="center"/>
    </xf>
    <xf numFmtId="0" fontId="28" fillId="0" borderId="0" xfId="2" applyFont="1" applyAlignment="1">
      <alignment horizontal="center"/>
    </xf>
    <xf numFmtId="0" fontId="28" fillId="2" borderId="0" xfId="2" applyFont="1" applyFill="1"/>
    <xf numFmtId="0" fontId="32" fillId="0" borderId="0" xfId="5" quotePrefix="1" applyFont="1"/>
    <xf numFmtId="0" fontId="28" fillId="0" borderId="0" xfId="5" quotePrefix="1" applyFont="1"/>
    <xf numFmtId="0" fontId="28" fillId="0" borderId="0" xfId="3" applyFont="1" applyAlignment="1">
      <alignment vertical="center"/>
    </xf>
    <xf numFmtId="0" fontId="28" fillId="0" borderId="0" xfId="3" applyFont="1" applyAlignment="1">
      <alignment horizontal="left" vertical="center"/>
    </xf>
    <xf numFmtId="0" fontId="35" fillId="0" borderId="0" xfId="2" applyFont="1"/>
    <xf numFmtId="0" fontId="24" fillId="0" borderId="0" xfId="2" applyFont="1" applyAlignment="1">
      <alignment horizontal="center"/>
    </xf>
    <xf numFmtId="0" fontId="52" fillId="0" borderId="0" xfId="2" applyFont="1"/>
    <xf numFmtId="0" fontId="52" fillId="0" borderId="0" xfId="3" applyFont="1" applyAlignment="1">
      <alignment horizontal="center" vertical="center"/>
    </xf>
    <xf numFmtId="0" fontId="52" fillId="0" borderId="0" xfId="3" applyFont="1" applyAlignment="1">
      <alignment vertical="center"/>
    </xf>
    <xf numFmtId="0" fontId="28" fillId="0" borderId="0" xfId="2" applyFont="1" applyAlignment="1">
      <alignment horizontal="left"/>
    </xf>
    <xf numFmtId="0" fontId="23" fillId="0" borderId="0" xfId="2" applyFont="1" applyAlignment="1">
      <alignment horizontal="right"/>
    </xf>
    <xf numFmtId="0" fontId="23" fillId="0" borderId="0" xfId="2" applyFont="1" applyAlignment="1">
      <alignment horizontal="center"/>
    </xf>
    <xf numFmtId="0" fontId="28" fillId="0" borderId="0" xfId="2" applyFont="1"/>
    <xf numFmtId="0" fontId="28" fillId="0" borderId="0" xfId="2" applyFont="1" applyAlignment="1">
      <alignment vertical="center"/>
    </xf>
    <xf numFmtId="0" fontId="23" fillId="0" borderId="0" xfId="2" applyFont="1" applyAlignment="1">
      <alignment vertical="center"/>
    </xf>
    <xf numFmtId="0" fontId="28" fillId="0" borderId="0" xfId="2" applyFont="1" applyBorder="1" applyAlignment="1">
      <alignment vertical="center"/>
    </xf>
    <xf numFmtId="0" fontId="32" fillId="0" borderId="0" xfId="2" applyFont="1" applyAlignment="1">
      <alignment vertical="center"/>
    </xf>
    <xf numFmtId="0" fontId="0" fillId="0" borderId="0" xfId="0" applyFont="1" applyFill="1"/>
    <xf numFmtId="0" fontId="0" fillId="0" borderId="0" xfId="0"/>
    <xf numFmtId="0" fontId="23" fillId="5" borderId="0" xfId="9" applyFont="1" applyFill="1" applyAlignment="1">
      <alignment vertical="center"/>
    </xf>
    <xf numFmtId="0" fontId="13" fillId="5" borderId="0" xfId="9" applyFont="1" applyFill="1" applyAlignment="1">
      <alignment vertical="center"/>
    </xf>
    <xf numFmtId="0" fontId="13" fillId="0" borderId="0" xfId="9" applyFont="1" applyAlignment="1">
      <alignment vertical="center"/>
    </xf>
    <xf numFmtId="0" fontId="28" fillId="5" borderId="1" xfId="9" applyFont="1" applyFill="1" applyBorder="1" applyAlignment="1">
      <alignment horizontal="left"/>
    </xf>
    <xf numFmtId="0" fontId="28" fillId="5" borderId="1" xfId="9" applyFont="1" applyFill="1" applyBorder="1" applyAlignment="1">
      <alignment horizontal="center"/>
    </xf>
    <xf numFmtId="0" fontId="23" fillId="5" borderId="1" xfId="9" applyFont="1" applyFill="1" applyBorder="1"/>
    <xf numFmtId="0" fontId="28" fillId="0" borderId="0" xfId="9" applyFont="1"/>
    <xf numFmtId="0" fontId="28" fillId="0" borderId="0" xfId="9" applyFont="1" applyAlignment="1">
      <alignment horizontal="left"/>
    </xf>
    <xf numFmtId="0" fontId="28" fillId="5" borderId="0" xfId="9" applyFont="1" applyFill="1" applyAlignment="1">
      <alignment horizontal="left"/>
    </xf>
    <xf numFmtId="0" fontId="28" fillId="5" borderId="0" xfId="9" applyFont="1" applyFill="1" applyAlignment="1">
      <alignment horizontal="center"/>
    </xf>
    <xf numFmtId="0" fontId="28" fillId="5" borderId="0" xfId="9" applyFont="1" applyFill="1"/>
    <xf numFmtId="0" fontId="23" fillId="5" borderId="0" xfId="9" applyFont="1" applyFill="1" applyAlignment="1">
      <alignment horizontal="left"/>
    </xf>
    <xf numFmtId="0" fontId="23" fillId="0" borderId="0" xfId="9" applyFont="1" applyAlignment="1">
      <alignment horizontal="center"/>
    </xf>
    <xf numFmtId="0" fontId="23" fillId="0" borderId="0" xfId="9" applyFont="1" applyAlignment="1">
      <alignment horizontal="center" wrapText="1"/>
    </xf>
    <xf numFmtId="0" fontId="23" fillId="0" borderId="0" xfId="9" applyFont="1"/>
    <xf numFmtId="0" fontId="28" fillId="0" borderId="0" xfId="9" applyFont="1" applyAlignment="1">
      <alignment vertical="center" wrapText="1"/>
    </xf>
    <xf numFmtId="0" fontId="67" fillId="6" borderId="7" xfId="0" applyFont="1" applyFill="1" applyBorder="1"/>
    <xf numFmtId="0" fontId="38" fillId="0" borderId="0" xfId="9" applyFont="1"/>
    <xf numFmtId="0" fontId="36" fillId="0" borderId="0" xfId="9" applyFont="1"/>
    <xf numFmtId="0" fontId="28" fillId="0" borderId="0" xfId="9" applyFont="1" applyAlignment="1">
      <alignment horizontal="left" indent="1"/>
    </xf>
    <xf numFmtId="0" fontId="28" fillId="0" borderId="0" xfId="9" applyFont="1" applyAlignment="1">
      <alignment vertical="center"/>
    </xf>
    <xf numFmtId="0" fontId="66" fillId="7" borderId="7" xfId="0" applyFont="1" applyFill="1" applyBorder="1" applyAlignment="1" applyProtection="1">
      <alignment horizontal="left"/>
      <protection locked="0"/>
    </xf>
    <xf numFmtId="0" fontId="36" fillId="2" borderId="0" xfId="9" applyFont="1" applyFill="1"/>
    <xf numFmtId="0" fontId="28" fillId="2" borderId="0" xfId="9" applyFont="1" applyFill="1"/>
    <xf numFmtId="0" fontId="23" fillId="2" borderId="0" xfId="9" applyFont="1" applyFill="1"/>
    <xf numFmtId="0" fontId="66" fillId="7" borderId="7" xfId="0" applyFont="1" applyFill="1" applyBorder="1"/>
    <xf numFmtId="0" fontId="24" fillId="0" borderId="0" xfId="9" applyFont="1"/>
    <xf numFmtId="0" fontId="68" fillId="5" borderId="0" xfId="9" applyFont="1" applyFill="1" applyAlignment="1">
      <alignment vertical="center"/>
    </xf>
    <xf numFmtId="0" fontId="66" fillId="6" borderId="7" xfId="0" applyFont="1" applyFill="1" applyBorder="1" applyAlignment="1" applyProtection="1">
      <alignment horizontal="left" wrapText="1"/>
      <protection locked="0"/>
    </xf>
    <xf numFmtId="0" fontId="67" fillId="6" borderId="7" xfId="0" applyFont="1" applyFill="1" applyBorder="1" applyAlignment="1" applyProtection="1">
      <alignment horizontal="left" wrapText="1"/>
      <protection locked="0"/>
    </xf>
    <xf numFmtId="0" fontId="0" fillId="5" borderId="0" xfId="0" applyFill="1" applyAlignment="1">
      <alignment horizontal="center" vertical="center"/>
    </xf>
    <xf numFmtId="0" fontId="67" fillId="5" borderId="7" xfId="0" applyFont="1" applyFill="1" applyBorder="1" applyAlignment="1" applyProtection="1">
      <alignment horizontal="left" wrapText="1"/>
      <protection locked="0"/>
    </xf>
    <xf numFmtId="0" fontId="66" fillId="6" borderId="11" xfId="0" applyFont="1" applyFill="1" applyBorder="1" applyAlignment="1" applyProtection="1">
      <alignment horizontal="left" wrapText="1"/>
      <protection locked="0"/>
    </xf>
    <xf numFmtId="0" fontId="0" fillId="9" borderId="0" xfId="0" applyFill="1"/>
    <xf numFmtId="0" fontId="66" fillId="0" borderId="7" xfId="0" applyFont="1" applyFill="1" applyBorder="1" applyAlignment="1" applyProtection="1">
      <alignment horizontal="left" wrapText="1"/>
      <protection locked="0"/>
    </xf>
    <xf numFmtId="0" fontId="28" fillId="5" borderId="0" xfId="9" applyFont="1" applyFill="1" applyAlignment="1">
      <alignment horizontal="right"/>
    </xf>
    <xf numFmtId="0" fontId="23" fillId="5" borderId="0" xfId="9" applyFont="1" applyFill="1" applyAlignment="1">
      <alignment horizontal="center"/>
    </xf>
    <xf numFmtId="0" fontId="66" fillId="6" borderId="7" xfId="0" applyFont="1" applyFill="1" applyBorder="1" applyAlignment="1">
      <alignment horizontal="left"/>
    </xf>
    <xf numFmtId="43" fontId="67" fillId="6" borderId="7" xfId="17355" applyFont="1" applyFill="1" applyBorder="1"/>
    <xf numFmtId="0" fontId="66" fillId="7" borderId="7" xfId="0" applyFont="1" applyFill="1" applyBorder="1" applyAlignment="1">
      <alignment horizontal="left" vertical="top"/>
    </xf>
    <xf numFmtId="43" fontId="66" fillId="7" borderId="7" xfId="17355" applyFont="1" applyFill="1" applyBorder="1"/>
    <xf numFmtId="0" fontId="67" fillId="6" borderId="7" xfId="0" applyFont="1" applyFill="1" applyBorder="1" applyAlignment="1">
      <alignment horizontal="left" indent="1"/>
    </xf>
    <xf numFmtId="0" fontId="25" fillId="0" borderId="0" xfId="17357" applyFont="1"/>
    <xf numFmtId="0" fontId="28" fillId="0" borderId="0" xfId="17357" applyFont="1"/>
    <xf numFmtId="0" fontId="23" fillId="0" borderId="0" xfId="17357" applyFont="1"/>
    <xf numFmtId="0" fontId="23" fillId="0" borderId="0" xfId="9" applyFont="1" applyAlignment="1">
      <alignment horizontal="left"/>
    </xf>
    <xf numFmtId="0" fontId="28" fillId="0" borderId="0" xfId="17358" applyFont="1"/>
    <xf numFmtId="0" fontId="27" fillId="0" borderId="0" xfId="9" applyFont="1" applyAlignment="1">
      <alignment horizontal="left"/>
    </xf>
    <xf numFmtId="0" fontId="42" fillId="0" borderId="0" xfId="9" applyFont="1"/>
    <xf numFmtId="0" fontId="23" fillId="5" borderId="0" xfId="9" applyFont="1" applyFill="1" applyAlignment="1">
      <alignment horizontal="left" vertical="center"/>
    </xf>
    <xf numFmtId="0" fontId="21" fillId="2" borderId="0" xfId="9" applyFill="1"/>
    <xf numFmtId="0" fontId="21" fillId="0" borderId="0" xfId="9"/>
    <xf numFmtId="0" fontId="28" fillId="5" borderId="0" xfId="9" applyFont="1" applyFill="1" applyAlignment="1">
      <alignment vertical="center"/>
    </xf>
    <xf numFmtId="0" fontId="23" fillId="5" borderId="0" xfId="9" applyFont="1" applyFill="1" applyAlignment="1">
      <alignment horizontal="center" vertical="center"/>
    </xf>
    <xf numFmtId="0" fontId="67" fillId="5" borderId="7" xfId="0" applyFont="1" applyFill="1" applyBorder="1"/>
    <xf numFmtId="0" fontId="66" fillId="5" borderId="7" xfId="0" applyFont="1" applyFill="1" applyBorder="1" applyAlignment="1">
      <alignment horizontal="center" wrapText="1"/>
    </xf>
    <xf numFmtId="0" fontId="66" fillId="5" borderId="7" xfId="0" applyFont="1" applyFill="1" applyBorder="1" applyAlignment="1">
      <alignment horizontal="left"/>
    </xf>
    <xf numFmtId="0" fontId="32" fillId="0" borderId="0" xfId="9" applyFont="1"/>
    <xf numFmtId="0" fontId="66" fillId="5" borderId="7" xfId="0" applyFont="1" applyFill="1" applyBorder="1"/>
    <xf numFmtId="0" fontId="66" fillId="5" borderId="7" xfId="0" applyFont="1" applyFill="1" applyBorder="1" applyAlignment="1">
      <alignment horizontal="center"/>
    </xf>
    <xf numFmtId="0" fontId="35" fillId="5" borderId="0" xfId="9" applyFont="1" applyFill="1" applyAlignment="1">
      <alignment vertical="center"/>
    </xf>
    <xf numFmtId="0" fontId="35" fillId="5" borderId="0" xfId="2" applyFont="1" applyFill="1"/>
    <xf numFmtId="0" fontId="35" fillId="0" borderId="0" xfId="9" applyFont="1" applyAlignment="1">
      <alignment vertical="center"/>
    </xf>
    <xf numFmtId="0" fontId="35" fillId="5" borderId="1" xfId="9" applyFont="1" applyFill="1" applyBorder="1" applyAlignment="1">
      <alignment horizontal="left"/>
    </xf>
    <xf numFmtId="0" fontId="35" fillId="0" borderId="0" xfId="9" applyFont="1"/>
    <xf numFmtId="0" fontId="35" fillId="5" borderId="0" xfId="9" applyFont="1" applyFill="1"/>
    <xf numFmtId="0" fontId="66" fillId="5" borderId="7" xfId="0" applyFont="1" applyFill="1" applyBorder="1" applyAlignment="1">
      <alignment horizontal="left" vertical="top"/>
    </xf>
    <xf numFmtId="0" fontId="66" fillId="5" borderId="7" xfId="0" applyFont="1" applyFill="1" applyBorder="1" applyAlignment="1">
      <alignment horizontal="left" vertical="top" indent="1"/>
    </xf>
    <xf numFmtId="165" fontId="66" fillId="7" borderId="7" xfId="0" applyNumberFormat="1" applyFont="1" applyFill="1" applyBorder="1" applyAlignment="1">
      <alignment horizontal="center"/>
    </xf>
    <xf numFmtId="0" fontId="52" fillId="0" borderId="0" xfId="9" applyFont="1"/>
    <xf numFmtId="43" fontId="28" fillId="5" borderId="0" xfId="17355" applyFont="1" applyFill="1"/>
    <xf numFmtId="0" fontId="66" fillId="5" borderId="7" xfId="0" applyFont="1" applyFill="1" applyBorder="1" applyAlignment="1">
      <alignment horizontal="left" vertical="top" wrapText="1" indent="1"/>
    </xf>
    <xf numFmtId="0" fontId="66" fillId="6" borderId="7" xfId="0" applyFont="1" applyFill="1" applyBorder="1" applyAlignment="1">
      <alignment horizontal="left" vertical="top"/>
    </xf>
    <xf numFmtId="0" fontId="32" fillId="5" borderId="0" xfId="9" applyFont="1" applyFill="1" applyAlignment="1">
      <alignment vertical="center"/>
    </xf>
    <xf numFmtId="0" fontId="23" fillId="5" borderId="1" xfId="9" applyFont="1" applyFill="1" applyBorder="1" applyAlignment="1">
      <alignment horizontal="center"/>
    </xf>
    <xf numFmtId="0" fontId="53" fillId="5" borderId="0" xfId="9" applyFont="1" applyFill="1" applyAlignment="1">
      <alignment vertical="center"/>
    </xf>
    <xf numFmtId="0" fontId="52" fillId="5" borderId="0" xfId="9" applyFont="1" applyFill="1" applyAlignment="1">
      <alignment vertical="center"/>
    </xf>
    <xf numFmtId="0" fontId="52" fillId="2" borderId="0" xfId="9" applyFont="1" applyFill="1" applyAlignment="1">
      <alignment vertical="center"/>
    </xf>
    <xf numFmtId="0" fontId="67" fillId="6" borderId="7" xfId="0" applyFont="1" applyFill="1" applyBorder="1" applyAlignment="1">
      <alignment wrapText="1"/>
    </xf>
    <xf numFmtId="0" fontId="25" fillId="5" borderId="0" xfId="9" applyFont="1" applyFill="1"/>
    <xf numFmtId="0" fontId="67" fillId="6" borderId="20" xfId="0" applyFont="1" applyFill="1" applyBorder="1"/>
    <xf numFmtId="0" fontId="29" fillId="5" borderId="0" xfId="9" applyFont="1" applyFill="1"/>
    <xf numFmtId="0" fontId="13" fillId="5" borderId="0" xfId="9" applyFont="1" applyFill="1"/>
    <xf numFmtId="0" fontId="13" fillId="0" borderId="0" xfId="9" applyFont="1"/>
    <xf numFmtId="0" fontId="13" fillId="5" borderId="1" xfId="9" applyFont="1" applyFill="1" applyBorder="1"/>
    <xf numFmtId="0" fontId="29" fillId="0" borderId="0" xfId="9" applyFont="1"/>
    <xf numFmtId="43" fontId="67" fillId="5" borderId="7" xfId="17355" applyFont="1" applyFill="1" applyBorder="1"/>
    <xf numFmtId="0" fontId="51" fillId="5" borderId="0" xfId="9" applyFont="1" applyFill="1"/>
    <xf numFmtId="0" fontId="66" fillId="5" borderId="23" xfId="0" applyFont="1" applyFill="1" applyBorder="1" applyAlignment="1">
      <alignment wrapText="1"/>
    </xf>
    <xf numFmtId="0" fontId="28" fillId="2" borderId="0" xfId="9" applyFont="1" applyFill="1" applyAlignment="1">
      <alignment horizontal="right"/>
    </xf>
    <xf numFmtId="0" fontId="23" fillId="2" borderId="0" xfId="9" applyFont="1" applyFill="1" applyAlignment="1">
      <alignment horizontal="center"/>
    </xf>
    <xf numFmtId="0" fontId="67" fillId="6" borderId="7" xfId="0" applyFont="1" applyFill="1" applyBorder="1" applyAlignment="1">
      <alignment horizontal="right"/>
    </xf>
    <xf numFmtId="0" fontId="23" fillId="0" borderId="0" xfId="9" applyFont="1" applyAlignment="1">
      <alignment horizontal="right"/>
    </xf>
    <xf numFmtId="43" fontId="13" fillId="5" borderId="0" xfId="17355" applyFont="1" applyFill="1" applyAlignment="1">
      <alignment vertical="center"/>
    </xf>
    <xf numFmtId="0" fontId="23" fillId="5" borderId="3" xfId="9" applyFont="1" applyFill="1" applyBorder="1" applyAlignment="1">
      <alignment horizontal="left"/>
    </xf>
    <xf numFmtId="43" fontId="28" fillId="0" borderId="0" xfId="17355" applyFont="1"/>
    <xf numFmtId="0" fontId="66" fillId="6" borderId="7" xfId="0" applyFont="1" applyFill="1" applyBorder="1"/>
    <xf numFmtId="0" fontId="28" fillId="5" borderId="14" xfId="9" applyFont="1" applyFill="1" applyBorder="1" applyAlignment="1">
      <alignment vertical="center"/>
    </xf>
    <xf numFmtId="0" fontId="23" fillId="5" borderId="24" xfId="9" applyFont="1" applyFill="1" applyBorder="1" applyAlignment="1">
      <alignment vertical="center"/>
    </xf>
    <xf numFmtId="0" fontId="23" fillId="5" borderId="25" xfId="9" applyFont="1" applyFill="1" applyBorder="1" applyAlignment="1">
      <alignment vertical="center"/>
    </xf>
    <xf numFmtId="0" fontId="28" fillId="5" borderId="16" xfId="9" applyFont="1" applyFill="1" applyBorder="1" applyAlignment="1">
      <alignment vertical="center"/>
    </xf>
    <xf numFmtId="0" fontId="67" fillId="6" borderId="7" xfId="0" applyFont="1" applyFill="1" applyBorder="1" applyAlignment="1">
      <alignment horizontal="left"/>
    </xf>
    <xf numFmtId="0" fontId="23" fillId="5" borderId="17" xfId="9" applyFont="1" applyFill="1" applyBorder="1" applyAlignment="1">
      <alignment horizontal="center" vertical="center"/>
    </xf>
    <xf numFmtId="43" fontId="66" fillId="5" borderId="7" xfId="17355" applyFont="1" applyFill="1" applyBorder="1"/>
    <xf numFmtId="0" fontId="47" fillId="2" borderId="0" xfId="9" applyFont="1" applyFill="1"/>
    <xf numFmtId="0" fontId="49" fillId="2" borderId="0" xfId="9" applyFont="1" applyFill="1"/>
    <xf numFmtId="0" fontId="23" fillId="5" borderId="0" xfId="32" applyFont="1" applyFill="1"/>
    <xf numFmtId="0" fontId="28" fillId="5" borderId="0" xfId="32" applyFont="1" applyFill="1"/>
    <xf numFmtId="0" fontId="28" fillId="5" borderId="0" xfId="32" applyFont="1" applyFill="1" applyAlignment="1">
      <alignment vertical="center"/>
    </xf>
    <xf numFmtId="0" fontId="28" fillId="2" borderId="0" xfId="32" applyFont="1" applyFill="1"/>
    <xf numFmtId="0" fontId="28" fillId="0" borderId="0" xfId="32" applyFont="1"/>
    <xf numFmtId="0" fontId="28" fillId="5" borderId="1" xfId="32" applyFont="1" applyFill="1" applyBorder="1" applyAlignment="1">
      <alignment horizontal="center"/>
    </xf>
    <xf numFmtId="0" fontId="28" fillId="2" borderId="0" xfId="32" applyFont="1" applyFill="1" applyAlignment="1">
      <alignment horizontal="center"/>
    </xf>
    <xf numFmtId="0" fontId="28" fillId="0" borderId="0" xfId="32" applyFont="1" applyAlignment="1">
      <alignment horizontal="center"/>
    </xf>
    <xf numFmtId="0" fontId="23" fillId="5" borderId="1" xfId="32" applyFont="1" applyFill="1" applyBorder="1" applyAlignment="1">
      <alignment vertical="top"/>
    </xf>
    <xf numFmtId="0" fontId="28" fillId="5" borderId="1" xfId="32" applyFont="1" applyFill="1" applyBorder="1" applyAlignment="1">
      <alignment horizontal="center" vertical="top"/>
    </xf>
    <xf numFmtId="0" fontId="28" fillId="6" borderId="0" xfId="32" applyFont="1" applyFill="1"/>
    <xf numFmtId="0" fontId="28" fillId="5" borderId="0" xfId="32" applyFont="1" applyFill="1" applyAlignment="1">
      <alignment horizontal="center"/>
    </xf>
    <xf numFmtId="0" fontId="23" fillId="5" borderId="0" xfId="2" applyFont="1" applyFill="1" applyAlignment="1">
      <alignment vertical="center"/>
    </xf>
    <xf numFmtId="0" fontId="28" fillId="0" borderId="0" xfId="32" applyFont="1" applyAlignment="1">
      <alignment vertical="center"/>
    </xf>
    <xf numFmtId="0" fontId="28" fillId="6" borderId="0" xfId="32" applyFont="1" applyFill="1" applyAlignment="1">
      <alignment vertical="center"/>
    </xf>
    <xf numFmtId="0" fontId="21" fillId="5" borderId="0" xfId="32" applyFill="1"/>
    <xf numFmtId="0" fontId="23" fillId="5" borderId="0" xfId="32" applyFont="1" applyFill="1" applyAlignment="1">
      <alignment horizontal="left" vertical="center"/>
    </xf>
    <xf numFmtId="0" fontId="21" fillId="0" borderId="0" xfId="32"/>
    <xf numFmtId="0" fontId="23" fillId="0" borderId="0" xfId="32" applyFont="1" applyAlignment="1">
      <alignment horizontal="center" vertical="center"/>
    </xf>
    <xf numFmtId="0" fontId="28" fillId="0" borderId="0" xfId="32" applyFont="1" applyAlignment="1">
      <alignment horizontal="center" vertical="center"/>
    </xf>
    <xf numFmtId="49" fontId="28" fillId="0" borderId="0" xfId="32" applyNumberFormat="1" applyFont="1" applyAlignment="1">
      <alignment horizontal="left" vertical="center"/>
    </xf>
    <xf numFmtId="0" fontId="28" fillId="0" borderId="0" xfId="32" applyFont="1" applyAlignment="1">
      <alignment horizontal="left" vertical="center"/>
    </xf>
    <xf numFmtId="43" fontId="28" fillId="0" borderId="0" xfId="17355" applyFont="1" applyAlignment="1">
      <alignment vertical="center"/>
    </xf>
    <xf numFmtId="0" fontId="39" fillId="0" borderId="0" xfId="32" applyFont="1"/>
    <xf numFmtId="0" fontId="46" fillId="0" borderId="0" xfId="32" applyFont="1" applyAlignment="1">
      <alignment vertical="center"/>
    </xf>
    <xf numFmtId="0" fontId="48" fillId="0" borderId="0" xfId="32" applyFont="1" applyAlignment="1">
      <alignment vertical="center"/>
    </xf>
    <xf numFmtId="0" fontId="28" fillId="0" borderId="0" xfId="32" applyFont="1" applyAlignment="1">
      <alignment horizontal="left" vertical="center" wrapText="1"/>
    </xf>
    <xf numFmtId="0" fontId="39" fillId="5" borderId="0" xfId="32" applyFont="1" applyFill="1"/>
    <xf numFmtId="49" fontId="23" fillId="5" borderId="0" xfId="32" applyNumberFormat="1" applyFont="1" applyFill="1" applyAlignment="1">
      <alignment horizontal="left" vertical="center"/>
    </xf>
    <xf numFmtId="49" fontId="23" fillId="0" borderId="0" xfId="32" applyNumberFormat="1" applyFont="1" applyAlignment="1">
      <alignment horizontal="center" vertical="center"/>
    </xf>
    <xf numFmtId="0" fontId="23" fillId="0" borderId="0" xfId="32" applyFont="1" applyAlignment="1">
      <alignment vertical="center"/>
    </xf>
    <xf numFmtId="49" fontId="23" fillId="0" borderId="0" xfId="32" applyNumberFormat="1" applyFont="1" applyAlignment="1">
      <alignment horizontal="center" vertical="center" wrapText="1"/>
    </xf>
    <xf numFmtId="0" fontId="46" fillId="0" borderId="0" xfId="32" applyFont="1" applyAlignment="1">
      <alignment horizontal="center" vertical="center" wrapText="1"/>
    </xf>
    <xf numFmtId="0" fontId="42" fillId="0" borderId="0" xfId="32" applyFont="1" applyAlignment="1">
      <alignment vertical="center"/>
    </xf>
    <xf numFmtId="0" fontId="46" fillId="0" borderId="0" xfId="32" applyFont="1"/>
    <xf numFmtId="0" fontId="54" fillId="0" borderId="0" xfId="32" applyFont="1"/>
    <xf numFmtId="0" fontId="35" fillId="0" borderId="0" xfId="32" applyFont="1" applyAlignment="1">
      <alignment vertical="center"/>
    </xf>
    <xf numFmtId="49" fontId="28" fillId="0" borderId="0" xfId="32" applyNumberFormat="1" applyFont="1" applyAlignment="1">
      <alignment horizontal="center" vertical="center"/>
    </xf>
    <xf numFmtId="0" fontId="23" fillId="5" borderId="1" xfId="32" applyFont="1" applyFill="1" applyBorder="1" applyAlignment="1">
      <alignment horizontal="center" vertical="top"/>
    </xf>
    <xf numFmtId="0" fontId="28" fillId="5" borderId="1" xfId="32" applyFont="1" applyFill="1" applyBorder="1" applyAlignment="1">
      <alignment horizontal="center" vertical="center"/>
    </xf>
    <xf numFmtId="0" fontId="21" fillId="5" borderId="28" xfId="32" applyFill="1" applyBorder="1"/>
    <xf numFmtId="0" fontId="66" fillId="5" borderId="20" xfId="0" applyFont="1" applyFill="1" applyBorder="1" applyAlignment="1">
      <alignment vertical="center" wrapText="1"/>
    </xf>
    <xf numFmtId="0" fontId="23" fillId="5" borderId="0" xfId="32" applyFont="1" applyFill="1" applyAlignment="1">
      <alignment horizontal="center" vertical="center"/>
    </xf>
    <xf numFmtId="49" fontId="23" fillId="0" borderId="0" xfId="32" applyNumberFormat="1" applyFont="1" applyAlignment="1">
      <alignment horizontal="left" vertical="center" wrapText="1"/>
    </xf>
    <xf numFmtId="0" fontId="23" fillId="0" borderId="0" xfId="32" applyFont="1" applyAlignment="1">
      <alignment horizontal="center" vertical="center" wrapText="1"/>
    </xf>
    <xf numFmtId="0" fontId="28" fillId="2" borderId="0" xfId="32" applyFont="1" applyFill="1" applyAlignment="1">
      <alignment vertical="center"/>
    </xf>
    <xf numFmtId="0" fontId="21" fillId="5" borderId="34" xfId="32" applyFill="1" applyBorder="1"/>
    <xf numFmtId="0" fontId="31" fillId="5" borderId="14" xfId="2" applyFont="1" applyFill="1" applyBorder="1" applyAlignment="1">
      <alignment vertical="center"/>
    </xf>
    <xf numFmtId="0" fontId="21" fillId="5" borderId="35" xfId="32" applyFill="1" applyBorder="1"/>
    <xf numFmtId="0" fontId="66" fillId="5" borderId="20" xfId="0" applyFont="1" applyFill="1" applyBorder="1" applyAlignment="1">
      <alignment wrapText="1"/>
    </xf>
    <xf numFmtId="0" fontId="21" fillId="5" borderId="36" xfId="32" applyFill="1" applyBorder="1"/>
    <xf numFmtId="0" fontId="23" fillId="5" borderId="16" xfId="32" applyFont="1" applyFill="1" applyBorder="1" applyAlignment="1">
      <alignment horizontal="left" vertical="center"/>
    </xf>
    <xf numFmtId="0" fontId="28" fillId="5" borderId="17" xfId="32" applyFont="1" applyFill="1" applyBorder="1" applyAlignment="1">
      <alignment vertical="center"/>
    </xf>
    <xf numFmtId="0" fontId="28" fillId="2" borderId="0" xfId="32" applyFont="1" applyFill="1" applyAlignment="1">
      <alignment horizontal="left" vertical="center"/>
    </xf>
    <xf numFmtId="0" fontId="23" fillId="2" borderId="0" xfId="32" applyFont="1" applyFill="1" applyAlignment="1">
      <alignment horizontal="center" vertical="center"/>
    </xf>
    <xf numFmtId="49" fontId="28" fillId="2" borderId="0" xfId="32" applyNumberFormat="1" applyFont="1" applyFill="1" applyAlignment="1">
      <alignment horizontal="left" vertical="center"/>
    </xf>
    <xf numFmtId="0" fontId="28" fillId="2" borderId="0" xfId="32" applyFont="1" applyFill="1" applyAlignment="1">
      <alignment horizontal="left" vertical="center" wrapText="1"/>
    </xf>
    <xf numFmtId="43" fontId="28" fillId="5" borderId="0" xfId="17355" applyFont="1" applyFill="1" applyAlignment="1">
      <alignment vertical="center"/>
    </xf>
    <xf numFmtId="49" fontId="23" fillId="5" borderId="0" xfId="32" applyNumberFormat="1" applyFont="1" applyFill="1" applyAlignment="1">
      <alignment horizontal="center" vertical="center"/>
    </xf>
    <xf numFmtId="0" fontId="31" fillId="5" borderId="0" xfId="2" applyFont="1" applyFill="1" applyAlignment="1">
      <alignment vertical="center"/>
    </xf>
    <xf numFmtId="49" fontId="28" fillId="5" borderId="0" xfId="32" applyNumberFormat="1" applyFont="1" applyFill="1" applyAlignment="1">
      <alignment horizontal="center" vertical="center"/>
    </xf>
    <xf numFmtId="0" fontId="28" fillId="2" borderId="0" xfId="32" applyFont="1" applyFill="1" applyAlignment="1">
      <alignment horizontal="center" vertical="center"/>
    </xf>
    <xf numFmtId="0" fontId="23" fillId="5" borderId="0" xfId="32" applyFont="1" applyFill="1" applyAlignment="1">
      <alignment horizontal="left" vertical="top"/>
    </xf>
    <xf numFmtId="49" fontId="28" fillId="2" borderId="0" xfId="32" applyNumberFormat="1" applyFont="1" applyFill="1" applyAlignment="1">
      <alignment horizontal="center" vertical="center"/>
    </xf>
    <xf numFmtId="0" fontId="23" fillId="5" borderId="0" xfId="32" applyFont="1" applyFill="1" applyAlignment="1">
      <alignment horizontal="left"/>
    </xf>
    <xf numFmtId="0" fontId="13" fillId="5" borderId="0" xfId="32" applyFont="1" applyFill="1" applyAlignment="1">
      <alignment vertical="center"/>
    </xf>
    <xf numFmtId="0" fontId="21" fillId="2" borderId="0" xfId="32" applyFill="1"/>
    <xf numFmtId="0" fontId="28" fillId="5" borderId="1" xfId="32" applyFont="1" applyFill="1" applyBorder="1"/>
    <xf numFmtId="0" fontId="23" fillId="5" borderId="0" xfId="2" applyFont="1" applyFill="1" applyAlignment="1">
      <alignment horizontal="left"/>
    </xf>
    <xf numFmtId="0" fontId="66" fillId="5" borderId="26" xfId="0" applyFont="1" applyFill="1" applyBorder="1" applyAlignment="1">
      <alignment horizontal="center" wrapText="1"/>
    </xf>
    <xf numFmtId="0" fontId="66" fillId="5" borderId="0" xfId="0" applyFont="1" applyFill="1" applyAlignment="1">
      <alignment horizontal="center" wrapText="1"/>
    </xf>
    <xf numFmtId="0" fontId="13" fillId="0" borderId="0" xfId="32" applyFont="1" applyAlignment="1">
      <alignment vertical="center"/>
    </xf>
    <xf numFmtId="0" fontId="42" fillId="0" borderId="0" xfId="32" applyFont="1"/>
    <xf numFmtId="0" fontId="45" fillId="0" borderId="0" xfId="32" applyFont="1"/>
    <xf numFmtId="0" fontId="23" fillId="5" borderId="0" xfId="32" applyFont="1" applyFill="1" applyAlignment="1">
      <alignment horizontal="right"/>
    </xf>
    <xf numFmtId="0" fontId="42" fillId="0" borderId="0" xfId="32" applyFont="1" applyAlignment="1">
      <alignment horizontal="left" vertical="top"/>
    </xf>
    <xf numFmtId="49" fontId="23" fillId="5" borderId="0" xfId="32" applyNumberFormat="1" applyFont="1" applyFill="1" applyAlignment="1">
      <alignment horizontal="center" vertical="top"/>
    </xf>
    <xf numFmtId="49" fontId="28" fillId="0" borderId="0" xfId="32" applyNumberFormat="1" applyFont="1" applyAlignment="1">
      <alignment vertical="top"/>
    </xf>
    <xf numFmtId="49" fontId="25" fillId="0" borderId="0" xfId="32" applyNumberFormat="1" applyFont="1" applyAlignment="1">
      <alignment vertical="top"/>
    </xf>
    <xf numFmtId="49" fontId="28" fillId="0" borderId="0" xfId="32" applyNumberFormat="1" applyFont="1" applyAlignment="1">
      <alignment horizontal="left" vertical="top"/>
    </xf>
    <xf numFmtId="49" fontId="50" fillId="0" borderId="0" xfId="32" applyNumberFormat="1" applyFont="1" applyAlignment="1">
      <alignment vertical="top" wrapText="1"/>
    </xf>
    <xf numFmtId="49" fontId="56" fillId="0" borderId="0" xfId="32" applyNumberFormat="1" applyFont="1" applyAlignment="1">
      <alignment horizontal="left" vertical="top"/>
    </xf>
    <xf numFmtId="49" fontId="57" fillId="0" borderId="0" xfId="32" applyNumberFormat="1" applyFont="1" applyAlignment="1">
      <alignment vertical="top"/>
    </xf>
    <xf numFmtId="49" fontId="58" fillId="0" borderId="0" xfId="32" applyNumberFormat="1" applyFont="1" applyAlignment="1">
      <alignment vertical="top" wrapText="1"/>
    </xf>
    <xf numFmtId="49" fontId="58" fillId="0" borderId="0" xfId="32" applyNumberFormat="1" applyFont="1" applyAlignment="1">
      <alignment vertical="top"/>
    </xf>
    <xf numFmtId="49" fontId="59" fillId="0" borderId="0" xfId="32" applyNumberFormat="1" applyFont="1" applyAlignment="1">
      <alignment vertical="top"/>
    </xf>
    <xf numFmtId="49" fontId="28" fillId="0" borderId="0" xfId="32" applyNumberFormat="1" applyFont="1" applyAlignment="1">
      <alignment horizontal="center"/>
    </xf>
    <xf numFmtId="0" fontId="26" fillId="0" borderId="0" xfId="32" applyFont="1" applyAlignment="1">
      <alignment horizontal="left" vertical="top" wrapText="1"/>
    </xf>
    <xf numFmtId="0" fontId="25" fillId="0" borderId="0" xfId="32" applyFont="1"/>
    <xf numFmtId="0" fontId="24" fillId="0" borderId="0" xfId="32" applyFont="1"/>
    <xf numFmtId="49" fontId="24" fillId="0" borderId="0" xfId="32" applyNumberFormat="1" applyFont="1" applyAlignment="1">
      <alignment horizontal="left"/>
    </xf>
    <xf numFmtId="0" fontId="24" fillId="0" borderId="0" xfId="32" applyFont="1" applyAlignment="1">
      <alignment horizontal="left"/>
    </xf>
    <xf numFmtId="0" fontId="23" fillId="9" borderId="0" xfId="32" applyFont="1" applyFill="1" applyAlignment="1">
      <alignment horizontal="left" vertical="top" wrapText="1"/>
    </xf>
    <xf numFmtId="0" fontId="28" fillId="9" borderId="0" xfId="32" applyFont="1" applyFill="1"/>
    <xf numFmtId="43" fontId="28" fillId="9" borderId="0" xfId="17355" applyFont="1" applyFill="1"/>
    <xf numFmtId="49" fontId="34" fillId="5" borderId="1" xfId="32" applyNumberFormat="1" applyFont="1" applyFill="1" applyBorder="1" applyAlignment="1">
      <alignment vertical="center"/>
    </xf>
    <xf numFmtId="49" fontId="23" fillId="5" borderId="1" xfId="32" applyNumberFormat="1" applyFont="1" applyFill="1" applyBorder="1" applyAlignment="1">
      <alignment vertical="center"/>
    </xf>
    <xf numFmtId="0" fontId="28" fillId="0" borderId="0" xfId="32" applyFont="1" applyAlignment="1">
      <alignment horizontal="center" vertical="center" wrapText="1"/>
    </xf>
    <xf numFmtId="0" fontId="72" fillId="0" borderId="0" xfId="17360"/>
    <xf numFmtId="165" fontId="66" fillId="7" borderId="7" xfId="17360" applyNumberFormat="1" applyFont="1" applyFill="1" applyBorder="1" applyAlignment="1">
      <alignment horizontal="center"/>
    </xf>
    <xf numFmtId="165" fontId="66" fillId="7" borderId="7" xfId="17360" applyNumberFormat="1" applyFont="1" applyFill="1" applyBorder="1" applyAlignment="1">
      <alignment horizontal="left"/>
    </xf>
    <xf numFmtId="0" fontId="39" fillId="5" borderId="0" xfId="17360" applyFont="1" applyFill="1"/>
    <xf numFmtId="0" fontId="67" fillId="6" borderId="7" xfId="17360" applyFont="1" applyFill="1" applyBorder="1"/>
    <xf numFmtId="43" fontId="23" fillId="5" borderId="0" xfId="17355" applyFont="1" applyFill="1" applyAlignment="1">
      <alignment vertical="center"/>
    </xf>
    <xf numFmtId="43" fontId="34" fillId="5" borderId="1" xfId="17355" applyFont="1" applyFill="1" applyBorder="1" applyAlignment="1">
      <alignment vertical="center"/>
    </xf>
    <xf numFmtId="43" fontId="23" fillId="5" borderId="1" xfId="17355" applyFont="1" applyFill="1" applyBorder="1" applyAlignment="1">
      <alignment vertical="center"/>
    </xf>
    <xf numFmtId="43" fontId="23" fillId="5" borderId="0" xfId="17355" applyFont="1" applyFill="1" applyAlignment="1">
      <alignment wrapText="1"/>
    </xf>
    <xf numFmtId="43" fontId="66" fillId="7" borderId="7" xfId="17355" applyFont="1" applyFill="1" applyBorder="1" applyAlignment="1">
      <alignment wrapText="1"/>
    </xf>
    <xf numFmtId="43" fontId="66" fillId="7" borderId="7" xfId="17355" applyFont="1" applyFill="1" applyBorder="1" applyAlignment="1">
      <alignment horizontal="left" wrapText="1"/>
    </xf>
    <xf numFmtId="43" fontId="66" fillId="7" borderId="7" xfId="17355" applyFont="1" applyFill="1" applyBorder="1" applyAlignment="1">
      <alignment horizontal="left"/>
    </xf>
    <xf numFmtId="43" fontId="67" fillId="6" borderId="7" xfId="17355" applyFont="1" applyFill="1" applyBorder="1" applyAlignment="1">
      <alignment horizontal="left" wrapText="1"/>
    </xf>
    <xf numFmtId="43" fontId="75" fillId="5" borderId="7" xfId="17355" applyFont="1" applyFill="1" applyBorder="1" applyAlignment="1">
      <alignment horizontal="left"/>
    </xf>
    <xf numFmtId="43" fontId="76" fillId="0" borderId="7" xfId="17355" applyFont="1" applyFill="1" applyBorder="1" applyAlignment="1" applyProtection="1">
      <alignment wrapText="1"/>
      <protection locked="0"/>
    </xf>
    <xf numFmtId="43" fontId="66" fillId="5" borderId="7" xfId="17355" applyFont="1" applyFill="1" applyBorder="1" applyAlignment="1">
      <alignment horizontal="left"/>
    </xf>
    <xf numFmtId="43" fontId="67" fillId="0" borderId="7" xfId="17355" applyFont="1" applyFill="1" applyBorder="1"/>
    <xf numFmtId="0" fontId="13" fillId="0" borderId="0" xfId="32" applyFont="1"/>
    <xf numFmtId="43" fontId="23" fillId="5" borderId="1" xfId="17355" applyFont="1" applyFill="1" applyBorder="1"/>
    <xf numFmtId="43" fontId="28" fillId="5" borderId="1" xfId="17355" applyFont="1" applyFill="1" applyBorder="1"/>
    <xf numFmtId="43" fontId="66" fillId="5" borderId="30" xfId="17355" applyFont="1" applyFill="1" applyBorder="1" applyAlignment="1">
      <alignment horizontal="center" wrapText="1"/>
    </xf>
    <xf numFmtId="0" fontId="28" fillId="0" borderId="0" xfId="32" applyFont="1" applyAlignment="1">
      <alignment horizontal="right"/>
    </xf>
    <xf numFmtId="43" fontId="66" fillId="7" borderId="8" xfId="17355" applyFont="1" applyFill="1" applyBorder="1"/>
    <xf numFmtId="43" fontId="66" fillId="5" borderId="22" xfId="17355" applyFont="1" applyFill="1" applyBorder="1" applyAlignment="1">
      <alignment wrapText="1"/>
    </xf>
    <xf numFmtId="0" fontId="32" fillId="0" borderId="0" xfId="32" applyFont="1" applyAlignment="1">
      <alignment vertical="center"/>
    </xf>
    <xf numFmtId="0" fontId="67" fillId="6" borderId="8" xfId="17360" applyFont="1" applyFill="1" applyBorder="1"/>
    <xf numFmtId="165" fontId="66" fillId="7" borderId="8" xfId="17360" applyNumberFormat="1" applyFont="1" applyFill="1" applyBorder="1"/>
    <xf numFmtId="0" fontId="66" fillId="6" borderId="7" xfId="17360" applyFont="1" applyFill="1" applyBorder="1"/>
    <xf numFmtId="0" fontId="25" fillId="5" borderId="0" xfId="32" applyFont="1" applyFill="1"/>
    <xf numFmtId="0" fontId="60" fillId="0" borderId="0" xfId="32" applyFont="1"/>
    <xf numFmtId="0" fontId="55" fillId="0" borderId="0" xfId="17362" applyFont="1"/>
    <xf numFmtId="49" fontId="28" fillId="0" borderId="0" xfId="2" applyNumberFormat="1" applyFont="1" applyAlignment="1">
      <alignment horizontal="left" indent="2"/>
    </xf>
    <xf numFmtId="0" fontId="28" fillId="0" borderId="0" xfId="2" applyFont="1" applyAlignment="1">
      <alignment horizontal="left" indent="1"/>
    </xf>
    <xf numFmtId="0" fontId="35" fillId="0" borderId="0" xfId="2" applyFont="1" applyAlignment="1">
      <alignment horizontal="left" indent="1"/>
    </xf>
    <xf numFmtId="0" fontId="23" fillId="0" borderId="0" xfId="2" applyFont="1" applyAlignment="1">
      <alignment horizontal="left" indent="1"/>
    </xf>
    <xf numFmtId="0" fontId="49" fillId="0" borderId="0" xfId="2" applyFont="1" applyAlignment="1">
      <alignment horizontal="center" vertical="center"/>
    </xf>
    <xf numFmtId="49" fontId="42" fillId="0" borderId="0" xfId="2" applyNumberFormat="1" applyFont="1" applyAlignment="1">
      <alignment horizontal="left"/>
    </xf>
    <xf numFmtId="0" fontId="24" fillId="0" borderId="0" xfId="2" applyFont="1" applyAlignment="1">
      <alignment horizontal="left" indent="1"/>
    </xf>
    <xf numFmtId="0" fontId="24" fillId="0" borderId="0" xfId="2" applyFont="1"/>
    <xf numFmtId="0" fontId="31" fillId="2" borderId="0" xfId="32" applyFont="1" applyFill="1" applyAlignment="1">
      <alignment horizontal="left" wrapText="1"/>
    </xf>
    <xf numFmtId="0" fontId="49" fillId="0" borderId="0" xfId="32" applyFont="1"/>
    <xf numFmtId="0" fontId="28" fillId="0" borderId="0" xfId="32" applyFont="1" applyAlignment="1">
      <alignment vertical="center" wrapText="1"/>
    </xf>
    <xf numFmtId="0" fontId="27" fillId="0" borderId="0" xfId="32" applyFont="1" applyAlignment="1">
      <alignment horizontal="center" vertical="center" wrapText="1"/>
    </xf>
    <xf numFmtId="0" fontId="28" fillId="0" borderId="0" xfId="32" applyFont="1" applyAlignment="1">
      <alignment horizontal="center" wrapText="1"/>
    </xf>
    <xf numFmtId="0" fontId="66" fillId="9" borderId="12" xfId="17360" applyFont="1" applyFill="1" applyBorder="1" applyAlignment="1">
      <alignment vertical="center" wrapText="1"/>
    </xf>
    <xf numFmtId="49" fontId="23" fillId="5" borderId="0" xfId="32" applyNumberFormat="1" applyFont="1" applyFill="1" applyAlignment="1">
      <alignment vertical="center"/>
    </xf>
    <xf numFmtId="49" fontId="34" fillId="5" borderId="0" xfId="32" applyNumberFormat="1" applyFont="1" applyFill="1" applyAlignment="1">
      <alignment vertical="center"/>
    </xf>
    <xf numFmtId="0" fontId="28" fillId="0" borderId="0" xfId="32" applyFont="1" applyAlignment="1">
      <alignment horizontal="left"/>
    </xf>
    <xf numFmtId="43" fontId="23" fillId="5" borderId="0" xfId="17355" applyFont="1" applyFill="1"/>
    <xf numFmtId="43" fontId="63" fillId="5" borderId="1" xfId="17355" applyFont="1" applyFill="1" applyBorder="1" applyAlignment="1">
      <alignment horizontal="left"/>
    </xf>
    <xf numFmtId="43" fontId="28" fillId="5" borderId="1" xfId="17355" applyFont="1" applyFill="1" applyBorder="1" applyAlignment="1">
      <alignment horizontal="center"/>
    </xf>
    <xf numFmtId="43" fontId="28" fillId="5" borderId="1" xfId="17355" applyFont="1" applyFill="1" applyBorder="1" applyAlignment="1">
      <alignment horizontal="right"/>
    </xf>
    <xf numFmtId="0" fontId="72" fillId="0" borderId="0" xfId="17360" applyFill="1"/>
    <xf numFmtId="0" fontId="39" fillId="7" borderId="0" xfId="17360" applyFont="1" applyFill="1" applyAlignment="1">
      <alignment horizontal="left" wrapText="1"/>
    </xf>
    <xf numFmtId="43" fontId="66" fillId="10" borderId="0" xfId="17355" applyFont="1" applyFill="1" applyBorder="1" applyAlignment="1">
      <alignment horizontal="left" wrapText="1"/>
    </xf>
    <xf numFmtId="43" fontId="67" fillId="10" borderId="0" xfId="17355" applyFont="1" applyFill="1" applyBorder="1"/>
    <xf numFmtId="0" fontId="63" fillId="5" borderId="1" xfId="32" applyFont="1" applyFill="1" applyBorder="1" applyAlignment="1">
      <alignment horizontal="left"/>
    </xf>
    <xf numFmtId="0" fontId="23" fillId="5" borderId="1" xfId="32" applyFont="1" applyFill="1" applyBorder="1" applyAlignment="1">
      <alignment horizontal="left"/>
    </xf>
    <xf numFmtId="0" fontId="28" fillId="5" borderId="0" xfId="32" applyFont="1" applyFill="1" applyBorder="1" applyAlignment="1">
      <alignment horizontal="left"/>
    </xf>
    <xf numFmtId="0" fontId="23" fillId="5" borderId="0" xfId="32" applyFont="1" applyFill="1" applyBorder="1" applyAlignment="1">
      <alignment horizontal="left"/>
    </xf>
    <xf numFmtId="0" fontId="61" fillId="5" borderId="0" xfId="32" applyFont="1" applyFill="1"/>
    <xf numFmtId="43" fontId="66" fillId="11" borderId="7" xfId="17355" applyFont="1" applyFill="1" applyBorder="1" applyAlignment="1">
      <alignment horizontal="left"/>
    </xf>
    <xf numFmtId="0" fontId="67" fillId="11" borderId="0" xfId="0" applyFont="1" applyFill="1" applyBorder="1"/>
    <xf numFmtId="0" fontId="39" fillId="5" borderId="0" xfId="32" applyFont="1" applyFill="1" applyAlignment="1">
      <alignment horizontal="left" vertical="center"/>
    </xf>
    <xf numFmtId="0" fontId="23" fillId="0" borderId="0" xfId="3" applyFont="1" applyAlignment="1">
      <alignment vertical="center"/>
    </xf>
    <xf numFmtId="0" fontId="23" fillId="0" borderId="0" xfId="3" applyFont="1" applyAlignment="1">
      <alignment horizontal="left" vertical="center"/>
    </xf>
    <xf numFmtId="165" fontId="66" fillId="7" borderId="8" xfId="0" applyNumberFormat="1" applyFont="1" applyFill="1" applyBorder="1"/>
    <xf numFmtId="0" fontId="66" fillId="5" borderId="0" xfId="0" applyFont="1" applyFill="1" applyAlignment="1">
      <alignment wrapText="1"/>
    </xf>
    <xf numFmtId="165" fontId="66" fillId="7" borderId="7" xfId="0" applyNumberFormat="1" applyFont="1" applyFill="1" applyBorder="1" applyAlignment="1">
      <alignment horizontal="left"/>
    </xf>
    <xf numFmtId="0" fontId="23" fillId="0" borderId="0" xfId="32" applyFont="1" applyAlignment="1">
      <alignment horizontal="center"/>
    </xf>
    <xf numFmtId="0" fontId="23" fillId="5" borderId="1" xfId="32" applyFont="1" applyFill="1" applyBorder="1" applyAlignment="1">
      <alignment horizontal="left" vertical="center"/>
    </xf>
    <xf numFmtId="0" fontId="28" fillId="0" borderId="0" xfId="32" applyFont="1" applyAlignment="1">
      <alignment vertical="top"/>
    </xf>
    <xf numFmtId="0" fontId="23" fillId="5" borderId="0" xfId="32" applyFont="1" applyFill="1" applyAlignment="1">
      <alignment horizontal="center" vertical="center" wrapText="1"/>
    </xf>
    <xf numFmtId="0" fontId="81" fillId="6" borderId="7" xfId="0" applyFont="1" applyFill="1" applyBorder="1"/>
    <xf numFmtId="0" fontId="67" fillId="6" borderId="7" xfId="0" applyFont="1" applyFill="1" applyBorder="1" applyAlignment="1">
      <alignment horizontal="center"/>
    </xf>
    <xf numFmtId="0" fontId="30" fillId="2" borderId="0" xfId="32" applyFont="1" applyFill="1" applyAlignment="1">
      <alignment vertical="top" wrapText="1"/>
    </xf>
    <xf numFmtId="0" fontId="13" fillId="5" borderId="0" xfId="32" applyFont="1" applyFill="1" applyAlignment="1">
      <alignment horizontal="center"/>
    </xf>
    <xf numFmtId="0" fontId="28" fillId="2" borderId="0" xfId="32" applyFont="1" applyFill="1" applyAlignment="1">
      <alignment wrapText="1"/>
    </xf>
    <xf numFmtId="0" fontId="28" fillId="2" borderId="0" xfId="2" applyFont="1" applyFill="1" applyAlignment="1">
      <alignment vertical="center"/>
    </xf>
    <xf numFmtId="0" fontId="13" fillId="5" borderId="0" xfId="32" applyFont="1" applyFill="1"/>
    <xf numFmtId="0" fontId="66" fillId="5" borderId="11" xfId="0" applyFont="1" applyFill="1" applyBorder="1"/>
    <xf numFmtId="0" fontId="13" fillId="2" borderId="0" xfId="32" applyFont="1" applyFill="1"/>
    <xf numFmtId="0" fontId="28" fillId="2" borderId="0" xfId="2" applyFont="1" applyFill="1"/>
    <xf numFmtId="0" fontId="28" fillId="0" borderId="0" xfId="2" applyFont="1"/>
    <xf numFmtId="165" fontId="66" fillId="5" borderId="8" xfId="0" applyNumberFormat="1" applyFont="1" applyFill="1" applyBorder="1" applyAlignment="1">
      <alignment wrapText="1"/>
    </xf>
    <xf numFmtId="0" fontId="67" fillId="2" borderId="7" xfId="0" applyFont="1" applyFill="1" applyBorder="1" applyAlignment="1">
      <alignment wrapText="1"/>
    </xf>
    <xf numFmtId="43" fontId="66" fillId="5" borderId="12" xfId="17355" applyFont="1" applyFill="1" applyBorder="1" applyAlignment="1">
      <alignment vertical="center" wrapText="1"/>
    </xf>
    <xf numFmtId="43" fontId="66" fillId="7" borderId="22" xfId="17361" applyFont="1" applyFill="1" applyBorder="1" applyAlignment="1">
      <alignment horizontal="left" vertical="center"/>
    </xf>
    <xf numFmtId="0" fontId="67" fillId="6" borderId="7" xfId="0" applyFont="1" applyFill="1" applyBorder="1" applyAlignment="1">
      <alignment horizontal="left" vertical="center"/>
    </xf>
    <xf numFmtId="43" fontId="67" fillId="5" borderId="14" xfId="0" applyNumberFormat="1" applyFont="1" applyFill="1" applyBorder="1"/>
    <xf numFmtId="43" fontId="67" fillId="2" borderId="7" xfId="17355" applyFont="1" applyFill="1" applyBorder="1" applyAlignment="1" applyProtection="1">
      <alignment horizontal="center"/>
      <protection locked="0"/>
    </xf>
    <xf numFmtId="0" fontId="0" fillId="0" borderId="0" xfId="17360" applyFont="1"/>
    <xf numFmtId="43" fontId="67" fillId="5" borderId="14" xfId="17355" applyFont="1" applyFill="1" applyBorder="1"/>
    <xf numFmtId="0" fontId="28" fillId="5" borderId="1" xfId="9" applyFont="1" applyFill="1" applyBorder="1" applyAlignment="1">
      <alignment horizontal="right"/>
    </xf>
    <xf numFmtId="0" fontId="66" fillId="5" borderId="0" xfId="0" applyFont="1" applyFill="1" applyBorder="1" applyAlignment="1">
      <alignment horizontal="center" wrapText="1"/>
    </xf>
    <xf numFmtId="0" fontId="66" fillId="5" borderId="12" xfId="0" applyFont="1" applyFill="1" applyBorder="1" applyAlignment="1">
      <alignment vertical="top" wrapText="1"/>
    </xf>
    <xf numFmtId="0" fontId="66" fillId="5" borderId="40" xfId="0" applyFont="1" applyFill="1" applyBorder="1" applyAlignment="1">
      <alignment vertical="top" wrapText="1"/>
    </xf>
    <xf numFmtId="0" fontId="66" fillId="5" borderId="1" xfId="0" applyFont="1" applyFill="1" applyBorder="1" applyAlignment="1">
      <alignment vertical="top" wrapText="1"/>
    </xf>
    <xf numFmtId="0" fontId="67" fillId="0" borderId="7" xfId="0" applyFont="1" applyFill="1" applyBorder="1"/>
    <xf numFmtId="43" fontId="28" fillId="5" borderId="1" xfId="17355" applyFont="1" applyFill="1" applyBorder="1" applyAlignment="1">
      <alignment vertical="center"/>
    </xf>
    <xf numFmtId="0" fontId="66" fillId="5" borderId="7" xfId="17360" applyFont="1" applyFill="1" applyBorder="1" applyAlignment="1">
      <alignment horizontal="center" vertical="center" wrapText="1"/>
    </xf>
    <xf numFmtId="43" fontId="66" fillId="5" borderId="22" xfId="17355" applyFont="1" applyFill="1" applyBorder="1" applyAlignment="1">
      <alignment vertical="center" wrapText="1"/>
    </xf>
    <xf numFmtId="43" fontId="66" fillId="5" borderId="7" xfId="17361" applyFont="1" applyFill="1" applyBorder="1" applyAlignment="1">
      <alignment horizontal="center" vertical="center" wrapText="1"/>
    </xf>
    <xf numFmtId="43" fontId="74" fillId="5" borderId="7" xfId="17361" applyFont="1" applyFill="1" applyBorder="1"/>
    <xf numFmtId="43" fontId="73" fillId="5" borderId="7" xfId="17361" applyFont="1" applyFill="1" applyBorder="1" applyAlignment="1">
      <alignment horizontal="center" vertical="center"/>
    </xf>
    <xf numFmtId="0" fontId="66" fillId="5" borderId="0" xfId="0" applyFont="1" applyFill="1" applyBorder="1" applyAlignment="1">
      <alignment vertical="center" wrapText="1"/>
    </xf>
    <xf numFmtId="0" fontId="68" fillId="5" borderId="0" xfId="32" applyFont="1" applyFill="1" applyAlignment="1">
      <alignment horizontal="left"/>
    </xf>
    <xf numFmtId="0" fontId="81" fillId="0" borderId="0" xfId="32" applyFont="1" applyAlignment="1">
      <alignment horizontal="left"/>
    </xf>
    <xf numFmtId="0" fontId="81" fillId="0" borderId="0" xfId="32" applyFont="1"/>
    <xf numFmtId="0" fontId="85" fillId="0" borderId="0" xfId="0" applyFont="1" applyFill="1" applyAlignment="1">
      <alignment horizontal="center"/>
    </xf>
    <xf numFmtId="0" fontId="85" fillId="0" borderId="0" xfId="0" applyFont="1" applyFill="1"/>
    <xf numFmtId="43" fontId="68" fillId="5" borderId="0" xfId="17355" applyFont="1" applyFill="1"/>
    <xf numFmtId="43" fontId="81" fillId="5" borderId="0" xfId="17355" applyFont="1" applyFill="1"/>
    <xf numFmtId="43" fontId="83" fillId="5" borderId="0" xfId="17355" applyFont="1" applyFill="1"/>
    <xf numFmtId="0" fontId="68" fillId="0" borderId="7" xfId="0" applyFont="1" applyFill="1" applyBorder="1" applyAlignment="1">
      <alignment horizontal="left"/>
    </xf>
    <xf numFmtId="0" fontId="81" fillId="0" borderId="7" xfId="0" applyFont="1" applyFill="1" applyBorder="1"/>
    <xf numFmtId="0" fontId="23" fillId="5" borderId="52" xfId="32" applyFont="1" applyFill="1" applyBorder="1" applyAlignment="1">
      <alignment vertical="center"/>
    </xf>
    <xf numFmtId="0" fontId="28" fillId="2" borderId="52" xfId="0" applyFont="1" applyFill="1" applyBorder="1" applyAlignment="1">
      <alignment horizontal="left" vertical="center" indent="1"/>
    </xf>
    <xf numFmtId="43" fontId="66" fillId="12" borderId="55" xfId="17355" applyFont="1" applyFill="1" applyBorder="1" applyAlignment="1">
      <alignment horizontal="center"/>
    </xf>
    <xf numFmtId="43" fontId="66" fillId="12" borderId="24" xfId="17355" applyFont="1" applyFill="1" applyBorder="1" applyAlignment="1">
      <alignment horizontal="center"/>
    </xf>
    <xf numFmtId="43" fontId="66" fillId="12" borderId="22" xfId="17355" applyFont="1" applyFill="1" applyBorder="1" applyAlignment="1">
      <alignment horizontal="center"/>
    </xf>
    <xf numFmtId="0" fontId="23" fillId="3" borderId="0" xfId="32" applyFont="1" applyFill="1" applyAlignment="1">
      <alignment vertical="center"/>
    </xf>
    <xf numFmtId="0" fontId="28" fillId="3" borderId="0" xfId="2" applyFont="1" applyFill="1" applyAlignment="1">
      <alignment vertical="center"/>
    </xf>
    <xf numFmtId="49" fontId="23" fillId="3" borderId="1" xfId="0" applyNumberFormat="1" applyFont="1" applyFill="1" applyBorder="1" applyAlignment="1">
      <alignment vertical="center"/>
    </xf>
    <xf numFmtId="0" fontId="28" fillId="3" borderId="1" xfId="0" applyFont="1" applyFill="1" applyBorder="1" applyAlignment="1">
      <alignment vertical="center"/>
    </xf>
    <xf numFmtId="0" fontId="28" fillId="3" borderId="0" xfId="0" applyFont="1" applyFill="1" applyBorder="1" applyAlignment="1">
      <alignment vertical="center"/>
    </xf>
    <xf numFmtId="0" fontId="28" fillId="3" borderId="0" xfId="0" applyFont="1" applyFill="1" applyBorder="1" applyAlignment="1">
      <alignment horizontal="right" vertical="center"/>
    </xf>
    <xf numFmtId="0" fontId="23" fillId="3" borderId="0" xfId="0" applyFont="1" applyFill="1" applyBorder="1" applyAlignment="1">
      <alignment vertical="center"/>
    </xf>
    <xf numFmtId="0" fontId="28" fillId="2" borderId="52" xfId="0" quotePrefix="1" applyFont="1" applyFill="1" applyBorder="1" applyAlignment="1">
      <alignment horizontal="left" vertical="center" indent="1"/>
    </xf>
    <xf numFmtId="0" fontId="68" fillId="3" borderId="52" xfId="0" quotePrefix="1" applyFont="1" applyFill="1" applyBorder="1" applyAlignment="1">
      <alignment horizontal="center" vertical="center" wrapText="1"/>
    </xf>
    <xf numFmtId="0" fontId="28" fillId="5" borderId="1" xfId="32" applyFont="1" applyFill="1" applyBorder="1" applyAlignment="1">
      <alignment horizontal="left" vertical="center"/>
    </xf>
    <xf numFmtId="0" fontId="23" fillId="5" borderId="0" xfId="32" applyFont="1" applyFill="1" applyBorder="1"/>
    <xf numFmtId="0" fontId="28" fillId="5" borderId="0" xfId="32" applyFont="1" applyFill="1" applyBorder="1" applyAlignment="1">
      <alignment horizontal="right"/>
    </xf>
    <xf numFmtId="43" fontId="23" fillId="5" borderId="0" xfId="17355" applyFont="1" applyFill="1" applyAlignment="1">
      <alignment horizontal="center"/>
    </xf>
    <xf numFmtId="166" fontId="67" fillId="6" borderId="7" xfId="17355" applyNumberFormat="1" applyFont="1" applyFill="1" applyBorder="1"/>
    <xf numFmtId="1" fontId="67" fillId="6" borderId="7" xfId="17355" applyNumberFormat="1" applyFont="1" applyFill="1" applyBorder="1"/>
    <xf numFmtId="1" fontId="67" fillId="0" borderId="7" xfId="17355" applyNumberFormat="1" applyFont="1" applyFill="1" applyBorder="1"/>
    <xf numFmtId="166" fontId="67" fillId="6" borderId="52" xfId="17355" applyNumberFormat="1" applyFont="1" applyFill="1" applyBorder="1"/>
    <xf numFmtId="166" fontId="66" fillId="7" borderId="52" xfId="17355" applyNumberFormat="1" applyFont="1" applyFill="1" applyBorder="1" applyAlignment="1">
      <alignment horizontal="center"/>
    </xf>
    <xf numFmtId="0" fontId="23" fillId="5" borderId="0" xfId="32" applyFont="1" applyFill="1" applyBorder="1" applyAlignment="1">
      <alignment horizontal="center" vertical="top"/>
    </xf>
    <xf numFmtId="0" fontId="28" fillId="5" borderId="0" xfId="32" applyFont="1" applyFill="1" applyBorder="1" applyAlignment="1">
      <alignment horizontal="center" vertical="center"/>
    </xf>
    <xf numFmtId="0" fontId="28" fillId="5" borderId="0" xfId="32" applyFont="1" applyFill="1" applyBorder="1" applyAlignment="1">
      <alignment horizontal="center"/>
    </xf>
    <xf numFmtId="0" fontId="23" fillId="5" borderId="0" xfId="32" applyFont="1" applyFill="1" applyBorder="1" applyAlignment="1">
      <alignment vertical="top"/>
    </xf>
    <xf numFmtId="0" fontId="28" fillId="5" borderId="0" xfId="32" applyFont="1" applyFill="1" applyBorder="1" applyAlignment="1">
      <alignment horizontal="center" vertical="top"/>
    </xf>
    <xf numFmtId="0" fontId="23" fillId="5" borderId="0" xfId="32" applyFont="1" applyFill="1" applyBorder="1" applyAlignment="1">
      <alignment horizontal="right"/>
    </xf>
    <xf numFmtId="0" fontId="66" fillId="5" borderId="23" xfId="0" applyFont="1" applyFill="1" applyBorder="1" applyAlignment="1">
      <alignment vertical="center" wrapText="1"/>
    </xf>
    <xf numFmtId="0" fontId="66" fillId="7" borderId="8" xfId="0" applyFont="1" applyFill="1" applyBorder="1" applyAlignment="1">
      <alignment horizontal="center"/>
    </xf>
    <xf numFmtId="43" fontId="66" fillId="7" borderId="8" xfId="17355" applyFont="1" applyFill="1" applyBorder="1" applyAlignment="1" applyProtection="1">
      <protection locked="0"/>
    </xf>
    <xf numFmtId="0" fontId="67" fillId="6" borderId="8" xfId="0" applyFont="1" applyFill="1" applyBorder="1" applyAlignment="1"/>
    <xf numFmtId="0" fontId="67" fillId="6" borderId="8" xfId="0" applyFont="1" applyFill="1" applyBorder="1" applyAlignment="1" applyProtection="1">
      <alignment horizontal="left" wrapText="1"/>
      <protection locked="0"/>
    </xf>
    <xf numFmtId="0" fontId="0" fillId="6" borderId="7" xfId="0" applyFill="1" applyBorder="1" applyAlignment="1">
      <alignment horizontal="center" vertical="center"/>
    </xf>
    <xf numFmtId="0" fontId="0" fillId="6" borderId="7" xfId="0" applyFont="1" applyFill="1" applyBorder="1" applyAlignment="1">
      <alignment horizontal="center" vertical="center"/>
    </xf>
    <xf numFmtId="0" fontId="68" fillId="5" borderId="7" xfId="9" applyFont="1" applyFill="1" applyBorder="1" applyAlignment="1">
      <alignment horizontal="left"/>
    </xf>
    <xf numFmtId="0" fontId="68" fillId="5" borderId="7" xfId="9" applyFont="1" applyFill="1" applyBorder="1"/>
    <xf numFmtId="0" fontId="0" fillId="5" borderId="7" xfId="0" applyFill="1" applyBorder="1"/>
    <xf numFmtId="0" fontId="23" fillId="5" borderId="7" xfId="9" applyFont="1" applyFill="1" applyBorder="1" applyAlignment="1">
      <alignment vertical="center"/>
    </xf>
    <xf numFmtId="0" fontId="13" fillId="5" borderId="7" xfId="9" applyFont="1" applyFill="1" applyBorder="1" applyAlignment="1">
      <alignment vertical="center"/>
    </xf>
    <xf numFmtId="0" fontId="28" fillId="5" borderId="7" xfId="9" applyFont="1" applyFill="1" applyBorder="1" applyAlignment="1">
      <alignment horizontal="left"/>
    </xf>
    <xf numFmtId="0" fontId="28" fillId="5" borderId="7" xfId="9" applyFont="1" applyFill="1" applyBorder="1" applyAlignment="1">
      <alignment horizontal="center"/>
    </xf>
    <xf numFmtId="0" fontId="23" fillId="5" borderId="7" xfId="9" applyFont="1" applyFill="1" applyBorder="1" applyAlignment="1">
      <alignment horizontal="left"/>
    </xf>
    <xf numFmtId="0" fontId="28" fillId="5" borderId="7" xfId="9" applyFont="1" applyFill="1" applyBorder="1"/>
    <xf numFmtId="0" fontId="23" fillId="5" borderId="7" xfId="9" applyFont="1" applyFill="1" applyBorder="1" applyAlignment="1">
      <alignment horizontal="center"/>
    </xf>
    <xf numFmtId="0" fontId="23" fillId="5" borderId="52" xfId="9" applyFont="1" applyFill="1" applyBorder="1" applyAlignment="1">
      <alignment vertical="center"/>
    </xf>
    <xf numFmtId="0" fontId="23" fillId="5" borderId="52" xfId="9" applyFont="1" applyFill="1" applyBorder="1" applyAlignment="1">
      <alignment horizontal="left" vertical="center"/>
    </xf>
    <xf numFmtId="0" fontId="28" fillId="5" borderId="52" xfId="9" applyFont="1" applyFill="1" applyBorder="1" applyAlignment="1">
      <alignment horizontal="center"/>
    </xf>
    <xf numFmtId="0" fontId="66" fillId="6" borderId="52" xfId="0" applyFont="1" applyFill="1" applyBorder="1" applyAlignment="1">
      <alignment horizontal="left"/>
    </xf>
    <xf numFmtId="0" fontId="67" fillId="6" borderId="52" xfId="0" applyFont="1" applyFill="1" applyBorder="1"/>
    <xf numFmtId="0" fontId="13" fillId="5" borderId="52" xfId="9" applyFont="1" applyFill="1" applyBorder="1" applyAlignment="1">
      <alignment vertical="center"/>
    </xf>
    <xf numFmtId="0" fontId="28" fillId="5" borderId="52" xfId="9" applyFont="1" applyFill="1" applyBorder="1" applyAlignment="1">
      <alignment horizontal="left"/>
    </xf>
    <xf numFmtId="0" fontId="28" fillId="5" borderId="52" xfId="9" applyFont="1" applyFill="1" applyBorder="1"/>
    <xf numFmtId="0" fontId="23" fillId="5" borderId="52" xfId="9" applyFont="1" applyFill="1" applyBorder="1" applyAlignment="1">
      <alignment horizontal="left"/>
    </xf>
    <xf numFmtId="0" fontId="66" fillId="6" borderId="52" xfId="0" applyFont="1" applyFill="1" applyBorder="1" applyAlignment="1" applyProtection="1">
      <alignment horizontal="left"/>
      <protection locked="0"/>
    </xf>
    <xf numFmtId="0" fontId="66" fillId="7" borderId="52" xfId="0" applyFont="1" applyFill="1" applyBorder="1" applyAlignment="1" applyProtection="1">
      <alignment horizontal="left"/>
      <protection locked="0"/>
    </xf>
    <xf numFmtId="0" fontId="67" fillId="7" borderId="52" xfId="0" applyFont="1" applyFill="1" applyBorder="1" applyAlignment="1" applyProtection="1">
      <alignment horizontal="left"/>
      <protection locked="0"/>
    </xf>
    <xf numFmtId="0" fontId="67" fillId="6" borderId="52" xfId="0" applyFont="1" applyFill="1" applyBorder="1" applyAlignment="1" applyProtection="1">
      <alignment horizontal="left" indent="1"/>
      <protection locked="0"/>
    </xf>
    <xf numFmtId="0" fontId="81" fillId="6" borderId="52" xfId="0" applyFont="1" applyFill="1" applyBorder="1" applyAlignment="1" applyProtection="1">
      <alignment horizontal="left" indent="1"/>
      <protection locked="0"/>
    </xf>
    <xf numFmtId="0" fontId="67" fillId="6" borderId="52" xfId="0" applyFont="1" applyFill="1" applyBorder="1" applyAlignment="1" applyProtection="1">
      <alignment horizontal="left"/>
      <protection locked="0"/>
    </xf>
    <xf numFmtId="0" fontId="66" fillId="7" borderId="52" xfId="0" applyFont="1" applyFill="1" applyBorder="1"/>
    <xf numFmtId="0" fontId="28" fillId="5" borderId="52" xfId="9" applyFont="1" applyFill="1" applyBorder="1" applyAlignment="1">
      <alignment vertical="center"/>
    </xf>
    <xf numFmtId="0" fontId="23" fillId="5" borderId="52" xfId="9" applyFont="1" applyFill="1" applyBorder="1" applyAlignment="1">
      <alignment horizontal="center" vertical="center"/>
    </xf>
    <xf numFmtId="0" fontId="29" fillId="5" borderId="52" xfId="9" applyFont="1" applyFill="1" applyBorder="1" applyAlignment="1">
      <alignment horizontal="center" vertical="center"/>
    </xf>
    <xf numFmtId="0" fontId="23" fillId="5" borderId="52" xfId="9" applyFont="1" applyFill="1" applyBorder="1"/>
    <xf numFmtId="0" fontId="67" fillId="5" borderId="52" xfId="0" applyFont="1" applyFill="1" applyBorder="1"/>
    <xf numFmtId="0" fontId="66" fillId="5" borderId="52" xfId="0" applyFont="1" applyFill="1" applyBorder="1" applyAlignment="1">
      <alignment horizontal="center" wrapText="1"/>
    </xf>
    <xf numFmtId="0" fontId="66" fillId="5" borderId="52" xfId="0" applyFont="1" applyFill="1" applyBorder="1" applyAlignment="1">
      <alignment horizontal="center" vertical="center" wrapText="1"/>
    </xf>
    <xf numFmtId="0" fontId="66" fillId="5" borderId="52" xfId="0" applyFont="1" applyFill="1" applyBorder="1" applyAlignment="1">
      <alignment horizontal="left"/>
    </xf>
    <xf numFmtId="0" fontId="23" fillId="0" borderId="5" xfId="32" applyFont="1" applyFill="1" applyBorder="1" applyAlignment="1">
      <alignment horizontal="left"/>
    </xf>
    <xf numFmtId="0" fontId="23" fillId="0" borderId="4" xfId="32" applyFont="1" applyFill="1" applyBorder="1" applyAlignment="1">
      <alignment horizontal="left"/>
    </xf>
    <xf numFmtId="0" fontId="66" fillId="0" borderId="7" xfId="0" applyFont="1" applyFill="1" applyBorder="1" applyAlignment="1">
      <alignment horizontal="left"/>
    </xf>
    <xf numFmtId="0" fontId="66" fillId="0" borderId="7" xfId="0" applyFont="1" applyFill="1" applyBorder="1" applyAlignment="1">
      <alignment horizontal="left" vertical="top"/>
    </xf>
    <xf numFmtId="43" fontId="67" fillId="5" borderId="20" xfId="17355" applyFont="1" applyFill="1" applyBorder="1" applyAlignment="1">
      <alignment horizontal="center" vertical="center" wrapText="1"/>
    </xf>
    <xf numFmtId="1" fontId="21" fillId="6" borderId="7" xfId="32" applyNumberFormat="1" applyFill="1" applyBorder="1"/>
    <xf numFmtId="0" fontId="21" fillId="3" borderId="0" xfId="32" applyFill="1"/>
    <xf numFmtId="0" fontId="81" fillId="6" borderId="52" xfId="2" applyFont="1" applyFill="1" applyBorder="1" applyAlignment="1">
      <alignment horizontal="left" vertical="top"/>
    </xf>
    <xf numFmtId="49" fontId="81" fillId="6" borderId="52" xfId="2" applyNumberFormat="1" applyFont="1" applyFill="1" applyBorder="1" applyAlignment="1">
      <alignment horizontal="left"/>
    </xf>
    <xf numFmtId="0" fontId="28" fillId="6" borderId="0" xfId="2" applyFont="1" applyFill="1" applyAlignment="1">
      <alignment vertical="center"/>
    </xf>
    <xf numFmtId="0" fontId="81" fillId="6" borderId="52" xfId="2" applyFont="1" applyFill="1" applyBorder="1" applyAlignment="1">
      <alignment horizontal="left" wrapText="1"/>
    </xf>
    <xf numFmtId="0" fontId="81" fillId="6" borderId="52" xfId="2" applyFont="1" applyFill="1" applyBorder="1" applyAlignment="1">
      <alignment horizontal="left"/>
    </xf>
    <xf numFmtId="0" fontId="87" fillId="6" borderId="52" xfId="2" applyFont="1" applyFill="1" applyBorder="1" applyAlignment="1">
      <alignment horizontal="left" wrapText="1" indent="1"/>
    </xf>
    <xf numFmtId="0" fontId="81" fillId="6" borderId="52" xfId="17360" applyFont="1" applyFill="1" applyBorder="1" applyAlignment="1"/>
    <xf numFmtId="0" fontId="87" fillId="6" borderId="52" xfId="17360" applyFont="1" applyFill="1" applyBorder="1" applyAlignment="1">
      <alignment horizontal="left" indent="1"/>
    </xf>
    <xf numFmtId="0" fontId="81" fillId="6" borderId="52" xfId="2" applyFont="1" applyFill="1" applyBorder="1" applyAlignment="1">
      <alignment vertical="center"/>
    </xf>
    <xf numFmtId="49" fontId="81" fillId="6" borderId="52" xfId="2" applyNumberFormat="1" applyFont="1" applyFill="1" applyBorder="1" applyAlignment="1">
      <alignment horizontal="left" vertical="top"/>
    </xf>
    <xf numFmtId="0" fontId="81" fillId="6" borderId="52" xfId="2" applyFont="1" applyFill="1" applyBorder="1" applyAlignment="1">
      <alignment horizontal="left" indent="1"/>
    </xf>
    <xf numFmtId="49" fontId="23" fillId="6" borderId="0" xfId="2" applyNumberFormat="1" applyFont="1" applyFill="1" applyBorder="1" applyAlignment="1">
      <alignment horizontal="left" vertical="top"/>
    </xf>
    <xf numFmtId="0" fontId="28" fillId="6" borderId="0" xfId="2" applyFont="1" applyFill="1" applyBorder="1" applyAlignment="1">
      <alignment horizontal="left" indent="2"/>
    </xf>
    <xf numFmtId="0" fontId="28" fillId="6" borderId="0" xfId="2" applyFont="1" applyFill="1" applyBorder="1" applyAlignment="1">
      <alignment horizontal="center" vertical="center"/>
    </xf>
    <xf numFmtId="0" fontId="28" fillId="6" borderId="0" xfId="2" applyFont="1" applyFill="1" applyBorder="1" applyAlignment="1">
      <alignment vertical="center" wrapText="1"/>
    </xf>
    <xf numFmtId="0" fontId="32" fillId="6" borderId="0" xfId="2" applyFont="1" applyFill="1" applyBorder="1" applyAlignment="1">
      <alignment horizontal="center" vertical="center"/>
    </xf>
    <xf numFmtId="0" fontId="81" fillId="6" borderId="52" xfId="2" applyFont="1" applyFill="1" applyBorder="1" applyAlignment="1">
      <alignment horizontal="left" vertical="center" indent="1"/>
    </xf>
    <xf numFmtId="0" fontId="81" fillId="6" borderId="52" xfId="2" applyFont="1" applyFill="1" applyBorder="1" applyAlignment="1">
      <alignment horizontal="left" indent="2"/>
    </xf>
    <xf numFmtId="0" fontId="28" fillId="6" borderId="52" xfId="32" applyFont="1" applyFill="1" applyBorder="1"/>
    <xf numFmtId="0" fontId="28" fillId="6" borderId="0" xfId="32" applyFont="1" applyFill="1" applyAlignment="1">
      <alignment horizontal="left" vertical="top" wrapText="1"/>
    </xf>
    <xf numFmtId="0" fontId="28" fillId="5" borderId="1" xfId="32" applyFont="1" applyFill="1" applyBorder="1" applyAlignment="1">
      <alignment horizontal="right"/>
    </xf>
    <xf numFmtId="0" fontId="32" fillId="0" borderId="0" xfId="9" applyFont="1" applyAlignment="1">
      <alignment horizontal="left" vertical="top" wrapText="1"/>
    </xf>
    <xf numFmtId="0" fontId="32" fillId="2" borderId="0" xfId="17359" applyFont="1" applyFill="1" applyAlignment="1">
      <alignment horizontal="left" vertical="center"/>
    </xf>
    <xf numFmtId="0" fontId="32" fillId="0" borderId="0" xfId="9" applyFont="1" applyAlignment="1">
      <alignment horizontal="left"/>
    </xf>
    <xf numFmtId="0" fontId="32" fillId="2" borderId="0" xfId="9" applyFont="1" applyFill="1"/>
    <xf numFmtId="0" fontId="32" fillId="2" borderId="0" xfId="32" applyFont="1" applyFill="1"/>
    <xf numFmtId="0" fontId="67" fillId="0" borderId="22" xfId="0" applyFont="1" applyFill="1" applyBorder="1"/>
    <xf numFmtId="0" fontId="22" fillId="2" borderId="0" xfId="32" applyFont="1" applyFill="1"/>
    <xf numFmtId="0" fontId="32" fillId="0" borderId="0" xfId="32" applyFont="1"/>
    <xf numFmtId="0" fontId="27" fillId="0" borderId="0" xfId="32" applyFont="1"/>
    <xf numFmtId="0" fontId="53" fillId="0" borderId="0" xfId="32" applyFont="1"/>
    <xf numFmtId="0" fontId="32" fillId="0" borderId="0" xfId="32" applyFont="1" applyAlignment="1">
      <alignment horizontal="left" indent="1"/>
    </xf>
    <xf numFmtId="0" fontId="91" fillId="0" borderId="0" xfId="32" applyFont="1"/>
    <xf numFmtId="49" fontId="34" fillId="5" borderId="0" xfId="32" applyNumberFormat="1" applyFont="1" applyFill="1" applyBorder="1" applyAlignment="1">
      <alignment vertical="center"/>
    </xf>
    <xf numFmtId="0" fontId="66" fillId="3" borderId="23" xfId="0" applyFont="1" applyFill="1" applyBorder="1" applyAlignment="1">
      <alignment horizontal="center" vertical="center" wrapText="1"/>
    </xf>
    <xf numFmtId="0" fontId="22" fillId="0" borderId="0" xfId="17360" applyFont="1"/>
    <xf numFmtId="0" fontId="32" fillId="0" borderId="0" xfId="32" applyFont="1" applyAlignment="1">
      <alignment vertical="top"/>
    </xf>
    <xf numFmtId="0" fontId="22" fillId="0" borderId="0" xfId="32" applyFont="1"/>
    <xf numFmtId="0" fontId="32" fillId="2" borderId="0" xfId="2" applyFont="1" applyFill="1" applyAlignment="1">
      <alignment vertical="center"/>
    </xf>
    <xf numFmtId="0" fontId="32" fillId="2" borderId="0" xfId="2" applyFont="1" applyFill="1"/>
    <xf numFmtId="0" fontId="32" fillId="2" borderId="0" xfId="32" applyFont="1" applyFill="1" applyAlignment="1">
      <alignment vertical="center"/>
    </xf>
    <xf numFmtId="0" fontId="22" fillId="0" borderId="0" xfId="0" applyFont="1"/>
    <xf numFmtId="0" fontId="27" fillId="0" borderId="0" xfId="2" applyFont="1" applyAlignment="1">
      <alignment vertical="center"/>
    </xf>
    <xf numFmtId="0" fontId="32" fillId="6" borderId="0" xfId="2" applyFont="1" applyFill="1" applyAlignment="1">
      <alignment vertical="center"/>
    </xf>
    <xf numFmtId="0" fontId="32" fillId="0" borderId="0" xfId="32" applyFont="1" applyAlignment="1">
      <alignment horizontal="center"/>
    </xf>
    <xf numFmtId="0" fontId="32" fillId="0" borderId="0" xfId="32" applyFont="1" applyAlignment="1">
      <alignment horizontal="center" wrapText="1"/>
    </xf>
    <xf numFmtId="0" fontId="89" fillId="0" borderId="0" xfId="0" applyFont="1" applyAlignment="1">
      <alignment horizontal="left"/>
    </xf>
    <xf numFmtId="0" fontId="89" fillId="0" borderId="0" xfId="0" applyFont="1"/>
    <xf numFmtId="0" fontId="89" fillId="0" borderId="0" xfId="0" applyFont="1" applyFill="1" applyAlignment="1">
      <alignment horizontal="left" indent="1"/>
    </xf>
    <xf numFmtId="0" fontId="32" fillId="0" borderId="0" xfId="2" applyFont="1"/>
    <xf numFmtId="0" fontId="93" fillId="0" borderId="0" xfId="0" applyFont="1"/>
    <xf numFmtId="0" fontId="28" fillId="5" borderId="0" xfId="9" applyFont="1" applyFill="1" applyBorder="1" applyAlignment="1">
      <alignment horizontal="left"/>
    </xf>
    <xf numFmtId="0" fontId="28" fillId="5" borderId="0" xfId="9" applyFont="1" applyFill="1" applyBorder="1" applyAlignment="1">
      <alignment horizontal="center"/>
    </xf>
    <xf numFmtId="0" fontId="28" fillId="5" borderId="0" xfId="9" applyFont="1" applyFill="1" applyBorder="1" applyAlignment="1">
      <alignment horizontal="right"/>
    </xf>
    <xf numFmtId="0" fontId="66" fillId="5" borderId="0" xfId="0" applyFont="1" applyFill="1" applyBorder="1" applyAlignment="1">
      <alignment wrapText="1"/>
    </xf>
    <xf numFmtId="0" fontId="66" fillId="5" borderId="41" xfId="0" applyFont="1" applyFill="1" applyBorder="1" applyAlignment="1">
      <alignment vertical="center" wrapText="1"/>
    </xf>
    <xf numFmtId="49" fontId="23" fillId="5" borderId="1" xfId="32" applyNumberFormat="1" applyFont="1" applyFill="1" applyBorder="1" applyAlignment="1">
      <alignment horizontal="right" vertical="center"/>
    </xf>
    <xf numFmtId="0" fontId="66" fillId="5" borderId="26" xfId="17360" applyFont="1" applyFill="1" applyBorder="1" applyAlignment="1">
      <alignment horizontal="left" vertical="center" wrapText="1"/>
    </xf>
    <xf numFmtId="43" fontId="68" fillId="7" borderId="7" xfId="17355" applyFont="1" applyFill="1" applyBorder="1" applyAlignment="1">
      <alignment horizontal="left" wrapText="1"/>
    </xf>
    <xf numFmtId="0" fontId="23" fillId="3" borderId="1" xfId="0" applyFont="1" applyFill="1" applyBorder="1" applyAlignment="1">
      <alignment horizontal="right" vertical="center"/>
    </xf>
    <xf numFmtId="0" fontId="28" fillId="5" borderId="0" xfId="32" applyFont="1" applyFill="1" applyBorder="1" applyAlignment="1">
      <alignment horizontal="left" vertical="center"/>
    </xf>
    <xf numFmtId="0" fontId="23" fillId="5" borderId="0" xfId="32" applyFont="1" applyFill="1" applyBorder="1" applyAlignment="1">
      <alignment horizontal="left" vertical="center"/>
    </xf>
    <xf numFmtId="0" fontId="66" fillId="5" borderId="0" xfId="0" applyFont="1" applyFill="1" applyBorder="1" applyAlignment="1">
      <alignment vertical="top" wrapText="1"/>
    </xf>
    <xf numFmtId="0" fontId="23" fillId="5" borderId="7" xfId="9" applyFont="1" applyFill="1" applyBorder="1" applyAlignment="1">
      <alignment horizontal="right"/>
    </xf>
    <xf numFmtId="0" fontId="23" fillId="5" borderId="1" xfId="9" applyFont="1" applyFill="1" applyBorder="1" applyAlignment="1">
      <alignment horizontal="right"/>
    </xf>
    <xf numFmtId="0" fontId="21" fillId="0" borderId="0" xfId="52055"/>
    <xf numFmtId="0" fontId="67" fillId="6" borderId="7" xfId="52055" applyFont="1" applyFill="1" applyBorder="1"/>
    <xf numFmtId="0" fontId="0" fillId="0" borderId="0" xfId="52055" applyFont="1"/>
    <xf numFmtId="0" fontId="81" fillId="6" borderId="59" xfId="52055" applyFont="1" applyFill="1" applyBorder="1"/>
    <xf numFmtId="0" fontId="94" fillId="2" borderId="0" xfId="0" applyFont="1" applyFill="1" applyBorder="1"/>
    <xf numFmtId="0" fontId="95" fillId="0" borderId="0" xfId="0" applyFont="1" applyFill="1" applyBorder="1" applyAlignment="1">
      <alignment horizontal="center"/>
    </xf>
    <xf numFmtId="0" fontId="95" fillId="0" borderId="0" xfId="0" applyFont="1" applyBorder="1" applyAlignment="1">
      <alignment horizontal="center"/>
    </xf>
    <xf numFmtId="0" fontId="95" fillId="0" borderId="0" xfId="0" applyFont="1" applyBorder="1"/>
    <xf numFmtId="0" fontId="96" fillId="0" borderId="67" xfId="0" applyFont="1" applyBorder="1" applyAlignment="1">
      <alignment horizontal="left" vertical="center"/>
    </xf>
    <xf numFmtId="0" fontId="95" fillId="0" borderId="67" xfId="0" applyFont="1" applyFill="1" applyBorder="1" applyAlignment="1">
      <alignment horizontal="center"/>
    </xf>
    <xf numFmtId="0" fontId="95" fillId="0" borderId="67" xfId="0" applyFont="1" applyBorder="1" applyAlignment="1">
      <alignment horizontal="center"/>
    </xf>
    <xf numFmtId="0" fontId="95" fillId="0" borderId="67" xfId="0" applyFont="1" applyBorder="1"/>
    <xf numFmtId="0" fontId="89" fillId="13" borderId="83" xfId="0" applyFont="1" applyFill="1" applyBorder="1" applyAlignment="1">
      <alignment horizontal="center" vertical="center"/>
    </xf>
    <xf numFmtId="0" fontId="89" fillId="13" borderId="83" xfId="0" applyFont="1" applyFill="1" applyBorder="1" applyAlignment="1">
      <alignment horizontal="center" vertical="center" wrapText="1"/>
    </xf>
    <xf numFmtId="0" fontId="89" fillId="13" borderId="84" xfId="0" applyFont="1" applyFill="1" applyBorder="1" applyAlignment="1">
      <alignment horizontal="center" vertical="center" wrapText="1"/>
    </xf>
    <xf numFmtId="0" fontId="89" fillId="2" borderId="85" xfId="0" applyFont="1" applyFill="1" applyBorder="1"/>
    <xf numFmtId="0" fontId="89" fillId="0" borderId="86" xfId="0" applyFont="1" applyFill="1" applyBorder="1" applyAlignment="1">
      <alignment horizontal="center"/>
    </xf>
    <xf numFmtId="0" fontId="89" fillId="0" borderId="78" xfId="0" applyFont="1" applyFill="1" applyBorder="1" applyAlignment="1">
      <alignment horizontal="center"/>
    </xf>
    <xf numFmtId="0" fontId="89" fillId="2" borderId="75" xfId="0" applyFont="1" applyFill="1" applyBorder="1" applyAlignment="1">
      <alignment horizontal="center"/>
    </xf>
    <xf numFmtId="0" fontId="89" fillId="2" borderId="87" xfId="0" applyFont="1" applyFill="1" applyBorder="1" applyAlignment="1">
      <alignment horizontal="center"/>
    </xf>
    <xf numFmtId="0" fontId="89" fillId="2" borderId="88" xfId="0" applyFont="1" applyFill="1" applyBorder="1" applyAlignment="1">
      <alignment horizontal="center"/>
    </xf>
    <xf numFmtId="0" fontId="0" fillId="0" borderId="0" xfId="0" applyFont="1"/>
    <xf numFmtId="0" fontId="98" fillId="2" borderId="85" xfId="0" applyFont="1" applyFill="1" applyBorder="1"/>
    <xf numFmtId="0" fontId="89" fillId="2" borderId="87" xfId="0" applyFont="1" applyFill="1" applyBorder="1"/>
    <xf numFmtId="0" fontId="89" fillId="2" borderId="88" xfId="0" applyFont="1" applyFill="1" applyBorder="1"/>
    <xf numFmtId="0" fontId="89" fillId="1" borderId="87" xfId="1" applyFont="1" applyFill="1" applyBorder="1" applyAlignment="1">
      <alignment horizontal="center" vertical="center" wrapText="1"/>
    </xf>
    <xf numFmtId="0" fontId="89" fillId="1" borderId="88" xfId="1" applyFont="1" applyFill="1" applyBorder="1" applyAlignment="1">
      <alignment horizontal="center" vertical="center" wrapText="1"/>
    </xf>
    <xf numFmtId="0" fontId="89" fillId="2" borderId="85" xfId="0" applyFont="1" applyFill="1" applyBorder="1" applyAlignment="1">
      <alignment vertical="top" wrapText="1"/>
    </xf>
    <xf numFmtId="0" fontId="100" fillId="0" borderId="0" xfId="0" applyFont="1"/>
    <xf numFmtId="0" fontId="89" fillId="2" borderId="85" xfId="0" applyFont="1" applyFill="1" applyBorder="1" applyAlignment="1">
      <alignment wrapText="1"/>
    </xf>
    <xf numFmtId="0" fontId="89" fillId="0" borderId="75" xfId="0" applyFont="1" applyFill="1" applyBorder="1" applyAlignment="1">
      <alignment horizontal="center"/>
    </xf>
    <xf numFmtId="0" fontId="89" fillId="0" borderId="87" xfId="0" applyFont="1" applyFill="1" applyBorder="1" applyAlignment="1">
      <alignment horizontal="center"/>
    </xf>
    <xf numFmtId="0" fontId="101" fillId="1" borderId="87" xfId="1" applyFont="1" applyFill="1" applyBorder="1" applyAlignment="1">
      <alignment horizontal="center" vertical="center" wrapText="1"/>
    </xf>
    <xf numFmtId="0" fontId="101" fillId="1" borderId="88" xfId="1" applyFont="1" applyFill="1" applyBorder="1" applyAlignment="1">
      <alignment horizontal="center" vertical="center" wrapText="1"/>
    </xf>
    <xf numFmtId="0" fontId="89" fillId="2" borderId="85" xfId="2" applyFont="1" applyFill="1" applyBorder="1" applyAlignment="1">
      <alignment horizontal="left"/>
    </xf>
    <xf numFmtId="0" fontId="89" fillId="0" borderId="85" xfId="2" applyFont="1" applyFill="1" applyBorder="1" applyAlignment="1">
      <alignment horizontal="left"/>
    </xf>
    <xf numFmtId="0" fontId="89" fillId="1" borderId="75" xfId="1" applyFont="1" applyFill="1" applyBorder="1" applyAlignment="1">
      <alignment horizontal="center" vertical="center" wrapText="1"/>
    </xf>
    <xf numFmtId="0" fontId="89" fillId="0" borderId="74" xfId="0" applyFont="1" applyBorder="1" applyAlignment="1">
      <alignment horizontal="center"/>
    </xf>
    <xf numFmtId="0" fontId="89" fillId="0" borderId="85" xfId="0" applyFont="1" applyFill="1" applyBorder="1"/>
    <xf numFmtId="0" fontId="89" fillId="0" borderId="88" xfId="0" applyFont="1" applyFill="1" applyBorder="1" applyAlignment="1">
      <alignment horizontal="center"/>
    </xf>
    <xf numFmtId="0" fontId="89" fillId="2" borderId="85" xfId="0" applyFont="1" applyFill="1" applyBorder="1" applyAlignment="1"/>
    <xf numFmtId="0" fontId="89" fillId="0" borderId="85" xfId="0" applyFont="1" applyFill="1" applyBorder="1" applyAlignment="1">
      <alignment vertical="top" wrapText="1"/>
    </xf>
    <xf numFmtId="0" fontId="89" fillId="1" borderId="78" xfId="1" applyFont="1" applyFill="1" applyBorder="1" applyAlignment="1">
      <alignment horizontal="center" vertical="center" wrapText="1"/>
    </xf>
    <xf numFmtId="0" fontId="89" fillId="0" borderId="75" xfId="0" applyFont="1" applyFill="1" applyBorder="1" applyAlignment="1">
      <alignment horizontal="center" vertical="center"/>
    </xf>
    <xf numFmtId="0" fontId="89" fillId="0" borderId="87" xfId="0" applyFont="1" applyFill="1" applyBorder="1" applyAlignment="1">
      <alignment horizontal="center" vertical="center"/>
    </xf>
    <xf numFmtId="0" fontId="89" fillId="0" borderId="88" xfId="0" applyFont="1" applyFill="1" applyBorder="1" applyAlignment="1">
      <alignment horizontal="center" vertical="center"/>
    </xf>
    <xf numFmtId="0" fontId="89" fillId="2" borderId="75" xfId="0" applyFont="1" applyFill="1" applyBorder="1" applyAlignment="1">
      <alignment horizontal="center" vertical="center"/>
    </xf>
    <xf numFmtId="0" fontId="89" fillId="0" borderId="87" xfId="1" applyFont="1" applyFill="1" applyBorder="1" applyAlignment="1">
      <alignment horizontal="center" vertical="center" wrapText="1"/>
    </xf>
    <xf numFmtId="0" fontId="89" fillId="2" borderId="87" xfId="0" applyFont="1" applyFill="1" applyBorder="1" applyAlignment="1">
      <alignment horizontal="center" vertical="center"/>
    </xf>
    <xf numFmtId="0" fontId="89" fillId="0" borderId="85" xfId="0" applyFont="1" applyFill="1" applyBorder="1" applyAlignment="1">
      <alignment wrapText="1"/>
    </xf>
    <xf numFmtId="0" fontId="89" fillId="2" borderId="88" xfId="0" applyFont="1" applyFill="1" applyBorder="1" applyAlignment="1">
      <alignment horizontal="center" vertical="center"/>
    </xf>
    <xf numFmtId="0" fontId="89" fillId="0" borderId="86" xfId="0" applyFont="1" applyFill="1" applyBorder="1" applyAlignment="1">
      <alignment horizontal="center" vertical="top" wrapText="1"/>
    </xf>
    <xf numFmtId="0" fontId="89" fillId="0" borderId="78" xfId="0" applyFont="1" applyFill="1" applyBorder="1" applyAlignment="1">
      <alignment horizontal="center" vertical="top" wrapText="1"/>
    </xf>
    <xf numFmtId="0" fontId="95" fillId="0" borderId="85" xfId="0" applyFont="1" applyBorder="1" applyAlignment="1">
      <alignment vertical="center"/>
    </xf>
    <xf numFmtId="0" fontId="89" fillId="0" borderId="78" xfId="0" applyFont="1" applyFill="1" applyBorder="1" applyAlignment="1">
      <alignment horizontal="center" vertical="center"/>
    </xf>
    <xf numFmtId="0" fontId="22" fillId="0" borderId="0" xfId="0" applyFont="1" applyFill="1"/>
    <xf numFmtId="0" fontId="0" fillId="0" borderId="0" xfId="0" applyFill="1"/>
    <xf numFmtId="0" fontId="95" fillId="2" borderId="85" xfId="0" applyFont="1" applyFill="1" applyBorder="1"/>
    <xf numFmtId="0" fontId="95" fillId="2" borderId="85" xfId="0" applyFont="1" applyFill="1" applyBorder="1" applyAlignment="1"/>
    <xf numFmtId="0" fontId="98" fillId="0" borderId="85" xfId="0" applyFont="1" applyFill="1" applyBorder="1" applyAlignment="1"/>
    <xf numFmtId="0" fontId="89" fillId="0" borderId="85" xfId="2" applyFont="1" applyFill="1" applyBorder="1" applyAlignment="1">
      <alignment horizontal="left" wrapText="1"/>
    </xf>
    <xf numFmtId="0" fontId="89" fillId="2" borderId="89" xfId="0" applyFont="1" applyFill="1" applyBorder="1" applyAlignment="1"/>
    <xf numFmtId="0" fontId="89" fillId="0" borderId="90" xfId="0" applyFont="1" applyFill="1" applyBorder="1" applyAlignment="1">
      <alignment horizontal="center"/>
    </xf>
    <xf numFmtId="0" fontId="89" fillId="0" borderId="91" xfId="0" applyFont="1" applyFill="1" applyBorder="1" applyAlignment="1">
      <alignment horizontal="center"/>
    </xf>
    <xf numFmtId="0" fontId="89" fillId="2" borderId="92" xfId="0" applyFont="1" applyFill="1" applyBorder="1" applyAlignment="1">
      <alignment horizontal="center"/>
    </xf>
    <xf numFmtId="0" fontId="89" fillId="2" borderId="93" xfId="0" applyFont="1" applyFill="1" applyBorder="1" applyAlignment="1">
      <alignment horizontal="center"/>
    </xf>
    <xf numFmtId="0" fontId="89" fillId="2" borderId="94" xfId="0" applyFont="1" applyFill="1" applyBorder="1"/>
    <xf numFmtId="0" fontId="89" fillId="0" borderId="66" xfId="0" applyFont="1" applyFill="1" applyBorder="1" applyAlignment="1">
      <alignment horizontal="center"/>
    </xf>
    <xf numFmtId="0" fontId="89" fillId="0" borderId="95" xfId="0" applyFont="1" applyFill="1" applyBorder="1"/>
    <xf numFmtId="0" fontId="89" fillId="2" borderId="82" xfId="0" applyFont="1" applyFill="1" applyBorder="1" applyAlignment="1">
      <alignment horizontal="center"/>
    </xf>
    <xf numFmtId="0" fontId="89" fillId="2" borderId="83" xfId="0" applyFont="1" applyFill="1" applyBorder="1" applyAlignment="1">
      <alignment horizontal="center"/>
    </xf>
    <xf numFmtId="0" fontId="89" fillId="2" borderId="0" xfId="0" applyFont="1" applyFill="1" applyBorder="1" applyAlignment="1">
      <alignment horizontal="center"/>
    </xf>
    <xf numFmtId="0" fontId="48" fillId="2" borderId="0" xfId="0" applyFont="1" applyFill="1" applyBorder="1"/>
    <xf numFmtId="0" fontId="89" fillId="2" borderId="0" xfId="0" applyFont="1" applyFill="1" applyAlignment="1">
      <alignment horizontal="center"/>
    </xf>
    <xf numFmtId="0" fontId="89" fillId="2" borderId="0" xfId="0" applyFont="1" applyFill="1"/>
    <xf numFmtId="0" fontId="95" fillId="2" borderId="0" xfId="0" applyFont="1" applyFill="1" applyBorder="1"/>
    <xf numFmtId="0" fontId="89" fillId="2" borderId="0" xfId="0" applyFont="1" applyFill="1" applyBorder="1"/>
    <xf numFmtId="0" fontId="0" fillId="2" borderId="0" xfId="0" applyFont="1" applyFill="1"/>
    <xf numFmtId="0" fontId="0" fillId="2" borderId="0" xfId="0" applyFill="1"/>
    <xf numFmtId="0" fontId="89" fillId="2" borderId="0" xfId="0" applyFont="1" applyFill="1" applyAlignment="1">
      <alignment horizontal="left"/>
    </xf>
    <xf numFmtId="0" fontId="89" fillId="0" borderId="0" xfId="0" applyFont="1" applyFill="1"/>
    <xf numFmtId="0" fontId="102" fillId="2" borderId="0" xfId="0" applyFont="1" applyFill="1" applyAlignment="1">
      <alignment wrapText="1"/>
    </xf>
    <xf numFmtId="0" fontId="0" fillId="0" borderId="0" xfId="0" applyFill="1" applyAlignment="1">
      <alignment horizontal="center"/>
    </xf>
    <xf numFmtId="0" fontId="0" fillId="0" borderId="0" xfId="0" applyFont="1" applyAlignment="1">
      <alignment horizontal="center"/>
    </xf>
    <xf numFmtId="0" fontId="89" fillId="0" borderId="0" xfId="0" applyFont="1" applyBorder="1"/>
    <xf numFmtId="0" fontId="96" fillId="0" borderId="0" xfId="0" applyFont="1" applyBorder="1" applyAlignment="1">
      <alignment horizontal="left" vertical="center"/>
    </xf>
    <xf numFmtId="0" fontId="89" fillId="1" borderId="77" xfId="1" applyFont="1" applyFill="1" applyBorder="1" applyAlignment="1">
      <alignment horizontal="center" vertical="center" wrapText="1"/>
    </xf>
    <xf numFmtId="0" fontId="89" fillId="2" borderId="4" xfId="0" applyFont="1" applyFill="1" applyBorder="1" applyAlignment="1">
      <alignment horizontal="center"/>
    </xf>
    <xf numFmtId="0" fontId="89" fillId="0" borderId="77" xfId="1" applyFont="1" applyFill="1" applyBorder="1" applyAlignment="1">
      <alignment horizontal="center" vertical="center" wrapText="1"/>
    </xf>
    <xf numFmtId="0" fontId="89" fillId="1" borderId="4" xfId="1" applyFont="1" applyFill="1" applyBorder="1" applyAlignment="1">
      <alignment horizontal="center" vertical="center" wrapText="1"/>
    </xf>
    <xf numFmtId="0" fontId="89" fillId="0" borderId="102" xfId="0" applyFont="1" applyFill="1" applyBorder="1" applyAlignment="1">
      <alignment horizontal="center"/>
    </xf>
    <xf numFmtId="0" fontId="89" fillId="1" borderId="101" xfId="1" applyFont="1" applyFill="1" applyBorder="1" applyAlignment="1">
      <alignment horizontal="center" vertical="center" wrapText="1"/>
    </xf>
    <xf numFmtId="0" fontId="89" fillId="1" borderId="83" xfId="1" applyFont="1" applyFill="1" applyBorder="1" applyAlignment="1">
      <alignment horizontal="center" vertical="center" wrapText="1"/>
    </xf>
    <xf numFmtId="0" fontId="89" fillId="1" borderId="103" xfId="1" applyFont="1" applyFill="1" applyBorder="1" applyAlignment="1">
      <alignment horizontal="center" vertical="center" wrapText="1"/>
    </xf>
    <xf numFmtId="0" fontId="89" fillId="0" borderId="84" xfId="0" applyFont="1" applyFill="1" applyBorder="1" applyAlignment="1">
      <alignment horizontal="center"/>
    </xf>
    <xf numFmtId="0" fontId="89" fillId="0" borderId="0" xfId="0" applyFont="1" applyFill="1" applyAlignment="1">
      <alignment horizontal="center"/>
    </xf>
    <xf numFmtId="0" fontId="89" fillId="0" borderId="0" xfId="0" applyFont="1" applyAlignment="1">
      <alignment horizontal="center"/>
    </xf>
    <xf numFmtId="0" fontId="28" fillId="0" borderId="0" xfId="32" applyFont="1" applyFill="1"/>
    <xf numFmtId="0" fontId="32" fillId="0" borderId="0" xfId="32" applyFont="1" applyFill="1"/>
    <xf numFmtId="0" fontId="89" fillId="0" borderId="85" xfId="0" applyFont="1" applyFill="1" applyBorder="1" applyAlignment="1"/>
    <xf numFmtId="0" fontId="81" fillId="6" borderId="8" xfId="0" applyFont="1" applyFill="1" applyBorder="1" applyAlignment="1" applyProtection="1">
      <alignment horizontal="left" wrapText="1"/>
      <protection locked="0"/>
    </xf>
    <xf numFmtId="0" fontId="81" fillId="6" borderId="11" xfId="0" applyFont="1" applyFill="1" applyBorder="1" applyAlignment="1" applyProtection="1">
      <alignment horizontal="left" wrapText="1"/>
      <protection locked="0"/>
    </xf>
    <xf numFmtId="0" fontId="81" fillId="5" borderId="7" xfId="0" applyFont="1" applyFill="1" applyBorder="1" applyAlignment="1" applyProtection="1">
      <alignment horizontal="left" wrapText="1"/>
      <protection locked="0"/>
    </xf>
    <xf numFmtId="0" fontId="81" fillId="6" borderId="7" xfId="0" applyFont="1" applyFill="1" applyBorder="1" applyAlignment="1" applyProtection="1">
      <alignment horizontal="left" wrapText="1"/>
      <protection locked="0"/>
    </xf>
    <xf numFmtId="0" fontId="0" fillId="9" borderId="0" xfId="0" applyFont="1" applyFill="1"/>
    <xf numFmtId="0" fontId="67" fillId="6" borderId="7" xfId="17360" applyFont="1" applyFill="1" applyBorder="1" applyAlignment="1">
      <alignment horizontal="left"/>
    </xf>
    <xf numFmtId="0" fontId="1" fillId="0" borderId="0" xfId="52056"/>
    <xf numFmtId="0" fontId="23" fillId="5" borderId="0" xfId="32" applyFont="1" applyFill="1" applyAlignment="1">
      <alignment vertical="center"/>
    </xf>
    <xf numFmtId="0" fontId="23" fillId="5" borderId="1" xfId="32" applyFont="1" applyFill="1" applyBorder="1"/>
    <xf numFmtId="0" fontId="66" fillId="5" borderId="16" xfId="32" applyFont="1" applyFill="1" applyBorder="1" applyAlignment="1">
      <alignment wrapText="1"/>
    </xf>
    <xf numFmtId="0" fontId="66" fillId="5" borderId="39" xfId="32" applyFont="1" applyFill="1" applyBorder="1" applyAlignment="1">
      <alignment wrapText="1"/>
    </xf>
    <xf numFmtId="0" fontId="66" fillId="5" borderId="17" xfId="32" applyFont="1" applyFill="1" applyBorder="1" applyAlignment="1">
      <alignment horizontal="left" wrapText="1"/>
    </xf>
    <xf numFmtId="43" fontId="66" fillId="3" borderId="44" xfId="52057" applyFont="1" applyFill="1" applyBorder="1" applyAlignment="1">
      <alignment vertical="center"/>
    </xf>
    <xf numFmtId="0" fontId="66" fillId="5" borderId="20" xfId="32" applyFont="1" applyFill="1" applyBorder="1" applyAlignment="1">
      <alignment wrapText="1"/>
    </xf>
    <xf numFmtId="0" fontId="66" fillId="5" borderId="20" xfId="0" applyFont="1" applyFill="1" applyBorder="1" applyAlignment="1">
      <alignment horizontal="center" vertical="center"/>
    </xf>
    <xf numFmtId="0" fontId="66" fillId="5" borderId="8" xfId="0" applyFont="1" applyFill="1" applyBorder="1" applyAlignment="1"/>
    <xf numFmtId="0" fontId="66" fillId="5" borderId="11" xfId="0" applyFont="1" applyFill="1" applyBorder="1" applyAlignment="1"/>
    <xf numFmtId="0" fontId="23" fillId="5" borderId="0" xfId="32" applyFont="1" applyFill="1" applyAlignment="1">
      <alignment horizontal="center"/>
    </xf>
    <xf numFmtId="49" fontId="28" fillId="5" borderId="0" xfId="32" applyNumberFormat="1" applyFont="1" applyFill="1" applyAlignment="1">
      <alignment horizontal="center"/>
    </xf>
    <xf numFmtId="0" fontId="23" fillId="5" borderId="52" xfId="9" applyFont="1" applyFill="1" applyBorder="1" applyAlignment="1">
      <alignment horizontal="center"/>
    </xf>
    <xf numFmtId="0" fontId="89" fillId="0" borderId="83" xfId="0" applyFont="1" applyFill="1" applyBorder="1" applyAlignment="1">
      <alignment horizontal="center" vertical="center"/>
    </xf>
    <xf numFmtId="0" fontId="89" fillId="0" borderId="83" xfId="0" applyFont="1" applyFill="1" applyBorder="1" applyAlignment="1">
      <alignment horizontal="center" vertical="center" wrapText="1"/>
    </xf>
    <xf numFmtId="0" fontId="89" fillId="0" borderId="84" xfId="0" applyFont="1" applyFill="1" applyBorder="1" applyAlignment="1">
      <alignment horizontal="center" vertical="center" wrapText="1"/>
    </xf>
    <xf numFmtId="0" fontId="89" fillId="0" borderId="83" xfId="0" applyFont="1" applyFill="1" applyBorder="1" applyAlignment="1">
      <alignment horizontal="center"/>
    </xf>
    <xf numFmtId="0" fontId="66" fillId="5" borderId="7" xfId="0" applyFont="1" applyFill="1" applyBorder="1" applyAlignment="1">
      <alignment vertical="center" wrapText="1"/>
    </xf>
    <xf numFmtId="0" fontId="23" fillId="5" borderId="22" xfId="32" applyFont="1" applyFill="1" applyBorder="1" applyAlignment="1">
      <alignment vertical="center"/>
    </xf>
    <xf numFmtId="0" fontId="23" fillId="5" borderId="0" xfId="32" applyFont="1" applyFill="1" applyBorder="1" applyAlignment="1">
      <alignment vertical="center"/>
    </xf>
    <xf numFmtId="0" fontId="23" fillId="5" borderId="104" xfId="32" applyFont="1" applyFill="1" applyBorder="1" applyAlignment="1">
      <alignment vertical="center"/>
    </xf>
    <xf numFmtId="0" fontId="28" fillId="5" borderId="104" xfId="32" applyFont="1" applyFill="1" applyBorder="1" applyAlignment="1">
      <alignment vertical="center"/>
    </xf>
    <xf numFmtId="0" fontId="13" fillId="5" borderId="1" xfId="32" applyFont="1" applyFill="1" applyBorder="1" applyAlignment="1">
      <alignment vertical="center"/>
    </xf>
    <xf numFmtId="0" fontId="28" fillId="5" borderId="1" xfId="32" applyFont="1" applyFill="1" applyBorder="1" applyAlignment="1">
      <alignment vertical="center"/>
    </xf>
    <xf numFmtId="0" fontId="66" fillId="5" borderId="22" xfId="0" applyFont="1" applyFill="1" applyBorder="1" applyAlignment="1">
      <alignment vertical="center" wrapText="1"/>
    </xf>
    <xf numFmtId="0" fontId="23" fillId="5" borderId="1" xfId="32" applyFont="1" applyFill="1" applyBorder="1" applyAlignment="1">
      <alignment vertical="center"/>
    </xf>
    <xf numFmtId="0" fontId="72" fillId="0" borderId="7" xfId="17360" applyBorder="1"/>
    <xf numFmtId="0" fontId="22" fillId="0" borderId="7" xfId="17360" applyFont="1" applyBorder="1"/>
    <xf numFmtId="0" fontId="0" fillId="0" borderId="7" xfId="0" applyBorder="1"/>
    <xf numFmtId="0" fontId="61" fillId="0" borderId="7" xfId="32" applyFont="1" applyBorder="1"/>
    <xf numFmtId="0" fontId="90" fillId="0" borderId="7" xfId="32" applyFont="1" applyBorder="1"/>
    <xf numFmtId="0" fontId="72" fillId="0" borderId="9" xfId="17360" applyBorder="1"/>
    <xf numFmtId="43" fontId="23" fillId="5" borderId="0" xfId="17355" applyFont="1" applyFill="1" applyBorder="1" applyAlignment="1">
      <alignment vertical="center"/>
    </xf>
    <xf numFmtId="0" fontId="84" fillId="5" borderId="7" xfId="0" applyFont="1" applyFill="1" applyBorder="1"/>
    <xf numFmtId="0" fontId="85" fillId="5" borderId="7" xfId="0" applyFont="1" applyFill="1" applyBorder="1"/>
    <xf numFmtId="43" fontId="85" fillId="5" borderId="7" xfId="17361" applyFont="1" applyFill="1" applyBorder="1"/>
    <xf numFmtId="0" fontId="39" fillId="5" borderId="7" xfId="0" applyFont="1" applyFill="1" applyBorder="1"/>
    <xf numFmtId="0" fontId="86" fillId="5" borderId="7" xfId="0" applyFont="1" applyFill="1" applyBorder="1"/>
    <xf numFmtId="43" fontId="83" fillId="5" borderId="7" xfId="17361" applyFont="1" applyFill="1" applyBorder="1" applyAlignment="1">
      <alignment horizontal="center" vertical="center" wrapText="1"/>
    </xf>
    <xf numFmtId="43" fontId="66" fillId="5" borderId="7" xfId="17361" applyFont="1" applyFill="1" applyBorder="1" applyAlignment="1">
      <alignment horizontal="left" vertical="center" wrapText="1"/>
    </xf>
    <xf numFmtId="0" fontId="64" fillId="3" borderId="7" xfId="32" applyFont="1" applyFill="1" applyBorder="1" applyAlignment="1">
      <alignment vertical="center"/>
    </xf>
    <xf numFmtId="0" fontId="0" fillId="0" borderId="0" xfId="0" applyBorder="1"/>
    <xf numFmtId="0" fontId="22" fillId="0" borderId="0" xfId="0" applyFont="1" applyBorder="1"/>
    <xf numFmtId="43" fontId="85" fillId="5" borderId="8" xfId="17361" applyFont="1" applyFill="1" applyBorder="1"/>
    <xf numFmtId="0" fontId="83" fillId="5" borderId="8" xfId="32" applyFont="1" applyFill="1" applyBorder="1" applyAlignment="1">
      <alignment horizontal="center" vertical="center" wrapText="1"/>
    </xf>
    <xf numFmtId="0" fontId="65" fillId="5" borderId="8" xfId="32" applyFont="1" applyFill="1" applyBorder="1" applyAlignment="1">
      <alignment horizontal="center" vertical="center" wrapText="1"/>
    </xf>
    <xf numFmtId="0" fontId="0" fillId="4" borderId="0" xfId="0" applyFill="1" applyBorder="1"/>
    <xf numFmtId="0" fontId="22" fillId="4" borderId="0" xfId="0" applyFont="1" applyFill="1" applyBorder="1"/>
    <xf numFmtId="0" fontId="68" fillId="5" borderId="7" xfId="32" applyFont="1" applyFill="1" applyBorder="1" applyAlignment="1">
      <alignment horizontal="left"/>
    </xf>
    <xf numFmtId="0" fontId="83" fillId="5" borderId="7" xfId="32" applyFont="1" applyFill="1" applyBorder="1" applyAlignment="1">
      <alignment horizontal="center"/>
    </xf>
    <xf numFmtId="0" fontId="68" fillId="0" borderId="7" xfId="32" applyFont="1" applyFill="1" applyBorder="1" applyAlignment="1">
      <alignment horizontal="left"/>
    </xf>
    <xf numFmtId="0" fontId="67" fillId="0" borderId="7" xfId="0" applyFont="1" applyFill="1" applyBorder="1" applyAlignment="1">
      <alignment vertical="center" wrapText="1"/>
    </xf>
    <xf numFmtId="0" fontId="23" fillId="0" borderId="7" xfId="32" applyFont="1" applyFill="1" applyBorder="1" applyAlignment="1">
      <alignment horizontal="left"/>
    </xf>
    <xf numFmtId="0" fontId="83" fillId="5" borderId="7" xfId="32" applyFont="1" applyFill="1" applyBorder="1" applyAlignment="1">
      <alignment horizontal="left"/>
    </xf>
    <xf numFmtId="0" fontId="72" fillId="0" borderId="7" xfId="17360" applyFill="1" applyBorder="1"/>
    <xf numFmtId="0" fontId="23" fillId="5" borderId="22" xfId="32" applyFont="1" applyFill="1" applyBorder="1" applyAlignment="1">
      <alignment horizontal="left"/>
    </xf>
    <xf numFmtId="43" fontId="23" fillId="5" borderId="1" xfId="17361" applyFont="1" applyFill="1" applyBorder="1" applyAlignment="1">
      <alignment vertical="center"/>
    </xf>
    <xf numFmtId="43" fontId="23" fillId="5" borderId="1" xfId="17355" applyFont="1" applyFill="1" applyBorder="1" applyAlignment="1">
      <alignment horizontal="right" vertical="center"/>
    </xf>
    <xf numFmtId="0" fontId="22" fillId="0" borderId="0" xfId="17360" applyFont="1" applyBorder="1"/>
    <xf numFmtId="0" fontId="72" fillId="0" borderId="0" xfId="17360" applyBorder="1"/>
    <xf numFmtId="1" fontId="52" fillId="0" borderId="0" xfId="9" applyNumberFormat="1" applyFont="1"/>
    <xf numFmtId="1" fontId="28" fillId="5" borderId="0" xfId="17355" applyNumberFormat="1" applyFont="1" applyFill="1"/>
    <xf numFmtId="1" fontId="35" fillId="0" borderId="0" xfId="9" applyNumberFormat="1" applyFont="1"/>
    <xf numFmtId="1" fontId="66" fillId="7" borderId="7" xfId="17355" applyNumberFormat="1" applyFont="1" applyFill="1" applyBorder="1" applyAlignment="1">
      <alignment horizontal="center"/>
    </xf>
    <xf numFmtId="1" fontId="28" fillId="0" borderId="0" xfId="9" applyNumberFormat="1" applyFont="1" applyAlignment="1">
      <alignment horizontal="left" vertical="top" wrapText="1"/>
    </xf>
    <xf numFmtId="1" fontId="67" fillId="6" borderId="7" xfId="0" applyNumberFormat="1" applyFont="1" applyFill="1" applyBorder="1"/>
    <xf numFmtId="1" fontId="67" fillId="5" borderId="7" xfId="17355" applyNumberFormat="1" applyFont="1" applyFill="1" applyBorder="1"/>
    <xf numFmtId="1" fontId="67" fillId="6" borderId="7" xfId="17355" applyNumberFormat="1" applyFont="1" applyFill="1" applyBorder="1" applyAlignment="1">
      <alignment horizontal="center"/>
    </xf>
    <xf numFmtId="14" fontId="67" fillId="0" borderId="7" xfId="0" applyNumberFormat="1" applyFont="1" applyFill="1" applyBorder="1"/>
    <xf numFmtId="1" fontId="28" fillId="0" borderId="0" xfId="17355" applyNumberFormat="1" applyFont="1" applyAlignment="1">
      <alignment vertical="center"/>
    </xf>
    <xf numFmtId="1" fontId="21" fillId="5" borderId="0" xfId="17355" applyNumberFormat="1" applyFont="1" applyFill="1"/>
    <xf numFmtId="1" fontId="23" fillId="5" borderId="0" xfId="17355" applyNumberFormat="1" applyFont="1" applyFill="1" applyAlignment="1">
      <alignment horizontal="center" vertical="center" wrapText="1"/>
    </xf>
    <xf numFmtId="1" fontId="66" fillId="7" borderId="9" xfId="0" applyNumberFormat="1" applyFont="1" applyFill="1" applyBorder="1" applyAlignment="1">
      <alignment horizontal="center"/>
    </xf>
    <xf numFmtId="1" fontId="66" fillId="5" borderId="12" xfId="0" applyNumberFormat="1" applyFont="1" applyFill="1" applyBorder="1" applyAlignment="1">
      <alignment horizontal="center" vertical="center" wrapText="1"/>
    </xf>
    <xf numFmtId="1" fontId="50" fillId="0" borderId="0" xfId="32" applyNumberFormat="1" applyFont="1" applyAlignment="1">
      <alignment vertical="top" wrapText="1"/>
    </xf>
    <xf numFmtId="1" fontId="25" fillId="0" borderId="0" xfId="32" applyNumberFormat="1" applyFont="1" applyAlignment="1">
      <alignment vertical="top"/>
    </xf>
    <xf numFmtId="1" fontId="66" fillId="7" borderId="7" xfId="0" applyNumberFormat="1" applyFont="1" applyFill="1" applyBorder="1" applyAlignment="1">
      <alignment horizontal="center"/>
    </xf>
    <xf numFmtId="43" fontId="23" fillId="5" borderId="1" xfId="17355" applyFont="1" applyFill="1" applyBorder="1" applyAlignment="1">
      <alignment horizontal="right"/>
    </xf>
    <xf numFmtId="0" fontId="0" fillId="0" borderId="0" xfId="0" applyAlignment="1">
      <alignment horizontal="center" vertical="center"/>
    </xf>
    <xf numFmtId="1" fontId="28" fillId="0" borderId="0" xfId="32" applyNumberFormat="1" applyFont="1"/>
    <xf numFmtId="1" fontId="66" fillId="7" borderId="7" xfId="17355" applyNumberFormat="1" applyFont="1" applyFill="1" applyBorder="1" applyAlignment="1">
      <alignment wrapText="1"/>
    </xf>
    <xf numFmtId="1" fontId="66" fillId="2" borderId="7" xfId="17355" applyNumberFormat="1" applyFont="1" applyFill="1" applyBorder="1" applyAlignment="1">
      <alignment horizontal="center"/>
    </xf>
    <xf numFmtId="1" fontId="66" fillId="7" borderId="7" xfId="17355" applyNumberFormat="1" applyFont="1" applyFill="1" applyBorder="1" applyAlignment="1">
      <alignment horizontal="left"/>
    </xf>
    <xf numFmtId="1" fontId="66" fillId="5" borderId="7" xfId="17355" applyNumberFormat="1" applyFont="1" applyFill="1" applyBorder="1" applyAlignment="1">
      <alignment horizontal="center" vertical="center" wrapText="1"/>
    </xf>
    <xf numFmtId="1" fontId="77" fillId="5" borderId="7" xfId="32" applyNumberFormat="1" applyFont="1" applyFill="1" applyBorder="1" applyAlignment="1">
      <alignment wrapText="1"/>
    </xf>
    <xf numFmtId="1" fontId="76" fillId="0" borderId="7" xfId="17355" applyNumberFormat="1" applyFont="1" applyFill="1" applyBorder="1" applyAlignment="1" applyProtection="1">
      <alignment wrapText="1"/>
      <protection locked="0"/>
    </xf>
    <xf numFmtId="1" fontId="75" fillId="5" borderId="7" xfId="17355" applyNumberFormat="1" applyFont="1" applyFill="1" applyBorder="1" applyAlignment="1">
      <alignment horizontal="left"/>
    </xf>
    <xf numFmtId="1" fontId="67" fillId="0" borderId="7" xfId="17355" applyNumberFormat="1" applyFont="1" applyFill="1" applyBorder="1" applyAlignment="1"/>
    <xf numFmtId="1" fontId="67" fillId="5" borderId="7" xfId="17355" applyNumberFormat="1" applyFont="1" applyFill="1" applyBorder="1" applyAlignment="1"/>
    <xf numFmtId="1" fontId="66" fillId="5" borderId="7" xfId="17355" applyNumberFormat="1" applyFont="1" applyFill="1" applyBorder="1" applyAlignment="1">
      <alignment horizontal="left"/>
    </xf>
    <xf numFmtId="1" fontId="81" fillId="7" borderId="7" xfId="17355" applyNumberFormat="1" applyFont="1" applyFill="1" applyBorder="1" applyAlignment="1">
      <alignment wrapText="1"/>
    </xf>
    <xf numFmtId="1" fontId="68" fillId="7" borderId="7" xfId="17355" applyNumberFormat="1" applyFont="1" applyFill="1" applyBorder="1" applyAlignment="1">
      <alignment wrapText="1"/>
    </xf>
    <xf numFmtId="1" fontId="66" fillId="7" borderId="7" xfId="17361" applyNumberFormat="1" applyFont="1" applyFill="1" applyBorder="1" applyAlignment="1">
      <alignment horizontal="center"/>
    </xf>
    <xf numFmtId="1" fontId="67" fillId="6" borderId="7" xfId="17360" applyNumberFormat="1" applyFont="1" applyFill="1" applyBorder="1"/>
    <xf numFmtId="1" fontId="83" fillId="5" borderId="7" xfId="32" applyNumberFormat="1" applyFont="1" applyFill="1" applyBorder="1" applyAlignment="1">
      <alignment horizontal="left"/>
    </xf>
    <xf numFmtId="1" fontId="23" fillId="5" borderId="7" xfId="32" applyNumberFormat="1" applyFont="1" applyFill="1" applyBorder="1" applyAlignment="1">
      <alignment horizontal="left"/>
    </xf>
    <xf numFmtId="1" fontId="66" fillId="6" borderId="22" xfId="17360" applyNumberFormat="1" applyFont="1" applyFill="1" applyBorder="1" applyAlignment="1">
      <alignment horizontal="left"/>
    </xf>
    <xf numFmtId="1" fontId="67" fillId="6" borderId="22" xfId="17360" applyNumberFormat="1" applyFont="1" applyFill="1" applyBorder="1"/>
    <xf numFmtId="1" fontId="67" fillId="6" borderId="22" xfId="17355" applyNumberFormat="1" applyFont="1" applyFill="1" applyBorder="1"/>
    <xf numFmtId="1" fontId="66" fillId="6" borderId="7" xfId="17360" applyNumberFormat="1" applyFont="1" applyFill="1" applyBorder="1" applyAlignment="1">
      <alignment horizontal="left"/>
    </xf>
    <xf numFmtId="1" fontId="66" fillId="7" borderId="7" xfId="17360" applyNumberFormat="1" applyFont="1" applyFill="1" applyBorder="1"/>
    <xf numFmtId="1" fontId="67" fillId="12" borderId="22" xfId="17355" applyNumberFormat="1" applyFont="1" applyFill="1" applyBorder="1"/>
    <xf numFmtId="1" fontId="23" fillId="0" borderId="0" xfId="32" applyNumberFormat="1" applyFont="1" applyAlignment="1">
      <alignment horizontal="left"/>
    </xf>
    <xf numFmtId="1" fontId="23" fillId="0" borderId="0" xfId="32" applyNumberFormat="1" applyFont="1"/>
    <xf numFmtId="1" fontId="66" fillId="7" borderId="7" xfId="17360" applyNumberFormat="1" applyFont="1" applyFill="1" applyBorder="1" applyAlignment="1">
      <alignment horizontal="left" vertical="top"/>
    </xf>
    <xf numFmtId="1" fontId="23" fillId="5" borderId="0" xfId="17355" applyNumberFormat="1" applyFont="1" applyFill="1"/>
    <xf numFmtId="1" fontId="66" fillId="7" borderId="7" xfId="17360" applyNumberFormat="1" applyFont="1" applyFill="1" applyBorder="1" applyAlignment="1">
      <alignment horizontal="left"/>
    </xf>
    <xf numFmtId="1" fontId="23" fillId="0" borderId="0" xfId="17363" applyNumberFormat="1" applyFont="1" applyAlignment="1">
      <alignment horizontal="left"/>
    </xf>
    <xf numFmtId="1" fontId="28" fillId="0" borderId="0" xfId="17363" applyNumberFormat="1" applyFont="1"/>
    <xf numFmtId="1" fontId="28" fillId="0" borderId="0" xfId="17363" applyNumberFormat="1" applyFont="1" applyAlignment="1">
      <alignment horizontal="left"/>
    </xf>
    <xf numFmtId="1" fontId="25" fillId="0" borderId="0" xfId="17363" applyNumberFormat="1" applyFont="1"/>
    <xf numFmtId="1" fontId="23" fillId="0" borderId="0" xfId="17363" applyNumberFormat="1" applyFont="1"/>
    <xf numFmtId="1" fontId="28" fillId="0" borderId="0" xfId="32" applyNumberFormat="1" applyFont="1" applyAlignment="1">
      <alignment horizontal="left"/>
    </xf>
    <xf numFmtId="1" fontId="66" fillId="5" borderId="14" xfId="17360" applyNumberFormat="1" applyFont="1" applyFill="1" applyBorder="1" applyAlignment="1">
      <alignment horizontal="left" vertical="center" wrapText="1"/>
    </xf>
    <xf numFmtId="1" fontId="66" fillId="5" borderId="12" xfId="17360" applyNumberFormat="1" applyFont="1" applyFill="1" applyBorder="1" applyAlignment="1">
      <alignment horizontal="left" vertical="center" wrapText="1"/>
    </xf>
    <xf numFmtId="1" fontId="21" fillId="6" borderId="7" xfId="17355" applyNumberFormat="1" applyFont="1" applyFill="1" applyBorder="1"/>
    <xf numFmtId="1" fontId="21" fillId="0" borderId="0" xfId="32" applyNumberFormat="1"/>
    <xf numFmtId="1" fontId="66" fillId="5" borderId="8" xfId="17360" applyNumberFormat="1" applyFont="1" applyFill="1" applyBorder="1" applyAlignment="1">
      <alignment horizontal="left" vertical="center"/>
    </xf>
    <xf numFmtId="1" fontId="66" fillId="5" borderId="0" xfId="17360" applyNumberFormat="1" applyFont="1" applyFill="1" applyBorder="1" applyAlignment="1">
      <alignment vertical="center" wrapText="1"/>
    </xf>
    <xf numFmtId="1" fontId="66" fillId="6" borderId="7" xfId="17360" applyNumberFormat="1" applyFont="1" applyFill="1" applyBorder="1"/>
    <xf numFmtId="1" fontId="66" fillId="6" borderId="7" xfId="17355" applyNumberFormat="1" applyFont="1" applyFill="1" applyBorder="1" applyAlignment="1">
      <alignment vertical="center" wrapText="1"/>
    </xf>
    <xf numFmtId="1" fontId="66" fillId="5" borderId="20" xfId="0" applyNumberFormat="1" applyFont="1" applyFill="1" applyBorder="1" applyAlignment="1">
      <alignment horizontal="center" vertical="center" wrapText="1"/>
    </xf>
    <xf numFmtId="1" fontId="28" fillId="0" borderId="0" xfId="3" applyNumberFormat="1" applyFont="1" applyAlignment="1">
      <alignment vertical="center"/>
    </xf>
    <xf numFmtId="1" fontId="67" fillId="6" borderId="7" xfId="0" applyNumberFormat="1" applyFont="1" applyFill="1" applyBorder="1" applyAlignment="1">
      <alignment horizontal="center"/>
    </xf>
    <xf numFmtId="0" fontId="66" fillId="3" borderId="7" xfId="0" applyFont="1" applyFill="1" applyBorder="1" applyAlignment="1">
      <alignment horizontal="left" vertical="top"/>
    </xf>
    <xf numFmtId="0" fontId="67" fillId="3" borderId="7" xfId="0" applyFont="1" applyFill="1" applyBorder="1"/>
    <xf numFmtId="0" fontId="104" fillId="0" borderId="0" xfId="0" applyFont="1" applyBorder="1" applyAlignment="1">
      <alignment horizontal="left" vertical="center"/>
    </xf>
    <xf numFmtId="0" fontId="89" fillId="13" borderId="82" xfId="0" applyFont="1" applyFill="1" applyBorder="1" applyAlignment="1">
      <alignment horizontal="center" vertical="center" wrapText="1"/>
    </xf>
    <xf numFmtId="0" fontId="89" fillId="13" borderId="95" xfId="0" applyFont="1" applyFill="1" applyBorder="1" applyAlignment="1">
      <alignment horizontal="center" vertical="center" wrapText="1"/>
    </xf>
    <xf numFmtId="0" fontId="95" fillId="0" borderId="112" xfId="0" applyFont="1" applyFill="1" applyBorder="1" applyAlignment="1">
      <alignment horizontal="left" vertical="center" wrapText="1"/>
    </xf>
    <xf numFmtId="0" fontId="95" fillId="0" borderId="109" xfId="0" applyFont="1" applyFill="1" applyBorder="1" applyAlignment="1">
      <alignment horizontal="center" vertical="center" wrapText="1"/>
    </xf>
    <xf numFmtId="0" fontId="89" fillId="0" borderId="109" xfId="0" applyFont="1" applyFill="1" applyBorder="1" applyAlignment="1">
      <alignment horizontal="center" vertical="center" wrapText="1"/>
    </xf>
    <xf numFmtId="0" fontId="89" fillId="0" borderId="113" xfId="0" applyFont="1" applyFill="1" applyBorder="1" applyAlignment="1">
      <alignment horizontal="center" vertical="center" wrapText="1"/>
    </xf>
    <xf numFmtId="0" fontId="89" fillId="2" borderId="5" xfId="0" applyFont="1" applyFill="1" applyBorder="1" applyAlignment="1">
      <alignment vertical="center"/>
    </xf>
    <xf numFmtId="0" fontId="89" fillId="2" borderId="114" xfId="0" applyFont="1" applyFill="1" applyBorder="1" applyAlignment="1">
      <alignment horizontal="center" vertical="center"/>
    </xf>
    <xf numFmtId="0" fontId="89" fillId="2" borderId="115" xfId="0" applyFont="1" applyFill="1" applyBorder="1" applyAlignment="1">
      <alignment horizontal="center" vertical="center"/>
    </xf>
    <xf numFmtId="0" fontId="89" fillId="0" borderId="0" xfId="0" applyFont="1" applyAlignment="1">
      <alignment vertical="center"/>
    </xf>
    <xf numFmtId="0" fontId="98" fillId="2" borderId="4" xfId="0" applyFont="1" applyFill="1" applyBorder="1" applyAlignment="1">
      <alignment vertical="center"/>
    </xf>
    <xf numFmtId="0" fontId="89" fillId="2" borderId="87" xfId="0" applyFont="1" applyFill="1" applyBorder="1" applyAlignment="1">
      <alignment vertical="center"/>
    </xf>
    <xf numFmtId="0" fontId="89" fillId="2" borderId="88" xfId="0" applyFont="1" applyFill="1" applyBorder="1" applyAlignment="1">
      <alignment vertical="center"/>
    </xf>
    <xf numFmtId="0" fontId="89" fillId="2" borderId="4" xfId="0" applyFont="1" applyFill="1" applyBorder="1" applyAlignment="1">
      <alignment vertical="center"/>
    </xf>
    <xf numFmtId="0" fontId="89" fillId="2" borderId="4" xfId="0" applyFont="1" applyFill="1" applyBorder="1" applyAlignment="1">
      <alignment vertical="center" wrapText="1"/>
    </xf>
    <xf numFmtId="0" fontId="99" fillId="0" borderId="0" xfId="0" applyFont="1" applyAlignment="1">
      <alignment vertical="center"/>
    </xf>
    <xf numFmtId="0" fontId="89" fillId="2" borderId="4" xfId="2" applyFont="1" applyFill="1" applyBorder="1" applyAlignment="1">
      <alignment horizontal="left" vertical="center"/>
    </xf>
    <xf numFmtId="0" fontId="89" fillId="0" borderId="0" xfId="0" applyFont="1" applyBorder="1" applyAlignment="1">
      <alignment horizontal="center" vertical="center"/>
    </xf>
    <xf numFmtId="0" fontId="89" fillId="0" borderId="4" xfId="0" applyFont="1" applyFill="1" applyBorder="1" applyAlignment="1">
      <alignment vertical="center"/>
    </xf>
    <xf numFmtId="0" fontId="89" fillId="0" borderId="4" xfId="2" applyFont="1" applyFill="1" applyBorder="1" applyAlignment="1">
      <alignment horizontal="left" vertical="center"/>
    </xf>
    <xf numFmtId="0" fontId="89" fillId="0" borderId="4" xfId="0" applyFont="1" applyFill="1" applyBorder="1" applyAlignment="1">
      <alignment vertical="center" wrapText="1"/>
    </xf>
    <xf numFmtId="0" fontId="89" fillId="0" borderId="0" xfId="0" applyFont="1" applyFill="1" applyAlignment="1">
      <alignment vertical="center"/>
    </xf>
    <xf numFmtId="0" fontId="89" fillId="0" borderId="87" xfId="0" applyFont="1" applyFill="1" applyBorder="1" applyAlignment="1">
      <alignment horizontal="center" vertical="center" wrapText="1"/>
    </xf>
    <xf numFmtId="0" fontId="90" fillId="0" borderId="0" xfId="0" applyFont="1" applyFill="1" applyAlignment="1">
      <alignment vertical="center"/>
    </xf>
    <xf numFmtId="0" fontId="95" fillId="0" borderId="4" xfId="0" applyFont="1" applyBorder="1" applyAlignment="1">
      <alignment vertical="center"/>
    </xf>
    <xf numFmtId="0" fontId="95" fillId="2" borderId="4" xfId="0" applyFont="1" applyFill="1" applyBorder="1" applyAlignment="1">
      <alignment vertical="center"/>
    </xf>
    <xf numFmtId="0" fontId="98" fillId="0" borderId="4" xfId="0" applyFont="1" applyFill="1" applyBorder="1" applyAlignment="1">
      <alignment vertical="center"/>
    </xf>
    <xf numFmtId="0" fontId="89" fillId="0" borderId="4" xfId="2" applyFont="1" applyFill="1" applyBorder="1" applyAlignment="1">
      <alignment horizontal="left" vertical="center" wrapText="1"/>
    </xf>
    <xf numFmtId="0" fontId="89" fillId="2" borderId="101" xfId="0" applyFont="1" applyFill="1" applyBorder="1" applyAlignment="1">
      <alignment vertical="center"/>
    </xf>
    <xf numFmtId="0" fontId="89" fillId="0" borderId="83" xfId="0" applyFont="1" applyFill="1" applyBorder="1" applyAlignment="1">
      <alignment vertical="center"/>
    </xf>
    <xf numFmtId="0" fontId="89" fillId="2" borderId="83" xfId="0" applyFont="1" applyFill="1" applyBorder="1" applyAlignment="1">
      <alignment horizontal="center" vertical="center"/>
    </xf>
    <xf numFmtId="0" fontId="89" fillId="2" borderId="84" xfId="0" applyFont="1" applyFill="1" applyBorder="1" applyAlignment="1">
      <alignment horizontal="center" vertical="center"/>
    </xf>
    <xf numFmtId="0" fontId="99" fillId="0" borderId="87" xfId="1" applyFont="1" applyFill="1" applyBorder="1" applyAlignment="1">
      <alignment horizontal="center" vertical="center" wrapText="1"/>
    </xf>
    <xf numFmtId="0" fontId="99" fillId="0" borderId="88" xfId="1" applyFont="1" applyFill="1" applyBorder="1" applyAlignment="1">
      <alignment horizontal="center" vertical="center" wrapText="1"/>
    </xf>
    <xf numFmtId="0" fontId="68" fillId="6" borderId="7" xfId="0" applyFont="1" applyFill="1" applyBorder="1"/>
    <xf numFmtId="0" fontId="81" fillId="6" borderId="7" xfId="0" applyFont="1" applyFill="1" applyBorder="1" applyAlignment="1">
      <alignment wrapText="1"/>
    </xf>
    <xf numFmtId="0" fontId="0" fillId="2" borderId="0" xfId="32" applyFont="1" applyFill="1"/>
    <xf numFmtId="0" fontId="68" fillId="6" borderId="7" xfId="0" applyFont="1" applyFill="1" applyBorder="1" applyAlignment="1">
      <alignment wrapText="1"/>
    </xf>
    <xf numFmtId="0" fontId="68" fillId="5" borderId="22" xfId="32" applyFont="1" applyFill="1" applyBorder="1" applyAlignment="1">
      <alignment horizontal="left"/>
    </xf>
    <xf numFmtId="0" fontId="66" fillId="3" borderId="7" xfId="0" applyFont="1" applyFill="1" applyBorder="1" applyAlignment="1">
      <alignment horizontal="center"/>
    </xf>
    <xf numFmtId="0" fontId="66" fillId="5" borderId="43" xfId="0" applyFont="1" applyFill="1" applyBorder="1" applyAlignment="1">
      <alignment vertical="center" wrapText="1"/>
    </xf>
    <xf numFmtId="166" fontId="67" fillId="0" borderId="52" xfId="17355" applyNumberFormat="1" applyFont="1" applyFill="1" applyBorder="1"/>
    <xf numFmtId="1" fontId="67" fillId="6" borderId="7" xfId="17355" applyNumberFormat="1" applyFont="1" applyFill="1" applyBorder="1" applyAlignment="1">
      <alignment horizontal="left"/>
    </xf>
    <xf numFmtId="0" fontId="81" fillId="0" borderId="0" xfId="52055" applyFont="1"/>
    <xf numFmtId="0" fontId="21" fillId="0" borderId="7" xfId="52055" applyBorder="1"/>
    <xf numFmtId="0" fontId="23" fillId="3" borderId="52" xfId="32" applyFont="1" applyFill="1" applyBorder="1"/>
    <xf numFmtId="0" fontId="28" fillId="3" borderId="52" xfId="32" applyFont="1" applyFill="1" applyBorder="1"/>
    <xf numFmtId="1" fontId="28" fillId="3" borderId="52" xfId="17355" applyNumberFormat="1" applyFont="1" applyFill="1" applyBorder="1"/>
    <xf numFmtId="0" fontId="105" fillId="0" borderId="22" xfId="0" applyFont="1" applyFill="1" applyBorder="1"/>
    <xf numFmtId="0" fontId="105" fillId="0" borderId="7" xfId="0" applyFont="1" applyFill="1" applyBorder="1"/>
    <xf numFmtId="0" fontId="0" fillId="0" borderId="0" xfId="0" applyFill="1" applyBorder="1"/>
    <xf numFmtId="0" fontId="39" fillId="14" borderId="60" xfId="0" applyFont="1" applyFill="1" applyBorder="1"/>
    <xf numFmtId="0" fontId="21" fillId="0" borderId="0" xfId="32" applyFont="1"/>
    <xf numFmtId="166" fontId="67" fillId="0" borderId="7" xfId="17355" applyNumberFormat="1" applyFont="1" applyFill="1" applyBorder="1"/>
    <xf numFmtId="0" fontId="21" fillId="0" borderId="0" xfId="32" applyFont="1" applyFill="1" applyBorder="1"/>
    <xf numFmtId="0" fontId="39" fillId="14" borderId="73" xfId="0" applyFont="1" applyFill="1" applyBorder="1"/>
    <xf numFmtId="0" fontId="21" fillId="0" borderId="7" xfId="17360" applyFont="1" applyBorder="1"/>
    <xf numFmtId="0" fontId="0" fillId="0" borderId="7" xfId="17360" applyFont="1" applyBorder="1"/>
    <xf numFmtId="0" fontId="21" fillId="0" borderId="0" xfId="17360" applyFont="1" applyFill="1" applyBorder="1"/>
    <xf numFmtId="0" fontId="0" fillId="0" borderId="0" xfId="17360" applyFont="1" applyFill="1" applyBorder="1"/>
    <xf numFmtId="0" fontId="0" fillId="0" borderId="7" xfId="17360" applyFont="1" applyFill="1" applyBorder="1"/>
    <xf numFmtId="0" fontId="0" fillId="0" borderId="0" xfId="17360" applyFont="1" applyFill="1"/>
    <xf numFmtId="43" fontId="67" fillId="0" borderId="7" xfId="17355" applyFont="1" applyFill="1" applyBorder="1" applyAlignment="1">
      <alignment horizontal="left" wrapText="1"/>
    </xf>
    <xf numFmtId="0" fontId="0" fillId="0" borderId="7" xfId="0" applyFill="1" applyBorder="1" applyAlignment="1">
      <alignment vertical="center" wrapText="1"/>
    </xf>
    <xf numFmtId="43" fontId="67" fillId="0" borderId="7" xfId="17355" applyFont="1" applyFill="1" applyBorder="1" applyAlignment="1">
      <alignment wrapText="1"/>
    </xf>
    <xf numFmtId="1" fontId="67" fillId="0" borderId="7" xfId="17355" applyNumberFormat="1" applyFont="1" applyFill="1" applyBorder="1" applyAlignment="1">
      <alignment horizontal="left"/>
    </xf>
    <xf numFmtId="0" fontId="39" fillId="14" borderId="60" xfId="0" applyFont="1" applyFill="1" applyBorder="1" applyAlignment="1"/>
    <xf numFmtId="0" fontId="39" fillId="14" borderId="60" xfId="0" applyFont="1" applyFill="1" applyBorder="1" applyAlignment="1">
      <alignment wrapText="1"/>
    </xf>
    <xf numFmtId="0" fontId="83" fillId="0" borderId="7" xfId="32" applyFont="1" applyFill="1" applyBorder="1" applyAlignment="1">
      <alignment horizontal="left"/>
    </xf>
    <xf numFmtId="43" fontId="67" fillId="0" borderId="20" xfId="17361" applyFont="1" applyFill="1" applyBorder="1" applyAlignment="1">
      <alignment wrapText="1"/>
    </xf>
    <xf numFmtId="0" fontId="0" fillId="0" borderId="20" xfId="0" applyFill="1" applyBorder="1" applyAlignment="1">
      <alignment vertical="center" wrapText="1"/>
    </xf>
    <xf numFmtId="43" fontId="67" fillId="0" borderId="7" xfId="17355" applyFont="1" applyFill="1" applyBorder="1" applyAlignment="1" applyProtection="1">
      <alignment horizontal="center"/>
      <protection locked="0"/>
    </xf>
    <xf numFmtId="0" fontId="66" fillId="0" borderId="7" xfId="0" applyFont="1" applyFill="1" applyBorder="1"/>
    <xf numFmtId="0" fontId="67" fillId="0" borderId="20" xfId="0" applyFont="1" applyFill="1" applyBorder="1" applyAlignment="1" applyProtection="1">
      <alignment horizontal="center" vertical="center" wrapText="1"/>
      <protection locked="0"/>
    </xf>
    <xf numFmtId="0" fontId="53" fillId="5" borderId="1" xfId="32" applyFont="1" applyFill="1" applyBorder="1" applyAlignment="1">
      <alignment horizontal="left"/>
    </xf>
    <xf numFmtId="0" fontId="67" fillId="0" borderId="7" xfId="17360" applyFont="1" applyFill="1" applyBorder="1" applyAlignment="1">
      <alignment horizontal="left" indent="2"/>
    </xf>
    <xf numFmtId="167" fontId="67" fillId="6" borderId="52" xfId="52059" applyNumberFormat="1" applyFont="1" applyFill="1" applyBorder="1" applyAlignment="1" applyProtection="1">
      <alignment horizontal="center"/>
      <protection locked="0"/>
    </xf>
    <xf numFmtId="167" fontId="66" fillId="7" borderId="52" xfId="52059" applyNumberFormat="1" applyFont="1" applyFill="1" applyBorder="1" applyAlignment="1" applyProtection="1">
      <alignment horizontal="center"/>
      <protection locked="0"/>
    </xf>
    <xf numFmtId="167" fontId="71" fillId="6" borderId="7" xfId="17355" applyNumberFormat="1" applyFont="1" applyFill="1" applyBorder="1"/>
    <xf numFmtId="167" fontId="66" fillId="7" borderId="7" xfId="17355" applyNumberFormat="1" applyFont="1" applyFill="1" applyBorder="1"/>
    <xf numFmtId="167" fontId="67" fillId="6" borderId="7" xfId="17355" applyNumberFormat="1" applyFont="1" applyFill="1" applyBorder="1"/>
    <xf numFmtId="167" fontId="23" fillId="5" borderId="0" xfId="9" applyNumberFormat="1" applyFont="1" applyFill="1" applyAlignment="1">
      <alignment horizontal="center"/>
    </xf>
    <xf numFmtId="167" fontId="28" fillId="5" borderId="52" xfId="9" applyNumberFormat="1" applyFont="1" applyFill="1" applyBorder="1" applyAlignment="1">
      <alignment horizontal="center"/>
    </xf>
    <xf numFmtId="167" fontId="66" fillId="7" borderId="52" xfId="17355" applyNumberFormat="1" applyFont="1" applyFill="1" applyBorder="1" applyAlignment="1">
      <alignment horizontal="center"/>
    </xf>
    <xf numFmtId="167" fontId="67" fillId="6" borderId="52" xfId="17355" applyNumberFormat="1" applyFont="1" applyFill="1" applyBorder="1"/>
    <xf numFmtId="167" fontId="68" fillId="7" borderId="52" xfId="17355" applyNumberFormat="1" applyFont="1" applyFill="1" applyBorder="1" applyAlignment="1">
      <alignment horizontal="center"/>
    </xf>
    <xf numFmtId="167" fontId="67" fillId="6" borderId="52" xfId="17355" applyNumberFormat="1" applyFont="1" applyFill="1" applyBorder="1" applyAlignment="1" applyProtection="1">
      <alignment horizontal="center" wrapText="1"/>
      <protection locked="0"/>
    </xf>
    <xf numFmtId="167" fontId="28" fillId="0" borderId="52" xfId="9" applyNumberFormat="1" applyFont="1" applyFill="1" applyBorder="1" applyAlignment="1">
      <alignment horizontal="center"/>
    </xf>
    <xf numFmtId="167" fontId="52" fillId="0" borderId="0" xfId="9" applyNumberFormat="1" applyFont="1"/>
    <xf numFmtId="167" fontId="28" fillId="5" borderId="0" xfId="17355" applyNumberFormat="1" applyFont="1" applyFill="1" applyAlignment="1">
      <alignment horizontal="center"/>
    </xf>
    <xf numFmtId="167" fontId="28" fillId="0" borderId="0" xfId="9" applyNumberFormat="1" applyFont="1" applyAlignment="1">
      <alignment horizontal="right"/>
    </xf>
    <xf numFmtId="167" fontId="52" fillId="0" borderId="0" xfId="2" applyNumberFormat="1" applyFont="1"/>
    <xf numFmtId="167" fontId="28" fillId="5" borderId="0" xfId="17355" applyNumberFormat="1" applyFont="1" applyFill="1"/>
    <xf numFmtId="167" fontId="28" fillId="0" borderId="0" xfId="9" applyNumberFormat="1" applyFont="1"/>
    <xf numFmtId="167" fontId="35" fillId="0" borderId="0" xfId="9" applyNumberFormat="1" applyFont="1"/>
    <xf numFmtId="167" fontId="66" fillId="5" borderId="7" xfId="17355" applyNumberFormat="1" applyFont="1" applyFill="1" applyBorder="1" applyAlignment="1">
      <alignment horizontal="left" vertical="top" wrapText="1" indent="1"/>
    </xf>
    <xf numFmtId="167" fontId="66" fillId="7" borderId="7" xfId="17355" applyNumberFormat="1" applyFont="1" applyFill="1" applyBorder="1" applyAlignment="1">
      <alignment horizontal="center"/>
    </xf>
    <xf numFmtId="167" fontId="28" fillId="5" borderId="0" xfId="9" applyNumberFormat="1" applyFont="1" applyFill="1" applyAlignment="1">
      <alignment horizontal="left" vertical="top" wrapText="1"/>
    </xf>
    <xf numFmtId="167" fontId="35" fillId="5" borderId="0" xfId="9" applyNumberFormat="1" applyFont="1" applyFill="1"/>
    <xf numFmtId="167" fontId="66" fillId="5" borderId="7" xfId="0" applyNumberFormat="1" applyFont="1" applyFill="1" applyBorder="1" applyAlignment="1">
      <alignment horizontal="left" vertical="top" wrapText="1" indent="1"/>
    </xf>
    <xf numFmtId="167" fontId="67" fillId="0" borderId="7" xfId="0" applyNumberFormat="1" applyFont="1" applyFill="1" applyBorder="1"/>
    <xf numFmtId="167" fontId="67" fillId="6" borderId="7" xfId="0" applyNumberFormat="1" applyFont="1" applyFill="1" applyBorder="1"/>
    <xf numFmtId="167" fontId="66" fillId="5" borderId="7" xfId="0" applyNumberFormat="1" applyFont="1" applyFill="1" applyBorder="1" applyAlignment="1">
      <alignment horizontal="center"/>
    </xf>
    <xf numFmtId="167" fontId="67" fillId="6" borderId="7" xfId="17355" applyNumberFormat="1" applyFont="1" applyFill="1" applyBorder="1" applyAlignment="1">
      <alignment horizontal="center" vertical="center"/>
    </xf>
    <xf numFmtId="167" fontId="66" fillId="0" borderId="52" xfId="17355" applyNumberFormat="1" applyFont="1" applyFill="1" applyBorder="1" applyAlignment="1">
      <alignment horizontal="center"/>
    </xf>
    <xf numFmtId="167" fontId="52" fillId="5" borderId="0" xfId="9" applyNumberFormat="1" applyFont="1" applyFill="1" applyAlignment="1">
      <alignment vertical="center"/>
    </xf>
    <xf numFmtId="167" fontId="52" fillId="5" borderId="0" xfId="9" applyNumberFormat="1" applyFont="1" applyFill="1" applyAlignment="1">
      <alignment horizontal="left"/>
    </xf>
    <xf numFmtId="167" fontId="67" fillId="5" borderId="7" xfId="0" applyNumberFormat="1" applyFont="1" applyFill="1" applyBorder="1" applyAlignment="1" applyProtection="1">
      <alignment horizontal="center"/>
      <protection locked="0"/>
    </xf>
    <xf numFmtId="167" fontId="28" fillId="5" borderId="0" xfId="9" applyNumberFormat="1" applyFont="1" applyFill="1" applyAlignment="1">
      <alignment horizontal="center"/>
    </xf>
    <xf numFmtId="167" fontId="67" fillId="5" borderId="13" xfId="0" applyNumberFormat="1" applyFont="1" applyFill="1" applyBorder="1" applyAlignment="1" applyProtection="1">
      <alignment horizontal="center"/>
      <protection locked="0"/>
    </xf>
    <xf numFmtId="167" fontId="28" fillId="5" borderId="13" xfId="9" applyNumberFormat="1" applyFont="1" applyFill="1" applyBorder="1" applyAlignment="1">
      <alignment horizontal="center"/>
    </xf>
    <xf numFmtId="167" fontId="67" fillId="6" borderId="20" xfId="0" applyNumberFormat="1" applyFont="1" applyFill="1" applyBorder="1"/>
    <xf numFmtId="167" fontId="67" fillId="6" borderId="20" xfId="17355" applyNumberFormat="1" applyFont="1" applyFill="1" applyBorder="1"/>
    <xf numFmtId="167" fontId="67" fillId="6" borderId="21" xfId="17355" applyNumberFormat="1" applyFont="1" applyFill="1" applyBorder="1"/>
    <xf numFmtId="167" fontId="21" fillId="2" borderId="0" xfId="9" applyNumberFormat="1" applyFill="1"/>
    <xf numFmtId="167" fontId="66" fillId="5" borderId="7" xfId="17355" applyNumberFormat="1" applyFont="1" applyFill="1" applyBorder="1" applyAlignment="1">
      <alignment horizontal="center" wrapText="1"/>
    </xf>
    <xf numFmtId="167" fontId="29" fillId="5" borderId="0" xfId="9" applyNumberFormat="1" applyFont="1" applyFill="1"/>
    <xf numFmtId="167" fontId="13" fillId="5" borderId="0" xfId="17355" applyNumberFormat="1" applyFont="1" applyFill="1"/>
    <xf numFmtId="167" fontId="67" fillId="5" borderId="7" xfId="17355" applyNumberFormat="1" applyFont="1" applyFill="1" applyBorder="1"/>
    <xf numFmtId="167" fontId="21" fillId="2" borderId="0" xfId="17355" applyNumberFormat="1" applyFont="1" applyFill="1"/>
    <xf numFmtId="167" fontId="67" fillId="6" borderId="7" xfId="17355" applyNumberFormat="1" applyFont="1" applyFill="1" applyBorder="1" applyAlignment="1">
      <alignment horizontal="center"/>
    </xf>
    <xf numFmtId="167" fontId="67" fillId="3" borderId="7" xfId="17355" applyNumberFormat="1" applyFont="1" applyFill="1" applyBorder="1"/>
    <xf numFmtId="167" fontId="67" fillId="13" borderId="7" xfId="17355" applyNumberFormat="1" applyFont="1" applyFill="1" applyBorder="1"/>
    <xf numFmtId="167" fontId="67" fillId="0" borderId="7" xfId="17355" applyNumberFormat="1" applyFont="1" applyFill="1" applyBorder="1"/>
    <xf numFmtId="167" fontId="66" fillId="0" borderId="19" xfId="17355" applyNumberFormat="1" applyFont="1" applyFill="1" applyBorder="1" applyAlignment="1">
      <alignment horizontal="center"/>
    </xf>
    <xf numFmtId="167" fontId="66" fillId="7" borderId="19" xfId="17355" applyNumberFormat="1" applyFont="1" applyFill="1" applyBorder="1" applyAlignment="1">
      <alignment horizontal="center"/>
    </xf>
    <xf numFmtId="167" fontId="67" fillId="0" borderId="22" xfId="17355" applyNumberFormat="1" applyFont="1" applyFill="1" applyBorder="1"/>
    <xf numFmtId="167" fontId="28" fillId="0" borderId="0" xfId="17355" applyNumberFormat="1" applyFont="1" applyAlignment="1">
      <alignment horizontal="center" vertical="center"/>
    </xf>
    <xf numFmtId="167" fontId="46" fillId="0" borderId="0" xfId="17355" applyNumberFormat="1" applyFont="1" applyAlignment="1">
      <alignment horizontal="center" vertical="center" wrapText="1"/>
    </xf>
    <xf numFmtId="167" fontId="23" fillId="0" borderId="0" xfId="17355" applyNumberFormat="1" applyFont="1" applyAlignment="1">
      <alignment horizontal="center" vertical="center" wrapText="1"/>
    </xf>
    <xf numFmtId="167" fontId="48" fillId="0" borderId="0" xfId="17355" applyNumberFormat="1" applyFont="1" applyAlignment="1">
      <alignment vertical="center"/>
    </xf>
    <xf numFmtId="167" fontId="28" fillId="0" borderId="0" xfId="17355" applyNumberFormat="1" applyFont="1" applyAlignment="1">
      <alignment vertical="center"/>
    </xf>
    <xf numFmtId="167" fontId="21" fillId="0" borderId="0" xfId="17355" applyNumberFormat="1" applyFont="1"/>
    <xf numFmtId="167" fontId="66" fillId="5" borderId="20" xfId="17355" applyNumberFormat="1" applyFont="1" applyFill="1" applyBorder="1" applyAlignment="1">
      <alignment vertical="center" wrapText="1"/>
    </xf>
    <xf numFmtId="167" fontId="66" fillId="5" borderId="23" xfId="17355" applyNumberFormat="1" applyFont="1" applyFill="1" applyBorder="1" applyAlignment="1">
      <alignment vertical="center" wrapText="1"/>
    </xf>
    <xf numFmtId="167" fontId="28" fillId="0" borderId="0" xfId="32" applyNumberFormat="1" applyFont="1" applyAlignment="1">
      <alignment horizontal="left" vertical="center"/>
    </xf>
    <xf numFmtId="167" fontId="46" fillId="0" borderId="0" xfId="32" applyNumberFormat="1" applyFont="1" applyAlignment="1">
      <alignment horizontal="center" vertical="center" wrapText="1"/>
    </xf>
    <xf numFmtId="167" fontId="21" fillId="5" borderId="0" xfId="17355" applyNumberFormat="1" applyFont="1" applyFill="1"/>
    <xf numFmtId="167" fontId="28" fillId="2" borderId="0" xfId="17355" applyNumberFormat="1" applyFont="1" applyFill="1" applyAlignment="1">
      <alignment horizontal="left" vertical="center"/>
    </xf>
    <xf numFmtId="167" fontId="28" fillId="2" borderId="0" xfId="17355" applyNumberFormat="1" applyFont="1" applyFill="1" applyAlignment="1">
      <alignment horizontal="left" vertical="center" wrapText="1"/>
    </xf>
    <xf numFmtId="167" fontId="28" fillId="5" borderId="0" xfId="17355" applyNumberFormat="1" applyFont="1" applyFill="1" applyAlignment="1">
      <alignment vertical="center"/>
    </xf>
    <xf numFmtId="167" fontId="23" fillId="5" borderId="0" xfId="17355" applyNumberFormat="1" applyFont="1" applyFill="1" applyAlignment="1">
      <alignment horizontal="center" vertical="center" wrapText="1"/>
    </xf>
    <xf numFmtId="167" fontId="28" fillId="5" borderId="0" xfId="17355" applyNumberFormat="1" applyFont="1" applyFill="1" applyAlignment="1">
      <alignment horizontal="center" vertical="center"/>
    </xf>
    <xf numFmtId="167" fontId="28" fillId="2" borderId="0" xfId="17355" applyNumberFormat="1" applyFont="1" applyFill="1" applyAlignment="1">
      <alignment vertical="center"/>
    </xf>
    <xf numFmtId="167" fontId="66" fillId="7" borderId="9" xfId="0" applyNumberFormat="1" applyFont="1" applyFill="1" applyBorder="1" applyAlignment="1">
      <alignment horizontal="center"/>
    </xf>
    <xf numFmtId="167" fontId="21" fillId="6" borderId="7" xfId="32" applyNumberFormat="1" applyFill="1" applyBorder="1"/>
    <xf numFmtId="167" fontId="67" fillId="6" borderId="7" xfId="17355" applyNumberFormat="1" applyFont="1" applyFill="1" applyBorder="1" applyAlignment="1"/>
    <xf numFmtId="167" fontId="67" fillId="6" borderId="22" xfId="0" applyNumberFormat="1" applyFont="1" applyFill="1" applyBorder="1"/>
    <xf numFmtId="167" fontId="66" fillId="7" borderId="24" xfId="0" applyNumberFormat="1" applyFont="1" applyFill="1" applyBorder="1" applyAlignment="1">
      <alignment horizontal="center"/>
    </xf>
    <xf numFmtId="168" fontId="66" fillId="7" borderId="24" xfId="0" applyNumberFormat="1" applyFont="1" applyFill="1" applyBorder="1" applyAlignment="1">
      <alignment horizontal="center"/>
    </xf>
    <xf numFmtId="168" fontId="28" fillId="9" borderId="0" xfId="17355" applyNumberFormat="1" applyFont="1" applyFill="1"/>
    <xf numFmtId="168" fontId="67" fillId="6" borderId="7" xfId="17355" applyNumberFormat="1" applyFont="1" applyFill="1" applyBorder="1" applyAlignment="1">
      <alignment horizontal="center"/>
    </xf>
    <xf numFmtId="168" fontId="67" fillId="6" borderId="7" xfId="17355" applyNumberFormat="1" applyFont="1" applyFill="1" applyBorder="1"/>
    <xf numFmtId="168" fontId="66" fillId="7" borderId="7" xfId="17355" applyNumberFormat="1" applyFont="1" applyFill="1" applyBorder="1" applyAlignment="1">
      <alignment horizontal="center"/>
    </xf>
    <xf numFmtId="168" fontId="66" fillId="7" borderId="9" xfId="0" applyNumberFormat="1" applyFont="1" applyFill="1" applyBorder="1" applyAlignment="1">
      <alignment horizontal="center"/>
    </xf>
    <xf numFmtId="167" fontId="28" fillId="9" borderId="0" xfId="17355" applyNumberFormat="1" applyFont="1" applyFill="1"/>
    <xf numFmtId="167" fontId="66" fillId="5" borderId="12" xfId="17355" applyNumberFormat="1" applyFont="1" applyFill="1" applyBorder="1" applyAlignment="1">
      <alignment vertical="center" wrapText="1"/>
    </xf>
    <xf numFmtId="167" fontId="66" fillId="5" borderId="25" xfId="17355" applyNumberFormat="1" applyFont="1" applyFill="1" applyBorder="1" applyAlignment="1">
      <alignment vertical="center" wrapText="1"/>
    </xf>
    <xf numFmtId="167" fontId="66" fillId="5" borderId="14" xfId="17355" applyNumberFormat="1" applyFont="1" applyFill="1" applyBorder="1" applyAlignment="1">
      <alignment vertical="center" wrapText="1"/>
    </xf>
    <xf numFmtId="167" fontId="67" fillId="9" borderId="8" xfId="17355" applyNumberFormat="1" applyFont="1" applyFill="1" applyBorder="1" applyAlignment="1"/>
    <xf numFmtId="167" fontId="67" fillId="9" borderId="11" xfId="17355" applyNumberFormat="1" applyFont="1" applyFill="1" applyBorder="1" applyAlignment="1"/>
    <xf numFmtId="167" fontId="66" fillId="5" borderId="20" xfId="17355" applyNumberFormat="1" applyFont="1" applyFill="1" applyBorder="1" applyAlignment="1">
      <alignment horizontal="center" vertical="center" wrapText="1"/>
    </xf>
    <xf numFmtId="167" fontId="67" fillId="6" borderId="7" xfId="17361" applyNumberFormat="1" applyFont="1" applyFill="1" applyBorder="1"/>
    <xf numFmtId="167" fontId="67" fillId="5" borderId="7" xfId="17361" applyNumberFormat="1" applyFont="1" applyFill="1" applyBorder="1"/>
    <xf numFmtId="167" fontId="67" fillId="5" borderId="14" xfId="0" applyNumberFormat="1" applyFont="1" applyFill="1" applyBorder="1"/>
    <xf numFmtId="167" fontId="66" fillId="7" borderId="7" xfId="0" applyNumberFormat="1" applyFont="1" applyFill="1" applyBorder="1" applyAlignment="1">
      <alignment horizontal="center"/>
    </xf>
    <xf numFmtId="167" fontId="67" fillId="5" borderId="7" xfId="0" applyNumberFormat="1" applyFont="1" applyFill="1" applyBorder="1"/>
    <xf numFmtId="167" fontId="66" fillId="4" borderId="7" xfId="17355" applyNumberFormat="1" applyFont="1" applyFill="1" applyBorder="1" applyAlignment="1">
      <alignment horizontal="center"/>
    </xf>
    <xf numFmtId="167" fontId="66" fillId="5" borderId="9" xfId="0" applyNumberFormat="1" applyFont="1" applyFill="1" applyBorder="1" applyAlignment="1">
      <alignment horizontal="center" vertical="center" wrapText="1"/>
    </xf>
    <xf numFmtId="167" fontId="0" fillId="0" borderId="0" xfId="0" applyNumberFormat="1"/>
    <xf numFmtId="167" fontId="66" fillId="7" borderId="7" xfId="0" applyNumberFormat="1" applyFont="1" applyFill="1" applyBorder="1" applyAlignment="1">
      <alignment horizontal="center" vertical="center"/>
    </xf>
    <xf numFmtId="167" fontId="66" fillId="7" borderId="7" xfId="17355" applyNumberFormat="1" applyFont="1" applyFill="1" applyBorder="1" applyAlignment="1">
      <alignment wrapText="1"/>
    </xf>
    <xf numFmtId="167" fontId="67" fillId="5" borderId="7" xfId="17360" applyNumberFormat="1" applyFont="1" applyFill="1" applyBorder="1"/>
    <xf numFmtId="167" fontId="67" fillId="6" borderId="7" xfId="17355" applyNumberFormat="1" applyFont="1" applyFill="1" applyBorder="1" applyAlignment="1" applyProtection="1">
      <alignment wrapText="1"/>
      <protection locked="0"/>
    </xf>
    <xf numFmtId="167" fontId="67" fillId="2" borderId="7" xfId="17355" applyNumberFormat="1" applyFont="1" applyFill="1" applyBorder="1" applyAlignment="1" applyProtection="1">
      <alignment horizontal="center"/>
      <protection locked="0"/>
    </xf>
    <xf numFmtId="167" fontId="67" fillId="3" borderId="7" xfId="17355" applyNumberFormat="1" applyFont="1" applyFill="1" applyBorder="1" applyAlignment="1" applyProtection="1">
      <alignment horizontal="center"/>
      <protection locked="0"/>
    </xf>
    <xf numFmtId="167" fontId="68" fillId="7" borderId="7" xfId="17355" applyNumberFormat="1" applyFont="1" applyFill="1" applyBorder="1" applyAlignment="1">
      <alignment horizontal="center"/>
    </xf>
    <xf numFmtId="167" fontId="66" fillId="3" borderId="7" xfId="17355" applyNumberFormat="1" applyFont="1" applyFill="1" applyBorder="1" applyAlignment="1">
      <alignment horizontal="center"/>
    </xf>
    <xf numFmtId="167" fontId="66" fillId="7" borderId="7" xfId="17355" applyNumberFormat="1" applyFont="1" applyFill="1" applyBorder="1" applyAlignment="1">
      <alignment horizontal="left" wrapText="1"/>
    </xf>
    <xf numFmtId="167" fontId="66" fillId="2" borderId="7" xfId="17355" applyNumberFormat="1" applyFont="1" applyFill="1" applyBorder="1" applyAlignment="1">
      <alignment horizontal="center"/>
    </xf>
    <xf numFmtId="167" fontId="66" fillId="7" borderId="7" xfId="17355" applyNumberFormat="1" applyFont="1" applyFill="1" applyBorder="1" applyAlignment="1">
      <alignment horizontal="left"/>
    </xf>
    <xf numFmtId="167" fontId="66" fillId="7" borderId="12" xfId="17355" applyNumberFormat="1" applyFont="1" applyFill="1" applyBorder="1" applyAlignment="1">
      <alignment horizontal="left"/>
    </xf>
    <xf numFmtId="167" fontId="67" fillId="6" borderId="7" xfId="17355" applyNumberFormat="1" applyFont="1" applyFill="1" applyBorder="1" applyAlignment="1">
      <alignment horizontal="left" wrapText="1"/>
    </xf>
    <xf numFmtId="167" fontId="67" fillId="0" borderId="7" xfId="17361" applyNumberFormat="1" applyFont="1" applyFill="1" applyBorder="1"/>
    <xf numFmtId="167" fontId="66" fillId="2" borderId="7" xfId="17355" applyNumberFormat="1" applyFont="1" applyFill="1" applyBorder="1" applyAlignment="1">
      <alignment horizontal="left" wrapText="1"/>
    </xf>
    <xf numFmtId="167" fontId="66" fillId="2" borderId="7" xfId="17355" applyNumberFormat="1" applyFont="1" applyFill="1" applyBorder="1" applyAlignment="1">
      <alignment horizontal="left"/>
    </xf>
    <xf numFmtId="167" fontId="66" fillId="5" borderId="7" xfId="17355" applyNumberFormat="1" applyFont="1" applyFill="1" applyBorder="1" applyAlignment="1">
      <alignment horizontal="center" vertical="center" wrapText="1"/>
    </xf>
    <xf numFmtId="167" fontId="61" fillId="0" borderId="7" xfId="32" applyNumberFormat="1" applyFont="1" applyBorder="1"/>
    <xf numFmtId="167" fontId="21" fillId="0" borderId="0" xfId="52055" applyNumberFormat="1"/>
    <xf numFmtId="167" fontId="67" fillId="6" borderId="7" xfId="52055" applyNumberFormat="1" applyFont="1" applyFill="1" applyBorder="1"/>
    <xf numFmtId="167" fontId="23" fillId="5" borderId="0" xfId="32" applyNumberFormat="1" applyFont="1" applyFill="1" applyAlignment="1">
      <alignment horizontal="left"/>
    </xf>
    <xf numFmtId="167" fontId="66" fillId="6" borderId="7" xfId="17355" applyNumberFormat="1" applyFont="1" applyFill="1" applyBorder="1" applyAlignment="1">
      <alignment horizontal="center"/>
    </xf>
    <xf numFmtId="167" fontId="67" fillId="6" borderId="7" xfId="17355" applyNumberFormat="1" applyFont="1" applyFill="1" applyBorder="1" applyAlignment="1">
      <alignment horizontal="right"/>
    </xf>
    <xf numFmtId="167" fontId="81" fillId="6" borderId="59" xfId="52055" applyNumberFormat="1" applyFont="1" applyFill="1" applyBorder="1"/>
    <xf numFmtId="167" fontId="66" fillId="7" borderId="7" xfId="17361" applyNumberFormat="1" applyFont="1" applyFill="1" applyBorder="1" applyAlignment="1">
      <alignment horizontal="center"/>
    </xf>
    <xf numFmtId="167" fontId="66" fillId="7" borderId="7" xfId="17360" applyNumberFormat="1" applyFont="1" applyFill="1" applyBorder="1" applyAlignment="1">
      <alignment horizontal="center"/>
    </xf>
    <xf numFmtId="167" fontId="66" fillId="7" borderId="7" xfId="17361" applyNumberFormat="1" applyFont="1" applyFill="1" applyBorder="1" applyAlignment="1">
      <alignment horizontal="left"/>
    </xf>
    <xf numFmtId="167" fontId="64" fillId="3" borderId="7" xfId="32" applyNumberFormat="1" applyFont="1" applyFill="1" applyBorder="1" applyAlignment="1">
      <alignment vertical="center"/>
    </xf>
    <xf numFmtId="167" fontId="65" fillId="5" borderId="8" xfId="32" applyNumberFormat="1" applyFont="1" applyFill="1" applyBorder="1" applyAlignment="1">
      <alignment horizontal="center" vertical="center" wrapText="1"/>
    </xf>
    <xf numFmtId="167" fontId="66" fillId="0" borderId="7" xfId="17361" applyNumberFormat="1" applyFont="1" applyFill="1" applyBorder="1" applyAlignment="1">
      <alignment horizontal="center"/>
    </xf>
    <xf numFmtId="167" fontId="39" fillId="5" borderId="7" xfId="0" applyNumberFormat="1" applyFont="1" applyFill="1" applyBorder="1"/>
    <xf numFmtId="167" fontId="66" fillId="5" borderId="7" xfId="17361" applyNumberFormat="1" applyFont="1" applyFill="1" applyBorder="1" applyAlignment="1">
      <alignment horizontal="center"/>
    </xf>
    <xf numFmtId="167" fontId="0" fillId="0" borderId="7" xfId="0" applyNumberFormat="1" applyBorder="1"/>
    <xf numFmtId="167" fontId="65" fillId="5" borderId="7" xfId="32" applyNumberFormat="1" applyFont="1" applyFill="1" applyBorder="1" applyAlignment="1">
      <alignment horizontal="center" vertical="center" wrapText="1"/>
    </xf>
    <xf numFmtId="167" fontId="66" fillId="7" borderId="8" xfId="17361" applyNumberFormat="1" applyFont="1" applyFill="1" applyBorder="1" applyAlignment="1">
      <alignment horizontal="center"/>
    </xf>
    <xf numFmtId="167" fontId="66" fillId="0" borderId="8" xfId="17361" applyNumberFormat="1" applyFont="1" applyFill="1" applyBorder="1" applyAlignment="1">
      <alignment horizontal="center"/>
    </xf>
    <xf numFmtId="167" fontId="66" fillId="7" borderId="8" xfId="17355" applyNumberFormat="1" applyFont="1" applyFill="1" applyBorder="1" applyAlignment="1">
      <alignment horizontal="center"/>
    </xf>
    <xf numFmtId="167" fontId="66" fillId="5" borderId="7" xfId="17361" applyNumberFormat="1" applyFont="1" applyFill="1" applyBorder="1" applyAlignment="1">
      <alignment horizontal="left" vertical="center" wrapText="1"/>
    </xf>
    <xf numFmtId="167" fontId="66" fillId="5" borderId="7" xfId="17361" applyNumberFormat="1" applyFont="1" applyFill="1" applyBorder="1" applyAlignment="1">
      <alignment horizontal="center" vertical="center" wrapText="1"/>
    </xf>
    <xf numFmtId="167" fontId="43" fillId="3" borderId="7" xfId="32" applyNumberFormat="1" applyFont="1" applyFill="1" applyBorder="1" applyAlignment="1">
      <alignment vertical="center" wrapText="1"/>
    </xf>
    <xf numFmtId="167" fontId="64" fillId="3" borderId="7" xfId="32" applyNumberFormat="1" applyFont="1" applyFill="1" applyBorder="1" applyAlignment="1">
      <alignment vertical="center" wrapText="1"/>
    </xf>
    <xf numFmtId="167" fontId="64" fillId="3" borderId="7" xfId="32" applyNumberFormat="1" applyFont="1" applyFill="1" applyBorder="1" applyAlignment="1">
      <alignment horizontal="center" vertical="center"/>
    </xf>
    <xf numFmtId="167" fontId="43" fillId="3" borderId="7" xfId="32" applyNumberFormat="1" applyFont="1" applyFill="1" applyBorder="1" applyAlignment="1">
      <alignment horizontal="center" vertical="center" wrapText="1"/>
    </xf>
    <xf numFmtId="167" fontId="64" fillId="3" borderId="7" xfId="32" applyNumberFormat="1" applyFont="1" applyFill="1" applyBorder="1" applyAlignment="1">
      <alignment horizontal="center" vertical="center" wrapText="1"/>
    </xf>
    <xf numFmtId="167" fontId="79" fillId="0" borderId="7" xfId="32" applyNumberFormat="1" applyFont="1" applyBorder="1" applyAlignment="1">
      <alignment vertical="center"/>
    </xf>
    <xf numFmtId="167" fontId="80" fillId="0" borderId="7" xfId="32" applyNumberFormat="1" applyFont="1" applyBorder="1" applyAlignment="1">
      <alignment horizontal="center" vertical="center"/>
    </xf>
    <xf numFmtId="167" fontId="80" fillId="0" borderId="7" xfId="32" applyNumberFormat="1" applyFont="1" applyBorder="1" applyAlignment="1">
      <alignment vertical="center"/>
    </xf>
    <xf numFmtId="167" fontId="80" fillId="0" borderId="7" xfId="32" applyNumberFormat="1" applyFont="1" applyBorder="1"/>
    <xf numFmtId="167" fontId="80" fillId="0" borderId="7" xfId="32" applyNumberFormat="1" applyFont="1" applyBorder="1" applyAlignment="1">
      <alignment horizontal="center"/>
    </xf>
    <xf numFmtId="167" fontId="74" fillId="0" borderId="7" xfId="32" applyNumberFormat="1" applyFont="1" applyBorder="1"/>
    <xf numFmtId="167" fontId="66" fillId="5" borderId="7" xfId="17355" applyNumberFormat="1" applyFont="1" applyFill="1" applyBorder="1" applyAlignment="1">
      <alignment horizontal="left"/>
    </xf>
    <xf numFmtId="167" fontId="67" fillId="6" borderId="8" xfId="17355" applyNumberFormat="1" applyFont="1" applyFill="1" applyBorder="1"/>
    <xf numFmtId="167" fontId="66" fillId="0" borderId="7" xfId="17361" applyNumberFormat="1" applyFont="1" applyFill="1" applyBorder="1" applyAlignment="1">
      <alignment horizontal="center" vertical="center" wrapText="1"/>
    </xf>
    <xf numFmtId="167" fontId="66" fillId="7" borderId="7" xfId="17361" applyNumberFormat="1" applyFont="1" applyFill="1" applyBorder="1"/>
    <xf numFmtId="167" fontId="44" fillId="0" borderId="7" xfId="32" applyNumberFormat="1" applyFont="1" applyBorder="1" applyAlignment="1">
      <alignment vertical="center"/>
    </xf>
    <xf numFmtId="167" fontId="44" fillId="5" borderId="7" xfId="32" applyNumberFormat="1" applyFont="1" applyFill="1" applyBorder="1" applyAlignment="1">
      <alignment vertical="center"/>
    </xf>
    <xf numFmtId="167" fontId="65" fillId="3" borderId="7" xfId="32" applyNumberFormat="1" applyFont="1" applyFill="1" applyBorder="1" applyAlignment="1">
      <alignment vertical="center" wrapText="1"/>
    </xf>
    <xf numFmtId="167" fontId="66" fillId="5" borderId="7" xfId="17361" applyNumberFormat="1" applyFont="1" applyFill="1" applyBorder="1" applyAlignment="1">
      <alignment horizontal="left"/>
    </xf>
    <xf numFmtId="167" fontId="0" fillId="5" borderId="7" xfId="0" applyNumberFormat="1" applyFill="1" applyBorder="1"/>
    <xf numFmtId="167" fontId="68" fillId="7" borderId="7" xfId="17361" applyNumberFormat="1" applyFont="1" applyFill="1" applyBorder="1" applyAlignment="1">
      <alignment horizontal="center"/>
    </xf>
    <xf numFmtId="167" fontId="43" fillId="3" borderId="7" xfId="32" applyNumberFormat="1" applyFont="1" applyFill="1" applyBorder="1" applyAlignment="1">
      <alignment vertical="center"/>
    </xf>
    <xf numFmtId="167" fontId="0" fillId="0" borderId="0" xfId="0" applyNumberFormat="1" applyBorder="1"/>
    <xf numFmtId="167" fontId="0" fillId="0" borderId="0" xfId="0" applyNumberFormat="1" applyFill="1" applyBorder="1"/>
    <xf numFmtId="167" fontId="0" fillId="0" borderId="20" xfId="0" applyNumberFormat="1" applyBorder="1"/>
    <xf numFmtId="167" fontId="0" fillId="0" borderId="14" xfId="0" applyNumberFormat="1" applyBorder="1"/>
    <xf numFmtId="167" fontId="23" fillId="0" borderId="7" xfId="32" applyNumberFormat="1" applyFont="1" applyFill="1" applyBorder="1" applyAlignment="1">
      <alignment horizontal="left"/>
    </xf>
    <xf numFmtId="167" fontId="72" fillId="0" borderId="7" xfId="17360" applyNumberFormat="1" applyBorder="1"/>
    <xf numFmtId="167" fontId="72" fillId="0" borderId="7" xfId="17360" applyNumberFormat="1" applyFill="1" applyBorder="1"/>
    <xf numFmtId="167" fontId="0" fillId="0" borderId="0" xfId="0" applyNumberFormat="1" applyFont="1" applyFill="1"/>
    <xf numFmtId="167" fontId="68" fillId="5" borderId="0" xfId="17355" applyNumberFormat="1" applyFont="1" applyFill="1"/>
    <xf numFmtId="167" fontId="67" fillId="6" borderId="22" xfId="17355" applyNumberFormat="1" applyFont="1" applyFill="1" applyBorder="1"/>
    <xf numFmtId="167" fontId="67" fillId="12" borderId="7" xfId="17355" applyNumberFormat="1" applyFont="1" applyFill="1" applyBorder="1"/>
    <xf numFmtId="167" fontId="23" fillId="0" borderId="0" xfId="32" applyNumberFormat="1" applyFont="1" applyAlignment="1">
      <alignment horizontal="left"/>
    </xf>
    <xf numFmtId="167" fontId="23" fillId="0" borderId="0" xfId="32" applyNumberFormat="1" applyFont="1"/>
    <xf numFmtId="167" fontId="28" fillId="0" borderId="0" xfId="17355" applyNumberFormat="1" applyFont="1"/>
    <xf numFmtId="167" fontId="28" fillId="0" borderId="0" xfId="32" applyNumberFormat="1" applyFont="1"/>
    <xf numFmtId="167" fontId="28" fillId="0" borderId="0" xfId="17364" applyNumberFormat="1" applyFont="1"/>
    <xf numFmtId="167" fontId="66" fillId="7" borderId="7" xfId="17360" applyNumberFormat="1" applyFont="1" applyFill="1" applyBorder="1"/>
    <xf numFmtId="167" fontId="66" fillId="7" borderId="7" xfId="17355" applyNumberFormat="1" applyFont="1" applyFill="1" applyBorder="1" applyAlignment="1">
      <alignment horizontal="center" vertical="center"/>
    </xf>
    <xf numFmtId="167" fontId="66" fillId="3" borderId="14" xfId="17355" applyNumberFormat="1" applyFont="1" applyFill="1" applyBorder="1" applyAlignment="1">
      <alignment horizontal="center" vertical="center" wrapText="1"/>
    </xf>
    <xf numFmtId="167" fontId="72" fillId="0" borderId="0" xfId="17360" applyNumberFormat="1"/>
    <xf numFmtId="167" fontId="28" fillId="6" borderId="52" xfId="2" applyNumberFormat="1" applyFont="1" applyFill="1" applyBorder="1" applyAlignment="1">
      <alignment horizontal="center" vertical="center"/>
    </xf>
    <xf numFmtId="167" fontId="28" fillId="6" borderId="52" xfId="2" applyNumberFormat="1" applyFont="1" applyFill="1" applyBorder="1" applyAlignment="1">
      <alignment vertical="center"/>
    </xf>
    <xf numFmtId="167" fontId="67" fillId="9" borderId="7" xfId="0" applyNumberFormat="1" applyFont="1" applyFill="1" applyBorder="1"/>
    <xf numFmtId="167" fontId="66" fillId="11" borderId="7" xfId="0" applyNumberFormat="1" applyFont="1" applyFill="1" applyBorder="1" applyAlignment="1">
      <alignment horizontal="center"/>
    </xf>
    <xf numFmtId="167" fontId="61" fillId="5" borderId="0" xfId="32" applyNumberFormat="1" applyFont="1" applyFill="1"/>
    <xf numFmtId="167" fontId="23" fillId="0" borderId="0" xfId="3" applyNumberFormat="1" applyFont="1" applyAlignment="1">
      <alignment vertical="center"/>
    </xf>
    <xf numFmtId="167" fontId="28" fillId="0" borderId="0" xfId="3" applyNumberFormat="1" applyFont="1" applyAlignment="1">
      <alignment vertical="center"/>
    </xf>
    <xf numFmtId="167" fontId="66" fillId="0" borderId="7" xfId="17355" applyNumberFormat="1" applyFont="1" applyFill="1" applyBorder="1" applyAlignment="1">
      <alignment horizontal="center"/>
    </xf>
    <xf numFmtId="167" fontId="28" fillId="0" borderId="0" xfId="32" applyNumberFormat="1" applyFont="1" applyAlignment="1">
      <alignment vertical="center"/>
    </xf>
    <xf numFmtId="167" fontId="67" fillId="12" borderId="52" xfId="17355" applyNumberFormat="1" applyFont="1" applyFill="1" applyBorder="1"/>
    <xf numFmtId="167" fontId="66" fillId="7" borderId="9" xfId="17355" applyNumberFormat="1" applyFont="1" applyFill="1" applyBorder="1" applyAlignment="1">
      <alignment horizontal="center"/>
    </xf>
    <xf numFmtId="167" fontId="67" fillId="12" borderId="53" xfId="17355" applyNumberFormat="1" applyFont="1" applyFill="1" applyBorder="1"/>
    <xf numFmtId="167" fontId="67" fillId="12" borderId="61" xfId="17355" applyNumberFormat="1" applyFont="1" applyFill="1" applyBorder="1"/>
    <xf numFmtId="167" fontId="67" fillId="12" borderId="62" xfId="17355" applyNumberFormat="1" applyFont="1" applyFill="1" applyBorder="1"/>
    <xf numFmtId="167" fontId="66" fillId="7" borderId="63" xfId="17355" applyNumberFormat="1" applyFont="1" applyFill="1" applyBorder="1" applyAlignment="1">
      <alignment horizontal="center"/>
    </xf>
    <xf numFmtId="167" fontId="67" fillId="12" borderId="64" xfId="17355" applyNumberFormat="1" applyFont="1" applyFill="1" applyBorder="1"/>
    <xf numFmtId="167" fontId="66" fillId="7" borderId="65" xfId="17355" applyNumberFormat="1" applyFont="1" applyFill="1" applyBorder="1" applyAlignment="1">
      <alignment horizontal="center"/>
    </xf>
    <xf numFmtId="167" fontId="66" fillId="7" borderId="116" xfId="17355" applyNumberFormat="1" applyFont="1" applyFill="1" applyBorder="1" applyAlignment="1">
      <alignment horizontal="center"/>
    </xf>
    <xf numFmtId="167" fontId="89" fillId="0" borderId="52" xfId="2" applyNumberFormat="1" applyFont="1" applyBorder="1" applyAlignment="1">
      <alignment horizontal="center" vertical="center"/>
    </xf>
    <xf numFmtId="167" fontId="28" fillId="2" borderId="0" xfId="2" applyNumberFormat="1" applyFont="1" applyFill="1"/>
    <xf numFmtId="167" fontId="23" fillId="5" borderId="0" xfId="17355" applyNumberFormat="1" applyFont="1" applyFill="1" applyAlignment="1">
      <alignment vertical="center"/>
    </xf>
    <xf numFmtId="167" fontId="23" fillId="5" borderId="0" xfId="32" applyNumberFormat="1" applyFont="1" applyFill="1" applyAlignment="1">
      <alignment vertical="center"/>
    </xf>
    <xf numFmtId="167" fontId="66" fillId="5" borderId="14" xfId="0" applyNumberFormat="1" applyFont="1" applyFill="1" applyBorder="1" applyAlignment="1">
      <alignment horizontal="center" vertical="center" wrapText="1"/>
    </xf>
    <xf numFmtId="0" fontId="66" fillId="5" borderId="7" xfId="0" applyFont="1" applyFill="1" applyBorder="1" applyAlignment="1" applyProtection="1">
      <alignment horizontal="left" wrapText="1"/>
      <protection locked="0"/>
    </xf>
    <xf numFmtId="167" fontId="66" fillId="5" borderId="20" xfId="17355" applyNumberFormat="1" applyFont="1" applyFill="1" applyBorder="1" applyAlignment="1">
      <alignment horizontal="center" wrapText="1"/>
    </xf>
    <xf numFmtId="167" fontId="66" fillId="5" borderId="22" xfId="17355" applyNumberFormat="1" applyFont="1" applyFill="1" applyBorder="1" applyAlignment="1">
      <alignment horizontal="center" wrapText="1"/>
    </xf>
    <xf numFmtId="0" fontId="28" fillId="5" borderId="0" xfId="9" applyFont="1" applyFill="1" applyAlignment="1">
      <alignment horizontal="center" wrapText="1"/>
    </xf>
    <xf numFmtId="0" fontId="66" fillId="5" borderId="23" xfId="0" applyFont="1" applyFill="1" applyBorder="1" applyAlignment="1">
      <alignment horizontal="center" vertical="center" wrapText="1"/>
    </xf>
    <xf numFmtId="0" fontId="66" fillId="5" borderId="26" xfId="0" applyFont="1" applyFill="1" applyBorder="1" applyAlignment="1">
      <alignment horizontal="center" vertical="center" wrapText="1"/>
    </xf>
    <xf numFmtId="0" fontId="68" fillId="5" borderId="0" xfId="0" applyFont="1" applyFill="1" applyBorder="1" applyAlignment="1">
      <alignment horizontal="center" vertical="center" wrapText="1"/>
    </xf>
    <xf numFmtId="0" fontId="66" fillId="5" borderId="20" xfId="0" applyFont="1" applyFill="1" applyBorder="1" applyAlignment="1">
      <alignment horizontal="center" vertical="center" wrapText="1"/>
    </xf>
    <xf numFmtId="0" fontId="66" fillId="5" borderId="22" xfId="0" applyFont="1" applyFill="1" applyBorder="1" applyAlignment="1">
      <alignment horizontal="center" vertical="center" wrapText="1"/>
    </xf>
    <xf numFmtId="0" fontId="66" fillId="5" borderId="0" xfId="0" applyFont="1" applyFill="1" applyAlignment="1">
      <alignment horizontal="center" vertical="center" wrapText="1"/>
    </xf>
    <xf numFmtId="0" fontId="66" fillId="5" borderId="12" xfId="0" applyFont="1" applyFill="1" applyBorder="1" applyAlignment="1">
      <alignment horizontal="center" vertical="center" wrapText="1"/>
    </xf>
    <xf numFmtId="0" fontId="23" fillId="5" borderId="0" xfId="32" applyFont="1" applyFill="1" applyBorder="1" applyAlignment="1">
      <alignment horizontal="center"/>
    </xf>
    <xf numFmtId="0" fontId="66" fillId="5" borderId="23" xfId="0" applyFont="1" applyFill="1" applyBorder="1" applyAlignment="1">
      <alignment horizontal="center" wrapText="1"/>
    </xf>
    <xf numFmtId="0" fontId="66" fillId="5" borderId="8" xfId="0" applyFont="1" applyFill="1" applyBorder="1" applyAlignment="1">
      <alignment horizontal="center" vertical="center" wrapText="1"/>
    </xf>
    <xf numFmtId="0" fontId="66" fillId="5" borderId="14" xfId="0" applyFont="1" applyFill="1" applyBorder="1" applyAlignment="1">
      <alignment horizontal="center" vertical="center" wrapText="1"/>
    </xf>
    <xf numFmtId="0" fontId="23" fillId="5" borderId="1" xfId="32" applyFont="1" applyFill="1" applyBorder="1" applyAlignment="1">
      <alignment horizontal="center"/>
    </xf>
    <xf numFmtId="0" fontId="66" fillId="5" borderId="8" xfId="0" applyFont="1" applyFill="1" applyBorder="1" applyAlignment="1">
      <alignment horizontal="center" wrapText="1"/>
    </xf>
    <xf numFmtId="0" fontId="66" fillId="5" borderId="17" xfId="0" applyFont="1" applyFill="1" applyBorder="1" applyAlignment="1">
      <alignment horizontal="center" vertical="center" wrapText="1"/>
    </xf>
    <xf numFmtId="0" fontId="66" fillId="5" borderId="25" xfId="0" applyFont="1" applyFill="1" applyBorder="1" applyAlignment="1">
      <alignment horizontal="center" vertical="center" wrapText="1"/>
    </xf>
    <xf numFmtId="0" fontId="66" fillId="5" borderId="27" xfId="0" applyFont="1" applyFill="1" applyBorder="1" applyAlignment="1">
      <alignment horizontal="center" vertical="center" wrapText="1"/>
    </xf>
    <xf numFmtId="0" fontId="66" fillId="5" borderId="7" xfId="0" applyFont="1" applyFill="1" applyBorder="1" applyAlignment="1">
      <alignment horizontal="center" vertical="center" wrapText="1"/>
    </xf>
    <xf numFmtId="0" fontId="66" fillId="5" borderId="41" xfId="0" applyFont="1" applyFill="1" applyBorder="1" applyAlignment="1">
      <alignment horizontal="center" vertical="center" wrapText="1"/>
    </xf>
    <xf numFmtId="43" fontId="66" fillId="7" borderId="9" xfId="17355" applyFont="1" applyFill="1" applyBorder="1" applyAlignment="1">
      <alignment horizontal="center"/>
    </xf>
    <xf numFmtId="43" fontId="66" fillId="5" borderId="26" xfId="17355" applyFont="1" applyFill="1" applyBorder="1" applyAlignment="1">
      <alignment horizontal="center" vertical="center" wrapText="1"/>
    </xf>
    <xf numFmtId="43" fontId="66" fillId="5" borderId="0" xfId="17355" applyFont="1" applyFill="1" applyBorder="1" applyAlignment="1">
      <alignment horizontal="center" vertical="center" wrapText="1"/>
    </xf>
    <xf numFmtId="167" fontId="66" fillId="5" borderId="8" xfId="0" applyNumberFormat="1" applyFont="1" applyFill="1" applyBorder="1" applyAlignment="1">
      <alignment horizontal="center" vertical="center" wrapText="1"/>
    </xf>
    <xf numFmtId="167" fontId="66" fillId="5" borderId="11" xfId="0" applyNumberFormat="1" applyFont="1" applyFill="1" applyBorder="1" applyAlignment="1">
      <alignment horizontal="center" vertical="center" wrapText="1"/>
    </xf>
    <xf numFmtId="167" fontId="66" fillId="5" borderId="20" xfId="0" applyNumberFormat="1" applyFont="1" applyFill="1" applyBorder="1" applyAlignment="1">
      <alignment horizontal="center" vertical="center" wrapText="1"/>
    </xf>
    <xf numFmtId="0" fontId="66" fillId="5" borderId="20" xfId="17360" applyFont="1" applyFill="1" applyBorder="1" applyAlignment="1">
      <alignment horizontal="center" vertical="center" wrapText="1"/>
    </xf>
    <xf numFmtId="43" fontId="66" fillId="5" borderId="22" xfId="17355" applyFont="1" applyFill="1" applyBorder="1" applyAlignment="1">
      <alignment horizontal="center" vertical="center" wrapText="1"/>
    </xf>
    <xf numFmtId="43" fontId="66" fillId="5" borderId="7" xfId="17355" applyFont="1" applyFill="1" applyBorder="1" applyAlignment="1">
      <alignment horizontal="center" vertical="center" wrapText="1"/>
    </xf>
    <xf numFmtId="43" fontId="66" fillId="5" borderId="23" xfId="17355" applyFont="1" applyFill="1" applyBorder="1" applyAlignment="1">
      <alignment horizontal="center" vertical="center" wrapText="1"/>
    </xf>
    <xf numFmtId="43" fontId="66" fillId="5" borderId="20" xfId="17355" applyFont="1" applyFill="1" applyBorder="1" applyAlignment="1">
      <alignment horizontal="center" vertical="center" wrapText="1"/>
    </xf>
    <xf numFmtId="0" fontId="23" fillId="5" borderId="1" xfId="32" applyFont="1" applyFill="1" applyBorder="1" applyAlignment="1">
      <alignment horizontal="right"/>
    </xf>
    <xf numFmtId="0" fontId="66" fillId="5" borderId="41" xfId="17360" applyFont="1" applyFill="1" applyBorder="1" applyAlignment="1">
      <alignment horizontal="center" vertical="center" wrapText="1"/>
    </xf>
    <xf numFmtId="0" fontId="66" fillId="5" borderId="14" xfId="17360" applyFont="1" applyFill="1" applyBorder="1" applyAlignment="1">
      <alignment horizontal="left" wrapText="1"/>
    </xf>
    <xf numFmtId="0" fontId="66" fillId="5" borderId="20" xfId="17360" applyFont="1" applyFill="1" applyBorder="1" applyAlignment="1">
      <alignment horizontal="center" wrapText="1"/>
    </xf>
    <xf numFmtId="0" fontId="73" fillId="5" borderId="7" xfId="32" applyFont="1" applyFill="1" applyBorder="1" applyAlignment="1">
      <alignment horizontal="center" vertical="center" wrapText="1"/>
    </xf>
    <xf numFmtId="0" fontId="73" fillId="5" borderId="7" xfId="32" applyFont="1" applyFill="1" applyBorder="1" applyAlignment="1">
      <alignment horizontal="center" vertical="center"/>
    </xf>
    <xf numFmtId="167" fontId="66" fillId="10" borderId="7" xfId="17355" applyNumberFormat="1" applyFont="1" applyFill="1" applyBorder="1" applyAlignment="1">
      <alignment horizontal="center"/>
    </xf>
    <xf numFmtId="0" fontId="83" fillId="5" borderId="7" xfId="32" applyFont="1" applyFill="1" applyBorder="1" applyAlignment="1">
      <alignment horizontal="center" vertical="center"/>
    </xf>
    <xf numFmtId="0" fontId="83" fillId="5" borderId="7" xfId="32" applyFont="1" applyFill="1" applyBorder="1" applyAlignment="1">
      <alignment horizontal="center" vertical="center" wrapText="1"/>
    </xf>
    <xf numFmtId="1" fontId="66" fillId="5" borderId="11" xfId="17360" applyNumberFormat="1" applyFont="1" applyFill="1" applyBorder="1" applyAlignment="1">
      <alignment horizontal="left" vertical="center" wrapText="1"/>
    </xf>
    <xf numFmtId="167" fontId="66" fillId="5" borderId="14" xfId="17355" applyNumberFormat="1" applyFont="1" applyFill="1" applyBorder="1" applyAlignment="1">
      <alignment horizontal="center" vertical="center" wrapText="1"/>
    </xf>
    <xf numFmtId="167" fontId="66" fillId="5" borderId="25" xfId="17355" applyNumberFormat="1" applyFont="1" applyFill="1" applyBorder="1" applyAlignment="1">
      <alignment horizontal="center" vertical="center" wrapText="1"/>
    </xf>
    <xf numFmtId="1" fontId="66" fillId="5" borderId="11" xfId="17360" applyNumberFormat="1" applyFont="1" applyFill="1" applyBorder="1" applyAlignment="1">
      <alignment horizontal="center" vertical="center" wrapText="1"/>
    </xf>
    <xf numFmtId="1" fontId="66" fillId="5" borderId="20" xfId="17360" applyNumberFormat="1" applyFont="1" applyFill="1" applyBorder="1" applyAlignment="1">
      <alignment horizontal="center" vertical="center" wrapText="1"/>
    </xf>
    <xf numFmtId="0" fontId="66" fillId="5" borderId="0" xfId="17360" applyFont="1" applyFill="1" applyBorder="1" applyAlignment="1">
      <alignment horizontal="left" vertical="center" wrapText="1"/>
    </xf>
    <xf numFmtId="0" fontId="66" fillId="5" borderId="14" xfId="17360" applyFont="1" applyFill="1" applyBorder="1" applyAlignment="1">
      <alignment horizontal="center" vertical="center" wrapText="1"/>
    </xf>
    <xf numFmtId="43" fontId="66" fillId="5" borderId="14" xfId="17355" applyFont="1" applyFill="1" applyBorder="1" applyAlignment="1">
      <alignment horizontal="center" vertical="center" wrapText="1"/>
    </xf>
    <xf numFmtId="0" fontId="68" fillId="3" borderId="52" xfId="2" applyFont="1" applyFill="1" applyBorder="1" applyAlignment="1">
      <alignment horizontal="center" vertical="center" wrapText="1"/>
    </xf>
    <xf numFmtId="0" fontId="68" fillId="3" borderId="52" xfId="0" applyFont="1" applyFill="1" applyBorder="1" applyAlignment="1">
      <alignment horizontal="center" vertical="center" wrapText="1"/>
    </xf>
    <xf numFmtId="0" fontId="68" fillId="3" borderId="52" xfId="0" applyFont="1" applyFill="1" applyBorder="1" applyAlignment="1">
      <alignment horizontal="center" vertical="center"/>
    </xf>
    <xf numFmtId="0" fontId="66" fillId="5" borderId="8" xfId="0" applyFont="1" applyFill="1" applyBorder="1" applyAlignment="1">
      <alignment horizontal="center"/>
    </xf>
    <xf numFmtId="167" fontId="67" fillId="6" borderId="8" xfId="17355" applyNumberFormat="1" applyFont="1" applyFill="1" applyBorder="1" applyAlignment="1"/>
    <xf numFmtId="167" fontId="28" fillId="6" borderId="52" xfId="17355" applyNumberFormat="1" applyFont="1" applyFill="1" applyBorder="1"/>
    <xf numFmtId="167" fontId="28" fillId="6" borderId="7" xfId="32" applyNumberFormat="1" applyFont="1" applyFill="1" applyBorder="1"/>
    <xf numFmtId="168" fontId="23" fillId="5" borderId="0" xfId="17355" applyNumberFormat="1" applyFont="1" applyFill="1" applyAlignment="1">
      <alignment vertical="center"/>
    </xf>
    <xf numFmtId="0" fontId="68" fillId="5" borderId="7" xfId="0" applyFont="1" applyFill="1" applyBorder="1"/>
    <xf numFmtId="0" fontId="81" fillId="5" borderId="7" xfId="0" applyFont="1" applyFill="1" applyBorder="1"/>
    <xf numFmtId="167" fontId="66" fillId="5" borderId="9" xfId="0" applyNumberFormat="1" applyFont="1" applyFill="1" applyBorder="1" applyAlignment="1">
      <alignment horizontal="center"/>
    </xf>
    <xf numFmtId="0" fontId="95" fillId="13" borderId="2" xfId="0" applyFont="1" applyFill="1" applyBorder="1" applyAlignment="1">
      <alignment horizontal="left" vertical="center" wrapText="1"/>
    </xf>
    <xf numFmtId="0" fontId="95" fillId="13" borderId="3" xfId="0" applyFont="1" applyFill="1" applyBorder="1" applyAlignment="1">
      <alignment horizontal="left" vertical="center" wrapText="1"/>
    </xf>
    <xf numFmtId="0" fontId="95" fillId="13" borderId="79" xfId="0" applyFont="1" applyFill="1" applyBorder="1" applyAlignment="1">
      <alignment horizontal="left" vertical="center" wrapText="1"/>
    </xf>
    <xf numFmtId="0" fontId="95" fillId="13" borderId="68" xfId="0" applyFont="1" applyFill="1" applyBorder="1" applyAlignment="1">
      <alignment horizontal="center" vertical="center" wrapText="1"/>
    </xf>
    <xf numFmtId="0" fontId="95" fillId="13" borderId="73" xfId="0" applyFont="1" applyFill="1" applyBorder="1" applyAlignment="1">
      <alignment horizontal="center" vertical="center" wrapText="1"/>
    </xf>
    <xf numFmtId="0" fontId="95" fillId="13" borderId="80" xfId="0" applyFont="1" applyFill="1" applyBorder="1" applyAlignment="1">
      <alignment horizontal="center" vertical="center" wrapText="1"/>
    </xf>
    <xf numFmtId="0" fontId="95" fillId="13" borderId="69" xfId="0" applyFont="1" applyFill="1" applyBorder="1" applyAlignment="1">
      <alignment horizontal="center" vertical="center" wrapText="1"/>
    </xf>
    <xf numFmtId="0" fontId="95" fillId="13" borderId="74" xfId="0" applyFont="1" applyFill="1" applyBorder="1" applyAlignment="1">
      <alignment horizontal="center" vertical="center" wrapText="1"/>
    </xf>
    <xf numFmtId="0" fontId="95" fillId="13" borderId="81" xfId="0" applyFont="1" applyFill="1" applyBorder="1" applyAlignment="1">
      <alignment horizontal="center" vertical="center" wrapText="1"/>
    </xf>
    <xf numFmtId="0" fontId="95" fillId="13" borderId="70" xfId="0" applyFont="1" applyFill="1" applyBorder="1" applyAlignment="1">
      <alignment horizontal="center"/>
    </xf>
    <xf numFmtId="0" fontId="95" fillId="13" borderId="71" xfId="0" applyFont="1" applyFill="1" applyBorder="1" applyAlignment="1">
      <alignment horizontal="center"/>
    </xf>
    <xf numFmtId="0" fontId="95" fillId="13" borderId="72" xfId="0" applyFont="1" applyFill="1" applyBorder="1" applyAlignment="1">
      <alignment horizontal="center"/>
    </xf>
    <xf numFmtId="0" fontId="95" fillId="13" borderId="75" xfId="0" applyFont="1" applyFill="1" applyBorder="1" applyAlignment="1">
      <alignment horizontal="center" vertical="center" wrapText="1"/>
    </xf>
    <xf numFmtId="0" fontId="95" fillId="13" borderId="82" xfId="0" applyFont="1" applyFill="1" applyBorder="1" applyAlignment="1">
      <alignment horizontal="center" vertical="center" wrapText="1"/>
    </xf>
    <xf numFmtId="0" fontId="95" fillId="0" borderId="76" xfId="0" applyFont="1" applyFill="1" applyBorder="1" applyAlignment="1">
      <alignment horizontal="center" vertical="center" wrapText="1"/>
    </xf>
    <xf numFmtId="0" fontId="95" fillId="0" borderId="77" xfId="0" applyFont="1" applyFill="1" applyBorder="1" applyAlignment="1">
      <alignment horizontal="center" vertical="center" wrapText="1"/>
    </xf>
    <xf numFmtId="0" fontId="95" fillId="0" borderId="78" xfId="0" applyFont="1" applyFill="1" applyBorder="1" applyAlignment="1">
      <alignment horizontal="center" vertical="center" wrapText="1"/>
    </xf>
    <xf numFmtId="0" fontId="95" fillId="13" borderId="96" xfId="0" applyFont="1" applyFill="1" applyBorder="1" applyAlignment="1">
      <alignment horizontal="left" vertical="center" wrapText="1"/>
    </xf>
    <xf numFmtId="0" fontId="95" fillId="13" borderId="60" xfId="0" applyFont="1" applyFill="1" applyBorder="1" applyAlignment="1">
      <alignment horizontal="center" vertical="center" wrapText="1"/>
    </xf>
    <xf numFmtId="0" fontId="95" fillId="13" borderId="97" xfId="0" applyFont="1" applyFill="1" applyBorder="1" applyAlignment="1">
      <alignment horizontal="center" vertical="center" wrapText="1"/>
    </xf>
    <xf numFmtId="0" fontId="95" fillId="13" borderId="60" xfId="0" applyFont="1" applyFill="1" applyBorder="1" applyAlignment="1">
      <alignment horizontal="center"/>
    </xf>
    <xf numFmtId="0" fontId="95" fillId="13" borderId="5" xfId="0" applyFont="1" applyFill="1" applyBorder="1" applyAlignment="1">
      <alignment horizontal="center" vertical="center" wrapText="1"/>
    </xf>
    <xf numFmtId="0" fontId="95" fillId="13" borderId="101" xfId="0" applyFont="1" applyFill="1" applyBorder="1" applyAlignment="1">
      <alignment horizontal="center" vertical="center" wrapText="1"/>
    </xf>
    <xf numFmtId="0" fontId="95" fillId="13" borderId="98" xfId="0" applyFont="1" applyFill="1" applyBorder="1" applyAlignment="1">
      <alignment horizontal="center" vertical="center" wrapText="1"/>
    </xf>
    <xf numFmtId="0" fontId="95" fillId="13" borderId="99" xfId="0" applyFont="1" applyFill="1" applyBorder="1" applyAlignment="1">
      <alignment horizontal="center" vertical="center" wrapText="1"/>
    </xf>
    <xf numFmtId="0" fontId="95" fillId="13" borderId="100" xfId="0" applyFont="1" applyFill="1" applyBorder="1" applyAlignment="1">
      <alignment horizontal="center" vertical="center" wrapText="1"/>
    </xf>
    <xf numFmtId="0" fontId="95" fillId="13" borderId="108" xfId="0" applyFont="1" applyFill="1" applyBorder="1" applyAlignment="1">
      <alignment horizontal="left" vertical="center" wrapText="1"/>
    </xf>
    <xf numFmtId="0" fontId="95" fillId="13" borderId="110" xfId="0" applyFont="1" applyFill="1" applyBorder="1" applyAlignment="1">
      <alignment horizontal="left" vertical="center" wrapText="1"/>
    </xf>
    <xf numFmtId="0" fontId="95" fillId="13" borderId="109" xfId="0" applyFont="1" applyFill="1" applyBorder="1" applyAlignment="1">
      <alignment horizontal="center" vertical="center" wrapText="1"/>
    </xf>
    <xf numFmtId="0" fontId="95" fillId="13" borderId="111" xfId="0" applyFont="1" applyFill="1" applyBorder="1" applyAlignment="1">
      <alignment horizontal="center" vertical="center" wrapText="1"/>
    </xf>
    <xf numFmtId="0" fontId="95" fillId="13" borderId="70" xfId="0" applyFont="1" applyFill="1" applyBorder="1" applyAlignment="1">
      <alignment horizontal="center" vertical="center"/>
    </xf>
    <xf numFmtId="0" fontId="95" fillId="13" borderId="71" xfId="0" applyFont="1" applyFill="1" applyBorder="1" applyAlignment="1">
      <alignment horizontal="center" vertical="center"/>
    </xf>
    <xf numFmtId="0" fontId="95" fillId="13" borderId="72" xfId="0" applyFont="1" applyFill="1" applyBorder="1" applyAlignment="1">
      <alignment horizontal="center" vertical="center"/>
    </xf>
    <xf numFmtId="0" fontId="39" fillId="5" borderId="6" xfId="9" applyFont="1" applyFill="1" applyBorder="1" applyAlignment="1">
      <alignment horizontal="left"/>
    </xf>
    <xf numFmtId="0" fontId="69" fillId="8" borderId="7" xfId="0" applyFont="1" applyFill="1" applyBorder="1" applyAlignment="1">
      <alignment horizontal="left" vertical="center" wrapText="1"/>
    </xf>
    <xf numFmtId="0" fontId="66" fillId="5" borderId="7" xfId="0" applyFont="1" applyFill="1" applyBorder="1" applyAlignment="1" applyProtection="1">
      <alignment horizontal="left" wrapText="1"/>
      <protection locked="0"/>
    </xf>
    <xf numFmtId="0" fontId="66" fillId="5" borderId="8" xfId="0" applyFont="1" applyFill="1" applyBorder="1" applyAlignment="1" applyProtection="1">
      <alignment horizontal="left" wrapText="1"/>
      <protection locked="0"/>
    </xf>
    <xf numFmtId="0" fontId="66" fillId="5" borderId="9" xfId="0" applyFont="1" applyFill="1" applyBorder="1" applyAlignment="1" applyProtection="1">
      <alignment horizontal="left" wrapText="1"/>
      <protection locked="0"/>
    </xf>
    <xf numFmtId="0" fontId="70" fillId="5" borderId="10" xfId="0" applyFont="1" applyFill="1" applyBorder="1" applyAlignment="1">
      <alignment horizontal="left"/>
    </xf>
    <xf numFmtId="0" fontId="70" fillId="5" borderId="11" xfId="0" applyFont="1" applyFill="1" applyBorder="1" applyAlignment="1">
      <alignment horizontal="left"/>
    </xf>
    <xf numFmtId="1" fontId="66" fillId="5" borderId="8" xfId="0" applyNumberFormat="1" applyFont="1" applyFill="1" applyBorder="1" applyAlignment="1">
      <alignment horizontal="center" wrapText="1"/>
    </xf>
    <xf numFmtId="1" fontId="66" fillId="5" borderId="9" xfId="0" applyNumberFormat="1" applyFont="1" applyFill="1" applyBorder="1" applyAlignment="1">
      <alignment horizontal="center" wrapText="1"/>
    </xf>
    <xf numFmtId="167" fontId="67" fillId="5" borderId="14" xfId="0" applyNumberFormat="1" applyFont="1" applyFill="1" applyBorder="1" applyAlignment="1">
      <alignment horizontal="center"/>
    </xf>
    <xf numFmtId="167" fontId="67" fillId="5" borderId="12" xfId="0" applyNumberFormat="1" applyFont="1" applyFill="1" applyBorder="1" applyAlignment="1">
      <alignment horizontal="center"/>
    </xf>
    <xf numFmtId="167" fontId="67" fillId="5" borderId="15" xfId="0" applyNumberFormat="1" applyFont="1" applyFill="1" applyBorder="1" applyAlignment="1">
      <alignment horizontal="center"/>
    </xf>
    <xf numFmtId="167" fontId="67" fillId="5" borderId="16" xfId="0" applyNumberFormat="1" applyFont="1" applyFill="1" applyBorder="1" applyAlignment="1">
      <alignment horizontal="center"/>
    </xf>
    <xf numFmtId="167" fontId="67" fillId="5" borderId="17" xfId="0" applyNumberFormat="1" applyFont="1" applyFill="1" applyBorder="1" applyAlignment="1">
      <alignment horizontal="center"/>
    </xf>
    <xf numFmtId="167" fontId="67" fillId="5" borderId="18" xfId="0" applyNumberFormat="1" applyFont="1" applyFill="1" applyBorder="1" applyAlignment="1">
      <alignment horizontal="center"/>
    </xf>
    <xf numFmtId="167" fontId="66" fillId="5" borderId="8" xfId="17355" applyNumberFormat="1" applyFont="1" applyFill="1" applyBorder="1" applyAlignment="1">
      <alignment horizontal="center" wrapText="1"/>
    </xf>
    <xf numFmtId="167" fontId="66" fillId="5" borderId="9" xfId="17355" applyNumberFormat="1" applyFont="1" applyFill="1" applyBorder="1" applyAlignment="1">
      <alignment horizontal="center" wrapText="1"/>
    </xf>
    <xf numFmtId="167" fontId="66" fillId="5" borderId="20" xfId="17355" applyNumberFormat="1" applyFont="1" applyFill="1" applyBorder="1" applyAlignment="1">
      <alignment horizontal="center" wrapText="1"/>
    </xf>
    <xf numFmtId="167" fontId="66" fillId="5" borderId="22" xfId="17355" applyNumberFormat="1" applyFont="1" applyFill="1" applyBorder="1" applyAlignment="1">
      <alignment horizontal="center" wrapText="1"/>
    </xf>
    <xf numFmtId="167" fontId="66" fillId="5" borderId="20" xfId="17355" applyNumberFormat="1" applyFont="1" applyFill="1" applyBorder="1" applyAlignment="1">
      <alignment horizontal="right" wrapText="1"/>
    </xf>
    <xf numFmtId="167" fontId="66" fillId="5" borderId="22" xfId="17355" applyNumberFormat="1" applyFont="1" applyFill="1" applyBorder="1" applyAlignment="1">
      <alignment horizontal="right" wrapText="1"/>
    </xf>
    <xf numFmtId="0" fontId="66" fillId="5" borderId="0" xfId="0" applyFont="1" applyFill="1" applyAlignment="1">
      <alignment horizontal="center"/>
    </xf>
    <xf numFmtId="0" fontId="67" fillId="6" borderId="16" xfId="0" applyFont="1" applyFill="1" applyBorder="1" applyAlignment="1">
      <alignment horizontal="center"/>
    </xf>
    <xf numFmtId="0" fontId="67" fillId="6" borderId="24" xfId="0" applyFont="1" applyFill="1" applyBorder="1" applyAlignment="1">
      <alignment horizontal="center"/>
    </xf>
    <xf numFmtId="0" fontId="23" fillId="5" borderId="0" xfId="9" applyFont="1" applyFill="1" applyAlignment="1">
      <alignment horizontal="center" vertical="center" wrapText="1"/>
    </xf>
    <xf numFmtId="0" fontId="23" fillId="5" borderId="17" xfId="9" applyFont="1" applyFill="1" applyBorder="1" applyAlignment="1">
      <alignment horizontal="center" vertical="center" wrapText="1"/>
    </xf>
    <xf numFmtId="0" fontId="28" fillId="5" borderId="0" xfId="9" applyFont="1" applyFill="1" applyAlignment="1">
      <alignment horizontal="center" wrapText="1"/>
    </xf>
    <xf numFmtId="0" fontId="28" fillId="5" borderId="17" xfId="9" applyFont="1" applyFill="1" applyBorder="1" applyAlignment="1">
      <alignment horizontal="center" wrapText="1"/>
    </xf>
    <xf numFmtId="0" fontId="68" fillId="5" borderId="0" xfId="0" applyFont="1" applyFill="1" applyBorder="1" applyAlignment="1">
      <alignment horizontal="center" wrapText="1"/>
    </xf>
    <xf numFmtId="0" fontId="68" fillId="5" borderId="0" xfId="0" applyFont="1" applyFill="1" applyBorder="1" applyAlignment="1">
      <alignment horizontal="center" vertical="center" wrapText="1"/>
    </xf>
    <xf numFmtId="0" fontId="66" fillId="5" borderId="23" xfId="0" applyFont="1" applyFill="1" applyBorder="1" applyAlignment="1">
      <alignment horizontal="center" vertical="center" wrapText="1"/>
    </xf>
    <xf numFmtId="0" fontId="66" fillId="5" borderId="26" xfId="0" applyFont="1" applyFill="1" applyBorder="1" applyAlignment="1">
      <alignment horizontal="center" vertical="center" wrapText="1"/>
    </xf>
    <xf numFmtId="0" fontId="66" fillId="7" borderId="14" xfId="0" applyFont="1" applyFill="1" applyBorder="1" applyAlignment="1">
      <alignment horizontal="center"/>
    </xf>
    <xf numFmtId="0" fontId="66" fillId="7" borderId="25" xfId="0" applyFont="1" applyFill="1" applyBorder="1" applyAlignment="1">
      <alignment horizontal="center"/>
    </xf>
    <xf numFmtId="0" fontId="66" fillId="7" borderId="26" xfId="0" applyFont="1" applyFill="1" applyBorder="1" applyAlignment="1">
      <alignment horizontal="center"/>
    </xf>
    <xf numFmtId="0" fontId="66" fillId="7" borderId="27" xfId="0" applyFont="1" applyFill="1" applyBorder="1" applyAlignment="1">
      <alignment horizontal="center"/>
    </xf>
    <xf numFmtId="0" fontId="66" fillId="7" borderId="16" xfId="0" applyFont="1" applyFill="1" applyBorder="1" applyAlignment="1">
      <alignment horizontal="center"/>
    </xf>
    <xf numFmtId="0" fontId="66" fillId="7" borderId="24" xfId="0" applyFont="1" applyFill="1" applyBorder="1" applyAlignment="1">
      <alignment horizontal="center"/>
    </xf>
    <xf numFmtId="0" fontId="67" fillId="6" borderId="14" xfId="0" applyFont="1" applyFill="1" applyBorder="1" applyAlignment="1">
      <alignment horizontal="center"/>
    </xf>
    <xf numFmtId="0" fontId="67" fillId="6" borderId="25" xfId="0" applyFont="1" applyFill="1" applyBorder="1" applyAlignment="1">
      <alignment horizontal="center"/>
    </xf>
    <xf numFmtId="0" fontId="67" fillId="6" borderId="26" xfId="0" applyFont="1" applyFill="1" applyBorder="1" applyAlignment="1">
      <alignment horizontal="center"/>
    </xf>
    <xf numFmtId="0" fontId="67" fillId="6" borderId="27" xfId="0" applyFont="1" applyFill="1" applyBorder="1" applyAlignment="1">
      <alignment horizontal="center"/>
    </xf>
    <xf numFmtId="0" fontId="68" fillId="5" borderId="6" xfId="32" applyFont="1" applyFill="1" applyBorder="1" applyAlignment="1">
      <alignment horizontal="center"/>
    </xf>
    <xf numFmtId="0" fontId="66" fillId="5" borderId="20" xfId="0" applyFont="1" applyFill="1" applyBorder="1" applyAlignment="1">
      <alignment horizontal="center" vertical="center" wrapText="1"/>
    </xf>
    <xf numFmtId="0" fontId="66" fillId="5" borderId="22" xfId="0" applyFont="1" applyFill="1" applyBorder="1" applyAlignment="1">
      <alignment horizontal="center" vertical="center" wrapText="1"/>
    </xf>
    <xf numFmtId="0" fontId="66" fillId="5" borderId="0" xfId="0" applyFont="1" applyFill="1" applyAlignment="1">
      <alignment horizontal="center" vertical="center" wrapText="1"/>
    </xf>
    <xf numFmtId="0" fontId="66" fillId="5" borderId="12" xfId="0" applyFont="1" applyFill="1" applyBorder="1" applyAlignment="1">
      <alignment horizontal="center" vertical="center" wrapText="1"/>
    </xf>
    <xf numFmtId="0" fontId="66" fillId="5" borderId="33" xfId="0" applyFont="1" applyFill="1" applyBorder="1" applyAlignment="1">
      <alignment horizontal="center" vertical="center" wrapText="1"/>
    </xf>
    <xf numFmtId="0" fontId="23" fillId="5" borderId="0" xfId="32" applyFont="1" applyFill="1" applyBorder="1" applyAlignment="1">
      <alignment horizontal="center"/>
    </xf>
    <xf numFmtId="0" fontId="66" fillId="5" borderId="20" xfId="0" applyFont="1" applyFill="1" applyBorder="1" applyAlignment="1">
      <alignment horizontal="center" wrapText="1"/>
    </xf>
    <xf numFmtId="0" fontId="66" fillId="5" borderId="23" xfId="0" applyFont="1" applyFill="1" applyBorder="1" applyAlignment="1">
      <alignment horizontal="center" wrapText="1"/>
    </xf>
    <xf numFmtId="0" fontId="66" fillId="5" borderId="22" xfId="0" applyFont="1" applyFill="1" applyBorder="1" applyAlignment="1">
      <alignment horizontal="center" wrapText="1"/>
    </xf>
    <xf numFmtId="0" fontId="68" fillId="5" borderId="29" xfId="32" applyFont="1" applyFill="1" applyBorder="1" applyAlignment="1">
      <alignment horizontal="center"/>
    </xf>
    <xf numFmtId="0" fontId="68" fillId="5" borderId="30" xfId="32" applyFont="1" applyFill="1" applyBorder="1" applyAlignment="1">
      <alignment horizontal="center"/>
    </xf>
    <xf numFmtId="0" fontId="68" fillId="5" borderId="31" xfId="32" applyFont="1" applyFill="1" applyBorder="1" applyAlignment="1">
      <alignment horizontal="center"/>
    </xf>
    <xf numFmtId="0" fontId="66" fillId="5" borderId="8" xfId="0" applyFont="1" applyFill="1" applyBorder="1" applyAlignment="1">
      <alignment horizontal="center" vertical="center" wrapText="1"/>
    </xf>
    <xf numFmtId="0" fontId="66" fillId="5" borderId="9" xfId="0" applyFont="1" applyFill="1" applyBorder="1" applyAlignment="1">
      <alignment horizontal="center" vertical="center" wrapText="1"/>
    </xf>
    <xf numFmtId="0" fontId="66" fillId="5" borderId="14" xfId="0" applyFont="1" applyFill="1" applyBorder="1" applyAlignment="1">
      <alignment horizontal="center" vertical="center" wrapText="1"/>
    </xf>
    <xf numFmtId="0" fontId="66" fillId="5" borderId="32" xfId="0" applyFont="1" applyFill="1" applyBorder="1" applyAlignment="1">
      <alignment horizontal="center" vertical="center" wrapText="1"/>
    </xf>
    <xf numFmtId="0" fontId="23" fillId="5" borderId="1" xfId="32" applyFont="1" applyFill="1" applyBorder="1" applyAlignment="1">
      <alignment horizontal="center"/>
    </xf>
    <xf numFmtId="43" fontId="66" fillId="5" borderId="20" xfId="17355" applyFont="1" applyFill="1" applyBorder="1" applyAlignment="1">
      <alignment horizontal="center" wrapText="1"/>
    </xf>
    <xf numFmtId="43" fontId="66" fillId="5" borderId="23" xfId="17355" applyFont="1" applyFill="1" applyBorder="1" applyAlignment="1">
      <alignment horizontal="center" wrapText="1"/>
    </xf>
    <xf numFmtId="0" fontId="66" fillId="7" borderId="12" xfId="0" applyFont="1" applyFill="1" applyBorder="1" applyAlignment="1">
      <alignment horizontal="center"/>
    </xf>
    <xf numFmtId="0" fontId="66" fillId="7" borderId="0" xfId="0" applyFont="1" applyFill="1" applyAlignment="1">
      <alignment horizontal="center"/>
    </xf>
    <xf numFmtId="0" fontId="66" fillId="7" borderId="17" xfId="0" applyFont="1" applyFill="1" applyBorder="1" applyAlignment="1">
      <alignment horizontal="center"/>
    </xf>
    <xf numFmtId="43" fontId="66" fillId="5" borderId="8" xfId="17355" applyFont="1" applyFill="1" applyBorder="1" applyAlignment="1">
      <alignment horizontal="center" wrapText="1"/>
    </xf>
    <xf numFmtId="43" fontId="66" fillId="5" borderId="11" xfId="17355" applyFont="1" applyFill="1" applyBorder="1" applyAlignment="1">
      <alignment horizontal="center" wrapText="1"/>
    </xf>
    <xf numFmtId="43" fontId="66" fillId="5" borderId="9" xfId="17355" applyFont="1" applyFill="1" applyBorder="1" applyAlignment="1">
      <alignment horizontal="center" wrapText="1"/>
    </xf>
    <xf numFmtId="43" fontId="66" fillId="5" borderId="14" xfId="17355" applyFont="1" applyFill="1" applyBorder="1" applyAlignment="1">
      <alignment horizontal="center" wrapText="1"/>
    </xf>
    <xf numFmtId="43" fontId="66" fillId="5" borderId="25" xfId="17355" applyFont="1" applyFill="1" applyBorder="1" applyAlignment="1">
      <alignment horizontal="center" wrapText="1"/>
    </xf>
    <xf numFmtId="0" fontId="66" fillId="5" borderId="25" xfId="0" applyFont="1" applyFill="1" applyBorder="1" applyAlignment="1">
      <alignment horizontal="center" wrapText="1"/>
    </xf>
    <xf numFmtId="0" fontId="66" fillId="5" borderId="27" xfId="0" applyFont="1" applyFill="1" applyBorder="1" applyAlignment="1">
      <alignment horizontal="center" wrapText="1"/>
    </xf>
    <xf numFmtId="0" fontId="66" fillId="5" borderId="37" xfId="0" applyFont="1" applyFill="1" applyBorder="1" applyAlignment="1">
      <alignment horizontal="center" wrapText="1"/>
    </xf>
    <xf numFmtId="0" fontId="66" fillId="5" borderId="8" xfId="0" applyFont="1" applyFill="1" applyBorder="1" applyAlignment="1">
      <alignment horizontal="center" wrapText="1"/>
    </xf>
    <xf numFmtId="0" fontId="66" fillId="5" borderId="11" xfId="0" applyFont="1" applyFill="1" applyBorder="1" applyAlignment="1">
      <alignment horizontal="center" wrapText="1"/>
    </xf>
    <xf numFmtId="0" fontId="66" fillId="5" borderId="9" xfId="0" applyFont="1" applyFill="1" applyBorder="1" applyAlignment="1">
      <alignment horizontal="center" wrapText="1"/>
    </xf>
    <xf numFmtId="0" fontId="66" fillId="5" borderId="17" xfId="0" applyFont="1" applyFill="1" applyBorder="1" applyAlignment="1">
      <alignment horizontal="center" vertical="center" wrapText="1"/>
    </xf>
    <xf numFmtId="0" fontId="66" fillId="5" borderId="25" xfId="0" applyFont="1" applyFill="1" applyBorder="1" applyAlignment="1">
      <alignment horizontal="center" vertical="center" wrapText="1"/>
    </xf>
    <xf numFmtId="0" fontId="66" fillId="5" borderId="27" xfId="0" applyFont="1" applyFill="1" applyBorder="1" applyAlignment="1">
      <alignment horizontal="center" vertical="center" wrapText="1"/>
    </xf>
    <xf numFmtId="0" fontId="66" fillId="5" borderId="24" xfId="0" applyFont="1" applyFill="1" applyBorder="1" applyAlignment="1">
      <alignment horizontal="center" vertical="center" wrapText="1"/>
    </xf>
    <xf numFmtId="0" fontId="66" fillId="5" borderId="8" xfId="0" applyFont="1" applyFill="1" applyBorder="1" applyAlignment="1">
      <alignment horizontal="left" vertical="top" wrapText="1"/>
    </xf>
    <xf numFmtId="0" fontId="66" fillId="5" borderId="9" xfId="0" applyFont="1" applyFill="1" applyBorder="1" applyAlignment="1">
      <alignment horizontal="left" vertical="top" wrapText="1"/>
    </xf>
    <xf numFmtId="0" fontId="23" fillId="5" borderId="11" xfId="2" applyFont="1" applyFill="1" applyBorder="1" applyAlignment="1">
      <alignment horizontal="left"/>
    </xf>
    <xf numFmtId="1" fontId="66" fillId="5" borderId="12" xfId="17355" applyNumberFormat="1" applyFont="1" applyFill="1" applyBorder="1" applyAlignment="1">
      <alignment horizontal="center" wrapText="1"/>
    </xf>
    <xf numFmtId="1" fontId="66" fillId="5" borderId="0" xfId="17355" applyNumberFormat="1" applyFont="1" applyFill="1" applyAlignment="1">
      <alignment horizontal="center" wrapText="1"/>
    </xf>
    <xf numFmtId="1" fontId="66" fillId="5" borderId="17" xfId="17355" applyNumberFormat="1" applyFont="1" applyFill="1" applyBorder="1" applyAlignment="1">
      <alignment horizontal="center" wrapText="1"/>
    </xf>
    <xf numFmtId="0" fontId="68" fillId="5" borderId="8" xfId="0" applyFont="1" applyFill="1" applyBorder="1" applyAlignment="1">
      <alignment horizontal="left"/>
    </xf>
    <xf numFmtId="0" fontId="68" fillId="5" borderId="11" xfId="0" applyFont="1" applyFill="1" applyBorder="1" applyAlignment="1">
      <alignment horizontal="left"/>
    </xf>
    <xf numFmtId="0" fontId="68" fillId="5" borderId="8" xfId="0" applyFont="1" applyFill="1" applyBorder="1" applyAlignment="1">
      <alignment horizontal="left" vertical="top"/>
    </xf>
    <xf numFmtId="0" fontId="68" fillId="5" borderId="11" xfId="0" applyFont="1" applyFill="1" applyBorder="1" applyAlignment="1">
      <alignment horizontal="left" vertical="top"/>
    </xf>
    <xf numFmtId="0" fontId="66" fillId="5" borderId="14" xfId="0" applyFont="1" applyFill="1" applyBorder="1" applyAlignment="1">
      <alignment horizontal="left" wrapText="1"/>
    </xf>
    <xf numFmtId="0" fontId="66" fillId="5" borderId="25" xfId="0" applyFont="1" applyFill="1" applyBorder="1" applyAlignment="1">
      <alignment horizontal="left" wrapText="1"/>
    </xf>
    <xf numFmtId="0" fontId="66" fillId="5" borderId="16" xfId="0" applyFont="1" applyFill="1" applyBorder="1" applyAlignment="1">
      <alignment horizontal="left" wrapText="1"/>
    </xf>
    <xf numFmtId="0" fontId="66" fillId="5" borderId="24" xfId="0" applyFont="1" applyFill="1" applyBorder="1" applyAlignment="1">
      <alignment horizontal="left" wrapText="1"/>
    </xf>
    <xf numFmtId="0" fontId="42" fillId="0" borderId="0" xfId="32" applyFont="1" applyAlignment="1">
      <alignment horizontal="left" vertical="top" wrapText="1"/>
    </xf>
    <xf numFmtId="0" fontId="67" fillId="5" borderId="38" xfId="0" applyFont="1" applyFill="1" applyBorder="1" applyAlignment="1">
      <alignment horizontal="center"/>
    </xf>
    <xf numFmtId="0" fontId="67" fillId="5" borderId="39" xfId="0" applyFont="1" applyFill="1" applyBorder="1" applyAlignment="1">
      <alignment horizontal="center"/>
    </xf>
    <xf numFmtId="0" fontId="67" fillId="5" borderId="16" xfId="0" applyFont="1" applyFill="1" applyBorder="1" applyAlignment="1">
      <alignment horizontal="center"/>
    </xf>
    <xf numFmtId="0" fontId="67" fillId="5" borderId="24" xfId="0" applyFont="1" applyFill="1" applyBorder="1" applyAlignment="1">
      <alignment horizontal="center"/>
    </xf>
    <xf numFmtId="0" fontId="83" fillId="5" borderId="20" xfId="0" applyFont="1" applyFill="1" applyBorder="1" applyAlignment="1">
      <alignment horizontal="center" wrapText="1"/>
    </xf>
    <xf numFmtId="0" fontId="83" fillId="5" borderId="22" xfId="0" applyFont="1" applyFill="1" applyBorder="1" applyAlignment="1">
      <alignment horizontal="center" wrapText="1"/>
    </xf>
    <xf numFmtId="1" fontId="66" fillId="5" borderId="11" xfId="17355" applyNumberFormat="1" applyFont="1" applyFill="1" applyBorder="1" applyAlignment="1">
      <alignment horizontal="center" wrapText="1"/>
    </xf>
    <xf numFmtId="0" fontId="66" fillId="5" borderId="16" xfId="0" applyFont="1" applyFill="1" applyBorder="1" applyAlignment="1">
      <alignment horizontal="center" vertical="center" wrapText="1"/>
    </xf>
    <xf numFmtId="0" fontId="66" fillId="5" borderId="12" xfId="0" applyFont="1" applyFill="1" applyBorder="1" applyAlignment="1">
      <alignment horizontal="center" wrapText="1"/>
    </xf>
    <xf numFmtId="0" fontId="66" fillId="5" borderId="41" xfId="0" applyFont="1" applyFill="1" applyBorder="1" applyAlignment="1">
      <alignment horizontal="center" wrapText="1"/>
    </xf>
    <xf numFmtId="0" fontId="66" fillId="5" borderId="6" xfId="0" applyFont="1" applyFill="1" applyBorder="1" applyAlignment="1">
      <alignment horizontal="center" wrapText="1"/>
    </xf>
    <xf numFmtId="165" fontId="66" fillId="7" borderId="16" xfId="0" applyNumberFormat="1" applyFont="1" applyFill="1" applyBorder="1" applyAlignment="1">
      <alignment horizontal="left" vertical="top"/>
    </xf>
    <xf numFmtId="165" fontId="66" fillId="7" borderId="24" xfId="0" applyNumberFormat="1" applyFont="1" applyFill="1" applyBorder="1" applyAlignment="1">
      <alignment horizontal="left" vertical="top"/>
    </xf>
    <xf numFmtId="0" fontId="66" fillId="5" borderId="7" xfId="0" applyFont="1" applyFill="1" applyBorder="1" applyAlignment="1">
      <alignment horizontal="center" vertical="center" wrapText="1"/>
    </xf>
    <xf numFmtId="0" fontId="66" fillId="5" borderId="105" xfId="0" applyFont="1" applyFill="1" applyBorder="1" applyAlignment="1">
      <alignment horizontal="center" wrapText="1"/>
    </xf>
    <xf numFmtId="0" fontId="66" fillId="5" borderId="106" xfId="0" applyFont="1" applyFill="1" applyBorder="1" applyAlignment="1">
      <alignment horizontal="center" wrapText="1"/>
    </xf>
    <xf numFmtId="0" fontId="66" fillId="5" borderId="107" xfId="0" applyFont="1" applyFill="1" applyBorder="1" applyAlignment="1">
      <alignment horizontal="center" wrapText="1"/>
    </xf>
    <xf numFmtId="0" fontId="66" fillId="5" borderId="16" xfId="0" applyFont="1" applyFill="1" applyBorder="1" applyAlignment="1">
      <alignment horizontal="left" vertical="center" wrapText="1"/>
    </xf>
    <xf numFmtId="0" fontId="66" fillId="5" borderId="17" xfId="0" applyFont="1" applyFill="1" applyBorder="1" applyAlignment="1">
      <alignment horizontal="left" vertical="center" wrapText="1"/>
    </xf>
    <xf numFmtId="165" fontId="66" fillId="7" borderId="8" xfId="0" applyNumberFormat="1" applyFont="1" applyFill="1" applyBorder="1" applyAlignment="1">
      <alignment horizontal="center"/>
    </xf>
    <xf numFmtId="165" fontId="66" fillId="7" borderId="9" xfId="0" applyNumberFormat="1" applyFont="1" applyFill="1" applyBorder="1" applyAlignment="1">
      <alignment horizontal="center"/>
    </xf>
    <xf numFmtId="0" fontId="66" fillId="5" borderId="0" xfId="0" applyFont="1" applyFill="1" applyBorder="1" applyAlignment="1">
      <alignment horizontal="center" vertical="center" wrapText="1"/>
    </xf>
    <xf numFmtId="165" fontId="66" fillId="7" borderId="12" xfId="0" applyNumberFormat="1" applyFont="1" applyFill="1" applyBorder="1" applyAlignment="1">
      <alignment horizontal="center"/>
    </xf>
    <xf numFmtId="165" fontId="66" fillId="7" borderId="25" xfId="0" applyNumberFormat="1" applyFont="1" applyFill="1" applyBorder="1" applyAlignment="1">
      <alignment horizontal="center"/>
    </xf>
    <xf numFmtId="0" fontId="66" fillId="3" borderId="8" xfId="0" applyFont="1" applyFill="1" applyBorder="1" applyAlignment="1">
      <alignment horizontal="center"/>
    </xf>
    <xf numFmtId="0" fontId="66" fillId="3" borderId="11" xfId="0" applyFont="1" applyFill="1" applyBorder="1" applyAlignment="1">
      <alignment horizontal="center"/>
    </xf>
    <xf numFmtId="0" fontId="66" fillId="3" borderId="9" xfId="0" applyFont="1" applyFill="1" applyBorder="1" applyAlignment="1">
      <alignment horizontal="center"/>
    </xf>
    <xf numFmtId="0" fontId="66" fillId="5" borderId="11" xfId="0" applyFont="1" applyFill="1" applyBorder="1" applyAlignment="1">
      <alignment horizontal="center" vertical="center" wrapText="1"/>
    </xf>
    <xf numFmtId="0" fontId="66" fillId="5" borderId="41" xfId="0" applyFont="1" applyFill="1" applyBorder="1" applyAlignment="1">
      <alignment horizontal="center" vertical="center" wrapText="1"/>
    </xf>
    <xf numFmtId="0" fontId="66" fillId="5" borderId="6" xfId="0" applyFont="1" applyFill="1" applyBorder="1" applyAlignment="1">
      <alignment horizontal="center" vertical="center" wrapText="1"/>
    </xf>
    <xf numFmtId="165" fontId="66" fillId="7" borderId="0" xfId="0" applyNumberFormat="1" applyFont="1" applyFill="1" applyBorder="1" applyAlignment="1">
      <alignment horizontal="center"/>
    </xf>
    <xf numFmtId="0" fontId="67" fillId="6" borderId="8" xfId="0" applyFont="1" applyFill="1" applyBorder="1" applyAlignment="1">
      <alignment horizontal="right"/>
    </xf>
    <xf numFmtId="0" fontId="67" fillId="6" borderId="9" xfId="0" applyFont="1" applyFill="1" applyBorder="1" applyAlignment="1">
      <alignment horizontal="right"/>
    </xf>
    <xf numFmtId="165" fontId="66" fillId="7" borderId="17" xfId="0" applyNumberFormat="1" applyFont="1" applyFill="1" applyBorder="1" applyAlignment="1">
      <alignment horizontal="right"/>
    </xf>
    <xf numFmtId="165" fontId="66" fillId="7" borderId="24" xfId="0" applyNumberFormat="1" applyFont="1" applyFill="1" applyBorder="1" applyAlignment="1">
      <alignment horizontal="right"/>
    </xf>
    <xf numFmtId="165" fontId="66" fillId="7" borderId="11" xfId="0" applyNumberFormat="1" applyFont="1" applyFill="1" applyBorder="1" applyAlignment="1">
      <alignment horizontal="center"/>
    </xf>
    <xf numFmtId="0" fontId="66" fillId="5" borderId="39" xfId="0" applyFont="1" applyFill="1" applyBorder="1" applyAlignment="1">
      <alignment horizontal="center" vertical="center" wrapText="1"/>
    </xf>
    <xf numFmtId="43" fontId="66" fillId="5" borderId="8" xfId="17355" applyFont="1" applyFill="1" applyBorder="1" applyAlignment="1">
      <alignment horizontal="center" vertical="center" wrapText="1"/>
    </xf>
    <xf numFmtId="43" fontId="66" fillId="5" borderId="11" xfId="17355" applyFont="1" applyFill="1" applyBorder="1" applyAlignment="1">
      <alignment horizontal="center" vertical="center" wrapText="1"/>
    </xf>
    <xf numFmtId="43" fontId="66" fillId="5" borderId="9" xfId="17355" applyFont="1" applyFill="1" applyBorder="1" applyAlignment="1">
      <alignment horizontal="center" vertical="center" wrapText="1"/>
    </xf>
    <xf numFmtId="43" fontId="66" fillId="7" borderId="11" xfId="17355" applyFont="1" applyFill="1" applyBorder="1" applyAlignment="1">
      <alignment horizontal="center"/>
    </xf>
    <xf numFmtId="43" fontId="66" fillId="7" borderId="9" xfId="17355" applyFont="1" applyFill="1" applyBorder="1" applyAlignment="1">
      <alignment horizontal="center"/>
    </xf>
    <xf numFmtId="43" fontId="66" fillId="5" borderId="26" xfId="17355" applyFont="1" applyFill="1" applyBorder="1" applyAlignment="1">
      <alignment horizontal="center" vertical="center" wrapText="1"/>
    </xf>
    <xf numFmtId="43" fontId="66" fillId="5" borderId="0" xfId="17355" applyFont="1" applyFill="1" applyBorder="1" applyAlignment="1">
      <alignment horizontal="center" vertical="center" wrapText="1"/>
    </xf>
    <xf numFmtId="43" fontId="66" fillId="5" borderId="12" xfId="17355" applyFont="1" applyFill="1" applyBorder="1" applyAlignment="1">
      <alignment horizontal="center" vertical="center" wrapText="1"/>
    </xf>
    <xf numFmtId="43" fontId="66" fillId="5" borderId="25" xfId="17355" applyFont="1" applyFill="1" applyBorder="1" applyAlignment="1">
      <alignment horizontal="center" vertical="center" wrapText="1"/>
    </xf>
    <xf numFmtId="43" fontId="66" fillId="5" borderId="8" xfId="17355" applyFont="1" applyFill="1" applyBorder="1" applyAlignment="1">
      <alignment horizontal="left" vertical="center" wrapText="1"/>
    </xf>
    <xf numFmtId="43" fontId="66" fillId="5" borderId="11" xfId="17355" applyFont="1" applyFill="1" applyBorder="1" applyAlignment="1">
      <alignment horizontal="left" vertical="center" wrapText="1"/>
    </xf>
    <xf numFmtId="43" fontId="66" fillId="5" borderId="9" xfId="17355" applyFont="1" applyFill="1" applyBorder="1" applyAlignment="1">
      <alignment horizontal="left" vertical="center" wrapText="1"/>
    </xf>
    <xf numFmtId="167" fontId="66" fillId="5" borderId="20" xfId="0" applyNumberFormat="1" applyFont="1" applyFill="1" applyBorder="1" applyAlignment="1">
      <alignment horizontal="center" vertical="center" wrapText="1"/>
    </xf>
    <xf numFmtId="167" fontId="66" fillId="5" borderId="22" xfId="0" applyNumberFormat="1" applyFont="1" applyFill="1" applyBorder="1" applyAlignment="1">
      <alignment horizontal="center" vertical="center" wrapText="1"/>
    </xf>
    <xf numFmtId="167" fontId="66" fillId="5" borderId="8" xfId="0" applyNumberFormat="1" applyFont="1" applyFill="1" applyBorder="1" applyAlignment="1">
      <alignment horizontal="center" vertical="center" wrapText="1"/>
    </xf>
    <xf numFmtId="167" fontId="66" fillId="5" borderId="11" xfId="0" applyNumberFormat="1" applyFont="1" applyFill="1" applyBorder="1" applyAlignment="1">
      <alignment horizontal="center" vertical="center" wrapText="1"/>
    </xf>
    <xf numFmtId="0" fontId="66" fillId="5" borderId="44" xfId="0" applyFont="1" applyFill="1" applyBorder="1" applyAlignment="1">
      <alignment horizontal="center" vertical="center" wrapText="1"/>
    </xf>
    <xf numFmtId="0" fontId="66" fillId="5" borderId="42" xfId="0" applyFont="1" applyFill="1" applyBorder="1" applyAlignment="1">
      <alignment horizontal="center" vertical="center" wrapText="1"/>
    </xf>
    <xf numFmtId="0" fontId="66" fillId="5" borderId="20" xfId="17360" applyFont="1" applyFill="1" applyBorder="1" applyAlignment="1">
      <alignment horizontal="center" vertical="center" wrapText="1"/>
    </xf>
    <xf numFmtId="0" fontId="66" fillId="5" borderId="23" xfId="17360" applyFont="1" applyFill="1" applyBorder="1" applyAlignment="1">
      <alignment horizontal="center" vertical="center" wrapText="1"/>
    </xf>
    <xf numFmtId="0" fontId="66" fillId="5" borderId="22" xfId="17360" applyFont="1" applyFill="1" applyBorder="1" applyAlignment="1">
      <alignment horizontal="center" vertical="center" wrapText="1"/>
    </xf>
    <xf numFmtId="167" fontId="66" fillId="10" borderId="12" xfId="17355" applyNumberFormat="1" applyFont="1" applyFill="1" applyBorder="1" applyAlignment="1">
      <alignment horizontal="center"/>
    </xf>
    <xf numFmtId="167" fontId="66" fillId="10" borderId="0" xfId="17355" applyNumberFormat="1" applyFont="1" applyFill="1" applyBorder="1" applyAlignment="1">
      <alignment horizontal="center"/>
    </xf>
    <xf numFmtId="43" fontId="66" fillId="5" borderId="16" xfId="17355" applyFont="1" applyFill="1" applyBorder="1" applyAlignment="1">
      <alignment horizontal="center" vertical="center" wrapText="1"/>
    </xf>
    <xf numFmtId="0" fontId="66" fillId="5" borderId="8" xfId="17360" applyFont="1" applyFill="1" applyBorder="1" applyAlignment="1">
      <alignment horizontal="center" vertical="center" wrapText="1"/>
    </xf>
    <xf numFmtId="0" fontId="66" fillId="5" borderId="11" xfId="17360" applyFont="1" applyFill="1" applyBorder="1" applyAlignment="1">
      <alignment horizontal="center" vertical="center" wrapText="1"/>
    </xf>
    <xf numFmtId="0" fontId="66" fillId="5" borderId="16" xfId="17360" applyFont="1" applyFill="1" applyBorder="1" applyAlignment="1">
      <alignment horizontal="center" vertical="center" wrapText="1"/>
    </xf>
    <xf numFmtId="0" fontId="66" fillId="5" borderId="17" xfId="17360" applyFont="1" applyFill="1" applyBorder="1" applyAlignment="1">
      <alignment horizontal="center" vertical="center" wrapText="1"/>
    </xf>
    <xf numFmtId="167" fontId="66" fillId="11" borderId="8" xfId="17355" applyNumberFormat="1" applyFont="1" applyFill="1" applyBorder="1" applyAlignment="1">
      <alignment horizontal="center" wrapText="1"/>
    </xf>
    <xf numFmtId="167" fontId="66" fillId="11" borderId="11" xfId="17355" applyNumberFormat="1" applyFont="1" applyFill="1" applyBorder="1" applyAlignment="1">
      <alignment horizontal="center" wrapText="1"/>
    </xf>
    <xf numFmtId="167" fontId="66" fillId="11" borderId="9" xfId="17355" applyNumberFormat="1" applyFont="1" applyFill="1" applyBorder="1" applyAlignment="1">
      <alignment horizontal="center" wrapText="1"/>
    </xf>
    <xf numFmtId="167" fontId="66" fillId="11" borderId="14" xfId="17355" applyNumberFormat="1" applyFont="1" applyFill="1" applyBorder="1" applyAlignment="1">
      <alignment horizontal="center" wrapText="1"/>
    </xf>
    <xf numFmtId="167" fontId="66" fillId="11" borderId="12" xfId="17355" applyNumberFormat="1" applyFont="1" applyFill="1" applyBorder="1" applyAlignment="1">
      <alignment horizontal="center" wrapText="1"/>
    </xf>
    <xf numFmtId="167" fontId="66" fillId="11" borderId="16" xfId="17355" applyNumberFormat="1" applyFont="1" applyFill="1" applyBorder="1" applyAlignment="1">
      <alignment horizontal="center" wrapText="1"/>
    </xf>
    <xf numFmtId="167" fontId="66" fillId="11" borderId="17" xfId="17355" applyNumberFormat="1" applyFont="1" applyFill="1" applyBorder="1" applyAlignment="1">
      <alignment horizontal="center" wrapText="1"/>
    </xf>
    <xf numFmtId="43" fontId="66" fillId="5" borderId="22" xfId="17355" applyFont="1" applyFill="1" applyBorder="1" applyAlignment="1">
      <alignment horizontal="center" vertical="center" wrapText="1"/>
    </xf>
    <xf numFmtId="43" fontId="66" fillId="5" borderId="7" xfId="17355" applyFont="1" applyFill="1" applyBorder="1" applyAlignment="1">
      <alignment horizontal="center" vertical="center" wrapText="1"/>
    </xf>
    <xf numFmtId="0" fontId="82" fillId="3" borderId="22" xfId="32" applyFont="1" applyFill="1" applyBorder="1" applyAlignment="1">
      <alignment horizontal="center"/>
    </xf>
    <xf numFmtId="1" fontId="66" fillId="10" borderId="7" xfId="17355" applyNumberFormat="1" applyFont="1" applyFill="1" applyBorder="1" applyAlignment="1">
      <alignment horizontal="center" wrapText="1"/>
    </xf>
    <xf numFmtId="43" fontId="66" fillId="10" borderId="7" xfId="17355" applyFont="1" applyFill="1" applyBorder="1" applyAlignment="1">
      <alignment horizontal="center" wrapText="1"/>
    </xf>
    <xf numFmtId="43" fontId="23" fillId="5" borderId="0" xfId="17355" applyFont="1" applyFill="1" applyBorder="1" applyAlignment="1">
      <alignment horizontal="left" vertical="center"/>
    </xf>
    <xf numFmtId="43" fontId="66" fillId="5" borderId="44" xfId="17355" applyFont="1" applyFill="1" applyBorder="1" applyAlignment="1">
      <alignment horizontal="center" vertical="center" wrapText="1"/>
    </xf>
    <xf numFmtId="43" fontId="66" fillId="5" borderId="23" xfId="17355" applyFont="1" applyFill="1" applyBorder="1" applyAlignment="1">
      <alignment horizontal="center" vertical="center" wrapText="1"/>
    </xf>
    <xf numFmtId="43" fontId="66" fillId="5" borderId="17" xfId="17355" applyFont="1" applyFill="1" applyBorder="1" applyAlignment="1">
      <alignment horizontal="center" vertical="center" wrapText="1"/>
    </xf>
    <xf numFmtId="43" fontId="66" fillId="5" borderId="20" xfId="17355" applyFont="1" applyFill="1" applyBorder="1" applyAlignment="1">
      <alignment horizontal="center" vertical="center" wrapText="1"/>
    </xf>
    <xf numFmtId="43" fontId="66" fillId="5" borderId="38" xfId="17355" applyFont="1" applyFill="1" applyBorder="1" applyAlignment="1">
      <alignment horizontal="center" vertical="center" wrapText="1"/>
    </xf>
    <xf numFmtId="43" fontId="66" fillId="5" borderId="6" xfId="17355" applyFont="1" applyFill="1" applyBorder="1" applyAlignment="1">
      <alignment horizontal="center" vertical="center" wrapText="1"/>
    </xf>
    <xf numFmtId="43" fontId="66" fillId="5" borderId="45" xfId="17355" applyFont="1" applyFill="1" applyBorder="1" applyAlignment="1">
      <alignment horizontal="center" vertical="center" wrapText="1"/>
    </xf>
    <xf numFmtId="43" fontId="66" fillId="5" borderId="46" xfId="17355" applyFont="1" applyFill="1" applyBorder="1" applyAlignment="1">
      <alignment horizontal="center" vertical="center" wrapText="1"/>
    </xf>
    <xf numFmtId="43" fontId="66" fillId="5" borderId="30" xfId="17355" applyFont="1" applyFill="1" applyBorder="1" applyAlignment="1">
      <alignment horizontal="center" vertical="center" wrapText="1"/>
    </xf>
    <xf numFmtId="43" fontId="66" fillId="5" borderId="38" xfId="17355" applyFont="1" applyFill="1" applyBorder="1" applyAlignment="1">
      <alignment horizontal="left" wrapText="1"/>
    </xf>
    <xf numFmtId="43" fontId="66" fillId="5" borderId="6" xfId="17355" applyFont="1" applyFill="1" applyBorder="1" applyAlignment="1">
      <alignment horizontal="left" wrapText="1"/>
    </xf>
    <xf numFmtId="43" fontId="66" fillId="5" borderId="39" xfId="17355" applyFont="1" applyFill="1" applyBorder="1" applyAlignment="1">
      <alignment horizontal="left" wrapText="1"/>
    </xf>
    <xf numFmtId="43" fontId="66" fillId="5" borderId="16" xfId="17355" applyFont="1" applyFill="1" applyBorder="1" applyAlignment="1">
      <alignment horizontal="center" wrapText="1"/>
    </xf>
    <xf numFmtId="43" fontId="66" fillId="5" borderId="17" xfId="17355" applyFont="1" applyFill="1" applyBorder="1" applyAlignment="1">
      <alignment horizontal="center" wrapText="1"/>
    </xf>
    <xf numFmtId="43" fontId="66" fillId="5" borderId="24" xfId="17355" applyFont="1" applyFill="1" applyBorder="1" applyAlignment="1">
      <alignment horizontal="center" wrapText="1"/>
    </xf>
    <xf numFmtId="0" fontId="68" fillId="5" borderId="39" xfId="17360" applyFont="1" applyFill="1" applyBorder="1" applyAlignment="1">
      <alignment horizontal="center" vertical="center" wrapText="1"/>
    </xf>
    <xf numFmtId="0" fontId="68" fillId="5" borderId="27" xfId="17360" applyFont="1" applyFill="1" applyBorder="1" applyAlignment="1">
      <alignment horizontal="center" vertical="center" wrapText="1"/>
    </xf>
    <xf numFmtId="0" fontId="68" fillId="5" borderId="24" xfId="17360" applyFont="1" applyFill="1" applyBorder="1" applyAlignment="1">
      <alignment horizontal="center" vertical="center" wrapText="1"/>
    </xf>
    <xf numFmtId="0" fontId="23" fillId="5" borderId="1" xfId="32" applyFont="1" applyFill="1" applyBorder="1" applyAlignment="1">
      <alignment horizontal="right"/>
    </xf>
    <xf numFmtId="0" fontId="66" fillId="5" borderId="44" xfId="17360" applyFont="1" applyFill="1" applyBorder="1" applyAlignment="1">
      <alignment horizontal="center" wrapText="1"/>
    </xf>
    <xf numFmtId="0" fontId="66" fillId="5" borderId="23" xfId="17360" applyFont="1" applyFill="1" applyBorder="1" applyAlignment="1">
      <alignment horizontal="center" wrapText="1"/>
    </xf>
    <xf numFmtId="0" fontId="66" fillId="5" borderId="22" xfId="17360" applyFont="1" applyFill="1" applyBorder="1" applyAlignment="1">
      <alignment horizontal="center" wrapText="1"/>
    </xf>
    <xf numFmtId="0" fontId="66" fillId="5" borderId="44" xfId="17360" applyFont="1" applyFill="1" applyBorder="1" applyAlignment="1">
      <alignment horizontal="center" vertical="center" wrapText="1"/>
    </xf>
    <xf numFmtId="0" fontId="66" fillId="5" borderId="38" xfId="17360" applyFont="1" applyFill="1" applyBorder="1" applyAlignment="1">
      <alignment horizontal="center" vertical="center" wrapText="1"/>
    </xf>
    <xf numFmtId="0" fontId="66" fillId="5" borderId="39" xfId="17360" applyFont="1" applyFill="1" applyBorder="1" applyAlignment="1">
      <alignment horizontal="center" vertical="center" wrapText="1"/>
    </xf>
    <xf numFmtId="0" fontId="66" fillId="5" borderId="9" xfId="17360" applyFont="1" applyFill="1" applyBorder="1" applyAlignment="1">
      <alignment horizontal="center" vertical="center" wrapText="1"/>
    </xf>
    <xf numFmtId="0" fontId="66" fillId="5" borderId="42" xfId="17360" applyFont="1" applyFill="1" applyBorder="1" applyAlignment="1">
      <alignment horizontal="center" vertical="center" wrapText="1"/>
    </xf>
    <xf numFmtId="0" fontId="66" fillId="5" borderId="41" xfId="17360" applyFont="1" applyFill="1" applyBorder="1" applyAlignment="1">
      <alignment horizontal="center" vertical="center" wrapText="1"/>
    </xf>
    <xf numFmtId="0" fontId="66" fillId="5" borderId="42" xfId="17360" applyFont="1" applyFill="1" applyBorder="1" applyAlignment="1">
      <alignment horizontal="left" wrapText="1"/>
    </xf>
    <xf numFmtId="0" fontId="66" fillId="5" borderId="41" xfId="17360" applyFont="1" applyFill="1" applyBorder="1" applyAlignment="1">
      <alignment horizontal="left" wrapText="1"/>
    </xf>
    <xf numFmtId="0" fontId="66" fillId="5" borderId="16" xfId="17360" applyFont="1" applyFill="1" applyBorder="1" applyAlignment="1">
      <alignment horizontal="left" wrapText="1"/>
    </xf>
    <xf numFmtId="0" fontId="66" fillId="5" borderId="17" xfId="17360" applyFont="1" applyFill="1" applyBorder="1" applyAlignment="1">
      <alignment horizontal="left" wrapText="1"/>
    </xf>
    <xf numFmtId="0" fontId="66" fillId="5" borderId="20" xfId="17360" applyFont="1" applyFill="1" applyBorder="1" applyAlignment="1">
      <alignment horizontal="center" wrapText="1"/>
    </xf>
    <xf numFmtId="0" fontId="66" fillId="5" borderId="26" xfId="17360" applyFont="1" applyFill="1" applyBorder="1" applyAlignment="1">
      <alignment horizontal="left" wrapText="1"/>
    </xf>
    <xf numFmtId="0" fontId="66" fillId="5" borderId="0" xfId="17360" applyFont="1" applyFill="1" applyAlignment="1">
      <alignment horizontal="left" wrapText="1"/>
    </xf>
    <xf numFmtId="0" fontId="66" fillId="5" borderId="16" xfId="17360" applyFont="1" applyFill="1" applyBorder="1" applyAlignment="1">
      <alignment horizontal="center" wrapText="1"/>
    </xf>
    <xf numFmtId="0" fontId="66" fillId="5" borderId="17" xfId="17360" applyFont="1" applyFill="1" applyBorder="1" applyAlignment="1">
      <alignment horizontal="center" wrapText="1"/>
    </xf>
    <xf numFmtId="0" fontId="66" fillId="5" borderId="14" xfId="17360" applyFont="1" applyFill="1" applyBorder="1" applyAlignment="1">
      <alignment horizontal="left" wrapText="1"/>
    </xf>
    <xf numFmtId="0" fontId="66" fillId="5" borderId="12" xfId="17360" applyFont="1" applyFill="1" applyBorder="1" applyAlignment="1">
      <alignment horizontal="left" wrapText="1"/>
    </xf>
    <xf numFmtId="0" fontId="66" fillId="5" borderId="25" xfId="17360" applyFont="1" applyFill="1" applyBorder="1" applyAlignment="1">
      <alignment horizontal="left" wrapText="1"/>
    </xf>
    <xf numFmtId="0" fontId="66" fillId="5" borderId="14" xfId="17360" applyFont="1" applyFill="1" applyBorder="1" applyAlignment="1">
      <alignment horizontal="center" wrapText="1"/>
    </xf>
    <xf numFmtId="0" fontId="66" fillId="5" borderId="25" xfId="17360" applyFont="1" applyFill="1" applyBorder="1" applyAlignment="1">
      <alignment horizontal="center" wrapText="1"/>
    </xf>
    <xf numFmtId="0" fontId="66" fillId="5" borderId="26" xfId="17360" applyFont="1" applyFill="1" applyBorder="1" applyAlignment="1">
      <alignment horizontal="center" wrapText="1"/>
    </xf>
    <xf numFmtId="0" fontId="66" fillId="5" borderId="27" xfId="17360" applyFont="1" applyFill="1" applyBorder="1" applyAlignment="1">
      <alignment horizontal="center" wrapText="1"/>
    </xf>
    <xf numFmtId="0" fontId="66" fillId="5" borderId="24" xfId="17360" applyFont="1" applyFill="1" applyBorder="1" applyAlignment="1">
      <alignment horizontal="center" wrapText="1"/>
    </xf>
    <xf numFmtId="0" fontId="66" fillId="5" borderId="24" xfId="17360" applyFont="1" applyFill="1" applyBorder="1" applyAlignment="1">
      <alignment horizontal="center" vertical="center" wrapText="1"/>
    </xf>
    <xf numFmtId="0" fontId="23" fillId="5" borderId="1" xfId="32" applyFont="1" applyFill="1" applyBorder="1" applyAlignment="1">
      <alignment horizontal="left" wrapText="1"/>
    </xf>
    <xf numFmtId="0" fontId="66" fillId="5" borderId="8" xfId="17360" applyFont="1" applyFill="1" applyBorder="1" applyAlignment="1">
      <alignment horizontal="center" wrapText="1"/>
    </xf>
    <xf numFmtId="0" fontId="66" fillId="5" borderId="11" xfId="17360" applyFont="1" applyFill="1" applyBorder="1" applyAlignment="1">
      <alignment horizontal="center" wrapText="1"/>
    </xf>
    <xf numFmtId="0" fontId="66" fillId="5" borderId="9" xfId="17360" applyFont="1" applyFill="1" applyBorder="1" applyAlignment="1">
      <alignment horizontal="center" wrapText="1"/>
    </xf>
    <xf numFmtId="0" fontId="66" fillId="5" borderId="12" xfId="17360" applyFont="1" applyFill="1" applyBorder="1" applyAlignment="1">
      <alignment horizontal="center" wrapText="1"/>
    </xf>
    <xf numFmtId="0" fontId="68" fillId="5" borderId="20" xfId="17360" applyFont="1" applyFill="1" applyBorder="1" applyAlignment="1">
      <alignment horizontal="center" wrapText="1"/>
    </xf>
    <xf numFmtId="0" fontId="68" fillId="5" borderId="23" xfId="17360" applyFont="1" applyFill="1" applyBorder="1" applyAlignment="1">
      <alignment horizontal="center" wrapText="1"/>
    </xf>
    <xf numFmtId="0" fontId="66" fillId="5" borderId="14" xfId="17360" applyFont="1" applyFill="1" applyBorder="1" applyAlignment="1">
      <alignment horizontal="left" vertical="top" wrapText="1"/>
    </xf>
    <xf numFmtId="0" fontId="66" fillId="5" borderId="12" xfId="17360" applyFont="1" applyFill="1" applyBorder="1" applyAlignment="1">
      <alignment horizontal="left" vertical="top" wrapText="1"/>
    </xf>
    <xf numFmtId="43" fontId="23" fillId="5" borderId="8" xfId="17361" applyFont="1" applyFill="1" applyBorder="1" applyAlignment="1">
      <alignment horizontal="left"/>
    </xf>
    <xf numFmtId="43" fontId="23" fillId="5" borderId="11" xfId="17361" applyFont="1" applyFill="1" applyBorder="1" applyAlignment="1">
      <alignment horizontal="left"/>
    </xf>
    <xf numFmtId="43" fontId="66" fillId="5" borderId="8" xfId="17361" applyFont="1" applyFill="1" applyBorder="1" applyAlignment="1">
      <alignment horizontal="right"/>
    </xf>
    <xf numFmtId="43" fontId="66" fillId="5" borderId="11" xfId="17361" applyFont="1" applyFill="1" applyBorder="1" applyAlignment="1">
      <alignment horizontal="right"/>
    </xf>
    <xf numFmtId="167" fontId="66" fillId="11" borderId="7" xfId="17361" applyNumberFormat="1" applyFont="1" applyFill="1" applyBorder="1" applyAlignment="1">
      <alignment horizontal="center"/>
    </xf>
    <xf numFmtId="0" fontId="83" fillId="5" borderId="7" xfId="32" applyFont="1" applyFill="1" applyBorder="1" applyAlignment="1">
      <alignment horizontal="center" vertical="center"/>
    </xf>
    <xf numFmtId="0" fontId="83" fillId="5" borderId="7" xfId="32" applyFont="1" applyFill="1" applyBorder="1" applyAlignment="1">
      <alignment horizontal="center" vertical="center" wrapText="1"/>
    </xf>
    <xf numFmtId="167" fontId="66" fillId="10" borderId="7" xfId="17355" applyNumberFormat="1" applyFont="1" applyFill="1" applyBorder="1" applyAlignment="1">
      <alignment horizontal="center"/>
    </xf>
    <xf numFmtId="0" fontId="73" fillId="5" borderId="7" xfId="32" applyFont="1" applyFill="1" applyBorder="1" applyAlignment="1">
      <alignment horizontal="center" vertical="center" wrapText="1"/>
    </xf>
    <xf numFmtId="0" fontId="73" fillId="5" borderId="7" xfId="32" applyFont="1" applyFill="1" applyBorder="1" applyAlignment="1">
      <alignment horizontal="center" vertical="center"/>
    </xf>
    <xf numFmtId="0" fontId="73" fillId="5" borderId="8" xfId="32" applyFont="1" applyFill="1" applyBorder="1" applyAlignment="1">
      <alignment horizontal="center" vertical="center" wrapText="1"/>
    </xf>
    <xf numFmtId="1" fontId="66" fillId="5" borderId="8" xfId="17360" applyNumberFormat="1" applyFont="1" applyFill="1" applyBorder="1" applyAlignment="1">
      <alignment horizontal="left" vertical="center" wrapText="1"/>
    </xf>
    <xf numFmtId="1" fontId="66" fillId="5" borderId="11" xfId="17360" applyNumberFormat="1" applyFont="1" applyFill="1" applyBorder="1" applyAlignment="1">
      <alignment horizontal="left" vertical="center" wrapText="1"/>
    </xf>
    <xf numFmtId="0" fontId="66" fillId="5" borderId="51" xfId="17360" applyFont="1" applyFill="1" applyBorder="1" applyAlignment="1">
      <alignment horizontal="center" vertical="center" wrapText="1"/>
    </xf>
    <xf numFmtId="0" fontId="66" fillId="5" borderId="50" xfId="17360" applyFont="1" applyFill="1" applyBorder="1" applyAlignment="1">
      <alignment horizontal="center" vertical="center" wrapText="1"/>
    </xf>
    <xf numFmtId="0" fontId="66" fillId="5" borderId="49" xfId="17360" applyFont="1" applyFill="1" applyBorder="1" applyAlignment="1">
      <alignment horizontal="left" vertical="center" wrapText="1"/>
    </xf>
    <xf numFmtId="0" fontId="66" fillId="5" borderId="48" xfId="17360" applyFont="1" applyFill="1" applyBorder="1" applyAlignment="1">
      <alignment horizontal="left" vertical="center" wrapText="1"/>
    </xf>
    <xf numFmtId="0" fontId="66" fillId="5" borderId="47" xfId="17360" applyFont="1" applyFill="1" applyBorder="1" applyAlignment="1">
      <alignment horizontal="left" vertical="center" wrapText="1"/>
    </xf>
    <xf numFmtId="0" fontId="66" fillId="5" borderId="43" xfId="17360" applyFont="1" applyFill="1" applyBorder="1" applyAlignment="1">
      <alignment horizontal="center" vertical="center" wrapText="1"/>
    </xf>
    <xf numFmtId="1" fontId="66" fillId="5" borderId="38" xfId="17360" applyNumberFormat="1" applyFont="1" applyFill="1" applyBorder="1" applyAlignment="1">
      <alignment horizontal="left" vertical="center" wrapText="1"/>
    </xf>
    <xf numFmtId="1" fontId="66" fillId="5" borderId="6" xfId="17360" applyNumberFormat="1" applyFont="1" applyFill="1" applyBorder="1" applyAlignment="1">
      <alignment horizontal="left" vertical="center" wrapText="1"/>
    </xf>
    <xf numFmtId="167" fontId="66" fillId="5" borderId="38" xfId="17360" applyNumberFormat="1" applyFont="1" applyFill="1" applyBorder="1" applyAlignment="1">
      <alignment horizontal="left" vertical="center" wrapText="1"/>
    </xf>
    <xf numFmtId="167" fontId="66" fillId="5" borderId="6" xfId="17360" applyNumberFormat="1" applyFont="1" applyFill="1" applyBorder="1" applyAlignment="1">
      <alignment horizontal="left" vertical="center" wrapText="1"/>
    </xf>
    <xf numFmtId="1" fontId="66" fillId="5" borderId="14" xfId="17360" applyNumberFormat="1" applyFont="1" applyFill="1" applyBorder="1" applyAlignment="1">
      <alignment horizontal="center" vertical="center" wrapText="1"/>
    </xf>
    <xf numFmtId="1" fontId="66" fillId="5" borderId="25" xfId="17360" applyNumberFormat="1" applyFont="1" applyFill="1" applyBorder="1" applyAlignment="1">
      <alignment horizontal="center" vertical="center" wrapText="1"/>
    </xf>
    <xf numFmtId="1" fontId="66" fillId="5" borderId="16" xfId="17360" applyNumberFormat="1" applyFont="1" applyFill="1" applyBorder="1" applyAlignment="1">
      <alignment horizontal="center" vertical="center" wrapText="1"/>
    </xf>
    <xf numFmtId="1" fontId="66" fillId="5" borderId="24" xfId="17360" applyNumberFormat="1" applyFont="1" applyFill="1" applyBorder="1" applyAlignment="1">
      <alignment horizontal="center" vertical="center" wrapText="1"/>
    </xf>
    <xf numFmtId="1" fontId="66" fillId="5" borderId="20" xfId="17360" applyNumberFormat="1" applyFont="1" applyFill="1" applyBorder="1" applyAlignment="1">
      <alignment horizontal="center" vertical="center" wrapText="1"/>
    </xf>
    <xf numFmtId="1" fontId="66" fillId="5" borderId="22" xfId="17360" applyNumberFormat="1" applyFont="1" applyFill="1" applyBorder="1" applyAlignment="1">
      <alignment horizontal="center" vertical="center" wrapText="1"/>
    </xf>
    <xf numFmtId="1" fontId="66" fillId="5" borderId="23" xfId="17360" applyNumberFormat="1" applyFont="1" applyFill="1" applyBorder="1" applyAlignment="1">
      <alignment horizontal="center" vertical="center" wrapText="1"/>
    </xf>
    <xf numFmtId="1" fontId="66" fillId="3" borderId="20" xfId="17360" applyNumberFormat="1" applyFont="1" applyFill="1" applyBorder="1" applyAlignment="1">
      <alignment horizontal="center" vertical="center" wrapText="1"/>
    </xf>
    <xf numFmtId="1" fontId="66" fillId="3" borderId="22" xfId="17360" applyNumberFormat="1" applyFont="1" applyFill="1" applyBorder="1" applyAlignment="1">
      <alignment horizontal="center" vertical="center" wrapText="1"/>
    </xf>
    <xf numFmtId="1" fontId="66" fillId="5" borderId="11" xfId="17360" applyNumberFormat="1" applyFont="1" applyFill="1" applyBorder="1" applyAlignment="1">
      <alignment horizontal="center" vertical="center" wrapText="1"/>
    </xf>
    <xf numFmtId="1" fontId="66" fillId="5" borderId="9" xfId="17360" applyNumberFormat="1" applyFont="1" applyFill="1" applyBorder="1" applyAlignment="1">
      <alignment horizontal="center" vertical="center" wrapText="1"/>
    </xf>
    <xf numFmtId="165" fontId="66" fillId="5" borderId="6" xfId="17360" applyNumberFormat="1" applyFont="1" applyFill="1" applyBorder="1" applyAlignment="1">
      <alignment horizontal="center" vertical="center"/>
    </xf>
    <xf numFmtId="165" fontId="66" fillId="5" borderId="0" xfId="17360" applyNumberFormat="1" applyFont="1" applyFill="1" applyAlignment="1">
      <alignment horizontal="center" vertical="center"/>
    </xf>
    <xf numFmtId="165" fontId="66" fillId="5" borderId="17" xfId="17360" applyNumberFormat="1" applyFont="1" applyFill="1" applyBorder="1" applyAlignment="1">
      <alignment horizontal="center" vertical="center"/>
    </xf>
    <xf numFmtId="0" fontId="66" fillId="5" borderId="16" xfId="17360" applyFont="1" applyFill="1" applyBorder="1" applyAlignment="1">
      <alignment horizontal="left" vertical="center" wrapText="1"/>
    </xf>
    <xf numFmtId="0" fontId="66" fillId="5" borderId="17" xfId="17360" applyFont="1" applyFill="1" applyBorder="1" applyAlignment="1">
      <alignment horizontal="left" vertical="center" wrapText="1"/>
    </xf>
    <xf numFmtId="0" fontId="66" fillId="5" borderId="0" xfId="17360" applyFont="1" applyFill="1" applyBorder="1" applyAlignment="1">
      <alignment horizontal="left" vertical="center" wrapText="1"/>
    </xf>
    <xf numFmtId="0" fontId="66" fillId="5" borderId="14" xfId="17360" applyFont="1" applyFill="1" applyBorder="1" applyAlignment="1">
      <alignment horizontal="center" vertical="center" wrapText="1"/>
    </xf>
    <xf numFmtId="0" fontId="66" fillId="5" borderId="25" xfId="17360" applyFont="1" applyFill="1" applyBorder="1" applyAlignment="1">
      <alignment horizontal="center" vertical="center" wrapText="1"/>
    </xf>
    <xf numFmtId="0" fontId="66" fillId="5" borderId="0" xfId="17360" applyFont="1" applyFill="1" applyBorder="1" applyAlignment="1">
      <alignment horizontal="center" vertical="center" wrapText="1"/>
    </xf>
    <xf numFmtId="0" fontId="66" fillId="3" borderId="27" xfId="17360" applyFont="1" applyFill="1" applyBorder="1" applyAlignment="1">
      <alignment horizontal="center" vertical="center" wrapText="1"/>
    </xf>
    <xf numFmtId="0" fontId="66" fillId="3" borderId="24" xfId="17360" applyFont="1" applyFill="1" applyBorder="1" applyAlignment="1">
      <alignment horizontal="center" vertical="center" wrapText="1"/>
    </xf>
    <xf numFmtId="0" fontId="66" fillId="3" borderId="20" xfId="17360" applyFont="1" applyFill="1" applyBorder="1" applyAlignment="1">
      <alignment horizontal="center" vertical="center" wrapText="1"/>
    </xf>
    <xf numFmtId="0" fontId="66" fillId="3" borderId="22" xfId="17360" applyFont="1" applyFill="1" applyBorder="1" applyAlignment="1">
      <alignment horizontal="center" vertical="center" wrapText="1"/>
    </xf>
    <xf numFmtId="0" fontId="66" fillId="5" borderId="38" xfId="17360" applyFont="1" applyFill="1" applyBorder="1" applyAlignment="1">
      <alignment horizontal="left" vertical="center" wrapText="1"/>
    </xf>
    <xf numFmtId="0" fontId="66" fillId="5" borderId="6" xfId="17360" applyFont="1" applyFill="1" applyBorder="1" applyAlignment="1">
      <alignment horizontal="left" vertical="center" wrapText="1"/>
    </xf>
    <xf numFmtId="1" fontId="66" fillId="5" borderId="12" xfId="17360" applyNumberFormat="1" applyFont="1" applyFill="1" applyBorder="1" applyAlignment="1">
      <alignment horizontal="center" vertical="center"/>
    </xf>
    <xf numFmtId="1" fontId="66" fillId="5" borderId="0" xfId="17360" applyNumberFormat="1" applyFont="1" applyFill="1" applyBorder="1" applyAlignment="1">
      <alignment horizontal="center" vertical="center"/>
    </xf>
    <xf numFmtId="1" fontId="66" fillId="5" borderId="0" xfId="17360" applyNumberFormat="1" applyFont="1" applyFill="1" applyAlignment="1">
      <alignment horizontal="center" vertical="center"/>
    </xf>
    <xf numFmtId="1" fontId="66" fillId="5" borderId="17" xfId="17360" applyNumberFormat="1" applyFont="1" applyFill="1" applyBorder="1" applyAlignment="1">
      <alignment horizontal="center" vertical="center"/>
    </xf>
    <xf numFmtId="1" fontId="66" fillId="3" borderId="11" xfId="17360" applyNumberFormat="1" applyFont="1" applyFill="1" applyBorder="1" applyAlignment="1">
      <alignment horizontal="center" vertical="center" wrapText="1"/>
    </xf>
    <xf numFmtId="167" fontId="66" fillId="5" borderId="14" xfId="17355" applyNumberFormat="1" applyFont="1" applyFill="1" applyBorder="1" applyAlignment="1">
      <alignment horizontal="center" vertical="center" wrapText="1"/>
    </xf>
    <xf numFmtId="167" fontId="66" fillId="5" borderId="25" xfId="17355" applyNumberFormat="1" applyFont="1" applyFill="1" applyBorder="1" applyAlignment="1">
      <alignment horizontal="center" vertical="center" wrapText="1"/>
    </xf>
    <xf numFmtId="1" fontId="66" fillId="5" borderId="8" xfId="17360" applyNumberFormat="1" applyFont="1" applyFill="1" applyBorder="1" applyAlignment="1">
      <alignment horizontal="center" vertical="center" wrapText="1"/>
    </xf>
    <xf numFmtId="43" fontId="23" fillId="5" borderId="6" xfId="17355" applyFont="1" applyFill="1" applyBorder="1" applyAlignment="1">
      <alignment horizontal="left" vertical="center"/>
    </xf>
    <xf numFmtId="43" fontId="66" fillId="5" borderId="14" xfId="17355" applyFont="1" applyFill="1" applyBorder="1" applyAlignment="1">
      <alignment horizontal="center" vertical="center" wrapText="1"/>
    </xf>
    <xf numFmtId="43" fontId="68" fillId="5" borderId="14" xfId="17355" applyFont="1" applyFill="1" applyBorder="1" applyAlignment="1">
      <alignment horizontal="center" vertical="center" wrapText="1"/>
    </xf>
    <xf numFmtId="43" fontId="68" fillId="5" borderId="12" xfId="17355" applyFont="1" applyFill="1" applyBorder="1" applyAlignment="1">
      <alignment horizontal="center" vertical="center" wrapText="1"/>
    </xf>
    <xf numFmtId="43" fontId="68" fillId="5" borderId="16" xfId="17355" applyFont="1" applyFill="1" applyBorder="1" applyAlignment="1">
      <alignment horizontal="center" vertical="center" wrapText="1"/>
    </xf>
    <xf numFmtId="43" fontId="68" fillId="5" borderId="17" xfId="17355" applyFont="1" applyFill="1" applyBorder="1" applyAlignment="1">
      <alignment horizontal="center" vertical="center" wrapText="1"/>
    </xf>
    <xf numFmtId="0" fontId="66" fillId="5" borderId="39" xfId="17360" applyFont="1" applyFill="1" applyBorder="1" applyAlignment="1">
      <alignment horizontal="left" vertical="center" wrapText="1"/>
    </xf>
    <xf numFmtId="0" fontId="68" fillId="3" borderId="52" xfId="2" applyFont="1" applyFill="1" applyBorder="1" applyAlignment="1">
      <alignment horizontal="center" vertical="center"/>
    </xf>
    <xf numFmtId="0" fontId="68" fillId="3" borderId="52" xfId="2" applyFont="1" applyFill="1" applyBorder="1" applyAlignment="1">
      <alignment horizontal="center" vertical="center" wrapText="1"/>
    </xf>
    <xf numFmtId="0" fontId="68" fillId="3" borderId="53" xfId="2" applyFont="1" applyFill="1" applyBorder="1" applyAlignment="1">
      <alignment horizontal="center" vertical="center" wrapText="1"/>
    </xf>
    <xf numFmtId="0" fontId="68" fillId="3" borderId="54" xfId="2" applyFont="1" applyFill="1" applyBorder="1" applyAlignment="1">
      <alignment horizontal="center" vertical="center" wrapText="1"/>
    </xf>
    <xf numFmtId="0" fontId="68" fillId="3" borderId="55" xfId="2" applyFont="1" applyFill="1" applyBorder="1" applyAlignment="1">
      <alignment horizontal="center" vertical="center" wrapText="1"/>
    </xf>
    <xf numFmtId="0" fontId="23" fillId="3" borderId="56" xfId="2" applyFont="1" applyFill="1" applyBorder="1" applyAlignment="1">
      <alignment horizontal="left" vertical="center" wrapText="1"/>
    </xf>
    <xf numFmtId="0" fontId="23" fillId="3" borderId="57" xfId="2" applyFont="1" applyFill="1" applyBorder="1" applyAlignment="1">
      <alignment horizontal="left" vertical="center" wrapText="1"/>
    </xf>
    <xf numFmtId="0" fontId="23" fillId="3" borderId="58" xfId="2" applyFont="1" applyFill="1" applyBorder="1" applyAlignment="1">
      <alignment horizontal="left" vertical="center" wrapText="1"/>
    </xf>
    <xf numFmtId="0" fontId="66" fillId="5" borderId="38" xfId="0" applyFont="1" applyFill="1" applyBorder="1" applyAlignment="1">
      <alignment horizontal="center" wrapText="1"/>
    </xf>
    <xf numFmtId="0" fontId="66" fillId="5" borderId="39" xfId="0" applyFont="1" applyFill="1" applyBorder="1" applyAlignment="1">
      <alignment horizontal="center" wrapText="1"/>
    </xf>
    <xf numFmtId="0" fontId="66" fillId="5" borderId="26" xfId="0" applyFont="1" applyFill="1" applyBorder="1" applyAlignment="1">
      <alignment horizontal="left" wrapText="1"/>
    </xf>
    <xf numFmtId="0" fontId="66" fillId="5" borderId="0" xfId="0" applyFont="1" applyFill="1" applyAlignment="1">
      <alignment horizontal="left" wrapText="1"/>
    </xf>
    <xf numFmtId="0" fontId="66" fillId="5" borderId="17" xfId="0" applyFont="1" applyFill="1" applyBorder="1" applyAlignment="1">
      <alignment horizontal="left" wrapText="1"/>
    </xf>
    <xf numFmtId="43" fontId="66" fillId="3" borderId="44" xfId="17355" applyFont="1" applyFill="1" applyBorder="1" applyAlignment="1">
      <alignment horizontal="center" vertical="center"/>
    </xf>
    <xf numFmtId="43" fontId="66" fillId="3" borderId="22" xfId="17355" applyFont="1" applyFill="1" applyBorder="1" applyAlignment="1">
      <alignment horizontal="center" vertical="center"/>
    </xf>
    <xf numFmtId="0" fontId="66" fillId="5" borderId="42" xfId="0" applyFont="1" applyFill="1" applyBorder="1" applyAlignment="1">
      <alignment horizontal="center" wrapText="1"/>
    </xf>
    <xf numFmtId="0" fontId="66" fillId="5" borderId="43" xfId="0" applyFont="1" applyFill="1" applyBorder="1" applyAlignment="1">
      <alignment horizontal="center" wrapText="1"/>
    </xf>
    <xf numFmtId="0" fontId="68" fillId="3" borderId="52" xfId="0" applyFont="1" applyFill="1" applyBorder="1" applyAlignment="1">
      <alignment horizontal="center" vertical="center" wrapText="1"/>
    </xf>
    <xf numFmtId="0" fontId="68" fillId="3" borderId="52" xfId="0" applyFont="1" applyFill="1" applyBorder="1" applyAlignment="1">
      <alignment horizontal="center" vertical="center"/>
    </xf>
    <xf numFmtId="0" fontId="68" fillId="3" borderId="53" xfId="0" applyFont="1" applyFill="1" applyBorder="1" applyAlignment="1">
      <alignment horizontal="center" vertical="center" wrapText="1"/>
    </xf>
    <xf numFmtId="0" fontId="68" fillId="3" borderId="54" xfId="0" applyFont="1" applyFill="1" applyBorder="1" applyAlignment="1">
      <alignment horizontal="center" vertical="center" wrapText="1"/>
    </xf>
    <xf numFmtId="0" fontId="68" fillId="3" borderId="55" xfId="0" applyFont="1" applyFill="1" applyBorder="1" applyAlignment="1">
      <alignment horizontal="center" vertical="center" wrapText="1"/>
    </xf>
    <xf numFmtId="0" fontId="67" fillId="6" borderId="8" xfId="0" applyFont="1" applyFill="1" applyBorder="1" applyAlignment="1">
      <alignment horizontal="center"/>
    </xf>
    <xf numFmtId="0" fontId="67" fillId="6" borderId="11" xfId="0" applyFont="1" applyFill="1" applyBorder="1" applyAlignment="1">
      <alignment horizontal="center"/>
    </xf>
    <xf numFmtId="0" fontId="67" fillId="6" borderId="9" xfId="0" applyFont="1" applyFill="1" applyBorder="1" applyAlignment="1">
      <alignment horizontal="center"/>
    </xf>
    <xf numFmtId="0" fontId="23" fillId="5" borderId="17" xfId="32" applyFont="1" applyFill="1" applyBorder="1" applyAlignment="1">
      <alignment horizontal="center" vertical="center" wrapText="1"/>
    </xf>
    <xf numFmtId="0" fontId="23" fillId="5" borderId="24" xfId="32" applyFont="1" applyFill="1" applyBorder="1" applyAlignment="1">
      <alignment horizontal="center" vertical="center" wrapText="1"/>
    </xf>
    <xf numFmtId="0" fontId="66" fillId="5" borderId="8" xfId="0" applyFont="1" applyFill="1" applyBorder="1" applyAlignment="1">
      <alignment horizontal="center"/>
    </xf>
    <xf numFmtId="0" fontId="66" fillId="5" borderId="11" xfId="0" applyFont="1" applyFill="1" applyBorder="1" applyAlignment="1">
      <alignment horizontal="center"/>
    </xf>
    <xf numFmtId="0" fontId="66" fillId="5" borderId="9" xfId="0" applyFont="1" applyFill="1" applyBorder="1" applyAlignment="1">
      <alignment horizontal="center"/>
    </xf>
    <xf numFmtId="1" fontId="23" fillId="5" borderId="12" xfId="32" applyNumberFormat="1" applyFont="1" applyFill="1" applyBorder="1" applyAlignment="1">
      <alignment horizontal="center" vertical="center" wrapText="1"/>
    </xf>
    <xf numFmtId="1" fontId="23" fillId="5" borderId="17" xfId="32" applyNumberFormat="1" applyFont="1" applyFill="1" applyBorder="1" applyAlignment="1">
      <alignment horizontal="center" vertical="center" wrapText="1"/>
    </xf>
    <xf numFmtId="0" fontId="67" fillId="6" borderId="8" xfId="17355" applyNumberFormat="1" applyFont="1" applyFill="1" applyBorder="1" applyAlignment="1">
      <alignment horizontal="left" vertical="top" wrapText="1"/>
    </xf>
    <xf numFmtId="0" fontId="67" fillId="6" borderId="11" xfId="17355" applyNumberFormat="1" applyFont="1" applyFill="1" applyBorder="1" applyAlignment="1">
      <alignment horizontal="left" vertical="top" wrapText="1"/>
    </xf>
    <xf numFmtId="0" fontId="67" fillId="6" borderId="9" xfId="17355" applyNumberFormat="1" applyFont="1" applyFill="1" applyBorder="1" applyAlignment="1">
      <alignment horizontal="left" vertical="top" wrapText="1"/>
    </xf>
    <xf numFmtId="43" fontId="67" fillId="6" borderId="0" xfId="17355" applyFont="1" applyFill="1" applyBorder="1" applyAlignment="1">
      <alignment horizontal="left" vertical="top" wrapText="1"/>
    </xf>
    <xf numFmtId="0" fontId="67" fillId="6" borderId="8" xfId="0" applyFont="1" applyFill="1" applyBorder="1" applyAlignment="1">
      <alignment horizontal="left"/>
    </xf>
    <xf numFmtId="0" fontId="67" fillId="6" borderId="11" xfId="0" applyFont="1" applyFill="1" applyBorder="1" applyAlignment="1">
      <alignment horizontal="left"/>
    </xf>
    <xf numFmtId="0" fontId="67" fillId="6" borderId="9" xfId="0" applyFont="1" applyFill="1" applyBorder="1" applyAlignment="1">
      <alignment horizontal="left"/>
    </xf>
    <xf numFmtId="43" fontId="67" fillId="6" borderId="8" xfId="17355" applyFont="1" applyFill="1" applyBorder="1" applyAlignment="1">
      <alignment horizontal="left" vertical="top" wrapText="1"/>
    </xf>
    <xf numFmtId="43" fontId="67" fillId="6" borderId="11" xfId="17355" applyFont="1" applyFill="1" applyBorder="1" applyAlignment="1">
      <alignment horizontal="left" vertical="top" wrapText="1"/>
    </xf>
    <xf numFmtId="43" fontId="67" fillId="6" borderId="9" xfId="17355" applyFont="1" applyFill="1" applyBorder="1" applyAlignment="1">
      <alignment horizontal="left" vertical="top" wrapText="1"/>
    </xf>
  </cellXfs>
  <cellStyles count="52060">
    <cellStyle name="Comma" xfId="17355" builtinId="3"/>
    <cellStyle name="Comma 2" xfId="17361" xr:uid="{00000000-0005-0000-0000-000001000000}"/>
    <cellStyle name="Comma 3" xfId="52057" xr:uid="{00000000-0005-0000-0000-000002000000}"/>
    <cellStyle name="Currency" xfId="52059" builtinId="4"/>
    <cellStyle name="Normal" xfId="0" builtinId="0"/>
    <cellStyle name="Normal 10" xfId="32" xr:uid="{00000000-0005-0000-0000-000005000000}"/>
    <cellStyle name="Normal 11" xfId="33" xr:uid="{00000000-0005-0000-0000-000006000000}"/>
    <cellStyle name="Normal 11 10" xfId="5815" xr:uid="{00000000-0005-0000-0000-000007000000}"/>
    <cellStyle name="Normal 11 10 2" xfId="14488" xr:uid="{00000000-0005-0000-0000-000008000000}"/>
    <cellStyle name="Normal 11 10 2 2" xfId="31841" xr:uid="{00000000-0005-0000-0000-000009000000}"/>
    <cellStyle name="Normal 11 10 2 3" xfId="49187" xr:uid="{00000000-0005-0000-0000-00000A000000}"/>
    <cellStyle name="Normal 11 10 3" xfId="23168" xr:uid="{00000000-0005-0000-0000-00000B000000}"/>
    <cellStyle name="Normal 11 10 4" xfId="40514" xr:uid="{00000000-0005-0000-0000-00000C000000}"/>
    <cellStyle name="Normal 11 11" xfId="2924" xr:uid="{00000000-0005-0000-0000-00000D000000}"/>
    <cellStyle name="Normal 11 11 2" xfId="11597" xr:uid="{00000000-0005-0000-0000-00000E000000}"/>
    <cellStyle name="Normal 11 11 2 2" xfId="28950" xr:uid="{00000000-0005-0000-0000-00000F000000}"/>
    <cellStyle name="Normal 11 11 2 3" xfId="46296" xr:uid="{00000000-0005-0000-0000-000010000000}"/>
    <cellStyle name="Normal 11 11 3" xfId="20277" xr:uid="{00000000-0005-0000-0000-000011000000}"/>
    <cellStyle name="Normal 11 11 4" xfId="37623" xr:uid="{00000000-0005-0000-0000-000012000000}"/>
    <cellStyle name="Normal 11 12" xfId="8706" xr:uid="{00000000-0005-0000-0000-000013000000}"/>
    <cellStyle name="Normal 11 12 2" xfId="26059" xr:uid="{00000000-0005-0000-0000-000014000000}"/>
    <cellStyle name="Normal 11 12 3" xfId="43405" xr:uid="{00000000-0005-0000-0000-000015000000}"/>
    <cellStyle name="Normal 11 13" xfId="17362" xr:uid="{00000000-0005-0000-0000-000016000000}"/>
    <cellStyle name="Normal 11 14" xfId="34732" xr:uid="{00000000-0005-0000-0000-000017000000}"/>
    <cellStyle name="Normal 11 2" xfId="82" xr:uid="{00000000-0005-0000-0000-000018000000}"/>
    <cellStyle name="Normal 11 2 10" xfId="8755" xr:uid="{00000000-0005-0000-0000-000019000000}"/>
    <cellStyle name="Normal 11 2 10 2" xfId="26108" xr:uid="{00000000-0005-0000-0000-00001A000000}"/>
    <cellStyle name="Normal 11 2 10 3" xfId="43454" xr:uid="{00000000-0005-0000-0000-00001B000000}"/>
    <cellStyle name="Normal 11 2 11" xfId="17435" xr:uid="{00000000-0005-0000-0000-00001C000000}"/>
    <cellStyle name="Normal 11 2 12" xfId="34781" xr:uid="{00000000-0005-0000-0000-00001D000000}"/>
    <cellStyle name="Normal 11 2 2" xfId="327" xr:uid="{00000000-0005-0000-0000-00001E000000}"/>
    <cellStyle name="Normal 11 2 2 10" xfId="35026" xr:uid="{00000000-0005-0000-0000-00001F000000}"/>
    <cellStyle name="Normal 11 2 2 2" xfId="1062" xr:uid="{00000000-0005-0000-0000-000020000000}"/>
    <cellStyle name="Normal 11 2 2 2 2" xfId="2875" xr:uid="{00000000-0005-0000-0000-000021000000}"/>
    <cellStyle name="Normal 11 2 2 2 2 2" xfId="8657" xr:uid="{00000000-0005-0000-0000-000022000000}"/>
    <cellStyle name="Normal 11 2 2 2 2 2 2" xfId="17330" xr:uid="{00000000-0005-0000-0000-000023000000}"/>
    <cellStyle name="Normal 11 2 2 2 2 2 2 2" xfId="34683" xr:uid="{00000000-0005-0000-0000-000024000000}"/>
    <cellStyle name="Normal 11 2 2 2 2 2 2 3" xfId="52029" xr:uid="{00000000-0005-0000-0000-000025000000}"/>
    <cellStyle name="Normal 11 2 2 2 2 2 3" xfId="26010" xr:uid="{00000000-0005-0000-0000-000026000000}"/>
    <cellStyle name="Normal 11 2 2 2 2 2 4" xfId="43356" xr:uid="{00000000-0005-0000-0000-000027000000}"/>
    <cellStyle name="Normal 11 2 2 2 2 3" xfId="4688" xr:uid="{00000000-0005-0000-0000-000028000000}"/>
    <cellStyle name="Normal 11 2 2 2 2 3 2" xfId="13361" xr:uid="{00000000-0005-0000-0000-000029000000}"/>
    <cellStyle name="Normal 11 2 2 2 2 3 2 2" xfId="30714" xr:uid="{00000000-0005-0000-0000-00002A000000}"/>
    <cellStyle name="Normal 11 2 2 2 2 3 2 3" xfId="48060" xr:uid="{00000000-0005-0000-0000-00002B000000}"/>
    <cellStyle name="Normal 11 2 2 2 2 3 3" xfId="22041" xr:uid="{00000000-0005-0000-0000-00002C000000}"/>
    <cellStyle name="Normal 11 2 2 2 2 3 4" xfId="39387" xr:uid="{00000000-0005-0000-0000-00002D000000}"/>
    <cellStyle name="Normal 11 2 2 2 2 4" xfId="11548" xr:uid="{00000000-0005-0000-0000-00002E000000}"/>
    <cellStyle name="Normal 11 2 2 2 2 4 2" xfId="28901" xr:uid="{00000000-0005-0000-0000-00002F000000}"/>
    <cellStyle name="Normal 11 2 2 2 2 4 3" xfId="46247" xr:uid="{00000000-0005-0000-0000-000030000000}"/>
    <cellStyle name="Normal 11 2 2 2 2 5" xfId="20228" xr:uid="{00000000-0005-0000-0000-000031000000}"/>
    <cellStyle name="Normal 11 2 2 2 2 6" xfId="37574" xr:uid="{00000000-0005-0000-0000-000032000000}"/>
    <cellStyle name="Normal 11 2 2 2 3" xfId="1797" xr:uid="{00000000-0005-0000-0000-000033000000}"/>
    <cellStyle name="Normal 11 2 2 2 3 2" xfId="7579" xr:uid="{00000000-0005-0000-0000-000034000000}"/>
    <cellStyle name="Normal 11 2 2 2 3 2 2" xfId="16252" xr:uid="{00000000-0005-0000-0000-000035000000}"/>
    <cellStyle name="Normal 11 2 2 2 3 2 2 2" xfId="33605" xr:uid="{00000000-0005-0000-0000-000036000000}"/>
    <cellStyle name="Normal 11 2 2 2 3 2 2 3" xfId="50951" xr:uid="{00000000-0005-0000-0000-000037000000}"/>
    <cellStyle name="Normal 11 2 2 2 3 2 3" xfId="24932" xr:uid="{00000000-0005-0000-0000-000038000000}"/>
    <cellStyle name="Normal 11 2 2 2 3 2 4" xfId="42278" xr:uid="{00000000-0005-0000-0000-000039000000}"/>
    <cellStyle name="Normal 11 2 2 2 3 3" xfId="5423" xr:uid="{00000000-0005-0000-0000-00003A000000}"/>
    <cellStyle name="Normal 11 2 2 2 3 3 2" xfId="14096" xr:uid="{00000000-0005-0000-0000-00003B000000}"/>
    <cellStyle name="Normal 11 2 2 2 3 3 2 2" xfId="31449" xr:uid="{00000000-0005-0000-0000-00003C000000}"/>
    <cellStyle name="Normal 11 2 2 2 3 3 2 3" xfId="48795" xr:uid="{00000000-0005-0000-0000-00003D000000}"/>
    <cellStyle name="Normal 11 2 2 2 3 3 3" xfId="22776" xr:uid="{00000000-0005-0000-0000-00003E000000}"/>
    <cellStyle name="Normal 11 2 2 2 3 3 4" xfId="40122" xr:uid="{00000000-0005-0000-0000-00003F000000}"/>
    <cellStyle name="Normal 11 2 2 2 3 4" xfId="10470" xr:uid="{00000000-0005-0000-0000-000040000000}"/>
    <cellStyle name="Normal 11 2 2 2 3 4 2" xfId="27823" xr:uid="{00000000-0005-0000-0000-000041000000}"/>
    <cellStyle name="Normal 11 2 2 2 3 4 3" xfId="45169" xr:uid="{00000000-0005-0000-0000-000042000000}"/>
    <cellStyle name="Normal 11 2 2 2 3 5" xfId="19150" xr:uid="{00000000-0005-0000-0000-000043000000}"/>
    <cellStyle name="Normal 11 2 2 2 3 6" xfId="36496" xr:uid="{00000000-0005-0000-0000-000044000000}"/>
    <cellStyle name="Normal 11 2 2 2 4" xfId="6844" xr:uid="{00000000-0005-0000-0000-000045000000}"/>
    <cellStyle name="Normal 11 2 2 2 4 2" xfId="15517" xr:uid="{00000000-0005-0000-0000-000046000000}"/>
    <cellStyle name="Normal 11 2 2 2 4 2 2" xfId="32870" xr:uid="{00000000-0005-0000-0000-000047000000}"/>
    <cellStyle name="Normal 11 2 2 2 4 2 3" xfId="50216" xr:uid="{00000000-0005-0000-0000-000048000000}"/>
    <cellStyle name="Normal 11 2 2 2 4 3" xfId="24197" xr:uid="{00000000-0005-0000-0000-000049000000}"/>
    <cellStyle name="Normal 11 2 2 2 4 4" xfId="41543" xr:uid="{00000000-0005-0000-0000-00004A000000}"/>
    <cellStyle name="Normal 11 2 2 2 5" xfId="3610" xr:uid="{00000000-0005-0000-0000-00004B000000}"/>
    <cellStyle name="Normal 11 2 2 2 5 2" xfId="12283" xr:uid="{00000000-0005-0000-0000-00004C000000}"/>
    <cellStyle name="Normal 11 2 2 2 5 2 2" xfId="29636" xr:uid="{00000000-0005-0000-0000-00004D000000}"/>
    <cellStyle name="Normal 11 2 2 2 5 2 3" xfId="46982" xr:uid="{00000000-0005-0000-0000-00004E000000}"/>
    <cellStyle name="Normal 11 2 2 2 5 3" xfId="20963" xr:uid="{00000000-0005-0000-0000-00004F000000}"/>
    <cellStyle name="Normal 11 2 2 2 5 4" xfId="38309" xr:uid="{00000000-0005-0000-0000-000050000000}"/>
    <cellStyle name="Normal 11 2 2 2 6" xfId="9735" xr:uid="{00000000-0005-0000-0000-000051000000}"/>
    <cellStyle name="Normal 11 2 2 2 6 2" xfId="27088" xr:uid="{00000000-0005-0000-0000-000052000000}"/>
    <cellStyle name="Normal 11 2 2 2 6 3" xfId="44434" xr:uid="{00000000-0005-0000-0000-000053000000}"/>
    <cellStyle name="Normal 11 2 2 2 7" xfId="18415" xr:uid="{00000000-0005-0000-0000-000054000000}"/>
    <cellStyle name="Normal 11 2 2 2 8" xfId="35761" xr:uid="{00000000-0005-0000-0000-000055000000}"/>
    <cellStyle name="Normal 11 2 2 3" xfId="572" xr:uid="{00000000-0005-0000-0000-000056000000}"/>
    <cellStyle name="Normal 11 2 2 3 2" xfId="2385" xr:uid="{00000000-0005-0000-0000-000057000000}"/>
    <cellStyle name="Normal 11 2 2 3 2 2" xfId="8167" xr:uid="{00000000-0005-0000-0000-000058000000}"/>
    <cellStyle name="Normal 11 2 2 3 2 2 2" xfId="16840" xr:uid="{00000000-0005-0000-0000-000059000000}"/>
    <cellStyle name="Normal 11 2 2 3 2 2 2 2" xfId="34193" xr:uid="{00000000-0005-0000-0000-00005A000000}"/>
    <cellStyle name="Normal 11 2 2 3 2 2 2 3" xfId="51539" xr:uid="{00000000-0005-0000-0000-00005B000000}"/>
    <cellStyle name="Normal 11 2 2 3 2 2 3" xfId="25520" xr:uid="{00000000-0005-0000-0000-00005C000000}"/>
    <cellStyle name="Normal 11 2 2 3 2 2 4" xfId="42866" xr:uid="{00000000-0005-0000-0000-00005D000000}"/>
    <cellStyle name="Normal 11 2 2 3 2 3" xfId="5668" xr:uid="{00000000-0005-0000-0000-00005E000000}"/>
    <cellStyle name="Normal 11 2 2 3 2 3 2" xfId="14341" xr:uid="{00000000-0005-0000-0000-00005F000000}"/>
    <cellStyle name="Normal 11 2 2 3 2 3 2 2" xfId="31694" xr:uid="{00000000-0005-0000-0000-000060000000}"/>
    <cellStyle name="Normal 11 2 2 3 2 3 2 3" xfId="49040" xr:uid="{00000000-0005-0000-0000-000061000000}"/>
    <cellStyle name="Normal 11 2 2 3 2 3 3" xfId="23021" xr:uid="{00000000-0005-0000-0000-000062000000}"/>
    <cellStyle name="Normal 11 2 2 3 2 3 4" xfId="40367" xr:uid="{00000000-0005-0000-0000-000063000000}"/>
    <cellStyle name="Normal 11 2 2 3 2 4" xfId="11058" xr:uid="{00000000-0005-0000-0000-000064000000}"/>
    <cellStyle name="Normal 11 2 2 3 2 4 2" xfId="28411" xr:uid="{00000000-0005-0000-0000-000065000000}"/>
    <cellStyle name="Normal 11 2 2 3 2 4 3" xfId="45757" xr:uid="{00000000-0005-0000-0000-000066000000}"/>
    <cellStyle name="Normal 11 2 2 3 2 5" xfId="19738" xr:uid="{00000000-0005-0000-0000-000067000000}"/>
    <cellStyle name="Normal 11 2 2 3 2 6" xfId="37084" xr:uid="{00000000-0005-0000-0000-000068000000}"/>
    <cellStyle name="Normal 11 2 2 3 3" xfId="6354" xr:uid="{00000000-0005-0000-0000-000069000000}"/>
    <cellStyle name="Normal 11 2 2 3 3 2" xfId="15027" xr:uid="{00000000-0005-0000-0000-00006A000000}"/>
    <cellStyle name="Normal 11 2 2 3 3 2 2" xfId="32380" xr:uid="{00000000-0005-0000-0000-00006B000000}"/>
    <cellStyle name="Normal 11 2 2 3 3 2 3" xfId="49726" xr:uid="{00000000-0005-0000-0000-00006C000000}"/>
    <cellStyle name="Normal 11 2 2 3 3 3" xfId="23707" xr:uid="{00000000-0005-0000-0000-00006D000000}"/>
    <cellStyle name="Normal 11 2 2 3 3 4" xfId="41053" xr:uid="{00000000-0005-0000-0000-00006E000000}"/>
    <cellStyle name="Normal 11 2 2 3 4" xfId="4198" xr:uid="{00000000-0005-0000-0000-00006F000000}"/>
    <cellStyle name="Normal 11 2 2 3 4 2" xfId="12871" xr:uid="{00000000-0005-0000-0000-000070000000}"/>
    <cellStyle name="Normal 11 2 2 3 4 2 2" xfId="30224" xr:uid="{00000000-0005-0000-0000-000071000000}"/>
    <cellStyle name="Normal 11 2 2 3 4 2 3" xfId="47570" xr:uid="{00000000-0005-0000-0000-000072000000}"/>
    <cellStyle name="Normal 11 2 2 3 4 3" xfId="21551" xr:uid="{00000000-0005-0000-0000-000073000000}"/>
    <cellStyle name="Normal 11 2 2 3 4 4" xfId="38897" xr:uid="{00000000-0005-0000-0000-000074000000}"/>
    <cellStyle name="Normal 11 2 2 3 5" xfId="9245" xr:uid="{00000000-0005-0000-0000-000075000000}"/>
    <cellStyle name="Normal 11 2 2 3 5 2" xfId="26598" xr:uid="{00000000-0005-0000-0000-000076000000}"/>
    <cellStyle name="Normal 11 2 2 3 5 3" xfId="43944" xr:uid="{00000000-0005-0000-0000-000077000000}"/>
    <cellStyle name="Normal 11 2 2 3 6" xfId="17925" xr:uid="{00000000-0005-0000-0000-000078000000}"/>
    <cellStyle name="Normal 11 2 2 3 7" xfId="35271" xr:uid="{00000000-0005-0000-0000-000079000000}"/>
    <cellStyle name="Normal 11 2 2 4" xfId="2140" xr:uid="{00000000-0005-0000-0000-00007A000000}"/>
    <cellStyle name="Normal 11 2 2 4 2" xfId="7922" xr:uid="{00000000-0005-0000-0000-00007B000000}"/>
    <cellStyle name="Normal 11 2 2 4 2 2" xfId="16595" xr:uid="{00000000-0005-0000-0000-00007C000000}"/>
    <cellStyle name="Normal 11 2 2 4 2 2 2" xfId="33948" xr:uid="{00000000-0005-0000-0000-00007D000000}"/>
    <cellStyle name="Normal 11 2 2 4 2 2 3" xfId="51294" xr:uid="{00000000-0005-0000-0000-00007E000000}"/>
    <cellStyle name="Normal 11 2 2 4 2 3" xfId="25275" xr:uid="{00000000-0005-0000-0000-00007F000000}"/>
    <cellStyle name="Normal 11 2 2 4 2 4" xfId="42621" xr:uid="{00000000-0005-0000-0000-000080000000}"/>
    <cellStyle name="Normal 11 2 2 4 3" xfId="3953" xr:uid="{00000000-0005-0000-0000-000081000000}"/>
    <cellStyle name="Normal 11 2 2 4 3 2" xfId="12626" xr:uid="{00000000-0005-0000-0000-000082000000}"/>
    <cellStyle name="Normal 11 2 2 4 3 2 2" xfId="29979" xr:uid="{00000000-0005-0000-0000-000083000000}"/>
    <cellStyle name="Normal 11 2 2 4 3 2 3" xfId="47325" xr:uid="{00000000-0005-0000-0000-000084000000}"/>
    <cellStyle name="Normal 11 2 2 4 3 3" xfId="21306" xr:uid="{00000000-0005-0000-0000-000085000000}"/>
    <cellStyle name="Normal 11 2 2 4 3 4" xfId="38652" xr:uid="{00000000-0005-0000-0000-000086000000}"/>
    <cellStyle name="Normal 11 2 2 4 4" xfId="10813" xr:uid="{00000000-0005-0000-0000-000087000000}"/>
    <cellStyle name="Normal 11 2 2 4 4 2" xfId="28166" xr:uid="{00000000-0005-0000-0000-000088000000}"/>
    <cellStyle name="Normal 11 2 2 4 4 3" xfId="45512" xr:uid="{00000000-0005-0000-0000-000089000000}"/>
    <cellStyle name="Normal 11 2 2 4 5" xfId="19493" xr:uid="{00000000-0005-0000-0000-00008A000000}"/>
    <cellStyle name="Normal 11 2 2 4 6" xfId="36839" xr:uid="{00000000-0005-0000-0000-00008B000000}"/>
    <cellStyle name="Normal 11 2 2 5" xfId="1307" xr:uid="{00000000-0005-0000-0000-00008C000000}"/>
    <cellStyle name="Normal 11 2 2 5 2" xfId="7089" xr:uid="{00000000-0005-0000-0000-00008D000000}"/>
    <cellStyle name="Normal 11 2 2 5 2 2" xfId="15762" xr:uid="{00000000-0005-0000-0000-00008E000000}"/>
    <cellStyle name="Normal 11 2 2 5 2 2 2" xfId="33115" xr:uid="{00000000-0005-0000-0000-00008F000000}"/>
    <cellStyle name="Normal 11 2 2 5 2 2 3" xfId="50461" xr:uid="{00000000-0005-0000-0000-000090000000}"/>
    <cellStyle name="Normal 11 2 2 5 2 3" xfId="24442" xr:uid="{00000000-0005-0000-0000-000091000000}"/>
    <cellStyle name="Normal 11 2 2 5 2 4" xfId="41788" xr:uid="{00000000-0005-0000-0000-000092000000}"/>
    <cellStyle name="Normal 11 2 2 5 3" xfId="4933" xr:uid="{00000000-0005-0000-0000-000093000000}"/>
    <cellStyle name="Normal 11 2 2 5 3 2" xfId="13606" xr:uid="{00000000-0005-0000-0000-000094000000}"/>
    <cellStyle name="Normal 11 2 2 5 3 2 2" xfId="30959" xr:uid="{00000000-0005-0000-0000-000095000000}"/>
    <cellStyle name="Normal 11 2 2 5 3 2 3" xfId="48305" xr:uid="{00000000-0005-0000-0000-000096000000}"/>
    <cellStyle name="Normal 11 2 2 5 3 3" xfId="22286" xr:uid="{00000000-0005-0000-0000-000097000000}"/>
    <cellStyle name="Normal 11 2 2 5 3 4" xfId="39632" xr:uid="{00000000-0005-0000-0000-000098000000}"/>
    <cellStyle name="Normal 11 2 2 5 4" xfId="9980" xr:uid="{00000000-0005-0000-0000-000099000000}"/>
    <cellStyle name="Normal 11 2 2 5 4 2" xfId="27333" xr:uid="{00000000-0005-0000-0000-00009A000000}"/>
    <cellStyle name="Normal 11 2 2 5 4 3" xfId="44679" xr:uid="{00000000-0005-0000-0000-00009B000000}"/>
    <cellStyle name="Normal 11 2 2 5 5" xfId="18660" xr:uid="{00000000-0005-0000-0000-00009C000000}"/>
    <cellStyle name="Normal 11 2 2 5 6" xfId="36006" xr:uid="{00000000-0005-0000-0000-00009D000000}"/>
    <cellStyle name="Normal 11 2 2 6" xfId="6109" xr:uid="{00000000-0005-0000-0000-00009E000000}"/>
    <cellStyle name="Normal 11 2 2 6 2" xfId="14782" xr:uid="{00000000-0005-0000-0000-00009F000000}"/>
    <cellStyle name="Normal 11 2 2 6 2 2" xfId="32135" xr:uid="{00000000-0005-0000-0000-0000A0000000}"/>
    <cellStyle name="Normal 11 2 2 6 2 3" xfId="49481" xr:uid="{00000000-0005-0000-0000-0000A1000000}"/>
    <cellStyle name="Normal 11 2 2 6 3" xfId="23462" xr:uid="{00000000-0005-0000-0000-0000A2000000}"/>
    <cellStyle name="Normal 11 2 2 6 4" xfId="40808" xr:uid="{00000000-0005-0000-0000-0000A3000000}"/>
    <cellStyle name="Normal 11 2 2 7" xfId="3120" xr:uid="{00000000-0005-0000-0000-0000A4000000}"/>
    <cellStyle name="Normal 11 2 2 7 2" xfId="11793" xr:uid="{00000000-0005-0000-0000-0000A5000000}"/>
    <cellStyle name="Normal 11 2 2 7 2 2" xfId="29146" xr:uid="{00000000-0005-0000-0000-0000A6000000}"/>
    <cellStyle name="Normal 11 2 2 7 2 3" xfId="46492" xr:uid="{00000000-0005-0000-0000-0000A7000000}"/>
    <cellStyle name="Normal 11 2 2 7 3" xfId="20473" xr:uid="{00000000-0005-0000-0000-0000A8000000}"/>
    <cellStyle name="Normal 11 2 2 7 4" xfId="37819" xr:uid="{00000000-0005-0000-0000-0000A9000000}"/>
    <cellStyle name="Normal 11 2 2 8" xfId="9000" xr:uid="{00000000-0005-0000-0000-0000AA000000}"/>
    <cellStyle name="Normal 11 2 2 8 2" xfId="26353" xr:uid="{00000000-0005-0000-0000-0000AB000000}"/>
    <cellStyle name="Normal 11 2 2 8 3" xfId="43699" xr:uid="{00000000-0005-0000-0000-0000AC000000}"/>
    <cellStyle name="Normal 11 2 2 9" xfId="17680" xr:uid="{00000000-0005-0000-0000-0000AD000000}"/>
    <cellStyle name="Normal 11 2 3" xfId="229" xr:uid="{00000000-0005-0000-0000-0000AE000000}"/>
    <cellStyle name="Normal 11 2 3 10" xfId="34928" xr:uid="{00000000-0005-0000-0000-0000AF000000}"/>
    <cellStyle name="Normal 11 2 3 2" xfId="964" xr:uid="{00000000-0005-0000-0000-0000B0000000}"/>
    <cellStyle name="Normal 11 2 3 2 2" xfId="2777" xr:uid="{00000000-0005-0000-0000-0000B1000000}"/>
    <cellStyle name="Normal 11 2 3 2 2 2" xfId="8559" xr:uid="{00000000-0005-0000-0000-0000B2000000}"/>
    <cellStyle name="Normal 11 2 3 2 2 2 2" xfId="17232" xr:uid="{00000000-0005-0000-0000-0000B3000000}"/>
    <cellStyle name="Normal 11 2 3 2 2 2 2 2" xfId="34585" xr:uid="{00000000-0005-0000-0000-0000B4000000}"/>
    <cellStyle name="Normal 11 2 3 2 2 2 2 3" xfId="51931" xr:uid="{00000000-0005-0000-0000-0000B5000000}"/>
    <cellStyle name="Normal 11 2 3 2 2 2 3" xfId="25912" xr:uid="{00000000-0005-0000-0000-0000B6000000}"/>
    <cellStyle name="Normal 11 2 3 2 2 2 4" xfId="43258" xr:uid="{00000000-0005-0000-0000-0000B7000000}"/>
    <cellStyle name="Normal 11 2 3 2 2 3" xfId="4590" xr:uid="{00000000-0005-0000-0000-0000B8000000}"/>
    <cellStyle name="Normal 11 2 3 2 2 3 2" xfId="13263" xr:uid="{00000000-0005-0000-0000-0000B9000000}"/>
    <cellStyle name="Normal 11 2 3 2 2 3 2 2" xfId="30616" xr:uid="{00000000-0005-0000-0000-0000BA000000}"/>
    <cellStyle name="Normal 11 2 3 2 2 3 2 3" xfId="47962" xr:uid="{00000000-0005-0000-0000-0000BB000000}"/>
    <cellStyle name="Normal 11 2 3 2 2 3 3" xfId="21943" xr:uid="{00000000-0005-0000-0000-0000BC000000}"/>
    <cellStyle name="Normal 11 2 3 2 2 3 4" xfId="39289" xr:uid="{00000000-0005-0000-0000-0000BD000000}"/>
    <cellStyle name="Normal 11 2 3 2 2 4" xfId="11450" xr:uid="{00000000-0005-0000-0000-0000BE000000}"/>
    <cellStyle name="Normal 11 2 3 2 2 4 2" xfId="28803" xr:uid="{00000000-0005-0000-0000-0000BF000000}"/>
    <cellStyle name="Normal 11 2 3 2 2 4 3" xfId="46149" xr:uid="{00000000-0005-0000-0000-0000C0000000}"/>
    <cellStyle name="Normal 11 2 3 2 2 5" xfId="20130" xr:uid="{00000000-0005-0000-0000-0000C1000000}"/>
    <cellStyle name="Normal 11 2 3 2 2 6" xfId="37476" xr:uid="{00000000-0005-0000-0000-0000C2000000}"/>
    <cellStyle name="Normal 11 2 3 2 3" xfId="1699" xr:uid="{00000000-0005-0000-0000-0000C3000000}"/>
    <cellStyle name="Normal 11 2 3 2 3 2" xfId="7481" xr:uid="{00000000-0005-0000-0000-0000C4000000}"/>
    <cellStyle name="Normal 11 2 3 2 3 2 2" xfId="16154" xr:uid="{00000000-0005-0000-0000-0000C5000000}"/>
    <cellStyle name="Normal 11 2 3 2 3 2 2 2" xfId="33507" xr:uid="{00000000-0005-0000-0000-0000C6000000}"/>
    <cellStyle name="Normal 11 2 3 2 3 2 2 3" xfId="50853" xr:uid="{00000000-0005-0000-0000-0000C7000000}"/>
    <cellStyle name="Normal 11 2 3 2 3 2 3" xfId="24834" xr:uid="{00000000-0005-0000-0000-0000C8000000}"/>
    <cellStyle name="Normal 11 2 3 2 3 2 4" xfId="42180" xr:uid="{00000000-0005-0000-0000-0000C9000000}"/>
    <cellStyle name="Normal 11 2 3 2 3 3" xfId="5325" xr:uid="{00000000-0005-0000-0000-0000CA000000}"/>
    <cellStyle name="Normal 11 2 3 2 3 3 2" xfId="13998" xr:uid="{00000000-0005-0000-0000-0000CB000000}"/>
    <cellStyle name="Normal 11 2 3 2 3 3 2 2" xfId="31351" xr:uid="{00000000-0005-0000-0000-0000CC000000}"/>
    <cellStyle name="Normal 11 2 3 2 3 3 2 3" xfId="48697" xr:uid="{00000000-0005-0000-0000-0000CD000000}"/>
    <cellStyle name="Normal 11 2 3 2 3 3 3" xfId="22678" xr:uid="{00000000-0005-0000-0000-0000CE000000}"/>
    <cellStyle name="Normal 11 2 3 2 3 3 4" xfId="40024" xr:uid="{00000000-0005-0000-0000-0000CF000000}"/>
    <cellStyle name="Normal 11 2 3 2 3 4" xfId="10372" xr:uid="{00000000-0005-0000-0000-0000D0000000}"/>
    <cellStyle name="Normal 11 2 3 2 3 4 2" xfId="27725" xr:uid="{00000000-0005-0000-0000-0000D1000000}"/>
    <cellStyle name="Normal 11 2 3 2 3 4 3" xfId="45071" xr:uid="{00000000-0005-0000-0000-0000D2000000}"/>
    <cellStyle name="Normal 11 2 3 2 3 5" xfId="19052" xr:uid="{00000000-0005-0000-0000-0000D3000000}"/>
    <cellStyle name="Normal 11 2 3 2 3 6" xfId="36398" xr:uid="{00000000-0005-0000-0000-0000D4000000}"/>
    <cellStyle name="Normal 11 2 3 2 4" xfId="6746" xr:uid="{00000000-0005-0000-0000-0000D5000000}"/>
    <cellStyle name="Normal 11 2 3 2 4 2" xfId="15419" xr:uid="{00000000-0005-0000-0000-0000D6000000}"/>
    <cellStyle name="Normal 11 2 3 2 4 2 2" xfId="32772" xr:uid="{00000000-0005-0000-0000-0000D7000000}"/>
    <cellStyle name="Normal 11 2 3 2 4 2 3" xfId="50118" xr:uid="{00000000-0005-0000-0000-0000D8000000}"/>
    <cellStyle name="Normal 11 2 3 2 4 3" xfId="24099" xr:uid="{00000000-0005-0000-0000-0000D9000000}"/>
    <cellStyle name="Normal 11 2 3 2 4 4" xfId="41445" xr:uid="{00000000-0005-0000-0000-0000DA000000}"/>
    <cellStyle name="Normal 11 2 3 2 5" xfId="3512" xr:uid="{00000000-0005-0000-0000-0000DB000000}"/>
    <cellStyle name="Normal 11 2 3 2 5 2" xfId="12185" xr:uid="{00000000-0005-0000-0000-0000DC000000}"/>
    <cellStyle name="Normal 11 2 3 2 5 2 2" xfId="29538" xr:uid="{00000000-0005-0000-0000-0000DD000000}"/>
    <cellStyle name="Normal 11 2 3 2 5 2 3" xfId="46884" xr:uid="{00000000-0005-0000-0000-0000DE000000}"/>
    <cellStyle name="Normal 11 2 3 2 5 3" xfId="20865" xr:uid="{00000000-0005-0000-0000-0000DF000000}"/>
    <cellStyle name="Normal 11 2 3 2 5 4" xfId="38211" xr:uid="{00000000-0005-0000-0000-0000E0000000}"/>
    <cellStyle name="Normal 11 2 3 2 6" xfId="9637" xr:uid="{00000000-0005-0000-0000-0000E1000000}"/>
    <cellStyle name="Normal 11 2 3 2 6 2" xfId="26990" xr:uid="{00000000-0005-0000-0000-0000E2000000}"/>
    <cellStyle name="Normal 11 2 3 2 6 3" xfId="44336" xr:uid="{00000000-0005-0000-0000-0000E3000000}"/>
    <cellStyle name="Normal 11 2 3 2 7" xfId="18317" xr:uid="{00000000-0005-0000-0000-0000E4000000}"/>
    <cellStyle name="Normal 11 2 3 2 8" xfId="35663" xr:uid="{00000000-0005-0000-0000-0000E5000000}"/>
    <cellStyle name="Normal 11 2 3 3" xfId="719" xr:uid="{00000000-0005-0000-0000-0000E6000000}"/>
    <cellStyle name="Normal 11 2 3 3 2" xfId="2532" xr:uid="{00000000-0005-0000-0000-0000E7000000}"/>
    <cellStyle name="Normal 11 2 3 3 2 2" xfId="8314" xr:uid="{00000000-0005-0000-0000-0000E8000000}"/>
    <cellStyle name="Normal 11 2 3 3 2 2 2" xfId="16987" xr:uid="{00000000-0005-0000-0000-0000E9000000}"/>
    <cellStyle name="Normal 11 2 3 3 2 2 2 2" xfId="34340" xr:uid="{00000000-0005-0000-0000-0000EA000000}"/>
    <cellStyle name="Normal 11 2 3 3 2 2 2 3" xfId="51686" xr:uid="{00000000-0005-0000-0000-0000EB000000}"/>
    <cellStyle name="Normal 11 2 3 3 2 2 3" xfId="25667" xr:uid="{00000000-0005-0000-0000-0000EC000000}"/>
    <cellStyle name="Normal 11 2 3 3 2 2 4" xfId="43013" xr:uid="{00000000-0005-0000-0000-0000ED000000}"/>
    <cellStyle name="Normal 11 2 3 3 2 3" xfId="5766" xr:uid="{00000000-0005-0000-0000-0000EE000000}"/>
    <cellStyle name="Normal 11 2 3 3 2 3 2" xfId="14439" xr:uid="{00000000-0005-0000-0000-0000EF000000}"/>
    <cellStyle name="Normal 11 2 3 3 2 3 2 2" xfId="31792" xr:uid="{00000000-0005-0000-0000-0000F0000000}"/>
    <cellStyle name="Normal 11 2 3 3 2 3 2 3" xfId="49138" xr:uid="{00000000-0005-0000-0000-0000F1000000}"/>
    <cellStyle name="Normal 11 2 3 3 2 3 3" xfId="23119" xr:uid="{00000000-0005-0000-0000-0000F2000000}"/>
    <cellStyle name="Normal 11 2 3 3 2 3 4" xfId="40465" xr:uid="{00000000-0005-0000-0000-0000F3000000}"/>
    <cellStyle name="Normal 11 2 3 3 2 4" xfId="11205" xr:uid="{00000000-0005-0000-0000-0000F4000000}"/>
    <cellStyle name="Normal 11 2 3 3 2 4 2" xfId="28558" xr:uid="{00000000-0005-0000-0000-0000F5000000}"/>
    <cellStyle name="Normal 11 2 3 3 2 4 3" xfId="45904" xr:uid="{00000000-0005-0000-0000-0000F6000000}"/>
    <cellStyle name="Normal 11 2 3 3 2 5" xfId="19885" xr:uid="{00000000-0005-0000-0000-0000F7000000}"/>
    <cellStyle name="Normal 11 2 3 3 2 6" xfId="37231" xr:uid="{00000000-0005-0000-0000-0000F8000000}"/>
    <cellStyle name="Normal 11 2 3 3 3" xfId="6501" xr:uid="{00000000-0005-0000-0000-0000F9000000}"/>
    <cellStyle name="Normal 11 2 3 3 3 2" xfId="15174" xr:uid="{00000000-0005-0000-0000-0000FA000000}"/>
    <cellStyle name="Normal 11 2 3 3 3 2 2" xfId="32527" xr:uid="{00000000-0005-0000-0000-0000FB000000}"/>
    <cellStyle name="Normal 11 2 3 3 3 2 3" xfId="49873" xr:uid="{00000000-0005-0000-0000-0000FC000000}"/>
    <cellStyle name="Normal 11 2 3 3 3 3" xfId="23854" xr:uid="{00000000-0005-0000-0000-0000FD000000}"/>
    <cellStyle name="Normal 11 2 3 3 3 4" xfId="41200" xr:uid="{00000000-0005-0000-0000-0000FE000000}"/>
    <cellStyle name="Normal 11 2 3 3 4" xfId="4345" xr:uid="{00000000-0005-0000-0000-0000FF000000}"/>
    <cellStyle name="Normal 11 2 3 3 4 2" xfId="13018" xr:uid="{00000000-0005-0000-0000-000000010000}"/>
    <cellStyle name="Normal 11 2 3 3 4 2 2" xfId="30371" xr:uid="{00000000-0005-0000-0000-000001010000}"/>
    <cellStyle name="Normal 11 2 3 3 4 2 3" xfId="47717" xr:uid="{00000000-0005-0000-0000-000002010000}"/>
    <cellStyle name="Normal 11 2 3 3 4 3" xfId="21698" xr:uid="{00000000-0005-0000-0000-000003010000}"/>
    <cellStyle name="Normal 11 2 3 3 4 4" xfId="39044" xr:uid="{00000000-0005-0000-0000-000004010000}"/>
    <cellStyle name="Normal 11 2 3 3 5" xfId="9392" xr:uid="{00000000-0005-0000-0000-000005010000}"/>
    <cellStyle name="Normal 11 2 3 3 5 2" xfId="26745" xr:uid="{00000000-0005-0000-0000-000006010000}"/>
    <cellStyle name="Normal 11 2 3 3 5 3" xfId="44091" xr:uid="{00000000-0005-0000-0000-000007010000}"/>
    <cellStyle name="Normal 11 2 3 3 6" xfId="18072" xr:uid="{00000000-0005-0000-0000-000008010000}"/>
    <cellStyle name="Normal 11 2 3 3 7" xfId="35418" xr:uid="{00000000-0005-0000-0000-000009010000}"/>
    <cellStyle name="Normal 11 2 3 4" xfId="2042" xr:uid="{00000000-0005-0000-0000-00000A010000}"/>
    <cellStyle name="Normal 11 2 3 4 2" xfId="7824" xr:uid="{00000000-0005-0000-0000-00000B010000}"/>
    <cellStyle name="Normal 11 2 3 4 2 2" xfId="16497" xr:uid="{00000000-0005-0000-0000-00000C010000}"/>
    <cellStyle name="Normal 11 2 3 4 2 2 2" xfId="33850" xr:uid="{00000000-0005-0000-0000-00000D010000}"/>
    <cellStyle name="Normal 11 2 3 4 2 2 3" xfId="51196" xr:uid="{00000000-0005-0000-0000-00000E010000}"/>
    <cellStyle name="Normal 11 2 3 4 2 3" xfId="25177" xr:uid="{00000000-0005-0000-0000-00000F010000}"/>
    <cellStyle name="Normal 11 2 3 4 2 4" xfId="42523" xr:uid="{00000000-0005-0000-0000-000010010000}"/>
    <cellStyle name="Normal 11 2 3 4 3" xfId="3855" xr:uid="{00000000-0005-0000-0000-000011010000}"/>
    <cellStyle name="Normal 11 2 3 4 3 2" xfId="12528" xr:uid="{00000000-0005-0000-0000-000012010000}"/>
    <cellStyle name="Normal 11 2 3 4 3 2 2" xfId="29881" xr:uid="{00000000-0005-0000-0000-000013010000}"/>
    <cellStyle name="Normal 11 2 3 4 3 2 3" xfId="47227" xr:uid="{00000000-0005-0000-0000-000014010000}"/>
    <cellStyle name="Normal 11 2 3 4 3 3" xfId="21208" xr:uid="{00000000-0005-0000-0000-000015010000}"/>
    <cellStyle name="Normal 11 2 3 4 3 4" xfId="38554" xr:uid="{00000000-0005-0000-0000-000016010000}"/>
    <cellStyle name="Normal 11 2 3 4 4" xfId="10715" xr:uid="{00000000-0005-0000-0000-000017010000}"/>
    <cellStyle name="Normal 11 2 3 4 4 2" xfId="28068" xr:uid="{00000000-0005-0000-0000-000018010000}"/>
    <cellStyle name="Normal 11 2 3 4 4 3" xfId="45414" xr:uid="{00000000-0005-0000-0000-000019010000}"/>
    <cellStyle name="Normal 11 2 3 4 5" xfId="19395" xr:uid="{00000000-0005-0000-0000-00001A010000}"/>
    <cellStyle name="Normal 11 2 3 4 6" xfId="36741" xr:uid="{00000000-0005-0000-0000-00001B010000}"/>
    <cellStyle name="Normal 11 2 3 5" xfId="1454" xr:uid="{00000000-0005-0000-0000-00001C010000}"/>
    <cellStyle name="Normal 11 2 3 5 2" xfId="7236" xr:uid="{00000000-0005-0000-0000-00001D010000}"/>
    <cellStyle name="Normal 11 2 3 5 2 2" xfId="15909" xr:uid="{00000000-0005-0000-0000-00001E010000}"/>
    <cellStyle name="Normal 11 2 3 5 2 2 2" xfId="33262" xr:uid="{00000000-0005-0000-0000-00001F010000}"/>
    <cellStyle name="Normal 11 2 3 5 2 2 3" xfId="50608" xr:uid="{00000000-0005-0000-0000-000020010000}"/>
    <cellStyle name="Normal 11 2 3 5 2 3" xfId="24589" xr:uid="{00000000-0005-0000-0000-000021010000}"/>
    <cellStyle name="Normal 11 2 3 5 2 4" xfId="41935" xr:uid="{00000000-0005-0000-0000-000022010000}"/>
    <cellStyle name="Normal 11 2 3 5 3" xfId="5080" xr:uid="{00000000-0005-0000-0000-000023010000}"/>
    <cellStyle name="Normal 11 2 3 5 3 2" xfId="13753" xr:uid="{00000000-0005-0000-0000-000024010000}"/>
    <cellStyle name="Normal 11 2 3 5 3 2 2" xfId="31106" xr:uid="{00000000-0005-0000-0000-000025010000}"/>
    <cellStyle name="Normal 11 2 3 5 3 2 3" xfId="48452" xr:uid="{00000000-0005-0000-0000-000026010000}"/>
    <cellStyle name="Normal 11 2 3 5 3 3" xfId="22433" xr:uid="{00000000-0005-0000-0000-000027010000}"/>
    <cellStyle name="Normal 11 2 3 5 3 4" xfId="39779" xr:uid="{00000000-0005-0000-0000-000028010000}"/>
    <cellStyle name="Normal 11 2 3 5 4" xfId="10127" xr:uid="{00000000-0005-0000-0000-000029010000}"/>
    <cellStyle name="Normal 11 2 3 5 4 2" xfId="27480" xr:uid="{00000000-0005-0000-0000-00002A010000}"/>
    <cellStyle name="Normal 11 2 3 5 4 3" xfId="44826" xr:uid="{00000000-0005-0000-0000-00002B010000}"/>
    <cellStyle name="Normal 11 2 3 5 5" xfId="18807" xr:uid="{00000000-0005-0000-0000-00002C010000}"/>
    <cellStyle name="Normal 11 2 3 5 6" xfId="36153" xr:uid="{00000000-0005-0000-0000-00002D010000}"/>
    <cellStyle name="Normal 11 2 3 6" xfId="6011" xr:uid="{00000000-0005-0000-0000-00002E010000}"/>
    <cellStyle name="Normal 11 2 3 6 2" xfId="14684" xr:uid="{00000000-0005-0000-0000-00002F010000}"/>
    <cellStyle name="Normal 11 2 3 6 2 2" xfId="32037" xr:uid="{00000000-0005-0000-0000-000030010000}"/>
    <cellStyle name="Normal 11 2 3 6 2 3" xfId="49383" xr:uid="{00000000-0005-0000-0000-000031010000}"/>
    <cellStyle name="Normal 11 2 3 6 3" xfId="23364" xr:uid="{00000000-0005-0000-0000-000032010000}"/>
    <cellStyle name="Normal 11 2 3 6 4" xfId="40710" xr:uid="{00000000-0005-0000-0000-000033010000}"/>
    <cellStyle name="Normal 11 2 3 7" xfId="3267" xr:uid="{00000000-0005-0000-0000-000034010000}"/>
    <cellStyle name="Normal 11 2 3 7 2" xfId="11940" xr:uid="{00000000-0005-0000-0000-000035010000}"/>
    <cellStyle name="Normal 11 2 3 7 2 2" xfId="29293" xr:uid="{00000000-0005-0000-0000-000036010000}"/>
    <cellStyle name="Normal 11 2 3 7 2 3" xfId="46639" xr:uid="{00000000-0005-0000-0000-000037010000}"/>
    <cellStyle name="Normal 11 2 3 7 3" xfId="20620" xr:uid="{00000000-0005-0000-0000-000038010000}"/>
    <cellStyle name="Normal 11 2 3 7 4" xfId="37966" xr:uid="{00000000-0005-0000-0000-000039010000}"/>
    <cellStyle name="Normal 11 2 3 8" xfId="8902" xr:uid="{00000000-0005-0000-0000-00003A010000}"/>
    <cellStyle name="Normal 11 2 3 8 2" xfId="26255" xr:uid="{00000000-0005-0000-0000-00003B010000}"/>
    <cellStyle name="Normal 11 2 3 8 3" xfId="43601" xr:uid="{00000000-0005-0000-0000-00003C010000}"/>
    <cellStyle name="Normal 11 2 3 9" xfId="17582" xr:uid="{00000000-0005-0000-0000-00003D010000}"/>
    <cellStyle name="Normal 11 2 4" xfId="817" xr:uid="{00000000-0005-0000-0000-00003E010000}"/>
    <cellStyle name="Normal 11 2 4 2" xfId="2630" xr:uid="{00000000-0005-0000-0000-00003F010000}"/>
    <cellStyle name="Normal 11 2 4 2 2" xfId="8412" xr:uid="{00000000-0005-0000-0000-000040010000}"/>
    <cellStyle name="Normal 11 2 4 2 2 2" xfId="17085" xr:uid="{00000000-0005-0000-0000-000041010000}"/>
    <cellStyle name="Normal 11 2 4 2 2 2 2" xfId="34438" xr:uid="{00000000-0005-0000-0000-000042010000}"/>
    <cellStyle name="Normal 11 2 4 2 2 2 3" xfId="51784" xr:uid="{00000000-0005-0000-0000-000043010000}"/>
    <cellStyle name="Normal 11 2 4 2 2 3" xfId="25765" xr:uid="{00000000-0005-0000-0000-000044010000}"/>
    <cellStyle name="Normal 11 2 4 2 2 4" xfId="43111" xr:uid="{00000000-0005-0000-0000-000045010000}"/>
    <cellStyle name="Normal 11 2 4 2 3" xfId="4443" xr:uid="{00000000-0005-0000-0000-000046010000}"/>
    <cellStyle name="Normal 11 2 4 2 3 2" xfId="13116" xr:uid="{00000000-0005-0000-0000-000047010000}"/>
    <cellStyle name="Normal 11 2 4 2 3 2 2" xfId="30469" xr:uid="{00000000-0005-0000-0000-000048010000}"/>
    <cellStyle name="Normal 11 2 4 2 3 2 3" xfId="47815" xr:uid="{00000000-0005-0000-0000-000049010000}"/>
    <cellStyle name="Normal 11 2 4 2 3 3" xfId="21796" xr:uid="{00000000-0005-0000-0000-00004A010000}"/>
    <cellStyle name="Normal 11 2 4 2 3 4" xfId="39142" xr:uid="{00000000-0005-0000-0000-00004B010000}"/>
    <cellStyle name="Normal 11 2 4 2 4" xfId="11303" xr:uid="{00000000-0005-0000-0000-00004C010000}"/>
    <cellStyle name="Normal 11 2 4 2 4 2" xfId="28656" xr:uid="{00000000-0005-0000-0000-00004D010000}"/>
    <cellStyle name="Normal 11 2 4 2 4 3" xfId="46002" xr:uid="{00000000-0005-0000-0000-00004E010000}"/>
    <cellStyle name="Normal 11 2 4 2 5" xfId="19983" xr:uid="{00000000-0005-0000-0000-00004F010000}"/>
    <cellStyle name="Normal 11 2 4 2 6" xfId="37329" xr:uid="{00000000-0005-0000-0000-000050010000}"/>
    <cellStyle name="Normal 11 2 4 3" xfId="1552" xr:uid="{00000000-0005-0000-0000-000051010000}"/>
    <cellStyle name="Normal 11 2 4 3 2" xfId="7334" xr:uid="{00000000-0005-0000-0000-000052010000}"/>
    <cellStyle name="Normal 11 2 4 3 2 2" xfId="16007" xr:uid="{00000000-0005-0000-0000-000053010000}"/>
    <cellStyle name="Normal 11 2 4 3 2 2 2" xfId="33360" xr:uid="{00000000-0005-0000-0000-000054010000}"/>
    <cellStyle name="Normal 11 2 4 3 2 2 3" xfId="50706" xr:uid="{00000000-0005-0000-0000-000055010000}"/>
    <cellStyle name="Normal 11 2 4 3 2 3" xfId="24687" xr:uid="{00000000-0005-0000-0000-000056010000}"/>
    <cellStyle name="Normal 11 2 4 3 2 4" xfId="42033" xr:uid="{00000000-0005-0000-0000-000057010000}"/>
    <cellStyle name="Normal 11 2 4 3 3" xfId="5178" xr:uid="{00000000-0005-0000-0000-000058010000}"/>
    <cellStyle name="Normal 11 2 4 3 3 2" xfId="13851" xr:uid="{00000000-0005-0000-0000-000059010000}"/>
    <cellStyle name="Normal 11 2 4 3 3 2 2" xfId="31204" xr:uid="{00000000-0005-0000-0000-00005A010000}"/>
    <cellStyle name="Normal 11 2 4 3 3 2 3" xfId="48550" xr:uid="{00000000-0005-0000-0000-00005B010000}"/>
    <cellStyle name="Normal 11 2 4 3 3 3" xfId="22531" xr:uid="{00000000-0005-0000-0000-00005C010000}"/>
    <cellStyle name="Normal 11 2 4 3 3 4" xfId="39877" xr:uid="{00000000-0005-0000-0000-00005D010000}"/>
    <cellStyle name="Normal 11 2 4 3 4" xfId="10225" xr:uid="{00000000-0005-0000-0000-00005E010000}"/>
    <cellStyle name="Normal 11 2 4 3 4 2" xfId="27578" xr:uid="{00000000-0005-0000-0000-00005F010000}"/>
    <cellStyle name="Normal 11 2 4 3 4 3" xfId="44924" xr:uid="{00000000-0005-0000-0000-000060010000}"/>
    <cellStyle name="Normal 11 2 4 3 5" xfId="18905" xr:uid="{00000000-0005-0000-0000-000061010000}"/>
    <cellStyle name="Normal 11 2 4 3 6" xfId="36251" xr:uid="{00000000-0005-0000-0000-000062010000}"/>
    <cellStyle name="Normal 11 2 4 4" xfId="6599" xr:uid="{00000000-0005-0000-0000-000063010000}"/>
    <cellStyle name="Normal 11 2 4 4 2" xfId="15272" xr:uid="{00000000-0005-0000-0000-000064010000}"/>
    <cellStyle name="Normal 11 2 4 4 2 2" xfId="32625" xr:uid="{00000000-0005-0000-0000-000065010000}"/>
    <cellStyle name="Normal 11 2 4 4 2 3" xfId="49971" xr:uid="{00000000-0005-0000-0000-000066010000}"/>
    <cellStyle name="Normal 11 2 4 4 3" xfId="23952" xr:uid="{00000000-0005-0000-0000-000067010000}"/>
    <cellStyle name="Normal 11 2 4 4 4" xfId="41298" xr:uid="{00000000-0005-0000-0000-000068010000}"/>
    <cellStyle name="Normal 11 2 4 5" xfId="3365" xr:uid="{00000000-0005-0000-0000-000069010000}"/>
    <cellStyle name="Normal 11 2 4 5 2" xfId="12038" xr:uid="{00000000-0005-0000-0000-00006A010000}"/>
    <cellStyle name="Normal 11 2 4 5 2 2" xfId="29391" xr:uid="{00000000-0005-0000-0000-00006B010000}"/>
    <cellStyle name="Normal 11 2 4 5 2 3" xfId="46737" xr:uid="{00000000-0005-0000-0000-00006C010000}"/>
    <cellStyle name="Normal 11 2 4 5 3" xfId="20718" xr:uid="{00000000-0005-0000-0000-00006D010000}"/>
    <cellStyle name="Normal 11 2 4 5 4" xfId="38064" xr:uid="{00000000-0005-0000-0000-00006E010000}"/>
    <cellStyle name="Normal 11 2 4 6" xfId="9490" xr:uid="{00000000-0005-0000-0000-00006F010000}"/>
    <cellStyle name="Normal 11 2 4 6 2" xfId="26843" xr:uid="{00000000-0005-0000-0000-000070010000}"/>
    <cellStyle name="Normal 11 2 4 6 3" xfId="44189" xr:uid="{00000000-0005-0000-0000-000071010000}"/>
    <cellStyle name="Normal 11 2 4 7" xfId="18170" xr:uid="{00000000-0005-0000-0000-000072010000}"/>
    <cellStyle name="Normal 11 2 4 8" xfId="35516" xr:uid="{00000000-0005-0000-0000-000073010000}"/>
    <cellStyle name="Normal 11 2 5" xfId="474" xr:uid="{00000000-0005-0000-0000-000074010000}"/>
    <cellStyle name="Normal 11 2 5 2" xfId="2287" xr:uid="{00000000-0005-0000-0000-000075010000}"/>
    <cellStyle name="Normal 11 2 5 2 2" xfId="8069" xr:uid="{00000000-0005-0000-0000-000076010000}"/>
    <cellStyle name="Normal 11 2 5 2 2 2" xfId="16742" xr:uid="{00000000-0005-0000-0000-000077010000}"/>
    <cellStyle name="Normal 11 2 5 2 2 2 2" xfId="34095" xr:uid="{00000000-0005-0000-0000-000078010000}"/>
    <cellStyle name="Normal 11 2 5 2 2 2 3" xfId="51441" xr:uid="{00000000-0005-0000-0000-000079010000}"/>
    <cellStyle name="Normal 11 2 5 2 2 3" xfId="25422" xr:uid="{00000000-0005-0000-0000-00007A010000}"/>
    <cellStyle name="Normal 11 2 5 2 2 4" xfId="42768" xr:uid="{00000000-0005-0000-0000-00007B010000}"/>
    <cellStyle name="Normal 11 2 5 2 3" xfId="5570" xr:uid="{00000000-0005-0000-0000-00007C010000}"/>
    <cellStyle name="Normal 11 2 5 2 3 2" xfId="14243" xr:uid="{00000000-0005-0000-0000-00007D010000}"/>
    <cellStyle name="Normal 11 2 5 2 3 2 2" xfId="31596" xr:uid="{00000000-0005-0000-0000-00007E010000}"/>
    <cellStyle name="Normal 11 2 5 2 3 2 3" xfId="48942" xr:uid="{00000000-0005-0000-0000-00007F010000}"/>
    <cellStyle name="Normal 11 2 5 2 3 3" xfId="22923" xr:uid="{00000000-0005-0000-0000-000080010000}"/>
    <cellStyle name="Normal 11 2 5 2 3 4" xfId="40269" xr:uid="{00000000-0005-0000-0000-000081010000}"/>
    <cellStyle name="Normal 11 2 5 2 4" xfId="10960" xr:uid="{00000000-0005-0000-0000-000082010000}"/>
    <cellStyle name="Normal 11 2 5 2 4 2" xfId="28313" xr:uid="{00000000-0005-0000-0000-000083010000}"/>
    <cellStyle name="Normal 11 2 5 2 4 3" xfId="45659" xr:uid="{00000000-0005-0000-0000-000084010000}"/>
    <cellStyle name="Normal 11 2 5 2 5" xfId="19640" xr:uid="{00000000-0005-0000-0000-000085010000}"/>
    <cellStyle name="Normal 11 2 5 2 6" xfId="36986" xr:uid="{00000000-0005-0000-0000-000086010000}"/>
    <cellStyle name="Normal 11 2 5 3" xfId="6256" xr:uid="{00000000-0005-0000-0000-000087010000}"/>
    <cellStyle name="Normal 11 2 5 3 2" xfId="14929" xr:uid="{00000000-0005-0000-0000-000088010000}"/>
    <cellStyle name="Normal 11 2 5 3 2 2" xfId="32282" xr:uid="{00000000-0005-0000-0000-000089010000}"/>
    <cellStyle name="Normal 11 2 5 3 2 3" xfId="49628" xr:uid="{00000000-0005-0000-0000-00008A010000}"/>
    <cellStyle name="Normal 11 2 5 3 3" xfId="23609" xr:uid="{00000000-0005-0000-0000-00008B010000}"/>
    <cellStyle name="Normal 11 2 5 3 4" xfId="40955" xr:uid="{00000000-0005-0000-0000-00008C010000}"/>
    <cellStyle name="Normal 11 2 5 4" xfId="4100" xr:uid="{00000000-0005-0000-0000-00008D010000}"/>
    <cellStyle name="Normal 11 2 5 4 2" xfId="12773" xr:uid="{00000000-0005-0000-0000-00008E010000}"/>
    <cellStyle name="Normal 11 2 5 4 2 2" xfId="30126" xr:uid="{00000000-0005-0000-0000-00008F010000}"/>
    <cellStyle name="Normal 11 2 5 4 2 3" xfId="47472" xr:uid="{00000000-0005-0000-0000-000090010000}"/>
    <cellStyle name="Normal 11 2 5 4 3" xfId="21453" xr:uid="{00000000-0005-0000-0000-000091010000}"/>
    <cellStyle name="Normal 11 2 5 4 4" xfId="38799" xr:uid="{00000000-0005-0000-0000-000092010000}"/>
    <cellStyle name="Normal 11 2 5 5" xfId="9147" xr:uid="{00000000-0005-0000-0000-000093010000}"/>
    <cellStyle name="Normal 11 2 5 5 2" xfId="26500" xr:uid="{00000000-0005-0000-0000-000094010000}"/>
    <cellStyle name="Normal 11 2 5 5 3" xfId="43846" xr:uid="{00000000-0005-0000-0000-000095010000}"/>
    <cellStyle name="Normal 11 2 5 6" xfId="17827" xr:uid="{00000000-0005-0000-0000-000096010000}"/>
    <cellStyle name="Normal 11 2 5 7" xfId="35173" xr:uid="{00000000-0005-0000-0000-000097010000}"/>
    <cellStyle name="Normal 11 2 6" xfId="1895" xr:uid="{00000000-0005-0000-0000-000098010000}"/>
    <cellStyle name="Normal 11 2 6 2" xfId="7677" xr:uid="{00000000-0005-0000-0000-000099010000}"/>
    <cellStyle name="Normal 11 2 6 2 2" xfId="16350" xr:uid="{00000000-0005-0000-0000-00009A010000}"/>
    <cellStyle name="Normal 11 2 6 2 2 2" xfId="33703" xr:uid="{00000000-0005-0000-0000-00009B010000}"/>
    <cellStyle name="Normal 11 2 6 2 2 3" xfId="51049" xr:uid="{00000000-0005-0000-0000-00009C010000}"/>
    <cellStyle name="Normal 11 2 6 2 3" xfId="25030" xr:uid="{00000000-0005-0000-0000-00009D010000}"/>
    <cellStyle name="Normal 11 2 6 2 4" xfId="42376" xr:uid="{00000000-0005-0000-0000-00009E010000}"/>
    <cellStyle name="Normal 11 2 6 3" xfId="3708" xr:uid="{00000000-0005-0000-0000-00009F010000}"/>
    <cellStyle name="Normal 11 2 6 3 2" xfId="12381" xr:uid="{00000000-0005-0000-0000-0000A0010000}"/>
    <cellStyle name="Normal 11 2 6 3 2 2" xfId="29734" xr:uid="{00000000-0005-0000-0000-0000A1010000}"/>
    <cellStyle name="Normal 11 2 6 3 2 3" xfId="47080" xr:uid="{00000000-0005-0000-0000-0000A2010000}"/>
    <cellStyle name="Normal 11 2 6 3 3" xfId="21061" xr:uid="{00000000-0005-0000-0000-0000A3010000}"/>
    <cellStyle name="Normal 11 2 6 3 4" xfId="38407" xr:uid="{00000000-0005-0000-0000-0000A4010000}"/>
    <cellStyle name="Normal 11 2 6 4" xfId="10568" xr:uid="{00000000-0005-0000-0000-0000A5010000}"/>
    <cellStyle name="Normal 11 2 6 4 2" xfId="27921" xr:uid="{00000000-0005-0000-0000-0000A6010000}"/>
    <cellStyle name="Normal 11 2 6 4 3" xfId="45267" xr:uid="{00000000-0005-0000-0000-0000A7010000}"/>
    <cellStyle name="Normal 11 2 6 5" xfId="19248" xr:uid="{00000000-0005-0000-0000-0000A8010000}"/>
    <cellStyle name="Normal 11 2 6 6" xfId="36594" xr:uid="{00000000-0005-0000-0000-0000A9010000}"/>
    <cellStyle name="Normal 11 2 7" xfId="1209" xr:uid="{00000000-0005-0000-0000-0000AA010000}"/>
    <cellStyle name="Normal 11 2 7 2" xfId="6991" xr:uid="{00000000-0005-0000-0000-0000AB010000}"/>
    <cellStyle name="Normal 11 2 7 2 2" xfId="15664" xr:uid="{00000000-0005-0000-0000-0000AC010000}"/>
    <cellStyle name="Normal 11 2 7 2 2 2" xfId="33017" xr:uid="{00000000-0005-0000-0000-0000AD010000}"/>
    <cellStyle name="Normal 11 2 7 2 2 3" xfId="50363" xr:uid="{00000000-0005-0000-0000-0000AE010000}"/>
    <cellStyle name="Normal 11 2 7 2 3" xfId="24344" xr:uid="{00000000-0005-0000-0000-0000AF010000}"/>
    <cellStyle name="Normal 11 2 7 2 4" xfId="41690" xr:uid="{00000000-0005-0000-0000-0000B0010000}"/>
    <cellStyle name="Normal 11 2 7 3" xfId="4835" xr:uid="{00000000-0005-0000-0000-0000B1010000}"/>
    <cellStyle name="Normal 11 2 7 3 2" xfId="13508" xr:uid="{00000000-0005-0000-0000-0000B2010000}"/>
    <cellStyle name="Normal 11 2 7 3 2 2" xfId="30861" xr:uid="{00000000-0005-0000-0000-0000B3010000}"/>
    <cellStyle name="Normal 11 2 7 3 2 3" xfId="48207" xr:uid="{00000000-0005-0000-0000-0000B4010000}"/>
    <cellStyle name="Normal 11 2 7 3 3" xfId="22188" xr:uid="{00000000-0005-0000-0000-0000B5010000}"/>
    <cellStyle name="Normal 11 2 7 3 4" xfId="39534" xr:uid="{00000000-0005-0000-0000-0000B6010000}"/>
    <cellStyle name="Normal 11 2 7 4" xfId="9882" xr:uid="{00000000-0005-0000-0000-0000B7010000}"/>
    <cellStyle name="Normal 11 2 7 4 2" xfId="27235" xr:uid="{00000000-0005-0000-0000-0000B8010000}"/>
    <cellStyle name="Normal 11 2 7 4 3" xfId="44581" xr:uid="{00000000-0005-0000-0000-0000B9010000}"/>
    <cellStyle name="Normal 11 2 7 5" xfId="18562" xr:uid="{00000000-0005-0000-0000-0000BA010000}"/>
    <cellStyle name="Normal 11 2 7 6" xfId="35908" xr:uid="{00000000-0005-0000-0000-0000BB010000}"/>
    <cellStyle name="Normal 11 2 8" xfId="5864" xr:uid="{00000000-0005-0000-0000-0000BC010000}"/>
    <cellStyle name="Normal 11 2 8 2" xfId="14537" xr:uid="{00000000-0005-0000-0000-0000BD010000}"/>
    <cellStyle name="Normal 11 2 8 2 2" xfId="31890" xr:uid="{00000000-0005-0000-0000-0000BE010000}"/>
    <cellStyle name="Normal 11 2 8 2 3" xfId="49236" xr:uid="{00000000-0005-0000-0000-0000BF010000}"/>
    <cellStyle name="Normal 11 2 8 3" xfId="23217" xr:uid="{00000000-0005-0000-0000-0000C0010000}"/>
    <cellStyle name="Normal 11 2 8 4" xfId="40563" xr:uid="{00000000-0005-0000-0000-0000C1010000}"/>
    <cellStyle name="Normal 11 2 9" xfId="3022" xr:uid="{00000000-0005-0000-0000-0000C2010000}"/>
    <cellStyle name="Normal 11 2 9 2" xfId="11695" xr:uid="{00000000-0005-0000-0000-0000C3010000}"/>
    <cellStyle name="Normal 11 2 9 2 2" xfId="29048" xr:uid="{00000000-0005-0000-0000-0000C4010000}"/>
    <cellStyle name="Normal 11 2 9 2 3" xfId="46394" xr:uid="{00000000-0005-0000-0000-0000C5010000}"/>
    <cellStyle name="Normal 11 2 9 3" xfId="20375" xr:uid="{00000000-0005-0000-0000-0000C6010000}"/>
    <cellStyle name="Normal 11 2 9 4" xfId="37721" xr:uid="{00000000-0005-0000-0000-0000C7010000}"/>
    <cellStyle name="Normal 11 3" xfId="180" xr:uid="{00000000-0005-0000-0000-0000C8010000}"/>
    <cellStyle name="Normal 11 3 10" xfId="17533" xr:uid="{00000000-0005-0000-0000-0000C9010000}"/>
    <cellStyle name="Normal 11 3 11" xfId="34879" xr:uid="{00000000-0005-0000-0000-0000CA010000}"/>
    <cellStyle name="Normal 11 3 2" xfId="670" xr:uid="{00000000-0005-0000-0000-0000CB010000}"/>
    <cellStyle name="Normal 11 3 2 2" xfId="2483" xr:uid="{00000000-0005-0000-0000-0000CC010000}"/>
    <cellStyle name="Normal 11 3 2 2 2" xfId="8265" xr:uid="{00000000-0005-0000-0000-0000CD010000}"/>
    <cellStyle name="Normal 11 3 2 2 2 2" xfId="16938" xr:uid="{00000000-0005-0000-0000-0000CE010000}"/>
    <cellStyle name="Normal 11 3 2 2 2 2 2" xfId="34291" xr:uid="{00000000-0005-0000-0000-0000CF010000}"/>
    <cellStyle name="Normal 11 3 2 2 2 2 3" xfId="51637" xr:uid="{00000000-0005-0000-0000-0000D0010000}"/>
    <cellStyle name="Normal 11 3 2 2 2 3" xfId="25618" xr:uid="{00000000-0005-0000-0000-0000D1010000}"/>
    <cellStyle name="Normal 11 3 2 2 2 4" xfId="42964" xr:uid="{00000000-0005-0000-0000-0000D2010000}"/>
    <cellStyle name="Normal 11 3 2 2 3" xfId="4296" xr:uid="{00000000-0005-0000-0000-0000D3010000}"/>
    <cellStyle name="Normal 11 3 2 2 3 2" xfId="12969" xr:uid="{00000000-0005-0000-0000-0000D4010000}"/>
    <cellStyle name="Normal 11 3 2 2 3 2 2" xfId="30322" xr:uid="{00000000-0005-0000-0000-0000D5010000}"/>
    <cellStyle name="Normal 11 3 2 2 3 2 3" xfId="47668" xr:uid="{00000000-0005-0000-0000-0000D6010000}"/>
    <cellStyle name="Normal 11 3 2 2 3 3" xfId="21649" xr:uid="{00000000-0005-0000-0000-0000D7010000}"/>
    <cellStyle name="Normal 11 3 2 2 3 4" xfId="38995" xr:uid="{00000000-0005-0000-0000-0000D8010000}"/>
    <cellStyle name="Normal 11 3 2 2 4" xfId="11156" xr:uid="{00000000-0005-0000-0000-0000D9010000}"/>
    <cellStyle name="Normal 11 3 2 2 4 2" xfId="28509" xr:uid="{00000000-0005-0000-0000-0000DA010000}"/>
    <cellStyle name="Normal 11 3 2 2 4 3" xfId="45855" xr:uid="{00000000-0005-0000-0000-0000DB010000}"/>
    <cellStyle name="Normal 11 3 2 2 5" xfId="19836" xr:uid="{00000000-0005-0000-0000-0000DC010000}"/>
    <cellStyle name="Normal 11 3 2 2 6" xfId="37182" xr:uid="{00000000-0005-0000-0000-0000DD010000}"/>
    <cellStyle name="Normal 11 3 2 3" xfId="1405" xr:uid="{00000000-0005-0000-0000-0000DE010000}"/>
    <cellStyle name="Normal 11 3 2 3 2" xfId="7187" xr:uid="{00000000-0005-0000-0000-0000DF010000}"/>
    <cellStyle name="Normal 11 3 2 3 2 2" xfId="15860" xr:uid="{00000000-0005-0000-0000-0000E0010000}"/>
    <cellStyle name="Normal 11 3 2 3 2 2 2" xfId="33213" xr:uid="{00000000-0005-0000-0000-0000E1010000}"/>
    <cellStyle name="Normal 11 3 2 3 2 2 3" xfId="50559" xr:uid="{00000000-0005-0000-0000-0000E2010000}"/>
    <cellStyle name="Normal 11 3 2 3 2 3" xfId="24540" xr:uid="{00000000-0005-0000-0000-0000E3010000}"/>
    <cellStyle name="Normal 11 3 2 3 2 4" xfId="41886" xr:uid="{00000000-0005-0000-0000-0000E4010000}"/>
    <cellStyle name="Normal 11 3 2 3 3" xfId="5031" xr:uid="{00000000-0005-0000-0000-0000E5010000}"/>
    <cellStyle name="Normal 11 3 2 3 3 2" xfId="13704" xr:uid="{00000000-0005-0000-0000-0000E6010000}"/>
    <cellStyle name="Normal 11 3 2 3 3 2 2" xfId="31057" xr:uid="{00000000-0005-0000-0000-0000E7010000}"/>
    <cellStyle name="Normal 11 3 2 3 3 2 3" xfId="48403" xr:uid="{00000000-0005-0000-0000-0000E8010000}"/>
    <cellStyle name="Normal 11 3 2 3 3 3" xfId="22384" xr:uid="{00000000-0005-0000-0000-0000E9010000}"/>
    <cellStyle name="Normal 11 3 2 3 3 4" xfId="39730" xr:uid="{00000000-0005-0000-0000-0000EA010000}"/>
    <cellStyle name="Normal 11 3 2 3 4" xfId="10078" xr:uid="{00000000-0005-0000-0000-0000EB010000}"/>
    <cellStyle name="Normal 11 3 2 3 4 2" xfId="27431" xr:uid="{00000000-0005-0000-0000-0000EC010000}"/>
    <cellStyle name="Normal 11 3 2 3 4 3" xfId="44777" xr:uid="{00000000-0005-0000-0000-0000ED010000}"/>
    <cellStyle name="Normal 11 3 2 3 5" xfId="18758" xr:uid="{00000000-0005-0000-0000-0000EE010000}"/>
    <cellStyle name="Normal 11 3 2 3 6" xfId="36104" xr:uid="{00000000-0005-0000-0000-0000EF010000}"/>
    <cellStyle name="Normal 11 3 2 4" xfId="6452" xr:uid="{00000000-0005-0000-0000-0000F0010000}"/>
    <cellStyle name="Normal 11 3 2 4 2" xfId="15125" xr:uid="{00000000-0005-0000-0000-0000F1010000}"/>
    <cellStyle name="Normal 11 3 2 4 2 2" xfId="32478" xr:uid="{00000000-0005-0000-0000-0000F2010000}"/>
    <cellStyle name="Normal 11 3 2 4 2 3" xfId="49824" xr:uid="{00000000-0005-0000-0000-0000F3010000}"/>
    <cellStyle name="Normal 11 3 2 4 3" xfId="23805" xr:uid="{00000000-0005-0000-0000-0000F4010000}"/>
    <cellStyle name="Normal 11 3 2 4 4" xfId="41151" xr:uid="{00000000-0005-0000-0000-0000F5010000}"/>
    <cellStyle name="Normal 11 3 2 5" xfId="3218" xr:uid="{00000000-0005-0000-0000-0000F6010000}"/>
    <cellStyle name="Normal 11 3 2 5 2" xfId="11891" xr:uid="{00000000-0005-0000-0000-0000F7010000}"/>
    <cellStyle name="Normal 11 3 2 5 2 2" xfId="29244" xr:uid="{00000000-0005-0000-0000-0000F8010000}"/>
    <cellStyle name="Normal 11 3 2 5 2 3" xfId="46590" xr:uid="{00000000-0005-0000-0000-0000F9010000}"/>
    <cellStyle name="Normal 11 3 2 5 3" xfId="20571" xr:uid="{00000000-0005-0000-0000-0000FA010000}"/>
    <cellStyle name="Normal 11 3 2 5 4" xfId="37917" xr:uid="{00000000-0005-0000-0000-0000FB010000}"/>
    <cellStyle name="Normal 11 3 2 6" xfId="9343" xr:uid="{00000000-0005-0000-0000-0000FC010000}"/>
    <cellStyle name="Normal 11 3 2 6 2" xfId="26696" xr:uid="{00000000-0005-0000-0000-0000FD010000}"/>
    <cellStyle name="Normal 11 3 2 6 3" xfId="44042" xr:uid="{00000000-0005-0000-0000-0000FE010000}"/>
    <cellStyle name="Normal 11 3 2 7" xfId="18023" xr:uid="{00000000-0005-0000-0000-0000FF010000}"/>
    <cellStyle name="Normal 11 3 2 8" xfId="35369" xr:uid="{00000000-0005-0000-0000-000000020000}"/>
    <cellStyle name="Normal 11 3 3" xfId="915" xr:uid="{00000000-0005-0000-0000-000001020000}"/>
    <cellStyle name="Normal 11 3 3 2" xfId="2728" xr:uid="{00000000-0005-0000-0000-000002020000}"/>
    <cellStyle name="Normal 11 3 3 2 2" xfId="8510" xr:uid="{00000000-0005-0000-0000-000003020000}"/>
    <cellStyle name="Normal 11 3 3 2 2 2" xfId="17183" xr:uid="{00000000-0005-0000-0000-000004020000}"/>
    <cellStyle name="Normal 11 3 3 2 2 2 2" xfId="34536" xr:uid="{00000000-0005-0000-0000-000005020000}"/>
    <cellStyle name="Normal 11 3 3 2 2 2 3" xfId="51882" xr:uid="{00000000-0005-0000-0000-000006020000}"/>
    <cellStyle name="Normal 11 3 3 2 2 3" xfId="25863" xr:uid="{00000000-0005-0000-0000-000007020000}"/>
    <cellStyle name="Normal 11 3 3 2 2 4" xfId="43209" xr:uid="{00000000-0005-0000-0000-000008020000}"/>
    <cellStyle name="Normal 11 3 3 2 3" xfId="4541" xr:uid="{00000000-0005-0000-0000-000009020000}"/>
    <cellStyle name="Normal 11 3 3 2 3 2" xfId="13214" xr:uid="{00000000-0005-0000-0000-00000A020000}"/>
    <cellStyle name="Normal 11 3 3 2 3 2 2" xfId="30567" xr:uid="{00000000-0005-0000-0000-00000B020000}"/>
    <cellStyle name="Normal 11 3 3 2 3 2 3" xfId="47913" xr:uid="{00000000-0005-0000-0000-00000C020000}"/>
    <cellStyle name="Normal 11 3 3 2 3 3" xfId="21894" xr:uid="{00000000-0005-0000-0000-00000D020000}"/>
    <cellStyle name="Normal 11 3 3 2 3 4" xfId="39240" xr:uid="{00000000-0005-0000-0000-00000E020000}"/>
    <cellStyle name="Normal 11 3 3 2 4" xfId="11401" xr:uid="{00000000-0005-0000-0000-00000F020000}"/>
    <cellStyle name="Normal 11 3 3 2 4 2" xfId="28754" xr:uid="{00000000-0005-0000-0000-000010020000}"/>
    <cellStyle name="Normal 11 3 3 2 4 3" xfId="46100" xr:uid="{00000000-0005-0000-0000-000011020000}"/>
    <cellStyle name="Normal 11 3 3 2 5" xfId="20081" xr:uid="{00000000-0005-0000-0000-000012020000}"/>
    <cellStyle name="Normal 11 3 3 2 6" xfId="37427" xr:uid="{00000000-0005-0000-0000-000013020000}"/>
    <cellStyle name="Normal 11 3 3 3" xfId="1650" xr:uid="{00000000-0005-0000-0000-000014020000}"/>
    <cellStyle name="Normal 11 3 3 3 2" xfId="7432" xr:uid="{00000000-0005-0000-0000-000015020000}"/>
    <cellStyle name="Normal 11 3 3 3 2 2" xfId="16105" xr:uid="{00000000-0005-0000-0000-000016020000}"/>
    <cellStyle name="Normal 11 3 3 3 2 2 2" xfId="33458" xr:uid="{00000000-0005-0000-0000-000017020000}"/>
    <cellStyle name="Normal 11 3 3 3 2 2 3" xfId="50804" xr:uid="{00000000-0005-0000-0000-000018020000}"/>
    <cellStyle name="Normal 11 3 3 3 2 3" xfId="24785" xr:uid="{00000000-0005-0000-0000-000019020000}"/>
    <cellStyle name="Normal 11 3 3 3 2 4" xfId="42131" xr:uid="{00000000-0005-0000-0000-00001A020000}"/>
    <cellStyle name="Normal 11 3 3 3 3" xfId="5276" xr:uid="{00000000-0005-0000-0000-00001B020000}"/>
    <cellStyle name="Normal 11 3 3 3 3 2" xfId="13949" xr:uid="{00000000-0005-0000-0000-00001C020000}"/>
    <cellStyle name="Normal 11 3 3 3 3 2 2" xfId="31302" xr:uid="{00000000-0005-0000-0000-00001D020000}"/>
    <cellStyle name="Normal 11 3 3 3 3 2 3" xfId="48648" xr:uid="{00000000-0005-0000-0000-00001E020000}"/>
    <cellStyle name="Normal 11 3 3 3 3 3" xfId="22629" xr:uid="{00000000-0005-0000-0000-00001F020000}"/>
    <cellStyle name="Normal 11 3 3 3 3 4" xfId="39975" xr:uid="{00000000-0005-0000-0000-000020020000}"/>
    <cellStyle name="Normal 11 3 3 3 4" xfId="10323" xr:uid="{00000000-0005-0000-0000-000021020000}"/>
    <cellStyle name="Normal 11 3 3 3 4 2" xfId="27676" xr:uid="{00000000-0005-0000-0000-000022020000}"/>
    <cellStyle name="Normal 11 3 3 3 4 3" xfId="45022" xr:uid="{00000000-0005-0000-0000-000023020000}"/>
    <cellStyle name="Normal 11 3 3 3 5" xfId="19003" xr:uid="{00000000-0005-0000-0000-000024020000}"/>
    <cellStyle name="Normal 11 3 3 3 6" xfId="36349" xr:uid="{00000000-0005-0000-0000-000025020000}"/>
    <cellStyle name="Normal 11 3 3 4" xfId="6697" xr:uid="{00000000-0005-0000-0000-000026020000}"/>
    <cellStyle name="Normal 11 3 3 4 2" xfId="15370" xr:uid="{00000000-0005-0000-0000-000027020000}"/>
    <cellStyle name="Normal 11 3 3 4 2 2" xfId="32723" xr:uid="{00000000-0005-0000-0000-000028020000}"/>
    <cellStyle name="Normal 11 3 3 4 2 3" xfId="50069" xr:uid="{00000000-0005-0000-0000-000029020000}"/>
    <cellStyle name="Normal 11 3 3 4 3" xfId="24050" xr:uid="{00000000-0005-0000-0000-00002A020000}"/>
    <cellStyle name="Normal 11 3 3 4 4" xfId="41396" xr:uid="{00000000-0005-0000-0000-00002B020000}"/>
    <cellStyle name="Normal 11 3 3 5" xfId="3463" xr:uid="{00000000-0005-0000-0000-00002C020000}"/>
    <cellStyle name="Normal 11 3 3 5 2" xfId="12136" xr:uid="{00000000-0005-0000-0000-00002D020000}"/>
    <cellStyle name="Normal 11 3 3 5 2 2" xfId="29489" xr:uid="{00000000-0005-0000-0000-00002E020000}"/>
    <cellStyle name="Normal 11 3 3 5 2 3" xfId="46835" xr:uid="{00000000-0005-0000-0000-00002F020000}"/>
    <cellStyle name="Normal 11 3 3 5 3" xfId="20816" xr:uid="{00000000-0005-0000-0000-000030020000}"/>
    <cellStyle name="Normal 11 3 3 5 4" xfId="38162" xr:uid="{00000000-0005-0000-0000-000031020000}"/>
    <cellStyle name="Normal 11 3 3 6" xfId="9588" xr:uid="{00000000-0005-0000-0000-000032020000}"/>
    <cellStyle name="Normal 11 3 3 6 2" xfId="26941" xr:uid="{00000000-0005-0000-0000-000033020000}"/>
    <cellStyle name="Normal 11 3 3 6 3" xfId="44287" xr:uid="{00000000-0005-0000-0000-000034020000}"/>
    <cellStyle name="Normal 11 3 3 7" xfId="18268" xr:uid="{00000000-0005-0000-0000-000035020000}"/>
    <cellStyle name="Normal 11 3 3 8" xfId="35614" xr:uid="{00000000-0005-0000-0000-000036020000}"/>
    <cellStyle name="Normal 11 3 4" xfId="425" xr:uid="{00000000-0005-0000-0000-000037020000}"/>
    <cellStyle name="Normal 11 3 4 2" xfId="2238" xr:uid="{00000000-0005-0000-0000-000038020000}"/>
    <cellStyle name="Normal 11 3 4 2 2" xfId="8020" xr:uid="{00000000-0005-0000-0000-000039020000}"/>
    <cellStyle name="Normal 11 3 4 2 2 2" xfId="16693" xr:uid="{00000000-0005-0000-0000-00003A020000}"/>
    <cellStyle name="Normal 11 3 4 2 2 2 2" xfId="34046" xr:uid="{00000000-0005-0000-0000-00003B020000}"/>
    <cellStyle name="Normal 11 3 4 2 2 2 3" xfId="51392" xr:uid="{00000000-0005-0000-0000-00003C020000}"/>
    <cellStyle name="Normal 11 3 4 2 2 3" xfId="25373" xr:uid="{00000000-0005-0000-0000-00003D020000}"/>
    <cellStyle name="Normal 11 3 4 2 2 4" xfId="42719" xr:uid="{00000000-0005-0000-0000-00003E020000}"/>
    <cellStyle name="Normal 11 3 4 2 3" xfId="5521" xr:uid="{00000000-0005-0000-0000-00003F020000}"/>
    <cellStyle name="Normal 11 3 4 2 3 2" xfId="14194" xr:uid="{00000000-0005-0000-0000-000040020000}"/>
    <cellStyle name="Normal 11 3 4 2 3 2 2" xfId="31547" xr:uid="{00000000-0005-0000-0000-000041020000}"/>
    <cellStyle name="Normal 11 3 4 2 3 2 3" xfId="48893" xr:uid="{00000000-0005-0000-0000-000042020000}"/>
    <cellStyle name="Normal 11 3 4 2 3 3" xfId="22874" xr:uid="{00000000-0005-0000-0000-000043020000}"/>
    <cellStyle name="Normal 11 3 4 2 3 4" xfId="40220" xr:uid="{00000000-0005-0000-0000-000044020000}"/>
    <cellStyle name="Normal 11 3 4 2 4" xfId="10911" xr:uid="{00000000-0005-0000-0000-000045020000}"/>
    <cellStyle name="Normal 11 3 4 2 4 2" xfId="28264" xr:uid="{00000000-0005-0000-0000-000046020000}"/>
    <cellStyle name="Normal 11 3 4 2 4 3" xfId="45610" xr:uid="{00000000-0005-0000-0000-000047020000}"/>
    <cellStyle name="Normal 11 3 4 2 5" xfId="19591" xr:uid="{00000000-0005-0000-0000-000048020000}"/>
    <cellStyle name="Normal 11 3 4 2 6" xfId="36937" xr:uid="{00000000-0005-0000-0000-000049020000}"/>
    <cellStyle name="Normal 11 3 4 3" xfId="6207" xr:uid="{00000000-0005-0000-0000-00004A020000}"/>
    <cellStyle name="Normal 11 3 4 3 2" xfId="14880" xr:uid="{00000000-0005-0000-0000-00004B020000}"/>
    <cellStyle name="Normal 11 3 4 3 2 2" xfId="32233" xr:uid="{00000000-0005-0000-0000-00004C020000}"/>
    <cellStyle name="Normal 11 3 4 3 2 3" xfId="49579" xr:uid="{00000000-0005-0000-0000-00004D020000}"/>
    <cellStyle name="Normal 11 3 4 3 3" xfId="23560" xr:uid="{00000000-0005-0000-0000-00004E020000}"/>
    <cellStyle name="Normal 11 3 4 3 4" xfId="40906" xr:uid="{00000000-0005-0000-0000-00004F020000}"/>
    <cellStyle name="Normal 11 3 4 4" xfId="4051" xr:uid="{00000000-0005-0000-0000-000050020000}"/>
    <cellStyle name="Normal 11 3 4 4 2" xfId="12724" xr:uid="{00000000-0005-0000-0000-000051020000}"/>
    <cellStyle name="Normal 11 3 4 4 2 2" xfId="30077" xr:uid="{00000000-0005-0000-0000-000052020000}"/>
    <cellStyle name="Normal 11 3 4 4 2 3" xfId="47423" xr:uid="{00000000-0005-0000-0000-000053020000}"/>
    <cellStyle name="Normal 11 3 4 4 3" xfId="21404" xr:uid="{00000000-0005-0000-0000-000054020000}"/>
    <cellStyle name="Normal 11 3 4 4 4" xfId="38750" xr:uid="{00000000-0005-0000-0000-000055020000}"/>
    <cellStyle name="Normal 11 3 4 5" xfId="9098" xr:uid="{00000000-0005-0000-0000-000056020000}"/>
    <cellStyle name="Normal 11 3 4 5 2" xfId="26451" xr:uid="{00000000-0005-0000-0000-000057020000}"/>
    <cellStyle name="Normal 11 3 4 5 3" xfId="43797" xr:uid="{00000000-0005-0000-0000-000058020000}"/>
    <cellStyle name="Normal 11 3 4 6" xfId="17778" xr:uid="{00000000-0005-0000-0000-000059020000}"/>
    <cellStyle name="Normal 11 3 4 7" xfId="35124" xr:uid="{00000000-0005-0000-0000-00005A020000}"/>
    <cellStyle name="Normal 11 3 5" xfId="1993" xr:uid="{00000000-0005-0000-0000-00005B020000}"/>
    <cellStyle name="Normal 11 3 5 2" xfId="7775" xr:uid="{00000000-0005-0000-0000-00005C020000}"/>
    <cellStyle name="Normal 11 3 5 2 2" xfId="16448" xr:uid="{00000000-0005-0000-0000-00005D020000}"/>
    <cellStyle name="Normal 11 3 5 2 2 2" xfId="33801" xr:uid="{00000000-0005-0000-0000-00005E020000}"/>
    <cellStyle name="Normal 11 3 5 2 2 3" xfId="51147" xr:uid="{00000000-0005-0000-0000-00005F020000}"/>
    <cellStyle name="Normal 11 3 5 2 3" xfId="25128" xr:uid="{00000000-0005-0000-0000-000060020000}"/>
    <cellStyle name="Normal 11 3 5 2 4" xfId="42474" xr:uid="{00000000-0005-0000-0000-000061020000}"/>
    <cellStyle name="Normal 11 3 5 3" xfId="3806" xr:uid="{00000000-0005-0000-0000-000062020000}"/>
    <cellStyle name="Normal 11 3 5 3 2" xfId="12479" xr:uid="{00000000-0005-0000-0000-000063020000}"/>
    <cellStyle name="Normal 11 3 5 3 2 2" xfId="29832" xr:uid="{00000000-0005-0000-0000-000064020000}"/>
    <cellStyle name="Normal 11 3 5 3 2 3" xfId="47178" xr:uid="{00000000-0005-0000-0000-000065020000}"/>
    <cellStyle name="Normal 11 3 5 3 3" xfId="21159" xr:uid="{00000000-0005-0000-0000-000066020000}"/>
    <cellStyle name="Normal 11 3 5 3 4" xfId="38505" xr:uid="{00000000-0005-0000-0000-000067020000}"/>
    <cellStyle name="Normal 11 3 5 4" xfId="10666" xr:uid="{00000000-0005-0000-0000-000068020000}"/>
    <cellStyle name="Normal 11 3 5 4 2" xfId="28019" xr:uid="{00000000-0005-0000-0000-000069020000}"/>
    <cellStyle name="Normal 11 3 5 4 3" xfId="45365" xr:uid="{00000000-0005-0000-0000-00006A020000}"/>
    <cellStyle name="Normal 11 3 5 5" xfId="19346" xr:uid="{00000000-0005-0000-0000-00006B020000}"/>
    <cellStyle name="Normal 11 3 5 6" xfId="36692" xr:uid="{00000000-0005-0000-0000-00006C020000}"/>
    <cellStyle name="Normal 11 3 6" xfId="1160" xr:uid="{00000000-0005-0000-0000-00006D020000}"/>
    <cellStyle name="Normal 11 3 6 2" xfId="6942" xr:uid="{00000000-0005-0000-0000-00006E020000}"/>
    <cellStyle name="Normal 11 3 6 2 2" xfId="15615" xr:uid="{00000000-0005-0000-0000-00006F020000}"/>
    <cellStyle name="Normal 11 3 6 2 2 2" xfId="32968" xr:uid="{00000000-0005-0000-0000-000070020000}"/>
    <cellStyle name="Normal 11 3 6 2 2 3" xfId="50314" xr:uid="{00000000-0005-0000-0000-000071020000}"/>
    <cellStyle name="Normal 11 3 6 2 3" xfId="24295" xr:uid="{00000000-0005-0000-0000-000072020000}"/>
    <cellStyle name="Normal 11 3 6 2 4" xfId="41641" xr:uid="{00000000-0005-0000-0000-000073020000}"/>
    <cellStyle name="Normal 11 3 6 3" xfId="4786" xr:uid="{00000000-0005-0000-0000-000074020000}"/>
    <cellStyle name="Normal 11 3 6 3 2" xfId="13459" xr:uid="{00000000-0005-0000-0000-000075020000}"/>
    <cellStyle name="Normal 11 3 6 3 2 2" xfId="30812" xr:uid="{00000000-0005-0000-0000-000076020000}"/>
    <cellStyle name="Normal 11 3 6 3 2 3" xfId="48158" xr:uid="{00000000-0005-0000-0000-000077020000}"/>
    <cellStyle name="Normal 11 3 6 3 3" xfId="22139" xr:uid="{00000000-0005-0000-0000-000078020000}"/>
    <cellStyle name="Normal 11 3 6 3 4" xfId="39485" xr:uid="{00000000-0005-0000-0000-000079020000}"/>
    <cellStyle name="Normal 11 3 6 4" xfId="9833" xr:uid="{00000000-0005-0000-0000-00007A020000}"/>
    <cellStyle name="Normal 11 3 6 4 2" xfId="27186" xr:uid="{00000000-0005-0000-0000-00007B020000}"/>
    <cellStyle name="Normal 11 3 6 4 3" xfId="44532" xr:uid="{00000000-0005-0000-0000-00007C020000}"/>
    <cellStyle name="Normal 11 3 6 5" xfId="18513" xr:uid="{00000000-0005-0000-0000-00007D020000}"/>
    <cellStyle name="Normal 11 3 6 6" xfId="35859" xr:uid="{00000000-0005-0000-0000-00007E020000}"/>
    <cellStyle name="Normal 11 3 7" xfId="5962" xr:uid="{00000000-0005-0000-0000-00007F020000}"/>
    <cellStyle name="Normal 11 3 7 2" xfId="14635" xr:uid="{00000000-0005-0000-0000-000080020000}"/>
    <cellStyle name="Normal 11 3 7 2 2" xfId="31988" xr:uid="{00000000-0005-0000-0000-000081020000}"/>
    <cellStyle name="Normal 11 3 7 2 3" xfId="49334" xr:uid="{00000000-0005-0000-0000-000082020000}"/>
    <cellStyle name="Normal 11 3 7 3" xfId="23315" xr:uid="{00000000-0005-0000-0000-000083020000}"/>
    <cellStyle name="Normal 11 3 7 4" xfId="40661" xr:uid="{00000000-0005-0000-0000-000084020000}"/>
    <cellStyle name="Normal 11 3 8" xfId="2973" xr:uid="{00000000-0005-0000-0000-000085020000}"/>
    <cellStyle name="Normal 11 3 8 2" xfId="11646" xr:uid="{00000000-0005-0000-0000-000086020000}"/>
    <cellStyle name="Normal 11 3 8 2 2" xfId="28999" xr:uid="{00000000-0005-0000-0000-000087020000}"/>
    <cellStyle name="Normal 11 3 8 2 3" xfId="46345" xr:uid="{00000000-0005-0000-0000-000088020000}"/>
    <cellStyle name="Normal 11 3 8 3" xfId="20326" xr:uid="{00000000-0005-0000-0000-000089020000}"/>
    <cellStyle name="Normal 11 3 8 4" xfId="37672" xr:uid="{00000000-0005-0000-0000-00008A020000}"/>
    <cellStyle name="Normal 11 3 9" xfId="8853" xr:uid="{00000000-0005-0000-0000-00008B020000}"/>
    <cellStyle name="Normal 11 3 9 2" xfId="26206" xr:uid="{00000000-0005-0000-0000-00008C020000}"/>
    <cellStyle name="Normal 11 3 9 3" xfId="43552" xr:uid="{00000000-0005-0000-0000-00008D020000}"/>
    <cellStyle name="Normal 11 4" xfId="278" xr:uid="{00000000-0005-0000-0000-00008E020000}"/>
    <cellStyle name="Normal 11 4 10" xfId="34977" xr:uid="{00000000-0005-0000-0000-00008F020000}"/>
    <cellStyle name="Normal 11 4 2" xfId="1013" xr:uid="{00000000-0005-0000-0000-000090020000}"/>
    <cellStyle name="Normal 11 4 2 2" xfId="2826" xr:uid="{00000000-0005-0000-0000-000091020000}"/>
    <cellStyle name="Normal 11 4 2 2 2" xfId="8608" xr:uid="{00000000-0005-0000-0000-000092020000}"/>
    <cellStyle name="Normal 11 4 2 2 2 2" xfId="17281" xr:uid="{00000000-0005-0000-0000-000093020000}"/>
    <cellStyle name="Normal 11 4 2 2 2 2 2" xfId="34634" xr:uid="{00000000-0005-0000-0000-000094020000}"/>
    <cellStyle name="Normal 11 4 2 2 2 2 3" xfId="51980" xr:uid="{00000000-0005-0000-0000-000095020000}"/>
    <cellStyle name="Normal 11 4 2 2 2 3" xfId="25961" xr:uid="{00000000-0005-0000-0000-000096020000}"/>
    <cellStyle name="Normal 11 4 2 2 2 4" xfId="43307" xr:uid="{00000000-0005-0000-0000-000097020000}"/>
    <cellStyle name="Normal 11 4 2 2 3" xfId="4639" xr:uid="{00000000-0005-0000-0000-000098020000}"/>
    <cellStyle name="Normal 11 4 2 2 3 2" xfId="13312" xr:uid="{00000000-0005-0000-0000-000099020000}"/>
    <cellStyle name="Normal 11 4 2 2 3 2 2" xfId="30665" xr:uid="{00000000-0005-0000-0000-00009A020000}"/>
    <cellStyle name="Normal 11 4 2 2 3 2 3" xfId="48011" xr:uid="{00000000-0005-0000-0000-00009B020000}"/>
    <cellStyle name="Normal 11 4 2 2 3 3" xfId="21992" xr:uid="{00000000-0005-0000-0000-00009C020000}"/>
    <cellStyle name="Normal 11 4 2 2 3 4" xfId="39338" xr:uid="{00000000-0005-0000-0000-00009D020000}"/>
    <cellStyle name="Normal 11 4 2 2 4" xfId="11499" xr:uid="{00000000-0005-0000-0000-00009E020000}"/>
    <cellStyle name="Normal 11 4 2 2 4 2" xfId="28852" xr:uid="{00000000-0005-0000-0000-00009F020000}"/>
    <cellStyle name="Normal 11 4 2 2 4 3" xfId="46198" xr:uid="{00000000-0005-0000-0000-0000A0020000}"/>
    <cellStyle name="Normal 11 4 2 2 5" xfId="20179" xr:uid="{00000000-0005-0000-0000-0000A1020000}"/>
    <cellStyle name="Normal 11 4 2 2 6" xfId="37525" xr:uid="{00000000-0005-0000-0000-0000A2020000}"/>
    <cellStyle name="Normal 11 4 2 3" xfId="1748" xr:uid="{00000000-0005-0000-0000-0000A3020000}"/>
    <cellStyle name="Normal 11 4 2 3 2" xfId="7530" xr:uid="{00000000-0005-0000-0000-0000A4020000}"/>
    <cellStyle name="Normal 11 4 2 3 2 2" xfId="16203" xr:uid="{00000000-0005-0000-0000-0000A5020000}"/>
    <cellStyle name="Normal 11 4 2 3 2 2 2" xfId="33556" xr:uid="{00000000-0005-0000-0000-0000A6020000}"/>
    <cellStyle name="Normal 11 4 2 3 2 2 3" xfId="50902" xr:uid="{00000000-0005-0000-0000-0000A7020000}"/>
    <cellStyle name="Normal 11 4 2 3 2 3" xfId="24883" xr:uid="{00000000-0005-0000-0000-0000A8020000}"/>
    <cellStyle name="Normal 11 4 2 3 2 4" xfId="42229" xr:uid="{00000000-0005-0000-0000-0000A9020000}"/>
    <cellStyle name="Normal 11 4 2 3 3" xfId="5374" xr:uid="{00000000-0005-0000-0000-0000AA020000}"/>
    <cellStyle name="Normal 11 4 2 3 3 2" xfId="14047" xr:uid="{00000000-0005-0000-0000-0000AB020000}"/>
    <cellStyle name="Normal 11 4 2 3 3 2 2" xfId="31400" xr:uid="{00000000-0005-0000-0000-0000AC020000}"/>
    <cellStyle name="Normal 11 4 2 3 3 2 3" xfId="48746" xr:uid="{00000000-0005-0000-0000-0000AD020000}"/>
    <cellStyle name="Normal 11 4 2 3 3 3" xfId="22727" xr:uid="{00000000-0005-0000-0000-0000AE020000}"/>
    <cellStyle name="Normal 11 4 2 3 3 4" xfId="40073" xr:uid="{00000000-0005-0000-0000-0000AF020000}"/>
    <cellStyle name="Normal 11 4 2 3 4" xfId="10421" xr:uid="{00000000-0005-0000-0000-0000B0020000}"/>
    <cellStyle name="Normal 11 4 2 3 4 2" xfId="27774" xr:uid="{00000000-0005-0000-0000-0000B1020000}"/>
    <cellStyle name="Normal 11 4 2 3 4 3" xfId="45120" xr:uid="{00000000-0005-0000-0000-0000B2020000}"/>
    <cellStyle name="Normal 11 4 2 3 5" xfId="19101" xr:uid="{00000000-0005-0000-0000-0000B3020000}"/>
    <cellStyle name="Normal 11 4 2 3 6" xfId="36447" xr:uid="{00000000-0005-0000-0000-0000B4020000}"/>
    <cellStyle name="Normal 11 4 2 4" xfId="6795" xr:uid="{00000000-0005-0000-0000-0000B5020000}"/>
    <cellStyle name="Normal 11 4 2 4 2" xfId="15468" xr:uid="{00000000-0005-0000-0000-0000B6020000}"/>
    <cellStyle name="Normal 11 4 2 4 2 2" xfId="32821" xr:uid="{00000000-0005-0000-0000-0000B7020000}"/>
    <cellStyle name="Normal 11 4 2 4 2 3" xfId="50167" xr:uid="{00000000-0005-0000-0000-0000B8020000}"/>
    <cellStyle name="Normal 11 4 2 4 3" xfId="24148" xr:uid="{00000000-0005-0000-0000-0000B9020000}"/>
    <cellStyle name="Normal 11 4 2 4 4" xfId="41494" xr:uid="{00000000-0005-0000-0000-0000BA020000}"/>
    <cellStyle name="Normal 11 4 2 5" xfId="3561" xr:uid="{00000000-0005-0000-0000-0000BB020000}"/>
    <cellStyle name="Normal 11 4 2 5 2" xfId="12234" xr:uid="{00000000-0005-0000-0000-0000BC020000}"/>
    <cellStyle name="Normal 11 4 2 5 2 2" xfId="29587" xr:uid="{00000000-0005-0000-0000-0000BD020000}"/>
    <cellStyle name="Normal 11 4 2 5 2 3" xfId="46933" xr:uid="{00000000-0005-0000-0000-0000BE020000}"/>
    <cellStyle name="Normal 11 4 2 5 3" xfId="20914" xr:uid="{00000000-0005-0000-0000-0000BF020000}"/>
    <cellStyle name="Normal 11 4 2 5 4" xfId="38260" xr:uid="{00000000-0005-0000-0000-0000C0020000}"/>
    <cellStyle name="Normal 11 4 2 6" xfId="9686" xr:uid="{00000000-0005-0000-0000-0000C1020000}"/>
    <cellStyle name="Normal 11 4 2 6 2" xfId="27039" xr:uid="{00000000-0005-0000-0000-0000C2020000}"/>
    <cellStyle name="Normal 11 4 2 6 3" xfId="44385" xr:uid="{00000000-0005-0000-0000-0000C3020000}"/>
    <cellStyle name="Normal 11 4 2 7" xfId="18366" xr:uid="{00000000-0005-0000-0000-0000C4020000}"/>
    <cellStyle name="Normal 11 4 2 8" xfId="35712" xr:uid="{00000000-0005-0000-0000-0000C5020000}"/>
    <cellStyle name="Normal 11 4 3" xfId="523" xr:uid="{00000000-0005-0000-0000-0000C6020000}"/>
    <cellStyle name="Normal 11 4 3 2" xfId="2336" xr:uid="{00000000-0005-0000-0000-0000C7020000}"/>
    <cellStyle name="Normal 11 4 3 2 2" xfId="8118" xr:uid="{00000000-0005-0000-0000-0000C8020000}"/>
    <cellStyle name="Normal 11 4 3 2 2 2" xfId="16791" xr:uid="{00000000-0005-0000-0000-0000C9020000}"/>
    <cellStyle name="Normal 11 4 3 2 2 2 2" xfId="34144" xr:uid="{00000000-0005-0000-0000-0000CA020000}"/>
    <cellStyle name="Normal 11 4 3 2 2 2 3" xfId="51490" xr:uid="{00000000-0005-0000-0000-0000CB020000}"/>
    <cellStyle name="Normal 11 4 3 2 2 3" xfId="25471" xr:uid="{00000000-0005-0000-0000-0000CC020000}"/>
    <cellStyle name="Normal 11 4 3 2 2 4" xfId="42817" xr:uid="{00000000-0005-0000-0000-0000CD020000}"/>
    <cellStyle name="Normal 11 4 3 2 3" xfId="5619" xr:uid="{00000000-0005-0000-0000-0000CE020000}"/>
    <cellStyle name="Normal 11 4 3 2 3 2" xfId="14292" xr:uid="{00000000-0005-0000-0000-0000CF020000}"/>
    <cellStyle name="Normal 11 4 3 2 3 2 2" xfId="31645" xr:uid="{00000000-0005-0000-0000-0000D0020000}"/>
    <cellStyle name="Normal 11 4 3 2 3 2 3" xfId="48991" xr:uid="{00000000-0005-0000-0000-0000D1020000}"/>
    <cellStyle name="Normal 11 4 3 2 3 3" xfId="22972" xr:uid="{00000000-0005-0000-0000-0000D2020000}"/>
    <cellStyle name="Normal 11 4 3 2 3 4" xfId="40318" xr:uid="{00000000-0005-0000-0000-0000D3020000}"/>
    <cellStyle name="Normal 11 4 3 2 4" xfId="11009" xr:uid="{00000000-0005-0000-0000-0000D4020000}"/>
    <cellStyle name="Normal 11 4 3 2 4 2" xfId="28362" xr:uid="{00000000-0005-0000-0000-0000D5020000}"/>
    <cellStyle name="Normal 11 4 3 2 4 3" xfId="45708" xr:uid="{00000000-0005-0000-0000-0000D6020000}"/>
    <cellStyle name="Normal 11 4 3 2 5" xfId="19689" xr:uid="{00000000-0005-0000-0000-0000D7020000}"/>
    <cellStyle name="Normal 11 4 3 2 6" xfId="37035" xr:uid="{00000000-0005-0000-0000-0000D8020000}"/>
    <cellStyle name="Normal 11 4 3 3" xfId="6305" xr:uid="{00000000-0005-0000-0000-0000D9020000}"/>
    <cellStyle name="Normal 11 4 3 3 2" xfId="14978" xr:uid="{00000000-0005-0000-0000-0000DA020000}"/>
    <cellStyle name="Normal 11 4 3 3 2 2" xfId="32331" xr:uid="{00000000-0005-0000-0000-0000DB020000}"/>
    <cellStyle name="Normal 11 4 3 3 2 3" xfId="49677" xr:uid="{00000000-0005-0000-0000-0000DC020000}"/>
    <cellStyle name="Normal 11 4 3 3 3" xfId="23658" xr:uid="{00000000-0005-0000-0000-0000DD020000}"/>
    <cellStyle name="Normal 11 4 3 3 4" xfId="41004" xr:uid="{00000000-0005-0000-0000-0000DE020000}"/>
    <cellStyle name="Normal 11 4 3 4" xfId="4149" xr:uid="{00000000-0005-0000-0000-0000DF020000}"/>
    <cellStyle name="Normal 11 4 3 4 2" xfId="12822" xr:uid="{00000000-0005-0000-0000-0000E0020000}"/>
    <cellStyle name="Normal 11 4 3 4 2 2" xfId="30175" xr:uid="{00000000-0005-0000-0000-0000E1020000}"/>
    <cellStyle name="Normal 11 4 3 4 2 3" xfId="47521" xr:uid="{00000000-0005-0000-0000-0000E2020000}"/>
    <cellStyle name="Normal 11 4 3 4 3" xfId="21502" xr:uid="{00000000-0005-0000-0000-0000E3020000}"/>
    <cellStyle name="Normal 11 4 3 4 4" xfId="38848" xr:uid="{00000000-0005-0000-0000-0000E4020000}"/>
    <cellStyle name="Normal 11 4 3 5" xfId="9196" xr:uid="{00000000-0005-0000-0000-0000E5020000}"/>
    <cellStyle name="Normal 11 4 3 5 2" xfId="26549" xr:uid="{00000000-0005-0000-0000-0000E6020000}"/>
    <cellStyle name="Normal 11 4 3 5 3" xfId="43895" xr:uid="{00000000-0005-0000-0000-0000E7020000}"/>
    <cellStyle name="Normal 11 4 3 6" xfId="17876" xr:uid="{00000000-0005-0000-0000-0000E8020000}"/>
    <cellStyle name="Normal 11 4 3 7" xfId="35222" xr:uid="{00000000-0005-0000-0000-0000E9020000}"/>
    <cellStyle name="Normal 11 4 4" xfId="2091" xr:uid="{00000000-0005-0000-0000-0000EA020000}"/>
    <cellStyle name="Normal 11 4 4 2" xfId="7873" xr:uid="{00000000-0005-0000-0000-0000EB020000}"/>
    <cellStyle name="Normal 11 4 4 2 2" xfId="16546" xr:uid="{00000000-0005-0000-0000-0000EC020000}"/>
    <cellStyle name="Normal 11 4 4 2 2 2" xfId="33899" xr:uid="{00000000-0005-0000-0000-0000ED020000}"/>
    <cellStyle name="Normal 11 4 4 2 2 3" xfId="51245" xr:uid="{00000000-0005-0000-0000-0000EE020000}"/>
    <cellStyle name="Normal 11 4 4 2 3" xfId="25226" xr:uid="{00000000-0005-0000-0000-0000EF020000}"/>
    <cellStyle name="Normal 11 4 4 2 4" xfId="42572" xr:uid="{00000000-0005-0000-0000-0000F0020000}"/>
    <cellStyle name="Normal 11 4 4 3" xfId="3904" xr:uid="{00000000-0005-0000-0000-0000F1020000}"/>
    <cellStyle name="Normal 11 4 4 3 2" xfId="12577" xr:uid="{00000000-0005-0000-0000-0000F2020000}"/>
    <cellStyle name="Normal 11 4 4 3 2 2" xfId="29930" xr:uid="{00000000-0005-0000-0000-0000F3020000}"/>
    <cellStyle name="Normal 11 4 4 3 2 3" xfId="47276" xr:uid="{00000000-0005-0000-0000-0000F4020000}"/>
    <cellStyle name="Normal 11 4 4 3 3" xfId="21257" xr:uid="{00000000-0005-0000-0000-0000F5020000}"/>
    <cellStyle name="Normal 11 4 4 3 4" xfId="38603" xr:uid="{00000000-0005-0000-0000-0000F6020000}"/>
    <cellStyle name="Normal 11 4 4 4" xfId="10764" xr:uid="{00000000-0005-0000-0000-0000F7020000}"/>
    <cellStyle name="Normal 11 4 4 4 2" xfId="28117" xr:uid="{00000000-0005-0000-0000-0000F8020000}"/>
    <cellStyle name="Normal 11 4 4 4 3" xfId="45463" xr:uid="{00000000-0005-0000-0000-0000F9020000}"/>
    <cellStyle name="Normal 11 4 4 5" xfId="19444" xr:uid="{00000000-0005-0000-0000-0000FA020000}"/>
    <cellStyle name="Normal 11 4 4 6" xfId="36790" xr:uid="{00000000-0005-0000-0000-0000FB020000}"/>
    <cellStyle name="Normal 11 4 5" xfId="1258" xr:uid="{00000000-0005-0000-0000-0000FC020000}"/>
    <cellStyle name="Normal 11 4 5 2" xfId="7040" xr:uid="{00000000-0005-0000-0000-0000FD020000}"/>
    <cellStyle name="Normal 11 4 5 2 2" xfId="15713" xr:uid="{00000000-0005-0000-0000-0000FE020000}"/>
    <cellStyle name="Normal 11 4 5 2 2 2" xfId="33066" xr:uid="{00000000-0005-0000-0000-0000FF020000}"/>
    <cellStyle name="Normal 11 4 5 2 2 3" xfId="50412" xr:uid="{00000000-0005-0000-0000-000000030000}"/>
    <cellStyle name="Normal 11 4 5 2 3" xfId="24393" xr:uid="{00000000-0005-0000-0000-000001030000}"/>
    <cellStyle name="Normal 11 4 5 2 4" xfId="41739" xr:uid="{00000000-0005-0000-0000-000002030000}"/>
    <cellStyle name="Normal 11 4 5 3" xfId="4884" xr:uid="{00000000-0005-0000-0000-000003030000}"/>
    <cellStyle name="Normal 11 4 5 3 2" xfId="13557" xr:uid="{00000000-0005-0000-0000-000004030000}"/>
    <cellStyle name="Normal 11 4 5 3 2 2" xfId="30910" xr:uid="{00000000-0005-0000-0000-000005030000}"/>
    <cellStyle name="Normal 11 4 5 3 2 3" xfId="48256" xr:uid="{00000000-0005-0000-0000-000006030000}"/>
    <cellStyle name="Normal 11 4 5 3 3" xfId="22237" xr:uid="{00000000-0005-0000-0000-000007030000}"/>
    <cellStyle name="Normal 11 4 5 3 4" xfId="39583" xr:uid="{00000000-0005-0000-0000-000008030000}"/>
    <cellStyle name="Normal 11 4 5 4" xfId="9931" xr:uid="{00000000-0005-0000-0000-000009030000}"/>
    <cellStyle name="Normal 11 4 5 4 2" xfId="27284" xr:uid="{00000000-0005-0000-0000-00000A030000}"/>
    <cellStyle name="Normal 11 4 5 4 3" xfId="44630" xr:uid="{00000000-0005-0000-0000-00000B030000}"/>
    <cellStyle name="Normal 11 4 5 5" xfId="18611" xr:uid="{00000000-0005-0000-0000-00000C030000}"/>
    <cellStyle name="Normal 11 4 5 6" xfId="35957" xr:uid="{00000000-0005-0000-0000-00000D030000}"/>
    <cellStyle name="Normal 11 4 6" xfId="6060" xr:uid="{00000000-0005-0000-0000-00000E030000}"/>
    <cellStyle name="Normal 11 4 6 2" xfId="14733" xr:uid="{00000000-0005-0000-0000-00000F030000}"/>
    <cellStyle name="Normal 11 4 6 2 2" xfId="32086" xr:uid="{00000000-0005-0000-0000-000010030000}"/>
    <cellStyle name="Normal 11 4 6 2 3" xfId="49432" xr:uid="{00000000-0005-0000-0000-000011030000}"/>
    <cellStyle name="Normal 11 4 6 3" xfId="23413" xr:uid="{00000000-0005-0000-0000-000012030000}"/>
    <cellStyle name="Normal 11 4 6 4" xfId="40759" xr:uid="{00000000-0005-0000-0000-000013030000}"/>
    <cellStyle name="Normal 11 4 7" xfId="3071" xr:uid="{00000000-0005-0000-0000-000014030000}"/>
    <cellStyle name="Normal 11 4 7 2" xfId="11744" xr:uid="{00000000-0005-0000-0000-000015030000}"/>
    <cellStyle name="Normal 11 4 7 2 2" xfId="29097" xr:uid="{00000000-0005-0000-0000-000016030000}"/>
    <cellStyle name="Normal 11 4 7 2 3" xfId="46443" xr:uid="{00000000-0005-0000-0000-000017030000}"/>
    <cellStyle name="Normal 11 4 7 3" xfId="20424" xr:uid="{00000000-0005-0000-0000-000018030000}"/>
    <cellStyle name="Normal 11 4 7 4" xfId="37770" xr:uid="{00000000-0005-0000-0000-000019030000}"/>
    <cellStyle name="Normal 11 4 8" xfId="8951" xr:uid="{00000000-0005-0000-0000-00001A030000}"/>
    <cellStyle name="Normal 11 4 8 2" xfId="26304" xr:uid="{00000000-0005-0000-0000-00001B030000}"/>
    <cellStyle name="Normal 11 4 8 3" xfId="43650" xr:uid="{00000000-0005-0000-0000-00001C030000}"/>
    <cellStyle name="Normal 11 4 9" xfId="17631" xr:uid="{00000000-0005-0000-0000-00001D030000}"/>
    <cellStyle name="Normal 11 5" xfId="131" xr:uid="{00000000-0005-0000-0000-00001E030000}"/>
    <cellStyle name="Normal 11 5 10" xfId="34830" xr:uid="{00000000-0005-0000-0000-00001F030000}"/>
    <cellStyle name="Normal 11 5 2" xfId="866" xr:uid="{00000000-0005-0000-0000-000020030000}"/>
    <cellStyle name="Normal 11 5 2 2" xfId="2679" xr:uid="{00000000-0005-0000-0000-000021030000}"/>
    <cellStyle name="Normal 11 5 2 2 2" xfId="8461" xr:uid="{00000000-0005-0000-0000-000022030000}"/>
    <cellStyle name="Normal 11 5 2 2 2 2" xfId="17134" xr:uid="{00000000-0005-0000-0000-000023030000}"/>
    <cellStyle name="Normal 11 5 2 2 2 2 2" xfId="34487" xr:uid="{00000000-0005-0000-0000-000024030000}"/>
    <cellStyle name="Normal 11 5 2 2 2 2 3" xfId="51833" xr:uid="{00000000-0005-0000-0000-000025030000}"/>
    <cellStyle name="Normal 11 5 2 2 2 3" xfId="25814" xr:uid="{00000000-0005-0000-0000-000026030000}"/>
    <cellStyle name="Normal 11 5 2 2 2 4" xfId="43160" xr:uid="{00000000-0005-0000-0000-000027030000}"/>
    <cellStyle name="Normal 11 5 2 2 3" xfId="4492" xr:uid="{00000000-0005-0000-0000-000028030000}"/>
    <cellStyle name="Normal 11 5 2 2 3 2" xfId="13165" xr:uid="{00000000-0005-0000-0000-000029030000}"/>
    <cellStyle name="Normal 11 5 2 2 3 2 2" xfId="30518" xr:uid="{00000000-0005-0000-0000-00002A030000}"/>
    <cellStyle name="Normal 11 5 2 2 3 2 3" xfId="47864" xr:uid="{00000000-0005-0000-0000-00002B030000}"/>
    <cellStyle name="Normal 11 5 2 2 3 3" xfId="21845" xr:uid="{00000000-0005-0000-0000-00002C030000}"/>
    <cellStyle name="Normal 11 5 2 2 3 4" xfId="39191" xr:uid="{00000000-0005-0000-0000-00002D030000}"/>
    <cellStyle name="Normal 11 5 2 2 4" xfId="11352" xr:uid="{00000000-0005-0000-0000-00002E030000}"/>
    <cellStyle name="Normal 11 5 2 2 4 2" xfId="28705" xr:uid="{00000000-0005-0000-0000-00002F030000}"/>
    <cellStyle name="Normal 11 5 2 2 4 3" xfId="46051" xr:uid="{00000000-0005-0000-0000-000030030000}"/>
    <cellStyle name="Normal 11 5 2 2 5" xfId="20032" xr:uid="{00000000-0005-0000-0000-000031030000}"/>
    <cellStyle name="Normal 11 5 2 2 6" xfId="37378" xr:uid="{00000000-0005-0000-0000-000032030000}"/>
    <cellStyle name="Normal 11 5 2 3" xfId="1601" xr:uid="{00000000-0005-0000-0000-000033030000}"/>
    <cellStyle name="Normal 11 5 2 3 2" xfId="7383" xr:uid="{00000000-0005-0000-0000-000034030000}"/>
    <cellStyle name="Normal 11 5 2 3 2 2" xfId="16056" xr:uid="{00000000-0005-0000-0000-000035030000}"/>
    <cellStyle name="Normal 11 5 2 3 2 2 2" xfId="33409" xr:uid="{00000000-0005-0000-0000-000036030000}"/>
    <cellStyle name="Normal 11 5 2 3 2 2 3" xfId="50755" xr:uid="{00000000-0005-0000-0000-000037030000}"/>
    <cellStyle name="Normal 11 5 2 3 2 3" xfId="24736" xr:uid="{00000000-0005-0000-0000-000038030000}"/>
    <cellStyle name="Normal 11 5 2 3 2 4" xfId="42082" xr:uid="{00000000-0005-0000-0000-000039030000}"/>
    <cellStyle name="Normal 11 5 2 3 3" xfId="5227" xr:uid="{00000000-0005-0000-0000-00003A030000}"/>
    <cellStyle name="Normal 11 5 2 3 3 2" xfId="13900" xr:uid="{00000000-0005-0000-0000-00003B030000}"/>
    <cellStyle name="Normal 11 5 2 3 3 2 2" xfId="31253" xr:uid="{00000000-0005-0000-0000-00003C030000}"/>
    <cellStyle name="Normal 11 5 2 3 3 2 3" xfId="48599" xr:uid="{00000000-0005-0000-0000-00003D030000}"/>
    <cellStyle name="Normal 11 5 2 3 3 3" xfId="22580" xr:uid="{00000000-0005-0000-0000-00003E030000}"/>
    <cellStyle name="Normal 11 5 2 3 3 4" xfId="39926" xr:uid="{00000000-0005-0000-0000-00003F030000}"/>
    <cellStyle name="Normal 11 5 2 3 4" xfId="10274" xr:uid="{00000000-0005-0000-0000-000040030000}"/>
    <cellStyle name="Normal 11 5 2 3 4 2" xfId="27627" xr:uid="{00000000-0005-0000-0000-000041030000}"/>
    <cellStyle name="Normal 11 5 2 3 4 3" xfId="44973" xr:uid="{00000000-0005-0000-0000-000042030000}"/>
    <cellStyle name="Normal 11 5 2 3 5" xfId="18954" xr:uid="{00000000-0005-0000-0000-000043030000}"/>
    <cellStyle name="Normal 11 5 2 3 6" xfId="36300" xr:uid="{00000000-0005-0000-0000-000044030000}"/>
    <cellStyle name="Normal 11 5 2 4" xfId="6648" xr:uid="{00000000-0005-0000-0000-000045030000}"/>
    <cellStyle name="Normal 11 5 2 4 2" xfId="15321" xr:uid="{00000000-0005-0000-0000-000046030000}"/>
    <cellStyle name="Normal 11 5 2 4 2 2" xfId="32674" xr:uid="{00000000-0005-0000-0000-000047030000}"/>
    <cellStyle name="Normal 11 5 2 4 2 3" xfId="50020" xr:uid="{00000000-0005-0000-0000-000048030000}"/>
    <cellStyle name="Normal 11 5 2 4 3" xfId="24001" xr:uid="{00000000-0005-0000-0000-000049030000}"/>
    <cellStyle name="Normal 11 5 2 4 4" xfId="41347" xr:uid="{00000000-0005-0000-0000-00004A030000}"/>
    <cellStyle name="Normal 11 5 2 5" xfId="3414" xr:uid="{00000000-0005-0000-0000-00004B030000}"/>
    <cellStyle name="Normal 11 5 2 5 2" xfId="12087" xr:uid="{00000000-0005-0000-0000-00004C030000}"/>
    <cellStyle name="Normal 11 5 2 5 2 2" xfId="29440" xr:uid="{00000000-0005-0000-0000-00004D030000}"/>
    <cellStyle name="Normal 11 5 2 5 2 3" xfId="46786" xr:uid="{00000000-0005-0000-0000-00004E030000}"/>
    <cellStyle name="Normal 11 5 2 5 3" xfId="20767" xr:uid="{00000000-0005-0000-0000-00004F030000}"/>
    <cellStyle name="Normal 11 5 2 5 4" xfId="38113" xr:uid="{00000000-0005-0000-0000-000050030000}"/>
    <cellStyle name="Normal 11 5 2 6" xfId="9539" xr:uid="{00000000-0005-0000-0000-000051030000}"/>
    <cellStyle name="Normal 11 5 2 6 2" xfId="26892" xr:uid="{00000000-0005-0000-0000-000052030000}"/>
    <cellStyle name="Normal 11 5 2 6 3" xfId="44238" xr:uid="{00000000-0005-0000-0000-000053030000}"/>
    <cellStyle name="Normal 11 5 2 7" xfId="18219" xr:uid="{00000000-0005-0000-0000-000054030000}"/>
    <cellStyle name="Normal 11 5 2 8" xfId="35565" xr:uid="{00000000-0005-0000-0000-000055030000}"/>
    <cellStyle name="Normal 11 5 3" xfId="621" xr:uid="{00000000-0005-0000-0000-000056030000}"/>
    <cellStyle name="Normal 11 5 3 2" xfId="2434" xr:uid="{00000000-0005-0000-0000-000057030000}"/>
    <cellStyle name="Normal 11 5 3 2 2" xfId="8216" xr:uid="{00000000-0005-0000-0000-000058030000}"/>
    <cellStyle name="Normal 11 5 3 2 2 2" xfId="16889" xr:uid="{00000000-0005-0000-0000-000059030000}"/>
    <cellStyle name="Normal 11 5 3 2 2 2 2" xfId="34242" xr:uid="{00000000-0005-0000-0000-00005A030000}"/>
    <cellStyle name="Normal 11 5 3 2 2 2 3" xfId="51588" xr:uid="{00000000-0005-0000-0000-00005B030000}"/>
    <cellStyle name="Normal 11 5 3 2 2 3" xfId="25569" xr:uid="{00000000-0005-0000-0000-00005C030000}"/>
    <cellStyle name="Normal 11 5 3 2 2 4" xfId="42915" xr:uid="{00000000-0005-0000-0000-00005D030000}"/>
    <cellStyle name="Normal 11 5 3 2 3" xfId="5717" xr:uid="{00000000-0005-0000-0000-00005E030000}"/>
    <cellStyle name="Normal 11 5 3 2 3 2" xfId="14390" xr:uid="{00000000-0005-0000-0000-00005F030000}"/>
    <cellStyle name="Normal 11 5 3 2 3 2 2" xfId="31743" xr:uid="{00000000-0005-0000-0000-000060030000}"/>
    <cellStyle name="Normal 11 5 3 2 3 2 3" xfId="49089" xr:uid="{00000000-0005-0000-0000-000061030000}"/>
    <cellStyle name="Normal 11 5 3 2 3 3" xfId="23070" xr:uid="{00000000-0005-0000-0000-000062030000}"/>
    <cellStyle name="Normal 11 5 3 2 3 4" xfId="40416" xr:uid="{00000000-0005-0000-0000-000063030000}"/>
    <cellStyle name="Normal 11 5 3 2 4" xfId="11107" xr:uid="{00000000-0005-0000-0000-000064030000}"/>
    <cellStyle name="Normal 11 5 3 2 4 2" xfId="28460" xr:uid="{00000000-0005-0000-0000-000065030000}"/>
    <cellStyle name="Normal 11 5 3 2 4 3" xfId="45806" xr:uid="{00000000-0005-0000-0000-000066030000}"/>
    <cellStyle name="Normal 11 5 3 2 5" xfId="19787" xr:uid="{00000000-0005-0000-0000-000067030000}"/>
    <cellStyle name="Normal 11 5 3 2 6" xfId="37133" xr:uid="{00000000-0005-0000-0000-000068030000}"/>
    <cellStyle name="Normal 11 5 3 3" xfId="6403" xr:uid="{00000000-0005-0000-0000-000069030000}"/>
    <cellStyle name="Normal 11 5 3 3 2" xfId="15076" xr:uid="{00000000-0005-0000-0000-00006A030000}"/>
    <cellStyle name="Normal 11 5 3 3 2 2" xfId="32429" xr:uid="{00000000-0005-0000-0000-00006B030000}"/>
    <cellStyle name="Normal 11 5 3 3 2 3" xfId="49775" xr:uid="{00000000-0005-0000-0000-00006C030000}"/>
    <cellStyle name="Normal 11 5 3 3 3" xfId="23756" xr:uid="{00000000-0005-0000-0000-00006D030000}"/>
    <cellStyle name="Normal 11 5 3 3 4" xfId="41102" xr:uid="{00000000-0005-0000-0000-00006E030000}"/>
    <cellStyle name="Normal 11 5 3 4" xfId="4247" xr:uid="{00000000-0005-0000-0000-00006F030000}"/>
    <cellStyle name="Normal 11 5 3 4 2" xfId="12920" xr:uid="{00000000-0005-0000-0000-000070030000}"/>
    <cellStyle name="Normal 11 5 3 4 2 2" xfId="30273" xr:uid="{00000000-0005-0000-0000-000071030000}"/>
    <cellStyle name="Normal 11 5 3 4 2 3" xfId="47619" xr:uid="{00000000-0005-0000-0000-000072030000}"/>
    <cellStyle name="Normal 11 5 3 4 3" xfId="21600" xr:uid="{00000000-0005-0000-0000-000073030000}"/>
    <cellStyle name="Normal 11 5 3 4 4" xfId="38946" xr:uid="{00000000-0005-0000-0000-000074030000}"/>
    <cellStyle name="Normal 11 5 3 5" xfId="9294" xr:uid="{00000000-0005-0000-0000-000075030000}"/>
    <cellStyle name="Normal 11 5 3 5 2" xfId="26647" xr:uid="{00000000-0005-0000-0000-000076030000}"/>
    <cellStyle name="Normal 11 5 3 5 3" xfId="43993" xr:uid="{00000000-0005-0000-0000-000077030000}"/>
    <cellStyle name="Normal 11 5 3 6" xfId="17974" xr:uid="{00000000-0005-0000-0000-000078030000}"/>
    <cellStyle name="Normal 11 5 3 7" xfId="35320" xr:uid="{00000000-0005-0000-0000-000079030000}"/>
    <cellStyle name="Normal 11 5 4" xfId="1944" xr:uid="{00000000-0005-0000-0000-00007A030000}"/>
    <cellStyle name="Normal 11 5 4 2" xfId="7726" xr:uid="{00000000-0005-0000-0000-00007B030000}"/>
    <cellStyle name="Normal 11 5 4 2 2" xfId="16399" xr:uid="{00000000-0005-0000-0000-00007C030000}"/>
    <cellStyle name="Normal 11 5 4 2 2 2" xfId="33752" xr:uid="{00000000-0005-0000-0000-00007D030000}"/>
    <cellStyle name="Normal 11 5 4 2 2 3" xfId="51098" xr:uid="{00000000-0005-0000-0000-00007E030000}"/>
    <cellStyle name="Normal 11 5 4 2 3" xfId="25079" xr:uid="{00000000-0005-0000-0000-00007F030000}"/>
    <cellStyle name="Normal 11 5 4 2 4" xfId="42425" xr:uid="{00000000-0005-0000-0000-000080030000}"/>
    <cellStyle name="Normal 11 5 4 3" xfId="3757" xr:uid="{00000000-0005-0000-0000-000081030000}"/>
    <cellStyle name="Normal 11 5 4 3 2" xfId="12430" xr:uid="{00000000-0005-0000-0000-000082030000}"/>
    <cellStyle name="Normal 11 5 4 3 2 2" xfId="29783" xr:uid="{00000000-0005-0000-0000-000083030000}"/>
    <cellStyle name="Normal 11 5 4 3 2 3" xfId="47129" xr:uid="{00000000-0005-0000-0000-000084030000}"/>
    <cellStyle name="Normal 11 5 4 3 3" xfId="21110" xr:uid="{00000000-0005-0000-0000-000085030000}"/>
    <cellStyle name="Normal 11 5 4 3 4" xfId="38456" xr:uid="{00000000-0005-0000-0000-000086030000}"/>
    <cellStyle name="Normal 11 5 4 4" xfId="10617" xr:uid="{00000000-0005-0000-0000-000087030000}"/>
    <cellStyle name="Normal 11 5 4 4 2" xfId="27970" xr:uid="{00000000-0005-0000-0000-000088030000}"/>
    <cellStyle name="Normal 11 5 4 4 3" xfId="45316" xr:uid="{00000000-0005-0000-0000-000089030000}"/>
    <cellStyle name="Normal 11 5 4 5" xfId="19297" xr:uid="{00000000-0005-0000-0000-00008A030000}"/>
    <cellStyle name="Normal 11 5 4 6" xfId="36643" xr:uid="{00000000-0005-0000-0000-00008B030000}"/>
    <cellStyle name="Normal 11 5 5" xfId="1356" xr:uid="{00000000-0005-0000-0000-00008C030000}"/>
    <cellStyle name="Normal 11 5 5 2" xfId="7138" xr:uid="{00000000-0005-0000-0000-00008D030000}"/>
    <cellStyle name="Normal 11 5 5 2 2" xfId="15811" xr:uid="{00000000-0005-0000-0000-00008E030000}"/>
    <cellStyle name="Normal 11 5 5 2 2 2" xfId="33164" xr:uid="{00000000-0005-0000-0000-00008F030000}"/>
    <cellStyle name="Normal 11 5 5 2 2 3" xfId="50510" xr:uid="{00000000-0005-0000-0000-000090030000}"/>
    <cellStyle name="Normal 11 5 5 2 3" xfId="24491" xr:uid="{00000000-0005-0000-0000-000091030000}"/>
    <cellStyle name="Normal 11 5 5 2 4" xfId="41837" xr:uid="{00000000-0005-0000-0000-000092030000}"/>
    <cellStyle name="Normal 11 5 5 3" xfId="4982" xr:uid="{00000000-0005-0000-0000-000093030000}"/>
    <cellStyle name="Normal 11 5 5 3 2" xfId="13655" xr:uid="{00000000-0005-0000-0000-000094030000}"/>
    <cellStyle name="Normal 11 5 5 3 2 2" xfId="31008" xr:uid="{00000000-0005-0000-0000-000095030000}"/>
    <cellStyle name="Normal 11 5 5 3 2 3" xfId="48354" xr:uid="{00000000-0005-0000-0000-000096030000}"/>
    <cellStyle name="Normal 11 5 5 3 3" xfId="22335" xr:uid="{00000000-0005-0000-0000-000097030000}"/>
    <cellStyle name="Normal 11 5 5 3 4" xfId="39681" xr:uid="{00000000-0005-0000-0000-000098030000}"/>
    <cellStyle name="Normal 11 5 5 4" xfId="10029" xr:uid="{00000000-0005-0000-0000-000099030000}"/>
    <cellStyle name="Normal 11 5 5 4 2" xfId="27382" xr:uid="{00000000-0005-0000-0000-00009A030000}"/>
    <cellStyle name="Normal 11 5 5 4 3" xfId="44728" xr:uid="{00000000-0005-0000-0000-00009B030000}"/>
    <cellStyle name="Normal 11 5 5 5" xfId="18709" xr:uid="{00000000-0005-0000-0000-00009C030000}"/>
    <cellStyle name="Normal 11 5 5 6" xfId="36055" xr:uid="{00000000-0005-0000-0000-00009D030000}"/>
    <cellStyle name="Normal 11 5 6" xfId="5913" xr:uid="{00000000-0005-0000-0000-00009E030000}"/>
    <cellStyle name="Normal 11 5 6 2" xfId="14586" xr:uid="{00000000-0005-0000-0000-00009F030000}"/>
    <cellStyle name="Normal 11 5 6 2 2" xfId="31939" xr:uid="{00000000-0005-0000-0000-0000A0030000}"/>
    <cellStyle name="Normal 11 5 6 2 3" xfId="49285" xr:uid="{00000000-0005-0000-0000-0000A1030000}"/>
    <cellStyle name="Normal 11 5 6 3" xfId="23266" xr:uid="{00000000-0005-0000-0000-0000A2030000}"/>
    <cellStyle name="Normal 11 5 6 4" xfId="40612" xr:uid="{00000000-0005-0000-0000-0000A3030000}"/>
    <cellStyle name="Normal 11 5 7" xfId="3169" xr:uid="{00000000-0005-0000-0000-0000A4030000}"/>
    <cellStyle name="Normal 11 5 7 2" xfId="11842" xr:uid="{00000000-0005-0000-0000-0000A5030000}"/>
    <cellStyle name="Normal 11 5 7 2 2" xfId="29195" xr:uid="{00000000-0005-0000-0000-0000A6030000}"/>
    <cellStyle name="Normal 11 5 7 2 3" xfId="46541" xr:uid="{00000000-0005-0000-0000-0000A7030000}"/>
    <cellStyle name="Normal 11 5 7 3" xfId="20522" xr:uid="{00000000-0005-0000-0000-0000A8030000}"/>
    <cellStyle name="Normal 11 5 7 4" xfId="37868" xr:uid="{00000000-0005-0000-0000-0000A9030000}"/>
    <cellStyle name="Normal 11 5 8" xfId="8804" xr:uid="{00000000-0005-0000-0000-0000AA030000}"/>
    <cellStyle name="Normal 11 5 8 2" xfId="26157" xr:uid="{00000000-0005-0000-0000-0000AB030000}"/>
    <cellStyle name="Normal 11 5 8 3" xfId="43503" xr:uid="{00000000-0005-0000-0000-0000AC030000}"/>
    <cellStyle name="Normal 11 5 9" xfId="17484" xr:uid="{00000000-0005-0000-0000-0000AD030000}"/>
    <cellStyle name="Normal 11 6" xfId="768" xr:uid="{00000000-0005-0000-0000-0000AE030000}"/>
    <cellStyle name="Normal 11 6 2" xfId="2581" xr:uid="{00000000-0005-0000-0000-0000AF030000}"/>
    <cellStyle name="Normal 11 6 2 2" xfId="8363" xr:uid="{00000000-0005-0000-0000-0000B0030000}"/>
    <cellStyle name="Normal 11 6 2 2 2" xfId="17036" xr:uid="{00000000-0005-0000-0000-0000B1030000}"/>
    <cellStyle name="Normal 11 6 2 2 2 2" xfId="34389" xr:uid="{00000000-0005-0000-0000-0000B2030000}"/>
    <cellStyle name="Normal 11 6 2 2 2 3" xfId="51735" xr:uid="{00000000-0005-0000-0000-0000B3030000}"/>
    <cellStyle name="Normal 11 6 2 2 3" xfId="25716" xr:uid="{00000000-0005-0000-0000-0000B4030000}"/>
    <cellStyle name="Normal 11 6 2 2 4" xfId="43062" xr:uid="{00000000-0005-0000-0000-0000B5030000}"/>
    <cellStyle name="Normal 11 6 2 3" xfId="4394" xr:uid="{00000000-0005-0000-0000-0000B6030000}"/>
    <cellStyle name="Normal 11 6 2 3 2" xfId="13067" xr:uid="{00000000-0005-0000-0000-0000B7030000}"/>
    <cellStyle name="Normal 11 6 2 3 2 2" xfId="30420" xr:uid="{00000000-0005-0000-0000-0000B8030000}"/>
    <cellStyle name="Normal 11 6 2 3 2 3" xfId="47766" xr:uid="{00000000-0005-0000-0000-0000B9030000}"/>
    <cellStyle name="Normal 11 6 2 3 3" xfId="21747" xr:uid="{00000000-0005-0000-0000-0000BA030000}"/>
    <cellStyle name="Normal 11 6 2 3 4" xfId="39093" xr:uid="{00000000-0005-0000-0000-0000BB030000}"/>
    <cellStyle name="Normal 11 6 2 4" xfId="11254" xr:uid="{00000000-0005-0000-0000-0000BC030000}"/>
    <cellStyle name="Normal 11 6 2 4 2" xfId="28607" xr:uid="{00000000-0005-0000-0000-0000BD030000}"/>
    <cellStyle name="Normal 11 6 2 4 3" xfId="45953" xr:uid="{00000000-0005-0000-0000-0000BE030000}"/>
    <cellStyle name="Normal 11 6 2 5" xfId="19934" xr:uid="{00000000-0005-0000-0000-0000BF030000}"/>
    <cellStyle name="Normal 11 6 2 6" xfId="37280" xr:uid="{00000000-0005-0000-0000-0000C0030000}"/>
    <cellStyle name="Normal 11 6 3" xfId="1503" xr:uid="{00000000-0005-0000-0000-0000C1030000}"/>
    <cellStyle name="Normal 11 6 3 2" xfId="7285" xr:uid="{00000000-0005-0000-0000-0000C2030000}"/>
    <cellStyle name="Normal 11 6 3 2 2" xfId="15958" xr:uid="{00000000-0005-0000-0000-0000C3030000}"/>
    <cellStyle name="Normal 11 6 3 2 2 2" xfId="33311" xr:uid="{00000000-0005-0000-0000-0000C4030000}"/>
    <cellStyle name="Normal 11 6 3 2 2 3" xfId="50657" xr:uid="{00000000-0005-0000-0000-0000C5030000}"/>
    <cellStyle name="Normal 11 6 3 2 3" xfId="24638" xr:uid="{00000000-0005-0000-0000-0000C6030000}"/>
    <cellStyle name="Normal 11 6 3 2 4" xfId="41984" xr:uid="{00000000-0005-0000-0000-0000C7030000}"/>
    <cellStyle name="Normal 11 6 3 3" xfId="5129" xr:uid="{00000000-0005-0000-0000-0000C8030000}"/>
    <cellStyle name="Normal 11 6 3 3 2" xfId="13802" xr:uid="{00000000-0005-0000-0000-0000C9030000}"/>
    <cellStyle name="Normal 11 6 3 3 2 2" xfId="31155" xr:uid="{00000000-0005-0000-0000-0000CA030000}"/>
    <cellStyle name="Normal 11 6 3 3 2 3" xfId="48501" xr:uid="{00000000-0005-0000-0000-0000CB030000}"/>
    <cellStyle name="Normal 11 6 3 3 3" xfId="22482" xr:uid="{00000000-0005-0000-0000-0000CC030000}"/>
    <cellStyle name="Normal 11 6 3 3 4" xfId="39828" xr:uid="{00000000-0005-0000-0000-0000CD030000}"/>
    <cellStyle name="Normal 11 6 3 4" xfId="10176" xr:uid="{00000000-0005-0000-0000-0000CE030000}"/>
    <cellStyle name="Normal 11 6 3 4 2" xfId="27529" xr:uid="{00000000-0005-0000-0000-0000CF030000}"/>
    <cellStyle name="Normal 11 6 3 4 3" xfId="44875" xr:uid="{00000000-0005-0000-0000-0000D0030000}"/>
    <cellStyle name="Normal 11 6 3 5" xfId="18856" xr:uid="{00000000-0005-0000-0000-0000D1030000}"/>
    <cellStyle name="Normal 11 6 3 6" xfId="36202" xr:uid="{00000000-0005-0000-0000-0000D2030000}"/>
    <cellStyle name="Normal 11 6 4" xfId="6550" xr:uid="{00000000-0005-0000-0000-0000D3030000}"/>
    <cellStyle name="Normal 11 6 4 2" xfId="15223" xr:uid="{00000000-0005-0000-0000-0000D4030000}"/>
    <cellStyle name="Normal 11 6 4 2 2" xfId="32576" xr:uid="{00000000-0005-0000-0000-0000D5030000}"/>
    <cellStyle name="Normal 11 6 4 2 3" xfId="49922" xr:uid="{00000000-0005-0000-0000-0000D6030000}"/>
    <cellStyle name="Normal 11 6 4 3" xfId="23903" xr:uid="{00000000-0005-0000-0000-0000D7030000}"/>
    <cellStyle name="Normal 11 6 4 4" xfId="41249" xr:uid="{00000000-0005-0000-0000-0000D8030000}"/>
    <cellStyle name="Normal 11 6 5" xfId="3316" xr:uid="{00000000-0005-0000-0000-0000D9030000}"/>
    <cellStyle name="Normal 11 6 5 2" xfId="11989" xr:uid="{00000000-0005-0000-0000-0000DA030000}"/>
    <cellStyle name="Normal 11 6 5 2 2" xfId="29342" xr:uid="{00000000-0005-0000-0000-0000DB030000}"/>
    <cellStyle name="Normal 11 6 5 2 3" xfId="46688" xr:uid="{00000000-0005-0000-0000-0000DC030000}"/>
    <cellStyle name="Normal 11 6 5 3" xfId="20669" xr:uid="{00000000-0005-0000-0000-0000DD030000}"/>
    <cellStyle name="Normal 11 6 5 4" xfId="38015" xr:uid="{00000000-0005-0000-0000-0000DE030000}"/>
    <cellStyle name="Normal 11 6 6" xfId="9441" xr:uid="{00000000-0005-0000-0000-0000DF030000}"/>
    <cellStyle name="Normal 11 6 6 2" xfId="26794" xr:uid="{00000000-0005-0000-0000-0000E0030000}"/>
    <cellStyle name="Normal 11 6 6 3" xfId="44140" xr:uid="{00000000-0005-0000-0000-0000E1030000}"/>
    <cellStyle name="Normal 11 6 7" xfId="18121" xr:uid="{00000000-0005-0000-0000-0000E2030000}"/>
    <cellStyle name="Normal 11 6 8" xfId="35467" xr:uid="{00000000-0005-0000-0000-0000E3030000}"/>
    <cellStyle name="Normal 11 7" xfId="376" xr:uid="{00000000-0005-0000-0000-0000E4030000}"/>
    <cellStyle name="Normal 11 7 2" xfId="2189" xr:uid="{00000000-0005-0000-0000-0000E5030000}"/>
    <cellStyle name="Normal 11 7 2 2" xfId="7971" xr:uid="{00000000-0005-0000-0000-0000E6030000}"/>
    <cellStyle name="Normal 11 7 2 2 2" xfId="16644" xr:uid="{00000000-0005-0000-0000-0000E7030000}"/>
    <cellStyle name="Normal 11 7 2 2 2 2" xfId="33997" xr:uid="{00000000-0005-0000-0000-0000E8030000}"/>
    <cellStyle name="Normal 11 7 2 2 2 3" xfId="51343" xr:uid="{00000000-0005-0000-0000-0000E9030000}"/>
    <cellStyle name="Normal 11 7 2 2 3" xfId="25324" xr:uid="{00000000-0005-0000-0000-0000EA030000}"/>
    <cellStyle name="Normal 11 7 2 2 4" xfId="42670" xr:uid="{00000000-0005-0000-0000-0000EB030000}"/>
    <cellStyle name="Normal 11 7 2 3" xfId="5472" xr:uid="{00000000-0005-0000-0000-0000EC030000}"/>
    <cellStyle name="Normal 11 7 2 3 2" xfId="14145" xr:uid="{00000000-0005-0000-0000-0000ED030000}"/>
    <cellStyle name="Normal 11 7 2 3 2 2" xfId="31498" xr:uid="{00000000-0005-0000-0000-0000EE030000}"/>
    <cellStyle name="Normal 11 7 2 3 2 3" xfId="48844" xr:uid="{00000000-0005-0000-0000-0000EF030000}"/>
    <cellStyle name="Normal 11 7 2 3 3" xfId="22825" xr:uid="{00000000-0005-0000-0000-0000F0030000}"/>
    <cellStyle name="Normal 11 7 2 3 4" xfId="40171" xr:uid="{00000000-0005-0000-0000-0000F1030000}"/>
    <cellStyle name="Normal 11 7 2 4" xfId="10862" xr:uid="{00000000-0005-0000-0000-0000F2030000}"/>
    <cellStyle name="Normal 11 7 2 4 2" xfId="28215" xr:uid="{00000000-0005-0000-0000-0000F3030000}"/>
    <cellStyle name="Normal 11 7 2 4 3" xfId="45561" xr:uid="{00000000-0005-0000-0000-0000F4030000}"/>
    <cellStyle name="Normal 11 7 2 5" xfId="19542" xr:uid="{00000000-0005-0000-0000-0000F5030000}"/>
    <cellStyle name="Normal 11 7 2 6" xfId="36888" xr:uid="{00000000-0005-0000-0000-0000F6030000}"/>
    <cellStyle name="Normal 11 7 3" xfId="6158" xr:uid="{00000000-0005-0000-0000-0000F7030000}"/>
    <cellStyle name="Normal 11 7 3 2" xfId="14831" xr:uid="{00000000-0005-0000-0000-0000F8030000}"/>
    <cellStyle name="Normal 11 7 3 2 2" xfId="32184" xr:uid="{00000000-0005-0000-0000-0000F9030000}"/>
    <cellStyle name="Normal 11 7 3 2 3" xfId="49530" xr:uid="{00000000-0005-0000-0000-0000FA030000}"/>
    <cellStyle name="Normal 11 7 3 3" xfId="23511" xr:uid="{00000000-0005-0000-0000-0000FB030000}"/>
    <cellStyle name="Normal 11 7 3 4" xfId="40857" xr:uid="{00000000-0005-0000-0000-0000FC030000}"/>
    <cellStyle name="Normal 11 7 4" xfId="4002" xr:uid="{00000000-0005-0000-0000-0000FD030000}"/>
    <cellStyle name="Normal 11 7 4 2" xfId="12675" xr:uid="{00000000-0005-0000-0000-0000FE030000}"/>
    <cellStyle name="Normal 11 7 4 2 2" xfId="30028" xr:uid="{00000000-0005-0000-0000-0000FF030000}"/>
    <cellStyle name="Normal 11 7 4 2 3" xfId="47374" xr:uid="{00000000-0005-0000-0000-000000040000}"/>
    <cellStyle name="Normal 11 7 4 3" xfId="21355" xr:uid="{00000000-0005-0000-0000-000001040000}"/>
    <cellStyle name="Normal 11 7 4 4" xfId="38701" xr:uid="{00000000-0005-0000-0000-000002040000}"/>
    <cellStyle name="Normal 11 7 5" xfId="9049" xr:uid="{00000000-0005-0000-0000-000003040000}"/>
    <cellStyle name="Normal 11 7 5 2" xfId="26402" xr:uid="{00000000-0005-0000-0000-000004040000}"/>
    <cellStyle name="Normal 11 7 5 3" xfId="43748" xr:uid="{00000000-0005-0000-0000-000005040000}"/>
    <cellStyle name="Normal 11 7 6" xfId="17729" xr:uid="{00000000-0005-0000-0000-000006040000}"/>
    <cellStyle name="Normal 11 7 7" xfId="35075" xr:uid="{00000000-0005-0000-0000-000007040000}"/>
    <cellStyle name="Normal 11 8" xfId="1846" xr:uid="{00000000-0005-0000-0000-000008040000}"/>
    <cellStyle name="Normal 11 8 2" xfId="7628" xr:uid="{00000000-0005-0000-0000-000009040000}"/>
    <cellStyle name="Normal 11 8 2 2" xfId="16301" xr:uid="{00000000-0005-0000-0000-00000A040000}"/>
    <cellStyle name="Normal 11 8 2 2 2" xfId="33654" xr:uid="{00000000-0005-0000-0000-00000B040000}"/>
    <cellStyle name="Normal 11 8 2 2 3" xfId="51000" xr:uid="{00000000-0005-0000-0000-00000C040000}"/>
    <cellStyle name="Normal 11 8 2 3" xfId="24981" xr:uid="{00000000-0005-0000-0000-00000D040000}"/>
    <cellStyle name="Normal 11 8 2 4" xfId="42327" xr:uid="{00000000-0005-0000-0000-00000E040000}"/>
    <cellStyle name="Normal 11 8 3" xfId="3659" xr:uid="{00000000-0005-0000-0000-00000F040000}"/>
    <cellStyle name="Normal 11 8 3 2" xfId="12332" xr:uid="{00000000-0005-0000-0000-000010040000}"/>
    <cellStyle name="Normal 11 8 3 2 2" xfId="29685" xr:uid="{00000000-0005-0000-0000-000011040000}"/>
    <cellStyle name="Normal 11 8 3 2 3" xfId="47031" xr:uid="{00000000-0005-0000-0000-000012040000}"/>
    <cellStyle name="Normal 11 8 3 3" xfId="21012" xr:uid="{00000000-0005-0000-0000-000013040000}"/>
    <cellStyle name="Normal 11 8 3 4" xfId="38358" xr:uid="{00000000-0005-0000-0000-000014040000}"/>
    <cellStyle name="Normal 11 8 4" xfId="10519" xr:uid="{00000000-0005-0000-0000-000015040000}"/>
    <cellStyle name="Normal 11 8 4 2" xfId="27872" xr:uid="{00000000-0005-0000-0000-000016040000}"/>
    <cellStyle name="Normal 11 8 4 3" xfId="45218" xr:uid="{00000000-0005-0000-0000-000017040000}"/>
    <cellStyle name="Normal 11 8 5" xfId="19199" xr:uid="{00000000-0005-0000-0000-000018040000}"/>
    <cellStyle name="Normal 11 8 6" xfId="36545" xr:uid="{00000000-0005-0000-0000-000019040000}"/>
    <cellStyle name="Normal 11 9" xfId="1111" xr:uid="{00000000-0005-0000-0000-00001A040000}"/>
    <cellStyle name="Normal 11 9 2" xfId="6893" xr:uid="{00000000-0005-0000-0000-00001B040000}"/>
    <cellStyle name="Normal 11 9 2 2" xfId="15566" xr:uid="{00000000-0005-0000-0000-00001C040000}"/>
    <cellStyle name="Normal 11 9 2 2 2" xfId="32919" xr:uid="{00000000-0005-0000-0000-00001D040000}"/>
    <cellStyle name="Normal 11 9 2 2 3" xfId="50265" xr:uid="{00000000-0005-0000-0000-00001E040000}"/>
    <cellStyle name="Normal 11 9 2 3" xfId="24246" xr:uid="{00000000-0005-0000-0000-00001F040000}"/>
    <cellStyle name="Normal 11 9 2 4" xfId="41592" xr:uid="{00000000-0005-0000-0000-000020040000}"/>
    <cellStyle name="Normal 11 9 3" xfId="4737" xr:uid="{00000000-0005-0000-0000-000021040000}"/>
    <cellStyle name="Normal 11 9 3 2" xfId="13410" xr:uid="{00000000-0005-0000-0000-000022040000}"/>
    <cellStyle name="Normal 11 9 3 2 2" xfId="30763" xr:uid="{00000000-0005-0000-0000-000023040000}"/>
    <cellStyle name="Normal 11 9 3 2 3" xfId="48109" xr:uid="{00000000-0005-0000-0000-000024040000}"/>
    <cellStyle name="Normal 11 9 3 3" xfId="22090" xr:uid="{00000000-0005-0000-0000-000025040000}"/>
    <cellStyle name="Normal 11 9 3 4" xfId="39436" xr:uid="{00000000-0005-0000-0000-000026040000}"/>
    <cellStyle name="Normal 11 9 4" xfId="9784" xr:uid="{00000000-0005-0000-0000-000027040000}"/>
    <cellStyle name="Normal 11 9 4 2" xfId="27137" xr:uid="{00000000-0005-0000-0000-000028040000}"/>
    <cellStyle name="Normal 11 9 4 3" xfId="44483" xr:uid="{00000000-0005-0000-0000-000029040000}"/>
    <cellStyle name="Normal 11 9 5" xfId="18464" xr:uid="{00000000-0005-0000-0000-00002A040000}"/>
    <cellStyle name="Normal 11 9 6" xfId="35810" xr:uid="{00000000-0005-0000-0000-00002B040000}"/>
    <cellStyle name="Normal 12" xfId="17360" xr:uid="{00000000-0005-0000-0000-00002C040000}"/>
    <cellStyle name="Normal 12 2" xfId="52055" xr:uid="{00000000-0005-0000-0000-00002D040000}"/>
    <cellStyle name="Normal 13" xfId="52054" xr:uid="{00000000-0005-0000-0000-00002E040000}"/>
    <cellStyle name="Normal 14" xfId="52058" xr:uid="{00000000-0005-0000-0000-00002F040000}"/>
    <cellStyle name="Normal 15" xfId="52056" xr:uid="{00000000-0005-0000-0000-000030040000}"/>
    <cellStyle name="Normal 2" xfId="1" xr:uid="{00000000-0005-0000-0000-000031040000}"/>
    <cellStyle name="Normal 2 2" xfId="9" xr:uid="{00000000-0005-0000-0000-000032040000}"/>
    <cellStyle name="Normal 3" xfId="2" xr:uid="{00000000-0005-0000-0000-000033040000}"/>
    <cellStyle name="Normal 3 2" xfId="7" xr:uid="{00000000-0005-0000-0000-000034040000}"/>
    <cellStyle name="Normal 4" xfId="3" xr:uid="{00000000-0005-0000-0000-000035040000}"/>
    <cellStyle name="Normal 4 5" xfId="17356" xr:uid="{00000000-0005-0000-0000-000036040000}"/>
    <cellStyle name="Normal 5" xfId="4" xr:uid="{00000000-0005-0000-0000-000037040000}"/>
    <cellStyle name="Normal 5 2" xfId="5" xr:uid="{00000000-0005-0000-0000-000038040000}"/>
    <cellStyle name="Normal 6" xfId="6" xr:uid="{00000000-0005-0000-0000-000039040000}"/>
    <cellStyle name="Normal 6 10" xfId="744" xr:uid="{00000000-0005-0000-0000-00003A040000}"/>
    <cellStyle name="Normal 6 10 2" xfId="2557" xr:uid="{00000000-0005-0000-0000-00003B040000}"/>
    <cellStyle name="Normal 6 10 2 2" xfId="8339" xr:uid="{00000000-0005-0000-0000-00003C040000}"/>
    <cellStyle name="Normal 6 10 2 2 2" xfId="17012" xr:uid="{00000000-0005-0000-0000-00003D040000}"/>
    <cellStyle name="Normal 6 10 2 2 2 2" xfId="34365" xr:uid="{00000000-0005-0000-0000-00003E040000}"/>
    <cellStyle name="Normal 6 10 2 2 2 3" xfId="51711" xr:uid="{00000000-0005-0000-0000-00003F040000}"/>
    <cellStyle name="Normal 6 10 2 2 3" xfId="25692" xr:uid="{00000000-0005-0000-0000-000040040000}"/>
    <cellStyle name="Normal 6 10 2 2 4" xfId="43038" xr:uid="{00000000-0005-0000-0000-000041040000}"/>
    <cellStyle name="Normal 6 10 2 3" xfId="4370" xr:uid="{00000000-0005-0000-0000-000042040000}"/>
    <cellStyle name="Normal 6 10 2 3 2" xfId="13043" xr:uid="{00000000-0005-0000-0000-000043040000}"/>
    <cellStyle name="Normal 6 10 2 3 2 2" xfId="30396" xr:uid="{00000000-0005-0000-0000-000044040000}"/>
    <cellStyle name="Normal 6 10 2 3 2 3" xfId="47742" xr:uid="{00000000-0005-0000-0000-000045040000}"/>
    <cellStyle name="Normal 6 10 2 3 3" xfId="21723" xr:uid="{00000000-0005-0000-0000-000046040000}"/>
    <cellStyle name="Normal 6 10 2 3 4" xfId="39069" xr:uid="{00000000-0005-0000-0000-000047040000}"/>
    <cellStyle name="Normal 6 10 2 4" xfId="11230" xr:uid="{00000000-0005-0000-0000-000048040000}"/>
    <cellStyle name="Normal 6 10 2 4 2" xfId="28583" xr:uid="{00000000-0005-0000-0000-000049040000}"/>
    <cellStyle name="Normal 6 10 2 4 3" xfId="45929" xr:uid="{00000000-0005-0000-0000-00004A040000}"/>
    <cellStyle name="Normal 6 10 2 5" xfId="19910" xr:uid="{00000000-0005-0000-0000-00004B040000}"/>
    <cellStyle name="Normal 6 10 2 6" xfId="37256" xr:uid="{00000000-0005-0000-0000-00004C040000}"/>
    <cellStyle name="Normal 6 10 3" xfId="1479" xr:uid="{00000000-0005-0000-0000-00004D040000}"/>
    <cellStyle name="Normal 6 10 3 2" xfId="7261" xr:uid="{00000000-0005-0000-0000-00004E040000}"/>
    <cellStyle name="Normal 6 10 3 2 2" xfId="15934" xr:uid="{00000000-0005-0000-0000-00004F040000}"/>
    <cellStyle name="Normal 6 10 3 2 2 2" xfId="33287" xr:uid="{00000000-0005-0000-0000-000050040000}"/>
    <cellStyle name="Normal 6 10 3 2 2 3" xfId="50633" xr:uid="{00000000-0005-0000-0000-000051040000}"/>
    <cellStyle name="Normal 6 10 3 2 3" xfId="24614" xr:uid="{00000000-0005-0000-0000-000052040000}"/>
    <cellStyle name="Normal 6 10 3 2 4" xfId="41960" xr:uid="{00000000-0005-0000-0000-000053040000}"/>
    <cellStyle name="Normal 6 10 3 3" xfId="5105" xr:uid="{00000000-0005-0000-0000-000054040000}"/>
    <cellStyle name="Normal 6 10 3 3 2" xfId="13778" xr:uid="{00000000-0005-0000-0000-000055040000}"/>
    <cellStyle name="Normal 6 10 3 3 2 2" xfId="31131" xr:uid="{00000000-0005-0000-0000-000056040000}"/>
    <cellStyle name="Normal 6 10 3 3 2 3" xfId="48477" xr:uid="{00000000-0005-0000-0000-000057040000}"/>
    <cellStyle name="Normal 6 10 3 3 3" xfId="22458" xr:uid="{00000000-0005-0000-0000-000058040000}"/>
    <cellStyle name="Normal 6 10 3 3 4" xfId="39804" xr:uid="{00000000-0005-0000-0000-000059040000}"/>
    <cellStyle name="Normal 6 10 3 4" xfId="10152" xr:uid="{00000000-0005-0000-0000-00005A040000}"/>
    <cellStyle name="Normal 6 10 3 4 2" xfId="27505" xr:uid="{00000000-0005-0000-0000-00005B040000}"/>
    <cellStyle name="Normal 6 10 3 4 3" xfId="44851" xr:uid="{00000000-0005-0000-0000-00005C040000}"/>
    <cellStyle name="Normal 6 10 3 5" xfId="18832" xr:uid="{00000000-0005-0000-0000-00005D040000}"/>
    <cellStyle name="Normal 6 10 3 6" xfId="36178" xr:uid="{00000000-0005-0000-0000-00005E040000}"/>
    <cellStyle name="Normal 6 10 4" xfId="6526" xr:uid="{00000000-0005-0000-0000-00005F040000}"/>
    <cellStyle name="Normal 6 10 4 2" xfId="15199" xr:uid="{00000000-0005-0000-0000-000060040000}"/>
    <cellStyle name="Normal 6 10 4 2 2" xfId="32552" xr:uid="{00000000-0005-0000-0000-000061040000}"/>
    <cellStyle name="Normal 6 10 4 2 3" xfId="49898" xr:uid="{00000000-0005-0000-0000-000062040000}"/>
    <cellStyle name="Normal 6 10 4 3" xfId="23879" xr:uid="{00000000-0005-0000-0000-000063040000}"/>
    <cellStyle name="Normal 6 10 4 4" xfId="41225" xr:uid="{00000000-0005-0000-0000-000064040000}"/>
    <cellStyle name="Normal 6 10 5" xfId="3292" xr:uid="{00000000-0005-0000-0000-000065040000}"/>
    <cellStyle name="Normal 6 10 5 2" xfId="11965" xr:uid="{00000000-0005-0000-0000-000066040000}"/>
    <cellStyle name="Normal 6 10 5 2 2" xfId="29318" xr:uid="{00000000-0005-0000-0000-000067040000}"/>
    <cellStyle name="Normal 6 10 5 2 3" xfId="46664" xr:uid="{00000000-0005-0000-0000-000068040000}"/>
    <cellStyle name="Normal 6 10 5 3" xfId="20645" xr:uid="{00000000-0005-0000-0000-000069040000}"/>
    <cellStyle name="Normal 6 10 5 4" xfId="37991" xr:uid="{00000000-0005-0000-0000-00006A040000}"/>
    <cellStyle name="Normal 6 10 6" xfId="9417" xr:uid="{00000000-0005-0000-0000-00006B040000}"/>
    <cellStyle name="Normal 6 10 6 2" xfId="26770" xr:uid="{00000000-0005-0000-0000-00006C040000}"/>
    <cellStyle name="Normal 6 10 6 3" xfId="44116" xr:uid="{00000000-0005-0000-0000-00006D040000}"/>
    <cellStyle name="Normal 6 10 7" xfId="18097" xr:uid="{00000000-0005-0000-0000-00006E040000}"/>
    <cellStyle name="Normal 6 10 8" xfId="35443" xr:uid="{00000000-0005-0000-0000-00006F040000}"/>
    <cellStyle name="Normal 6 11" xfId="352" xr:uid="{00000000-0005-0000-0000-000070040000}"/>
    <cellStyle name="Normal 6 11 2" xfId="2165" xr:uid="{00000000-0005-0000-0000-000071040000}"/>
    <cellStyle name="Normal 6 11 2 2" xfId="7947" xr:uid="{00000000-0005-0000-0000-000072040000}"/>
    <cellStyle name="Normal 6 11 2 2 2" xfId="16620" xr:uid="{00000000-0005-0000-0000-000073040000}"/>
    <cellStyle name="Normal 6 11 2 2 2 2" xfId="33973" xr:uid="{00000000-0005-0000-0000-000074040000}"/>
    <cellStyle name="Normal 6 11 2 2 2 3" xfId="51319" xr:uid="{00000000-0005-0000-0000-000075040000}"/>
    <cellStyle name="Normal 6 11 2 2 3" xfId="25300" xr:uid="{00000000-0005-0000-0000-000076040000}"/>
    <cellStyle name="Normal 6 11 2 2 4" xfId="42646" xr:uid="{00000000-0005-0000-0000-000077040000}"/>
    <cellStyle name="Normal 6 11 2 3" xfId="5448" xr:uid="{00000000-0005-0000-0000-000078040000}"/>
    <cellStyle name="Normal 6 11 2 3 2" xfId="14121" xr:uid="{00000000-0005-0000-0000-000079040000}"/>
    <cellStyle name="Normal 6 11 2 3 2 2" xfId="31474" xr:uid="{00000000-0005-0000-0000-00007A040000}"/>
    <cellStyle name="Normal 6 11 2 3 2 3" xfId="48820" xr:uid="{00000000-0005-0000-0000-00007B040000}"/>
    <cellStyle name="Normal 6 11 2 3 3" xfId="22801" xr:uid="{00000000-0005-0000-0000-00007C040000}"/>
    <cellStyle name="Normal 6 11 2 3 4" xfId="40147" xr:uid="{00000000-0005-0000-0000-00007D040000}"/>
    <cellStyle name="Normal 6 11 2 4" xfId="10838" xr:uid="{00000000-0005-0000-0000-00007E040000}"/>
    <cellStyle name="Normal 6 11 2 4 2" xfId="28191" xr:uid="{00000000-0005-0000-0000-00007F040000}"/>
    <cellStyle name="Normal 6 11 2 4 3" xfId="45537" xr:uid="{00000000-0005-0000-0000-000080040000}"/>
    <cellStyle name="Normal 6 11 2 5" xfId="19518" xr:uid="{00000000-0005-0000-0000-000081040000}"/>
    <cellStyle name="Normal 6 11 2 6" xfId="36864" xr:uid="{00000000-0005-0000-0000-000082040000}"/>
    <cellStyle name="Normal 6 11 3" xfId="6134" xr:uid="{00000000-0005-0000-0000-000083040000}"/>
    <cellStyle name="Normal 6 11 3 2" xfId="14807" xr:uid="{00000000-0005-0000-0000-000084040000}"/>
    <cellStyle name="Normal 6 11 3 2 2" xfId="32160" xr:uid="{00000000-0005-0000-0000-000085040000}"/>
    <cellStyle name="Normal 6 11 3 2 3" xfId="49506" xr:uid="{00000000-0005-0000-0000-000086040000}"/>
    <cellStyle name="Normal 6 11 3 3" xfId="23487" xr:uid="{00000000-0005-0000-0000-000087040000}"/>
    <cellStyle name="Normal 6 11 3 4" xfId="40833" xr:uid="{00000000-0005-0000-0000-000088040000}"/>
    <cellStyle name="Normal 6 11 4" xfId="3978" xr:uid="{00000000-0005-0000-0000-000089040000}"/>
    <cellStyle name="Normal 6 11 4 2" xfId="12651" xr:uid="{00000000-0005-0000-0000-00008A040000}"/>
    <cellStyle name="Normal 6 11 4 2 2" xfId="30004" xr:uid="{00000000-0005-0000-0000-00008B040000}"/>
    <cellStyle name="Normal 6 11 4 2 3" xfId="47350" xr:uid="{00000000-0005-0000-0000-00008C040000}"/>
    <cellStyle name="Normal 6 11 4 3" xfId="21331" xr:uid="{00000000-0005-0000-0000-00008D040000}"/>
    <cellStyle name="Normal 6 11 4 4" xfId="38677" xr:uid="{00000000-0005-0000-0000-00008E040000}"/>
    <cellStyle name="Normal 6 11 5" xfId="9025" xr:uid="{00000000-0005-0000-0000-00008F040000}"/>
    <cellStyle name="Normal 6 11 5 2" xfId="26378" xr:uid="{00000000-0005-0000-0000-000090040000}"/>
    <cellStyle name="Normal 6 11 5 3" xfId="43724" xr:uid="{00000000-0005-0000-0000-000091040000}"/>
    <cellStyle name="Normal 6 11 6" xfId="17705" xr:uid="{00000000-0005-0000-0000-000092040000}"/>
    <cellStyle name="Normal 6 11 7" xfId="35051" xr:uid="{00000000-0005-0000-0000-000093040000}"/>
    <cellStyle name="Normal 6 12" xfId="1822" xr:uid="{00000000-0005-0000-0000-000094040000}"/>
    <cellStyle name="Normal 6 12 2" xfId="7604" xr:uid="{00000000-0005-0000-0000-000095040000}"/>
    <cellStyle name="Normal 6 12 2 2" xfId="16277" xr:uid="{00000000-0005-0000-0000-000096040000}"/>
    <cellStyle name="Normal 6 12 2 2 2" xfId="33630" xr:uid="{00000000-0005-0000-0000-000097040000}"/>
    <cellStyle name="Normal 6 12 2 2 3" xfId="50976" xr:uid="{00000000-0005-0000-0000-000098040000}"/>
    <cellStyle name="Normal 6 12 2 3" xfId="24957" xr:uid="{00000000-0005-0000-0000-000099040000}"/>
    <cellStyle name="Normal 6 12 2 4" xfId="42303" xr:uid="{00000000-0005-0000-0000-00009A040000}"/>
    <cellStyle name="Normal 6 12 3" xfId="3635" xr:uid="{00000000-0005-0000-0000-00009B040000}"/>
    <cellStyle name="Normal 6 12 3 2" xfId="12308" xr:uid="{00000000-0005-0000-0000-00009C040000}"/>
    <cellStyle name="Normal 6 12 3 2 2" xfId="29661" xr:uid="{00000000-0005-0000-0000-00009D040000}"/>
    <cellStyle name="Normal 6 12 3 2 3" xfId="47007" xr:uid="{00000000-0005-0000-0000-00009E040000}"/>
    <cellStyle name="Normal 6 12 3 3" xfId="20988" xr:uid="{00000000-0005-0000-0000-00009F040000}"/>
    <cellStyle name="Normal 6 12 3 4" xfId="38334" xr:uid="{00000000-0005-0000-0000-0000A0040000}"/>
    <cellStyle name="Normal 6 12 4" xfId="10495" xr:uid="{00000000-0005-0000-0000-0000A1040000}"/>
    <cellStyle name="Normal 6 12 4 2" xfId="27848" xr:uid="{00000000-0005-0000-0000-0000A2040000}"/>
    <cellStyle name="Normal 6 12 4 3" xfId="45194" xr:uid="{00000000-0005-0000-0000-0000A3040000}"/>
    <cellStyle name="Normal 6 12 5" xfId="19175" xr:uid="{00000000-0005-0000-0000-0000A4040000}"/>
    <cellStyle name="Normal 6 12 6" xfId="36521" xr:uid="{00000000-0005-0000-0000-0000A5040000}"/>
    <cellStyle name="Normal 6 13" xfId="1087" xr:uid="{00000000-0005-0000-0000-0000A6040000}"/>
    <cellStyle name="Normal 6 13 2" xfId="6869" xr:uid="{00000000-0005-0000-0000-0000A7040000}"/>
    <cellStyle name="Normal 6 13 2 2" xfId="15542" xr:uid="{00000000-0005-0000-0000-0000A8040000}"/>
    <cellStyle name="Normal 6 13 2 2 2" xfId="32895" xr:uid="{00000000-0005-0000-0000-0000A9040000}"/>
    <cellStyle name="Normal 6 13 2 2 3" xfId="50241" xr:uid="{00000000-0005-0000-0000-0000AA040000}"/>
    <cellStyle name="Normal 6 13 2 3" xfId="24222" xr:uid="{00000000-0005-0000-0000-0000AB040000}"/>
    <cellStyle name="Normal 6 13 2 4" xfId="41568" xr:uid="{00000000-0005-0000-0000-0000AC040000}"/>
    <cellStyle name="Normal 6 13 3" xfId="4713" xr:uid="{00000000-0005-0000-0000-0000AD040000}"/>
    <cellStyle name="Normal 6 13 3 2" xfId="13386" xr:uid="{00000000-0005-0000-0000-0000AE040000}"/>
    <cellStyle name="Normal 6 13 3 2 2" xfId="30739" xr:uid="{00000000-0005-0000-0000-0000AF040000}"/>
    <cellStyle name="Normal 6 13 3 2 3" xfId="48085" xr:uid="{00000000-0005-0000-0000-0000B0040000}"/>
    <cellStyle name="Normal 6 13 3 3" xfId="22066" xr:uid="{00000000-0005-0000-0000-0000B1040000}"/>
    <cellStyle name="Normal 6 13 3 4" xfId="39412" xr:uid="{00000000-0005-0000-0000-0000B2040000}"/>
    <cellStyle name="Normal 6 13 4" xfId="9760" xr:uid="{00000000-0005-0000-0000-0000B3040000}"/>
    <cellStyle name="Normal 6 13 4 2" xfId="27113" xr:uid="{00000000-0005-0000-0000-0000B4040000}"/>
    <cellStyle name="Normal 6 13 4 3" xfId="44459" xr:uid="{00000000-0005-0000-0000-0000B5040000}"/>
    <cellStyle name="Normal 6 13 5" xfId="18440" xr:uid="{00000000-0005-0000-0000-0000B6040000}"/>
    <cellStyle name="Normal 6 13 6" xfId="35786" xr:uid="{00000000-0005-0000-0000-0000B7040000}"/>
    <cellStyle name="Normal 6 14" xfId="5791" xr:uid="{00000000-0005-0000-0000-0000B8040000}"/>
    <cellStyle name="Normal 6 14 2" xfId="14464" xr:uid="{00000000-0005-0000-0000-0000B9040000}"/>
    <cellStyle name="Normal 6 14 2 2" xfId="31817" xr:uid="{00000000-0005-0000-0000-0000BA040000}"/>
    <cellStyle name="Normal 6 14 2 3" xfId="49163" xr:uid="{00000000-0005-0000-0000-0000BB040000}"/>
    <cellStyle name="Normal 6 14 3" xfId="23144" xr:uid="{00000000-0005-0000-0000-0000BC040000}"/>
    <cellStyle name="Normal 6 14 4" xfId="40490" xr:uid="{00000000-0005-0000-0000-0000BD040000}"/>
    <cellStyle name="Normal 6 15" xfId="2900" xr:uid="{00000000-0005-0000-0000-0000BE040000}"/>
    <cellStyle name="Normal 6 15 2" xfId="11573" xr:uid="{00000000-0005-0000-0000-0000BF040000}"/>
    <cellStyle name="Normal 6 15 2 2" xfId="28926" xr:uid="{00000000-0005-0000-0000-0000C0040000}"/>
    <cellStyle name="Normal 6 15 2 3" xfId="46272" xr:uid="{00000000-0005-0000-0000-0000C1040000}"/>
    <cellStyle name="Normal 6 15 3" xfId="20253" xr:uid="{00000000-0005-0000-0000-0000C2040000}"/>
    <cellStyle name="Normal 6 15 4" xfId="37599" xr:uid="{00000000-0005-0000-0000-0000C3040000}"/>
    <cellStyle name="Normal 6 16" xfId="8682" xr:uid="{00000000-0005-0000-0000-0000C4040000}"/>
    <cellStyle name="Normal 6 16 2" xfId="26035" xr:uid="{00000000-0005-0000-0000-0000C5040000}"/>
    <cellStyle name="Normal 6 16 3" xfId="43381" xr:uid="{00000000-0005-0000-0000-0000C6040000}"/>
    <cellStyle name="Normal 6 17" xfId="17365" xr:uid="{00000000-0005-0000-0000-0000C7040000}"/>
    <cellStyle name="Normal 6 18" xfId="34708" xr:uid="{00000000-0005-0000-0000-0000C8040000}"/>
    <cellStyle name="Normal 6 2" xfId="8" xr:uid="{00000000-0005-0000-0000-0000C9040000}"/>
    <cellStyle name="Normal 6 2 10" xfId="353" xr:uid="{00000000-0005-0000-0000-0000CA040000}"/>
    <cellStyle name="Normal 6 2 10 2" xfId="2166" xr:uid="{00000000-0005-0000-0000-0000CB040000}"/>
    <cellStyle name="Normal 6 2 10 2 2" xfId="7948" xr:uid="{00000000-0005-0000-0000-0000CC040000}"/>
    <cellStyle name="Normal 6 2 10 2 2 2" xfId="16621" xr:uid="{00000000-0005-0000-0000-0000CD040000}"/>
    <cellStyle name="Normal 6 2 10 2 2 2 2" xfId="33974" xr:uid="{00000000-0005-0000-0000-0000CE040000}"/>
    <cellStyle name="Normal 6 2 10 2 2 2 3" xfId="51320" xr:uid="{00000000-0005-0000-0000-0000CF040000}"/>
    <cellStyle name="Normal 6 2 10 2 2 3" xfId="25301" xr:uid="{00000000-0005-0000-0000-0000D0040000}"/>
    <cellStyle name="Normal 6 2 10 2 2 4" xfId="42647" xr:uid="{00000000-0005-0000-0000-0000D1040000}"/>
    <cellStyle name="Normal 6 2 10 2 3" xfId="5449" xr:uid="{00000000-0005-0000-0000-0000D2040000}"/>
    <cellStyle name="Normal 6 2 10 2 3 2" xfId="14122" xr:uid="{00000000-0005-0000-0000-0000D3040000}"/>
    <cellStyle name="Normal 6 2 10 2 3 2 2" xfId="31475" xr:uid="{00000000-0005-0000-0000-0000D4040000}"/>
    <cellStyle name="Normal 6 2 10 2 3 2 3" xfId="48821" xr:uid="{00000000-0005-0000-0000-0000D5040000}"/>
    <cellStyle name="Normal 6 2 10 2 3 3" xfId="22802" xr:uid="{00000000-0005-0000-0000-0000D6040000}"/>
    <cellStyle name="Normal 6 2 10 2 3 4" xfId="40148" xr:uid="{00000000-0005-0000-0000-0000D7040000}"/>
    <cellStyle name="Normal 6 2 10 2 4" xfId="10839" xr:uid="{00000000-0005-0000-0000-0000D8040000}"/>
    <cellStyle name="Normal 6 2 10 2 4 2" xfId="28192" xr:uid="{00000000-0005-0000-0000-0000D9040000}"/>
    <cellStyle name="Normal 6 2 10 2 4 3" xfId="45538" xr:uid="{00000000-0005-0000-0000-0000DA040000}"/>
    <cellStyle name="Normal 6 2 10 2 5" xfId="19519" xr:uid="{00000000-0005-0000-0000-0000DB040000}"/>
    <cellStyle name="Normal 6 2 10 2 6" xfId="36865" xr:uid="{00000000-0005-0000-0000-0000DC040000}"/>
    <cellStyle name="Normal 6 2 10 3" xfId="6135" xr:uid="{00000000-0005-0000-0000-0000DD040000}"/>
    <cellStyle name="Normal 6 2 10 3 2" xfId="14808" xr:uid="{00000000-0005-0000-0000-0000DE040000}"/>
    <cellStyle name="Normal 6 2 10 3 2 2" xfId="32161" xr:uid="{00000000-0005-0000-0000-0000DF040000}"/>
    <cellStyle name="Normal 6 2 10 3 2 3" xfId="49507" xr:uid="{00000000-0005-0000-0000-0000E0040000}"/>
    <cellStyle name="Normal 6 2 10 3 3" xfId="23488" xr:uid="{00000000-0005-0000-0000-0000E1040000}"/>
    <cellStyle name="Normal 6 2 10 3 4" xfId="40834" xr:uid="{00000000-0005-0000-0000-0000E2040000}"/>
    <cellStyle name="Normal 6 2 10 4" xfId="3979" xr:uid="{00000000-0005-0000-0000-0000E3040000}"/>
    <cellStyle name="Normal 6 2 10 4 2" xfId="12652" xr:uid="{00000000-0005-0000-0000-0000E4040000}"/>
    <cellStyle name="Normal 6 2 10 4 2 2" xfId="30005" xr:uid="{00000000-0005-0000-0000-0000E5040000}"/>
    <cellStyle name="Normal 6 2 10 4 2 3" xfId="47351" xr:uid="{00000000-0005-0000-0000-0000E6040000}"/>
    <cellStyle name="Normal 6 2 10 4 3" xfId="21332" xr:uid="{00000000-0005-0000-0000-0000E7040000}"/>
    <cellStyle name="Normal 6 2 10 4 4" xfId="38678" xr:uid="{00000000-0005-0000-0000-0000E8040000}"/>
    <cellStyle name="Normal 6 2 10 5" xfId="9026" xr:uid="{00000000-0005-0000-0000-0000E9040000}"/>
    <cellStyle name="Normal 6 2 10 5 2" xfId="26379" xr:uid="{00000000-0005-0000-0000-0000EA040000}"/>
    <cellStyle name="Normal 6 2 10 5 3" xfId="43725" xr:uid="{00000000-0005-0000-0000-0000EB040000}"/>
    <cellStyle name="Normal 6 2 10 6" xfId="17706" xr:uid="{00000000-0005-0000-0000-0000EC040000}"/>
    <cellStyle name="Normal 6 2 10 7" xfId="35052" xr:uid="{00000000-0005-0000-0000-0000ED040000}"/>
    <cellStyle name="Normal 6 2 11" xfId="1823" xr:uid="{00000000-0005-0000-0000-0000EE040000}"/>
    <cellStyle name="Normal 6 2 11 2" xfId="7605" xr:uid="{00000000-0005-0000-0000-0000EF040000}"/>
    <cellStyle name="Normal 6 2 11 2 2" xfId="16278" xr:uid="{00000000-0005-0000-0000-0000F0040000}"/>
    <cellStyle name="Normal 6 2 11 2 2 2" xfId="33631" xr:uid="{00000000-0005-0000-0000-0000F1040000}"/>
    <cellStyle name="Normal 6 2 11 2 2 3" xfId="50977" xr:uid="{00000000-0005-0000-0000-0000F2040000}"/>
    <cellStyle name="Normal 6 2 11 2 3" xfId="24958" xr:uid="{00000000-0005-0000-0000-0000F3040000}"/>
    <cellStyle name="Normal 6 2 11 2 4" xfId="42304" xr:uid="{00000000-0005-0000-0000-0000F4040000}"/>
    <cellStyle name="Normal 6 2 11 3" xfId="3636" xr:uid="{00000000-0005-0000-0000-0000F5040000}"/>
    <cellStyle name="Normal 6 2 11 3 2" xfId="12309" xr:uid="{00000000-0005-0000-0000-0000F6040000}"/>
    <cellStyle name="Normal 6 2 11 3 2 2" xfId="29662" xr:uid="{00000000-0005-0000-0000-0000F7040000}"/>
    <cellStyle name="Normal 6 2 11 3 2 3" xfId="47008" xr:uid="{00000000-0005-0000-0000-0000F8040000}"/>
    <cellStyle name="Normal 6 2 11 3 3" xfId="20989" xr:uid="{00000000-0005-0000-0000-0000F9040000}"/>
    <cellStyle name="Normal 6 2 11 3 4" xfId="38335" xr:uid="{00000000-0005-0000-0000-0000FA040000}"/>
    <cellStyle name="Normal 6 2 11 4" xfId="10496" xr:uid="{00000000-0005-0000-0000-0000FB040000}"/>
    <cellStyle name="Normal 6 2 11 4 2" xfId="27849" xr:uid="{00000000-0005-0000-0000-0000FC040000}"/>
    <cellStyle name="Normal 6 2 11 4 3" xfId="45195" xr:uid="{00000000-0005-0000-0000-0000FD040000}"/>
    <cellStyle name="Normal 6 2 11 5" xfId="19176" xr:uid="{00000000-0005-0000-0000-0000FE040000}"/>
    <cellStyle name="Normal 6 2 11 6" xfId="36522" xr:uid="{00000000-0005-0000-0000-0000FF040000}"/>
    <cellStyle name="Normal 6 2 12" xfId="1088" xr:uid="{00000000-0005-0000-0000-000000050000}"/>
    <cellStyle name="Normal 6 2 12 2" xfId="6870" xr:uid="{00000000-0005-0000-0000-000001050000}"/>
    <cellStyle name="Normal 6 2 12 2 2" xfId="15543" xr:uid="{00000000-0005-0000-0000-000002050000}"/>
    <cellStyle name="Normal 6 2 12 2 2 2" xfId="32896" xr:uid="{00000000-0005-0000-0000-000003050000}"/>
    <cellStyle name="Normal 6 2 12 2 2 3" xfId="50242" xr:uid="{00000000-0005-0000-0000-000004050000}"/>
    <cellStyle name="Normal 6 2 12 2 3" xfId="24223" xr:uid="{00000000-0005-0000-0000-000005050000}"/>
    <cellStyle name="Normal 6 2 12 2 4" xfId="41569" xr:uid="{00000000-0005-0000-0000-000006050000}"/>
    <cellStyle name="Normal 6 2 12 3" xfId="4714" xr:uid="{00000000-0005-0000-0000-000007050000}"/>
    <cellStyle name="Normal 6 2 12 3 2" xfId="13387" xr:uid="{00000000-0005-0000-0000-000008050000}"/>
    <cellStyle name="Normal 6 2 12 3 2 2" xfId="30740" xr:uid="{00000000-0005-0000-0000-000009050000}"/>
    <cellStyle name="Normal 6 2 12 3 2 3" xfId="48086" xr:uid="{00000000-0005-0000-0000-00000A050000}"/>
    <cellStyle name="Normal 6 2 12 3 3" xfId="22067" xr:uid="{00000000-0005-0000-0000-00000B050000}"/>
    <cellStyle name="Normal 6 2 12 3 4" xfId="39413" xr:uid="{00000000-0005-0000-0000-00000C050000}"/>
    <cellStyle name="Normal 6 2 12 4" xfId="9761" xr:uid="{00000000-0005-0000-0000-00000D050000}"/>
    <cellStyle name="Normal 6 2 12 4 2" xfId="27114" xr:uid="{00000000-0005-0000-0000-00000E050000}"/>
    <cellStyle name="Normal 6 2 12 4 3" xfId="44460" xr:uid="{00000000-0005-0000-0000-00000F050000}"/>
    <cellStyle name="Normal 6 2 12 5" xfId="18441" xr:uid="{00000000-0005-0000-0000-000010050000}"/>
    <cellStyle name="Normal 6 2 12 6" xfId="35787" xr:uid="{00000000-0005-0000-0000-000011050000}"/>
    <cellStyle name="Normal 6 2 13" xfId="5792" xr:uid="{00000000-0005-0000-0000-000012050000}"/>
    <cellStyle name="Normal 6 2 13 2" xfId="14465" xr:uid="{00000000-0005-0000-0000-000013050000}"/>
    <cellStyle name="Normal 6 2 13 2 2" xfId="31818" xr:uid="{00000000-0005-0000-0000-000014050000}"/>
    <cellStyle name="Normal 6 2 13 2 3" xfId="49164" xr:uid="{00000000-0005-0000-0000-000015050000}"/>
    <cellStyle name="Normal 6 2 13 3" xfId="23145" xr:uid="{00000000-0005-0000-0000-000016050000}"/>
    <cellStyle name="Normal 6 2 13 4" xfId="40491" xr:uid="{00000000-0005-0000-0000-000017050000}"/>
    <cellStyle name="Normal 6 2 14" xfId="2901" xr:uid="{00000000-0005-0000-0000-000018050000}"/>
    <cellStyle name="Normal 6 2 14 2" xfId="11574" xr:uid="{00000000-0005-0000-0000-000019050000}"/>
    <cellStyle name="Normal 6 2 14 2 2" xfId="28927" xr:uid="{00000000-0005-0000-0000-00001A050000}"/>
    <cellStyle name="Normal 6 2 14 2 3" xfId="46273" xr:uid="{00000000-0005-0000-0000-00001B050000}"/>
    <cellStyle name="Normal 6 2 14 3" xfId="20254" xr:uid="{00000000-0005-0000-0000-00001C050000}"/>
    <cellStyle name="Normal 6 2 14 4" xfId="37600" xr:uid="{00000000-0005-0000-0000-00001D050000}"/>
    <cellStyle name="Normal 6 2 15" xfId="8683" xr:uid="{00000000-0005-0000-0000-00001E050000}"/>
    <cellStyle name="Normal 6 2 15 2" xfId="26036" xr:uid="{00000000-0005-0000-0000-00001F050000}"/>
    <cellStyle name="Normal 6 2 15 3" xfId="43382" xr:uid="{00000000-0005-0000-0000-000020050000}"/>
    <cellStyle name="Normal 6 2 16" xfId="17359" xr:uid="{00000000-0005-0000-0000-000021050000}"/>
    <cellStyle name="Normal 6 2 17" xfId="17366" xr:uid="{00000000-0005-0000-0000-000022050000}"/>
    <cellStyle name="Normal 6 2 18" xfId="34709" xr:uid="{00000000-0005-0000-0000-000023050000}"/>
    <cellStyle name="Normal 6 2 2" xfId="14" xr:uid="{00000000-0005-0000-0000-000024050000}"/>
    <cellStyle name="Normal 6 2 2 10" xfId="1828" xr:uid="{00000000-0005-0000-0000-000025050000}"/>
    <cellStyle name="Normal 6 2 2 10 2" xfId="7610" xr:uid="{00000000-0005-0000-0000-000026050000}"/>
    <cellStyle name="Normal 6 2 2 10 2 2" xfId="16283" xr:uid="{00000000-0005-0000-0000-000027050000}"/>
    <cellStyle name="Normal 6 2 2 10 2 2 2" xfId="33636" xr:uid="{00000000-0005-0000-0000-000028050000}"/>
    <cellStyle name="Normal 6 2 2 10 2 2 3" xfId="50982" xr:uid="{00000000-0005-0000-0000-000029050000}"/>
    <cellStyle name="Normal 6 2 2 10 2 3" xfId="24963" xr:uid="{00000000-0005-0000-0000-00002A050000}"/>
    <cellStyle name="Normal 6 2 2 10 2 4" xfId="42309" xr:uid="{00000000-0005-0000-0000-00002B050000}"/>
    <cellStyle name="Normal 6 2 2 10 3" xfId="3641" xr:uid="{00000000-0005-0000-0000-00002C050000}"/>
    <cellStyle name="Normal 6 2 2 10 3 2" xfId="12314" xr:uid="{00000000-0005-0000-0000-00002D050000}"/>
    <cellStyle name="Normal 6 2 2 10 3 2 2" xfId="29667" xr:uid="{00000000-0005-0000-0000-00002E050000}"/>
    <cellStyle name="Normal 6 2 2 10 3 2 3" xfId="47013" xr:uid="{00000000-0005-0000-0000-00002F050000}"/>
    <cellStyle name="Normal 6 2 2 10 3 3" xfId="20994" xr:uid="{00000000-0005-0000-0000-000030050000}"/>
    <cellStyle name="Normal 6 2 2 10 3 4" xfId="38340" xr:uid="{00000000-0005-0000-0000-000031050000}"/>
    <cellStyle name="Normal 6 2 2 10 4" xfId="10501" xr:uid="{00000000-0005-0000-0000-000032050000}"/>
    <cellStyle name="Normal 6 2 2 10 4 2" xfId="27854" xr:uid="{00000000-0005-0000-0000-000033050000}"/>
    <cellStyle name="Normal 6 2 2 10 4 3" xfId="45200" xr:uid="{00000000-0005-0000-0000-000034050000}"/>
    <cellStyle name="Normal 6 2 2 10 5" xfId="19181" xr:uid="{00000000-0005-0000-0000-000035050000}"/>
    <cellStyle name="Normal 6 2 2 10 6" xfId="36527" xr:uid="{00000000-0005-0000-0000-000036050000}"/>
    <cellStyle name="Normal 6 2 2 11" xfId="1093" xr:uid="{00000000-0005-0000-0000-000037050000}"/>
    <cellStyle name="Normal 6 2 2 11 2" xfId="6875" xr:uid="{00000000-0005-0000-0000-000038050000}"/>
    <cellStyle name="Normal 6 2 2 11 2 2" xfId="15548" xr:uid="{00000000-0005-0000-0000-000039050000}"/>
    <cellStyle name="Normal 6 2 2 11 2 2 2" xfId="32901" xr:uid="{00000000-0005-0000-0000-00003A050000}"/>
    <cellStyle name="Normal 6 2 2 11 2 2 3" xfId="50247" xr:uid="{00000000-0005-0000-0000-00003B050000}"/>
    <cellStyle name="Normal 6 2 2 11 2 3" xfId="24228" xr:uid="{00000000-0005-0000-0000-00003C050000}"/>
    <cellStyle name="Normal 6 2 2 11 2 4" xfId="41574" xr:uid="{00000000-0005-0000-0000-00003D050000}"/>
    <cellStyle name="Normal 6 2 2 11 3" xfId="4719" xr:uid="{00000000-0005-0000-0000-00003E050000}"/>
    <cellStyle name="Normal 6 2 2 11 3 2" xfId="13392" xr:uid="{00000000-0005-0000-0000-00003F050000}"/>
    <cellStyle name="Normal 6 2 2 11 3 2 2" xfId="30745" xr:uid="{00000000-0005-0000-0000-000040050000}"/>
    <cellStyle name="Normal 6 2 2 11 3 2 3" xfId="48091" xr:uid="{00000000-0005-0000-0000-000041050000}"/>
    <cellStyle name="Normal 6 2 2 11 3 3" xfId="22072" xr:uid="{00000000-0005-0000-0000-000042050000}"/>
    <cellStyle name="Normal 6 2 2 11 3 4" xfId="39418" xr:uid="{00000000-0005-0000-0000-000043050000}"/>
    <cellStyle name="Normal 6 2 2 11 4" xfId="9766" xr:uid="{00000000-0005-0000-0000-000044050000}"/>
    <cellStyle name="Normal 6 2 2 11 4 2" xfId="27119" xr:uid="{00000000-0005-0000-0000-000045050000}"/>
    <cellStyle name="Normal 6 2 2 11 4 3" xfId="44465" xr:uid="{00000000-0005-0000-0000-000046050000}"/>
    <cellStyle name="Normal 6 2 2 11 5" xfId="18446" xr:uid="{00000000-0005-0000-0000-000047050000}"/>
    <cellStyle name="Normal 6 2 2 11 6" xfId="35792" xr:uid="{00000000-0005-0000-0000-000048050000}"/>
    <cellStyle name="Normal 6 2 2 12" xfId="5797" xr:uid="{00000000-0005-0000-0000-000049050000}"/>
    <cellStyle name="Normal 6 2 2 12 2" xfId="14470" xr:uid="{00000000-0005-0000-0000-00004A050000}"/>
    <cellStyle name="Normal 6 2 2 12 2 2" xfId="31823" xr:uid="{00000000-0005-0000-0000-00004B050000}"/>
    <cellStyle name="Normal 6 2 2 12 2 3" xfId="49169" xr:uid="{00000000-0005-0000-0000-00004C050000}"/>
    <cellStyle name="Normal 6 2 2 12 3" xfId="23150" xr:uid="{00000000-0005-0000-0000-00004D050000}"/>
    <cellStyle name="Normal 6 2 2 12 4" xfId="40496" xr:uid="{00000000-0005-0000-0000-00004E050000}"/>
    <cellStyle name="Normal 6 2 2 13" xfId="2906" xr:uid="{00000000-0005-0000-0000-00004F050000}"/>
    <cellStyle name="Normal 6 2 2 13 2" xfId="11579" xr:uid="{00000000-0005-0000-0000-000050050000}"/>
    <cellStyle name="Normal 6 2 2 13 2 2" xfId="28932" xr:uid="{00000000-0005-0000-0000-000051050000}"/>
    <cellStyle name="Normal 6 2 2 13 2 3" xfId="46278" xr:uid="{00000000-0005-0000-0000-000052050000}"/>
    <cellStyle name="Normal 6 2 2 13 3" xfId="20259" xr:uid="{00000000-0005-0000-0000-000053050000}"/>
    <cellStyle name="Normal 6 2 2 13 4" xfId="37605" xr:uid="{00000000-0005-0000-0000-000054050000}"/>
    <cellStyle name="Normal 6 2 2 14" xfId="8688" xr:uid="{00000000-0005-0000-0000-000055050000}"/>
    <cellStyle name="Normal 6 2 2 14 2" xfId="26041" xr:uid="{00000000-0005-0000-0000-000056050000}"/>
    <cellStyle name="Normal 6 2 2 14 3" xfId="43387" xr:uid="{00000000-0005-0000-0000-000057050000}"/>
    <cellStyle name="Normal 6 2 2 15" xfId="17369" xr:uid="{00000000-0005-0000-0000-000058050000}"/>
    <cellStyle name="Normal 6 2 2 16" xfId="34714" xr:uid="{00000000-0005-0000-0000-000059050000}"/>
    <cellStyle name="Normal 6 2 2 2" xfId="26" xr:uid="{00000000-0005-0000-0000-00005A050000}"/>
    <cellStyle name="Normal 6 2 2 2 10" xfId="1105" xr:uid="{00000000-0005-0000-0000-00005B050000}"/>
    <cellStyle name="Normal 6 2 2 2 10 2" xfId="6887" xr:uid="{00000000-0005-0000-0000-00005C050000}"/>
    <cellStyle name="Normal 6 2 2 2 10 2 2" xfId="15560" xr:uid="{00000000-0005-0000-0000-00005D050000}"/>
    <cellStyle name="Normal 6 2 2 2 10 2 2 2" xfId="32913" xr:uid="{00000000-0005-0000-0000-00005E050000}"/>
    <cellStyle name="Normal 6 2 2 2 10 2 2 3" xfId="50259" xr:uid="{00000000-0005-0000-0000-00005F050000}"/>
    <cellStyle name="Normal 6 2 2 2 10 2 3" xfId="24240" xr:uid="{00000000-0005-0000-0000-000060050000}"/>
    <cellStyle name="Normal 6 2 2 2 10 2 4" xfId="41586" xr:uid="{00000000-0005-0000-0000-000061050000}"/>
    <cellStyle name="Normal 6 2 2 2 10 3" xfId="4731" xr:uid="{00000000-0005-0000-0000-000062050000}"/>
    <cellStyle name="Normal 6 2 2 2 10 3 2" xfId="13404" xr:uid="{00000000-0005-0000-0000-000063050000}"/>
    <cellStyle name="Normal 6 2 2 2 10 3 2 2" xfId="30757" xr:uid="{00000000-0005-0000-0000-000064050000}"/>
    <cellStyle name="Normal 6 2 2 2 10 3 2 3" xfId="48103" xr:uid="{00000000-0005-0000-0000-000065050000}"/>
    <cellStyle name="Normal 6 2 2 2 10 3 3" xfId="22084" xr:uid="{00000000-0005-0000-0000-000066050000}"/>
    <cellStyle name="Normal 6 2 2 2 10 3 4" xfId="39430" xr:uid="{00000000-0005-0000-0000-000067050000}"/>
    <cellStyle name="Normal 6 2 2 2 10 4" xfId="9778" xr:uid="{00000000-0005-0000-0000-000068050000}"/>
    <cellStyle name="Normal 6 2 2 2 10 4 2" xfId="27131" xr:uid="{00000000-0005-0000-0000-000069050000}"/>
    <cellStyle name="Normal 6 2 2 2 10 4 3" xfId="44477" xr:uid="{00000000-0005-0000-0000-00006A050000}"/>
    <cellStyle name="Normal 6 2 2 2 10 5" xfId="18458" xr:uid="{00000000-0005-0000-0000-00006B050000}"/>
    <cellStyle name="Normal 6 2 2 2 10 6" xfId="35804" xr:uid="{00000000-0005-0000-0000-00006C050000}"/>
    <cellStyle name="Normal 6 2 2 2 11" xfId="5809" xr:uid="{00000000-0005-0000-0000-00006D050000}"/>
    <cellStyle name="Normal 6 2 2 2 11 2" xfId="14482" xr:uid="{00000000-0005-0000-0000-00006E050000}"/>
    <cellStyle name="Normal 6 2 2 2 11 2 2" xfId="31835" xr:uid="{00000000-0005-0000-0000-00006F050000}"/>
    <cellStyle name="Normal 6 2 2 2 11 2 3" xfId="49181" xr:uid="{00000000-0005-0000-0000-000070050000}"/>
    <cellStyle name="Normal 6 2 2 2 11 3" xfId="23162" xr:uid="{00000000-0005-0000-0000-000071050000}"/>
    <cellStyle name="Normal 6 2 2 2 11 4" xfId="40508" xr:uid="{00000000-0005-0000-0000-000072050000}"/>
    <cellStyle name="Normal 6 2 2 2 12" xfId="2918" xr:uid="{00000000-0005-0000-0000-000073050000}"/>
    <cellStyle name="Normal 6 2 2 2 12 2" xfId="11591" xr:uid="{00000000-0005-0000-0000-000074050000}"/>
    <cellStyle name="Normal 6 2 2 2 12 2 2" xfId="28944" xr:uid="{00000000-0005-0000-0000-000075050000}"/>
    <cellStyle name="Normal 6 2 2 2 12 2 3" xfId="46290" xr:uid="{00000000-0005-0000-0000-000076050000}"/>
    <cellStyle name="Normal 6 2 2 2 12 3" xfId="20271" xr:uid="{00000000-0005-0000-0000-000077050000}"/>
    <cellStyle name="Normal 6 2 2 2 12 4" xfId="37617" xr:uid="{00000000-0005-0000-0000-000078050000}"/>
    <cellStyle name="Normal 6 2 2 2 13" xfId="8700" xr:uid="{00000000-0005-0000-0000-000079050000}"/>
    <cellStyle name="Normal 6 2 2 2 13 2" xfId="26053" xr:uid="{00000000-0005-0000-0000-00007A050000}"/>
    <cellStyle name="Normal 6 2 2 2 13 3" xfId="43399" xr:uid="{00000000-0005-0000-0000-00007B050000}"/>
    <cellStyle name="Normal 6 2 2 2 14" xfId="17381" xr:uid="{00000000-0005-0000-0000-00007C050000}"/>
    <cellStyle name="Normal 6 2 2 2 15" xfId="34726" xr:uid="{00000000-0005-0000-0000-00007D050000}"/>
    <cellStyle name="Normal 6 2 2 2 2" xfId="37" xr:uid="{00000000-0005-0000-0000-00007E050000}"/>
    <cellStyle name="Normal 6 2 2 2 2 10" xfId="5819" xr:uid="{00000000-0005-0000-0000-00007F050000}"/>
    <cellStyle name="Normal 6 2 2 2 2 10 2" xfId="14492" xr:uid="{00000000-0005-0000-0000-000080050000}"/>
    <cellStyle name="Normal 6 2 2 2 2 10 2 2" xfId="31845" xr:uid="{00000000-0005-0000-0000-000081050000}"/>
    <cellStyle name="Normal 6 2 2 2 2 10 2 3" xfId="49191" xr:uid="{00000000-0005-0000-0000-000082050000}"/>
    <cellStyle name="Normal 6 2 2 2 2 10 3" xfId="23172" xr:uid="{00000000-0005-0000-0000-000083050000}"/>
    <cellStyle name="Normal 6 2 2 2 2 10 4" xfId="40518" xr:uid="{00000000-0005-0000-0000-000084050000}"/>
    <cellStyle name="Normal 6 2 2 2 2 11" xfId="2928" xr:uid="{00000000-0005-0000-0000-000085050000}"/>
    <cellStyle name="Normal 6 2 2 2 2 11 2" xfId="11601" xr:uid="{00000000-0005-0000-0000-000086050000}"/>
    <cellStyle name="Normal 6 2 2 2 2 11 2 2" xfId="28954" xr:uid="{00000000-0005-0000-0000-000087050000}"/>
    <cellStyle name="Normal 6 2 2 2 2 11 2 3" xfId="46300" xr:uid="{00000000-0005-0000-0000-000088050000}"/>
    <cellStyle name="Normal 6 2 2 2 2 11 3" xfId="20281" xr:uid="{00000000-0005-0000-0000-000089050000}"/>
    <cellStyle name="Normal 6 2 2 2 2 11 4" xfId="37627" xr:uid="{00000000-0005-0000-0000-00008A050000}"/>
    <cellStyle name="Normal 6 2 2 2 2 12" xfId="8710" xr:uid="{00000000-0005-0000-0000-00008B050000}"/>
    <cellStyle name="Normal 6 2 2 2 2 12 2" xfId="26063" xr:uid="{00000000-0005-0000-0000-00008C050000}"/>
    <cellStyle name="Normal 6 2 2 2 2 12 3" xfId="43409" xr:uid="{00000000-0005-0000-0000-00008D050000}"/>
    <cellStyle name="Normal 6 2 2 2 2 13" xfId="17390" xr:uid="{00000000-0005-0000-0000-00008E050000}"/>
    <cellStyle name="Normal 6 2 2 2 2 14" xfId="34736" xr:uid="{00000000-0005-0000-0000-00008F050000}"/>
    <cellStyle name="Normal 6 2 2 2 2 2" xfId="86" xr:uid="{00000000-0005-0000-0000-000090050000}"/>
    <cellStyle name="Normal 6 2 2 2 2 2 10" xfId="8759" xr:uid="{00000000-0005-0000-0000-000091050000}"/>
    <cellStyle name="Normal 6 2 2 2 2 2 10 2" xfId="26112" xr:uid="{00000000-0005-0000-0000-000092050000}"/>
    <cellStyle name="Normal 6 2 2 2 2 2 10 3" xfId="43458" xr:uid="{00000000-0005-0000-0000-000093050000}"/>
    <cellStyle name="Normal 6 2 2 2 2 2 11" xfId="17439" xr:uid="{00000000-0005-0000-0000-000094050000}"/>
    <cellStyle name="Normal 6 2 2 2 2 2 12" xfId="34785" xr:uid="{00000000-0005-0000-0000-000095050000}"/>
    <cellStyle name="Normal 6 2 2 2 2 2 2" xfId="331" xr:uid="{00000000-0005-0000-0000-000096050000}"/>
    <cellStyle name="Normal 6 2 2 2 2 2 2 10" xfId="35030" xr:uid="{00000000-0005-0000-0000-000097050000}"/>
    <cellStyle name="Normal 6 2 2 2 2 2 2 2" xfId="1066" xr:uid="{00000000-0005-0000-0000-000098050000}"/>
    <cellStyle name="Normal 6 2 2 2 2 2 2 2 2" xfId="2879" xr:uid="{00000000-0005-0000-0000-000099050000}"/>
    <cellStyle name="Normal 6 2 2 2 2 2 2 2 2 2" xfId="8661" xr:uid="{00000000-0005-0000-0000-00009A050000}"/>
    <cellStyle name="Normal 6 2 2 2 2 2 2 2 2 2 2" xfId="17334" xr:uid="{00000000-0005-0000-0000-00009B050000}"/>
    <cellStyle name="Normal 6 2 2 2 2 2 2 2 2 2 2 2" xfId="34687" xr:uid="{00000000-0005-0000-0000-00009C050000}"/>
    <cellStyle name="Normal 6 2 2 2 2 2 2 2 2 2 2 3" xfId="52033" xr:uid="{00000000-0005-0000-0000-00009D050000}"/>
    <cellStyle name="Normal 6 2 2 2 2 2 2 2 2 2 3" xfId="26014" xr:uid="{00000000-0005-0000-0000-00009E050000}"/>
    <cellStyle name="Normal 6 2 2 2 2 2 2 2 2 2 4" xfId="43360" xr:uid="{00000000-0005-0000-0000-00009F050000}"/>
    <cellStyle name="Normal 6 2 2 2 2 2 2 2 2 3" xfId="4692" xr:uid="{00000000-0005-0000-0000-0000A0050000}"/>
    <cellStyle name="Normal 6 2 2 2 2 2 2 2 2 3 2" xfId="13365" xr:uid="{00000000-0005-0000-0000-0000A1050000}"/>
    <cellStyle name="Normal 6 2 2 2 2 2 2 2 2 3 2 2" xfId="30718" xr:uid="{00000000-0005-0000-0000-0000A2050000}"/>
    <cellStyle name="Normal 6 2 2 2 2 2 2 2 2 3 2 3" xfId="48064" xr:uid="{00000000-0005-0000-0000-0000A3050000}"/>
    <cellStyle name="Normal 6 2 2 2 2 2 2 2 2 3 3" xfId="22045" xr:uid="{00000000-0005-0000-0000-0000A4050000}"/>
    <cellStyle name="Normal 6 2 2 2 2 2 2 2 2 3 4" xfId="39391" xr:uid="{00000000-0005-0000-0000-0000A5050000}"/>
    <cellStyle name="Normal 6 2 2 2 2 2 2 2 2 4" xfId="11552" xr:uid="{00000000-0005-0000-0000-0000A6050000}"/>
    <cellStyle name="Normal 6 2 2 2 2 2 2 2 2 4 2" xfId="28905" xr:uid="{00000000-0005-0000-0000-0000A7050000}"/>
    <cellStyle name="Normal 6 2 2 2 2 2 2 2 2 4 3" xfId="46251" xr:uid="{00000000-0005-0000-0000-0000A8050000}"/>
    <cellStyle name="Normal 6 2 2 2 2 2 2 2 2 5" xfId="20232" xr:uid="{00000000-0005-0000-0000-0000A9050000}"/>
    <cellStyle name="Normal 6 2 2 2 2 2 2 2 2 6" xfId="37578" xr:uid="{00000000-0005-0000-0000-0000AA050000}"/>
    <cellStyle name="Normal 6 2 2 2 2 2 2 2 3" xfId="1801" xr:uid="{00000000-0005-0000-0000-0000AB050000}"/>
    <cellStyle name="Normal 6 2 2 2 2 2 2 2 3 2" xfId="7583" xr:uid="{00000000-0005-0000-0000-0000AC050000}"/>
    <cellStyle name="Normal 6 2 2 2 2 2 2 2 3 2 2" xfId="16256" xr:uid="{00000000-0005-0000-0000-0000AD050000}"/>
    <cellStyle name="Normal 6 2 2 2 2 2 2 2 3 2 2 2" xfId="33609" xr:uid="{00000000-0005-0000-0000-0000AE050000}"/>
    <cellStyle name="Normal 6 2 2 2 2 2 2 2 3 2 2 3" xfId="50955" xr:uid="{00000000-0005-0000-0000-0000AF050000}"/>
    <cellStyle name="Normal 6 2 2 2 2 2 2 2 3 2 3" xfId="24936" xr:uid="{00000000-0005-0000-0000-0000B0050000}"/>
    <cellStyle name="Normal 6 2 2 2 2 2 2 2 3 2 4" xfId="42282" xr:uid="{00000000-0005-0000-0000-0000B1050000}"/>
    <cellStyle name="Normal 6 2 2 2 2 2 2 2 3 3" xfId="5427" xr:uid="{00000000-0005-0000-0000-0000B2050000}"/>
    <cellStyle name="Normal 6 2 2 2 2 2 2 2 3 3 2" xfId="14100" xr:uid="{00000000-0005-0000-0000-0000B3050000}"/>
    <cellStyle name="Normal 6 2 2 2 2 2 2 2 3 3 2 2" xfId="31453" xr:uid="{00000000-0005-0000-0000-0000B4050000}"/>
    <cellStyle name="Normal 6 2 2 2 2 2 2 2 3 3 2 3" xfId="48799" xr:uid="{00000000-0005-0000-0000-0000B5050000}"/>
    <cellStyle name="Normal 6 2 2 2 2 2 2 2 3 3 3" xfId="22780" xr:uid="{00000000-0005-0000-0000-0000B6050000}"/>
    <cellStyle name="Normal 6 2 2 2 2 2 2 2 3 3 4" xfId="40126" xr:uid="{00000000-0005-0000-0000-0000B7050000}"/>
    <cellStyle name="Normal 6 2 2 2 2 2 2 2 3 4" xfId="10474" xr:uid="{00000000-0005-0000-0000-0000B8050000}"/>
    <cellStyle name="Normal 6 2 2 2 2 2 2 2 3 4 2" xfId="27827" xr:uid="{00000000-0005-0000-0000-0000B9050000}"/>
    <cellStyle name="Normal 6 2 2 2 2 2 2 2 3 4 3" xfId="45173" xr:uid="{00000000-0005-0000-0000-0000BA050000}"/>
    <cellStyle name="Normal 6 2 2 2 2 2 2 2 3 5" xfId="19154" xr:uid="{00000000-0005-0000-0000-0000BB050000}"/>
    <cellStyle name="Normal 6 2 2 2 2 2 2 2 3 6" xfId="36500" xr:uid="{00000000-0005-0000-0000-0000BC050000}"/>
    <cellStyle name="Normal 6 2 2 2 2 2 2 2 4" xfId="6848" xr:uid="{00000000-0005-0000-0000-0000BD050000}"/>
    <cellStyle name="Normal 6 2 2 2 2 2 2 2 4 2" xfId="15521" xr:uid="{00000000-0005-0000-0000-0000BE050000}"/>
    <cellStyle name="Normal 6 2 2 2 2 2 2 2 4 2 2" xfId="32874" xr:uid="{00000000-0005-0000-0000-0000BF050000}"/>
    <cellStyle name="Normal 6 2 2 2 2 2 2 2 4 2 3" xfId="50220" xr:uid="{00000000-0005-0000-0000-0000C0050000}"/>
    <cellStyle name="Normal 6 2 2 2 2 2 2 2 4 3" xfId="24201" xr:uid="{00000000-0005-0000-0000-0000C1050000}"/>
    <cellStyle name="Normal 6 2 2 2 2 2 2 2 4 4" xfId="41547" xr:uid="{00000000-0005-0000-0000-0000C2050000}"/>
    <cellStyle name="Normal 6 2 2 2 2 2 2 2 5" xfId="3614" xr:uid="{00000000-0005-0000-0000-0000C3050000}"/>
    <cellStyle name="Normal 6 2 2 2 2 2 2 2 5 2" xfId="12287" xr:uid="{00000000-0005-0000-0000-0000C4050000}"/>
    <cellStyle name="Normal 6 2 2 2 2 2 2 2 5 2 2" xfId="29640" xr:uid="{00000000-0005-0000-0000-0000C5050000}"/>
    <cellStyle name="Normal 6 2 2 2 2 2 2 2 5 2 3" xfId="46986" xr:uid="{00000000-0005-0000-0000-0000C6050000}"/>
    <cellStyle name="Normal 6 2 2 2 2 2 2 2 5 3" xfId="20967" xr:uid="{00000000-0005-0000-0000-0000C7050000}"/>
    <cellStyle name="Normal 6 2 2 2 2 2 2 2 5 4" xfId="38313" xr:uid="{00000000-0005-0000-0000-0000C8050000}"/>
    <cellStyle name="Normal 6 2 2 2 2 2 2 2 6" xfId="9739" xr:uid="{00000000-0005-0000-0000-0000C9050000}"/>
    <cellStyle name="Normal 6 2 2 2 2 2 2 2 6 2" xfId="27092" xr:uid="{00000000-0005-0000-0000-0000CA050000}"/>
    <cellStyle name="Normal 6 2 2 2 2 2 2 2 6 3" xfId="44438" xr:uid="{00000000-0005-0000-0000-0000CB050000}"/>
    <cellStyle name="Normal 6 2 2 2 2 2 2 2 7" xfId="18419" xr:uid="{00000000-0005-0000-0000-0000CC050000}"/>
    <cellStyle name="Normal 6 2 2 2 2 2 2 2 8" xfId="35765" xr:uid="{00000000-0005-0000-0000-0000CD050000}"/>
    <cellStyle name="Normal 6 2 2 2 2 2 2 3" xfId="576" xr:uid="{00000000-0005-0000-0000-0000CE050000}"/>
    <cellStyle name="Normal 6 2 2 2 2 2 2 3 2" xfId="2389" xr:uid="{00000000-0005-0000-0000-0000CF050000}"/>
    <cellStyle name="Normal 6 2 2 2 2 2 2 3 2 2" xfId="8171" xr:uid="{00000000-0005-0000-0000-0000D0050000}"/>
    <cellStyle name="Normal 6 2 2 2 2 2 2 3 2 2 2" xfId="16844" xr:uid="{00000000-0005-0000-0000-0000D1050000}"/>
    <cellStyle name="Normal 6 2 2 2 2 2 2 3 2 2 2 2" xfId="34197" xr:uid="{00000000-0005-0000-0000-0000D2050000}"/>
    <cellStyle name="Normal 6 2 2 2 2 2 2 3 2 2 2 3" xfId="51543" xr:uid="{00000000-0005-0000-0000-0000D3050000}"/>
    <cellStyle name="Normal 6 2 2 2 2 2 2 3 2 2 3" xfId="25524" xr:uid="{00000000-0005-0000-0000-0000D4050000}"/>
    <cellStyle name="Normal 6 2 2 2 2 2 2 3 2 2 4" xfId="42870" xr:uid="{00000000-0005-0000-0000-0000D5050000}"/>
    <cellStyle name="Normal 6 2 2 2 2 2 2 3 2 3" xfId="5672" xr:uid="{00000000-0005-0000-0000-0000D6050000}"/>
    <cellStyle name="Normal 6 2 2 2 2 2 2 3 2 3 2" xfId="14345" xr:uid="{00000000-0005-0000-0000-0000D7050000}"/>
    <cellStyle name="Normal 6 2 2 2 2 2 2 3 2 3 2 2" xfId="31698" xr:uid="{00000000-0005-0000-0000-0000D8050000}"/>
    <cellStyle name="Normal 6 2 2 2 2 2 2 3 2 3 2 3" xfId="49044" xr:uid="{00000000-0005-0000-0000-0000D9050000}"/>
    <cellStyle name="Normal 6 2 2 2 2 2 2 3 2 3 3" xfId="23025" xr:uid="{00000000-0005-0000-0000-0000DA050000}"/>
    <cellStyle name="Normal 6 2 2 2 2 2 2 3 2 3 4" xfId="40371" xr:uid="{00000000-0005-0000-0000-0000DB050000}"/>
    <cellStyle name="Normal 6 2 2 2 2 2 2 3 2 4" xfId="11062" xr:uid="{00000000-0005-0000-0000-0000DC050000}"/>
    <cellStyle name="Normal 6 2 2 2 2 2 2 3 2 4 2" xfId="28415" xr:uid="{00000000-0005-0000-0000-0000DD050000}"/>
    <cellStyle name="Normal 6 2 2 2 2 2 2 3 2 4 3" xfId="45761" xr:uid="{00000000-0005-0000-0000-0000DE050000}"/>
    <cellStyle name="Normal 6 2 2 2 2 2 2 3 2 5" xfId="19742" xr:uid="{00000000-0005-0000-0000-0000DF050000}"/>
    <cellStyle name="Normal 6 2 2 2 2 2 2 3 2 6" xfId="37088" xr:uid="{00000000-0005-0000-0000-0000E0050000}"/>
    <cellStyle name="Normal 6 2 2 2 2 2 2 3 3" xfId="6358" xr:uid="{00000000-0005-0000-0000-0000E1050000}"/>
    <cellStyle name="Normal 6 2 2 2 2 2 2 3 3 2" xfId="15031" xr:uid="{00000000-0005-0000-0000-0000E2050000}"/>
    <cellStyle name="Normal 6 2 2 2 2 2 2 3 3 2 2" xfId="32384" xr:uid="{00000000-0005-0000-0000-0000E3050000}"/>
    <cellStyle name="Normal 6 2 2 2 2 2 2 3 3 2 3" xfId="49730" xr:uid="{00000000-0005-0000-0000-0000E4050000}"/>
    <cellStyle name="Normal 6 2 2 2 2 2 2 3 3 3" xfId="23711" xr:uid="{00000000-0005-0000-0000-0000E5050000}"/>
    <cellStyle name="Normal 6 2 2 2 2 2 2 3 3 4" xfId="41057" xr:uid="{00000000-0005-0000-0000-0000E6050000}"/>
    <cellStyle name="Normal 6 2 2 2 2 2 2 3 4" xfId="4202" xr:uid="{00000000-0005-0000-0000-0000E7050000}"/>
    <cellStyle name="Normal 6 2 2 2 2 2 2 3 4 2" xfId="12875" xr:uid="{00000000-0005-0000-0000-0000E8050000}"/>
    <cellStyle name="Normal 6 2 2 2 2 2 2 3 4 2 2" xfId="30228" xr:uid="{00000000-0005-0000-0000-0000E9050000}"/>
    <cellStyle name="Normal 6 2 2 2 2 2 2 3 4 2 3" xfId="47574" xr:uid="{00000000-0005-0000-0000-0000EA050000}"/>
    <cellStyle name="Normal 6 2 2 2 2 2 2 3 4 3" xfId="21555" xr:uid="{00000000-0005-0000-0000-0000EB050000}"/>
    <cellStyle name="Normal 6 2 2 2 2 2 2 3 4 4" xfId="38901" xr:uid="{00000000-0005-0000-0000-0000EC050000}"/>
    <cellStyle name="Normal 6 2 2 2 2 2 2 3 5" xfId="9249" xr:uid="{00000000-0005-0000-0000-0000ED050000}"/>
    <cellStyle name="Normal 6 2 2 2 2 2 2 3 5 2" xfId="26602" xr:uid="{00000000-0005-0000-0000-0000EE050000}"/>
    <cellStyle name="Normal 6 2 2 2 2 2 2 3 5 3" xfId="43948" xr:uid="{00000000-0005-0000-0000-0000EF050000}"/>
    <cellStyle name="Normal 6 2 2 2 2 2 2 3 6" xfId="17929" xr:uid="{00000000-0005-0000-0000-0000F0050000}"/>
    <cellStyle name="Normal 6 2 2 2 2 2 2 3 7" xfId="35275" xr:uid="{00000000-0005-0000-0000-0000F1050000}"/>
    <cellStyle name="Normal 6 2 2 2 2 2 2 4" xfId="2144" xr:uid="{00000000-0005-0000-0000-0000F2050000}"/>
    <cellStyle name="Normal 6 2 2 2 2 2 2 4 2" xfId="7926" xr:uid="{00000000-0005-0000-0000-0000F3050000}"/>
    <cellStyle name="Normal 6 2 2 2 2 2 2 4 2 2" xfId="16599" xr:uid="{00000000-0005-0000-0000-0000F4050000}"/>
    <cellStyle name="Normal 6 2 2 2 2 2 2 4 2 2 2" xfId="33952" xr:uid="{00000000-0005-0000-0000-0000F5050000}"/>
    <cellStyle name="Normal 6 2 2 2 2 2 2 4 2 2 3" xfId="51298" xr:uid="{00000000-0005-0000-0000-0000F6050000}"/>
    <cellStyle name="Normal 6 2 2 2 2 2 2 4 2 3" xfId="25279" xr:uid="{00000000-0005-0000-0000-0000F7050000}"/>
    <cellStyle name="Normal 6 2 2 2 2 2 2 4 2 4" xfId="42625" xr:uid="{00000000-0005-0000-0000-0000F8050000}"/>
    <cellStyle name="Normal 6 2 2 2 2 2 2 4 3" xfId="3957" xr:uid="{00000000-0005-0000-0000-0000F9050000}"/>
    <cellStyle name="Normal 6 2 2 2 2 2 2 4 3 2" xfId="12630" xr:uid="{00000000-0005-0000-0000-0000FA050000}"/>
    <cellStyle name="Normal 6 2 2 2 2 2 2 4 3 2 2" xfId="29983" xr:uid="{00000000-0005-0000-0000-0000FB050000}"/>
    <cellStyle name="Normal 6 2 2 2 2 2 2 4 3 2 3" xfId="47329" xr:uid="{00000000-0005-0000-0000-0000FC050000}"/>
    <cellStyle name="Normal 6 2 2 2 2 2 2 4 3 3" xfId="21310" xr:uid="{00000000-0005-0000-0000-0000FD050000}"/>
    <cellStyle name="Normal 6 2 2 2 2 2 2 4 3 4" xfId="38656" xr:uid="{00000000-0005-0000-0000-0000FE050000}"/>
    <cellStyle name="Normal 6 2 2 2 2 2 2 4 4" xfId="10817" xr:uid="{00000000-0005-0000-0000-0000FF050000}"/>
    <cellStyle name="Normal 6 2 2 2 2 2 2 4 4 2" xfId="28170" xr:uid="{00000000-0005-0000-0000-000000060000}"/>
    <cellStyle name="Normal 6 2 2 2 2 2 2 4 4 3" xfId="45516" xr:uid="{00000000-0005-0000-0000-000001060000}"/>
    <cellStyle name="Normal 6 2 2 2 2 2 2 4 5" xfId="19497" xr:uid="{00000000-0005-0000-0000-000002060000}"/>
    <cellStyle name="Normal 6 2 2 2 2 2 2 4 6" xfId="36843" xr:uid="{00000000-0005-0000-0000-000003060000}"/>
    <cellStyle name="Normal 6 2 2 2 2 2 2 5" xfId="1311" xr:uid="{00000000-0005-0000-0000-000004060000}"/>
    <cellStyle name="Normal 6 2 2 2 2 2 2 5 2" xfId="7093" xr:uid="{00000000-0005-0000-0000-000005060000}"/>
    <cellStyle name="Normal 6 2 2 2 2 2 2 5 2 2" xfId="15766" xr:uid="{00000000-0005-0000-0000-000006060000}"/>
    <cellStyle name="Normal 6 2 2 2 2 2 2 5 2 2 2" xfId="33119" xr:uid="{00000000-0005-0000-0000-000007060000}"/>
    <cellStyle name="Normal 6 2 2 2 2 2 2 5 2 2 3" xfId="50465" xr:uid="{00000000-0005-0000-0000-000008060000}"/>
    <cellStyle name="Normal 6 2 2 2 2 2 2 5 2 3" xfId="24446" xr:uid="{00000000-0005-0000-0000-000009060000}"/>
    <cellStyle name="Normal 6 2 2 2 2 2 2 5 2 4" xfId="41792" xr:uid="{00000000-0005-0000-0000-00000A060000}"/>
    <cellStyle name="Normal 6 2 2 2 2 2 2 5 3" xfId="4937" xr:uid="{00000000-0005-0000-0000-00000B060000}"/>
    <cellStyle name="Normal 6 2 2 2 2 2 2 5 3 2" xfId="13610" xr:uid="{00000000-0005-0000-0000-00000C060000}"/>
    <cellStyle name="Normal 6 2 2 2 2 2 2 5 3 2 2" xfId="30963" xr:uid="{00000000-0005-0000-0000-00000D060000}"/>
    <cellStyle name="Normal 6 2 2 2 2 2 2 5 3 2 3" xfId="48309" xr:uid="{00000000-0005-0000-0000-00000E060000}"/>
    <cellStyle name="Normal 6 2 2 2 2 2 2 5 3 3" xfId="22290" xr:uid="{00000000-0005-0000-0000-00000F060000}"/>
    <cellStyle name="Normal 6 2 2 2 2 2 2 5 3 4" xfId="39636" xr:uid="{00000000-0005-0000-0000-000010060000}"/>
    <cellStyle name="Normal 6 2 2 2 2 2 2 5 4" xfId="9984" xr:uid="{00000000-0005-0000-0000-000011060000}"/>
    <cellStyle name="Normal 6 2 2 2 2 2 2 5 4 2" xfId="27337" xr:uid="{00000000-0005-0000-0000-000012060000}"/>
    <cellStyle name="Normal 6 2 2 2 2 2 2 5 4 3" xfId="44683" xr:uid="{00000000-0005-0000-0000-000013060000}"/>
    <cellStyle name="Normal 6 2 2 2 2 2 2 5 5" xfId="18664" xr:uid="{00000000-0005-0000-0000-000014060000}"/>
    <cellStyle name="Normal 6 2 2 2 2 2 2 5 6" xfId="36010" xr:uid="{00000000-0005-0000-0000-000015060000}"/>
    <cellStyle name="Normal 6 2 2 2 2 2 2 6" xfId="6113" xr:uid="{00000000-0005-0000-0000-000016060000}"/>
    <cellStyle name="Normal 6 2 2 2 2 2 2 6 2" xfId="14786" xr:uid="{00000000-0005-0000-0000-000017060000}"/>
    <cellStyle name="Normal 6 2 2 2 2 2 2 6 2 2" xfId="32139" xr:uid="{00000000-0005-0000-0000-000018060000}"/>
    <cellStyle name="Normal 6 2 2 2 2 2 2 6 2 3" xfId="49485" xr:uid="{00000000-0005-0000-0000-000019060000}"/>
    <cellStyle name="Normal 6 2 2 2 2 2 2 6 3" xfId="23466" xr:uid="{00000000-0005-0000-0000-00001A060000}"/>
    <cellStyle name="Normal 6 2 2 2 2 2 2 6 4" xfId="40812" xr:uid="{00000000-0005-0000-0000-00001B060000}"/>
    <cellStyle name="Normal 6 2 2 2 2 2 2 7" xfId="3124" xr:uid="{00000000-0005-0000-0000-00001C060000}"/>
    <cellStyle name="Normal 6 2 2 2 2 2 2 7 2" xfId="11797" xr:uid="{00000000-0005-0000-0000-00001D060000}"/>
    <cellStyle name="Normal 6 2 2 2 2 2 2 7 2 2" xfId="29150" xr:uid="{00000000-0005-0000-0000-00001E060000}"/>
    <cellStyle name="Normal 6 2 2 2 2 2 2 7 2 3" xfId="46496" xr:uid="{00000000-0005-0000-0000-00001F060000}"/>
    <cellStyle name="Normal 6 2 2 2 2 2 2 7 3" xfId="20477" xr:uid="{00000000-0005-0000-0000-000020060000}"/>
    <cellStyle name="Normal 6 2 2 2 2 2 2 7 4" xfId="37823" xr:uid="{00000000-0005-0000-0000-000021060000}"/>
    <cellStyle name="Normal 6 2 2 2 2 2 2 8" xfId="9004" xr:uid="{00000000-0005-0000-0000-000022060000}"/>
    <cellStyle name="Normal 6 2 2 2 2 2 2 8 2" xfId="26357" xr:uid="{00000000-0005-0000-0000-000023060000}"/>
    <cellStyle name="Normal 6 2 2 2 2 2 2 8 3" xfId="43703" xr:uid="{00000000-0005-0000-0000-000024060000}"/>
    <cellStyle name="Normal 6 2 2 2 2 2 2 9" xfId="17684" xr:uid="{00000000-0005-0000-0000-000025060000}"/>
    <cellStyle name="Normal 6 2 2 2 2 2 3" xfId="233" xr:uid="{00000000-0005-0000-0000-000026060000}"/>
    <cellStyle name="Normal 6 2 2 2 2 2 3 10" xfId="34932" xr:uid="{00000000-0005-0000-0000-000027060000}"/>
    <cellStyle name="Normal 6 2 2 2 2 2 3 2" xfId="968" xr:uid="{00000000-0005-0000-0000-000028060000}"/>
    <cellStyle name="Normal 6 2 2 2 2 2 3 2 2" xfId="2781" xr:uid="{00000000-0005-0000-0000-000029060000}"/>
    <cellStyle name="Normal 6 2 2 2 2 2 3 2 2 2" xfId="8563" xr:uid="{00000000-0005-0000-0000-00002A060000}"/>
    <cellStyle name="Normal 6 2 2 2 2 2 3 2 2 2 2" xfId="17236" xr:uid="{00000000-0005-0000-0000-00002B060000}"/>
    <cellStyle name="Normal 6 2 2 2 2 2 3 2 2 2 2 2" xfId="34589" xr:uid="{00000000-0005-0000-0000-00002C060000}"/>
    <cellStyle name="Normal 6 2 2 2 2 2 3 2 2 2 2 3" xfId="51935" xr:uid="{00000000-0005-0000-0000-00002D060000}"/>
    <cellStyle name="Normal 6 2 2 2 2 2 3 2 2 2 3" xfId="25916" xr:uid="{00000000-0005-0000-0000-00002E060000}"/>
    <cellStyle name="Normal 6 2 2 2 2 2 3 2 2 2 4" xfId="43262" xr:uid="{00000000-0005-0000-0000-00002F060000}"/>
    <cellStyle name="Normal 6 2 2 2 2 2 3 2 2 3" xfId="4594" xr:uid="{00000000-0005-0000-0000-000030060000}"/>
    <cellStyle name="Normal 6 2 2 2 2 2 3 2 2 3 2" xfId="13267" xr:uid="{00000000-0005-0000-0000-000031060000}"/>
    <cellStyle name="Normal 6 2 2 2 2 2 3 2 2 3 2 2" xfId="30620" xr:uid="{00000000-0005-0000-0000-000032060000}"/>
    <cellStyle name="Normal 6 2 2 2 2 2 3 2 2 3 2 3" xfId="47966" xr:uid="{00000000-0005-0000-0000-000033060000}"/>
    <cellStyle name="Normal 6 2 2 2 2 2 3 2 2 3 3" xfId="21947" xr:uid="{00000000-0005-0000-0000-000034060000}"/>
    <cellStyle name="Normal 6 2 2 2 2 2 3 2 2 3 4" xfId="39293" xr:uid="{00000000-0005-0000-0000-000035060000}"/>
    <cellStyle name="Normal 6 2 2 2 2 2 3 2 2 4" xfId="11454" xr:uid="{00000000-0005-0000-0000-000036060000}"/>
    <cellStyle name="Normal 6 2 2 2 2 2 3 2 2 4 2" xfId="28807" xr:uid="{00000000-0005-0000-0000-000037060000}"/>
    <cellStyle name="Normal 6 2 2 2 2 2 3 2 2 4 3" xfId="46153" xr:uid="{00000000-0005-0000-0000-000038060000}"/>
    <cellStyle name="Normal 6 2 2 2 2 2 3 2 2 5" xfId="20134" xr:uid="{00000000-0005-0000-0000-000039060000}"/>
    <cellStyle name="Normal 6 2 2 2 2 2 3 2 2 6" xfId="37480" xr:uid="{00000000-0005-0000-0000-00003A060000}"/>
    <cellStyle name="Normal 6 2 2 2 2 2 3 2 3" xfId="1703" xr:uid="{00000000-0005-0000-0000-00003B060000}"/>
    <cellStyle name="Normal 6 2 2 2 2 2 3 2 3 2" xfId="7485" xr:uid="{00000000-0005-0000-0000-00003C060000}"/>
    <cellStyle name="Normal 6 2 2 2 2 2 3 2 3 2 2" xfId="16158" xr:uid="{00000000-0005-0000-0000-00003D060000}"/>
    <cellStyle name="Normal 6 2 2 2 2 2 3 2 3 2 2 2" xfId="33511" xr:uid="{00000000-0005-0000-0000-00003E060000}"/>
    <cellStyle name="Normal 6 2 2 2 2 2 3 2 3 2 2 3" xfId="50857" xr:uid="{00000000-0005-0000-0000-00003F060000}"/>
    <cellStyle name="Normal 6 2 2 2 2 2 3 2 3 2 3" xfId="24838" xr:uid="{00000000-0005-0000-0000-000040060000}"/>
    <cellStyle name="Normal 6 2 2 2 2 2 3 2 3 2 4" xfId="42184" xr:uid="{00000000-0005-0000-0000-000041060000}"/>
    <cellStyle name="Normal 6 2 2 2 2 2 3 2 3 3" xfId="5329" xr:uid="{00000000-0005-0000-0000-000042060000}"/>
    <cellStyle name="Normal 6 2 2 2 2 2 3 2 3 3 2" xfId="14002" xr:uid="{00000000-0005-0000-0000-000043060000}"/>
    <cellStyle name="Normal 6 2 2 2 2 2 3 2 3 3 2 2" xfId="31355" xr:uid="{00000000-0005-0000-0000-000044060000}"/>
    <cellStyle name="Normal 6 2 2 2 2 2 3 2 3 3 2 3" xfId="48701" xr:uid="{00000000-0005-0000-0000-000045060000}"/>
    <cellStyle name="Normal 6 2 2 2 2 2 3 2 3 3 3" xfId="22682" xr:uid="{00000000-0005-0000-0000-000046060000}"/>
    <cellStyle name="Normal 6 2 2 2 2 2 3 2 3 3 4" xfId="40028" xr:uid="{00000000-0005-0000-0000-000047060000}"/>
    <cellStyle name="Normal 6 2 2 2 2 2 3 2 3 4" xfId="10376" xr:uid="{00000000-0005-0000-0000-000048060000}"/>
    <cellStyle name="Normal 6 2 2 2 2 2 3 2 3 4 2" xfId="27729" xr:uid="{00000000-0005-0000-0000-000049060000}"/>
    <cellStyle name="Normal 6 2 2 2 2 2 3 2 3 4 3" xfId="45075" xr:uid="{00000000-0005-0000-0000-00004A060000}"/>
    <cellStyle name="Normal 6 2 2 2 2 2 3 2 3 5" xfId="19056" xr:uid="{00000000-0005-0000-0000-00004B060000}"/>
    <cellStyle name="Normal 6 2 2 2 2 2 3 2 3 6" xfId="36402" xr:uid="{00000000-0005-0000-0000-00004C060000}"/>
    <cellStyle name="Normal 6 2 2 2 2 2 3 2 4" xfId="6750" xr:uid="{00000000-0005-0000-0000-00004D060000}"/>
    <cellStyle name="Normal 6 2 2 2 2 2 3 2 4 2" xfId="15423" xr:uid="{00000000-0005-0000-0000-00004E060000}"/>
    <cellStyle name="Normal 6 2 2 2 2 2 3 2 4 2 2" xfId="32776" xr:uid="{00000000-0005-0000-0000-00004F060000}"/>
    <cellStyle name="Normal 6 2 2 2 2 2 3 2 4 2 3" xfId="50122" xr:uid="{00000000-0005-0000-0000-000050060000}"/>
    <cellStyle name="Normal 6 2 2 2 2 2 3 2 4 3" xfId="24103" xr:uid="{00000000-0005-0000-0000-000051060000}"/>
    <cellStyle name="Normal 6 2 2 2 2 2 3 2 4 4" xfId="41449" xr:uid="{00000000-0005-0000-0000-000052060000}"/>
    <cellStyle name="Normal 6 2 2 2 2 2 3 2 5" xfId="3516" xr:uid="{00000000-0005-0000-0000-000053060000}"/>
    <cellStyle name="Normal 6 2 2 2 2 2 3 2 5 2" xfId="12189" xr:uid="{00000000-0005-0000-0000-000054060000}"/>
    <cellStyle name="Normal 6 2 2 2 2 2 3 2 5 2 2" xfId="29542" xr:uid="{00000000-0005-0000-0000-000055060000}"/>
    <cellStyle name="Normal 6 2 2 2 2 2 3 2 5 2 3" xfId="46888" xr:uid="{00000000-0005-0000-0000-000056060000}"/>
    <cellStyle name="Normal 6 2 2 2 2 2 3 2 5 3" xfId="20869" xr:uid="{00000000-0005-0000-0000-000057060000}"/>
    <cellStyle name="Normal 6 2 2 2 2 2 3 2 5 4" xfId="38215" xr:uid="{00000000-0005-0000-0000-000058060000}"/>
    <cellStyle name="Normal 6 2 2 2 2 2 3 2 6" xfId="9641" xr:uid="{00000000-0005-0000-0000-000059060000}"/>
    <cellStyle name="Normal 6 2 2 2 2 2 3 2 6 2" xfId="26994" xr:uid="{00000000-0005-0000-0000-00005A060000}"/>
    <cellStyle name="Normal 6 2 2 2 2 2 3 2 6 3" xfId="44340" xr:uid="{00000000-0005-0000-0000-00005B060000}"/>
    <cellStyle name="Normal 6 2 2 2 2 2 3 2 7" xfId="18321" xr:uid="{00000000-0005-0000-0000-00005C060000}"/>
    <cellStyle name="Normal 6 2 2 2 2 2 3 2 8" xfId="35667" xr:uid="{00000000-0005-0000-0000-00005D060000}"/>
    <cellStyle name="Normal 6 2 2 2 2 2 3 3" xfId="723" xr:uid="{00000000-0005-0000-0000-00005E060000}"/>
    <cellStyle name="Normal 6 2 2 2 2 2 3 3 2" xfId="2536" xr:uid="{00000000-0005-0000-0000-00005F060000}"/>
    <cellStyle name="Normal 6 2 2 2 2 2 3 3 2 2" xfId="8318" xr:uid="{00000000-0005-0000-0000-000060060000}"/>
    <cellStyle name="Normal 6 2 2 2 2 2 3 3 2 2 2" xfId="16991" xr:uid="{00000000-0005-0000-0000-000061060000}"/>
    <cellStyle name="Normal 6 2 2 2 2 2 3 3 2 2 2 2" xfId="34344" xr:uid="{00000000-0005-0000-0000-000062060000}"/>
    <cellStyle name="Normal 6 2 2 2 2 2 3 3 2 2 2 3" xfId="51690" xr:uid="{00000000-0005-0000-0000-000063060000}"/>
    <cellStyle name="Normal 6 2 2 2 2 2 3 3 2 2 3" xfId="25671" xr:uid="{00000000-0005-0000-0000-000064060000}"/>
    <cellStyle name="Normal 6 2 2 2 2 2 3 3 2 2 4" xfId="43017" xr:uid="{00000000-0005-0000-0000-000065060000}"/>
    <cellStyle name="Normal 6 2 2 2 2 2 3 3 2 3" xfId="5770" xr:uid="{00000000-0005-0000-0000-000066060000}"/>
    <cellStyle name="Normal 6 2 2 2 2 2 3 3 2 3 2" xfId="14443" xr:uid="{00000000-0005-0000-0000-000067060000}"/>
    <cellStyle name="Normal 6 2 2 2 2 2 3 3 2 3 2 2" xfId="31796" xr:uid="{00000000-0005-0000-0000-000068060000}"/>
    <cellStyle name="Normal 6 2 2 2 2 2 3 3 2 3 2 3" xfId="49142" xr:uid="{00000000-0005-0000-0000-000069060000}"/>
    <cellStyle name="Normal 6 2 2 2 2 2 3 3 2 3 3" xfId="23123" xr:uid="{00000000-0005-0000-0000-00006A060000}"/>
    <cellStyle name="Normal 6 2 2 2 2 2 3 3 2 3 4" xfId="40469" xr:uid="{00000000-0005-0000-0000-00006B060000}"/>
    <cellStyle name="Normal 6 2 2 2 2 2 3 3 2 4" xfId="11209" xr:uid="{00000000-0005-0000-0000-00006C060000}"/>
    <cellStyle name="Normal 6 2 2 2 2 2 3 3 2 4 2" xfId="28562" xr:uid="{00000000-0005-0000-0000-00006D060000}"/>
    <cellStyle name="Normal 6 2 2 2 2 2 3 3 2 4 3" xfId="45908" xr:uid="{00000000-0005-0000-0000-00006E060000}"/>
    <cellStyle name="Normal 6 2 2 2 2 2 3 3 2 5" xfId="19889" xr:uid="{00000000-0005-0000-0000-00006F060000}"/>
    <cellStyle name="Normal 6 2 2 2 2 2 3 3 2 6" xfId="37235" xr:uid="{00000000-0005-0000-0000-000070060000}"/>
    <cellStyle name="Normal 6 2 2 2 2 2 3 3 3" xfId="6505" xr:uid="{00000000-0005-0000-0000-000071060000}"/>
    <cellStyle name="Normal 6 2 2 2 2 2 3 3 3 2" xfId="15178" xr:uid="{00000000-0005-0000-0000-000072060000}"/>
    <cellStyle name="Normal 6 2 2 2 2 2 3 3 3 2 2" xfId="32531" xr:uid="{00000000-0005-0000-0000-000073060000}"/>
    <cellStyle name="Normal 6 2 2 2 2 2 3 3 3 2 3" xfId="49877" xr:uid="{00000000-0005-0000-0000-000074060000}"/>
    <cellStyle name="Normal 6 2 2 2 2 2 3 3 3 3" xfId="23858" xr:uid="{00000000-0005-0000-0000-000075060000}"/>
    <cellStyle name="Normal 6 2 2 2 2 2 3 3 3 4" xfId="41204" xr:uid="{00000000-0005-0000-0000-000076060000}"/>
    <cellStyle name="Normal 6 2 2 2 2 2 3 3 4" xfId="4349" xr:uid="{00000000-0005-0000-0000-000077060000}"/>
    <cellStyle name="Normal 6 2 2 2 2 2 3 3 4 2" xfId="13022" xr:uid="{00000000-0005-0000-0000-000078060000}"/>
    <cellStyle name="Normal 6 2 2 2 2 2 3 3 4 2 2" xfId="30375" xr:uid="{00000000-0005-0000-0000-000079060000}"/>
    <cellStyle name="Normal 6 2 2 2 2 2 3 3 4 2 3" xfId="47721" xr:uid="{00000000-0005-0000-0000-00007A060000}"/>
    <cellStyle name="Normal 6 2 2 2 2 2 3 3 4 3" xfId="21702" xr:uid="{00000000-0005-0000-0000-00007B060000}"/>
    <cellStyle name="Normal 6 2 2 2 2 2 3 3 4 4" xfId="39048" xr:uid="{00000000-0005-0000-0000-00007C060000}"/>
    <cellStyle name="Normal 6 2 2 2 2 2 3 3 5" xfId="9396" xr:uid="{00000000-0005-0000-0000-00007D060000}"/>
    <cellStyle name="Normal 6 2 2 2 2 2 3 3 5 2" xfId="26749" xr:uid="{00000000-0005-0000-0000-00007E060000}"/>
    <cellStyle name="Normal 6 2 2 2 2 2 3 3 5 3" xfId="44095" xr:uid="{00000000-0005-0000-0000-00007F060000}"/>
    <cellStyle name="Normal 6 2 2 2 2 2 3 3 6" xfId="18076" xr:uid="{00000000-0005-0000-0000-000080060000}"/>
    <cellStyle name="Normal 6 2 2 2 2 2 3 3 7" xfId="35422" xr:uid="{00000000-0005-0000-0000-000081060000}"/>
    <cellStyle name="Normal 6 2 2 2 2 2 3 4" xfId="2046" xr:uid="{00000000-0005-0000-0000-000082060000}"/>
    <cellStyle name="Normal 6 2 2 2 2 2 3 4 2" xfId="7828" xr:uid="{00000000-0005-0000-0000-000083060000}"/>
    <cellStyle name="Normal 6 2 2 2 2 2 3 4 2 2" xfId="16501" xr:uid="{00000000-0005-0000-0000-000084060000}"/>
    <cellStyle name="Normal 6 2 2 2 2 2 3 4 2 2 2" xfId="33854" xr:uid="{00000000-0005-0000-0000-000085060000}"/>
    <cellStyle name="Normal 6 2 2 2 2 2 3 4 2 2 3" xfId="51200" xr:uid="{00000000-0005-0000-0000-000086060000}"/>
    <cellStyle name="Normal 6 2 2 2 2 2 3 4 2 3" xfId="25181" xr:uid="{00000000-0005-0000-0000-000087060000}"/>
    <cellStyle name="Normal 6 2 2 2 2 2 3 4 2 4" xfId="42527" xr:uid="{00000000-0005-0000-0000-000088060000}"/>
    <cellStyle name="Normal 6 2 2 2 2 2 3 4 3" xfId="3859" xr:uid="{00000000-0005-0000-0000-000089060000}"/>
    <cellStyle name="Normal 6 2 2 2 2 2 3 4 3 2" xfId="12532" xr:uid="{00000000-0005-0000-0000-00008A060000}"/>
    <cellStyle name="Normal 6 2 2 2 2 2 3 4 3 2 2" xfId="29885" xr:uid="{00000000-0005-0000-0000-00008B060000}"/>
    <cellStyle name="Normal 6 2 2 2 2 2 3 4 3 2 3" xfId="47231" xr:uid="{00000000-0005-0000-0000-00008C060000}"/>
    <cellStyle name="Normal 6 2 2 2 2 2 3 4 3 3" xfId="21212" xr:uid="{00000000-0005-0000-0000-00008D060000}"/>
    <cellStyle name="Normal 6 2 2 2 2 2 3 4 3 4" xfId="38558" xr:uid="{00000000-0005-0000-0000-00008E060000}"/>
    <cellStyle name="Normal 6 2 2 2 2 2 3 4 4" xfId="10719" xr:uid="{00000000-0005-0000-0000-00008F060000}"/>
    <cellStyle name="Normal 6 2 2 2 2 2 3 4 4 2" xfId="28072" xr:uid="{00000000-0005-0000-0000-000090060000}"/>
    <cellStyle name="Normal 6 2 2 2 2 2 3 4 4 3" xfId="45418" xr:uid="{00000000-0005-0000-0000-000091060000}"/>
    <cellStyle name="Normal 6 2 2 2 2 2 3 4 5" xfId="19399" xr:uid="{00000000-0005-0000-0000-000092060000}"/>
    <cellStyle name="Normal 6 2 2 2 2 2 3 4 6" xfId="36745" xr:uid="{00000000-0005-0000-0000-000093060000}"/>
    <cellStyle name="Normal 6 2 2 2 2 2 3 5" xfId="1458" xr:uid="{00000000-0005-0000-0000-000094060000}"/>
    <cellStyle name="Normal 6 2 2 2 2 2 3 5 2" xfId="7240" xr:uid="{00000000-0005-0000-0000-000095060000}"/>
    <cellStyle name="Normal 6 2 2 2 2 2 3 5 2 2" xfId="15913" xr:uid="{00000000-0005-0000-0000-000096060000}"/>
    <cellStyle name="Normal 6 2 2 2 2 2 3 5 2 2 2" xfId="33266" xr:uid="{00000000-0005-0000-0000-000097060000}"/>
    <cellStyle name="Normal 6 2 2 2 2 2 3 5 2 2 3" xfId="50612" xr:uid="{00000000-0005-0000-0000-000098060000}"/>
    <cellStyle name="Normal 6 2 2 2 2 2 3 5 2 3" xfId="24593" xr:uid="{00000000-0005-0000-0000-000099060000}"/>
    <cellStyle name="Normal 6 2 2 2 2 2 3 5 2 4" xfId="41939" xr:uid="{00000000-0005-0000-0000-00009A060000}"/>
    <cellStyle name="Normal 6 2 2 2 2 2 3 5 3" xfId="5084" xr:uid="{00000000-0005-0000-0000-00009B060000}"/>
    <cellStyle name="Normal 6 2 2 2 2 2 3 5 3 2" xfId="13757" xr:uid="{00000000-0005-0000-0000-00009C060000}"/>
    <cellStyle name="Normal 6 2 2 2 2 2 3 5 3 2 2" xfId="31110" xr:uid="{00000000-0005-0000-0000-00009D060000}"/>
    <cellStyle name="Normal 6 2 2 2 2 2 3 5 3 2 3" xfId="48456" xr:uid="{00000000-0005-0000-0000-00009E060000}"/>
    <cellStyle name="Normal 6 2 2 2 2 2 3 5 3 3" xfId="22437" xr:uid="{00000000-0005-0000-0000-00009F060000}"/>
    <cellStyle name="Normal 6 2 2 2 2 2 3 5 3 4" xfId="39783" xr:uid="{00000000-0005-0000-0000-0000A0060000}"/>
    <cellStyle name="Normal 6 2 2 2 2 2 3 5 4" xfId="10131" xr:uid="{00000000-0005-0000-0000-0000A1060000}"/>
    <cellStyle name="Normal 6 2 2 2 2 2 3 5 4 2" xfId="27484" xr:uid="{00000000-0005-0000-0000-0000A2060000}"/>
    <cellStyle name="Normal 6 2 2 2 2 2 3 5 4 3" xfId="44830" xr:uid="{00000000-0005-0000-0000-0000A3060000}"/>
    <cellStyle name="Normal 6 2 2 2 2 2 3 5 5" xfId="18811" xr:uid="{00000000-0005-0000-0000-0000A4060000}"/>
    <cellStyle name="Normal 6 2 2 2 2 2 3 5 6" xfId="36157" xr:uid="{00000000-0005-0000-0000-0000A5060000}"/>
    <cellStyle name="Normal 6 2 2 2 2 2 3 6" xfId="6015" xr:uid="{00000000-0005-0000-0000-0000A6060000}"/>
    <cellStyle name="Normal 6 2 2 2 2 2 3 6 2" xfId="14688" xr:uid="{00000000-0005-0000-0000-0000A7060000}"/>
    <cellStyle name="Normal 6 2 2 2 2 2 3 6 2 2" xfId="32041" xr:uid="{00000000-0005-0000-0000-0000A8060000}"/>
    <cellStyle name="Normal 6 2 2 2 2 2 3 6 2 3" xfId="49387" xr:uid="{00000000-0005-0000-0000-0000A9060000}"/>
    <cellStyle name="Normal 6 2 2 2 2 2 3 6 3" xfId="23368" xr:uid="{00000000-0005-0000-0000-0000AA060000}"/>
    <cellStyle name="Normal 6 2 2 2 2 2 3 6 4" xfId="40714" xr:uid="{00000000-0005-0000-0000-0000AB060000}"/>
    <cellStyle name="Normal 6 2 2 2 2 2 3 7" xfId="3271" xr:uid="{00000000-0005-0000-0000-0000AC060000}"/>
    <cellStyle name="Normal 6 2 2 2 2 2 3 7 2" xfId="11944" xr:uid="{00000000-0005-0000-0000-0000AD060000}"/>
    <cellStyle name="Normal 6 2 2 2 2 2 3 7 2 2" xfId="29297" xr:uid="{00000000-0005-0000-0000-0000AE060000}"/>
    <cellStyle name="Normal 6 2 2 2 2 2 3 7 2 3" xfId="46643" xr:uid="{00000000-0005-0000-0000-0000AF060000}"/>
    <cellStyle name="Normal 6 2 2 2 2 2 3 7 3" xfId="20624" xr:uid="{00000000-0005-0000-0000-0000B0060000}"/>
    <cellStyle name="Normal 6 2 2 2 2 2 3 7 4" xfId="37970" xr:uid="{00000000-0005-0000-0000-0000B1060000}"/>
    <cellStyle name="Normal 6 2 2 2 2 2 3 8" xfId="8906" xr:uid="{00000000-0005-0000-0000-0000B2060000}"/>
    <cellStyle name="Normal 6 2 2 2 2 2 3 8 2" xfId="26259" xr:uid="{00000000-0005-0000-0000-0000B3060000}"/>
    <cellStyle name="Normal 6 2 2 2 2 2 3 8 3" xfId="43605" xr:uid="{00000000-0005-0000-0000-0000B4060000}"/>
    <cellStyle name="Normal 6 2 2 2 2 2 3 9" xfId="17586" xr:uid="{00000000-0005-0000-0000-0000B5060000}"/>
    <cellStyle name="Normal 6 2 2 2 2 2 4" xfId="821" xr:uid="{00000000-0005-0000-0000-0000B6060000}"/>
    <cellStyle name="Normal 6 2 2 2 2 2 4 2" xfId="2634" xr:uid="{00000000-0005-0000-0000-0000B7060000}"/>
    <cellStyle name="Normal 6 2 2 2 2 2 4 2 2" xfId="8416" xr:uid="{00000000-0005-0000-0000-0000B8060000}"/>
    <cellStyle name="Normal 6 2 2 2 2 2 4 2 2 2" xfId="17089" xr:uid="{00000000-0005-0000-0000-0000B9060000}"/>
    <cellStyle name="Normal 6 2 2 2 2 2 4 2 2 2 2" xfId="34442" xr:uid="{00000000-0005-0000-0000-0000BA060000}"/>
    <cellStyle name="Normal 6 2 2 2 2 2 4 2 2 2 3" xfId="51788" xr:uid="{00000000-0005-0000-0000-0000BB060000}"/>
    <cellStyle name="Normal 6 2 2 2 2 2 4 2 2 3" xfId="25769" xr:uid="{00000000-0005-0000-0000-0000BC060000}"/>
    <cellStyle name="Normal 6 2 2 2 2 2 4 2 2 4" xfId="43115" xr:uid="{00000000-0005-0000-0000-0000BD060000}"/>
    <cellStyle name="Normal 6 2 2 2 2 2 4 2 3" xfId="4447" xr:uid="{00000000-0005-0000-0000-0000BE060000}"/>
    <cellStyle name="Normal 6 2 2 2 2 2 4 2 3 2" xfId="13120" xr:uid="{00000000-0005-0000-0000-0000BF060000}"/>
    <cellStyle name="Normal 6 2 2 2 2 2 4 2 3 2 2" xfId="30473" xr:uid="{00000000-0005-0000-0000-0000C0060000}"/>
    <cellStyle name="Normal 6 2 2 2 2 2 4 2 3 2 3" xfId="47819" xr:uid="{00000000-0005-0000-0000-0000C1060000}"/>
    <cellStyle name="Normal 6 2 2 2 2 2 4 2 3 3" xfId="21800" xr:uid="{00000000-0005-0000-0000-0000C2060000}"/>
    <cellStyle name="Normal 6 2 2 2 2 2 4 2 3 4" xfId="39146" xr:uid="{00000000-0005-0000-0000-0000C3060000}"/>
    <cellStyle name="Normal 6 2 2 2 2 2 4 2 4" xfId="11307" xr:uid="{00000000-0005-0000-0000-0000C4060000}"/>
    <cellStyle name="Normal 6 2 2 2 2 2 4 2 4 2" xfId="28660" xr:uid="{00000000-0005-0000-0000-0000C5060000}"/>
    <cellStyle name="Normal 6 2 2 2 2 2 4 2 4 3" xfId="46006" xr:uid="{00000000-0005-0000-0000-0000C6060000}"/>
    <cellStyle name="Normal 6 2 2 2 2 2 4 2 5" xfId="19987" xr:uid="{00000000-0005-0000-0000-0000C7060000}"/>
    <cellStyle name="Normal 6 2 2 2 2 2 4 2 6" xfId="37333" xr:uid="{00000000-0005-0000-0000-0000C8060000}"/>
    <cellStyle name="Normal 6 2 2 2 2 2 4 3" xfId="1556" xr:uid="{00000000-0005-0000-0000-0000C9060000}"/>
    <cellStyle name="Normal 6 2 2 2 2 2 4 3 2" xfId="7338" xr:uid="{00000000-0005-0000-0000-0000CA060000}"/>
    <cellStyle name="Normal 6 2 2 2 2 2 4 3 2 2" xfId="16011" xr:uid="{00000000-0005-0000-0000-0000CB060000}"/>
    <cellStyle name="Normal 6 2 2 2 2 2 4 3 2 2 2" xfId="33364" xr:uid="{00000000-0005-0000-0000-0000CC060000}"/>
    <cellStyle name="Normal 6 2 2 2 2 2 4 3 2 2 3" xfId="50710" xr:uid="{00000000-0005-0000-0000-0000CD060000}"/>
    <cellStyle name="Normal 6 2 2 2 2 2 4 3 2 3" xfId="24691" xr:uid="{00000000-0005-0000-0000-0000CE060000}"/>
    <cellStyle name="Normal 6 2 2 2 2 2 4 3 2 4" xfId="42037" xr:uid="{00000000-0005-0000-0000-0000CF060000}"/>
    <cellStyle name="Normal 6 2 2 2 2 2 4 3 3" xfId="5182" xr:uid="{00000000-0005-0000-0000-0000D0060000}"/>
    <cellStyle name="Normal 6 2 2 2 2 2 4 3 3 2" xfId="13855" xr:uid="{00000000-0005-0000-0000-0000D1060000}"/>
    <cellStyle name="Normal 6 2 2 2 2 2 4 3 3 2 2" xfId="31208" xr:uid="{00000000-0005-0000-0000-0000D2060000}"/>
    <cellStyle name="Normal 6 2 2 2 2 2 4 3 3 2 3" xfId="48554" xr:uid="{00000000-0005-0000-0000-0000D3060000}"/>
    <cellStyle name="Normal 6 2 2 2 2 2 4 3 3 3" xfId="22535" xr:uid="{00000000-0005-0000-0000-0000D4060000}"/>
    <cellStyle name="Normal 6 2 2 2 2 2 4 3 3 4" xfId="39881" xr:uid="{00000000-0005-0000-0000-0000D5060000}"/>
    <cellStyle name="Normal 6 2 2 2 2 2 4 3 4" xfId="10229" xr:uid="{00000000-0005-0000-0000-0000D6060000}"/>
    <cellStyle name="Normal 6 2 2 2 2 2 4 3 4 2" xfId="27582" xr:uid="{00000000-0005-0000-0000-0000D7060000}"/>
    <cellStyle name="Normal 6 2 2 2 2 2 4 3 4 3" xfId="44928" xr:uid="{00000000-0005-0000-0000-0000D8060000}"/>
    <cellStyle name="Normal 6 2 2 2 2 2 4 3 5" xfId="18909" xr:uid="{00000000-0005-0000-0000-0000D9060000}"/>
    <cellStyle name="Normal 6 2 2 2 2 2 4 3 6" xfId="36255" xr:uid="{00000000-0005-0000-0000-0000DA060000}"/>
    <cellStyle name="Normal 6 2 2 2 2 2 4 4" xfId="6603" xr:uid="{00000000-0005-0000-0000-0000DB060000}"/>
    <cellStyle name="Normal 6 2 2 2 2 2 4 4 2" xfId="15276" xr:uid="{00000000-0005-0000-0000-0000DC060000}"/>
    <cellStyle name="Normal 6 2 2 2 2 2 4 4 2 2" xfId="32629" xr:uid="{00000000-0005-0000-0000-0000DD060000}"/>
    <cellStyle name="Normal 6 2 2 2 2 2 4 4 2 3" xfId="49975" xr:uid="{00000000-0005-0000-0000-0000DE060000}"/>
    <cellStyle name="Normal 6 2 2 2 2 2 4 4 3" xfId="23956" xr:uid="{00000000-0005-0000-0000-0000DF060000}"/>
    <cellStyle name="Normal 6 2 2 2 2 2 4 4 4" xfId="41302" xr:uid="{00000000-0005-0000-0000-0000E0060000}"/>
    <cellStyle name="Normal 6 2 2 2 2 2 4 5" xfId="3369" xr:uid="{00000000-0005-0000-0000-0000E1060000}"/>
    <cellStyle name="Normal 6 2 2 2 2 2 4 5 2" xfId="12042" xr:uid="{00000000-0005-0000-0000-0000E2060000}"/>
    <cellStyle name="Normal 6 2 2 2 2 2 4 5 2 2" xfId="29395" xr:uid="{00000000-0005-0000-0000-0000E3060000}"/>
    <cellStyle name="Normal 6 2 2 2 2 2 4 5 2 3" xfId="46741" xr:uid="{00000000-0005-0000-0000-0000E4060000}"/>
    <cellStyle name="Normal 6 2 2 2 2 2 4 5 3" xfId="20722" xr:uid="{00000000-0005-0000-0000-0000E5060000}"/>
    <cellStyle name="Normal 6 2 2 2 2 2 4 5 4" xfId="38068" xr:uid="{00000000-0005-0000-0000-0000E6060000}"/>
    <cellStyle name="Normal 6 2 2 2 2 2 4 6" xfId="9494" xr:uid="{00000000-0005-0000-0000-0000E7060000}"/>
    <cellStyle name="Normal 6 2 2 2 2 2 4 6 2" xfId="26847" xr:uid="{00000000-0005-0000-0000-0000E8060000}"/>
    <cellStyle name="Normal 6 2 2 2 2 2 4 6 3" xfId="44193" xr:uid="{00000000-0005-0000-0000-0000E9060000}"/>
    <cellStyle name="Normal 6 2 2 2 2 2 4 7" xfId="18174" xr:uid="{00000000-0005-0000-0000-0000EA060000}"/>
    <cellStyle name="Normal 6 2 2 2 2 2 4 8" xfId="35520" xr:uid="{00000000-0005-0000-0000-0000EB060000}"/>
    <cellStyle name="Normal 6 2 2 2 2 2 5" xfId="478" xr:uid="{00000000-0005-0000-0000-0000EC060000}"/>
    <cellStyle name="Normal 6 2 2 2 2 2 5 2" xfId="2291" xr:uid="{00000000-0005-0000-0000-0000ED060000}"/>
    <cellStyle name="Normal 6 2 2 2 2 2 5 2 2" xfId="8073" xr:uid="{00000000-0005-0000-0000-0000EE060000}"/>
    <cellStyle name="Normal 6 2 2 2 2 2 5 2 2 2" xfId="16746" xr:uid="{00000000-0005-0000-0000-0000EF060000}"/>
    <cellStyle name="Normal 6 2 2 2 2 2 5 2 2 2 2" xfId="34099" xr:uid="{00000000-0005-0000-0000-0000F0060000}"/>
    <cellStyle name="Normal 6 2 2 2 2 2 5 2 2 2 3" xfId="51445" xr:uid="{00000000-0005-0000-0000-0000F1060000}"/>
    <cellStyle name="Normal 6 2 2 2 2 2 5 2 2 3" xfId="25426" xr:uid="{00000000-0005-0000-0000-0000F2060000}"/>
    <cellStyle name="Normal 6 2 2 2 2 2 5 2 2 4" xfId="42772" xr:uid="{00000000-0005-0000-0000-0000F3060000}"/>
    <cellStyle name="Normal 6 2 2 2 2 2 5 2 3" xfId="5574" xr:uid="{00000000-0005-0000-0000-0000F4060000}"/>
    <cellStyle name="Normal 6 2 2 2 2 2 5 2 3 2" xfId="14247" xr:uid="{00000000-0005-0000-0000-0000F5060000}"/>
    <cellStyle name="Normal 6 2 2 2 2 2 5 2 3 2 2" xfId="31600" xr:uid="{00000000-0005-0000-0000-0000F6060000}"/>
    <cellStyle name="Normal 6 2 2 2 2 2 5 2 3 2 3" xfId="48946" xr:uid="{00000000-0005-0000-0000-0000F7060000}"/>
    <cellStyle name="Normal 6 2 2 2 2 2 5 2 3 3" xfId="22927" xr:uid="{00000000-0005-0000-0000-0000F8060000}"/>
    <cellStyle name="Normal 6 2 2 2 2 2 5 2 3 4" xfId="40273" xr:uid="{00000000-0005-0000-0000-0000F9060000}"/>
    <cellStyle name="Normal 6 2 2 2 2 2 5 2 4" xfId="10964" xr:uid="{00000000-0005-0000-0000-0000FA060000}"/>
    <cellStyle name="Normal 6 2 2 2 2 2 5 2 4 2" xfId="28317" xr:uid="{00000000-0005-0000-0000-0000FB060000}"/>
    <cellStyle name="Normal 6 2 2 2 2 2 5 2 4 3" xfId="45663" xr:uid="{00000000-0005-0000-0000-0000FC060000}"/>
    <cellStyle name="Normal 6 2 2 2 2 2 5 2 5" xfId="19644" xr:uid="{00000000-0005-0000-0000-0000FD060000}"/>
    <cellStyle name="Normal 6 2 2 2 2 2 5 2 6" xfId="36990" xr:uid="{00000000-0005-0000-0000-0000FE060000}"/>
    <cellStyle name="Normal 6 2 2 2 2 2 5 3" xfId="6260" xr:uid="{00000000-0005-0000-0000-0000FF060000}"/>
    <cellStyle name="Normal 6 2 2 2 2 2 5 3 2" xfId="14933" xr:uid="{00000000-0005-0000-0000-000000070000}"/>
    <cellStyle name="Normal 6 2 2 2 2 2 5 3 2 2" xfId="32286" xr:uid="{00000000-0005-0000-0000-000001070000}"/>
    <cellStyle name="Normal 6 2 2 2 2 2 5 3 2 3" xfId="49632" xr:uid="{00000000-0005-0000-0000-000002070000}"/>
    <cellStyle name="Normal 6 2 2 2 2 2 5 3 3" xfId="23613" xr:uid="{00000000-0005-0000-0000-000003070000}"/>
    <cellStyle name="Normal 6 2 2 2 2 2 5 3 4" xfId="40959" xr:uid="{00000000-0005-0000-0000-000004070000}"/>
    <cellStyle name="Normal 6 2 2 2 2 2 5 4" xfId="4104" xr:uid="{00000000-0005-0000-0000-000005070000}"/>
    <cellStyle name="Normal 6 2 2 2 2 2 5 4 2" xfId="12777" xr:uid="{00000000-0005-0000-0000-000006070000}"/>
    <cellStyle name="Normal 6 2 2 2 2 2 5 4 2 2" xfId="30130" xr:uid="{00000000-0005-0000-0000-000007070000}"/>
    <cellStyle name="Normal 6 2 2 2 2 2 5 4 2 3" xfId="47476" xr:uid="{00000000-0005-0000-0000-000008070000}"/>
    <cellStyle name="Normal 6 2 2 2 2 2 5 4 3" xfId="21457" xr:uid="{00000000-0005-0000-0000-000009070000}"/>
    <cellStyle name="Normal 6 2 2 2 2 2 5 4 4" xfId="38803" xr:uid="{00000000-0005-0000-0000-00000A070000}"/>
    <cellStyle name="Normal 6 2 2 2 2 2 5 5" xfId="9151" xr:uid="{00000000-0005-0000-0000-00000B070000}"/>
    <cellStyle name="Normal 6 2 2 2 2 2 5 5 2" xfId="26504" xr:uid="{00000000-0005-0000-0000-00000C070000}"/>
    <cellStyle name="Normal 6 2 2 2 2 2 5 5 3" xfId="43850" xr:uid="{00000000-0005-0000-0000-00000D070000}"/>
    <cellStyle name="Normal 6 2 2 2 2 2 5 6" xfId="17831" xr:uid="{00000000-0005-0000-0000-00000E070000}"/>
    <cellStyle name="Normal 6 2 2 2 2 2 5 7" xfId="35177" xr:uid="{00000000-0005-0000-0000-00000F070000}"/>
    <cellStyle name="Normal 6 2 2 2 2 2 6" xfId="1899" xr:uid="{00000000-0005-0000-0000-000010070000}"/>
    <cellStyle name="Normal 6 2 2 2 2 2 6 2" xfId="7681" xr:uid="{00000000-0005-0000-0000-000011070000}"/>
    <cellStyle name="Normal 6 2 2 2 2 2 6 2 2" xfId="16354" xr:uid="{00000000-0005-0000-0000-000012070000}"/>
    <cellStyle name="Normal 6 2 2 2 2 2 6 2 2 2" xfId="33707" xr:uid="{00000000-0005-0000-0000-000013070000}"/>
    <cellStyle name="Normal 6 2 2 2 2 2 6 2 2 3" xfId="51053" xr:uid="{00000000-0005-0000-0000-000014070000}"/>
    <cellStyle name="Normal 6 2 2 2 2 2 6 2 3" xfId="25034" xr:uid="{00000000-0005-0000-0000-000015070000}"/>
    <cellStyle name="Normal 6 2 2 2 2 2 6 2 4" xfId="42380" xr:uid="{00000000-0005-0000-0000-000016070000}"/>
    <cellStyle name="Normal 6 2 2 2 2 2 6 3" xfId="3712" xr:uid="{00000000-0005-0000-0000-000017070000}"/>
    <cellStyle name="Normal 6 2 2 2 2 2 6 3 2" xfId="12385" xr:uid="{00000000-0005-0000-0000-000018070000}"/>
    <cellStyle name="Normal 6 2 2 2 2 2 6 3 2 2" xfId="29738" xr:uid="{00000000-0005-0000-0000-000019070000}"/>
    <cellStyle name="Normal 6 2 2 2 2 2 6 3 2 3" xfId="47084" xr:uid="{00000000-0005-0000-0000-00001A070000}"/>
    <cellStyle name="Normal 6 2 2 2 2 2 6 3 3" xfId="21065" xr:uid="{00000000-0005-0000-0000-00001B070000}"/>
    <cellStyle name="Normal 6 2 2 2 2 2 6 3 4" xfId="38411" xr:uid="{00000000-0005-0000-0000-00001C070000}"/>
    <cellStyle name="Normal 6 2 2 2 2 2 6 4" xfId="10572" xr:uid="{00000000-0005-0000-0000-00001D070000}"/>
    <cellStyle name="Normal 6 2 2 2 2 2 6 4 2" xfId="27925" xr:uid="{00000000-0005-0000-0000-00001E070000}"/>
    <cellStyle name="Normal 6 2 2 2 2 2 6 4 3" xfId="45271" xr:uid="{00000000-0005-0000-0000-00001F070000}"/>
    <cellStyle name="Normal 6 2 2 2 2 2 6 5" xfId="19252" xr:uid="{00000000-0005-0000-0000-000020070000}"/>
    <cellStyle name="Normal 6 2 2 2 2 2 6 6" xfId="36598" xr:uid="{00000000-0005-0000-0000-000021070000}"/>
    <cellStyle name="Normal 6 2 2 2 2 2 7" xfId="1213" xr:uid="{00000000-0005-0000-0000-000022070000}"/>
    <cellStyle name="Normal 6 2 2 2 2 2 7 2" xfId="6995" xr:uid="{00000000-0005-0000-0000-000023070000}"/>
    <cellStyle name="Normal 6 2 2 2 2 2 7 2 2" xfId="15668" xr:uid="{00000000-0005-0000-0000-000024070000}"/>
    <cellStyle name="Normal 6 2 2 2 2 2 7 2 2 2" xfId="33021" xr:uid="{00000000-0005-0000-0000-000025070000}"/>
    <cellStyle name="Normal 6 2 2 2 2 2 7 2 2 3" xfId="50367" xr:uid="{00000000-0005-0000-0000-000026070000}"/>
    <cellStyle name="Normal 6 2 2 2 2 2 7 2 3" xfId="24348" xr:uid="{00000000-0005-0000-0000-000027070000}"/>
    <cellStyle name="Normal 6 2 2 2 2 2 7 2 4" xfId="41694" xr:uid="{00000000-0005-0000-0000-000028070000}"/>
    <cellStyle name="Normal 6 2 2 2 2 2 7 3" xfId="4839" xr:uid="{00000000-0005-0000-0000-000029070000}"/>
    <cellStyle name="Normal 6 2 2 2 2 2 7 3 2" xfId="13512" xr:uid="{00000000-0005-0000-0000-00002A070000}"/>
    <cellStyle name="Normal 6 2 2 2 2 2 7 3 2 2" xfId="30865" xr:uid="{00000000-0005-0000-0000-00002B070000}"/>
    <cellStyle name="Normal 6 2 2 2 2 2 7 3 2 3" xfId="48211" xr:uid="{00000000-0005-0000-0000-00002C070000}"/>
    <cellStyle name="Normal 6 2 2 2 2 2 7 3 3" xfId="22192" xr:uid="{00000000-0005-0000-0000-00002D070000}"/>
    <cellStyle name="Normal 6 2 2 2 2 2 7 3 4" xfId="39538" xr:uid="{00000000-0005-0000-0000-00002E070000}"/>
    <cellStyle name="Normal 6 2 2 2 2 2 7 4" xfId="9886" xr:uid="{00000000-0005-0000-0000-00002F070000}"/>
    <cellStyle name="Normal 6 2 2 2 2 2 7 4 2" xfId="27239" xr:uid="{00000000-0005-0000-0000-000030070000}"/>
    <cellStyle name="Normal 6 2 2 2 2 2 7 4 3" xfId="44585" xr:uid="{00000000-0005-0000-0000-000031070000}"/>
    <cellStyle name="Normal 6 2 2 2 2 2 7 5" xfId="18566" xr:uid="{00000000-0005-0000-0000-000032070000}"/>
    <cellStyle name="Normal 6 2 2 2 2 2 7 6" xfId="35912" xr:uid="{00000000-0005-0000-0000-000033070000}"/>
    <cellStyle name="Normal 6 2 2 2 2 2 8" xfId="5868" xr:uid="{00000000-0005-0000-0000-000034070000}"/>
    <cellStyle name="Normal 6 2 2 2 2 2 8 2" xfId="14541" xr:uid="{00000000-0005-0000-0000-000035070000}"/>
    <cellStyle name="Normal 6 2 2 2 2 2 8 2 2" xfId="31894" xr:uid="{00000000-0005-0000-0000-000036070000}"/>
    <cellStyle name="Normal 6 2 2 2 2 2 8 2 3" xfId="49240" xr:uid="{00000000-0005-0000-0000-000037070000}"/>
    <cellStyle name="Normal 6 2 2 2 2 2 8 3" xfId="23221" xr:uid="{00000000-0005-0000-0000-000038070000}"/>
    <cellStyle name="Normal 6 2 2 2 2 2 8 4" xfId="40567" xr:uid="{00000000-0005-0000-0000-000039070000}"/>
    <cellStyle name="Normal 6 2 2 2 2 2 9" xfId="3026" xr:uid="{00000000-0005-0000-0000-00003A070000}"/>
    <cellStyle name="Normal 6 2 2 2 2 2 9 2" xfId="11699" xr:uid="{00000000-0005-0000-0000-00003B070000}"/>
    <cellStyle name="Normal 6 2 2 2 2 2 9 2 2" xfId="29052" xr:uid="{00000000-0005-0000-0000-00003C070000}"/>
    <cellStyle name="Normal 6 2 2 2 2 2 9 2 3" xfId="46398" xr:uid="{00000000-0005-0000-0000-00003D070000}"/>
    <cellStyle name="Normal 6 2 2 2 2 2 9 3" xfId="20379" xr:uid="{00000000-0005-0000-0000-00003E070000}"/>
    <cellStyle name="Normal 6 2 2 2 2 2 9 4" xfId="37725" xr:uid="{00000000-0005-0000-0000-00003F070000}"/>
    <cellStyle name="Normal 6 2 2 2 2 3" xfId="184" xr:uid="{00000000-0005-0000-0000-000040070000}"/>
    <cellStyle name="Normal 6 2 2 2 2 3 10" xfId="17537" xr:uid="{00000000-0005-0000-0000-000041070000}"/>
    <cellStyle name="Normal 6 2 2 2 2 3 11" xfId="34883" xr:uid="{00000000-0005-0000-0000-000042070000}"/>
    <cellStyle name="Normal 6 2 2 2 2 3 2" xfId="674" xr:uid="{00000000-0005-0000-0000-000043070000}"/>
    <cellStyle name="Normal 6 2 2 2 2 3 2 2" xfId="2487" xr:uid="{00000000-0005-0000-0000-000044070000}"/>
    <cellStyle name="Normal 6 2 2 2 2 3 2 2 2" xfId="8269" xr:uid="{00000000-0005-0000-0000-000045070000}"/>
    <cellStyle name="Normal 6 2 2 2 2 3 2 2 2 2" xfId="16942" xr:uid="{00000000-0005-0000-0000-000046070000}"/>
    <cellStyle name="Normal 6 2 2 2 2 3 2 2 2 2 2" xfId="34295" xr:uid="{00000000-0005-0000-0000-000047070000}"/>
    <cellStyle name="Normal 6 2 2 2 2 3 2 2 2 2 3" xfId="51641" xr:uid="{00000000-0005-0000-0000-000048070000}"/>
    <cellStyle name="Normal 6 2 2 2 2 3 2 2 2 3" xfId="25622" xr:uid="{00000000-0005-0000-0000-000049070000}"/>
    <cellStyle name="Normal 6 2 2 2 2 3 2 2 2 4" xfId="42968" xr:uid="{00000000-0005-0000-0000-00004A070000}"/>
    <cellStyle name="Normal 6 2 2 2 2 3 2 2 3" xfId="4300" xr:uid="{00000000-0005-0000-0000-00004B070000}"/>
    <cellStyle name="Normal 6 2 2 2 2 3 2 2 3 2" xfId="12973" xr:uid="{00000000-0005-0000-0000-00004C070000}"/>
    <cellStyle name="Normal 6 2 2 2 2 3 2 2 3 2 2" xfId="30326" xr:uid="{00000000-0005-0000-0000-00004D070000}"/>
    <cellStyle name="Normal 6 2 2 2 2 3 2 2 3 2 3" xfId="47672" xr:uid="{00000000-0005-0000-0000-00004E070000}"/>
    <cellStyle name="Normal 6 2 2 2 2 3 2 2 3 3" xfId="21653" xr:uid="{00000000-0005-0000-0000-00004F070000}"/>
    <cellStyle name="Normal 6 2 2 2 2 3 2 2 3 4" xfId="38999" xr:uid="{00000000-0005-0000-0000-000050070000}"/>
    <cellStyle name="Normal 6 2 2 2 2 3 2 2 4" xfId="11160" xr:uid="{00000000-0005-0000-0000-000051070000}"/>
    <cellStyle name="Normal 6 2 2 2 2 3 2 2 4 2" xfId="28513" xr:uid="{00000000-0005-0000-0000-000052070000}"/>
    <cellStyle name="Normal 6 2 2 2 2 3 2 2 4 3" xfId="45859" xr:uid="{00000000-0005-0000-0000-000053070000}"/>
    <cellStyle name="Normal 6 2 2 2 2 3 2 2 5" xfId="19840" xr:uid="{00000000-0005-0000-0000-000054070000}"/>
    <cellStyle name="Normal 6 2 2 2 2 3 2 2 6" xfId="37186" xr:uid="{00000000-0005-0000-0000-000055070000}"/>
    <cellStyle name="Normal 6 2 2 2 2 3 2 3" xfId="1409" xr:uid="{00000000-0005-0000-0000-000056070000}"/>
    <cellStyle name="Normal 6 2 2 2 2 3 2 3 2" xfId="7191" xr:uid="{00000000-0005-0000-0000-000057070000}"/>
    <cellStyle name="Normal 6 2 2 2 2 3 2 3 2 2" xfId="15864" xr:uid="{00000000-0005-0000-0000-000058070000}"/>
    <cellStyle name="Normal 6 2 2 2 2 3 2 3 2 2 2" xfId="33217" xr:uid="{00000000-0005-0000-0000-000059070000}"/>
    <cellStyle name="Normal 6 2 2 2 2 3 2 3 2 2 3" xfId="50563" xr:uid="{00000000-0005-0000-0000-00005A070000}"/>
    <cellStyle name="Normal 6 2 2 2 2 3 2 3 2 3" xfId="24544" xr:uid="{00000000-0005-0000-0000-00005B070000}"/>
    <cellStyle name="Normal 6 2 2 2 2 3 2 3 2 4" xfId="41890" xr:uid="{00000000-0005-0000-0000-00005C070000}"/>
    <cellStyle name="Normal 6 2 2 2 2 3 2 3 3" xfId="5035" xr:uid="{00000000-0005-0000-0000-00005D070000}"/>
    <cellStyle name="Normal 6 2 2 2 2 3 2 3 3 2" xfId="13708" xr:uid="{00000000-0005-0000-0000-00005E070000}"/>
    <cellStyle name="Normal 6 2 2 2 2 3 2 3 3 2 2" xfId="31061" xr:uid="{00000000-0005-0000-0000-00005F070000}"/>
    <cellStyle name="Normal 6 2 2 2 2 3 2 3 3 2 3" xfId="48407" xr:uid="{00000000-0005-0000-0000-000060070000}"/>
    <cellStyle name="Normal 6 2 2 2 2 3 2 3 3 3" xfId="22388" xr:uid="{00000000-0005-0000-0000-000061070000}"/>
    <cellStyle name="Normal 6 2 2 2 2 3 2 3 3 4" xfId="39734" xr:uid="{00000000-0005-0000-0000-000062070000}"/>
    <cellStyle name="Normal 6 2 2 2 2 3 2 3 4" xfId="10082" xr:uid="{00000000-0005-0000-0000-000063070000}"/>
    <cellStyle name="Normal 6 2 2 2 2 3 2 3 4 2" xfId="27435" xr:uid="{00000000-0005-0000-0000-000064070000}"/>
    <cellStyle name="Normal 6 2 2 2 2 3 2 3 4 3" xfId="44781" xr:uid="{00000000-0005-0000-0000-000065070000}"/>
    <cellStyle name="Normal 6 2 2 2 2 3 2 3 5" xfId="18762" xr:uid="{00000000-0005-0000-0000-000066070000}"/>
    <cellStyle name="Normal 6 2 2 2 2 3 2 3 6" xfId="36108" xr:uid="{00000000-0005-0000-0000-000067070000}"/>
    <cellStyle name="Normal 6 2 2 2 2 3 2 4" xfId="6456" xr:uid="{00000000-0005-0000-0000-000068070000}"/>
    <cellStyle name="Normal 6 2 2 2 2 3 2 4 2" xfId="15129" xr:uid="{00000000-0005-0000-0000-000069070000}"/>
    <cellStyle name="Normal 6 2 2 2 2 3 2 4 2 2" xfId="32482" xr:uid="{00000000-0005-0000-0000-00006A070000}"/>
    <cellStyle name="Normal 6 2 2 2 2 3 2 4 2 3" xfId="49828" xr:uid="{00000000-0005-0000-0000-00006B070000}"/>
    <cellStyle name="Normal 6 2 2 2 2 3 2 4 3" xfId="23809" xr:uid="{00000000-0005-0000-0000-00006C070000}"/>
    <cellStyle name="Normal 6 2 2 2 2 3 2 4 4" xfId="41155" xr:uid="{00000000-0005-0000-0000-00006D070000}"/>
    <cellStyle name="Normal 6 2 2 2 2 3 2 5" xfId="3222" xr:uid="{00000000-0005-0000-0000-00006E070000}"/>
    <cellStyle name="Normal 6 2 2 2 2 3 2 5 2" xfId="11895" xr:uid="{00000000-0005-0000-0000-00006F070000}"/>
    <cellStyle name="Normal 6 2 2 2 2 3 2 5 2 2" xfId="29248" xr:uid="{00000000-0005-0000-0000-000070070000}"/>
    <cellStyle name="Normal 6 2 2 2 2 3 2 5 2 3" xfId="46594" xr:uid="{00000000-0005-0000-0000-000071070000}"/>
    <cellStyle name="Normal 6 2 2 2 2 3 2 5 3" xfId="20575" xr:uid="{00000000-0005-0000-0000-000072070000}"/>
    <cellStyle name="Normal 6 2 2 2 2 3 2 5 4" xfId="37921" xr:uid="{00000000-0005-0000-0000-000073070000}"/>
    <cellStyle name="Normal 6 2 2 2 2 3 2 6" xfId="9347" xr:uid="{00000000-0005-0000-0000-000074070000}"/>
    <cellStyle name="Normal 6 2 2 2 2 3 2 6 2" xfId="26700" xr:uid="{00000000-0005-0000-0000-000075070000}"/>
    <cellStyle name="Normal 6 2 2 2 2 3 2 6 3" xfId="44046" xr:uid="{00000000-0005-0000-0000-000076070000}"/>
    <cellStyle name="Normal 6 2 2 2 2 3 2 7" xfId="18027" xr:uid="{00000000-0005-0000-0000-000077070000}"/>
    <cellStyle name="Normal 6 2 2 2 2 3 2 8" xfId="35373" xr:uid="{00000000-0005-0000-0000-000078070000}"/>
    <cellStyle name="Normal 6 2 2 2 2 3 3" xfId="919" xr:uid="{00000000-0005-0000-0000-000079070000}"/>
    <cellStyle name="Normal 6 2 2 2 2 3 3 2" xfId="2732" xr:uid="{00000000-0005-0000-0000-00007A070000}"/>
    <cellStyle name="Normal 6 2 2 2 2 3 3 2 2" xfId="8514" xr:uid="{00000000-0005-0000-0000-00007B070000}"/>
    <cellStyle name="Normal 6 2 2 2 2 3 3 2 2 2" xfId="17187" xr:uid="{00000000-0005-0000-0000-00007C070000}"/>
    <cellStyle name="Normal 6 2 2 2 2 3 3 2 2 2 2" xfId="34540" xr:uid="{00000000-0005-0000-0000-00007D070000}"/>
    <cellStyle name="Normal 6 2 2 2 2 3 3 2 2 2 3" xfId="51886" xr:uid="{00000000-0005-0000-0000-00007E070000}"/>
    <cellStyle name="Normal 6 2 2 2 2 3 3 2 2 3" xfId="25867" xr:uid="{00000000-0005-0000-0000-00007F070000}"/>
    <cellStyle name="Normal 6 2 2 2 2 3 3 2 2 4" xfId="43213" xr:uid="{00000000-0005-0000-0000-000080070000}"/>
    <cellStyle name="Normal 6 2 2 2 2 3 3 2 3" xfId="4545" xr:uid="{00000000-0005-0000-0000-000081070000}"/>
    <cellStyle name="Normal 6 2 2 2 2 3 3 2 3 2" xfId="13218" xr:uid="{00000000-0005-0000-0000-000082070000}"/>
    <cellStyle name="Normal 6 2 2 2 2 3 3 2 3 2 2" xfId="30571" xr:uid="{00000000-0005-0000-0000-000083070000}"/>
    <cellStyle name="Normal 6 2 2 2 2 3 3 2 3 2 3" xfId="47917" xr:uid="{00000000-0005-0000-0000-000084070000}"/>
    <cellStyle name="Normal 6 2 2 2 2 3 3 2 3 3" xfId="21898" xr:uid="{00000000-0005-0000-0000-000085070000}"/>
    <cellStyle name="Normal 6 2 2 2 2 3 3 2 3 4" xfId="39244" xr:uid="{00000000-0005-0000-0000-000086070000}"/>
    <cellStyle name="Normal 6 2 2 2 2 3 3 2 4" xfId="11405" xr:uid="{00000000-0005-0000-0000-000087070000}"/>
    <cellStyle name="Normal 6 2 2 2 2 3 3 2 4 2" xfId="28758" xr:uid="{00000000-0005-0000-0000-000088070000}"/>
    <cellStyle name="Normal 6 2 2 2 2 3 3 2 4 3" xfId="46104" xr:uid="{00000000-0005-0000-0000-000089070000}"/>
    <cellStyle name="Normal 6 2 2 2 2 3 3 2 5" xfId="20085" xr:uid="{00000000-0005-0000-0000-00008A070000}"/>
    <cellStyle name="Normal 6 2 2 2 2 3 3 2 6" xfId="37431" xr:uid="{00000000-0005-0000-0000-00008B070000}"/>
    <cellStyle name="Normal 6 2 2 2 2 3 3 3" xfId="1654" xr:uid="{00000000-0005-0000-0000-00008C070000}"/>
    <cellStyle name="Normal 6 2 2 2 2 3 3 3 2" xfId="7436" xr:uid="{00000000-0005-0000-0000-00008D070000}"/>
    <cellStyle name="Normal 6 2 2 2 2 3 3 3 2 2" xfId="16109" xr:uid="{00000000-0005-0000-0000-00008E070000}"/>
    <cellStyle name="Normal 6 2 2 2 2 3 3 3 2 2 2" xfId="33462" xr:uid="{00000000-0005-0000-0000-00008F070000}"/>
    <cellStyle name="Normal 6 2 2 2 2 3 3 3 2 2 3" xfId="50808" xr:uid="{00000000-0005-0000-0000-000090070000}"/>
    <cellStyle name="Normal 6 2 2 2 2 3 3 3 2 3" xfId="24789" xr:uid="{00000000-0005-0000-0000-000091070000}"/>
    <cellStyle name="Normal 6 2 2 2 2 3 3 3 2 4" xfId="42135" xr:uid="{00000000-0005-0000-0000-000092070000}"/>
    <cellStyle name="Normal 6 2 2 2 2 3 3 3 3" xfId="5280" xr:uid="{00000000-0005-0000-0000-000093070000}"/>
    <cellStyle name="Normal 6 2 2 2 2 3 3 3 3 2" xfId="13953" xr:uid="{00000000-0005-0000-0000-000094070000}"/>
    <cellStyle name="Normal 6 2 2 2 2 3 3 3 3 2 2" xfId="31306" xr:uid="{00000000-0005-0000-0000-000095070000}"/>
    <cellStyle name="Normal 6 2 2 2 2 3 3 3 3 2 3" xfId="48652" xr:uid="{00000000-0005-0000-0000-000096070000}"/>
    <cellStyle name="Normal 6 2 2 2 2 3 3 3 3 3" xfId="22633" xr:uid="{00000000-0005-0000-0000-000097070000}"/>
    <cellStyle name="Normal 6 2 2 2 2 3 3 3 3 4" xfId="39979" xr:uid="{00000000-0005-0000-0000-000098070000}"/>
    <cellStyle name="Normal 6 2 2 2 2 3 3 3 4" xfId="10327" xr:uid="{00000000-0005-0000-0000-000099070000}"/>
    <cellStyle name="Normal 6 2 2 2 2 3 3 3 4 2" xfId="27680" xr:uid="{00000000-0005-0000-0000-00009A070000}"/>
    <cellStyle name="Normal 6 2 2 2 2 3 3 3 4 3" xfId="45026" xr:uid="{00000000-0005-0000-0000-00009B070000}"/>
    <cellStyle name="Normal 6 2 2 2 2 3 3 3 5" xfId="19007" xr:uid="{00000000-0005-0000-0000-00009C070000}"/>
    <cellStyle name="Normal 6 2 2 2 2 3 3 3 6" xfId="36353" xr:uid="{00000000-0005-0000-0000-00009D070000}"/>
    <cellStyle name="Normal 6 2 2 2 2 3 3 4" xfId="6701" xr:uid="{00000000-0005-0000-0000-00009E070000}"/>
    <cellStyle name="Normal 6 2 2 2 2 3 3 4 2" xfId="15374" xr:uid="{00000000-0005-0000-0000-00009F070000}"/>
    <cellStyle name="Normal 6 2 2 2 2 3 3 4 2 2" xfId="32727" xr:uid="{00000000-0005-0000-0000-0000A0070000}"/>
    <cellStyle name="Normal 6 2 2 2 2 3 3 4 2 3" xfId="50073" xr:uid="{00000000-0005-0000-0000-0000A1070000}"/>
    <cellStyle name="Normal 6 2 2 2 2 3 3 4 3" xfId="24054" xr:uid="{00000000-0005-0000-0000-0000A2070000}"/>
    <cellStyle name="Normal 6 2 2 2 2 3 3 4 4" xfId="41400" xr:uid="{00000000-0005-0000-0000-0000A3070000}"/>
    <cellStyle name="Normal 6 2 2 2 2 3 3 5" xfId="3467" xr:uid="{00000000-0005-0000-0000-0000A4070000}"/>
    <cellStyle name="Normal 6 2 2 2 2 3 3 5 2" xfId="12140" xr:uid="{00000000-0005-0000-0000-0000A5070000}"/>
    <cellStyle name="Normal 6 2 2 2 2 3 3 5 2 2" xfId="29493" xr:uid="{00000000-0005-0000-0000-0000A6070000}"/>
    <cellStyle name="Normal 6 2 2 2 2 3 3 5 2 3" xfId="46839" xr:uid="{00000000-0005-0000-0000-0000A7070000}"/>
    <cellStyle name="Normal 6 2 2 2 2 3 3 5 3" xfId="20820" xr:uid="{00000000-0005-0000-0000-0000A8070000}"/>
    <cellStyle name="Normal 6 2 2 2 2 3 3 5 4" xfId="38166" xr:uid="{00000000-0005-0000-0000-0000A9070000}"/>
    <cellStyle name="Normal 6 2 2 2 2 3 3 6" xfId="9592" xr:uid="{00000000-0005-0000-0000-0000AA070000}"/>
    <cellStyle name="Normal 6 2 2 2 2 3 3 6 2" xfId="26945" xr:uid="{00000000-0005-0000-0000-0000AB070000}"/>
    <cellStyle name="Normal 6 2 2 2 2 3 3 6 3" xfId="44291" xr:uid="{00000000-0005-0000-0000-0000AC070000}"/>
    <cellStyle name="Normal 6 2 2 2 2 3 3 7" xfId="18272" xr:uid="{00000000-0005-0000-0000-0000AD070000}"/>
    <cellStyle name="Normal 6 2 2 2 2 3 3 8" xfId="35618" xr:uid="{00000000-0005-0000-0000-0000AE070000}"/>
    <cellStyle name="Normal 6 2 2 2 2 3 4" xfId="429" xr:uid="{00000000-0005-0000-0000-0000AF070000}"/>
    <cellStyle name="Normal 6 2 2 2 2 3 4 2" xfId="2242" xr:uid="{00000000-0005-0000-0000-0000B0070000}"/>
    <cellStyle name="Normal 6 2 2 2 2 3 4 2 2" xfId="8024" xr:uid="{00000000-0005-0000-0000-0000B1070000}"/>
    <cellStyle name="Normal 6 2 2 2 2 3 4 2 2 2" xfId="16697" xr:uid="{00000000-0005-0000-0000-0000B2070000}"/>
    <cellStyle name="Normal 6 2 2 2 2 3 4 2 2 2 2" xfId="34050" xr:uid="{00000000-0005-0000-0000-0000B3070000}"/>
    <cellStyle name="Normal 6 2 2 2 2 3 4 2 2 2 3" xfId="51396" xr:uid="{00000000-0005-0000-0000-0000B4070000}"/>
    <cellStyle name="Normal 6 2 2 2 2 3 4 2 2 3" xfId="25377" xr:uid="{00000000-0005-0000-0000-0000B5070000}"/>
    <cellStyle name="Normal 6 2 2 2 2 3 4 2 2 4" xfId="42723" xr:uid="{00000000-0005-0000-0000-0000B6070000}"/>
    <cellStyle name="Normal 6 2 2 2 2 3 4 2 3" xfId="5525" xr:uid="{00000000-0005-0000-0000-0000B7070000}"/>
    <cellStyle name="Normal 6 2 2 2 2 3 4 2 3 2" xfId="14198" xr:uid="{00000000-0005-0000-0000-0000B8070000}"/>
    <cellStyle name="Normal 6 2 2 2 2 3 4 2 3 2 2" xfId="31551" xr:uid="{00000000-0005-0000-0000-0000B9070000}"/>
    <cellStyle name="Normal 6 2 2 2 2 3 4 2 3 2 3" xfId="48897" xr:uid="{00000000-0005-0000-0000-0000BA070000}"/>
    <cellStyle name="Normal 6 2 2 2 2 3 4 2 3 3" xfId="22878" xr:uid="{00000000-0005-0000-0000-0000BB070000}"/>
    <cellStyle name="Normal 6 2 2 2 2 3 4 2 3 4" xfId="40224" xr:uid="{00000000-0005-0000-0000-0000BC070000}"/>
    <cellStyle name="Normal 6 2 2 2 2 3 4 2 4" xfId="10915" xr:uid="{00000000-0005-0000-0000-0000BD070000}"/>
    <cellStyle name="Normal 6 2 2 2 2 3 4 2 4 2" xfId="28268" xr:uid="{00000000-0005-0000-0000-0000BE070000}"/>
    <cellStyle name="Normal 6 2 2 2 2 3 4 2 4 3" xfId="45614" xr:uid="{00000000-0005-0000-0000-0000BF070000}"/>
    <cellStyle name="Normal 6 2 2 2 2 3 4 2 5" xfId="19595" xr:uid="{00000000-0005-0000-0000-0000C0070000}"/>
    <cellStyle name="Normal 6 2 2 2 2 3 4 2 6" xfId="36941" xr:uid="{00000000-0005-0000-0000-0000C1070000}"/>
    <cellStyle name="Normal 6 2 2 2 2 3 4 3" xfId="6211" xr:uid="{00000000-0005-0000-0000-0000C2070000}"/>
    <cellStyle name="Normal 6 2 2 2 2 3 4 3 2" xfId="14884" xr:uid="{00000000-0005-0000-0000-0000C3070000}"/>
    <cellStyle name="Normal 6 2 2 2 2 3 4 3 2 2" xfId="32237" xr:uid="{00000000-0005-0000-0000-0000C4070000}"/>
    <cellStyle name="Normal 6 2 2 2 2 3 4 3 2 3" xfId="49583" xr:uid="{00000000-0005-0000-0000-0000C5070000}"/>
    <cellStyle name="Normal 6 2 2 2 2 3 4 3 3" xfId="23564" xr:uid="{00000000-0005-0000-0000-0000C6070000}"/>
    <cellStyle name="Normal 6 2 2 2 2 3 4 3 4" xfId="40910" xr:uid="{00000000-0005-0000-0000-0000C7070000}"/>
    <cellStyle name="Normal 6 2 2 2 2 3 4 4" xfId="4055" xr:uid="{00000000-0005-0000-0000-0000C8070000}"/>
    <cellStyle name="Normal 6 2 2 2 2 3 4 4 2" xfId="12728" xr:uid="{00000000-0005-0000-0000-0000C9070000}"/>
    <cellStyle name="Normal 6 2 2 2 2 3 4 4 2 2" xfId="30081" xr:uid="{00000000-0005-0000-0000-0000CA070000}"/>
    <cellStyle name="Normal 6 2 2 2 2 3 4 4 2 3" xfId="47427" xr:uid="{00000000-0005-0000-0000-0000CB070000}"/>
    <cellStyle name="Normal 6 2 2 2 2 3 4 4 3" xfId="21408" xr:uid="{00000000-0005-0000-0000-0000CC070000}"/>
    <cellStyle name="Normal 6 2 2 2 2 3 4 4 4" xfId="38754" xr:uid="{00000000-0005-0000-0000-0000CD070000}"/>
    <cellStyle name="Normal 6 2 2 2 2 3 4 5" xfId="9102" xr:uid="{00000000-0005-0000-0000-0000CE070000}"/>
    <cellStyle name="Normal 6 2 2 2 2 3 4 5 2" xfId="26455" xr:uid="{00000000-0005-0000-0000-0000CF070000}"/>
    <cellStyle name="Normal 6 2 2 2 2 3 4 5 3" xfId="43801" xr:uid="{00000000-0005-0000-0000-0000D0070000}"/>
    <cellStyle name="Normal 6 2 2 2 2 3 4 6" xfId="17782" xr:uid="{00000000-0005-0000-0000-0000D1070000}"/>
    <cellStyle name="Normal 6 2 2 2 2 3 4 7" xfId="35128" xr:uid="{00000000-0005-0000-0000-0000D2070000}"/>
    <cellStyle name="Normal 6 2 2 2 2 3 5" xfId="1997" xr:uid="{00000000-0005-0000-0000-0000D3070000}"/>
    <cellStyle name="Normal 6 2 2 2 2 3 5 2" xfId="7779" xr:uid="{00000000-0005-0000-0000-0000D4070000}"/>
    <cellStyle name="Normal 6 2 2 2 2 3 5 2 2" xfId="16452" xr:uid="{00000000-0005-0000-0000-0000D5070000}"/>
    <cellStyle name="Normal 6 2 2 2 2 3 5 2 2 2" xfId="33805" xr:uid="{00000000-0005-0000-0000-0000D6070000}"/>
    <cellStyle name="Normal 6 2 2 2 2 3 5 2 2 3" xfId="51151" xr:uid="{00000000-0005-0000-0000-0000D7070000}"/>
    <cellStyle name="Normal 6 2 2 2 2 3 5 2 3" xfId="25132" xr:uid="{00000000-0005-0000-0000-0000D8070000}"/>
    <cellStyle name="Normal 6 2 2 2 2 3 5 2 4" xfId="42478" xr:uid="{00000000-0005-0000-0000-0000D9070000}"/>
    <cellStyle name="Normal 6 2 2 2 2 3 5 3" xfId="3810" xr:uid="{00000000-0005-0000-0000-0000DA070000}"/>
    <cellStyle name="Normal 6 2 2 2 2 3 5 3 2" xfId="12483" xr:uid="{00000000-0005-0000-0000-0000DB070000}"/>
    <cellStyle name="Normal 6 2 2 2 2 3 5 3 2 2" xfId="29836" xr:uid="{00000000-0005-0000-0000-0000DC070000}"/>
    <cellStyle name="Normal 6 2 2 2 2 3 5 3 2 3" xfId="47182" xr:uid="{00000000-0005-0000-0000-0000DD070000}"/>
    <cellStyle name="Normal 6 2 2 2 2 3 5 3 3" xfId="21163" xr:uid="{00000000-0005-0000-0000-0000DE070000}"/>
    <cellStyle name="Normal 6 2 2 2 2 3 5 3 4" xfId="38509" xr:uid="{00000000-0005-0000-0000-0000DF070000}"/>
    <cellStyle name="Normal 6 2 2 2 2 3 5 4" xfId="10670" xr:uid="{00000000-0005-0000-0000-0000E0070000}"/>
    <cellStyle name="Normal 6 2 2 2 2 3 5 4 2" xfId="28023" xr:uid="{00000000-0005-0000-0000-0000E1070000}"/>
    <cellStyle name="Normal 6 2 2 2 2 3 5 4 3" xfId="45369" xr:uid="{00000000-0005-0000-0000-0000E2070000}"/>
    <cellStyle name="Normal 6 2 2 2 2 3 5 5" xfId="19350" xr:uid="{00000000-0005-0000-0000-0000E3070000}"/>
    <cellStyle name="Normal 6 2 2 2 2 3 5 6" xfId="36696" xr:uid="{00000000-0005-0000-0000-0000E4070000}"/>
    <cellStyle name="Normal 6 2 2 2 2 3 6" xfId="1164" xr:uid="{00000000-0005-0000-0000-0000E5070000}"/>
    <cellStyle name="Normal 6 2 2 2 2 3 6 2" xfId="6946" xr:uid="{00000000-0005-0000-0000-0000E6070000}"/>
    <cellStyle name="Normal 6 2 2 2 2 3 6 2 2" xfId="15619" xr:uid="{00000000-0005-0000-0000-0000E7070000}"/>
    <cellStyle name="Normal 6 2 2 2 2 3 6 2 2 2" xfId="32972" xr:uid="{00000000-0005-0000-0000-0000E8070000}"/>
    <cellStyle name="Normal 6 2 2 2 2 3 6 2 2 3" xfId="50318" xr:uid="{00000000-0005-0000-0000-0000E9070000}"/>
    <cellStyle name="Normal 6 2 2 2 2 3 6 2 3" xfId="24299" xr:uid="{00000000-0005-0000-0000-0000EA070000}"/>
    <cellStyle name="Normal 6 2 2 2 2 3 6 2 4" xfId="41645" xr:uid="{00000000-0005-0000-0000-0000EB070000}"/>
    <cellStyle name="Normal 6 2 2 2 2 3 6 3" xfId="4790" xr:uid="{00000000-0005-0000-0000-0000EC070000}"/>
    <cellStyle name="Normal 6 2 2 2 2 3 6 3 2" xfId="13463" xr:uid="{00000000-0005-0000-0000-0000ED070000}"/>
    <cellStyle name="Normal 6 2 2 2 2 3 6 3 2 2" xfId="30816" xr:uid="{00000000-0005-0000-0000-0000EE070000}"/>
    <cellStyle name="Normal 6 2 2 2 2 3 6 3 2 3" xfId="48162" xr:uid="{00000000-0005-0000-0000-0000EF070000}"/>
    <cellStyle name="Normal 6 2 2 2 2 3 6 3 3" xfId="22143" xr:uid="{00000000-0005-0000-0000-0000F0070000}"/>
    <cellStyle name="Normal 6 2 2 2 2 3 6 3 4" xfId="39489" xr:uid="{00000000-0005-0000-0000-0000F1070000}"/>
    <cellStyle name="Normal 6 2 2 2 2 3 6 4" xfId="9837" xr:uid="{00000000-0005-0000-0000-0000F2070000}"/>
    <cellStyle name="Normal 6 2 2 2 2 3 6 4 2" xfId="27190" xr:uid="{00000000-0005-0000-0000-0000F3070000}"/>
    <cellStyle name="Normal 6 2 2 2 2 3 6 4 3" xfId="44536" xr:uid="{00000000-0005-0000-0000-0000F4070000}"/>
    <cellStyle name="Normal 6 2 2 2 2 3 6 5" xfId="18517" xr:uid="{00000000-0005-0000-0000-0000F5070000}"/>
    <cellStyle name="Normal 6 2 2 2 2 3 6 6" xfId="35863" xr:uid="{00000000-0005-0000-0000-0000F6070000}"/>
    <cellStyle name="Normal 6 2 2 2 2 3 7" xfId="5966" xr:uid="{00000000-0005-0000-0000-0000F7070000}"/>
    <cellStyle name="Normal 6 2 2 2 2 3 7 2" xfId="14639" xr:uid="{00000000-0005-0000-0000-0000F8070000}"/>
    <cellStyle name="Normal 6 2 2 2 2 3 7 2 2" xfId="31992" xr:uid="{00000000-0005-0000-0000-0000F9070000}"/>
    <cellStyle name="Normal 6 2 2 2 2 3 7 2 3" xfId="49338" xr:uid="{00000000-0005-0000-0000-0000FA070000}"/>
    <cellStyle name="Normal 6 2 2 2 2 3 7 3" xfId="23319" xr:uid="{00000000-0005-0000-0000-0000FB070000}"/>
    <cellStyle name="Normal 6 2 2 2 2 3 7 4" xfId="40665" xr:uid="{00000000-0005-0000-0000-0000FC070000}"/>
    <cellStyle name="Normal 6 2 2 2 2 3 8" xfId="2977" xr:uid="{00000000-0005-0000-0000-0000FD070000}"/>
    <cellStyle name="Normal 6 2 2 2 2 3 8 2" xfId="11650" xr:uid="{00000000-0005-0000-0000-0000FE070000}"/>
    <cellStyle name="Normal 6 2 2 2 2 3 8 2 2" xfId="29003" xr:uid="{00000000-0005-0000-0000-0000FF070000}"/>
    <cellStyle name="Normal 6 2 2 2 2 3 8 2 3" xfId="46349" xr:uid="{00000000-0005-0000-0000-000000080000}"/>
    <cellStyle name="Normal 6 2 2 2 2 3 8 3" xfId="20330" xr:uid="{00000000-0005-0000-0000-000001080000}"/>
    <cellStyle name="Normal 6 2 2 2 2 3 8 4" xfId="37676" xr:uid="{00000000-0005-0000-0000-000002080000}"/>
    <cellStyle name="Normal 6 2 2 2 2 3 9" xfId="8857" xr:uid="{00000000-0005-0000-0000-000003080000}"/>
    <cellStyle name="Normal 6 2 2 2 2 3 9 2" xfId="26210" xr:uid="{00000000-0005-0000-0000-000004080000}"/>
    <cellStyle name="Normal 6 2 2 2 2 3 9 3" xfId="43556" xr:uid="{00000000-0005-0000-0000-000005080000}"/>
    <cellStyle name="Normal 6 2 2 2 2 4" xfId="282" xr:uid="{00000000-0005-0000-0000-000006080000}"/>
    <cellStyle name="Normal 6 2 2 2 2 4 10" xfId="34981" xr:uid="{00000000-0005-0000-0000-000007080000}"/>
    <cellStyle name="Normal 6 2 2 2 2 4 2" xfId="1017" xr:uid="{00000000-0005-0000-0000-000008080000}"/>
    <cellStyle name="Normal 6 2 2 2 2 4 2 2" xfId="2830" xr:uid="{00000000-0005-0000-0000-000009080000}"/>
    <cellStyle name="Normal 6 2 2 2 2 4 2 2 2" xfId="8612" xr:uid="{00000000-0005-0000-0000-00000A080000}"/>
    <cellStyle name="Normal 6 2 2 2 2 4 2 2 2 2" xfId="17285" xr:uid="{00000000-0005-0000-0000-00000B080000}"/>
    <cellStyle name="Normal 6 2 2 2 2 4 2 2 2 2 2" xfId="34638" xr:uid="{00000000-0005-0000-0000-00000C080000}"/>
    <cellStyle name="Normal 6 2 2 2 2 4 2 2 2 2 3" xfId="51984" xr:uid="{00000000-0005-0000-0000-00000D080000}"/>
    <cellStyle name="Normal 6 2 2 2 2 4 2 2 2 3" xfId="25965" xr:uid="{00000000-0005-0000-0000-00000E080000}"/>
    <cellStyle name="Normal 6 2 2 2 2 4 2 2 2 4" xfId="43311" xr:uid="{00000000-0005-0000-0000-00000F080000}"/>
    <cellStyle name="Normal 6 2 2 2 2 4 2 2 3" xfId="4643" xr:uid="{00000000-0005-0000-0000-000010080000}"/>
    <cellStyle name="Normal 6 2 2 2 2 4 2 2 3 2" xfId="13316" xr:uid="{00000000-0005-0000-0000-000011080000}"/>
    <cellStyle name="Normal 6 2 2 2 2 4 2 2 3 2 2" xfId="30669" xr:uid="{00000000-0005-0000-0000-000012080000}"/>
    <cellStyle name="Normal 6 2 2 2 2 4 2 2 3 2 3" xfId="48015" xr:uid="{00000000-0005-0000-0000-000013080000}"/>
    <cellStyle name="Normal 6 2 2 2 2 4 2 2 3 3" xfId="21996" xr:uid="{00000000-0005-0000-0000-000014080000}"/>
    <cellStyle name="Normal 6 2 2 2 2 4 2 2 3 4" xfId="39342" xr:uid="{00000000-0005-0000-0000-000015080000}"/>
    <cellStyle name="Normal 6 2 2 2 2 4 2 2 4" xfId="11503" xr:uid="{00000000-0005-0000-0000-000016080000}"/>
    <cellStyle name="Normal 6 2 2 2 2 4 2 2 4 2" xfId="28856" xr:uid="{00000000-0005-0000-0000-000017080000}"/>
    <cellStyle name="Normal 6 2 2 2 2 4 2 2 4 3" xfId="46202" xr:uid="{00000000-0005-0000-0000-000018080000}"/>
    <cellStyle name="Normal 6 2 2 2 2 4 2 2 5" xfId="20183" xr:uid="{00000000-0005-0000-0000-000019080000}"/>
    <cellStyle name="Normal 6 2 2 2 2 4 2 2 6" xfId="37529" xr:uid="{00000000-0005-0000-0000-00001A080000}"/>
    <cellStyle name="Normal 6 2 2 2 2 4 2 3" xfId="1752" xr:uid="{00000000-0005-0000-0000-00001B080000}"/>
    <cellStyle name="Normal 6 2 2 2 2 4 2 3 2" xfId="7534" xr:uid="{00000000-0005-0000-0000-00001C080000}"/>
    <cellStyle name="Normal 6 2 2 2 2 4 2 3 2 2" xfId="16207" xr:uid="{00000000-0005-0000-0000-00001D080000}"/>
    <cellStyle name="Normal 6 2 2 2 2 4 2 3 2 2 2" xfId="33560" xr:uid="{00000000-0005-0000-0000-00001E080000}"/>
    <cellStyle name="Normal 6 2 2 2 2 4 2 3 2 2 3" xfId="50906" xr:uid="{00000000-0005-0000-0000-00001F080000}"/>
    <cellStyle name="Normal 6 2 2 2 2 4 2 3 2 3" xfId="24887" xr:uid="{00000000-0005-0000-0000-000020080000}"/>
    <cellStyle name="Normal 6 2 2 2 2 4 2 3 2 4" xfId="42233" xr:uid="{00000000-0005-0000-0000-000021080000}"/>
    <cellStyle name="Normal 6 2 2 2 2 4 2 3 3" xfId="5378" xr:uid="{00000000-0005-0000-0000-000022080000}"/>
    <cellStyle name="Normal 6 2 2 2 2 4 2 3 3 2" xfId="14051" xr:uid="{00000000-0005-0000-0000-000023080000}"/>
    <cellStyle name="Normal 6 2 2 2 2 4 2 3 3 2 2" xfId="31404" xr:uid="{00000000-0005-0000-0000-000024080000}"/>
    <cellStyle name="Normal 6 2 2 2 2 4 2 3 3 2 3" xfId="48750" xr:uid="{00000000-0005-0000-0000-000025080000}"/>
    <cellStyle name="Normal 6 2 2 2 2 4 2 3 3 3" xfId="22731" xr:uid="{00000000-0005-0000-0000-000026080000}"/>
    <cellStyle name="Normal 6 2 2 2 2 4 2 3 3 4" xfId="40077" xr:uid="{00000000-0005-0000-0000-000027080000}"/>
    <cellStyle name="Normal 6 2 2 2 2 4 2 3 4" xfId="10425" xr:uid="{00000000-0005-0000-0000-000028080000}"/>
    <cellStyle name="Normal 6 2 2 2 2 4 2 3 4 2" xfId="27778" xr:uid="{00000000-0005-0000-0000-000029080000}"/>
    <cellStyle name="Normal 6 2 2 2 2 4 2 3 4 3" xfId="45124" xr:uid="{00000000-0005-0000-0000-00002A080000}"/>
    <cellStyle name="Normal 6 2 2 2 2 4 2 3 5" xfId="19105" xr:uid="{00000000-0005-0000-0000-00002B080000}"/>
    <cellStyle name="Normal 6 2 2 2 2 4 2 3 6" xfId="36451" xr:uid="{00000000-0005-0000-0000-00002C080000}"/>
    <cellStyle name="Normal 6 2 2 2 2 4 2 4" xfId="6799" xr:uid="{00000000-0005-0000-0000-00002D080000}"/>
    <cellStyle name="Normal 6 2 2 2 2 4 2 4 2" xfId="15472" xr:uid="{00000000-0005-0000-0000-00002E080000}"/>
    <cellStyle name="Normal 6 2 2 2 2 4 2 4 2 2" xfId="32825" xr:uid="{00000000-0005-0000-0000-00002F080000}"/>
    <cellStyle name="Normal 6 2 2 2 2 4 2 4 2 3" xfId="50171" xr:uid="{00000000-0005-0000-0000-000030080000}"/>
    <cellStyle name="Normal 6 2 2 2 2 4 2 4 3" xfId="24152" xr:uid="{00000000-0005-0000-0000-000031080000}"/>
    <cellStyle name="Normal 6 2 2 2 2 4 2 4 4" xfId="41498" xr:uid="{00000000-0005-0000-0000-000032080000}"/>
    <cellStyle name="Normal 6 2 2 2 2 4 2 5" xfId="3565" xr:uid="{00000000-0005-0000-0000-000033080000}"/>
    <cellStyle name="Normal 6 2 2 2 2 4 2 5 2" xfId="12238" xr:uid="{00000000-0005-0000-0000-000034080000}"/>
    <cellStyle name="Normal 6 2 2 2 2 4 2 5 2 2" xfId="29591" xr:uid="{00000000-0005-0000-0000-000035080000}"/>
    <cellStyle name="Normal 6 2 2 2 2 4 2 5 2 3" xfId="46937" xr:uid="{00000000-0005-0000-0000-000036080000}"/>
    <cellStyle name="Normal 6 2 2 2 2 4 2 5 3" xfId="20918" xr:uid="{00000000-0005-0000-0000-000037080000}"/>
    <cellStyle name="Normal 6 2 2 2 2 4 2 5 4" xfId="38264" xr:uid="{00000000-0005-0000-0000-000038080000}"/>
    <cellStyle name="Normal 6 2 2 2 2 4 2 6" xfId="9690" xr:uid="{00000000-0005-0000-0000-000039080000}"/>
    <cellStyle name="Normal 6 2 2 2 2 4 2 6 2" xfId="27043" xr:uid="{00000000-0005-0000-0000-00003A080000}"/>
    <cellStyle name="Normal 6 2 2 2 2 4 2 6 3" xfId="44389" xr:uid="{00000000-0005-0000-0000-00003B080000}"/>
    <cellStyle name="Normal 6 2 2 2 2 4 2 7" xfId="18370" xr:uid="{00000000-0005-0000-0000-00003C080000}"/>
    <cellStyle name="Normal 6 2 2 2 2 4 2 8" xfId="35716" xr:uid="{00000000-0005-0000-0000-00003D080000}"/>
    <cellStyle name="Normal 6 2 2 2 2 4 3" xfId="527" xr:uid="{00000000-0005-0000-0000-00003E080000}"/>
    <cellStyle name="Normal 6 2 2 2 2 4 3 2" xfId="2340" xr:uid="{00000000-0005-0000-0000-00003F080000}"/>
    <cellStyle name="Normal 6 2 2 2 2 4 3 2 2" xfId="8122" xr:uid="{00000000-0005-0000-0000-000040080000}"/>
    <cellStyle name="Normal 6 2 2 2 2 4 3 2 2 2" xfId="16795" xr:uid="{00000000-0005-0000-0000-000041080000}"/>
    <cellStyle name="Normal 6 2 2 2 2 4 3 2 2 2 2" xfId="34148" xr:uid="{00000000-0005-0000-0000-000042080000}"/>
    <cellStyle name="Normal 6 2 2 2 2 4 3 2 2 2 3" xfId="51494" xr:uid="{00000000-0005-0000-0000-000043080000}"/>
    <cellStyle name="Normal 6 2 2 2 2 4 3 2 2 3" xfId="25475" xr:uid="{00000000-0005-0000-0000-000044080000}"/>
    <cellStyle name="Normal 6 2 2 2 2 4 3 2 2 4" xfId="42821" xr:uid="{00000000-0005-0000-0000-000045080000}"/>
    <cellStyle name="Normal 6 2 2 2 2 4 3 2 3" xfId="5623" xr:uid="{00000000-0005-0000-0000-000046080000}"/>
    <cellStyle name="Normal 6 2 2 2 2 4 3 2 3 2" xfId="14296" xr:uid="{00000000-0005-0000-0000-000047080000}"/>
    <cellStyle name="Normal 6 2 2 2 2 4 3 2 3 2 2" xfId="31649" xr:uid="{00000000-0005-0000-0000-000048080000}"/>
    <cellStyle name="Normal 6 2 2 2 2 4 3 2 3 2 3" xfId="48995" xr:uid="{00000000-0005-0000-0000-000049080000}"/>
    <cellStyle name="Normal 6 2 2 2 2 4 3 2 3 3" xfId="22976" xr:uid="{00000000-0005-0000-0000-00004A080000}"/>
    <cellStyle name="Normal 6 2 2 2 2 4 3 2 3 4" xfId="40322" xr:uid="{00000000-0005-0000-0000-00004B080000}"/>
    <cellStyle name="Normal 6 2 2 2 2 4 3 2 4" xfId="11013" xr:uid="{00000000-0005-0000-0000-00004C080000}"/>
    <cellStyle name="Normal 6 2 2 2 2 4 3 2 4 2" xfId="28366" xr:uid="{00000000-0005-0000-0000-00004D080000}"/>
    <cellStyle name="Normal 6 2 2 2 2 4 3 2 4 3" xfId="45712" xr:uid="{00000000-0005-0000-0000-00004E080000}"/>
    <cellStyle name="Normal 6 2 2 2 2 4 3 2 5" xfId="19693" xr:uid="{00000000-0005-0000-0000-00004F080000}"/>
    <cellStyle name="Normal 6 2 2 2 2 4 3 2 6" xfId="37039" xr:uid="{00000000-0005-0000-0000-000050080000}"/>
    <cellStyle name="Normal 6 2 2 2 2 4 3 3" xfId="6309" xr:uid="{00000000-0005-0000-0000-000051080000}"/>
    <cellStyle name="Normal 6 2 2 2 2 4 3 3 2" xfId="14982" xr:uid="{00000000-0005-0000-0000-000052080000}"/>
    <cellStyle name="Normal 6 2 2 2 2 4 3 3 2 2" xfId="32335" xr:uid="{00000000-0005-0000-0000-000053080000}"/>
    <cellStyle name="Normal 6 2 2 2 2 4 3 3 2 3" xfId="49681" xr:uid="{00000000-0005-0000-0000-000054080000}"/>
    <cellStyle name="Normal 6 2 2 2 2 4 3 3 3" xfId="23662" xr:uid="{00000000-0005-0000-0000-000055080000}"/>
    <cellStyle name="Normal 6 2 2 2 2 4 3 3 4" xfId="41008" xr:uid="{00000000-0005-0000-0000-000056080000}"/>
    <cellStyle name="Normal 6 2 2 2 2 4 3 4" xfId="4153" xr:uid="{00000000-0005-0000-0000-000057080000}"/>
    <cellStyle name="Normal 6 2 2 2 2 4 3 4 2" xfId="12826" xr:uid="{00000000-0005-0000-0000-000058080000}"/>
    <cellStyle name="Normal 6 2 2 2 2 4 3 4 2 2" xfId="30179" xr:uid="{00000000-0005-0000-0000-000059080000}"/>
    <cellStyle name="Normal 6 2 2 2 2 4 3 4 2 3" xfId="47525" xr:uid="{00000000-0005-0000-0000-00005A080000}"/>
    <cellStyle name="Normal 6 2 2 2 2 4 3 4 3" xfId="21506" xr:uid="{00000000-0005-0000-0000-00005B080000}"/>
    <cellStyle name="Normal 6 2 2 2 2 4 3 4 4" xfId="38852" xr:uid="{00000000-0005-0000-0000-00005C080000}"/>
    <cellStyle name="Normal 6 2 2 2 2 4 3 5" xfId="9200" xr:uid="{00000000-0005-0000-0000-00005D080000}"/>
    <cellStyle name="Normal 6 2 2 2 2 4 3 5 2" xfId="26553" xr:uid="{00000000-0005-0000-0000-00005E080000}"/>
    <cellStyle name="Normal 6 2 2 2 2 4 3 5 3" xfId="43899" xr:uid="{00000000-0005-0000-0000-00005F080000}"/>
    <cellStyle name="Normal 6 2 2 2 2 4 3 6" xfId="17880" xr:uid="{00000000-0005-0000-0000-000060080000}"/>
    <cellStyle name="Normal 6 2 2 2 2 4 3 7" xfId="35226" xr:uid="{00000000-0005-0000-0000-000061080000}"/>
    <cellStyle name="Normal 6 2 2 2 2 4 4" xfId="2095" xr:uid="{00000000-0005-0000-0000-000062080000}"/>
    <cellStyle name="Normal 6 2 2 2 2 4 4 2" xfId="7877" xr:uid="{00000000-0005-0000-0000-000063080000}"/>
    <cellStyle name="Normal 6 2 2 2 2 4 4 2 2" xfId="16550" xr:uid="{00000000-0005-0000-0000-000064080000}"/>
    <cellStyle name="Normal 6 2 2 2 2 4 4 2 2 2" xfId="33903" xr:uid="{00000000-0005-0000-0000-000065080000}"/>
    <cellStyle name="Normal 6 2 2 2 2 4 4 2 2 3" xfId="51249" xr:uid="{00000000-0005-0000-0000-000066080000}"/>
    <cellStyle name="Normal 6 2 2 2 2 4 4 2 3" xfId="25230" xr:uid="{00000000-0005-0000-0000-000067080000}"/>
    <cellStyle name="Normal 6 2 2 2 2 4 4 2 4" xfId="42576" xr:uid="{00000000-0005-0000-0000-000068080000}"/>
    <cellStyle name="Normal 6 2 2 2 2 4 4 3" xfId="3908" xr:uid="{00000000-0005-0000-0000-000069080000}"/>
    <cellStyle name="Normal 6 2 2 2 2 4 4 3 2" xfId="12581" xr:uid="{00000000-0005-0000-0000-00006A080000}"/>
    <cellStyle name="Normal 6 2 2 2 2 4 4 3 2 2" xfId="29934" xr:uid="{00000000-0005-0000-0000-00006B080000}"/>
    <cellStyle name="Normal 6 2 2 2 2 4 4 3 2 3" xfId="47280" xr:uid="{00000000-0005-0000-0000-00006C080000}"/>
    <cellStyle name="Normal 6 2 2 2 2 4 4 3 3" xfId="21261" xr:uid="{00000000-0005-0000-0000-00006D080000}"/>
    <cellStyle name="Normal 6 2 2 2 2 4 4 3 4" xfId="38607" xr:uid="{00000000-0005-0000-0000-00006E080000}"/>
    <cellStyle name="Normal 6 2 2 2 2 4 4 4" xfId="10768" xr:uid="{00000000-0005-0000-0000-00006F080000}"/>
    <cellStyle name="Normal 6 2 2 2 2 4 4 4 2" xfId="28121" xr:uid="{00000000-0005-0000-0000-000070080000}"/>
    <cellStyle name="Normal 6 2 2 2 2 4 4 4 3" xfId="45467" xr:uid="{00000000-0005-0000-0000-000071080000}"/>
    <cellStyle name="Normal 6 2 2 2 2 4 4 5" xfId="19448" xr:uid="{00000000-0005-0000-0000-000072080000}"/>
    <cellStyle name="Normal 6 2 2 2 2 4 4 6" xfId="36794" xr:uid="{00000000-0005-0000-0000-000073080000}"/>
    <cellStyle name="Normal 6 2 2 2 2 4 5" xfId="1262" xr:uid="{00000000-0005-0000-0000-000074080000}"/>
    <cellStyle name="Normal 6 2 2 2 2 4 5 2" xfId="7044" xr:uid="{00000000-0005-0000-0000-000075080000}"/>
    <cellStyle name="Normal 6 2 2 2 2 4 5 2 2" xfId="15717" xr:uid="{00000000-0005-0000-0000-000076080000}"/>
    <cellStyle name="Normal 6 2 2 2 2 4 5 2 2 2" xfId="33070" xr:uid="{00000000-0005-0000-0000-000077080000}"/>
    <cellStyle name="Normal 6 2 2 2 2 4 5 2 2 3" xfId="50416" xr:uid="{00000000-0005-0000-0000-000078080000}"/>
    <cellStyle name="Normal 6 2 2 2 2 4 5 2 3" xfId="24397" xr:uid="{00000000-0005-0000-0000-000079080000}"/>
    <cellStyle name="Normal 6 2 2 2 2 4 5 2 4" xfId="41743" xr:uid="{00000000-0005-0000-0000-00007A080000}"/>
    <cellStyle name="Normal 6 2 2 2 2 4 5 3" xfId="4888" xr:uid="{00000000-0005-0000-0000-00007B080000}"/>
    <cellStyle name="Normal 6 2 2 2 2 4 5 3 2" xfId="13561" xr:uid="{00000000-0005-0000-0000-00007C080000}"/>
    <cellStyle name="Normal 6 2 2 2 2 4 5 3 2 2" xfId="30914" xr:uid="{00000000-0005-0000-0000-00007D080000}"/>
    <cellStyle name="Normal 6 2 2 2 2 4 5 3 2 3" xfId="48260" xr:uid="{00000000-0005-0000-0000-00007E080000}"/>
    <cellStyle name="Normal 6 2 2 2 2 4 5 3 3" xfId="22241" xr:uid="{00000000-0005-0000-0000-00007F080000}"/>
    <cellStyle name="Normal 6 2 2 2 2 4 5 3 4" xfId="39587" xr:uid="{00000000-0005-0000-0000-000080080000}"/>
    <cellStyle name="Normal 6 2 2 2 2 4 5 4" xfId="9935" xr:uid="{00000000-0005-0000-0000-000081080000}"/>
    <cellStyle name="Normal 6 2 2 2 2 4 5 4 2" xfId="27288" xr:uid="{00000000-0005-0000-0000-000082080000}"/>
    <cellStyle name="Normal 6 2 2 2 2 4 5 4 3" xfId="44634" xr:uid="{00000000-0005-0000-0000-000083080000}"/>
    <cellStyle name="Normal 6 2 2 2 2 4 5 5" xfId="18615" xr:uid="{00000000-0005-0000-0000-000084080000}"/>
    <cellStyle name="Normal 6 2 2 2 2 4 5 6" xfId="35961" xr:uid="{00000000-0005-0000-0000-000085080000}"/>
    <cellStyle name="Normal 6 2 2 2 2 4 6" xfId="6064" xr:uid="{00000000-0005-0000-0000-000086080000}"/>
    <cellStyle name="Normal 6 2 2 2 2 4 6 2" xfId="14737" xr:uid="{00000000-0005-0000-0000-000087080000}"/>
    <cellStyle name="Normal 6 2 2 2 2 4 6 2 2" xfId="32090" xr:uid="{00000000-0005-0000-0000-000088080000}"/>
    <cellStyle name="Normal 6 2 2 2 2 4 6 2 3" xfId="49436" xr:uid="{00000000-0005-0000-0000-000089080000}"/>
    <cellStyle name="Normal 6 2 2 2 2 4 6 3" xfId="23417" xr:uid="{00000000-0005-0000-0000-00008A080000}"/>
    <cellStyle name="Normal 6 2 2 2 2 4 6 4" xfId="40763" xr:uid="{00000000-0005-0000-0000-00008B080000}"/>
    <cellStyle name="Normal 6 2 2 2 2 4 7" xfId="3075" xr:uid="{00000000-0005-0000-0000-00008C080000}"/>
    <cellStyle name="Normal 6 2 2 2 2 4 7 2" xfId="11748" xr:uid="{00000000-0005-0000-0000-00008D080000}"/>
    <cellStyle name="Normal 6 2 2 2 2 4 7 2 2" xfId="29101" xr:uid="{00000000-0005-0000-0000-00008E080000}"/>
    <cellStyle name="Normal 6 2 2 2 2 4 7 2 3" xfId="46447" xr:uid="{00000000-0005-0000-0000-00008F080000}"/>
    <cellStyle name="Normal 6 2 2 2 2 4 7 3" xfId="20428" xr:uid="{00000000-0005-0000-0000-000090080000}"/>
    <cellStyle name="Normal 6 2 2 2 2 4 7 4" xfId="37774" xr:uid="{00000000-0005-0000-0000-000091080000}"/>
    <cellStyle name="Normal 6 2 2 2 2 4 8" xfId="8955" xr:uid="{00000000-0005-0000-0000-000092080000}"/>
    <cellStyle name="Normal 6 2 2 2 2 4 8 2" xfId="26308" xr:uid="{00000000-0005-0000-0000-000093080000}"/>
    <cellStyle name="Normal 6 2 2 2 2 4 8 3" xfId="43654" xr:uid="{00000000-0005-0000-0000-000094080000}"/>
    <cellStyle name="Normal 6 2 2 2 2 4 9" xfId="17635" xr:uid="{00000000-0005-0000-0000-000095080000}"/>
    <cellStyle name="Normal 6 2 2 2 2 5" xfId="135" xr:uid="{00000000-0005-0000-0000-000096080000}"/>
    <cellStyle name="Normal 6 2 2 2 2 5 10" xfId="34834" xr:uid="{00000000-0005-0000-0000-000097080000}"/>
    <cellStyle name="Normal 6 2 2 2 2 5 2" xfId="870" xr:uid="{00000000-0005-0000-0000-000098080000}"/>
    <cellStyle name="Normal 6 2 2 2 2 5 2 2" xfId="2683" xr:uid="{00000000-0005-0000-0000-000099080000}"/>
    <cellStyle name="Normal 6 2 2 2 2 5 2 2 2" xfId="8465" xr:uid="{00000000-0005-0000-0000-00009A080000}"/>
    <cellStyle name="Normal 6 2 2 2 2 5 2 2 2 2" xfId="17138" xr:uid="{00000000-0005-0000-0000-00009B080000}"/>
    <cellStyle name="Normal 6 2 2 2 2 5 2 2 2 2 2" xfId="34491" xr:uid="{00000000-0005-0000-0000-00009C080000}"/>
    <cellStyle name="Normal 6 2 2 2 2 5 2 2 2 2 3" xfId="51837" xr:uid="{00000000-0005-0000-0000-00009D080000}"/>
    <cellStyle name="Normal 6 2 2 2 2 5 2 2 2 3" xfId="25818" xr:uid="{00000000-0005-0000-0000-00009E080000}"/>
    <cellStyle name="Normal 6 2 2 2 2 5 2 2 2 4" xfId="43164" xr:uid="{00000000-0005-0000-0000-00009F080000}"/>
    <cellStyle name="Normal 6 2 2 2 2 5 2 2 3" xfId="4496" xr:uid="{00000000-0005-0000-0000-0000A0080000}"/>
    <cellStyle name="Normal 6 2 2 2 2 5 2 2 3 2" xfId="13169" xr:uid="{00000000-0005-0000-0000-0000A1080000}"/>
    <cellStyle name="Normal 6 2 2 2 2 5 2 2 3 2 2" xfId="30522" xr:uid="{00000000-0005-0000-0000-0000A2080000}"/>
    <cellStyle name="Normal 6 2 2 2 2 5 2 2 3 2 3" xfId="47868" xr:uid="{00000000-0005-0000-0000-0000A3080000}"/>
    <cellStyle name="Normal 6 2 2 2 2 5 2 2 3 3" xfId="21849" xr:uid="{00000000-0005-0000-0000-0000A4080000}"/>
    <cellStyle name="Normal 6 2 2 2 2 5 2 2 3 4" xfId="39195" xr:uid="{00000000-0005-0000-0000-0000A5080000}"/>
    <cellStyle name="Normal 6 2 2 2 2 5 2 2 4" xfId="11356" xr:uid="{00000000-0005-0000-0000-0000A6080000}"/>
    <cellStyle name="Normal 6 2 2 2 2 5 2 2 4 2" xfId="28709" xr:uid="{00000000-0005-0000-0000-0000A7080000}"/>
    <cellStyle name="Normal 6 2 2 2 2 5 2 2 4 3" xfId="46055" xr:uid="{00000000-0005-0000-0000-0000A8080000}"/>
    <cellStyle name="Normal 6 2 2 2 2 5 2 2 5" xfId="20036" xr:uid="{00000000-0005-0000-0000-0000A9080000}"/>
    <cellStyle name="Normal 6 2 2 2 2 5 2 2 6" xfId="37382" xr:uid="{00000000-0005-0000-0000-0000AA080000}"/>
    <cellStyle name="Normal 6 2 2 2 2 5 2 3" xfId="1605" xr:uid="{00000000-0005-0000-0000-0000AB080000}"/>
    <cellStyle name="Normal 6 2 2 2 2 5 2 3 2" xfId="7387" xr:uid="{00000000-0005-0000-0000-0000AC080000}"/>
    <cellStyle name="Normal 6 2 2 2 2 5 2 3 2 2" xfId="16060" xr:uid="{00000000-0005-0000-0000-0000AD080000}"/>
    <cellStyle name="Normal 6 2 2 2 2 5 2 3 2 2 2" xfId="33413" xr:uid="{00000000-0005-0000-0000-0000AE080000}"/>
    <cellStyle name="Normal 6 2 2 2 2 5 2 3 2 2 3" xfId="50759" xr:uid="{00000000-0005-0000-0000-0000AF080000}"/>
    <cellStyle name="Normal 6 2 2 2 2 5 2 3 2 3" xfId="24740" xr:uid="{00000000-0005-0000-0000-0000B0080000}"/>
    <cellStyle name="Normal 6 2 2 2 2 5 2 3 2 4" xfId="42086" xr:uid="{00000000-0005-0000-0000-0000B1080000}"/>
    <cellStyle name="Normal 6 2 2 2 2 5 2 3 3" xfId="5231" xr:uid="{00000000-0005-0000-0000-0000B2080000}"/>
    <cellStyle name="Normal 6 2 2 2 2 5 2 3 3 2" xfId="13904" xr:uid="{00000000-0005-0000-0000-0000B3080000}"/>
    <cellStyle name="Normal 6 2 2 2 2 5 2 3 3 2 2" xfId="31257" xr:uid="{00000000-0005-0000-0000-0000B4080000}"/>
    <cellStyle name="Normal 6 2 2 2 2 5 2 3 3 2 3" xfId="48603" xr:uid="{00000000-0005-0000-0000-0000B5080000}"/>
    <cellStyle name="Normal 6 2 2 2 2 5 2 3 3 3" xfId="22584" xr:uid="{00000000-0005-0000-0000-0000B6080000}"/>
    <cellStyle name="Normal 6 2 2 2 2 5 2 3 3 4" xfId="39930" xr:uid="{00000000-0005-0000-0000-0000B7080000}"/>
    <cellStyle name="Normal 6 2 2 2 2 5 2 3 4" xfId="10278" xr:uid="{00000000-0005-0000-0000-0000B8080000}"/>
    <cellStyle name="Normal 6 2 2 2 2 5 2 3 4 2" xfId="27631" xr:uid="{00000000-0005-0000-0000-0000B9080000}"/>
    <cellStyle name="Normal 6 2 2 2 2 5 2 3 4 3" xfId="44977" xr:uid="{00000000-0005-0000-0000-0000BA080000}"/>
    <cellStyle name="Normal 6 2 2 2 2 5 2 3 5" xfId="18958" xr:uid="{00000000-0005-0000-0000-0000BB080000}"/>
    <cellStyle name="Normal 6 2 2 2 2 5 2 3 6" xfId="36304" xr:uid="{00000000-0005-0000-0000-0000BC080000}"/>
    <cellStyle name="Normal 6 2 2 2 2 5 2 4" xfId="6652" xr:uid="{00000000-0005-0000-0000-0000BD080000}"/>
    <cellStyle name="Normal 6 2 2 2 2 5 2 4 2" xfId="15325" xr:uid="{00000000-0005-0000-0000-0000BE080000}"/>
    <cellStyle name="Normal 6 2 2 2 2 5 2 4 2 2" xfId="32678" xr:uid="{00000000-0005-0000-0000-0000BF080000}"/>
    <cellStyle name="Normal 6 2 2 2 2 5 2 4 2 3" xfId="50024" xr:uid="{00000000-0005-0000-0000-0000C0080000}"/>
    <cellStyle name="Normal 6 2 2 2 2 5 2 4 3" xfId="24005" xr:uid="{00000000-0005-0000-0000-0000C1080000}"/>
    <cellStyle name="Normal 6 2 2 2 2 5 2 4 4" xfId="41351" xr:uid="{00000000-0005-0000-0000-0000C2080000}"/>
    <cellStyle name="Normal 6 2 2 2 2 5 2 5" xfId="3418" xr:uid="{00000000-0005-0000-0000-0000C3080000}"/>
    <cellStyle name="Normal 6 2 2 2 2 5 2 5 2" xfId="12091" xr:uid="{00000000-0005-0000-0000-0000C4080000}"/>
    <cellStyle name="Normal 6 2 2 2 2 5 2 5 2 2" xfId="29444" xr:uid="{00000000-0005-0000-0000-0000C5080000}"/>
    <cellStyle name="Normal 6 2 2 2 2 5 2 5 2 3" xfId="46790" xr:uid="{00000000-0005-0000-0000-0000C6080000}"/>
    <cellStyle name="Normal 6 2 2 2 2 5 2 5 3" xfId="20771" xr:uid="{00000000-0005-0000-0000-0000C7080000}"/>
    <cellStyle name="Normal 6 2 2 2 2 5 2 5 4" xfId="38117" xr:uid="{00000000-0005-0000-0000-0000C8080000}"/>
    <cellStyle name="Normal 6 2 2 2 2 5 2 6" xfId="9543" xr:uid="{00000000-0005-0000-0000-0000C9080000}"/>
    <cellStyle name="Normal 6 2 2 2 2 5 2 6 2" xfId="26896" xr:uid="{00000000-0005-0000-0000-0000CA080000}"/>
    <cellStyle name="Normal 6 2 2 2 2 5 2 6 3" xfId="44242" xr:uid="{00000000-0005-0000-0000-0000CB080000}"/>
    <cellStyle name="Normal 6 2 2 2 2 5 2 7" xfId="18223" xr:uid="{00000000-0005-0000-0000-0000CC080000}"/>
    <cellStyle name="Normal 6 2 2 2 2 5 2 8" xfId="35569" xr:uid="{00000000-0005-0000-0000-0000CD080000}"/>
    <cellStyle name="Normal 6 2 2 2 2 5 3" xfId="625" xr:uid="{00000000-0005-0000-0000-0000CE080000}"/>
    <cellStyle name="Normal 6 2 2 2 2 5 3 2" xfId="2438" xr:uid="{00000000-0005-0000-0000-0000CF080000}"/>
    <cellStyle name="Normal 6 2 2 2 2 5 3 2 2" xfId="8220" xr:uid="{00000000-0005-0000-0000-0000D0080000}"/>
    <cellStyle name="Normal 6 2 2 2 2 5 3 2 2 2" xfId="16893" xr:uid="{00000000-0005-0000-0000-0000D1080000}"/>
    <cellStyle name="Normal 6 2 2 2 2 5 3 2 2 2 2" xfId="34246" xr:uid="{00000000-0005-0000-0000-0000D2080000}"/>
    <cellStyle name="Normal 6 2 2 2 2 5 3 2 2 2 3" xfId="51592" xr:uid="{00000000-0005-0000-0000-0000D3080000}"/>
    <cellStyle name="Normal 6 2 2 2 2 5 3 2 2 3" xfId="25573" xr:uid="{00000000-0005-0000-0000-0000D4080000}"/>
    <cellStyle name="Normal 6 2 2 2 2 5 3 2 2 4" xfId="42919" xr:uid="{00000000-0005-0000-0000-0000D5080000}"/>
    <cellStyle name="Normal 6 2 2 2 2 5 3 2 3" xfId="5721" xr:uid="{00000000-0005-0000-0000-0000D6080000}"/>
    <cellStyle name="Normal 6 2 2 2 2 5 3 2 3 2" xfId="14394" xr:uid="{00000000-0005-0000-0000-0000D7080000}"/>
    <cellStyle name="Normal 6 2 2 2 2 5 3 2 3 2 2" xfId="31747" xr:uid="{00000000-0005-0000-0000-0000D8080000}"/>
    <cellStyle name="Normal 6 2 2 2 2 5 3 2 3 2 3" xfId="49093" xr:uid="{00000000-0005-0000-0000-0000D9080000}"/>
    <cellStyle name="Normal 6 2 2 2 2 5 3 2 3 3" xfId="23074" xr:uid="{00000000-0005-0000-0000-0000DA080000}"/>
    <cellStyle name="Normal 6 2 2 2 2 5 3 2 3 4" xfId="40420" xr:uid="{00000000-0005-0000-0000-0000DB080000}"/>
    <cellStyle name="Normal 6 2 2 2 2 5 3 2 4" xfId="11111" xr:uid="{00000000-0005-0000-0000-0000DC080000}"/>
    <cellStyle name="Normal 6 2 2 2 2 5 3 2 4 2" xfId="28464" xr:uid="{00000000-0005-0000-0000-0000DD080000}"/>
    <cellStyle name="Normal 6 2 2 2 2 5 3 2 4 3" xfId="45810" xr:uid="{00000000-0005-0000-0000-0000DE080000}"/>
    <cellStyle name="Normal 6 2 2 2 2 5 3 2 5" xfId="19791" xr:uid="{00000000-0005-0000-0000-0000DF080000}"/>
    <cellStyle name="Normal 6 2 2 2 2 5 3 2 6" xfId="37137" xr:uid="{00000000-0005-0000-0000-0000E0080000}"/>
    <cellStyle name="Normal 6 2 2 2 2 5 3 3" xfId="6407" xr:uid="{00000000-0005-0000-0000-0000E1080000}"/>
    <cellStyle name="Normal 6 2 2 2 2 5 3 3 2" xfId="15080" xr:uid="{00000000-0005-0000-0000-0000E2080000}"/>
    <cellStyle name="Normal 6 2 2 2 2 5 3 3 2 2" xfId="32433" xr:uid="{00000000-0005-0000-0000-0000E3080000}"/>
    <cellStyle name="Normal 6 2 2 2 2 5 3 3 2 3" xfId="49779" xr:uid="{00000000-0005-0000-0000-0000E4080000}"/>
    <cellStyle name="Normal 6 2 2 2 2 5 3 3 3" xfId="23760" xr:uid="{00000000-0005-0000-0000-0000E5080000}"/>
    <cellStyle name="Normal 6 2 2 2 2 5 3 3 4" xfId="41106" xr:uid="{00000000-0005-0000-0000-0000E6080000}"/>
    <cellStyle name="Normal 6 2 2 2 2 5 3 4" xfId="4251" xr:uid="{00000000-0005-0000-0000-0000E7080000}"/>
    <cellStyle name="Normal 6 2 2 2 2 5 3 4 2" xfId="12924" xr:uid="{00000000-0005-0000-0000-0000E8080000}"/>
    <cellStyle name="Normal 6 2 2 2 2 5 3 4 2 2" xfId="30277" xr:uid="{00000000-0005-0000-0000-0000E9080000}"/>
    <cellStyle name="Normal 6 2 2 2 2 5 3 4 2 3" xfId="47623" xr:uid="{00000000-0005-0000-0000-0000EA080000}"/>
    <cellStyle name="Normal 6 2 2 2 2 5 3 4 3" xfId="21604" xr:uid="{00000000-0005-0000-0000-0000EB080000}"/>
    <cellStyle name="Normal 6 2 2 2 2 5 3 4 4" xfId="38950" xr:uid="{00000000-0005-0000-0000-0000EC080000}"/>
    <cellStyle name="Normal 6 2 2 2 2 5 3 5" xfId="9298" xr:uid="{00000000-0005-0000-0000-0000ED080000}"/>
    <cellStyle name="Normal 6 2 2 2 2 5 3 5 2" xfId="26651" xr:uid="{00000000-0005-0000-0000-0000EE080000}"/>
    <cellStyle name="Normal 6 2 2 2 2 5 3 5 3" xfId="43997" xr:uid="{00000000-0005-0000-0000-0000EF080000}"/>
    <cellStyle name="Normal 6 2 2 2 2 5 3 6" xfId="17978" xr:uid="{00000000-0005-0000-0000-0000F0080000}"/>
    <cellStyle name="Normal 6 2 2 2 2 5 3 7" xfId="35324" xr:uid="{00000000-0005-0000-0000-0000F1080000}"/>
    <cellStyle name="Normal 6 2 2 2 2 5 4" xfId="1948" xr:uid="{00000000-0005-0000-0000-0000F2080000}"/>
    <cellStyle name="Normal 6 2 2 2 2 5 4 2" xfId="7730" xr:uid="{00000000-0005-0000-0000-0000F3080000}"/>
    <cellStyle name="Normal 6 2 2 2 2 5 4 2 2" xfId="16403" xr:uid="{00000000-0005-0000-0000-0000F4080000}"/>
    <cellStyle name="Normal 6 2 2 2 2 5 4 2 2 2" xfId="33756" xr:uid="{00000000-0005-0000-0000-0000F5080000}"/>
    <cellStyle name="Normal 6 2 2 2 2 5 4 2 2 3" xfId="51102" xr:uid="{00000000-0005-0000-0000-0000F6080000}"/>
    <cellStyle name="Normal 6 2 2 2 2 5 4 2 3" xfId="25083" xr:uid="{00000000-0005-0000-0000-0000F7080000}"/>
    <cellStyle name="Normal 6 2 2 2 2 5 4 2 4" xfId="42429" xr:uid="{00000000-0005-0000-0000-0000F8080000}"/>
    <cellStyle name="Normal 6 2 2 2 2 5 4 3" xfId="3761" xr:uid="{00000000-0005-0000-0000-0000F9080000}"/>
    <cellStyle name="Normal 6 2 2 2 2 5 4 3 2" xfId="12434" xr:uid="{00000000-0005-0000-0000-0000FA080000}"/>
    <cellStyle name="Normal 6 2 2 2 2 5 4 3 2 2" xfId="29787" xr:uid="{00000000-0005-0000-0000-0000FB080000}"/>
    <cellStyle name="Normal 6 2 2 2 2 5 4 3 2 3" xfId="47133" xr:uid="{00000000-0005-0000-0000-0000FC080000}"/>
    <cellStyle name="Normal 6 2 2 2 2 5 4 3 3" xfId="21114" xr:uid="{00000000-0005-0000-0000-0000FD080000}"/>
    <cellStyle name="Normal 6 2 2 2 2 5 4 3 4" xfId="38460" xr:uid="{00000000-0005-0000-0000-0000FE080000}"/>
    <cellStyle name="Normal 6 2 2 2 2 5 4 4" xfId="10621" xr:uid="{00000000-0005-0000-0000-0000FF080000}"/>
    <cellStyle name="Normal 6 2 2 2 2 5 4 4 2" xfId="27974" xr:uid="{00000000-0005-0000-0000-000000090000}"/>
    <cellStyle name="Normal 6 2 2 2 2 5 4 4 3" xfId="45320" xr:uid="{00000000-0005-0000-0000-000001090000}"/>
    <cellStyle name="Normal 6 2 2 2 2 5 4 5" xfId="19301" xr:uid="{00000000-0005-0000-0000-000002090000}"/>
    <cellStyle name="Normal 6 2 2 2 2 5 4 6" xfId="36647" xr:uid="{00000000-0005-0000-0000-000003090000}"/>
    <cellStyle name="Normal 6 2 2 2 2 5 5" xfId="1360" xr:uid="{00000000-0005-0000-0000-000004090000}"/>
    <cellStyle name="Normal 6 2 2 2 2 5 5 2" xfId="7142" xr:uid="{00000000-0005-0000-0000-000005090000}"/>
    <cellStyle name="Normal 6 2 2 2 2 5 5 2 2" xfId="15815" xr:uid="{00000000-0005-0000-0000-000006090000}"/>
    <cellStyle name="Normal 6 2 2 2 2 5 5 2 2 2" xfId="33168" xr:uid="{00000000-0005-0000-0000-000007090000}"/>
    <cellStyle name="Normal 6 2 2 2 2 5 5 2 2 3" xfId="50514" xr:uid="{00000000-0005-0000-0000-000008090000}"/>
    <cellStyle name="Normal 6 2 2 2 2 5 5 2 3" xfId="24495" xr:uid="{00000000-0005-0000-0000-000009090000}"/>
    <cellStyle name="Normal 6 2 2 2 2 5 5 2 4" xfId="41841" xr:uid="{00000000-0005-0000-0000-00000A090000}"/>
    <cellStyle name="Normal 6 2 2 2 2 5 5 3" xfId="4986" xr:uid="{00000000-0005-0000-0000-00000B090000}"/>
    <cellStyle name="Normal 6 2 2 2 2 5 5 3 2" xfId="13659" xr:uid="{00000000-0005-0000-0000-00000C090000}"/>
    <cellStyle name="Normal 6 2 2 2 2 5 5 3 2 2" xfId="31012" xr:uid="{00000000-0005-0000-0000-00000D090000}"/>
    <cellStyle name="Normal 6 2 2 2 2 5 5 3 2 3" xfId="48358" xr:uid="{00000000-0005-0000-0000-00000E090000}"/>
    <cellStyle name="Normal 6 2 2 2 2 5 5 3 3" xfId="22339" xr:uid="{00000000-0005-0000-0000-00000F090000}"/>
    <cellStyle name="Normal 6 2 2 2 2 5 5 3 4" xfId="39685" xr:uid="{00000000-0005-0000-0000-000010090000}"/>
    <cellStyle name="Normal 6 2 2 2 2 5 5 4" xfId="10033" xr:uid="{00000000-0005-0000-0000-000011090000}"/>
    <cellStyle name="Normal 6 2 2 2 2 5 5 4 2" xfId="27386" xr:uid="{00000000-0005-0000-0000-000012090000}"/>
    <cellStyle name="Normal 6 2 2 2 2 5 5 4 3" xfId="44732" xr:uid="{00000000-0005-0000-0000-000013090000}"/>
    <cellStyle name="Normal 6 2 2 2 2 5 5 5" xfId="18713" xr:uid="{00000000-0005-0000-0000-000014090000}"/>
    <cellStyle name="Normal 6 2 2 2 2 5 5 6" xfId="36059" xr:uid="{00000000-0005-0000-0000-000015090000}"/>
    <cellStyle name="Normal 6 2 2 2 2 5 6" xfId="5917" xr:uid="{00000000-0005-0000-0000-000016090000}"/>
    <cellStyle name="Normal 6 2 2 2 2 5 6 2" xfId="14590" xr:uid="{00000000-0005-0000-0000-000017090000}"/>
    <cellStyle name="Normal 6 2 2 2 2 5 6 2 2" xfId="31943" xr:uid="{00000000-0005-0000-0000-000018090000}"/>
    <cellStyle name="Normal 6 2 2 2 2 5 6 2 3" xfId="49289" xr:uid="{00000000-0005-0000-0000-000019090000}"/>
    <cellStyle name="Normal 6 2 2 2 2 5 6 3" xfId="23270" xr:uid="{00000000-0005-0000-0000-00001A090000}"/>
    <cellStyle name="Normal 6 2 2 2 2 5 6 4" xfId="40616" xr:uid="{00000000-0005-0000-0000-00001B090000}"/>
    <cellStyle name="Normal 6 2 2 2 2 5 7" xfId="3173" xr:uid="{00000000-0005-0000-0000-00001C090000}"/>
    <cellStyle name="Normal 6 2 2 2 2 5 7 2" xfId="11846" xr:uid="{00000000-0005-0000-0000-00001D090000}"/>
    <cellStyle name="Normal 6 2 2 2 2 5 7 2 2" xfId="29199" xr:uid="{00000000-0005-0000-0000-00001E090000}"/>
    <cellStyle name="Normal 6 2 2 2 2 5 7 2 3" xfId="46545" xr:uid="{00000000-0005-0000-0000-00001F090000}"/>
    <cellStyle name="Normal 6 2 2 2 2 5 7 3" xfId="20526" xr:uid="{00000000-0005-0000-0000-000020090000}"/>
    <cellStyle name="Normal 6 2 2 2 2 5 7 4" xfId="37872" xr:uid="{00000000-0005-0000-0000-000021090000}"/>
    <cellStyle name="Normal 6 2 2 2 2 5 8" xfId="8808" xr:uid="{00000000-0005-0000-0000-000022090000}"/>
    <cellStyle name="Normal 6 2 2 2 2 5 8 2" xfId="26161" xr:uid="{00000000-0005-0000-0000-000023090000}"/>
    <cellStyle name="Normal 6 2 2 2 2 5 8 3" xfId="43507" xr:uid="{00000000-0005-0000-0000-000024090000}"/>
    <cellStyle name="Normal 6 2 2 2 2 5 9" xfId="17488" xr:uid="{00000000-0005-0000-0000-000025090000}"/>
    <cellStyle name="Normal 6 2 2 2 2 6" xfId="772" xr:uid="{00000000-0005-0000-0000-000026090000}"/>
    <cellStyle name="Normal 6 2 2 2 2 6 2" xfId="2585" xr:uid="{00000000-0005-0000-0000-000027090000}"/>
    <cellStyle name="Normal 6 2 2 2 2 6 2 2" xfId="8367" xr:uid="{00000000-0005-0000-0000-000028090000}"/>
    <cellStyle name="Normal 6 2 2 2 2 6 2 2 2" xfId="17040" xr:uid="{00000000-0005-0000-0000-000029090000}"/>
    <cellStyle name="Normal 6 2 2 2 2 6 2 2 2 2" xfId="34393" xr:uid="{00000000-0005-0000-0000-00002A090000}"/>
    <cellStyle name="Normal 6 2 2 2 2 6 2 2 2 3" xfId="51739" xr:uid="{00000000-0005-0000-0000-00002B090000}"/>
    <cellStyle name="Normal 6 2 2 2 2 6 2 2 3" xfId="25720" xr:uid="{00000000-0005-0000-0000-00002C090000}"/>
    <cellStyle name="Normal 6 2 2 2 2 6 2 2 4" xfId="43066" xr:uid="{00000000-0005-0000-0000-00002D090000}"/>
    <cellStyle name="Normal 6 2 2 2 2 6 2 3" xfId="4398" xr:uid="{00000000-0005-0000-0000-00002E090000}"/>
    <cellStyle name="Normal 6 2 2 2 2 6 2 3 2" xfId="13071" xr:uid="{00000000-0005-0000-0000-00002F090000}"/>
    <cellStyle name="Normal 6 2 2 2 2 6 2 3 2 2" xfId="30424" xr:uid="{00000000-0005-0000-0000-000030090000}"/>
    <cellStyle name="Normal 6 2 2 2 2 6 2 3 2 3" xfId="47770" xr:uid="{00000000-0005-0000-0000-000031090000}"/>
    <cellStyle name="Normal 6 2 2 2 2 6 2 3 3" xfId="21751" xr:uid="{00000000-0005-0000-0000-000032090000}"/>
    <cellStyle name="Normal 6 2 2 2 2 6 2 3 4" xfId="39097" xr:uid="{00000000-0005-0000-0000-000033090000}"/>
    <cellStyle name="Normal 6 2 2 2 2 6 2 4" xfId="11258" xr:uid="{00000000-0005-0000-0000-000034090000}"/>
    <cellStyle name="Normal 6 2 2 2 2 6 2 4 2" xfId="28611" xr:uid="{00000000-0005-0000-0000-000035090000}"/>
    <cellStyle name="Normal 6 2 2 2 2 6 2 4 3" xfId="45957" xr:uid="{00000000-0005-0000-0000-000036090000}"/>
    <cellStyle name="Normal 6 2 2 2 2 6 2 5" xfId="19938" xr:uid="{00000000-0005-0000-0000-000037090000}"/>
    <cellStyle name="Normal 6 2 2 2 2 6 2 6" xfId="37284" xr:uid="{00000000-0005-0000-0000-000038090000}"/>
    <cellStyle name="Normal 6 2 2 2 2 6 3" xfId="1507" xr:uid="{00000000-0005-0000-0000-000039090000}"/>
    <cellStyle name="Normal 6 2 2 2 2 6 3 2" xfId="7289" xr:uid="{00000000-0005-0000-0000-00003A090000}"/>
    <cellStyle name="Normal 6 2 2 2 2 6 3 2 2" xfId="15962" xr:uid="{00000000-0005-0000-0000-00003B090000}"/>
    <cellStyle name="Normal 6 2 2 2 2 6 3 2 2 2" xfId="33315" xr:uid="{00000000-0005-0000-0000-00003C090000}"/>
    <cellStyle name="Normal 6 2 2 2 2 6 3 2 2 3" xfId="50661" xr:uid="{00000000-0005-0000-0000-00003D090000}"/>
    <cellStyle name="Normal 6 2 2 2 2 6 3 2 3" xfId="24642" xr:uid="{00000000-0005-0000-0000-00003E090000}"/>
    <cellStyle name="Normal 6 2 2 2 2 6 3 2 4" xfId="41988" xr:uid="{00000000-0005-0000-0000-00003F090000}"/>
    <cellStyle name="Normal 6 2 2 2 2 6 3 3" xfId="5133" xr:uid="{00000000-0005-0000-0000-000040090000}"/>
    <cellStyle name="Normal 6 2 2 2 2 6 3 3 2" xfId="13806" xr:uid="{00000000-0005-0000-0000-000041090000}"/>
    <cellStyle name="Normal 6 2 2 2 2 6 3 3 2 2" xfId="31159" xr:uid="{00000000-0005-0000-0000-000042090000}"/>
    <cellStyle name="Normal 6 2 2 2 2 6 3 3 2 3" xfId="48505" xr:uid="{00000000-0005-0000-0000-000043090000}"/>
    <cellStyle name="Normal 6 2 2 2 2 6 3 3 3" xfId="22486" xr:uid="{00000000-0005-0000-0000-000044090000}"/>
    <cellStyle name="Normal 6 2 2 2 2 6 3 3 4" xfId="39832" xr:uid="{00000000-0005-0000-0000-000045090000}"/>
    <cellStyle name="Normal 6 2 2 2 2 6 3 4" xfId="10180" xr:uid="{00000000-0005-0000-0000-000046090000}"/>
    <cellStyle name="Normal 6 2 2 2 2 6 3 4 2" xfId="27533" xr:uid="{00000000-0005-0000-0000-000047090000}"/>
    <cellStyle name="Normal 6 2 2 2 2 6 3 4 3" xfId="44879" xr:uid="{00000000-0005-0000-0000-000048090000}"/>
    <cellStyle name="Normal 6 2 2 2 2 6 3 5" xfId="18860" xr:uid="{00000000-0005-0000-0000-000049090000}"/>
    <cellStyle name="Normal 6 2 2 2 2 6 3 6" xfId="36206" xr:uid="{00000000-0005-0000-0000-00004A090000}"/>
    <cellStyle name="Normal 6 2 2 2 2 6 4" xfId="6554" xr:uid="{00000000-0005-0000-0000-00004B090000}"/>
    <cellStyle name="Normal 6 2 2 2 2 6 4 2" xfId="15227" xr:uid="{00000000-0005-0000-0000-00004C090000}"/>
    <cellStyle name="Normal 6 2 2 2 2 6 4 2 2" xfId="32580" xr:uid="{00000000-0005-0000-0000-00004D090000}"/>
    <cellStyle name="Normal 6 2 2 2 2 6 4 2 3" xfId="49926" xr:uid="{00000000-0005-0000-0000-00004E090000}"/>
    <cellStyle name="Normal 6 2 2 2 2 6 4 3" xfId="23907" xr:uid="{00000000-0005-0000-0000-00004F090000}"/>
    <cellStyle name="Normal 6 2 2 2 2 6 4 4" xfId="41253" xr:uid="{00000000-0005-0000-0000-000050090000}"/>
    <cellStyle name="Normal 6 2 2 2 2 6 5" xfId="3320" xr:uid="{00000000-0005-0000-0000-000051090000}"/>
    <cellStyle name="Normal 6 2 2 2 2 6 5 2" xfId="11993" xr:uid="{00000000-0005-0000-0000-000052090000}"/>
    <cellStyle name="Normal 6 2 2 2 2 6 5 2 2" xfId="29346" xr:uid="{00000000-0005-0000-0000-000053090000}"/>
    <cellStyle name="Normal 6 2 2 2 2 6 5 2 3" xfId="46692" xr:uid="{00000000-0005-0000-0000-000054090000}"/>
    <cellStyle name="Normal 6 2 2 2 2 6 5 3" xfId="20673" xr:uid="{00000000-0005-0000-0000-000055090000}"/>
    <cellStyle name="Normal 6 2 2 2 2 6 5 4" xfId="38019" xr:uid="{00000000-0005-0000-0000-000056090000}"/>
    <cellStyle name="Normal 6 2 2 2 2 6 6" xfId="9445" xr:uid="{00000000-0005-0000-0000-000057090000}"/>
    <cellStyle name="Normal 6 2 2 2 2 6 6 2" xfId="26798" xr:uid="{00000000-0005-0000-0000-000058090000}"/>
    <cellStyle name="Normal 6 2 2 2 2 6 6 3" xfId="44144" xr:uid="{00000000-0005-0000-0000-000059090000}"/>
    <cellStyle name="Normal 6 2 2 2 2 6 7" xfId="18125" xr:uid="{00000000-0005-0000-0000-00005A090000}"/>
    <cellStyle name="Normal 6 2 2 2 2 6 8" xfId="35471" xr:uid="{00000000-0005-0000-0000-00005B090000}"/>
    <cellStyle name="Normal 6 2 2 2 2 7" xfId="380" xr:uid="{00000000-0005-0000-0000-00005C090000}"/>
    <cellStyle name="Normal 6 2 2 2 2 7 2" xfId="2193" xr:uid="{00000000-0005-0000-0000-00005D090000}"/>
    <cellStyle name="Normal 6 2 2 2 2 7 2 2" xfId="7975" xr:uid="{00000000-0005-0000-0000-00005E090000}"/>
    <cellStyle name="Normal 6 2 2 2 2 7 2 2 2" xfId="16648" xr:uid="{00000000-0005-0000-0000-00005F090000}"/>
    <cellStyle name="Normal 6 2 2 2 2 7 2 2 2 2" xfId="34001" xr:uid="{00000000-0005-0000-0000-000060090000}"/>
    <cellStyle name="Normal 6 2 2 2 2 7 2 2 2 3" xfId="51347" xr:uid="{00000000-0005-0000-0000-000061090000}"/>
    <cellStyle name="Normal 6 2 2 2 2 7 2 2 3" xfId="25328" xr:uid="{00000000-0005-0000-0000-000062090000}"/>
    <cellStyle name="Normal 6 2 2 2 2 7 2 2 4" xfId="42674" xr:uid="{00000000-0005-0000-0000-000063090000}"/>
    <cellStyle name="Normal 6 2 2 2 2 7 2 3" xfId="5476" xr:uid="{00000000-0005-0000-0000-000064090000}"/>
    <cellStyle name="Normal 6 2 2 2 2 7 2 3 2" xfId="14149" xr:uid="{00000000-0005-0000-0000-000065090000}"/>
    <cellStyle name="Normal 6 2 2 2 2 7 2 3 2 2" xfId="31502" xr:uid="{00000000-0005-0000-0000-000066090000}"/>
    <cellStyle name="Normal 6 2 2 2 2 7 2 3 2 3" xfId="48848" xr:uid="{00000000-0005-0000-0000-000067090000}"/>
    <cellStyle name="Normal 6 2 2 2 2 7 2 3 3" xfId="22829" xr:uid="{00000000-0005-0000-0000-000068090000}"/>
    <cellStyle name="Normal 6 2 2 2 2 7 2 3 4" xfId="40175" xr:uid="{00000000-0005-0000-0000-000069090000}"/>
    <cellStyle name="Normal 6 2 2 2 2 7 2 4" xfId="10866" xr:uid="{00000000-0005-0000-0000-00006A090000}"/>
    <cellStyle name="Normal 6 2 2 2 2 7 2 4 2" xfId="28219" xr:uid="{00000000-0005-0000-0000-00006B090000}"/>
    <cellStyle name="Normal 6 2 2 2 2 7 2 4 3" xfId="45565" xr:uid="{00000000-0005-0000-0000-00006C090000}"/>
    <cellStyle name="Normal 6 2 2 2 2 7 2 5" xfId="19546" xr:uid="{00000000-0005-0000-0000-00006D090000}"/>
    <cellStyle name="Normal 6 2 2 2 2 7 2 6" xfId="36892" xr:uid="{00000000-0005-0000-0000-00006E090000}"/>
    <cellStyle name="Normal 6 2 2 2 2 7 3" xfId="6162" xr:uid="{00000000-0005-0000-0000-00006F090000}"/>
    <cellStyle name="Normal 6 2 2 2 2 7 3 2" xfId="14835" xr:uid="{00000000-0005-0000-0000-000070090000}"/>
    <cellStyle name="Normal 6 2 2 2 2 7 3 2 2" xfId="32188" xr:uid="{00000000-0005-0000-0000-000071090000}"/>
    <cellStyle name="Normal 6 2 2 2 2 7 3 2 3" xfId="49534" xr:uid="{00000000-0005-0000-0000-000072090000}"/>
    <cellStyle name="Normal 6 2 2 2 2 7 3 3" xfId="23515" xr:uid="{00000000-0005-0000-0000-000073090000}"/>
    <cellStyle name="Normal 6 2 2 2 2 7 3 4" xfId="40861" xr:uid="{00000000-0005-0000-0000-000074090000}"/>
    <cellStyle name="Normal 6 2 2 2 2 7 4" xfId="4006" xr:uid="{00000000-0005-0000-0000-000075090000}"/>
    <cellStyle name="Normal 6 2 2 2 2 7 4 2" xfId="12679" xr:uid="{00000000-0005-0000-0000-000076090000}"/>
    <cellStyle name="Normal 6 2 2 2 2 7 4 2 2" xfId="30032" xr:uid="{00000000-0005-0000-0000-000077090000}"/>
    <cellStyle name="Normal 6 2 2 2 2 7 4 2 3" xfId="47378" xr:uid="{00000000-0005-0000-0000-000078090000}"/>
    <cellStyle name="Normal 6 2 2 2 2 7 4 3" xfId="21359" xr:uid="{00000000-0005-0000-0000-000079090000}"/>
    <cellStyle name="Normal 6 2 2 2 2 7 4 4" xfId="38705" xr:uid="{00000000-0005-0000-0000-00007A090000}"/>
    <cellStyle name="Normal 6 2 2 2 2 7 5" xfId="9053" xr:uid="{00000000-0005-0000-0000-00007B090000}"/>
    <cellStyle name="Normal 6 2 2 2 2 7 5 2" xfId="26406" xr:uid="{00000000-0005-0000-0000-00007C090000}"/>
    <cellStyle name="Normal 6 2 2 2 2 7 5 3" xfId="43752" xr:uid="{00000000-0005-0000-0000-00007D090000}"/>
    <cellStyle name="Normal 6 2 2 2 2 7 6" xfId="17733" xr:uid="{00000000-0005-0000-0000-00007E090000}"/>
    <cellStyle name="Normal 6 2 2 2 2 7 7" xfId="35079" xr:uid="{00000000-0005-0000-0000-00007F090000}"/>
    <cellStyle name="Normal 6 2 2 2 2 8" xfId="1850" xr:uid="{00000000-0005-0000-0000-000080090000}"/>
    <cellStyle name="Normal 6 2 2 2 2 8 2" xfId="7632" xr:uid="{00000000-0005-0000-0000-000081090000}"/>
    <cellStyle name="Normal 6 2 2 2 2 8 2 2" xfId="16305" xr:uid="{00000000-0005-0000-0000-000082090000}"/>
    <cellStyle name="Normal 6 2 2 2 2 8 2 2 2" xfId="33658" xr:uid="{00000000-0005-0000-0000-000083090000}"/>
    <cellStyle name="Normal 6 2 2 2 2 8 2 2 3" xfId="51004" xr:uid="{00000000-0005-0000-0000-000084090000}"/>
    <cellStyle name="Normal 6 2 2 2 2 8 2 3" xfId="24985" xr:uid="{00000000-0005-0000-0000-000085090000}"/>
    <cellStyle name="Normal 6 2 2 2 2 8 2 4" xfId="42331" xr:uid="{00000000-0005-0000-0000-000086090000}"/>
    <cellStyle name="Normal 6 2 2 2 2 8 3" xfId="3663" xr:uid="{00000000-0005-0000-0000-000087090000}"/>
    <cellStyle name="Normal 6 2 2 2 2 8 3 2" xfId="12336" xr:uid="{00000000-0005-0000-0000-000088090000}"/>
    <cellStyle name="Normal 6 2 2 2 2 8 3 2 2" xfId="29689" xr:uid="{00000000-0005-0000-0000-000089090000}"/>
    <cellStyle name="Normal 6 2 2 2 2 8 3 2 3" xfId="47035" xr:uid="{00000000-0005-0000-0000-00008A090000}"/>
    <cellStyle name="Normal 6 2 2 2 2 8 3 3" xfId="21016" xr:uid="{00000000-0005-0000-0000-00008B090000}"/>
    <cellStyle name="Normal 6 2 2 2 2 8 3 4" xfId="38362" xr:uid="{00000000-0005-0000-0000-00008C090000}"/>
    <cellStyle name="Normal 6 2 2 2 2 8 4" xfId="10523" xr:uid="{00000000-0005-0000-0000-00008D090000}"/>
    <cellStyle name="Normal 6 2 2 2 2 8 4 2" xfId="27876" xr:uid="{00000000-0005-0000-0000-00008E090000}"/>
    <cellStyle name="Normal 6 2 2 2 2 8 4 3" xfId="45222" xr:uid="{00000000-0005-0000-0000-00008F090000}"/>
    <cellStyle name="Normal 6 2 2 2 2 8 5" xfId="19203" xr:uid="{00000000-0005-0000-0000-000090090000}"/>
    <cellStyle name="Normal 6 2 2 2 2 8 6" xfId="36549" xr:uid="{00000000-0005-0000-0000-000091090000}"/>
    <cellStyle name="Normal 6 2 2 2 2 9" xfId="1115" xr:uid="{00000000-0005-0000-0000-000092090000}"/>
    <cellStyle name="Normal 6 2 2 2 2 9 2" xfId="6897" xr:uid="{00000000-0005-0000-0000-000093090000}"/>
    <cellStyle name="Normal 6 2 2 2 2 9 2 2" xfId="15570" xr:uid="{00000000-0005-0000-0000-000094090000}"/>
    <cellStyle name="Normal 6 2 2 2 2 9 2 2 2" xfId="32923" xr:uid="{00000000-0005-0000-0000-000095090000}"/>
    <cellStyle name="Normal 6 2 2 2 2 9 2 2 3" xfId="50269" xr:uid="{00000000-0005-0000-0000-000096090000}"/>
    <cellStyle name="Normal 6 2 2 2 2 9 2 3" xfId="24250" xr:uid="{00000000-0005-0000-0000-000097090000}"/>
    <cellStyle name="Normal 6 2 2 2 2 9 2 4" xfId="41596" xr:uid="{00000000-0005-0000-0000-000098090000}"/>
    <cellStyle name="Normal 6 2 2 2 2 9 3" xfId="4741" xr:uid="{00000000-0005-0000-0000-000099090000}"/>
    <cellStyle name="Normal 6 2 2 2 2 9 3 2" xfId="13414" xr:uid="{00000000-0005-0000-0000-00009A090000}"/>
    <cellStyle name="Normal 6 2 2 2 2 9 3 2 2" xfId="30767" xr:uid="{00000000-0005-0000-0000-00009B090000}"/>
    <cellStyle name="Normal 6 2 2 2 2 9 3 2 3" xfId="48113" xr:uid="{00000000-0005-0000-0000-00009C090000}"/>
    <cellStyle name="Normal 6 2 2 2 2 9 3 3" xfId="22094" xr:uid="{00000000-0005-0000-0000-00009D090000}"/>
    <cellStyle name="Normal 6 2 2 2 2 9 3 4" xfId="39440" xr:uid="{00000000-0005-0000-0000-00009E090000}"/>
    <cellStyle name="Normal 6 2 2 2 2 9 4" xfId="9788" xr:uid="{00000000-0005-0000-0000-00009F090000}"/>
    <cellStyle name="Normal 6 2 2 2 2 9 4 2" xfId="27141" xr:uid="{00000000-0005-0000-0000-0000A0090000}"/>
    <cellStyle name="Normal 6 2 2 2 2 9 4 3" xfId="44487" xr:uid="{00000000-0005-0000-0000-0000A1090000}"/>
    <cellStyle name="Normal 6 2 2 2 2 9 5" xfId="18468" xr:uid="{00000000-0005-0000-0000-0000A2090000}"/>
    <cellStyle name="Normal 6 2 2 2 2 9 6" xfId="35814" xr:uid="{00000000-0005-0000-0000-0000A3090000}"/>
    <cellStyle name="Normal 6 2 2 2 3" xfId="76" xr:uid="{00000000-0005-0000-0000-0000A4090000}"/>
    <cellStyle name="Normal 6 2 2 2 3 10" xfId="8749" xr:uid="{00000000-0005-0000-0000-0000A5090000}"/>
    <cellStyle name="Normal 6 2 2 2 3 10 2" xfId="26102" xr:uid="{00000000-0005-0000-0000-0000A6090000}"/>
    <cellStyle name="Normal 6 2 2 2 3 10 3" xfId="43448" xr:uid="{00000000-0005-0000-0000-0000A7090000}"/>
    <cellStyle name="Normal 6 2 2 2 3 11" xfId="17429" xr:uid="{00000000-0005-0000-0000-0000A8090000}"/>
    <cellStyle name="Normal 6 2 2 2 3 12" xfId="34775" xr:uid="{00000000-0005-0000-0000-0000A9090000}"/>
    <cellStyle name="Normal 6 2 2 2 3 2" xfId="321" xr:uid="{00000000-0005-0000-0000-0000AA090000}"/>
    <cellStyle name="Normal 6 2 2 2 3 2 10" xfId="35020" xr:uid="{00000000-0005-0000-0000-0000AB090000}"/>
    <cellStyle name="Normal 6 2 2 2 3 2 2" xfId="1056" xr:uid="{00000000-0005-0000-0000-0000AC090000}"/>
    <cellStyle name="Normal 6 2 2 2 3 2 2 2" xfId="2869" xr:uid="{00000000-0005-0000-0000-0000AD090000}"/>
    <cellStyle name="Normal 6 2 2 2 3 2 2 2 2" xfId="8651" xr:uid="{00000000-0005-0000-0000-0000AE090000}"/>
    <cellStyle name="Normal 6 2 2 2 3 2 2 2 2 2" xfId="17324" xr:uid="{00000000-0005-0000-0000-0000AF090000}"/>
    <cellStyle name="Normal 6 2 2 2 3 2 2 2 2 2 2" xfId="34677" xr:uid="{00000000-0005-0000-0000-0000B0090000}"/>
    <cellStyle name="Normal 6 2 2 2 3 2 2 2 2 2 3" xfId="52023" xr:uid="{00000000-0005-0000-0000-0000B1090000}"/>
    <cellStyle name="Normal 6 2 2 2 3 2 2 2 2 3" xfId="26004" xr:uid="{00000000-0005-0000-0000-0000B2090000}"/>
    <cellStyle name="Normal 6 2 2 2 3 2 2 2 2 4" xfId="43350" xr:uid="{00000000-0005-0000-0000-0000B3090000}"/>
    <cellStyle name="Normal 6 2 2 2 3 2 2 2 3" xfId="4682" xr:uid="{00000000-0005-0000-0000-0000B4090000}"/>
    <cellStyle name="Normal 6 2 2 2 3 2 2 2 3 2" xfId="13355" xr:uid="{00000000-0005-0000-0000-0000B5090000}"/>
    <cellStyle name="Normal 6 2 2 2 3 2 2 2 3 2 2" xfId="30708" xr:uid="{00000000-0005-0000-0000-0000B6090000}"/>
    <cellStyle name="Normal 6 2 2 2 3 2 2 2 3 2 3" xfId="48054" xr:uid="{00000000-0005-0000-0000-0000B7090000}"/>
    <cellStyle name="Normal 6 2 2 2 3 2 2 2 3 3" xfId="22035" xr:uid="{00000000-0005-0000-0000-0000B8090000}"/>
    <cellStyle name="Normal 6 2 2 2 3 2 2 2 3 4" xfId="39381" xr:uid="{00000000-0005-0000-0000-0000B9090000}"/>
    <cellStyle name="Normal 6 2 2 2 3 2 2 2 4" xfId="11542" xr:uid="{00000000-0005-0000-0000-0000BA090000}"/>
    <cellStyle name="Normal 6 2 2 2 3 2 2 2 4 2" xfId="28895" xr:uid="{00000000-0005-0000-0000-0000BB090000}"/>
    <cellStyle name="Normal 6 2 2 2 3 2 2 2 4 3" xfId="46241" xr:uid="{00000000-0005-0000-0000-0000BC090000}"/>
    <cellStyle name="Normal 6 2 2 2 3 2 2 2 5" xfId="20222" xr:uid="{00000000-0005-0000-0000-0000BD090000}"/>
    <cellStyle name="Normal 6 2 2 2 3 2 2 2 6" xfId="37568" xr:uid="{00000000-0005-0000-0000-0000BE090000}"/>
    <cellStyle name="Normal 6 2 2 2 3 2 2 3" xfId="1791" xr:uid="{00000000-0005-0000-0000-0000BF090000}"/>
    <cellStyle name="Normal 6 2 2 2 3 2 2 3 2" xfId="7573" xr:uid="{00000000-0005-0000-0000-0000C0090000}"/>
    <cellStyle name="Normal 6 2 2 2 3 2 2 3 2 2" xfId="16246" xr:uid="{00000000-0005-0000-0000-0000C1090000}"/>
    <cellStyle name="Normal 6 2 2 2 3 2 2 3 2 2 2" xfId="33599" xr:uid="{00000000-0005-0000-0000-0000C2090000}"/>
    <cellStyle name="Normal 6 2 2 2 3 2 2 3 2 2 3" xfId="50945" xr:uid="{00000000-0005-0000-0000-0000C3090000}"/>
    <cellStyle name="Normal 6 2 2 2 3 2 2 3 2 3" xfId="24926" xr:uid="{00000000-0005-0000-0000-0000C4090000}"/>
    <cellStyle name="Normal 6 2 2 2 3 2 2 3 2 4" xfId="42272" xr:uid="{00000000-0005-0000-0000-0000C5090000}"/>
    <cellStyle name="Normal 6 2 2 2 3 2 2 3 3" xfId="5417" xr:uid="{00000000-0005-0000-0000-0000C6090000}"/>
    <cellStyle name="Normal 6 2 2 2 3 2 2 3 3 2" xfId="14090" xr:uid="{00000000-0005-0000-0000-0000C7090000}"/>
    <cellStyle name="Normal 6 2 2 2 3 2 2 3 3 2 2" xfId="31443" xr:uid="{00000000-0005-0000-0000-0000C8090000}"/>
    <cellStyle name="Normal 6 2 2 2 3 2 2 3 3 2 3" xfId="48789" xr:uid="{00000000-0005-0000-0000-0000C9090000}"/>
    <cellStyle name="Normal 6 2 2 2 3 2 2 3 3 3" xfId="22770" xr:uid="{00000000-0005-0000-0000-0000CA090000}"/>
    <cellStyle name="Normal 6 2 2 2 3 2 2 3 3 4" xfId="40116" xr:uid="{00000000-0005-0000-0000-0000CB090000}"/>
    <cellStyle name="Normal 6 2 2 2 3 2 2 3 4" xfId="10464" xr:uid="{00000000-0005-0000-0000-0000CC090000}"/>
    <cellStyle name="Normal 6 2 2 2 3 2 2 3 4 2" xfId="27817" xr:uid="{00000000-0005-0000-0000-0000CD090000}"/>
    <cellStyle name="Normal 6 2 2 2 3 2 2 3 4 3" xfId="45163" xr:uid="{00000000-0005-0000-0000-0000CE090000}"/>
    <cellStyle name="Normal 6 2 2 2 3 2 2 3 5" xfId="19144" xr:uid="{00000000-0005-0000-0000-0000CF090000}"/>
    <cellStyle name="Normal 6 2 2 2 3 2 2 3 6" xfId="36490" xr:uid="{00000000-0005-0000-0000-0000D0090000}"/>
    <cellStyle name="Normal 6 2 2 2 3 2 2 4" xfId="6838" xr:uid="{00000000-0005-0000-0000-0000D1090000}"/>
    <cellStyle name="Normal 6 2 2 2 3 2 2 4 2" xfId="15511" xr:uid="{00000000-0005-0000-0000-0000D2090000}"/>
    <cellStyle name="Normal 6 2 2 2 3 2 2 4 2 2" xfId="32864" xr:uid="{00000000-0005-0000-0000-0000D3090000}"/>
    <cellStyle name="Normal 6 2 2 2 3 2 2 4 2 3" xfId="50210" xr:uid="{00000000-0005-0000-0000-0000D4090000}"/>
    <cellStyle name="Normal 6 2 2 2 3 2 2 4 3" xfId="24191" xr:uid="{00000000-0005-0000-0000-0000D5090000}"/>
    <cellStyle name="Normal 6 2 2 2 3 2 2 4 4" xfId="41537" xr:uid="{00000000-0005-0000-0000-0000D6090000}"/>
    <cellStyle name="Normal 6 2 2 2 3 2 2 5" xfId="3604" xr:uid="{00000000-0005-0000-0000-0000D7090000}"/>
    <cellStyle name="Normal 6 2 2 2 3 2 2 5 2" xfId="12277" xr:uid="{00000000-0005-0000-0000-0000D8090000}"/>
    <cellStyle name="Normal 6 2 2 2 3 2 2 5 2 2" xfId="29630" xr:uid="{00000000-0005-0000-0000-0000D9090000}"/>
    <cellStyle name="Normal 6 2 2 2 3 2 2 5 2 3" xfId="46976" xr:uid="{00000000-0005-0000-0000-0000DA090000}"/>
    <cellStyle name="Normal 6 2 2 2 3 2 2 5 3" xfId="20957" xr:uid="{00000000-0005-0000-0000-0000DB090000}"/>
    <cellStyle name="Normal 6 2 2 2 3 2 2 5 4" xfId="38303" xr:uid="{00000000-0005-0000-0000-0000DC090000}"/>
    <cellStyle name="Normal 6 2 2 2 3 2 2 6" xfId="9729" xr:uid="{00000000-0005-0000-0000-0000DD090000}"/>
    <cellStyle name="Normal 6 2 2 2 3 2 2 6 2" xfId="27082" xr:uid="{00000000-0005-0000-0000-0000DE090000}"/>
    <cellStyle name="Normal 6 2 2 2 3 2 2 6 3" xfId="44428" xr:uid="{00000000-0005-0000-0000-0000DF090000}"/>
    <cellStyle name="Normal 6 2 2 2 3 2 2 7" xfId="18409" xr:uid="{00000000-0005-0000-0000-0000E0090000}"/>
    <cellStyle name="Normal 6 2 2 2 3 2 2 8" xfId="35755" xr:uid="{00000000-0005-0000-0000-0000E1090000}"/>
    <cellStyle name="Normal 6 2 2 2 3 2 3" xfId="566" xr:uid="{00000000-0005-0000-0000-0000E2090000}"/>
    <cellStyle name="Normal 6 2 2 2 3 2 3 2" xfId="2379" xr:uid="{00000000-0005-0000-0000-0000E3090000}"/>
    <cellStyle name="Normal 6 2 2 2 3 2 3 2 2" xfId="8161" xr:uid="{00000000-0005-0000-0000-0000E4090000}"/>
    <cellStyle name="Normal 6 2 2 2 3 2 3 2 2 2" xfId="16834" xr:uid="{00000000-0005-0000-0000-0000E5090000}"/>
    <cellStyle name="Normal 6 2 2 2 3 2 3 2 2 2 2" xfId="34187" xr:uid="{00000000-0005-0000-0000-0000E6090000}"/>
    <cellStyle name="Normal 6 2 2 2 3 2 3 2 2 2 3" xfId="51533" xr:uid="{00000000-0005-0000-0000-0000E7090000}"/>
    <cellStyle name="Normal 6 2 2 2 3 2 3 2 2 3" xfId="25514" xr:uid="{00000000-0005-0000-0000-0000E8090000}"/>
    <cellStyle name="Normal 6 2 2 2 3 2 3 2 2 4" xfId="42860" xr:uid="{00000000-0005-0000-0000-0000E9090000}"/>
    <cellStyle name="Normal 6 2 2 2 3 2 3 2 3" xfId="5662" xr:uid="{00000000-0005-0000-0000-0000EA090000}"/>
    <cellStyle name="Normal 6 2 2 2 3 2 3 2 3 2" xfId="14335" xr:uid="{00000000-0005-0000-0000-0000EB090000}"/>
    <cellStyle name="Normal 6 2 2 2 3 2 3 2 3 2 2" xfId="31688" xr:uid="{00000000-0005-0000-0000-0000EC090000}"/>
    <cellStyle name="Normal 6 2 2 2 3 2 3 2 3 2 3" xfId="49034" xr:uid="{00000000-0005-0000-0000-0000ED090000}"/>
    <cellStyle name="Normal 6 2 2 2 3 2 3 2 3 3" xfId="23015" xr:uid="{00000000-0005-0000-0000-0000EE090000}"/>
    <cellStyle name="Normal 6 2 2 2 3 2 3 2 3 4" xfId="40361" xr:uid="{00000000-0005-0000-0000-0000EF090000}"/>
    <cellStyle name="Normal 6 2 2 2 3 2 3 2 4" xfId="11052" xr:uid="{00000000-0005-0000-0000-0000F0090000}"/>
    <cellStyle name="Normal 6 2 2 2 3 2 3 2 4 2" xfId="28405" xr:uid="{00000000-0005-0000-0000-0000F1090000}"/>
    <cellStyle name="Normal 6 2 2 2 3 2 3 2 4 3" xfId="45751" xr:uid="{00000000-0005-0000-0000-0000F2090000}"/>
    <cellStyle name="Normal 6 2 2 2 3 2 3 2 5" xfId="19732" xr:uid="{00000000-0005-0000-0000-0000F3090000}"/>
    <cellStyle name="Normal 6 2 2 2 3 2 3 2 6" xfId="37078" xr:uid="{00000000-0005-0000-0000-0000F4090000}"/>
    <cellStyle name="Normal 6 2 2 2 3 2 3 3" xfId="6348" xr:uid="{00000000-0005-0000-0000-0000F5090000}"/>
    <cellStyle name="Normal 6 2 2 2 3 2 3 3 2" xfId="15021" xr:uid="{00000000-0005-0000-0000-0000F6090000}"/>
    <cellStyle name="Normal 6 2 2 2 3 2 3 3 2 2" xfId="32374" xr:uid="{00000000-0005-0000-0000-0000F7090000}"/>
    <cellStyle name="Normal 6 2 2 2 3 2 3 3 2 3" xfId="49720" xr:uid="{00000000-0005-0000-0000-0000F8090000}"/>
    <cellStyle name="Normal 6 2 2 2 3 2 3 3 3" xfId="23701" xr:uid="{00000000-0005-0000-0000-0000F9090000}"/>
    <cellStyle name="Normal 6 2 2 2 3 2 3 3 4" xfId="41047" xr:uid="{00000000-0005-0000-0000-0000FA090000}"/>
    <cellStyle name="Normal 6 2 2 2 3 2 3 4" xfId="4192" xr:uid="{00000000-0005-0000-0000-0000FB090000}"/>
    <cellStyle name="Normal 6 2 2 2 3 2 3 4 2" xfId="12865" xr:uid="{00000000-0005-0000-0000-0000FC090000}"/>
    <cellStyle name="Normal 6 2 2 2 3 2 3 4 2 2" xfId="30218" xr:uid="{00000000-0005-0000-0000-0000FD090000}"/>
    <cellStyle name="Normal 6 2 2 2 3 2 3 4 2 3" xfId="47564" xr:uid="{00000000-0005-0000-0000-0000FE090000}"/>
    <cellStyle name="Normal 6 2 2 2 3 2 3 4 3" xfId="21545" xr:uid="{00000000-0005-0000-0000-0000FF090000}"/>
    <cellStyle name="Normal 6 2 2 2 3 2 3 4 4" xfId="38891" xr:uid="{00000000-0005-0000-0000-0000000A0000}"/>
    <cellStyle name="Normal 6 2 2 2 3 2 3 5" xfId="9239" xr:uid="{00000000-0005-0000-0000-0000010A0000}"/>
    <cellStyle name="Normal 6 2 2 2 3 2 3 5 2" xfId="26592" xr:uid="{00000000-0005-0000-0000-0000020A0000}"/>
    <cellStyle name="Normal 6 2 2 2 3 2 3 5 3" xfId="43938" xr:uid="{00000000-0005-0000-0000-0000030A0000}"/>
    <cellStyle name="Normal 6 2 2 2 3 2 3 6" xfId="17919" xr:uid="{00000000-0005-0000-0000-0000040A0000}"/>
    <cellStyle name="Normal 6 2 2 2 3 2 3 7" xfId="35265" xr:uid="{00000000-0005-0000-0000-0000050A0000}"/>
    <cellStyle name="Normal 6 2 2 2 3 2 4" xfId="2134" xr:uid="{00000000-0005-0000-0000-0000060A0000}"/>
    <cellStyle name="Normal 6 2 2 2 3 2 4 2" xfId="7916" xr:uid="{00000000-0005-0000-0000-0000070A0000}"/>
    <cellStyle name="Normal 6 2 2 2 3 2 4 2 2" xfId="16589" xr:uid="{00000000-0005-0000-0000-0000080A0000}"/>
    <cellStyle name="Normal 6 2 2 2 3 2 4 2 2 2" xfId="33942" xr:uid="{00000000-0005-0000-0000-0000090A0000}"/>
    <cellStyle name="Normal 6 2 2 2 3 2 4 2 2 3" xfId="51288" xr:uid="{00000000-0005-0000-0000-00000A0A0000}"/>
    <cellStyle name="Normal 6 2 2 2 3 2 4 2 3" xfId="25269" xr:uid="{00000000-0005-0000-0000-00000B0A0000}"/>
    <cellStyle name="Normal 6 2 2 2 3 2 4 2 4" xfId="42615" xr:uid="{00000000-0005-0000-0000-00000C0A0000}"/>
    <cellStyle name="Normal 6 2 2 2 3 2 4 3" xfId="3947" xr:uid="{00000000-0005-0000-0000-00000D0A0000}"/>
    <cellStyle name="Normal 6 2 2 2 3 2 4 3 2" xfId="12620" xr:uid="{00000000-0005-0000-0000-00000E0A0000}"/>
    <cellStyle name="Normal 6 2 2 2 3 2 4 3 2 2" xfId="29973" xr:uid="{00000000-0005-0000-0000-00000F0A0000}"/>
    <cellStyle name="Normal 6 2 2 2 3 2 4 3 2 3" xfId="47319" xr:uid="{00000000-0005-0000-0000-0000100A0000}"/>
    <cellStyle name="Normal 6 2 2 2 3 2 4 3 3" xfId="21300" xr:uid="{00000000-0005-0000-0000-0000110A0000}"/>
    <cellStyle name="Normal 6 2 2 2 3 2 4 3 4" xfId="38646" xr:uid="{00000000-0005-0000-0000-0000120A0000}"/>
    <cellStyle name="Normal 6 2 2 2 3 2 4 4" xfId="10807" xr:uid="{00000000-0005-0000-0000-0000130A0000}"/>
    <cellStyle name="Normal 6 2 2 2 3 2 4 4 2" xfId="28160" xr:uid="{00000000-0005-0000-0000-0000140A0000}"/>
    <cellStyle name="Normal 6 2 2 2 3 2 4 4 3" xfId="45506" xr:uid="{00000000-0005-0000-0000-0000150A0000}"/>
    <cellStyle name="Normal 6 2 2 2 3 2 4 5" xfId="19487" xr:uid="{00000000-0005-0000-0000-0000160A0000}"/>
    <cellStyle name="Normal 6 2 2 2 3 2 4 6" xfId="36833" xr:uid="{00000000-0005-0000-0000-0000170A0000}"/>
    <cellStyle name="Normal 6 2 2 2 3 2 5" xfId="1301" xr:uid="{00000000-0005-0000-0000-0000180A0000}"/>
    <cellStyle name="Normal 6 2 2 2 3 2 5 2" xfId="7083" xr:uid="{00000000-0005-0000-0000-0000190A0000}"/>
    <cellStyle name="Normal 6 2 2 2 3 2 5 2 2" xfId="15756" xr:uid="{00000000-0005-0000-0000-00001A0A0000}"/>
    <cellStyle name="Normal 6 2 2 2 3 2 5 2 2 2" xfId="33109" xr:uid="{00000000-0005-0000-0000-00001B0A0000}"/>
    <cellStyle name="Normal 6 2 2 2 3 2 5 2 2 3" xfId="50455" xr:uid="{00000000-0005-0000-0000-00001C0A0000}"/>
    <cellStyle name="Normal 6 2 2 2 3 2 5 2 3" xfId="24436" xr:uid="{00000000-0005-0000-0000-00001D0A0000}"/>
    <cellStyle name="Normal 6 2 2 2 3 2 5 2 4" xfId="41782" xr:uid="{00000000-0005-0000-0000-00001E0A0000}"/>
    <cellStyle name="Normal 6 2 2 2 3 2 5 3" xfId="4927" xr:uid="{00000000-0005-0000-0000-00001F0A0000}"/>
    <cellStyle name="Normal 6 2 2 2 3 2 5 3 2" xfId="13600" xr:uid="{00000000-0005-0000-0000-0000200A0000}"/>
    <cellStyle name="Normal 6 2 2 2 3 2 5 3 2 2" xfId="30953" xr:uid="{00000000-0005-0000-0000-0000210A0000}"/>
    <cellStyle name="Normal 6 2 2 2 3 2 5 3 2 3" xfId="48299" xr:uid="{00000000-0005-0000-0000-0000220A0000}"/>
    <cellStyle name="Normal 6 2 2 2 3 2 5 3 3" xfId="22280" xr:uid="{00000000-0005-0000-0000-0000230A0000}"/>
    <cellStyle name="Normal 6 2 2 2 3 2 5 3 4" xfId="39626" xr:uid="{00000000-0005-0000-0000-0000240A0000}"/>
    <cellStyle name="Normal 6 2 2 2 3 2 5 4" xfId="9974" xr:uid="{00000000-0005-0000-0000-0000250A0000}"/>
    <cellStyle name="Normal 6 2 2 2 3 2 5 4 2" xfId="27327" xr:uid="{00000000-0005-0000-0000-0000260A0000}"/>
    <cellStyle name="Normal 6 2 2 2 3 2 5 4 3" xfId="44673" xr:uid="{00000000-0005-0000-0000-0000270A0000}"/>
    <cellStyle name="Normal 6 2 2 2 3 2 5 5" xfId="18654" xr:uid="{00000000-0005-0000-0000-0000280A0000}"/>
    <cellStyle name="Normal 6 2 2 2 3 2 5 6" xfId="36000" xr:uid="{00000000-0005-0000-0000-0000290A0000}"/>
    <cellStyle name="Normal 6 2 2 2 3 2 6" xfId="6103" xr:uid="{00000000-0005-0000-0000-00002A0A0000}"/>
    <cellStyle name="Normal 6 2 2 2 3 2 6 2" xfId="14776" xr:uid="{00000000-0005-0000-0000-00002B0A0000}"/>
    <cellStyle name="Normal 6 2 2 2 3 2 6 2 2" xfId="32129" xr:uid="{00000000-0005-0000-0000-00002C0A0000}"/>
    <cellStyle name="Normal 6 2 2 2 3 2 6 2 3" xfId="49475" xr:uid="{00000000-0005-0000-0000-00002D0A0000}"/>
    <cellStyle name="Normal 6 2 2 2 3 2 6 3" xfId="23456" xr:uid="{00000000-0005-0000-0000-00002E0A0000}"/>
    <cellStyle name="Normal 6 2 2 2 3 2 6 4" xfId="40802" xr:uid="{00000000-0005-0000-0000-00002F0A0000}"/>
    <cellStyle name="Normal 6 2 2 2 3 2 7" xfId="3114" xr:uid="{00000000-0005-0000-0000-0000300A0000}"/>
    <cellStyle name="Normal 6 2 2 2 3 2 7 2" xfId="11787" xr:uid="{00000000-0005-0000-0000-0000310A0000}"/>
    <cellStyle name="Normal 6 2 2 2 3 2 7 2 2" xfId="29140" xr:uid="{00000000-0005-0000-0000-0000320A0000}"/>
    <cellStyle name="Normal 6 2 2 2 3 2 7 2 3" xfId="46486" xr:uid="{00000000-0005-0000-0000-0000330A0000}"/>
    <cellStyle name="Normal 6 2 2 2 3 2 7 3" xfId="20467" xr:uid="{00000000-0005-0000-0000-0000340A0000}"/>
    <cellStyle name="Normal 6 2 2 2 3 2 7 4" xfId="37813" xr:uid="{00000000-0005-0000-0000-0000350A0000}"/>
    <cellStyle name="Normal 6 2 2 2 3 2 8" xfId="8994" xr:uid="{00000000-0005-0000-0000-0000360A0000}"/>
    <cellStyle name="Normal 6 2 2 2 3 2 8 2" xfId="26347" xr:uid="{00000000-0005-0000-0000-0000370A0000}"/>
    <cellStyle name="Normal 6 2 2 2 3 2 8 3" xfId="43693" xr:uid="{00000000-0005-0000-0000-0000380A0000}"/>
    <cellStyle name="Normal 6 2 2 2 3 2 9" xfId="17674" xr:uid="{00000000-0005-0000-0000-0000390A0000}"/>
    <cellStyle name="Normal 6 2 2 2 3 3" xfId="223" xr:uid="{00000000-0005-0000-0000-00003A0A0000}"/>
    <cellStyle name="Normal 6 2 2 2 3 3 10" xfId="34922" xr:uid="{00000000-0005-0000-0000-00003B0A0000}"/>
    <cellStyle name="Normal 6 2 2 2 3 3 2" xfId="958" xr:uid="{00000000-0005-0000-0000-00003C0A0000}"/>
    <cellStyle name="Normal 6 2 2 2 3 3 2 2" xfId="2771" xr:uid="{00000000-0005-0000-0000-00003D0A0000}"/>
    <cellStyle name="Normal 6 2 2 2 3 3 2 2 2" xfId="8553" xr:uid="{00000000-0005-0000-0000-00003E0A0000}"/>
    <cellStyle name="Normal 6 2 2 2 3 3 2 2 2 2" xfId="17226" xr:uid="{00000000-0005-0000-0000-00003F0A0000}"/>
    <cellStyle name="Normal 6 2 2 2 3 3 2 2 2 2 2" xfId="34579" xr:uid="{00000000-0005-0000-0000-0000400A0000}"/>
    <cellStyle name="Normal 6 2 2 2 3 3 2 2 2 2 3" xfId="51925" xr:uid="{00000000-0005-0000-0000-0000410A0000}"/>
    <cellStyle name="Normal 6 2 2 2 3 3 2 2 2 3" xfId="25906" xr:uid="{00000000-0005-0000-0000-0000420A0000}"/>
    <cellStyle name="Normal 6 2 2 2 3 3 2 2 2 4" xfId="43252" xr:uid="{00000000-0005-0000-0000-0000430A0000}"/>
    <cellStyle name="Normal 6 2 2 2 3 3 2 2 3" xfId="4584" xr:uid="{00000000-0005-0000-0000-0000440A0000}"/>
    <cellStyle name="Normal 6 2 2 2 3 3 2 2 3 2" xfId="13257" xr:uid="{00000000-0005-0000-0000-0000450A0000}"/>
    <cellStyle name="Normal 6 2 2 2 3 3 2 2 3 2 2" xfId="30610" xr:uid="{00000000-0005-0000-0000-0000460A0000}"/>
    <cellStyle name="Normal 6 2 2 2 3 3 2 2 3 2 3" xfId="47956" xr:uid="{00000000-0005-0000-0000-0000470A0000}"/>
    <cellStyle name="Normal 6 2 2 2 3 3 2 2 3 3" xfId="21937" xr:uid="{00000000-0005-0000-0000-0000480A0000}"/>
    <cellStyle name="Normal 6 2 2 2 3 3 2 2 3 4" xfId="39283" xr:uid="{00000000-0005-0000-0000-0000490A0000}"/>
    <cellStyle name="Normal 6 2 2 2 3 3 2 2 4" xfId="11444" xr:uid="{00000000-0005-0000-0000-00004A0A0000}"/>
    <cellStyle name="Normal 6 2 2 2 3 3 2 2 4 2" xfId="28797" xr:uid="{00000000-0005-0000-0000-00004B0A0000}"/>
    <cellStyle name="Normal 6 2 2 2 3 3 2 2 4 3" xfId="46143" xr:uid="{00000000-0005-0000-0000-00004C0A0000}"/>
    <cellStyle name="Normal 6 2 2 2 3 3 2 2 5" xfId="20124" xr:uid="{00000000-0005-0000-0000-00004D0A0000}"/>
    <cellStyle name="Normal 6 2 2 2 3 3 2 2 6" xfId="37470" xr:uid="{00000000-0005-0000-0000-00004E0A0000}"/>
    <cellStyle name="Normal 6 2 2 2 3 3 2 3" xfId="1693" xr:uid="{00000000-0005-0000-0000-00004F0A0000}"/>
    <cellStyle name="Normal 6 2 2 2 3 3 2 3 2" xfId="7475" xr:uid="{00000000-0005-0000-0000-0000500A0000}"/>
    <cellStyle name="Normal 6 2 2 2 3 3 2 3 2 2" xfId="16148" xr:uid="{00000000-0005-0000-0000-0000510A0000}"/>
    <cellStyle name="Normal 6 2 2 2 3 3 2 3 2 2 2" xfId="33501" xr:uid="{00000000-0005-0000-0000-0000520A0000}"/>
    <cellStyle name="Normal 6 2 2 2 3 3 2 3 2 2 3" xfId="50847" xr:uid="{00000000-0005-0000-0000-0000530A0000}"/>
    <cellStyle name="Normal 6 2 2 2 3 3 2 3 2 3" xfId="24828" xr:uid="{00000000-0005-0000-0000-0000540A0000}"/>
    <cellStyle name="Normal 6 2 2 2 3 3 2 3 2 4" xfId="42174" xr:uid="{00000000-0005-0000-0000-0000550A0000}"/>
    <cellStyle name="Normal 6 2 2 2 3 3 2 3 3" xfId="5319" xr:uid="{00000000-0005-0000-0000-0000560A0000}"/>
    <cellStyle name="Normal 6 2 2 2 3 3 2 3 3 2" xfId="13992" xr:uid="{00000000-0005-0000-0000-0000570A0000}"/>
    <cellStyle name="Normal 6 2 2 2 3 3 2 3 3 2 2" xfId="31345" xr:uid="{00000000-0005-0000-0000-0000580A0000}"/>
    <cellStyle name="Normal 6 2 2 2 3 3 2 3 3 2 3" xfId="48691" xr:uid="{00000000-0005-0000-0000-0000590A0000}"/>
    <cellStyle name="Normal 6 2 2 2 3 3 2 3 3 3" xfId="22672" xr:uid="{00000000-0005-0000-0000-00005A0A0000}"/>
    <cellStyle name="Normal 6 2 2 2 3 3 2 3 3 4" xfId="40018" xr:uid="{00000000-0005-0000-0000-00005B0A0000}"/>
    <cellStyle name="Normal 6 2 2 2 3 3 2 3 4" xfId="10366" xr:uid="{00000000-0005-0000-0000-00005C0A0000}"/>
    <cellStyle name="Normal 6 2 2 2 3 3 2 3 4 2" xfId="27719" xr:uid="{00000000-0005-0000-0000-00005D0A0000}"/>
    <cellStyle name="Normal 6 2 2 2 3 3 2 3 4 3" xfId="45065" xr:uid="{00000000-0005-0000-0000-00005E0A0000}"/>
    <cellStyle name="Normal 6 2 2 2 3 3 2 3 5" xfId="19046" xr:uid="{00000000-0005-0000-0000-00005F0A0000}"/>
    <cellStyle name="Normal 6 2 2 2 3 3 2 3 6" xfId="36392" xr:uid="{00000000-0005-0000-0000-0000600A0000}"/>
    <cellStyle name="Normal 6 2 2 2 3 3 2 4" xfId="6740" xr:uid="{00000000-0005-0000-0000-0000610A0000}"/>
    <cellStyle name="Normal 6 2 2 2 3 3 2 4 2" xfId="15413" xr:uid="{00000000-0005-0000-0000-0000620A0000}"/>
    <cellStyle name="Normal 6 2 2 2 3 3 2 4 2 2" xfId="32766" xr:uid="{00000000-0005-0000-0000-0000630A0000}"/>
    <cellStyle name="Normal 6 2 2 2 3 3 2 4 2 3" xfId="50112" xr:uid="{00000000-0005-0000-0000-0000640A0000}"/>
    <cellStyle name="Normal 6 2 2 2 3 3 2 4 3" xfId="24093" xr:uid="{00000000-0005-0000-0000-0000650A0000}"/>
    <cellStyle name="Normal 6 2 2 2 3 3 2 4 4" xfId="41439" xr:uid="{00000000-0005-0000-0000-0000660A0000}"/>
    <cellStyle name="Normal 6 2 2 2 3 3 2 5" xfId="3506" xr:uid="{00000000-0005-0000-0000-0000670A0000}"/>
    <cellStyle name="Normal 6 2 2 2 3 3 2 5 2" xfId="12179" xr:uid="{00000000-0005-0000-0000-0000680A0000}"/>
    <cellStyle name="Normal 6 2 2 2 3 3 2 5 2 2" xfId="29532" xr:uid="{00000000-0005-0000-0000-0000690A0000}"/>
    <cellStyle name="Normal 6 2 2 2 3 3 2 5 2 3" xfId="46878" xr:uid="{00000000-0005-0000-0000-00006A0A0000}"/>
    <cellStyle name="Normal 6 2 2 2 3 3 2 5 3" xfId="20859" xr:uid="{00000000-0005-0000-0000-00006B0A0000}"/>
    <cellStyle name="Normal 6 2 2 2 3 3 2 5 4" xfId="38205" xr:uid="{00000000-0005-0000-0000-00006C0A0000}"/>
    <cellStyle name="Normal 6 2 2 2 3 3 2 6" xfId="9631" xr:uid="{00000000-0005-0000-0000-00006D0A0000}"/>
    <cellStyle name="Normal 6 2 2 2 3 3 2 6 2" xfId="26984" xr:uid="{00000000-0005-0000-0000-00006E0A0000}"/>
    <cellStyle name="Normal 6 2 2 2 3 3 2 6 3" xfId="44330" xr:uid="{00000000-0005-0000-0000-00006F0A0000}"/>
    <cellStyle name="Normal 6 2 2 2 3 3 2 7" xfId="18311" xr:uid="{00000000-0005-0000-0000-0000700A0000}"/>
    <cellStyle name="Normal 6 2 2 2 3 3 2 8" xfId="35657" xr:uid="{00000000-0005-0000-0000-0000710A0000}"/>
    <cellStyle name="Normal 6 2 2 2 3 3 3" xfId="713" xr:uid="{00000000-0005-0000-0000-0000720A0000}"/>
    <cellStyle name="Normal 6 2 2 2 3 3 3 2" xfId="2526" xr:uid="{00000000-0005-0000-0000-0000730A0000}"/>
    <cellStyle name="Normal 6 2 2 2 3 3 3 2 2" xfId="8308" xr:uid="{00000000-0005-0000-0000-0000740A0000}"/>
    <cellStyle name="Normal 6 2 2 2 3 3 3 2 2 2" xfId="16981" xr:uid="{00000000-0005-0000-0000-0000750A0000}"/>
    <cellStyle name="Normal 6 2 2 2 3 3 3 2 2 2 2" xfId="34334" xr:uid="{00000000-0005-0000-0000-0000760A0000}"/>
    <cellStyle name="Normal 6 2 2 2 3 3 3 2 2 2 3" xfId="51680" xr:uid="{00000000-0005-0000-0000-0000770A0000}"/>
    <cellStyle name="Normal 6 2 2 2 3 3 3 2 2 3" xfId="25661" xr:uid="{00000000-0005-0000-0000-0000780A0000}"/>
    <cellStyle name="Normal 6 2 2 2 3 3 3 2 2 4" xfId="43007" xr:uid="{00000000-0005-0000-0000-0000790A0000}"/>
    <cellStyle name="Normal 6 2 2 2 3 3 3 2 3" xfId="5760" xr:uid="{00000000-0005-0000-0000-00007A0A0000}"/>
    <cellStyle name="Normal 6 2 2 2 3 3 3 2 3 2" xfId="14433" xr:uid="{00000000-0005-0000-0000-00007B0A0000}"/>
    <cellStyle name="Normal 6 2 2 2 3 3 3 2 3 2 2" xfId="31786" xr:uid="{00000000-0005-0000-0000-00007C0A0000}"/>
    <cellStyle name="Normal 6 2 2 2 3 3 3 2 3 2 3" xfId="49132" xr:uid="{00000000-0005-0000-0000-00007D0A0000}"/>
    <cellStyle name="Normal 6 2 2 2 3 3 3 2 3 3" xfId="23113" xr:uid="{00000000-0005-0000-0000-00007E0A0000}"/>
    <cellStyle name="Normal 6 2 2 2 3 3 3 2 3 4" xfId="40459" xr:uid="{00000000-0005-0000-0000-00007F0A0000}"/>
    <cellStyle name="Normal 6 2 2 2 3 3 3 2 4" xfId="11199" xr:uid="{00000000-0005-0000-0000-0000800A0000}"/>
    <cellStyle name="Normal 6 2 2 2 3 3 3 2 4 2" xfId="28552" xr:uid="{00000000-0005-0000-0000-0000810A0000}"/>
    <cellStyle name="Normal 6 2 2 2 3 3 3 2 4 3" xfId="45898" xr:uid="{00000000-0005-0000-0000-0000820A0000}"/>
    <cellStyle name="Normal 6 2 2 2 3 3 3 2 5" xfId="19879" xr:uid="{00000000-0005-0000-0000-0000830A0000}"/>
    <cellStyle name="Normal 6 2 2 2 3 3 3 2 6" xfId="37225" xr:uid="{00000000-0005-0000-0000-0000840A0000}"/>
    <cellStyle name="Normal 6 2 2 2 3 3 3 3" xfId="6495" xr:uid="{00000000-0005-0000-0000-0000850A0000}"/>
    <cellStyle name="Normal 6 2 2 2 3 3 3 3 2" xfId="15168" xr:uid="{00000000-0005-0000-0000-0000860A0000}"/>
    <cellStyle name="Normal 6 2 2 2 3 3 3 3 2 2" xfId="32521" xr:uid="{00000000-0005-0000-0000-0000870A0000}"/>
    <cellStyle name="Normal 6 2 2 2 3 3 3 3 2 3" xfId="49867" xr:uid="{00000000-0005-0000-0000-0000880A0000}"/>
    <cellStyle name="Normal 6 2 2 2 3 3 3 3 3" xfId="23848" xr:uid="{00000000-0005-0000-0000-0000890A0000}"/>
    <cellStyle name="Normal 6 2 2 2 3 3 3 3 4" xfId="41194" xr:uid="{00000000-0005-0000-0000-00008A0A0000}"/>
    <cellStyle name="Normal 6 2 2 2 3 3 3 4" xfId="4339" xr:uid="{00000000-0005-0000-0000-00008B0A0000}"/>
    <cellStyle name="Normal 6 2 2 2 3 3 3 4 2" xfId="13012" xr:uid="{00000000-0005-0000-0000-00008C0A0000}"/>
    <cellStyle name="Normal 6 2 2 2 3 3 3 4 2 2" xfId="30365" xr:uid="{00000000-0005-0000-0000-00008D0A0000}"/>
    <cellStyle name="Normal 6 2 2 2 3 3 3 4 2 3" xfId="47711" xr:uid="{00000000-0005-0000-0000-00008E0A0000}"/>
    <cellStyle name="Normal 6 2 2 2 3 3 3 4 3" xfId="21692" xr:uid="{00000000-0005-0000-0000-00008F0A0000}"/>
    <cellStyle name="Normal 6 2 2 2 3 3 3 4 4" xfId="39038" xr:uid="{00000000-0005-0000-0000-0000900A0000}"/>
    <cellStyle name="Normal 6 2 2 2 3 3 3 5" xfId="9386" xr:uid="{00000000-0005-0000-0000-0000910A0000}"/>
    <cellStyle name="Normal 6 2 2 2 3 3 3 5 2" xfId="26739" xr:uid="{00000000-0005-0000-0000-0000920A0000}"/>
    <cellStyle name="Normal 6 2 2 2 3 3 3 5 3" xfId="44085" xr:uid="{00000000-0005-0000-0000-0000930A0000}"/>
    <cellStyle name="Normal 6 2 2 2 3 3 3 6" xfId="18066" xr:uid="{00000000-0005-0000-0000-0000940A0000}"/>
    <cellStyle name="Normal 6 2 2 2 3 3 3 7" xfId="35412" xr:uid="{00000000-0005-0000-0000-0000950A0000}"/>
    <cellStyle name="Normal 6 2 2 2 3 3 4" xfId="2036" xr:uid="{00000000-0005-0000-0000-0000960A0000}"/>
    <cellStyle name="Normal 6 2 2 2 3 3 4 2" xfId="7818" xr:uid="{00000000-0005-0000-0000-0000970A0000}"/>
    <cellStyle name="Normal 6 2 2 2 3 3 4 2 2" xfId="16491" xr:uid="{00000000-0005-0000-0000-0000980A0000}"/>
    <cellStyle name="Normal 6 2 2 2 3 3 4 2 2 2" xfId="33844" xr:uid="{00000000-0005-0000-0000-0000990A0000}"/>
    <cellStyle name="Normal 6 2 2 2 3 3 4 2 2 3" xfId="51190" xr:uid="{00000000-0005-0000-0000-00009A0A0000}"/>
    <cellStyle name="Normal 6 2 2 2 3 3 4 2 3" xfId="25171" xr:uid="{00000000-0005-0000-0000-00009B0A0000}"/>
    <cellStyle name="Normal 6 2 2 2 3 3 4 2 4" xfId="42517" xr:uid="{00000000-0005-0000-0000-00009C0A0000}"/>
    <cellStyle name="Normal 6 2 2 2 3 3 4 3" xfId="3849" xr:uid="{00000000-0005-0000-0000-00009D0A0000}"/>
    <cellStyle name="Normal 6 2 2 2 3 3 4 3 2" xfId="12522" xr:uid="{00000000-0005-0000-0000-00009E0A0000}"/>
    <cellStyle name="Normal 6 2 2 2 3 3 4 3 2 2" xfId="29875" xr:uid="{00000000-0005-0000-0000-00009F0A0000}"/>
    <cellStyle name="Normal 6 2 2 2 3 3 4 3 2 3" xfId="47221" xr:uid="{00000000-0005-0000-0000-0000A00A0000}"/>
    <cellStyle name="Normal 6 2 2 2 3 3 4 3 3" xfId="21202" xr:uid="{00000000-0005-0000-0000-0000A10A0000}"/>
    <cellStyle name="Normal 6 2 2 2 3 3 4 3 4" xfId="38548" xr:uid="{00000000-0005-0000-0000-0000A20A0000}"/>
    <cellStyle name="Normal 6 2 2 2 3 3 4 4" xfId="10709" xr:uid="{00000000-0005-0000-0000-0000A30A0000}"/>
    <cellStyle name="Normal 6 2 2 2 3 3 4 4 2" xfId="28062" xr:uid="{00000000-0005-0000-0000-0000A40A0000}"/>
    <cellStyle name="Normal 6 2 2 2 3 3 4 4 3" xfId="45408" xr:uid="{00000000-0005-0000-0000-0000A50A0000}"/>
    <cellStyle name="Normal 6 2 2 2 3 3 4 5" xfId="19389" xr:uid="{00000000-0005-0000-0000-0000A60A0000}"/>
    <cellStyle name="Normal 6 2 2 2 3 3 4 6" xfId="36735" xr:uid="{00000000-0005-0000-0000-0000A70A0000}"/>
    <cellStyle name="Normal 6 2 2 2 3 3 5" xfId="1448" xr:uid="{00000000-0005-0000-0000-0000A80A0000}"/>
    <cellStyle name="Normal 6 2 2 2 3 3 5 2" xfId="7230" xr:uid="{00000000-0005-0000-0000-0000A90A0000}"/>
    <cellStyle name="Normal 6 2 2 2 3 3 5 2 2" xfId="15903" xr:uid="{00000000-0005-0000-0000-0000AA0A0000}"/>
    <cellStyle name="Normal 6 2 2 2 3 3 5 2 2 2" xfId="33256" xr:uid="{00000000-0005-0000-0000-0000AB0A0000}"/>
    <cellStyle name="Normal 6 2 2 2 3 3 5 2 2 3" xfId="50602" xr:uid="{00000000-0005-0000-0000-0000AC0A0000}"/>
    <cellStyle name="Normal 6 2 2 2 3 3 5 2 3" xfId="24583" xr:uid="{00000000-0005-0000-0000-0000AD0A0000}"/>
    <cellStyle name="Normal 6 2 2 2 3 3 5 2 4" xfId="41929" xr:uid="{00000000-0005-0000-0000-0000AE0A0000}"/>
    <cellStyle name="Normal 6 2 2 2 3 3 5 3" xfId="5074" xr:uid="{00000000-0005-0000-0000-0000AF0A0000}"/>
    <cellStyle name="Normal 6 2 2 2 3 3 5 3 2" xfId="13747" xr:uid="{00000000-0005-0000-0000-0000B00A0000}"/>
    <cellStyle name="Normal 6 2 2 2 3 3 5 3 2 2" xfId="31100" xr:uid="{00000000-0005-0000-0000-0000B10A0000}"/>
    <cellStyle name="Normal 6 2 2 2 3 3 5 3 2 3" xfId="48446" xr:uid="{00000000-0005-0000-0000-0000B20A0000}"/>
    <cellStyle name="Normal 6 2 2 2 3 3 5 3 3" xfId="22427" xr:uid="{00000000-0005-0000-0000-0000B30A0000}"/>
    <cellStyle name="Normal 6 2 2 2 3 3 5 3 4" xfId="39773" xr:uid="{00000000-0005-0000-0000-0000B40A0000}"/>
    <cellStyle name="Normal 6 2 2 2 3 3 5 4" xfId="10121" xr:uid="{00000000-0005-0000-0000-0000B50A0000}"/>
    <cellStyle name="Normal 6 2 2 2 3 3 5 4 2" xfId="27474" xr:uid="{00000000-0005-0000-0000-0000B60A0000}"/>
    <cellStyle name="Normal 6 2 2 2 3 3 5 4 3" xfId="44820" xr:uid="{00000000-0005-0000-0000-0000B70A0000}"/>
    <cellStyle name="Normal 6 2 2 2 3 3 5 5" xfId="18801" xr:uid="{00000000-0005-0000-0000-0000B80A0000}"/>
    <cellStyle name="Normal 6 2 2 2 3 3 5 6" xfId="36147" xr:uid="{00000000-0005-0000-0000-0000B90A0000}"/>
    <cellStyle name="Normal 6 2 2 2 3 3 6" xfId="6005" xr:uid="{00000000-0005-0000-0000-0000BA0A0000}"/>
    <cellStyle name="Normal 6 2 2 2 3 3 6 2" xfId="14678" xr:uid="{00000000-0005-0000-0000-0000BB0A0000}"/>
    <cellStyle name="Normal 6 2 2 2 3 3 6 2 2" xfId="32031" xr:uid="{00000000-0005-0000-0000-0000BC0A0000}"/>
    <cellStyle name="Normal 6 2 2 2 3 3 6 2 3" xfId="49377" xr:uid="{00000000-0005-0000-0000-0000BD0A0000}"/>
    <cellStyle name="Normal 6 2 2 2 3 3 6 3" xfId="23358" xr:uid="{00000000-0005-0000-0000-0000BE0A0000}"/>
    <cellStyle name="Normal 6 2 2 2 3 3 6 4" xfId="40704" xr:uid="{00000000-0005-0000-0000-0000BF0A0000}"/>
    <cellStyle name="Normal 6 2 2 2 3 3 7" xfId="3261" xr:uid="{00000000-0005-0000-0000-0000C00A0000}"/>
    <cellStyle name="Normal 6 2 2 2 3 3 7 2" xfId="11934" xr:uid="{00000000-0005-0000-0000-0000C10A0000}"/>
    <cellStyle name="Normal 6 2 2 2 3 3 7 2 2" xfId="29287" xr:uid="{00000000-0005-0000-0000-0000C20A0000}"/>
    <cellStyle name="Normal 6 2 2 2 3 3 7 2 3" xfId="46633" xr:uid="{00000000-0005-0000-0000-0000C30A0000}"/>
    <cellStyle name="Normal 6 2 2 2 3 3 7 3" xfId="20614" xr:uid="{00000000-0005-0000-0000-0000C40A0000}"/>
    <cellStyle name="Normal 6 2 2 2 3 3 7 4" xfId="37960" xr:uid="{00000000-0005-0000-0000-0000C50A0000}"/>
    <cellStyle name="Normal 6 2 2 2 3 3 8" xfId="8896" xr:uid="{00000000-0005-0000-0000-0000C60A0000}"/>
    <cellStyle name="Normal 6 2 2 2 3 3 8 2" xfId="26249" xr:uid="{00000000-0005-0000-0000-0000C70A0000}"/>
    <cellStyle name="Normal 6 2 2 2 3 3 8 3" xfId="43595" xr:uid="{00000000-0005-0000-0000-0000C80A0000}"/>
    <cellStyle name="Normal 6 2 2 2 3 3 9" xfId="17576" xr:uid="{00000000-0005-0000-0000-0000C90A0000}"/>
    <cellStyle name="Normal 6 2 2 2 3 4" xfId="811" xr:uid="{00000000-0005-0000-0000-0000CA0A0000}"/>
    <cellStyle name="Normal 6 2 2 2 3 4 2" xfId="2624" xr:uid="{00000000-0005-0000-0000-0000CB0A0000}"/>
    <cellStyle name="Normal 6 2 2 2 3 4 2 2" xfId="8406" xr:uid="{00000000-0005-0000-0000-0000CC0A0000}"/>
    <cellStyle name="Normal 6 2 2 2 3 4 2 2 2" xfId="17079" xr:uid="{00000000-0005-0000-0000-0000CD0A0000}"/>
    <cellStyle name="Normal 6 2 2 2 3 4 2 2 2 2" xfId="34432" xr:uid="{00000000-0005-0000-0000-0000CE0A0000}"/>
    <cellStyle name="Normal 6 2 2 2 3 4 2 2 2 3" xfId="51778" xr:uid="{00000000-0005-0000-0000-0000CF0A0000}"/>
    <cellStyle name="Normal 6 2 2 2 3 4 2 2 3" xfId="25759" xr:uid="{00000000-0005-0000-0000-0000D00A0000}"/>
    <cellStyle name="Normal 6 2 2 2 3 4 2 2 4" xfId="43105" xr:uid="{00000000-0005-0000-0000-0000D10A0000}"/>
    <cellStyle name="Normal 6 2 2 2 3 4 2 3" xfId="4437" xr:uid="{00000000-0005-0000-0000-0000D20A0000}"/>
    <cellStyle name="Normal 6 2 2 2 3 4 2 3 2" xfId="13110" xr:uid="{00000000-0005-0000-0000-0000D30A0000}"/>
    <cellStyle name="Normal 6 2 2 2 3 4 2 3 2 2" xfId="30463" xr:uid="{00000000-0005-0000-0000-0000D40A0000}"/>
    <cellStyle name="Normal 6 2 2 2 3 4 2 3 2 3" xfId="47809" xr:uid="{00000000-0005-0000-0000-0000D50A0000}"/>
    <cellStyle name="Normal 6 2 2 2 3 4 2 3 3" xfId="21790" xr:uid="{00000000-0005-0000-0000-0000D60A0000}"/>
    <cellStyle name="Normal 6 2 2 2 3 4 2 3 4" xfId="39136" xr:uid="{00000000-0005-0000-0000-0000D70A0000}"/>
    <cellStyle name="Normal 6 2 2 2 3 4 2 4" xfId="11297" xr:uid="{00000000-0005-0000-0000-0000D80A0000}"/>
    <cellStyle name="Normal 6 2 2 2 3 4 2 4 2" xfId="28650" xr:uid="{00000000-0005-0000-0000-0000D90A0000}"/>
    <cellStyle name="Normal 6 2 2 2 3 4 2 4 3" xfId="45996" xr:uid="{00000000-0005-0000-0000-0000DA0A0000}"/>
    <cellStyle name="Normal 6 2 2 2 3 4 2 5" xfId="19977" xr:uid="{00000000-0005-0000-0000-0000DB0A0000}"/>
    <cellStyle name="Normal 6 2 2 2 3 4 2 6" xfId="37323" xr:uid="{00000000-0005-0000-0000-0000DC0A0000}"/>
    <cellStyle name="Normal 6 2 2 2 3 4 3" xfId="1546" xr:uid="{00000000-0005-0000-0000-0000DD0A0000}"/>
    <cellStyle name="Normal 6 2 2 2 3 4 3 2" xfId="7328" xr:uid="{00000000-0005-0000-0000-0000DE0A0000}"/>
    <cellStyle name="Normal 6 2 2 2 3 4 3 2 2" xfId="16001" xr:uid="{00000000-0005-0000-0000-0000DF0A0000}"/>
    <cellStyle name="Normal 6 2 2 2 3 4 3 2 2 2" xfId="33354" xr:uid="{00000000-0005-0000-0000-0000E00A0000}"/>
    <cellStyle name="Normal 6 2 2 2 3 4 3 2 2 3" xfId="50700" xr:uid="{00000000-0005-0000-0000-0000E10A0000}"/>
    <cellStyle name="Normal 6 2 2 2 3 4 3 2 3" xfId="24681" xr:uid="{00000000-0005-0000-0000-0000E20A0000}"/>
    <cellStyle name="Normal 6 2 2 2 3 4 3 2 4" xfId="42027" xr:uid="{00000000-0005-0000-0000-0000E30A0000}"/>
    <cellStyle name="Normal 6 2 2 2 3 4 3 3" xfId="5172" xr:uid="{00000000-0005-0000-0000-0000E40A0000}"/>
    <cellStyle name="Normal 6 2 2 2 3 4 3 3 2" xfId="13845" xr:uid="{00000000-0005-0000-0000-0000E50A0000}"/>
    <cellStyle name="Normal 6 2 2 2 3 4 3 3 2 2" xfId="31198" xr:uid="{00000000-0005-0000-0000-0000E60A0000}"/>
    <cellStyle name="Normal 6 2 2 2 3 4 3 3 2 3" xfId="48544" xr:uid="{00000000-0005-0000-0000-0000E70A0000}"/>
    <cellStyle name="Normal 6 2 2 2 3 4 3 3 3" xfId="22525" xr:uid="{00000000-0005-0000-0000-0000E80A0000}"/>
    <cellStyle name="Normal 6 2 2 2 3 4 3 3 4" xfId="39871" xr:uid="{00000000-0005-0000-0000-0000E90A0000}"/>
    <cellStyle name="Normal 6 2 2 2 3 4 3 4" xfId="10219" xr:uid="{00000000-0005-0000-0000-0000EA0A0000}"/>
    <cellStyle name="Normal 6 2 2 2 3 4 3 4 2" xfId="27572" xr:uid="{00000000-0005-0000-0000-0000EB0A0000}"/>
    <cellStyle name="Normal 6 2 2 2 3 4 3 4 3" xfId="44918" xr:uid="{00000000-0005-0000-0000-0000EC0A0000}"/>
    <cellStyle name="Normal 6 2 2 2 3 4 3 5" xfId="18899" xr:uid="{00000000-0005-0000-0000-0000ED0A0000}"/>
    <cellStyle name="Normal 6 2 2 2 3 4 3 6" xfId="36245" xr:uid="{00000000-0005-0000-0000-0000EE0A0000}"/>
    <cellStyle name="Normal 6 2 2 2 3 4 4" xfId="6593" xr:uid="{00000000-0005-0000-0000-0000EF0A0000}"/>
    <cellStyle name="Normal 6 2 2 2 3 4 4 2" xfId="15266" xr:uid="{00000000-0005-0000-0000-0000F00A0000}"/>
    <cellStyle name="Normal 6 2 2 2 3 4 4 2 2" xfId="32619" xr:uid="{00000000-0005-0000-0000-0000F10A0000}"/>
    <cellStyle name="Normal 6 2 2 2 3 4 4 2 3" xfId="49965" xr:uid="{00000000-0005-0000-0000-0000F20A0000}"/>
    <cellStyle name="Normal 6 2 2 2 3 4 4 3" xfId="23946" xr:uid="{00000000-0005-0000-0000-0000F30A0000}"/>
    <cellStyle name="Normal 6 2 2 2 3 4 4 4" xfId="41292" xr:uid="{00000000-0005-0000-0000-0000F40A0000}"/>
    <cellStyle name="Normal 6 2 2 2 3 4 5" xfId="3359" xr:uid="{00000000-0005-0000-0000-0000F50A0000}"/>
    <cellStyle name="Normal 6 2 2 2 3 4 5 2" xfId="12032" xr:uid="{00000000-0005-0000-0000-0000F60A0000}"/>
    <cellStyle name="Normal 6 2 2 2 3 4 5 2 2" xfId="29385" xr:uid="{00000000-0005-0000-0000-0000F70A0000}"/>
    <cellStyle name="Normal 6 2 2 2 3 4 5 2 3" xfId="46731" xr:uid="{00000000-0005-0000-0000-0000F80A0000}"/>
    <cellStyle name="Normal 6 2 2 2 3 4 5 3" xfId="20712" xr:uid="{00000000-0005-0000-0000-0000F90A0000}"/>
    <cellStyle name="Normal 6 2 2 2 3 4 5 4" xfId="38058" xr:uid="{00000000-0005-0000-0000-0000FA0A0000}"/>
    <cellStyle name="Normal 6 2 2 2 3 4 6" xfId="9484" xr:uid="{00000000-0005-0000-0000-0000FB0A0000}"/>
    <cellStyle name="Normal 6 2 2 2 3 4 6 2" xfId="26837" xr:uid="{00000000-0005-0000-0000-0000FC0A0000}"/>
    <cellStyle name="Normal 6 2 2 2 3 4 6 3" xfId="44183" xr:uid="{00000000-0005-0000-0000-0000FD0A0000}"/>
    <cellStyle name="Normal 6 2 2 2 3 4 7" xfId="18164" xr:uid="{00000000-0005-0000-0000-0000FE0A0000}"/>
    <cellStyle name="Normal 6 2 2 2 3 4 8" xfId="35510" xr:uid="{00000000-0005-0000-0000-0000FF0A0000}"/>
    <cellStyle name="Normal 6 2 2 2 3 5" xfId="468" xr:uid="{00000000-0005-0000-0000-0000000B0000}"/>
    <cellStyle name="Normal 6 2 2 2 3 5 2" xfId="2281" xr:uid="{00000000-0005-0000-0000-0000010B0000}"/>
    <cellStyle name="Normal 6 2 2 2 3 5 2 2" xfId="8063" xr:uid="{00000000-0005-0000-0000-0000020B0000}"/>
    <cellStyle name="Normal 6 2 2 2 3 5 2 2 2" xfId="16736" xr:uid="{00000000-0005-0000-0000-0000030B0000}"/>
    <cellStyle name="Normal 6 2 2 2 3 5 2 2 2 2" xfId="34089" xr:uid="{00000000-0005-0000-0000-0000040B0000}"/>
    <cellStyle name="Normal 6 2 2 2 3 5 2 2 2 3" xfId="51435" xr:uid="{00000000-0005-0000-0000-0000050B0000}"/>
    <cellStyle name="Normal 6 2 2 2 3 5 2 2 3" xfId="25416" xr:uid="{00000000-0005-0000-0000-0000060B0000}"/>
    <cellStyle name="Normal 6 2 2 2 3 5 2 2 4" xfId="42762" xr:uid="{00000000-0005-0000-0000-0000070B0000}"/>
    <cellStyle name="Normal 6 2 2 2 3 5 2 3" xfId="5564" xr:uid="{00000000-0005-0000-0000-0000080B0000}"/>
    <cellStyle name="Normal 6 2 2 2 3 5 2 3 2" xfId="14237" xr:uid="{00000000-0005-0000-0000-0000090B0000}"/>
    <cellStyle name="Normal 6 2 2 2 3 5 2 3 2 2" xfId="31590" xr:uid="{00000000-0005-0000-0000-00000A0B0000}"/>
    <cellStyle name="Normal 6 2 2 2 3 5 2 3 2 3" xfId="48936" xr:uid="{00000000-0005-0000-0000-00000B0B0000}"/>
    <cellStyle name="Normal 6 2 2 2 3 5 2 3 3" xfId="22917" xr:uid="{00000000-0005-0000-0000-00000C0B0000}"/>
    <cellStyle name="Normal 6 2 2 2 3 5 2 3 4" xfId="40263" xr:uid="{00000000-0005-0000-0000-00000D0B0000}"/>
    <cellStyle name="Normal 6 2 2 2 3 5 2 4" xfId="10954" xr:uid="{00000000-0005-0000-0000-00000E0B0000}"/>
    <cellStyle name="Normal 6 2 2 2 3 5 2 4 2" xfId="28307" xr:uid="{00000000-0005-0000-0000-00000F0B0000}"/>
    <cellStyle name="Normal 6 2 2 2 3 5 2 4 3" xfId="45653" xr:uid="{00000000-0005-0000-0000-0000100B0000}"/>
    <cellStyle name="Normal 6 2 2 2 3 5 2 5" xfId="19634" xr:uid="{00000000-0005-0000-0000-0000110B0000}"/>
    <cellStyle name="Normal 6 2 2 2 3 5 2 6" xfId="36980" xr:uid="{00000000-0005-0000-0000-0000120B0000}"/>
    <cellStyle name="Normal 6 2 2 2 3 5 3" xfId="6250" xr:uid="{00000000-0005-0000-0000-0000130B0000}"/>
    <cellStyle name="Normal 6 2 2 2 3 5 3 2" xfId="14923" xr:uid="{00000000-0005-0000-0000-0000140B0000}"/>
    <cellStyle name="Normal 6 2 2 2 3 5 3 2 2" xfId="32276" xr:uid="{00000000-0005-0000-0000-0000150B0000}"/>
    <cellStyle name="Normal 6 2 2 2 3 5 3 2 3" xfId="49622" xr:uid="{00000000-0005-0000-0000-0000160B0000}"/>
    <cellStyle name="Normal 6 2 2 2 3 5 3 3" xfId="23603" xr:uid="{00000000-0005-0000-0000-0000170B0000}"/>
    <cellStyle name="Normal 6 2 2 2 3 5 3 4" xfId="40949" xr:uid="{00000000-0005-0000-0000-0000180B0000}"/>
    <cellStyle name="Normal 6 2 2 2 3 5 4" xfId="4094" xr:uid="{00000000-0005-0000-0000-0000190B0000}"/>
    <cellStyle name="Normal 6 2 2 2 3 5 4 2" xfId="12767" xr:uid="{00000000-0005-0000-0000-00001A0B0000}"/>
    <cellStyle name="Normal 6 2 2 2 3 5 4 2 2" xfId="30120" xr:uid="{00000000-0005-0000-0000-00001B0B0000}"/>
    <cellStyle name="Normal 6 2 2 2 3 5 4 2 3" xfId="47466" xr:uid="{00000000-0005-0000-0000-00001C0B0000}"/>
    <cellStyle name="Normal 6 2 2 2 3 5 4 3" xfId="21447" xr:uid="{00000000-0005-0000-0000-00001D0B0000}"/>
    <cellStyle name="Normal 6 2 2 2 3 5 4 4" xfId="38793" xr:uid="{00000000-0005-0000-0000-00001E0B0000}"/>
    <cellStyle name="Normal 6 2 2 2 3 5 5" xfId="9141" xr:uid="{00000000-0005-0000-0000-00001F0B0000}"/>
    <cellStyle name="Normal 6 2 2 2 3 5 5 2" xfId="26494" xr:uid="{00000000-0005-0000-0000-0000200B0000}"/>
    <cellStyle name="Normal 6 2 2 2 3 5 5 3" xfId="43840" xr:uid="{00000000-0005-0000-0000-0000210B0000}"/>
    <cellStyle name="Normal 6 2 2 2 3 5 6" xfId="17821" xr:uid="{00000000-0005-0000-0000-0000220B0000}"/>
    <cellStyle name="Normal 6 2 2 2 3 5 7" xfId="35167" xr:uid="{00000000-0005-0000-0000-0000230B0000}"/>
    <cellStyle name="Normal 6 2 2 2 3 6" xfId="1889" xr:uid="{00000000-0005-0000-0000-0000240B0000}"/>
    <cellStyle name="Normal 6 2 2 2 3 6 2" xfId="7671" xr:uid="{00000000-0005-0000-0000-0000250B0000}"/>
    <cellStyle name="Normal 6 2 2 2 3 6 2 2" xfId="16344" xr:uid="{00000000-0005-0000-0000-0000260B0000}"/>
    <cellStyle name="Normal 6 2 2 2 3 6 2 2 2" xfId="33697" xr:uid="{00000000-0005-0000-0000-0000270B0000}"/>
    <cellStyle name="Normal 6 2 2 2 3 6 2 2 3" xfId="51043" xr:uid="{00000000-0005-0000-0000-0000280B0000}"/>
    <cellStyle name="Normal 6 2 2 2 3 6 2 3" xfId="25024" xr:uid="{00000000-0005-0000-0000-0000290B0000}"/>
    <cellStyle name="Normal 6 2 2 2 3 6 2 4" xfId="42370" xr:uid="{00000000-0005-0000-0000-00002A0B0000}"/>
    <cellStyle name="Normal 6 2 2 2 3 6 3" xfId="3702" xr:uid="{00000000-0005-0000-0000-00002B0B0000}"/>
    <cellStyle name="Normal 6 2 2 2 3 6 3 2" xfId="12375" xr:uid="{00000000-0005-0000-0000-00002C0B0000}"/>
    <cellStyle name="Normal 6 2 2 2 3 6 3 2 2" xfId="29728" xr:uid="{00000000-0005-0000-0000-00002D0B0000}"/>
    <cellStyle name="Normal 6 2 2 2 3 6 3 2 3" xfId="47074" xr:uid="{00000000-0005-0000-0000-00002E0B0000}"/>
    <cellStyle name="Normal 6 2 2 2 3 6 3 3" xfId="21055" xr:uid="{00000000-0005-0000-0000-00002F0B0000}"/>
    <cellStyle name="Normal 6 2 2 2 3 6 3 4" xfId="38401" xr:uid="{00000000-0005-0000-0000-0000300B0000}"/>
    <cellStyle name="Normal 6 2 2 2 3 6 4" xfId="10562" xr:uid="{00000000-0005-0000-0000-0000310B0000}"/>
    <cellStyle name="Normal 6 2 2 2 3 6 4 2" xfId="27915" xr:uid="{00000000-0005-0000-0000-0000320B0000}"/>
    <cellStyle name="Normal 6 2 2 2 3 6 4 3" xfId="45261" xr:uid="{00000000-0005-0000-0000-0000330B0000}"/>
    <cellStyle name="Normal 6 2 2 2 3 6 5" xfId="19242" xr:uid="{00000000-0005-0000-0000-0000340B0000}"/>
    <cellStyle name="Normal 6 2 2 2 3 6 6" xfId="36588" xr:uid="{00000000-0005-0000-0000-0000350B0000}"/>
    <cellStyle name="Normal 6 2 2 2 3 7" xfId="1203" xr:uid="{00000000-0005-0000-0000-0000360B0000}"/>
    <cellStyle name="Normal 6 2 2 2 3 7 2" xfId="6985" xr:uid="{00000000-0005-0000-0000-0000370B0000}"/>
    <cellStyle name="Normal 6 2 2 2 3 7 2 2" xfId="15658" xr:uid="{00000000-0005-0000-0000-0000380B0000}"/>
    <cellStyle name="Normal 6 2 2 2 3 7 2 2 2" xfId="33011" xr:uid="{00000000-0005-0000-0000-0000390B0000}"/>
    <cellStyle name="Normal 6 2 2 2 3 7 2 2 3" xfId="50357" xr:uid="{00000000-0005-0000-0000-00003A0B0000}"/>
    <cellStyle name="Normal 6 2 2 2 3 7 2 3" xfId="24338" xr:uid="{00000000-0005-0000-0000-00003B0B0000}"/>
    <cellStyle name="Normal 6 2 2 2 3 7 2 4" xfId="41684" xr:uid="{00000000-0005-0000-0000-00003C0B0000}"/>
    <cellStyle name="Normal 6 2 2 2 3 7 3" xfId="4829" xr:uid="{00000000-0005-0000-0000-00003D0B0000}"/>
    <cellStyle name="Normal 6 2 2 2 3 7 3 2" xfId="13502" xr:uid="{00000000-0005-0000-0000-00003E0B0000}"/>
    <cellStyle name="Normal 6 2 2 2 3 7 3 2 2" xfId="30855" xr:uid="{00000000-0005-0000-0000-00003F0B0000}"/>
    <cellStyle name="Normal 6 2 2 2 3 7 3 2 3" xfId="48201" xr:uid="{00000000-0005-0000-0000-0000400B0000}"/>
    <cellStyle name="Normal 6 2 2 2 3 7 3 3" xfId="22182" xr:uid="{00000000-0005-0000-0000-0000410B0000}"/>
    <cellStyle name="Normal 6 2 2 2 3 7 3 4" xfId="39528" xr:uid="{00000000-0005-0000-0000-0000420B0000}"/>
    <cellStyle name="Normal 6 2 2 2 3 7 4" xfId="9876" xr:uid="{00000000-0005-0000-0000-0000430B0000}"/>
    <cellStyle name="Normal 6 2 2 2 3 7 4 2" xfId="27229" xr:uid="{00000000-0005-0000-0000-0000440B0000}"/>
    <cellStyle name="Normal 6 2 2 2 3 7 4 3" xfId="44575" xr:uid="{00000000-0005-0000-0000-0000450B0000}"/>
    <cellStyle name="Normal 6 2 2 2 3 7 5" xfId="18556" xr:uid="{00000000-0005-0000-0000-0000460B0000}"/>
    <cellStyle name="Normal 6 2 2 2 3 7 6" xfId="35902" xr:uid="{00000000-0005-0000-0000-0000470B0000}"/>
    <cellStyle name="Normal 6 2 2 2 3 8" xfId="5858" xr:uid="{00000000-0005-0000-0000-0000480B0000}"/>
    <cellStyle name="Normal 6 2 2 2 3 8 2" xfId="14531" xr:uid="{00000000-0005-0000-0000-0000490B0000}"/>
    <cellStyle name="Normal 6 2 2 2 3 8 2 2" xfId="31884" xr:uid="{00000000-0005-0000-0000-00004A0B0000}"/>
    <cellStyle name="Normal 6 2 2 2 3 8 2 3" xfId="49230" xr:uid="{00000000-0005-0000-0000-00004B0B0000}"/>
    <cellStyle name="Normal 6 2 2 2 3 8 3" xfId="23211" xr:uid="{00000000-0005-0000-0000-00004C0B0000}"/>
    <cellStyle name="Normal 6 2 2 2 3 8 4" xfId="40557" xr:uid="{00000000-0005-0000-0000-00004D0B0000}"/>
    <cellStyle name="Normal 6 2 2 2 3 9" xfId="3016" xr:uid="{00000000-0005-0000-0000-00004E0B0000}"/>
    <cellStyle name="Normal 6 2 2 2 3 9 2" xfId="11689" xr:uid="{00000000-0005-0000-0000-00004F0B0000}"/>
    <cellStyle name="Normal 6 2 2 2 3 9 2 2" xfId="29042" xr:uid="{00000000-0005-0000-0000-0000500B0000}"/>
    <cellStyle name="Normal 6 2 2 2 3 9 2 3" xfId="46388" xr:uid="{00000000-0005-0000-0000-0000510B0000}"/>
    <cellStyle name="Normal 6 2 2 2 3 9 3" xfId="20369" xr:uid="{00000000-0005-0000-0000-0000520B0000}"/>
    <cellStyle name="Normal 6 2 2 2 3 9 4" xfId="37715" xr:uid="{00000000-0005-0000-0000-0000530B0000}"/>
    <cellStyle name="Normal 6 2 2 2 4" xfId="174" xr:uid="{00000000-0005-0000-0000-0000540B0000}"/>
    <cellStyle name="Normal 6 2 2 2 4 10" xfId="17527" xr:uid="{00000000-0005-0000-0000-0000550B0000}"/>
    <cellStyle name="Normal 6 2 2 2 4 11" xfId="34873" xr:uid="{00000000-0005-0000-0000-0000560B0000}"/>
    <cellStyle name="Normal 6 2 2 2 4 2" xfId="664" xr:uid="{00000000-0005-0000-0000-0000570B0000}"/>
    <cellStyle name="Normal 6 2 2 2 4 2 2" xfId="2477" xr:uid="{00000000-0005-0000-0000-0000580B0000}"/>
    <cellStyle name="Normal 6 2 2 2 4 2 2 2" xfId="8259" xr:uid="{00000000-0005-0000-0000-0000590B0000}"/>
    <cellStyle name="Normal 6 2 2 2 4 2 2 2 2" xfId="16932" xr:uid="{00000000-0005-0000-0000-00005A0B0000}"/>
    <cellStyle name="Normal 6 2 2 2 4 2 2 2 2 2" xfId="34285" xr:uid="{00000000-0005-0000-0000-00005B0B0000}"/>
    <cellStyle name="Normal 6 2 2 2 4 2 2 2 2 3" xfId="51631" xr:uid="{00000000-0005-0000-0000-00005C0B0000}"/>
    <cellStyle name="Normal 6 2 2 2 4 2 2 2 3" xfId="25612" xr:uid="{00000000-0005-0000-0000-00005D0B0000}"/>
    <cellStyle name="Normal 6 2 2 2 4 2 2 2 4" xfId="42958" xr:uid="{00000000-0005-0000-0000-00005E0B0000}"/>
    <cellStyle name="Normal 6 2 2 2 4 2 2 3" xfId="4290" xr:uid="{00000000-0005-0000-0000-00005F0B0000}"/>
    <cellStyle name="Normal 6 2 2 2 4 2 2 3 2" xfId="12963" xr:uid="{00000000-0005-0000-0000-0000600B0000}"/>
    <cellStyle name="Normal 6 2 2 2 4 2 2 3 2 2" xfId="30316" xr:uid="{00000000-0005-0000-0000-0000610B0000}"/>
    <cellStyle name="Normal 6 2 2 2 4 2 2 3 2 3" xfId="47662" xr:uid="{00000000-0005-0000-0000-0000620B0000}"/>
    <cellStyle name="Normal 6 2 2 2 4 2 2 3 3" xfId="21643" xr:uid="{00000000-0005-0000-0000-0000630B0000}"/>
    <cellStyle name="Normal 6 2 2 2 4 2 2 3 4" xfId="38989" xr:uid="{00000000-0005-0000-0000-0000640B0000}"/>
    <cellStyle name="Normal 6 2 2 2 4 2 2 4" xfId="11150" xr:uid="{00000000-0005-0000-0000-0000650B0000}"/>
    <cellStyle name="Normal 6 2 2 2 4 2 2 4 2" xfId="28503" xr:uid="{00000000-0005-0000-0000-0000660B0000}"/>
    <cellStyle name="Normal 6 2 2 2 4 2 2 4 3" xfId="45849" xr:uid="{00000000-0005-0000-0000-0000670B0000}"/>
    <cellStyle name="Normal 6 2 2 2 4 2 2 5" xfId="19830" xr:uid="{00000000-0005-0000-0000-0000680B0000}"/>
    <cellStyle name="Normal 6 2 2 2 4 2 2 6" xfId="37176" xr:uid="{00000000-0005-0000-0000-0000690B0000}"/>
    <cellStyle name="Normal 6 2 2 2 4 2 3" xfId="1399" xr:uid="{00000000-0005-0000-0000-00006A0B0000}"/>
    <cellStyle name="Normal 6 2 2 2 4 2 3 2" xfId="7181" xr:uid="{00000000-0005-0000-0000-00006B0B0000}"/>
    <cellStyle name="Normal 6 2 2 2 4 2 3 2 2" xfId="15854" xr:uid="{00000000-0005-0000-0000-00006C0B0000}"/>
    <cellStyle name="Normal 6 2 2 2 4 2 3 2 2 2" xfId="33207" xr:uid="{00000000-0005-0000-0000-00006D0B0000}"/>
    <cellStyle name="Normal 6 2 2 2 4 2 3 2 2 3" xfId="50553" xr:uid="{00000000-0005-0000-0000-00006E0B0000}"/>
    <cellStyle name="Normal 6 2 2 2 4 2 3 2 3" xfId="24534" xr:uid="{00000000-0005-0000-0000-00006F0B0000}"/>
    <cellStyle name="Normal 6 2 2 2 4 2 3 2 4" xfId="41880" xr:uid="{00000000-0005-0000-0000-0000700B0000}"/>
    <cellStyle name="Normal 6 2 2 2 4 2 3 3" xfId="5025" xr:uid="{00000000-0005-0000-0000-0000710B0000}"/>
    <cellStyle name="Normal 6 2 2 2 4 2 3 3 2" xfId="13698" xr:uid="{00000000-0005-0000-0000-0000720B0000}"/>
    <cellStyle name="Normal 6 2 2 2 4 2 3 3 2 2" xfId="31051" xr:uid="{00000000-0005-0000-0000-0000730B0000}"/>
    <cellStyle name="Normal 6 2 2 2 4 2 3 3 2 3" xfId="48397" xr:uid="{00000000-0005-0000-0000-0000740B0000}"/>
    <cellStyle name="Normal 6 2 2 2 4 2 3 3 3" xfId="22378" xr:uid="{00000000-0005-0000-0000-0000750B0000}"/>
    <cellStyle name="Normal 6 2 2 2 4 2 3 3 4" xfId="39724" xr:uid="{00000000-0005-0000-0000-0000760B0000}"/>
    <cellStyle name="Normal 6 2 2 2 4 2 3 4" xfId="10072" xr:uid="{00000000-0005-0000-0000-0000770B0000}"/>
    <cellStyle name="Normal 6 2 2 2 4 2 3 4 2" xfId="27425" xr:uid="{00000000-0005-0000-0000-0000780B0000}"/>
    <cellStyle name="Normal 6 2 2 2 4 2 3 4 3" xfId="44771" xr:uid="{00000000-0005-0000-0000-0000790B0000}"/>
    <cellStyle name="Normal 6 2 2 2 4 2 3 5" xfId="18752" xr:uid="{00000000-0005-0000-0000-00007A0B0000}"/>
    <cellStyle name="Normal 6 2 2 2 4 2 3 6" xfId="36098" xr:uid="{00000000-0005-0000-0000-00007B0B0000}"/>
    <cellStyle name="Normal 6 2 2 2 4 2 4" xfId="6446" xr:uid="{00000000-0005-0000-0000-00007C0B0000}"/>
    <cellStyle name="Normal 6 2 2 2 4 2 4 2" xfId="15119" xr:uid="{00000000-0005-0000-0000-00007D0B0000}"/>
    <cellStyle name="Normal 6 2 2 2 4 2 4 2 2" xfId="32472" xr:uid="{00000000-0005-0000-0000-00007E0B0000}"/>
    <cellStyle name="Normal 6 2 2 2 4 2 4 2 3" xfId="49818" xr:uid="{00000000-0005-0000-0000-00007F0B0000}"/>
    <cellStyle name="Normal 6 2 2 2 4 2 4 3" xfId="23799" xr:uid="{00000000-0005-0000-0000-0000800B0000}"/>
    <cellStyle name="Normal 6 2 2 2 4 2 4 4" xfId="41145" xr:uid="{00000000-0005-0000-0000-0000810B0000}"/>
    <cellStyle name="Normal 6 2 2 2 4 2 5" xfId="3212" xr:uid="{00000000-0005-0000-0000-0000820B0000}"/>
    <cellStyle name="Normal 6 2 2 2 4 2 5 2" xfId="11885" xr:uid="{00000000-0005-0000-0000-0000830B0000}"/>
    <cellStyle name="Normal 6 2 2 2 4 2 5 2 2" xfId="29238" xr:uid="{00000000-0005-0000-0000-0000840B0000}"/>
    <cellStyle name="Normal 6 2 2 2 4 2 5 2 3" xfId="46584" xr:uid="{00000000-0005-0000-0000-0000850B0000}"/>
    <cellStyle name="Normal 6 2 2 2 4 2 5 3" xfId="20565" xr:uid="{00000000-0005-0000-0000-0000860B0000}"/>
    <cellStyle name="Normal 6 2 2 2 4 2 5 4" xfId="37911" xr:uid="{00000000-0005-0000-0000-0000870B0000}"/>
    <cellStyle name="Normal 6 2 2 2 4 2 6" xfId="9337" xr:uid="{00000000-0005-0000-0000-0000880B0000}"/>
    <cellStyle name="Normal 6 2 2 2 4 2 6 2" xfId="26690" xr:uid="{00000000-0005-0000-0000-0000890B0000}"/>
    <cellStyle name="Normal 6 2 2 2 4 2 6 3" xfId="44036" xr:uid="{00000000-0005-0000-0000-00008A0B0000}"/>
    <cellStyle name="Normal 6 2 2 2 4 2 7" xfId="18017" xr:uid="{00000000-0005-0000-0000-00008B0B0000}"/>
    <cellStyle name="Normal 6 2 2 2 4 2 8" xfId="35363" xr:uid="{00000000-0005-0000-0000-00008C0B0000}"/>
    <cellStyle name="Normal 6 2 2 2 4 3" xfId="909" xr:uid="{00000000-0005-0000-0000-00008D0B0000}"/>
    <cellStyle name="Normal 6 2 2 2 4 3 2" xfId="2722" xr:uid="{00000000-0005-0000-0000-00008E0B0000}"/>
    <cellStyle name="Normal 6 2 2 2 4 3 2 2" xfId="8504" xr:uid="{00000000-0005-0000-0000-00008F0B0000}"/>
    <cellStyle name="Normal 6 2 2 2 4 3 2 2 2" xfId="17177" xr:uid="{00000000-0005-0000-0000-0000900B0000}"/>
    <cellStyle name="Normal 6 2 2 2 4 3 2 2 2 2" xfId="34530" xr:uid="{00000000-0005-0000-0000-0000910B0000}"/>
    <cellStyle name="Normal 6 2 2 2 4 3 2 2 2 3" xfId="51876" xr:uid="{00000000-0005-0000-0000-0000920B0000}"/>
    <cellStyle name="Normal 6 2 2 2 4 3 2 2 3" xfId="25857" xr:uid="{00000000-0005-0000-0000-0000930B0000}"/>
    <cellStyle name="Normal 6 2 2 2 4 3 2 2 4" xfId="43203" xr:uid="{00000000-0005-0000-0000-0000940B0000}"/>
    <cellStyle name="Normal 6 2 2 2 4 3 2 3" xfId="4535" xr:uid="{00000000-0005-0000-0000-0000950B0000}"/>
    <cellStyle name="Normal 6 2 2 2 4 3 2 3 2" xfId="13208" xr:uid="{00000000-0005-0000-0000-0000960B0000}"/>
    <cellStyle name="Normal 6 2 2 2 4 3 2 3 2 2" xfId="30561" xr:uid="{00000000-0005-0000-0000-0000970B0000}"/>
    <cellStyle name="Normal 6 2 2 2 4 3 2 3 2 3" xfId="47907" xr:uid="{00000000-0005-0000-0000-0000980B0000}"/>
    <cellStyle name="Normal 6 2 2 2 4 3 2 3 3" xfId="21888" xr:uid="{00000000-0005-0000-0000-0000990B0000}"/>
    <cellStyle name="Normal 6 2 2 2 4 3 2 3 4" xfId="39234" xr:uid="{00000000-0005-0000-0000-00009A0B0000}"/>
    <cellStyle name="Normal 6 2 2 2 4 3 2 4" xfId="11395" xr:uid="{00000000-0005-0000-0000-00009B0B0000}"/>
    <cellStyle name="Normal 6 2 2 2 4 3 2 4 2" xfId="28748" xr:uid="{00000000-0005-0000-0000-00009C0B0000}"/>
    <cellStyle name="Normal 6 2 2 2 4 3 2 4 3" xfId="46094" xr:uid="{00000000-0005-0000-0000-00009D0B0000}"/>
    <cellStyle name="Normal 6 2 2 2 4 3 2 5" xfId="20075" xr:uid="{00000000-0005-0000-0000-00009E0B0000}"/>
    <cellStyle name="Normal 6 2 2 2 4 3 2 6" xfId="37421" xr:uid="{00000000-0005-0000-0000-00009F0B0000}"/>
    <cellStyle name="Normal 6 2 2 2 4 3 3" xfId="1644" xr:uid="{00000000-0005-0000-0000-0000A00B0000}"/>
    <cellStyle name="Normal 6 2 2 2 4 3 3 2" xfId="7426" xr:uid="{00000000-0005-0000-0000-0000A10B0000}"/>
    <cellStyle name="Normal 6 2 2 2 4 3 3 2 2" xfId="16099" xr:uid="{00000000-0005-0000-0000-0000A20B0000}"/>
    <cellStyle name="Normal 6 2 2 2 4 3 3 2 2 2" xfId="33452" xr:uid="{00000000-0005-0000-0000-0000A30B0000}"/>
    <cellStyle name="Normal 6 2 2 2 4 3 3 2 2 3" xfId="50798" xr:uid="{00000000-0005-0000-0000-0000A40B0000}"/>
    <cellStyle name="Normal 6 2 2 2 4 3 3 2 3" xfId="24779" xr:uid="{00000000-0005-0000-0000-0000A50B0000}"/>
    <cellStyle name="Normal 6 2 2 2 4 3 3 2 4" xfId="42125" xr:uid="{00000000-0005-0000-0000-0000A60B0000}"/>
    <cellStyle name="Normal 6 2 2 2 4 3 3 3" xfId="5270" xr:uid="{00000000-0005-0000-0000-0000A70B0000}"/>
    <cellStyle name="Normal 6 2 2 2 4 3 3 3 2" xfId="13943" xr:uid="{00000000-0005-0000-0000-0000A80B0000}"/>
    <cellStyle name="Normal 6 2 2 2 4 3 3 3 2 2" xfId="31296" xr:uid="{00000000-0005-0000-0000-0000A90B0000}"/>
    <cellStyle name="Normal 6 2 2 2 4 3 3 3 2 3" xfId="48642" xr:uid="{00000000-0005-0000-0000-0000AA0B0000}"/>
    <cellStyle name="Normal 6 2 2 2 4 3 3 3 3" xfId="22623" xr:uid="{00000000-0005-0000-0000-0000AB0B0000}"/>
    <cellStyle name="Normal 6 2 2 2 4 3 3 3 4" xfId="39969" xr:uid="{00000000-0005-0000-0000-0000AC0B0000}"/>
    <cellStyle name="Normal 6 2 2 2 4 3 3 4" xfId="10317" xr:uid="{00000000-0005-0000-0000-0000AD0B0000}"/>
    <cellStyle name="Normal 6 2 2 2 4 3 3 4 2" xfId="27670" xr:uid="{00000000-0005-0000-0000-0000AE0B0000}"/>
    <cellStyle name="Normal 6 2 2 2 4 3 3 4 3" xfId="45016" xr:uid="{00000000-0005-0000-0000-0000AF0B0000}"/>
    <cellStyle name="Normal 6 2 2 2 4 3 3 5" xfId="18997" xr:uid="{00000000-0005-0000-0000-0000B00B0000}"/>
    <cellStyle name="Normal 6 2 2 2 4 3 3 6" xfId="36343" xr:uid="{00000000-0005-0000-0000-0000B10B0000}"/>
    <cellStyle name="Normal 6 2 2 2 4 3 4" xfId="6691" xr:uid="{00000000-0005-0000-0000-0000B20B0000}"/>
    <cellStyle name="Normal 6 2 2 2 4 3 4 2" xfId="15364" xr:uid="{00000000-0005-0000-0000-0000B30B0000}"/>
    <cellStyle name="Normal 6 2 2 2 4 3 4 2 2" xfId="32717" xr:uid="{00000000-0005-0000-0000-0000B40B0000}"/>
    <cellStyle name="Normal 6 2 2 2 4 3 4 2 3" xfId="50063" xr:uid="{00000000-0005-0000-0000-0000B50B0000}"/>
    <cellStyle name="Normal 6 2 2 2 4 3 4 3" xfId="24044" xr:uid="{00000000-0005-0000-0000-0000B60B0000}"/>
    <cellStyle name="Normal 6 2 2 2 4 3 4 4" xfId="41390" xr:uid="{00000000-0005-0000-0000-0000B70B0000}"/>
    <cellStyle name="Normal 6 2 2 2 4 3 5" xfId="3457" xr:uid="{00000000-0005-0000-0000-0000B80B0000}"/>
    <cellStyle name="Normal 6 2 2 2 4 3 5 2" xfId="12130" xr:uid="{00000000-0005-0000-0000-0000B90B0000}"/>
    <cellStyle name="Normal 6 2 2 2 4 3 5 2 2" xfId="29483" xr:uid="{00000000-0005-0000-0000-0000BA0B0000}"/>
    <cellStyle name="Normal 6 2 2 2 4 3 5 2 3" xfId="46829" xr:uid="{00000000-0005-0000-0000-0000BB0B0000}"/>
    <cellStyle name="Normal 6 2 2 2 4 3 5 3" xfId="20810" xr:uid="{00000000-0005-0000-0000-0000BC0B0000}"/>
    <cellStyle name="Normal 6 2 2 2 4 3 5 4" xfId="38156" xr:uid="{00000000-0005-0000-0000-0000BD0B0000}"/>
    <cellStyle name="Normal 6 2 2 2 4 3 6" xfId="9582" xr:uid="{00000000-0005-0000-0000-0000BE0B0000}"/>
    <cellStyle name="Normal 6 2 2 2 4 3 6 2" xfId="26935" xr:uid="{00000000-0005-0000-0000-0000BF0B0000}"/>
    <cellStyle name="Normal 6 2 2 2 4 3 6 3" xfId="44281" xr:uid="{00000000-0005-0000-0000-0000C00B0000}"/>
    <cellStyle name="Normal 6 2 2 2 4 3 7" xfId="18262" xr:uid="{00000000-0005-0000-0000-0000C10B0000}"/>
    <cellStyle name="Normal 6 2 2 2 4 3 8" xfId="35608" xr:uid="{00000000-0005-0000-0000-0000C20B0000}"/>
    <cellStyle name="Normal 6 2 2 2 4 4" xfId="419" xr:uid="{00000000-0005-0000-0000-0000C30B0000}"/>
    <cellStyle name="Normal 6 2 2 2 4 4 2" xfId="2232" xr:uid="{00000000-0005-0000-0000-0000C40B0000}"/>
    <cellStyle name="Normal 6 2 2 2 4 4 2 2" xfId="8014" xr:uid="{00000000-0005-0000-0000-0000C50B0000}"/>
    <cellStyle name="Normal 6 2 2 2 4 4 2 2 2" xfId="16687" xr:uid="{00000000-0005-0000-0000-0000C60B0000}"/>
    <cellStyle name="Normal 6 2 2 2 4 4 2 2 2 2" xfId="34040" xr:uid="{00000000-0005-0000-0000-0000C70B0000}"/>
    <cellStyle name="Normal 6 2 2 2 4 4 2 2 2 3" xfId="51386" xr:uid="{00000000-0005-0000-0000-0000C80B0000}"/>
    <cellStyle name="Normal 6 2 2 2 4 4 2 2 3" xfId="25367" xr:uid="{00000000-0005-0000-0000-0000C90B0000}"/>
    <cellStyle name="Normal 6 2 2 2 4 4 2 2 4" xfId="42713" xr:uid="{00000000-0005-0000-0000-0000CA0B0000}"/>
    <cellStyle name="Normal 6 2 2 2 4 4 2 3" xfId="5515" xr:uid="{00000000-0005-0000-0000-0000CB0B0000}"/>
    <cellStyle name="Normal 6 2 2 2 4 4 2 3 2" xfId="14188" xr:uid="{00000000-0005-0000-0000-0000CC0B0000}"/>
    <cellStyle name="Normal 6 2 2 2 4 4 2 3 2 2" xfId="31541" xr:uid="{00000000-0005-0000-0000-0000CD0B0000}"/>
    <cellStyle name="Normal 6 2 2 2 4 4 2 3 2 3" xfId="48887" xr:uid="{00000000-0005-0000-0000-0000CE0B0000}"/>
    <cellStyle name="Normal 6 2 2 2 4 4 2 3 3" xfId="22868" xr:uid="{00000000-0005-0000-0000-0000CF0B0000}"/>
    <cellStyle name="Normal 6 2 2 2 4 4 2 3 4" xfId="40214" xr:uid="{00000000-0005-0000-0000-0000D00B0000}"/>
    <cellStyle name="Normal 6 2 2 2 4 4 2 4" xfId="10905" xr:uid="{00000000-0005-0000-0000-0000D10B0000}"/>
    <cellStyle name="Normal 6 2 2 2 4 4 2 4 2" xfId="28258" xr:uid="{00000000-0005-0000-0000-0000D20B0000}"/>
    <cellStyle name="Normal 6 2 2 2 4 4 2 4 3" xfId="45604" xr:uid="{00000000-0005-0000-0000-0000D30B0000}"/>
    <cellStyle name="Normal 6 2 2 2 4 4 2 5" xfId="19585" xr:uid="{00000000-0005-0000-0000-0000D40B0000}"/>
    <cellStyle name="Normal 6 2 2 2 4 4 2 6" xfId="36931" xr:uid="{00000000-0005-0000-0000-0000D50B0000}"/>
    <cellStyle name="Normal 6 2 2 2 4 4 3" xfId="6201" xr:uid="{00000000-0005-0000-0000-0000D60B0000}"/>
    <cellStyle name="Normal 6 2 2 2 4 4 3 2" xfId="14874" xr:uid="{00000000-0005-0000-0000-0000D70B0000}"/>
    <cellStyle name="Normal 6 2 2 2 4 4 3 2 2" xfId="32227" xr:uid="{00000000-0005-0000-0000-0000D80B0000}"/>
    <cellStyle name="Normal 6 2 2 2 4 4 3 2 3" xfId="49573" xr:uid="{00000000-0005-0000-0000-0000D90B0000}"/>
    <cellStyle name="Normal 6 2 2 2 4 4 3 3" xfId="23554" xr:uid="{00000000-0005-0000-0000-0000DA0B0000}"/>
    <cellStyle name="Normal 6 2 2 2 4 4 3 4" xfId="40900" xr:uid="{00000000-0005-0000-0000-0000DB0B0000}"/>
    <cellStyle name="Normal 6 2 2 2 4 4 4" xfId="4045" xr:uid="{00000000-0005-0000-0000-0000DC0B0000}"/>
    <cellStyle name="Normal 6 2 2 2 4 4 4 2" xfId="12718" xr:uid="{00000000-0005-0000-0000-0000DD0B0000}"/>
    <cellStyle name="Normal 6 2 2 2 4 4 4 2 2" xfId="30071" xr:uid="{00000000-0005-0000-0000-0000DE0B0000}"/>
    <cellStyle name="Normal 6 2 2 2 4 4 4 2 3" xfId="47417" xr:uid="{00000000-0005-0000-0000-0000DF0B0000}"/>
    <cellStyle name="Normal 6 2 2 2 4 4 4 3" xfId="21398" xr:uid="{00000000-0005-0000-0000-0000E00B0000}"/>
    <cellStyle name="Normal 6 2 2 2 4 4 4 4" xfId="38744" xr:uid="{00000000-0005-0000-0000-0000E10B0000}"/>
    <cellStyle name="Normal 6 2 2 2 4 4 5" xfId="9092" xr:uid="{00000000-0005-0000-0000-0000E20B0000}"/>
    <cellStyle name="Normal 6 2 2 2 4 4 5 2" xfId="26445" xr:uid="{00000000-0005-0000-0000-0000E30B0000}"/>
    <cellStyle name="Normal 6 2 2 2 4 4 5 3" xfId="43791" xr:uid="{00000000-0005-0000-0000-0000E40B0000}"/>
    <cellStyle name="Normal 6 2 2 2 4 4 6" xfId="17772" xr:uid="{00000000-0005-0000-0000-0000E50B0000}"/>
    <cellStyle name="Normal 6 2 2 2 4 4 7" xfId="35118" xr:uid="{00000000-0005-0000-0000-0000E60B0000}"/>
    <cellStyle name="Normal 6 2 2 2 4 5" xfId="1987" xr:uid="{00000000-0005-0000-0000-0000E70B0000}"/>
    <cellStyle name="Normal 6 2 2 2 4 5 2" xfId="7769" xr:uid="{00000000-0005-0000-0000-0000E80B0000}"/>
    <cellStyle name="Normal 6 2 2 2 4 5 2 2" xfId="16442" xr:uid="{00000000-0005-0000-0000-0000E90B0000}"/>
    <cellStyle name="Normal 6 2 2 2 4 5 2 2 2" xfId="33795" xr:uid="{00000000-0005-0000-0000-0000EA0B0000}"/>
    <cellStyle name="Normal 6 2 2 2 4 5 2 2 3" xfId="51141" xr:uid="{00000000-0005-0000-0000-0000EB0B0000}"/>
    <cellStyle name="Normal 6 2 2 2 4 5 2 3" xfId="25122" xr:uid="{00000000-0005-0000-0000-0000EC0B0000}"/>
    <cellStyle name="Normal 6 2 2 2 4 5 2 4" xfId="42468" xr:uid="{00000000-0005-0000-0000-0000ED0B0000}"/>
    <cellStyle name="Normal 6 2 2 2 4 5 3" xfId="3800" xr:uid="{00000000-0005-0000-0000-0000EE0B0000}"/>
    <cellStyle name="Normal 6 2 2 2 4 5 3 2" xfId="12473" xr:uid="{00000000-0005-0000-0000-0000EF0B0000}"/>
    <cellStyle name="Normal 6 2 2 2 4 5 3 2 2" xfId="29826" xr:uid="{00000000-0005-0000-0000-0000F00B0000}"/>
    <cellStyle name="Normal 6 2 2 2 4 5 3 2 3" xfId="47172" xr:uid="{00000000-0005-0000-0000-0000F10B0000}"/>
    <cellStyle name="Normal 6 2 2 2 4 5 3 3" xfId="21153" xr:uid="{00000000-0005-0000-0000-0000F20B0000}"/>
    <cellStyle name="Normal 6 2 2 2 4 5 3 4" xfId="38499" xr:uid="{00000000-0005-0000-0000-0000F30B0000}"/>
    <cellStyle name="Normal 6 2 2 2 4 5 4" xfId="10660" xr:uid="{00000000-0005-0000-0000-0000F40B0000}"/>
    <cellStyle name="Normal 6 2 2 2 4 5 4 2" xfId="28013" xr:uid="{00000000-0005-0000-0000-0000F50B0000}"/>
    <cellStyle name="Normal 6 2 2 2 4 5 4 3" xfId="45359" xr:uid="{00000000-0005-0000-0000-0000F60B0000}"/>
    <cellStyle name="Normal 6 2 2 2 4 5 5" xfId="19340" xr:uid="{00000000-0005-0000-0000-0000F70B0000}"/>
    <cellStyle name="Normal 6 2 2 2 4 5 6" xfId="36686" xr:uid="{00000000-0005-0000-0000-0000F80B0000}"/>
    <cellStyle name="Normal 6 2 2 2 4 6" xfId="1154" xr:uid="{00000000-0005-0000-0000-0000F90B0000}"/>
    <cellStyle name="Normal 6 2 2 2 4 6 2" xfId="6936" xr:uid="{00000000-0005-0000-0000-0000FA0B0000}"/>
    <cellStyle name="Normal 6 2 2 2 4 6 2 2" xfId="15609" xr:uid="{00000000-0005-0000-0000-0000FB0B0000}"/>
    <cellStyle name="Normal 6 2 2 2 4 6 2 2 2" xfId="32962" xr:uid="{00000000-0005-0000-0000-0000FC0B0000}"/>
    <cellStyle name="Normal 6 2 2 2 4 6 2 2 3" xfId="50308" xr:uid="{00000000-0005-0000-0000-0000FD0B0000}"/>
    <cellStyle name="Normal 6 2 2 2 4 6 2 3" xfId="24289" xr:uid="{00000000-0005-0000-0000-0000FE0B0000}"/>
    <cellStyle name="Normal 6 2 2 2 4 6 2 4" xfId="41635" xr:uid="{00000000-0005-0000-0000-0000FF0B0000}"/>
    <cellStyle name="Normal 6 2 2 2 4 6 3" xfId="4780" xr:uid="{00000000-0005-0000-0000-0000000C0000}"/>
    <cellStyle name="Normal 6 2 2 2 4 6 3 2" xfId="13453" xr:uid="{00000000-0005-0000-0000-0000010C0000}"/>
    <cellStyle name="Normal 6 2 2 2 4 6 3 2 2" xfId="30806" xr:uid="{00000000-0005-0000-0000-0000020C0000}"/>
    <cellStyle name="Normal 6 2 2 2 4 6 3 2 3" xfId="48152" xr:uid="{00000000-0005-0000-0000-0000030C0000}"/>
    <cellStyle name="Normal 6 2 2 2 4 6 3 3" xfId="22133" xr:uid="{00000000-0005-0000-0000-0000040C0000}"/>
    <cellStyle name="Normal 6 2 2 2 4 6 3 4" xfId="39479" xr:uid="{00000000-0005-0000-0000-0000050C0000}"/>
    <cellStyle name="Normal 6 2 2 2 4 6 4" xfId="9827" xr:uid="{00000000-0005-0000-0000-0000060C0000}"/>
    <cellStyle name="Normal 6 2 2 2 4 6 4 2" xfId="27180" xr:uid="{00000000-0005-0000-0000-0000070C0000}"/>
    <cellStyle name="Normal 6 2 2 2 4 6 4 3" xfId="44526" xr:uid="{00000000-0005-0000-0000-0000080C0000}"/>
    <cellStyle name="Normal 6 2 2 2 4 6 5" xfId="18507" xr:uid="{00000000-0005-0000-0000-0000090C0000}"/>
    <cellStyle name="Normal 6 2 2 2 4 6 6" xfId="35853" xr:uid="{00000000-0005-0000-0000-00000A0C0000}"/>
    <cellStyle name="Normal 6 2 2 2 4 7" xfId="5956" xr:uid="{00000000-0005-0000-0000-00000B0C0000}"/>
    <cellStyle name="Normal 6 2 2 2 4 7 2" xfId="14629" xr:uid="{00000000-0005-0000-0000-00000C0C0000}"/>
    <cellStyle name="Normal 6 2 2 2 4 7 2 2" xfId="31982" xr:uid="{00000000-0005-0000-0000-00000D0C0000}"/>
    <cellStyle name="Normal 6 2 2 2 4 7 2 3" xfId="49328" xr:uid="{00000000-0005-0000-0000-00000E0C0000}"/>
    <cellStyle name="Normal 6 2 2 2 4 7 3" xfId="23309" xr:uid="{00000000-0005-0000-0000-00000F0C0000}"/>
    <cellStyle name="Normal 6 2 2 2 4 7 4" xfId="40655" xr:uid="{00000000-0005-0000-0000-0000100C0000}"/>
    <cellStyle name="Normal 6 2 2 2 4 8" xfId="2967" xr:uid="{00000000-0005-0000-0000-0000110C0000}"/>
    <cellStyle name="Normal 6 2 2 2 4 8 2" xfId="11640" xr:uid="{00000000-0005-0000-0000-0000120C0000}"/>
    <cellStyle name="Normal 6 2 2 2 4 8 2 2" xfId="28993" xr:uid="{00000000-0005-0000-0000-0000130C0000}"/>
    <cellStyle name="Normal 6 2 2 2 4 8 2 3" xfId="46339" xr:uid="{00000000-0005-0000-0000-0000140C0000}"/>
    <cellStyle name="Normal 6 2 2 2 4 8 3" xfId="20320" xr:uid="{00000000-0005-0000-0000-0000150C0000}"/>
    <cellStyle name="Normal 6 2 2 2 4 8 4" xfId="37666" xr:uid="{00000000-0005-0000-0000-0000160C0000}"/>
    <cellStyle name="Normal 6 2 2 2 4 9" xfId="8847" xr:uid="{00000000-0005-0000-0000-0000170C0000}"/>
    <cellStyle name="Normal 6 2 2 2 4 9 2" xfId="26200" xr:uid="{00000000-0005-0000-0000-0000180C0000}"/>
    <cellStyle name="Normal 6 2 2 2 4 9 3" xfId="43546" xr:uid="{00000000-0005-0000-0000-0000190C0000}"/>
    <cellStyle name="Normal 6 2 2 2 5" xfId="272" xr:uid="{00000000-0005-0000-0000-00001A0C0000}"/>
    <cellStyle name="Normal 6 2 2 2 5 10" xfId="34971" xr:uid="{00000000-0005-0000-0000-00001B0C0000}"/>
    <cellStyle name="Normal 6 2 2 2 5 2" xfId="1007" xr:uid="{00000000-0005-0000-0000-00001C0C0000}"/>
    <cellStyle name="Normal 6 2 2 2 5 2 2" xfId="2820" xr:uid="{00000000-0005-0000-0000-00001D0C0000}"/>
    <cellStyle name="Normal 6 2 2 2 5 2 2 2" xfId="8602" xr:uid="{00000000-0005-0000-0000-00001E0C0000}"/>
    <cellStyle name="Normal 6 2 2 2 5 2 2 2 2" xfId="17275" xr:uid="{00000000-0005-0000-0000-00001F0C0000}"/>
    <cellStyle name="Normal 6 2 2 2 5 2 2 2 2 2" xfId="34628" xr:uid="{00000000-0005-0000-0000-0000200C0000}"/>
    <cellStyle name="Normal 6 2 2 2 5 2 2 2 2 3" xfId="51974" xr:uid="{00000000-0005-0000-0000-0000210C0000}"/>
    <cellStyle name="Normal 6 2 2 2 5 2 2 2 3" xfId="25955" xr:uid="{00000000-0005-0000-0000-0000220C0000}"/>
    <cellStyle name="Normal 6 2 2 2 5 2 2 2 4" xfId="43301" xr:uid="{00000000-0005-0000-0000-0000230C0000}"/>
    <cellStyle name="Normal 6 2 2 2 5 2 2 3" xfId="4633" xr:uid="{00000000-0005-0000-0000-0000240C0000}"/>
    <cellStyle name="Normal 6 2 2 2 5 2 2 3 2" xfId="13306" xr:uid="{00000000-0005-0000-0000-0000250C0000}"/>
    <cellStyle name="Normal 6 2 2 2 5 2 2 3 2 2" xfId="30659" xr:uid="{00000000-0005-0000-0000-0000260C0000}"/>
    <cellStyle name="Normal 6 2 2 2 5 2 2 3 2 3" xfId="48005" xr:uid="{00000000-0005-0000-0000-0000270C0000}"/>
    <cellStyle name="Normal 6 2 2 2 5 2 2 3 3" xfId="21986" xr:uid="{00000000-0005-0000-0000-0000280C0000}"/>
    <cellStyle name="Normal 6 2 2 2 5 2 2 3 4" xfId="39332" xr:uid="{00000000-0005-0000-0000-0000290C0000}"/>
    <cellStyle name="Normal 6 2 2 2 5 2 2 4" xfId="11493" xr:uid="{00000000-0005-0000-0000-00002A0C0000}"/>
    <cellStyle name="Normal 6 2 2 2 5 2 2 4 2" xfId="28846" xr:uid="{00000000-0005-0000-0000-00002B0C0000}"/>
    <cellStyle name="Normal 6 2 2 2 5 2 2 4 3" xfId="46192" xr:uid="{00000000-0005-0000-0000-00002C0C0000}"/>
    <cellStyle name="Normal 6 2 2 2 5 2 2 5" xfId="20173" xr:uid="{00000000-0005-0000-0000-00002D0C0000}"/>
    <cellStyle name="Normal 6 2 2 2 5 2 2 6" xfId="37519" xr:uid="{00000000-0005-0000-0000-00002E0C0000}"/>
    <cellStyle name="Normal 6 2 2 2 5 2 3" xfId="1742" xr:uid="{00000000-0005-0000-0000-00002F0C0000}"/>
    <cellStyle name="Normal 6 2 2 2 5 2 3 2" xfId="7524" xr:uid="{00000000-0005-0000-0000-0000300C0000}"/>
    <cellStyle name="Normal 6 2 2 2 5 2 3 2 2" xfId="16197" xr:uid="{00000000-0005-0000-0000-0000310C0000}"/>
    <cellStyle name="Normal 6 2 2 2 5 2 3 2 2 2" xfId="33550" xr:uid="{00000000-0005-0000-0000-0000320C0000}"/>
    <cellStyle name="Normal 6 2 2 2 5 2 3 2 2 3" xfId="50896" xr:uid="{00000000-0005-0000-0000-0000330C0000}"/>
    <cellStyle name="Normal 6 2 2 2 5 2 3 2 3" xfId="24877" xr:uid="{00000000-0005-0000-0000-0000340C0000}"/>
    <cellStyle name="Normal 6 2 2 2 5 2 3 2 4" xfId="42223" xr:uid="{00000000-0005-0000-0000-0000350C0000}"/>
    <cellStyle name="Normal 6 2 2 2 5 2 3 3" xfId="5368" xr:uid="{00000000-0005-0000-0000-0000360C0000}"/>
    <cellStyle name="Normal 6 2 2 2 5 2 3 3 2" xfId="14041" xr:uid="{00000000-0005-0000-0000-0000370C0000}"/>
    <cellStyle name="Normal 6 2 2 2 5 2 3 3 2 2" xfId="31394" xr:uid="{00000000-0005-0000-0000-0000380C0000}"/>
    <cellStyle name="Normal 6 2 2 2 5 2 3 3 2 3" xfId="48740" xr:uid="{00000000-0005-0000-0000-0000390C0000}"/>
    <cellStyle name="Normal 6 2 2 2 5 2 3 3 3" xfId="22721" xr:uid="{00000000-0005-0000-0000-00003A0C0000}"/>
    <cellStyle name="Normal 6 2 2 2 5 2 3 3 4" xfId="40067" xr:uid="{00000000-0005-0000-0000-00003B0C0000}"/>
    <cellStyle name="Normal 6 2 2 2 5 2 3 4" xfId="10415" xr:uid="{00000000-0005-0000-0000-00003C0C0000}"/>
    <cellStyle name="Normal 6 2 2 2 5 2 3 4 2" xfId="27768" xr:uid="{00000000-0005-0000-0000-00003D0C0000}"/>
    <cellStyle name="Normal 6 2 2 2 5 2 3 4 3" xfId="45114" xr:uid="{00000000-0005-0000-0000-00003E0C0000}"/>
    <cellStyle name="Normal 6 2 2 2 5 2 3 5" xfId="19095" xr:uid="{00000000-0005-0000-0000-00003F0C0000}"/>
    <cellStyle name="Normal 6 2 2 2 5 2 3 6" xfId="36441" xr:uid="{00000000-0005-0000-0000-0000400C0000}"/>
    <cellStyle name="Normal 6 2 2 2 5 2 4" xfId="6789" xr:uid="{00000000-0005-0000-0000-0000410C0000}"/>
    <cellStyle name="Normal 6 2 2 2 5 2 4 2" xfId="15462" xr:uid="{00000000-0005-0000-0000-0000420C0000}"/>
    <cellStyle name="Normal 6 2 2 2 5 2 4 2 2" xfId="32815" xr:uid="{00000000-0005-0000-0000-0000430C0000}"/>
    <cellStyle name="Normal 6 2 2 2 5 2 4 2 3" xfId="50161" xr:uid="{00000000-0005-0000-0000-0000440C0000}"/>
    <cellStyle name="Normal 6 2 2 2 5 2 4 3" xfId="24142" xr:uid="{00000000-0005-0000-0000-0000450C0000}"/>
    <cellStyle name="Normal 6 2 2 2 5 2 4 4" xfId="41488" xr:uid="{00000000-0005-0000-0000-0000460C0000}"/>
    <cellStyle name="Normal 6 2 2 2 5 2 5" xfId="3555" xr:uid="{00000000-0005-0000-0000-0000470C0000}"/>
    <cellStyle name="Normal 6 2 2 2 5 2 5 2" xfId="12228" xr:uid="{00000000-0005-0000-0000-0000480C0000}"/>
    <cellStyle name="Normal 6 2 2 2 5 2 5 2 2" xfId="29581" xr:uid="{00000000-0005-0000-0000-0000490C0000}"/>
    <cellStyle name="Normal 6 2 2 2 5 2 5 2 3" xfId="46927" xr:uid="{00000000-0005-0000-0000-00004A0C0000}"/>
    <cellStyle name="Normal 6 2 2 2 5 2 5 3" xfId="20908" xr:uid="{00000000-0005-0000-0000-00004B0C0000}"/>
    <cellStyle name="Normal 6 2 2 2 5 2 5 4" xfId="38254" xr:uid="{00000000-0005-0000-0000-00004C0C0000}"/>
    <cellStyle name="Normal 6 2 2 2 5 2 6" xfId="9680" xr:uid="{00000000-0005-0000-0000-00004D0C0000}"/>
    <cellStyle name="Normal 6 2 2 2 5 2 6 2" xfId="27033" xr:uid="{00000000-0005-0000-0000-00004E0C0000}"/>
    <cellStyle name="Normal 6 2 2 2 5 2 6 3" xfId="44379" xr:uid="{00000000-0005-0000-0000-00004F0C0000}"/>
    <cellStyle name="Normal 6 2 2 2 5 2 7" xfId="18360" xr:uid="{00000000-0005-0000-0000-0000500C0000}"/>
    <cellStyle name="Normal 6 2 2 2 5 2 8" xfId="35706" xr:uid="{00000000-0005-0000-0000-0000510C0000}"/>
    <cellStyle name="Normal 6 2 2 2 5 3" xfId="517" xr:uid="{00000000-0005-0000-0000-0000520C0000}"/>
    <cellStyle name="Normal 6 2 2 2 5 3 2" xfId="2330" xr:uid="{00000000-0005-0000-0000-0000530C0000}"/>
    <cellStyle name="Normal 6 2 2 2 5 3 2 2" xfId="8112" xr:uid="{00000000-0005-0000-0000-0000540C0000}"/>
    <cellStyle name="Normal 6 2 2 2 5 3 2 2 2" xfId="16785" xr:uid="{00000000-0005-0000-0000-0000550C0000}"/>
    <cellStyle name="Normal 6 2 2 2 5 3 2 2 2 2" xfId="34138" xr:uid="{00000000-0005-0000-0000-0000560C0000}"/>
    <cellStyle name="Normal 6 2 2 2 5 3 2 2 2 3" xfId="51484" xr:uid="{00000000-0005-0000-0000-0000570C0000}"/>
    <cellStyle name="Normal 6 2 2 2 5 3 2 2 3" xfId="25465" xr:uid="{00000000-0005-0000-0000-0000580C0000}"/>
    <cellStyle name="Normal 6 2 2 2 5 3 2 2 4" xfId="42811" xr:uid="{00000000-0005-0000-0000-0000590C0000}"/>
    <cellStyle name="Normal 6 2 2 2 5 3 2 3" xfId="5613" xr:uid="{00000000-0005-0000-0000-00005A0C0000}"/>
    <cellStyle name="Normal 6 2 2 2 5 3 2 3 2" xfId="14286" xr:uid="{00000000-0005-0000-0000-00005B0C0000}"/>
    <cellStyle name="Normal 6 2 2 2 5 3 2 3 2 2" xfId="31639" xr:uid="{00000000-0005-0000-0000-00005C0C0000}"/>
    <cellStyle name="Normal 6 2 2 2 5 3 2 3 2 3" xfId="48985" xr:uid="{00000000-0005-0000-0000-00005D0C0000}"/>
    <cellStyle name="Normal 6 2 2 2 5 3 2 3 3" xfId="22966" xr:uid="{00000000-0005-0000-0000-00005E0C0000}"/>
    <cellStyle name="Normal 6 2 2 2 5 3 2 3 4" xfId="40312" xr:uid="{00000000-0005-0000-0000-00005F0C0000}"/>
    <cellStyle name="Normal 6 2 2 2 5 3 2 4" xfId="11003" xr:uid="{00000000-0005-0000-0000-0000600C0000}"/>
    <cellStyle name="Normal 6 2 2 2 5 3 2 4 2" xfId="28356" xr:uid="{00000000-0005-0000-0000-0000610C0000}"/>
    <cellStyle name="Normal 6 2 2 2 5 3 2 4 3" xfId="45702" xr:uid="{00000000-0005-0000-0000-0000620C0000}"/>
    <cellStyle name="Normal 6 2 2 2 5 3 2 5" xfId="19683" xr:uid="{00000000-0005-0000-0000-0000630C0000}"/>
    <cellStyle name="Normal 6 2 2 2 5 3 2 6" xfId="37029" xr:uid="{00000000-0005-0000-0000-0000640C0000}"/>
    <cellStyle name="Normal 6 2 2 2 5 3 3" xfId="6299" xr:uid="{00000000-0005-0000-0000-0000650C0000}"/>
    <cellStyle name="Normal 6 2 2 2 5 3 3 2" xfId="14972" xr:uid="{00000000-0005-0000-0000-0000660C0000}"/>
    <cellStyle name="Normal 6 2 2 2 5 3 3 2 2" xfId="32325" xr:uid="{00000000-0005-0000-0000-0000670C0000}"/>
    <cellStyle name="Normal 6 2 2 2 5 3 3 2 3" xfId="49671" xr:uid="{00000000-0005-0000-0000-0000680C0000}"/>
    <cellStyle name="Normal 6 2 2 2 5 3 3 3" xfId="23652" xr:uid="{00000000-0005-0000-0000-0000690C0000}"/>
    <cellStyle name="Normal 6 2 2 2 5 3 3 4" xfId="40998" xr:uid="{00000000-0005-0000-0000-00006A0C0000}"/>
    <cellStyle name="Normal 6 2 2 2 5 3 4" xfId="4143" xr:uid="{00000000-0005-0000-0000-00006B0C0000}"/>
    <cellStyle name="Normal 6 2 2 2 5 3 4 2" xfId="12816" xr:uid="{00000000-0005-0000-0000-00006C0C0000}"/>
    <cellStyle name="Normal 6 2 2 2 5 3 4 2 2" xfId="30169" xr:uid="{00000000-0005-0000-0000-00006D0C0000}"/>
    <cellStyle name="Normal 6 2 2 2 5 3 4 2 3" xfId="47515" xr:uid="{00000000-0005-0000-0000-00006E0C0000}"/>
    <cellStyle name="Normal 6 2 2 2 5 3 4 3" xfId="21496" xr:uid="{00000000-0005-0000-0000-00006F0C0000}"/>
    <cellStyle name="Normal 6 2 2 2 5 3 4 4" xfId="38842" xr:uid="{00000000-0005-0000-0000-0000700C0000}"/>
    <cellStyle name="Normal 6 2 2 2 5 3 5" xfId="9190" xr:uid="{00000000-0005-0000-0000-0000710C0000}"/>
    <cellStyle name="Normal 6 2 2 2 5 3 5 2" xfId="26543" xr:uid="{00000000-0005-0000-0000-0000720C0000}"/>
    <cellStyle name="Normal 6 2 2 2 5 3 5 3" xfId="43889" xr:uid="{00000000-0005-0000-0000-0000730C0000}"/>
    <cellStyle name="Normal 6 2 2 2 5 3 6" xfId="17870" xr:uid="{00000000-0005-0000-0000-0000740C0000}"/>
    <cellStyle name="Normal 6 2 2 2 5 3 7" xfId="35216" xr:uid="{00000000-0005-0000-0000-0000750C0000}"/>
    <cellStyle name="Normal 6 2 2 2 5 4" xfId="2085" xr:uid="{00000000-0005-0000-0000-0000760C0000}"/>
    <cellStyle name="Normal 6 2 2 2 5 4 2" xfId="7867" xr:uid="{00000000-0005-0000-0000-0000770C0000}"/>
    <cellStyle name="Normal 6 2 2 2 5 4 2 2" xfId="16540" xr:uid="{00000000-0005-0000-0000-0000780C0000}"/>
    <cellStyle name="Normal 6 2 2 2 5 4 2 2 2" xfId="33893" xr:uid="{00000000-0005-0000-0000-0000790C0000}"/>
    <cellStyle name="Normal 6 2 2 2 5 4 2 2 3" xfId="51239" xr:uid="{00000000-0005-0000-0000-00007A0C0000}"/>
    <cellStyle name="Normal 6 2 2 2 5 4 2 3" xfId="25220" xr:uid="{00000000-0005-0000-0000-00007B0C0000}"/>
    <cellStyle name="Normal 6 2 2 2 5 4 2 4" xfId="42566" xr:uid="{00000000-0005-0000-0000-00007C0C0000}"/>
    <cellStyle name="Normal 6 2 2 2 5 4 3" xfId="3898" xr:uid="{00000000-0005-0000-0000-00007D0C0000}"/>
    <cellStyle name="Normal 6 2 2 2 5 4 3 2" xfId="12571" xr:uid="{00000000-0005-0000-0000-00007E0C0000}"/>
    <cellStyle name="Normal 6 2 2 2 5 4 3 2 2" xfId="29924" xr:uid="{00000000-0005-0000-0000-00007F0C0000}"/>
    <cellStyle name="Normal 6 2 2 2 5 4 3 2 3" xfId="47270" xr:uid="{00000000-0005-0000-0000-0000800C0000}"/>
    <cellStyle name="Normal 6 2 2 2 5 4 3 3" xfId="21251" xr:uid="{00000000-0005-0000-0000-0000810C0000}"/>
    <cellStyle name="Normal 6 2 2 2 5 4 3 4" xfId="38597" xr:uid="{00000000-0005-0000-0000-0000820C0000}"/>
    <cellStyle name="Normal 6 2 2 2 5 4 4" xfId="10758" xr:uid="{00000000-0005-0000-0000-0000830C0000}"/>
    <cellStyle name="Normal 6 2 2 2 5 4 4 2" xfId="28111" xr:uid="{00000000-0005-0000-0000-0000840C0000}"/>
    <cellStyle name="Normal 6 2 2 2 5 4 4 3" xfId="45457" xr:uid="{00000000-0005-0000-0000-0000850C0000}"/>
    <cellStyle name="Normal 6 2 2 2 5 4 5" xfId="19438" xr:uid="{00000000-0005-0000-0000-0000860C0000}"/>
    <cellStyle name="Normal 6 2 2 2 5 4 6" xfId="36784" xr:uid="{00000000-0005-0000-0000-0000870C0000}"/>
    <cellStyle name="Normal 6 2 2 2 5 5" xfId="1252" xr:uid="{00000000-0005-0000-0000-0000880C0000}"/>
    <cellStyle name="Normal 6 2 2 2 5 5 2" xfId="7034" xr:uid="{00000000-0005-0000-0000-0000890C0000}"/>
    <cellStyle name="Normal 6 2 2 2 5 5 2 2" xfId="15707" xr:uid="{00000000-0005-0000-0000-00008A0C0000}"/>
    <cellStyle name="Normal 6 2 2 2 5 5 2 2 2" xfId="33060" xr:uid="{00000000-0005-0000-0000-00008B0C0000}"/>
    <cellStyle name="Normal 6 2 2 2 5 5 2 2 3" xfId="50406" xr:uid="{00000000-0005-0000-0000-00008C0C0000}"/>
    <cellStyle name="Normal 6 2 2 2 5 5 2 3" xfId="24387" xr:uid="{00000000-0005-0000-0000-00008D0C0000}"/>
    <cellStyle name="Normal 6 2 2 2 5 5 2 4" xfId="41733" xr:uid="{00000000-0005-0000-0000-00008E0C0000}"/>
    <cellStyle name="Normal 6 2 2 2 5 5 3" xfId="4878" xr:uid="{00000000-0005-0000-0000-00008F0C0000}"/>
    <cellStyle name="Normal 6 2 2 2 5 5 3 2" xfId="13551" xr:uid="{00000000-0005-0000-0000-0000900C0000}"/>
    <cellStyle name="Normal 6 2 2 2 5 5 3 2 2" xfId="30904" xr:uid="{00000000-0005-0000-0000-0000910C0000}"/>
    <cellStyle name="Normal 6 2 2 2 5 5 3 2 3" xfId="48250" xr:uid="{00000000-0005-0000-0000-0000920C0000}"/>
    <cellStyle name="Normal 6 2 2 2 5 5 3 3" xfId="22231" xr:uid="{00000000-0005-0000-0000-0000930C0000}"/>
    <cellStyle name="Normal 6 2 2 2 5 5 3 4" xfId="39577" xr:uid="{00000000-0005-0000-0000-0000940C0000}"/>
    <cellStyle name="Normal 6 2 2 2 5 5 4" xfId="9925" xr:uid="{00000000-0005-0000-0000-0000950C0000}"/>
    <cellStyle name="Normal 6 2 2 2 5 5 4 2" xfId="27278" xr:uid="{00000000-0005-0000-0000-0000960C0000}"/>
    <cellStyle name="Normal 6 2 2 2 5 5 4 3" xfId="44624" xr:uid="{00000000-0005-0000-0000-0000970C0000}"/>
    <cellStyle name="Normal 6 2 2 2 5 5 5" xfId="18605" xr:uid="{00000000-0005-0000-0000-0000980C0000}"/>
    <cellStyle name="Normal 6 2 2 2 5 5 6" xfId="35951" xr:uid="{00000000-0005-0000-0000-0000990C0000}"/>
    <cellStyle name="Normal 6 2 2 2 5 6" xfId="6054" xr:uid="{00000000-0005-0000-0000-00009A0C0000}"/>
    <cellStyle name="Normal 6 2 2 2 5 6 2" xfId="14727" xr:uid="{00000000-0005-0000-0000-00009B0C0000}"/>
    <cellStyle name="Normal 6 2 2 2 5 6 2 2" xfId="32080" xr:uid="{00000000-0005-0000-0000-00009C0C0000}"/>
    <cellStyle name="Normal 6 2 2 2 5 6 2 3" xfId="49426" xr:uid="{00000000-0005-0000-0000-00009D0C0000}"/>
    <cellStyle name="Normal 6 2 2 2 5 6 3" xfId="23407" xr:uid="{00000000-0005-0000-0000-00009E0C0000}"/>
    <cellStyle name="Normal 6 2 2 2 5 6 4" xfId="40753" xr:uid="{00000000-0005-0000-0000-00009F0C0000}"/>
    <cellStyle name="Normal 6 2 2 2 5 7" xfId="3065" xr:uid="{00000000-0005-0000-0000-0000A00C0000}"/>
    <cellStyle name="Normal 6 2 2 2 5 7 2" xfId="11738" xr:uid="{00000000-0005-0000-0000-0000A10C0000}"/>
    <cellStyle name="Normal 6 2 2 2 5 7 2 2" xfId="29091" xr:uid="{00000000-0005-0000-0000-0000A20C0000}"/>
    <cellStyle name="Normal 6 2 2 2 5 7 2 3" xfId="46437" xr:uid="{00000000-0005-0000-0000-0000A30C0000}"/>
    <cellStyle name="Normal 6 2 2 2 5 7 3" xfId="20418" xr:uid="{00000000-0005-0000-0000-0000A40C0000}"/>
    <cellStyle name="Normal 6 2 2 2 5 7 4" xfId="37764" xr:uid="{00000000-0005-0000-0000-0000A50C0000}"/>
    <cellStyle name="Normal 6 2 2 2 5 8" xfId="8945" xr:uid="{00000000-0005-0000-0000-0000A60C0000}"/>
    <cellStyle name="Normal 6 2 2 2 5 8 2" xfId="26298" xr:uid="{00000000-0005-0000-0000-0000A70C0000}"/>
    <cellStyle name="Normal 6 2 2 2 5 8 3" xfId="43644" xr:uid="{00000000-0005-0000-0000-0000A80C0000}"/>
    <cellStyle name="Normal 6 2 2 2 5 9" xfId="17625" xr:uid="{00000000-0005-0000-0000-0000A90C0000}"/>
    <cellStyle name="Normal 6 2 2 2 6" xfId="125" xr:uid="{00000000-0005-0000-0000-0000AA0C0000}"/>
    <cellStyle name="Normal 6 2 2 2 6 10" xfId="34824" xr:uid="{00000000-0005-0000-0000-0000AB0C0000}"/>
    <cellStyle name="Normal 6 2 2 2 6 2" xfId="860" xr:uid="{00000000-0005-0000-0000-0000AC0C0000}"/>
    <cellStyle name="Normal 6 2 2 2 6 2 2" xfId="2673" xr:uid="{00000000-0005-0000-0000-0000AD0C0000}"/>
    <cellStyle name="Normal 6 2 2 2 6 2 2 2" xfId="8455" xr:uid="{00000000-0005-0000-0000-0000AE0C0000}"/>
    <cellStyle name="Normal 6 2 2 2 6 2 2 2 2" xfId="17128" xr:uid="{00000000-0005-0000-0000-0000AF0C0000}"/>
    <cellStyle name="Normal 6 2 2 2 6 2 2 2 2 2" xfId="34481" xr:uid="{00000000-0005-0000-0000-0000B00C0000}"/>
    <cellStyle name="Normal 6 2 2 2 6 2 2 2 2 3" xfId="51827" xr:uid="{00000000-0005-0000-0000-0000B10C0000}"/>
    <cellStyle name="Normal 6 2 2 2 6 2 2 2 3" xfId="25808" xr:uid="{00000000-0005-0000-0000-0000B20C0000}"/>
    <cellStyle name="Normal 6 2 2 2 6 2 2 2 4" xfId="43154" xr:uid="{00000000-0005-0000-0000-0000B30C0000}"/>
    <cellStyle name="Normal 6 2 2 2 6 2 2 3" xfId="4486" xr:uid="{00000000-0005-0000-0000-0000B40C0000}"/>
    <cellStyle name="Normal 6 2 2 2 6 2 2 3 2" xfId="13159" xr:uid="{00000000-0005-0000-0000-0000B50C0000}"/>
    <cellStyle name="Normal 6 2 2 2 6 2 2 3 2 2" xfId="30512" xr:uid="{00000000-0005-0000-0000-0000B60C0000}"/>
    <cellStyle name="Normal 6 2 2 2 6 2 2 3 2 3" xfId="47858" xr:uid="{00000000-0005-0000-0000-0000B70C0000}"/>
    <cellStyle name="Normal 6 2 2 2 6 2 2 3 3" xfId="21839" xr:uid="{00000000-0005-0000-0000-0000B80C0000}"/>
    <cellStyle name="Normal 6 2 2 2 6 2 2 3 4" xfId="39185" xr:uid="{00000000-0005-0000-0000-0000B90C0000}"/>
    <cellStyle name="Normal 6 2 2 2 6 2 2 4" xfId="11346" xr:uid="{00000000-0005-0000-0000-0000BA0C0000}"/>
    <cellStyle name="Normal 6 2 2 2 6 2 2 4 2" xfId="28699" xr:uid="{00000000-0005-0000-0000-0000BB0C0000}"/>
    <cellStyle name="Normal 6 2 2 2 6 2 2 4 3" xfId="46045" xr:uid="{00000000-0005-0000-0000-0000BC0C0000}"/>
    <cellStyle name="Normal 6 2 2 2 6 2 2 5" xfId="20026" xr:uid="{00000000-0005-0000-0000-0000BD0C0000}"/>
    <cellStyle name="Normal 6 2 2 2 6 2 2 6" xfId="37372" xr:uid="{00000000-0005-0000-0000-0000BE0C0000}"/>
    <cellStyle name="Normal 6 2 2 2 6 2 3" xfId="1595" xr:uid="{00000000-0005-0000-0000-0000BF0C0000}"/>
    <cellStyle name="Normal 6 2 2 2 6 2 3 2" xfId="7377" xr:uid="{00000000-0005-0000-0000-0000C00C0000}"/>
    <cellStyle name="Normal 6 2 2 2 6 2 3 2 2" xfId="16050" xr:uid="{00000000-0005-0000-0000-0000C10C0000}"/>
    <cellStyle name="Normal 6 2 2 2 6 2 3 2 2 2" xfId="33403" xr:uid="{00000000-0005-0000-0000-0000C20C0000}"/>
    <cellStyle name="Normal 6 2 2 2 6 2 3 2 2 3" xfId="50749" xr:uid="{00000000-0005-0000-0000-0000C30C0000}"/>
    <cellStyle name="Normal 6 2 2 2 6 2 3 2 3" xfId="24730" xr:uid="{00000000-0005-0000-0000-0000C40C0000}"/>
    <cellStyle name="Normal 6 2 2 2 6 2 3 2 4" xfId="42076" xr:uid="{00000000-0005-0000-0000-0000C50C0000}"/>
    <cellStyle name="Normal 6 2 2 2 6 2 3 3" xfId="5221" xr:uid="{00000000-0005-0000-0000-0000C60C0000}"/>
    <cellStyle name="Normal 6 2 2 2 6 2 3 3 2" xfId="13894" xr:uid="{00000000-0005-0000-0000-0000C70C0000}"/>
    <cellStyle name="Normal 6 2 2 2 6 2 3 3 2 2" xfId="31247" xr:uid="{00000000-0005-0000-0000-0000C80C0000}"/>
    <cellStyle name="Normal 6 2 2 2 6 2 3 3 2 3" xfId="48593" xr:uid="{00000000-0005-0000-0000-0000C90C0000}"/>
    <cellStyle name="Normal 6 2 2 2 6 2 3 3 3" xfId="22574" xr:uid="{00000000-0005-0000-0000-0000CA0C0000}"/>
    <cellStyle name="Normal 6 2 2 2 6 2 3 3 4" xfId="39920" xr:uid="{00000000-0005-0000-0000-0000CB0C0000}"/>
    <cellStyle name="Normal 6 2 2 2 6 2 3 4" xfId="10268" xr:uid="{00000000-0005-0000-0000-0000CC0C0000}"/>
    <cellStyle name="Normal 6 2 2 2 6 2 3 4 2" xfId="27621" xr:uid="{00000000-0005-0000-0000-0000CD0C0000}"/>
    <cellStyle name="Normal 6 2 2 2 6 2 3 4 3" xfId="44967" xr:uid="{00000000-0005-0000-0000-0000CE0C0000}"/>
    <cellStyle name="Normal 6 2 2 2 6 2 3 5" xfId="18948" xr:uid="{00000000-0005-0000-0000-0000CF0C0000}"/>
    <cellStyle name="Normal 6 2 2 2 6 2 3 6" xfId="36294" xr:uid="{00000000-0005-0000-0000-0000D00C0000}"/>
    <cellStyle name="Normal 6 2 2 2 6 2 4" xfId="6642" xr:uid="{00000000-0005-0000-0000-0000D10C0000}"/>
    <cellStyle name="Normal 6 2 2 2 6 2 4 2" xfId="15315" xr:uid="{00000000-0005-0000-0000-0000D20C0000}"/>
    <cellStyle name="Normal 6 2 2 2 6 2 4 2 2" xfId="32668" xr:uid="{00000000-0005-0000-0000-0000D30C0000}"/>
    <cellStyle name="Normal 6 2 2 2 6 2 4 2 3" xfId="50014" xr:uid="{00000000-0005-0000-0000-0000D40C0000}"/>
    <cellStyle name="Normal 6 2 2 2 6 2 4 3" xfId="23995" xr:uid="{00000000-0005-0000-0000-0000D50C0000}"/>
    <cellStyle name="Normal 6 2 2 2 6 2 4 4" xfId="41341" xr:uid="{00000000-0005-0000-0000-0000D60C0000}"/>
    <cellStyle name="Normal 6 2 2 2 6 2 5" xfId="3408" xr:uid="{00000000-0005-0000-0000-0000D70C0000}"/>
    <cellStyle name="Normal 6 2 2 2 6 2 5 2" xfId="12081" xr:uid="{00000000-0005-0000-0000-0000D80C0000}"/>
    <cellStyle name="Normal 6 2 2 2 6 2 5 2 2" xfId="29434" xr:uid="{00000000-0005-0000-0000-0000D90C0000}"/>
    <cellStyle name="Normal 6 2 2 2 6 2 5 2 3" xfId="46780" xr:uid="{00000000-0005-0000-0000-0000DA0C0000}"/>
    <cellStyle name="Normal 6 2 2 2 6 2 5 3" xfId="20761" xr:uid="{00000000-0005-0000-0000-0000DB0C0000}"/>
    <cellStyle name="Normal 6 2 2 2 6 2 5 4" xfId="38107" xr:uid="{00000000-0005-0000-0000-0000DC0C0000}"/>
    <cellStyle name="Normal 6 2 2 2 6 2 6" xfId="9533" xr:uid="{00000000-0005-0000-0000-0000DD0C0000}"/>
    <cellStyle name="Normal 6 2 2 2 6 2 6 2" xfId="26886" xr:uid="{00000000-0005-0000-0000-0000DE0C0000}"/>
    <cellStyle name="Normal 6 2 2 2 6 2 6 3" xfId="44232" xr:uid="{00000000-0005-0000-0000-0000DF0C0000}"/>
    <cellStyle name="Normal 6 2 2 2 6 2 7" xfId="18213" xr:uid="{00000000-0005-0000-0000-0000E00C0000}"/>
    <cellStyle name="Normal 6 2 2 2 6 2 8" xfId="35559" xr:uid="{00000000-0005-0000-0000-0000E10C0000}"/>
    <cellStyle name="Normal 6 2 2 2 6 3" xfId="615" xr:uid="{00000000-0005-0000-0000-0000E20C0000}"/>
    <cellStyle name="Normal 6 2 2 2 6 3 2" xfId="2428" xr:uid="{00000000-0005-0000-0000-0000E30C0000}"/>
    <cellStyle name="Normal 6 2 2 2 6 3 2 2" xfId="8210" xr:uid="{00000000-0005-0000-0000-0000E40C0000}"/>
    <cellStyle name="Normal 6 2 2 2 6 3 2 2 2" xfId="16883" xr:uid="{00000000-0005-0000-0000-0000E50C0000}"/>
    <cellStyle name="Normal 6 2 2 2 6 3 2 2 2 2" xfId="34236" xr:uid="{00000000-0005-0000-0000-0000E60C0000}"/>
    <cellStyle name="Normal 6 2 2 2 6 3 2 2 2 3" xfId="51582" xr:uid="{00000000-0005-0000-0000-0000E70C0000}"/>
    <cellStyle name="Normal 6 2 2 2 6 3 2 2 3" xfId="25563" xr:uid="{00000000-0005-0000-0000-0000E80C0000}"/>
    <cellStyle name="Normal 6 2 2 2 6 3 2 2 4" xfId="42909" xr:uid="{00000000-0005-0000-0000-0000E90C0000}"/>
    <cellStyle name="Normal 6 2 2 2 6 3 2 3" xfId="5711" xr:uid="{00000000-0005-0000-0000-0000EA0C0000}"/>
    <cellStyle name="Normal 6 2 2 2 6 3 2 3 2" xfId="14384" xr:uid="{00000000-0005-0000-0000-0000EB0C0000}"/>
    <cellStyle name="Normal 6 2 2 2 6 3 2 3 2 2" xfId="31737" xr:uid="{00000000-0005-0000-0000-0000EC0C0000}"/>
    <cellStyle name="Normal 6 2 2 2 6 3 2 3 2 3" xfId="49083" xr:uid="{00000000-0005-0000-0000-0000ED0C0000}"/>
    <cellStyle name="Normal 6 2 2 2 6 3 2 3 3" xfId="23064" xr:uid="{00000000-0005-0000-0000-0000EE0C0000}"/>
    <cellStyle name="Normal 6 2 2 2 6 3 2 3 4" xfId="40410" xr:uid="{00000000-0005-0000-0000-0000EF0C0000}"/>
    <cellStyle name="Normal 6 2 2 2 6 3 2 4" xfId="11101" xr:uid="{00000000-0005-0000-0000-0000F00C0000}"/>
    <cellStyle name="Normal 6 2 2 2 6 3 2 4 2" xfId="28454" xr:uid="{00000000-0005-0000-0000-0000F10C0000}"/>
    <cellStyle name="Normal 6 2 2 2 6 3 2 4 3" xfId="45800" xr:uid="{00000000-0005-0000-0000-0000F20C0000}"/>
    <cellStyle name="Normal 6 2 2 2 6 3 2 5" xfId="19781" xr:uid="{00000000-0005-0000-0000-0000F30C0000}"/>
    <cellStyle name="Normal 6 2 2 2 6 3 2 6" xfId="37127" xr:uid="{00000000-0005-0000-0000-0000F40C0000}"/>
    <cellStyle name="Normal 6 2 2 2 6 3 3" xfId="6397" xr:uid="{00000000-0005-0000-0000-0000F50C0000}"/>
    <cellStyle name="Normal 6 2 2 2 6 3 3 2" xfId="15070" xr:uid="{00000000-0005-0000-0000-0000F60C0000}"/>
    <cellStyle name="Normal 6 2 2 2 6 3 3 2 2" xfId="32423" xr:uid="{00000000-0005-0000-0000-0000F70C0000}"/>
    <cellStyle name="Normal 6 2 2 2 6 3 3 2 3" xfId="49769" xr:uid="{00000000-0005-0000-0000-0000F80C0000}"/>
    <cellStyle name="Normal 6 2 2 2 6 3 3 3" xfId="23750" xr:uid="{00000000-0005-0000-0000-0000F90C0000}"/>
    <cellStyle name="Normal 6 2 2 2 6 3 3 4" xfId="41096" xr:uid="{00000000-0005-0000-0000-0000FA0C0000}"/>
    <cellStyle name="Normal 6 2 2 2 6 3 4" xfId="4241" xr:uid="{00000000-0005-0000-0000-0000FB0C0000}"/>
    <cellStyle name="Normal 6 2 2 2 6 3 4 2" xfId="12914" xr:uid="{00000000-0005-0000-0000-0000FC0C0000}"/>
    <cellStyle name="Normal 6 2 2 2 6 3 4 2 2" xfId="30267" xr:uid="{00000000-0005-0000-0000-0000FD0C0000}"/>
    <cellStyle name="Normal 6 2 2 2 6 3 4 2 3" xfId="47613" xr:uid="{00000000-0005-0000-0000-0000FE0C0000}"/>
    <cellStyle name="Normal 6 2 2 2 6 3 4 3" xfId="21594" xr:uid="{00000000-0005-0000-0000-0000FF0C0000}"/>
    <cellStyle name="Normal 6 2 2 2 6 3 4 4" xfId="38940" xr:uid="{00000000-0005-0000-0000-0000000D0000}"/>
    <cellStyle name="Normal 6 2 2 2 6 3 5" xfId="9288" xr:uid="{00000000-0005-0000-0000-0000010D0000}"/>
    <cellStyle name="Normal 6 2 2 2 6 3 5 2" xfId="26641" xr:uid="{00000000-0005-0000-0000-0000020D0000}"/>
    <cellStyle name="Normal 6 2 2 2 6 3 5 3" xfId="43987" xr:uid="{00000000-0005-0000-0000-0000030D0000}"/>
    <cellStyle name="Normal 6 2 2 2 6 3 6" xfId="17968" xr:uid="{00000000-0005-0000-0000-0000040D0000}"/>
    <cellStyle name="Normal 6 2 2 2 6 3 7" xfId="35314" xr:uid="{00000000-0005-0000-0000-0000050D0000}"/>
    <cellStyle name="Normal 6 2 2 2 6 4" xfId="1938" xr:uid="{00000000-0005-0000-0000-0000060D0000}"/>
    <cellStyle name="Normal 6 2 2 2 6 4 2" xfId="7720" xr:uid="{00000000-0005-0000-0000-0000070D0000}"/>
    <cellStyle name="Normal 6 2 2 2 6 4 2 2" xfId="16393" xr:uid="{00000000-0005-0000-0000-0000080D0000}"/>
    <cellStyle name="Normal 6 2 2 2 6 4 2 2 2" xfId="33746" xr:uid="{00000000-0005-0000-0000-0000090D0000}"/>
    <cellStyle name="Normal 6 2 2 2 6 4 2 2 3" xfId="51092" xr:uid="{00000000-0005-0000-0000-00000A0D0000}"/>
    <cellStyle name="Normal 6 2 2 2 6 4 2 3" xfId="25073" xr:uid="{00000000-0005-0000-0000-00000B0D0000}"/>
    <cellStyle name="Normal 6 2 2 2 6 4 2 4" xfId="42419" xr:uid="{00000000-0005-0000-0000-00000C0D0000}"/>
    <cellStyle name="Normal 6 2 2 2 6 4 3" xfId="3751" xr:uid="{00000000-0005-0000-0000-00000D0D0000}"/>
    <cellStyle name="Normal 6 2 2 2 6 4 3 2" xfId="12424" xr:uid="{00000000-0005-0000-0000-00000E0D0000}"/>
    <cellStyle name="Normal 6 2 2 2 6 4 3 2 2" xfId="29777" xr:uid="{00000000-0005-0000-0000-00000F0D0000}"/>
    <cellStyle name="Normal 6 2 2 2 6 4 3 2 3" xfId="47123" xr:uid="{00000000-0005-0000-0000-0000100D0000}"/>
    <cellStyle name="Normal 6 2 2 2 6 4 3 3" xfId="21104" xr:uid="{00000000-0005-0000-0000-0000110D0000}"/>
    <cellStyle name="Normal 6 2 2 2 6 4 3 4" xfId="38450" xr:uid="{00000000-0005-0000-0000-0000120D0000}"/>
    <cellStyle name="Normal 6 2 2 2 6 4 4" xfId="10611" xr:uid="{00000000-0005-0000-0000-0000130D0000}"/>
    <cellStyle name="Normal 6 2 2 2 6 4 4 2" xfId="27964" xr:uid="{00000000-0005-0000-0000-0000140D0000}"/>
    <cellStyle name="Normal 6 2 2 2 6 4 4 3" xfId="45310" xr:uid="{00000000-0005-0000-0000-0000150D0000}"/>
    <cellStyle name="Normal 6 2 2 2 6 4 5" xfId="19291" xr:uid="{00000000-0005-0000-0000-0000160D0000}"/>
    <cellStyle name="Normal 6 2 2 2 6 4 6" xfId="36637" xr:uid="{00000000-0005-0000-0000-0000170D0000}"/>
    <cellStyle name="Normal 6 2 2 2 6 5" xfId="1350" xr:uid="{00000000-0005-0000-0000-0000180D0000}"/>
    <cellStyle name="Normal 6 2 2 2 6 5 2" xfId="7132" xr:uid="{00000000-0005-0000-0000-0000190D0000}"/>
    <cellStyle name="Normal 6 2 2 2 6 5 2 2" xfId="15805" xr:uid="{00000000-0005-0000-0000-00001A0D0000}"/>
    <cellStyle name="Normal 6 2 2 2 6 5 2 2 2" xfId="33158" xr:uid="{00000000-0005-0000-0000-00001B0D0000}"/>
    <cellStyle name="Normal 6 2 2 2 6 5 2 2 3" xfId="50504" xr:uid="{00000000-0005-0000-0000-00001C0D0000}"/>
    <cellStyle name="Normal 6 2 2 2 6 5 2 3" xfId="24485" xr:uid="{00000000-0005-0000-0000-00001D0D0000}"/>
    <cellStyle name="Normal 6 2 2 2 6 5 2 4" xfId="41831" xr:uid="{00000000-0005-0000-0000-00001E0D0000}"/>
    <cellStyle name="Normal 6 2 2 2 6 5 3" xfId="4976" xr:uid="{00000000-0005-0000-0000-00001F0D0000}"/>
    <cellStyle name="Normal 6 2 2 2 6 5 3 2" xfId="13649" xr:uid="{00000000-0005-0000-0000-0000200D0000}"/>
    <cellStyle name="Normal 6 2 2 2 6 5 3 2 2" xfId="31002" xr:uid="{00000000-0005-0000-0000-0000210D0000}"/>
    <cellStyle name="Normal 6 2 2 2 6 5 3 2 3" xfId="48348" xr:uid="{00000000-0005-0000-0000-0000220D0000}"/>
    <cellStyle name="Normal 6 2 2 2 6 5 3 3" xfId="22329" xr:uid="{00000000-0005-0000-0000-0000230D0000}"/>
    <cellStyle name="Normal 6 2 2 2 6 5 3 4" xfId="39675" xr:uid="{00000000-0005-0000-0000-0000240D0000}"/>
    <cellStyle name="Normal 6 2 2 2 6 5 4" xfId="10023" xr:uid="{00000000-0005-0000-0000-0000250D0000}"/>
    <cellStyle name="Normal 6 2 2 2 6 5 4 2" xfId="27376" xr:uid="{00000000-0005-0000-0000-0000260D0000}"/>
    <cellStyle name="Normal 6 2 2 2 6 5 4 3" xfId="44722" xr:uid="{00000000-0005-0000-0000-0000270D0000}"/>
    <cellStyle name="Normal 6 2 2 2 6 5 5" xfId="18703" xr:uid="{00000000-0005-0000-0000-0000280D0000}"/>
    <cellStyle name="Normal 6 2 2 2 6 5 6" xfId="36049" xr:uid="{00000000-0005-0000-0000-0000290D0000}"/>
    <cellStyle name="Normal 6 2 2 2 6 6" xfId="5907" xr:uid="{00000000-0005-0000-0000-00002A0D0000}"/>
    <cellStyle name="Normal 6 2 2 2 6 6 2" xfId="14580" xr:uid="{00000000-0005-0000-0000-00002B0D0000}"/>
    <cellStyle name="Normal 6 2 2 2 6 6 2 2" xfId="31933" xr:uid="{00000000-0005-0000-0000-00002C0D0000}"/>
    <cellStyle name="Normal 6 2 2 2 6 6 2 3" xfId="49279" xr:uid="{00000000-0005-0000-0000-00002D0D0000}"/>
    <cellStyle name="Normal 6 2 2 2 6 6 3" xfId="23260" xr:uid="{00000000-0005-0000-0000-00002E0D0000}"/>
    <cellStyle name="Normal 6 2 2 2 6 6 4" xfId="40606" xr:uid="{00000000-0005-0000-0000-00002F0D0000}"/>
    <cellStyle name="Normal 6 2 2 2 6 7" xfId="3163" xr:uid="{00000000-0005-0000-0000-0000300D0000}"/>
    <cellStyle name="Normal 6 2 2 2 6 7 2" xfId="11836" xr:uid="{00000000-0005-0000-0000-0000310D0000}"/>
    <cellStyle name="Normal 6 2 2 2 6 7 2 2" xfId="29189" xr:uid="{00000000-0005-0000-0000-0000320D0000}"/>
    <cellStyle name="Normal 6 2 2 2 6 7 2 3" xfId="46535" xr:uid="{00000000-0005-0000-0000-0000330D0000}"/>
    <cellStyle name="Normal 6 2 2 2 6 7 3" xfId="20516" xr:uid="{00000000-0005-0000-0000-0000340D0000}"/>
    <cellStyle name="Normal 6 2 2 2 6 7 4" xfId="37862" xr:uid="{00000000-0005-0000-0000-0000350D0000}"/>
    <cellStyle name="Normal 6 2 2 2 6 8" xfId="8798" xr:uid="{00000000-0005-0000-0000-0000360D0000}"/>
    <cellStyle name="Normal 6 2 2 2 6 8 2" xfId="26151" xr:uid="{00000000-0005-0000-0000-0000370D0000}"/>
    <cellStyle name="Normal 6 2 2 2 6 8 3" xfId="43497" xr:uid="{00000000-0005-0000-0000-0000380D0000}"/>
    <cellStyle name="Normal 6 2 2 2 6 9" xfId="17478" xr:uid="{00000000-0005-0000-0000-0000390D0000}"/>
    <cellStyle name="Normal 6 2 2 2 7" xfId="762" xr:uid="{00000000-0005-0000-0000-00003A0D0000}"/>
    <cellStyle name="Normal 6 2 2 2 7 2" xfId="2575" xr:uid="{00000000-0005-0000-0000-00003B0D0000}"/>
    <cellStyle name="Normal 6 2 2 2 7 2 2" xfId="8357" xr:uid="{00000000-0005-0000-0000-00003C0D0000}"/>
    <cellStyle name="Normal 6 2 2 2 7 2 2 2" xfId="17030" xr:uid="{00000000-0005-0000-0000-00003D0D0000}"/>
    <cellStyle name="Normal 6 2 2 2 7 2 2 2 2" xfId="34383" xr:uid="{00000000-0005-0000-0000-00003E0D0000}"/>
    <cellStyle name="Normal 6 2 2 2 7 2 2 2 3" xfId="51729" xr:uid="{00000000-0005-0000-0000-00003F0D0000}"/>
    <cellStyle name="Normal 6 2 2 2 7 2 2 3" xfId="25710" xr:uid="{00000000-0005-0000-0000-0000400D0000}"/>
    <cellStyle name="Normal 6 2 2 2 7 2 2 4" xfId="43056" xr:uid="{00000000-0005-0000-0000-0000410D0000}"/>
    <cellStyle name="Normal 6 2 2 2 7 2 3" xfId="4388" xr:uid="{00000000-0005-0000-0000-0000420D0000}"/>
    <cellStyle name="Normal 6 2 2 2 7 2 3 2" xfId="13061" xr:uid="{00000000-0005-0000-0000-0000430D0000}"/>
    <cellStyle name="Normal 6 2 2 2 7 2 3 2 2" xfId="30414" xr:uid="{00000000-0005-0000-0000-0000440D0000}"/>
    <cellStyle name="Normal 6 2 2 2 7 2 3 2 3" xfId="47760" xr:uid="{00000000-0005-0000-0000-0000450D0000}"/>
    <cellStyle name="Normal 6 2 2 2 7 2 3 3" xfId="21741" xr:uid="{00000000-0005-0000-0000-0000460D0000}"/>
    <cellStyle name="Normal 6 2 2 2 7 2 3 4" xfId="39087" xr:uid="{00000000-0005-0000-0000-0000470D0000}"/>
    <cellStyle name="Normal 6 2 2 2 7 2 4" xfId="11248" xr:uid="{00000000-0005-0000-0000-0000480D0000}"/>
    <cellStyle name="Normal 6 2 2 2 7 2 4 2" xfId="28601" xr:uid="{00000000-0005-0000-0000-0000490D0000}"/>
    <cellStyle name="Normal 6 2 2 2 7 2 4 3" xfId="45947" xr:uid="{00000000-0005-0000-0000-00004A0D0000}"/>
    <cellStyle name="Normal 6 2 2 2 7 2 5" xfId="19928" xr:uid="{00000000-0005-0000-0000-00004B0D0000}"/>
    <cellStyle name="Normal 6 2 2 2 7 2 6" xfId="37274" xr:uid="{00000000-0005-0000-0000-00004C0D0000}"/>
    <cellStyle name="Normal 6 2 2 2 7 3" xfId="1497" xr:uid="{00000000-0005-0000-0000-00004D0D0000}"/>
    <cellStyle name="Normal 6 2 2 2 7 3 2" xfId="7279" xr:uid="{00000000-0005-0000-0000-00004E0D0000}"/>
    <cellStyle name="Normal 6 2 2 2 7 3 2 2" xfId="15952" xr:uid="{00000000-0005-0000-0000-00004F0D0000}"/>
    <cellStyle name="Normal 6 2 2 2 7 3 2 2 2" xfId="33305" xr:uid="{00000000-0005-0000-0000-0000500D0000}"/>
    <cellStyle name="Normal 6 2 2 2 7 3 2 2 3" xfId="50651" xr:uid="{00000000-0005-0000-0000-0000510D0000}"/>
    <cellStyle name="Normal 6 2 2 2 7 3 2 3" xfId="24632" xr:uid="{00000000-0005-0000-0000-0000520D0000}"/>
    <cellStyle name="Normal 6 2 2 2 7 3 2 4" xfId="41978" xr:uid="{00000000-0005-0000-0000-0000530D0000}"/>
    <cellStyle name="Normal 6 2 2 2 7 3 3" xfId="5123" xr:uid="{00000000-0005-0000-0000-0000540D0000}"/>
    <cellStyle name="Normal 6 2 2 2 7 3 3 2" xfId="13796" xr:uid="{00000000-0005-0000-0000-0000550D0000}"/>
    <cellStyle name="Normal 6 2 2 2 7 3 3 2 2" xfId="31149" xr:uid="{00000000-0005-0000-0000-0000560D0000}"/>
    <cellStyle name="Normal 6 2 2 2 7 3 3 2 3" xfId="48495" xr:uid="{00000000-0005-0000-0000-0000570D0000}"/>
    <cellStyle name="Normal 6 2 2 2 7 3 3 3" xfId="22476" xr:uid="{00000000-0005-0000-0000-0000580D0000}"/>
    <cellStyle name="Normal 6 2 2 2 7 3 3 4" xfId="39822" xr:uid="{00000000-0005-0000-0000-0000590D0000}"/>
    <cellStyle name="Normal 6 2 2 2 7 3 4" xfId="10170" xr:uid="{00000000-0005-0000-0000-00005A0D0000}"/>
    <cellStyle name="Normal 6 2 2 2 7 3 4 2" xfId="27523" xr:uid="{00000000-0005-0000-0000-00005B0D0000}"/>
    <cellStyle name="Normal 6 2 2 2 7 3 4 3" xfId="44869" xr:uid="{00000000-0005-0000-0000-00005C0D0000}"/>
    <cellStyle name="Normal 6 2 2 2 7 3 5" xfId="18850" xr:uid="{00000000-0005-0000-0000-00005D0D0000}"/>
    <cellStyle name="Normal 6 2 2 2 7 3 6" xfId="36196" xr:uid="{00000000-0005-0000-0000-00005E0D0000}"/>
    <cellStyle name="Normal 6 2 2 2 7 4" xfId="6544" xr:uid="{00000000-0005-0000-0000-00005F0D0000}"/>
    <cellStyle name="Normal 6 2 2 2 7 4 2" xfId="15217" xr:uid="{00000000-0005-0000-0000-0000600D0000}"/>
    <cellStyle name="Normal 6 2 2 2 7 4 2 2" xfId="32570" xr:uid="{00000000-0005-0000-0000-0000610D0000}"/>
    <cellStyle name="Normal 6 2 2 2 7 4 2 3" xfId="49916" xr:uid="{00000000-0005-0000-0000-0000620D0000}"/>
    <cellStyle name="Normal 6 2 2 2 7 4 3" xfId="23897" xr:uid="{00000000-0005-0000-0000-0000630D0000}"/>
    <cellStyle name="Normal 6 2 2 2 7 4 4" xfId="41243" xr:uid="{00000000-0005-0000-0000-0000640D0000}"/>
    <cellStyle name="Normal 6 2 2 2 7 5" xfId="3310" xr:uid="{00000000-0005-0000-0000-0000650D0000}"/>
    <cellStyle name="Normal 6 2 2 2 7 5 2" xfId="11983" xr:uid="{00000000-0005-0000-0000-0000660D0000}"/>
    <cellStyle name="Normal 6 2 2 2 7 5 2 2" xfId="29336" xr:uid="{00000000-0005-0000-0000-0000670D0000}"/>
    <cellStyle name="Normal 6 2 2 2 7 5 2 3" xfId="46682" xr:uid="{00000000-0005-0000-0000-0000680D0000}"/>
    <cellStyle name="Normal 6 2 2 2 7 5 3" xfId="20663" xr:uid="{00000000-0005-0000-0000-0000690D0000}"/>
    <cellStyle name="Normal 6 2 2 2 7 5 4" xfId="38009" xr:uid="{00000000-0005-0000-0000-00006A0D0000}"/>
    <cellStyle name="Normal 6 2 2 2 7 6" xfId="9435" xr:uid="{00000000-0005-0000-0000-00006B0D0000}"/>
    <cellStyle name="Normal 6 2 2 2 7 6 2" xfId="26788" xr:uid="{00000000-0005-0000-0000-00006C0D0000}"/>
    <cellStyle name="Normal 6 2 2 2 7 6 3" xfId="44134" xr:uid="{00000000-0005-0000-0000-00006D0D0000}"/>
    <cellStyle name="Normal 6 2 2 2 7 7" xfId="18115" xr:uid="{00000000-0005-0000-0000-00006E0D0000}"/>
    <cellStyle name="Normal 6 2 2 2 7 8" xfId="35461" xr:uid="{00000000-0005-0000-0000-00006F0D0000}"/>
    <cellStyle name="Normal 6 2 2 2 8" xfId="370" xr:uid="{00000000-0005-0000-0000-0000700D0000}"/>
    <cellStyle name="Normal 6 2 2 2 8 2" xfId="2183" xr:uid="{00000000-0005-0000-0000-0000710D0000}"/>
    <cellStyle name="Normal 6 2 2 2 8 2 2" xfId="7965" xr:uid="{00000000-0005-0000-0000-0000720D0000}"/>
    <cellStyle name="Normal 6 2 2 2 8 2 2 2" xfId="16638" xr:uid="{00000000-0005-0000-0000-0000730D0000}"/>
    <cellStyle name="Normal 6 2 2 2 8 2 2 2 2" xfId="33991" xr:uid="{00000000-0005-0000-0000-0000740D0000}"/>
    <cellStyle name="Normal 6 2 2 2 8 2 2 2 3" xfId="51337" xr:uid="{00000000-0005-0000-0000-0000750D0000}"/>
    <cellStyle name="Normal 6 2 2 2 8 2 2 3" xfId="25318" xr:uid="{00000000-0005-0000-0000-0000760D0000}"/>
    <cellStyle name="Normal 6 2 2 2 8 2 2 4" xfId="42664" xr:uid="{00000000-0005-0000-0000-0000770D0000}"/>
    <cellStyle name="Normal 6 2 2 2 8 2 3" xfId="5466" xr:uid="{00000000-0005-0000-0000-0000780D0000}"/>
    <cellStyle name="Normal 6 2 2 2 8 2 3 2" xfId="14139" xr:uid="{00000000-0005-0000-0000-0000790D0000}"/>
    <cellStyle name="Normal 6 2 2 2 8 2 3 2 2" xfId="31492" xr:uid="{00000000-0005-0000-0000-00007A0D0000}"/>
    <cellStyle name="Normal 6 2 2 2 8 2 3 2 3" xfId="48838" xr:uid="{00000000-0005-0000-0000-00007B0D0000}"/>
    <cellStyle name="Normal 6 2 2 2 8 2 3 3" xfId="22819" xr:uid="{00000000-0005-0000-0000-00007C0D0000}"/>
    <cellStyle name="Normal 6 2 2 2 8 2 3 4" xfId="40165" xr:uid="{00000000-0005-0000-0000-00007D0D0000}"/>
    <cellStyle name="Normal 6 2 2 2 8 2 4" xfId="10856" xr:uid="{00000000-0005-0000-0000-00007E0D0000}"/>
    <cellStyle name="Normal 6 2 2 2 8 2 4 2" xfId="28209" xr:uid="{00000000-0005-0000-0000-00007F0D0000}"/>
    <cellStyle name="Normal 6 2 2 2 8 2 4 3" xfId="45555" xr:uid="{00000000-0005-0000-0000-0000800D0000}"/>
    <cellStyle name="Normal 6 2 2 2 8 2 5" xfId="19536" xr:uid="{00000000-0005-0000-0000-0000810D0000}"/>
    <cellStyle name="Normal 6 2 2 2 8 2 6" xfId="36882" xr:uid="{00000000-0005-0000-0000-0000820D0000}"/>
    <cellStyle name="Normal 6 2 2 2 8 3" xfId="6152" xr:uid="{00000000-0005-0000-0000-0000830D0000}"/>
    <cellStyle name="Normal 6 2 2 2 8 3 2" xfId="14825" xr:uid="{00000000-0005-0000-0000-0000840D0000}"/>
    <cellStyle name="Normal 6 2 2 2 8 3 2 2" xfId="32178" xr:uid="{00000000-0005-0000-0000-0000850D0000}"/>
    <cellStyle name="Normal 6 2 2 2 8 3 2 3" xfId="49524" xr:uid="{00000000-0005-0000-0000-0000860D0000}"/>
    <cellStyle name="Normal 6 2 2 2 8 3 3" xfId="23505" xr:uid="{00000000-0005-0000-0000-0000870D0000}"/>
    <cellStyle name="Normal 6 2 2 2 8 3 4" xfId="40851" xr:uid="{00000000-0005-0000-0000-0000880D0000}"/>
    <cellStyle name="Normal 6 2 2 2 8 4" xfId="3996" xr:uid="{00000000-0005-0000-0000-0000890D0000}"/>
    <cellStyle name="Normal 6 2 2 2 8 4 2" xfId="12669" xr:uid="{00000000-0005-0000-0000-00008A0D0000}"/>
    <cellStyle name="Normal 6 2 2 2 8 4 2 2" xfId="30022" xr:uid="{00000000-0005-0000-0000-00008B0D0000}"/>
    <cellStyle name="Normal 6 2 2 2 8 4 2 3" xfId="47368" xr:uid="{00000000-0005-0000-0000-00008C0D0000}"/>
    <cellStyle name="Normal 6 2 2 2 8 4 3" xfId="21349" xr:uid="{00000000-0005-0000-0000-00008D0D0000}"/>
    <cellStyle name="Normal 6 2 2 2 8 4 4" xfId="38695" xr:uid="{00000000-0005-0000-0000-00008E0D0000}"/>
    <cellStyle name="Normal 6 2 2 2 8 5" xfId="9043" xr:uid="{00000000-0005-0000-0000-00008F0D0000}"/>
    <cellStyle name="Normal 6 2 2 2 8 5 2" xfId="26396" xr:uid="{00000000-0005-0000-0000-0000900D0000}"/>
    <cellStyle name="Normal 6 2 2 2 8 5 3" xfId="43742" xr:uid="{00000000-0005-0000-0000-0000910D0000}"/>
    <cellStyle name="Normal 6 2 2 2 8 6" xfId="17723" xr:uid="{00000000-0005-0000-0000-0000920D0000}"/>
    <cellStyle name="Normal 6 2 2 2 8 7" xfId="35069" xr:uid="{00000000-0005-0000-0000-0000930D0000}"/>
    <cellStyle name="Normal 6 2 2 2 9" xfId="1840" xr:uid="{00000000-0005-0000-0000-0000940D0000}"/>
    <cellStyle name="Normal 6 2 2 2 9 2" xfId="7622" xr:uid="{00000000-0005-0000-0000-0000950D0000}"/>
    <cellStyle name="Normal 6 2 2 2 9 2 2" xfId="16295" xr:uid="{00000000-0005-0000-0000-0000960D0000}"/>
    <cellStyle name="Normal 6 2 2 2 9 2 2 2" xfId="33648" xr:uid="{00000000-0005-0000-0000-0000970D0000}"/>
    <cellStyle name="Normal 6 2 2 2 9 2 2 3" xfId="50994" xr:uid="{00000000-0005-0000-0000-0000980D0000}"/>
    <cellStyle name="Normal 6 2 2 2 9 2 3" xfId="24975" xr:uid="{00000000-0005-0000-0000-0000990D0000}"/>
    <cellStyle name="Normal 6 2 2 2 9 2 4" xfId="42321" xr:uid="{00000000-0005-0000-0000-00009A0D0000}"/>
    <cellStyle name="Normal 6 2 2 2 9 3" xfId="3653" xr:uid="{00000000-0005-0000-0000-00009B0D0000}"/>
    <cellStyle name="Normal 6 2 2 2 9 3 2" xfId="12326" xr:uid="{00000000-0005-0000-0000-00009C0D0000}"/>
    <cellStyle name="Normal 6 2 2 2 9 3 2 2" xfId="29679" xr:uid="{00000000-0005-0000-0000-00009D0D0000}"/>
    <cellStyle name="Normal 6 2 2 2 9 3 2 3" xfId="47025" xr:uid="{00000000-0005-0000-0000-00009E0D0000}"/>
    <cellStyle name="Normal 6 2 2 2 9 3 3" xfId="21006" xr:uid="{00000000-0005-0000-0000-00009F0D0000}"/>
    <cellStyle name="Normal 6 2 2 2 9 3 4" xfId="38352" xr:uid="{00000000-0005-0000-0000-0000A00D0000}"/>
    <cellStyle name="Normal 6 2 2 2 9 4" xfId="10513" xr:uid="{00000000-0005-0000-0000-0000A10D0000}"/>
    <cellStyle name="Normal 6 2 2 2 9 4 2" xfId="27866" xr:uid="{00000000-0005-0000-0000-0000A20D0000}"/>
    <cellStyle name="Normal 6 2 2 2 9 4 3" xfId="45212" xr:uid="{00000000-0005-0000-0000-0000A30D0000}"/>
    <cellStyle name="Normal 6 2 2 2 9 5" xfId="19193" xr:uid="{00000000-0005-0000-0000-0000A40D0000}"/>
    <cellStyle name="Normal 6 2 2 2 9 6" xfId="36539" xr:uid="{00000000-0005-0000-0000-0000A50D0000}"/>
    <cellStyle name="Normal 6 2 2 3" xfId="36" xr:uid="{00000000-0005-0000-0000-0000A60D0000}"/>
    <cellStyle name="Normal 6 2 2 3 10" xfId="5818" xr:uid="{00000000-0005-0000-0000-0000A70D0000}"/>
    <cellStyle name="Normal 6 2 2 3 10 2" xfId="14491" xr:uid="{00000000-0005-0000-0000-0000A80D0000}"/>
    <cellStyle name="Normal 6 2 2 3 10 2 2" xfId="31844" xr:uid="{00000000-0005-0000-0000-0000A90D0000}"/>
    <cellStyle name="Normal 6 2 2 3 10 2 3" xfId="49190" xr:uid="{00000000-0005-0000-0000-0000AA0D0000}"/>
    <cellStyle name="Normal 6 2 2 3 10 3" xfId="23171" xr:uid="{00000000-0005-0000-0000-0000AB0D0000}"/>
    <cellStyle name="Normal 6 2 2 3 10 4" xfId="40517" xr:uid="{00000000-0005-0000-0000-0000AC0D0000}"/>
    <cellStyle name="Normal 6 2 2 3 11" xfId="2927" xr:uid="{00000000-0005-0000-0000-0000AD0D0000}"/>
    <cellStyle name="Normal 6 2 2 3 11 2" xfId="11600" xr:uid="{00000000-0005-0000-0000-0000AE0D0000}"/>
    <cellStyle name="Normal 6 2 2 3 11 2 2" xfId="28953" xr:uid="{00000000-0005-0000-0000-0000AF0D0000}"/>
    <cellStyle name="Normal 6 2 2 3 11 2 3" xfId="46299" xr:uid="{00000000-0005-0000-0000-0000B00D0000}"/>
    <cellStyle name="Normal 6 2 2 3 11 3" xfId="20280" xr:uid="{00000000-0005-0000-0000-0000B10D0000}"/>
    <cellStyle name="Normal 6 2 2 3 11 4" xfId="37626" xr:uid="{00000000-0005-0000-0000-0000B20D0000}"/>
    <cellStyle name="Normal 6 2 2 3 12" xfId="8709" xr:uid="{00000000-0005-0000-0000-0000B30D0000}"/>
    <cellStyle name="Normal 6 2 2 3 12 2" xfId="26062" xr:uid="{00000000-0005-0000-0000-0000B40D0000}"/>
    <cellStyle name="Normal 6 2 2 3 12 3" xfId="43408" xr:uid="{00000000-0005-0000-0000-0000B50D0000}"/>
    <cellStyle name="Normal 6 2 2 3 13" xfId="17389" xr:uid="{00000000-0005-0000-0000-0000B60D0000}"/>
    <cellStyle name="Normal 6 2 2 3 14" xfId="34735" xr:uid="{00000000-0005-0000-0000-0000B70D0000}"/>
    <cellStyle name="Normal 6 2 2 3 2" xfId="85" xr:uid="{00000000-0005-0000-0000-0000B80D0000}"/>
    <cellStyle name="Normal 6 2 2 3 2 10" xfId="8758" xr:uid="{00000000-0005-0000-0000-0000B90D0000}"/>
    <cellStyle name="Normal 6 2 2 3 2 10 2" xfId="26111" xr:uid="{00000000-0005-0000-0000-0000BA0D0000}"/>
    <cellStyle name="Normal 6 2 2 3 2 10 3" xfId="43457" xr:uid="{00000000-0005-0000-0000-0000BB0D0000}"/>
    <cellStyle name="Normal 6 2 2 3 2 11" xfId="17438" xr:uid="{00000000-0005-0000-0000-0000BC0D0000}"/>
    <cellStyle name="Normal 6 2 2 3 2 12" xfId="34784" xr:uid="{00000000-0005-0000-0000-0000BD0D0000}"/>
    <cellStyle name="Normal 6 2 2 3 2 2" xfId="330" xr:uid="{00000000-0005-0000-0000-0000BE0D0000}"/>
    <cellStyle name="Normal 6 2 2 3 2 2 10" xfId="35029" xr:uid="{00000000-0005-0000-0000-0000BF0D0000}"/>
    <cellStyle name="Normal 6 2 2 3 2 2 2" xfId="1065" xr:uid="{00000000-0005-0000-0000-0000C00D0000}"/>
    <cellStyle name="Normal 6 2 2 3 2 2 2 2" xfId="2878" xr:uid="{00000000-0005-0000-0000-0000C10D0000}"/>
    <cellStyle name="Normal 6 2 2 3 2 2 2 2 2" xfId="8660" xr:uid="{00000000-0005-0000-0000-0000C20D0000}"/>
    <cellStyle name="Normal 6 2 2 3 2 2 2 2 2 2" xfId="17333" xr:uid="{00000000-0005-0000-0000-0000C30D0000}"/>
    <cellStyle name="Normal 6 2 2 3 2 2 2 2 2 2 2" xfId="34686" xr:uid="{00000000-0005-0000-0000-0000C40D0000}"/>
    <cellStyle name="Normal 6 2 2 3 2 2 2 2 2 2 3" xfId="52032" xr:uid="{00000000-0005-0000-0000-0000C50D0000}"/>
    <cellStyle name="Normal 6 2 2 3 2 2 2 2 2 3" xfId="26013" xr:uid="{00000000-0005-0000-0000-0000C60D0000}"/>
    <cellStyle name="Normal 6 2 2 3 2 2 2 2 2 4" xfId="43359" xr:uid="{00000000-0005-0000-0000-0000C70D0000}"/>
    <cellStyle name="Normal 6 2 2 3 2 2 2 2 3" xfId="4691" xr:uid="{00000000-0005-0000-0000-0000C80D0000}"/>
    <cellStyle name="Normal 6 2 2 3 2 2 2 2 3 2" xfId="13364" xr:uid="{00000000-0005-0000-0000-0000C90D0000}"/>
    <cellStyle name="Normal 6 2 2 3 2 2 2 2 3 2 2" xfId="30717" xr:uid="{00000000-0005-0000-0000-0000CA0D0000}"/>
    <cellStyle name="Normal 6 2 2 3 2 2 2 2 3 2 3" xfId="48063" xr:uid="{00000000-0005-0000-0000-0000CB0D0000}"/>
    <cellStyle name="Normal 6 2 2 3 2 2 2 2 3 3" xfId="22044" xr:uid="{00000000-0005-0000-0000-0000CC0D0000}"/>
    <cellStyle name="Normal 6 2 2 3 2 2 2 2 3 4" xfId="39390" xr:uid="{00000000-0005-0000-0000-0000CD0D0000}"/>
    <cellStyle name="Normal 6 2 2 3 2 2 2 2 4" xfId="11551" xr:uid="{00000000-0005-0000-0000-0000CE0D0000}"/>
    <cellStyle name="Normal 6 2 2 3 2 2 2 2 4 2" xfId="28904" xr:uid="{00000000-0005-0000-0000-0000CF0D0000}"/>
    <cellStyle name="Normal 6 2 2 3 2 2 2 2 4 3" xfId="46250" xr:uid="{00000000-0005-0000-0000-0000D00D0000}"/>
    <cellStyle name="Normal 6 2 2 3 2 2 2 2 5" xfId="20231" xr:uid="{00000000-0005-0000-0000-0000D10D0000}"/>
    <cellStyle name="Normal 6 2 2 3 2 2 2 2 6" xfId="37577" xr:uid="{00000000-0005-0000-0000-0000D20D0000}"/>
    <cellStyle name="Normal 6 2 2 3 2 2 2 3" xfId="1800" xr:uid="{00000000-0005-0000-0000-0000D30D0000}"/>
    <cellStyle name="Normal 6 2 2 3 2 2 2 3 2" xfId="7582" xr:uid="{00000000-0005-0000-0000-0000D40D0000}"/>
    <cellStyle name="Normal 6 2 2 3 2 2 2 3 2 2" xfId="16255" xr:uid="{00000000-0005-0000-0000-0000D50D0000}"/>
    <cellStyle name="Normal 6 2 2 3 2 2 2 3 2 2 2" xfId="33608" xr:uid="{00000000-0005-0000-0000-0000D60D0000}"/>
    <cellStyle name="Normal 6 2 2 3 2 2 2 3 2 2 3" xfId="50954" xr:uid="{00000000-0005-0000-0000-0000D70D0000}"/>
    <cellStyle name="Normal 6 2 2 3 2 2 2 3 2 3" xfId="24935" xr:uid="{00000000-0005-0000-0000-0000D80D0000}"/>
    <cellStyle name="Normal 6 2 2 3 2 2 2 3 2 4" xfId="42281" xr:uid="{00000000-0005-0000-0000-0000D90D0000}"/>
    <cellStyle name="Normal 6 2 2 3 2 2 2 3 3" xfId="5426" xr:uid="{00000000-0005-0000-0000-0000DA0D0000}"/>
    <cellStyle name="Normal 6 2 2 3 2 2 2 3 3 2" xfId="14099" xr:uid="{00000000-0005-0000-0000-0000DB0D0000}"/>
    <cellStyle name="Normal 6 2 2 3 2 2 2 3 3 2 2" xfId="31452" xr:uid="{00000000-0005-0000-0000-0000DC0D0000}"/>
    <cellStyle name="Normal 6 2 2 3 2 2 2 3 3 2 3" xfId="48798" xr:uid="{00000000-0005-0000-0000-0000DD0D0000}"/>
    <cellStyle name="Normal 6 2 2 3 2 2 2 3 3 3" xfId="22779" xr:uid="{00000000-0005-0000-0000-0000DE0D0000}"/>
    <cellStyle name="Normal 6 2 2 3 2 2 2 3 3 4" xfId="40125" xr:uid="{00000000-0005-0000-0000-0000DF0D0000}"/>
    <cellStyle name="Normal 6 2 2 3 2 2 2 3 4" xfId="10473" xr:uid="{00000000-0005-0000-0000-0000E00D0000}"/>
    <cellStyle name="Normal 6 2 2 3 2 2 2 3 4 2" xfId="27826" xr:uid="{00000000-0005-0000-0000-0000E10D0000}"/>
    <cellStyle name="Normal 6 2 2 3 2 2 2 3 4 3" xfId="45172" xr:uid="{00000000-0005-0000-0000-0000E20D0000}"/>
    <cellStyle name="Normal 6 2 2 3 2 2 2 3 5" xfId="19153" xr:uid="{00000000-0005-0000-0000-0000E30D0000}"/>
    <cellStyle name="Normal 6 2 2 3 2 2 2 3 6" xfId="36499" xr:uid="{00000000-0005-0000-0000-0000E40D0000}"/>
    <cellStyle name="Normal 6 2 2 3 2 2 2 4" xfId="6847" xr:uid="{00000000-0005-0000-0000-0000E50D0000}"/>
    <cellStyle name="Normal 6 2 2 3 2 2 2 4 2" xfId="15520" xr:uid="{00000000-0005-0000-0000-0000E60D0000}"/>
    <cellStyle name="Normal 6 2 2 3 2 2 2 4 2 2" xfId="32873" xr:uid="{00000000-0005-0000-0000-0000E70D0000}"/>
    <cellStyle name="Normal 6 2 2 3 2 2 2 4 2 3" xfId="50219" xr:uid="{00000000-0005-0000-0000-0000E80D0000}"/>
    <cellStyle name="Normal 6 2 2 3 2 2 2 4 3" xfId="24200" xr:uid="{00000000-0005-0000-0000-0000E90D0000}"/>
    <cellStyle name="Normal 6 2 2 3 2 2 2 4 4" xfId="41546" xr:uid="{00000000-0005-0000-0000-0000EA0D0000}"/>
    <cellStyle name="Normal 6 2 2 3 2 2 2 5" xfId="3613" xr:uid="{00000000-0005-0000-0000-0000EB0D0000}"/>
    <cellStyle name="Normal 6 2 2 3 2 2 2 5 2" xfId="12286" xr:uid="{00000000-0005-0000-0000-0000EC0D0000}"/>
    <cellStyle name="Normal 6 2 2 3 2 2 2 5 2 2" xfId="29639" xr:uid="{00000000-0005-0000-0000-0000ED0D0000}"/>
    <cellStyle name="Normal 6 2 2 3 2 2 2 5 2 3" xfId="46985" xr:uid="{00000000-0005-0000-0000-0000EE0D0000}"/>
    <cellStyle name="Normal 6 2 2 3 2 2 2 5 3" xfId="20966" xr:uid="{00000000-0005-0000-0000-0000EF0D0000}"/>
    <cellStyle name="Normal 6 2 2 3 2 2 2 5 4" xfId="38312" xr:uid="{00000000-0005-0000-0000-0000F00D0000}"/>
    <cellStyle name="Normal 6 2 2 3 2 2 2 6" xfId="9738" xr:uid="{00000000-0005-0000-0000-0000F10D0000}"/>
    <cellStyle name="Normal 6 2 2 3 2 2 2 6 2" xfId="27091" xr:uid="{00000000-0005-0000-0000-0000F20D0000}"/>
    <cellStyle name="Normal 6 2 2 3 2 2 2 6 3" xfId="44437" xr:uid="{00000000-0005-0000-0000-0000F30D0000}"/>
    <cellStyle name="Normal 6 2 2 3 2 2 2 7" xfId="18418" xr:uid="{00000000-0005-0000-0000-0000F40D0000}"/>
    <cellStyle name="Normal 6 2 2 3 2 2 2 8" xfId="35764" xr:uid="{00000000-0005-0000-0000-0000F50D0000}"/>
    <cellStyle name="Normal 6 2 2 3 2 2 3" xfId="575" xr:uid="{00000000-0005-0000-0000-0000F60D0000}"/>
    <cellStyle name="Normal 6 2 2 3 2 2 3 2" xfId="2388" xr:uid="{00000000-0005-0000-0000-0000F70D0000}"/>
    <cellStyle name="Normal 6 2 2 3 2 2 3 2 2" xfId="8170" xr:uid="{00000000-0005-0000-0000-0000F80D0000}"/>
    <cellStyle name="Normal 6 2 2 3 2 2 3 2 2 2" xfId="16843" xr:uid="{00000000-0005-0000-0000-0000F90D0000}"/>
    <cellStyle name="Normal 6 2 2 3 2 2 3 2 2 2 2" xfId="34196" xr:uid="{00000000-0005-0000-0000-0000FA0D0000}"/>
    <cellStyle name="Normal 6 2 2 3 2 2 3 2 2 2 3" xfId="51542" xr:uid="{00000000-0005-0000-0000-0000FB0D0000}"/>
    <cellStyle name="Normal 6 2 2 3 2 2 3 2 2 3" xfId="25523" xr:uid="{00000000-0005-0000-0000-0000FC0D0000}"/>
    <cellStyle name="Normal 6 2 2 3 2 2 3 2 2 4" xfId="42869" xr:uid="{00000000-0005-0000-0000-0000FD0D0000}"/>
    <cellStyle name="Normal 6 2 2 3 2 2 3 2 3" xfId="5671" xr:uid="{00000000-0005-0000-0000-0000FE0D0000}"/>
    <cellStyle name="Normal 6 2 2 3 2 2 3 2 3 2" xfId="14344" xr:uid="{00000000-0005-0000-0000-0000FF0D0000}"/>
    <cellStyle name="Normal 6 2 2 3 2 2 3 2 3 2 2" xfId="31697" xr:uid="{00000000-0005-0000-0000-0000000E0000}"/>
    <cellStyle name="Normal 6 2 2 3 2 2 3 2 3 2 3" xfId="49043" xr:uid="{00000000-0005-0000-0000-0000010E0000}"/>
    <cellStyle name="Normal 6 2 2 3 2 2 3 2 3 3" xfId="23024" xr:uid="{00000000-0005-0000-0000-0000020E0000}"/>
    <cellStyle name="Normal 6 2 2 3 2 2 3 2 3 4" xfId="40370" xr:uid="{00000000-0005-0000-0000-0000030E0000}"/>
    <cellStyle name="Normal 6 2 2 3 2 2 3 2 4" xfId="11061" xr:uid="{00000000-0005-0000-0000-0000040E0000}"/>
    <cellStyle name="Normal 6 2 2 3 2 2 3 2 4 2" xfId="28414" xr:uid="{00000000-0005-0000-0000-0000050E0000}"/>
    <cellStyle name="Normal 6 2 2 3 2 2 3 2 4 3" xfId="45760" xr:uid="{00000000-0005-0000-0000-0000060E0000}"/>
    <cellStyle name="Normal 6 2 2 3 2 2 3 2 5" xfId="19741" xr:uid="{00000000-0005-0000-0000-0000070E0000}"/>
    <cellStyle name="Normal 6 2 2 3 2 2 3 2 6" xfId="37087" xr:uid="{00000000-0005-0000-0000-0000080E0000}"/>
    <cellStyle name="Normal 6 2 2 3 2 2 3 3" xfId="6357" xr:uid="{00000000-0005-0000-0000-0000090E0000}"/>
    <cellStyle name="Normal 6 2 2 3 2 2 3 3 2" xfId="15030" xr:uid="{00000000-0005-0000-0000-00000A0E0000}"/>
    <cellStyle name="Normal 6 2 2 3 2 2 3 3 2 2" xfId="32383" xr:uid="{00000000-0005-0000-0000-00000B0E0000}"/>
    <cellStyle name="Normal 6 2 2 3 2 2 3 3 2 3" xfId="49729" xr:uid="{00000000-0005-0000-0000-00000C0E0000}"/>
    <cellStyle name="Normal 6 2 2 3 2 2 3 3 3" xfId="23710" xr:uid="{00000000-0005-0000-0000-00000D0E0000}"/>
    <cellStyle name="Normal 6 2 2 3 2 2 3 3 4" xfId="41056" xr:uid="{00000000-0005-0000-0000-00000E0E0000}"/>
    <cellStyle name="Normal 6 2 2 3 2 2 3 4" xfId="4201" xr:uid="{00000000-0005-0000-0000-00000F0E0000}"/>
    <cellStyle name="Normal 6 2 2 3 2 2 3 4 2" xfId="12874" xr:uid="{00000000-0005-0000-0000-0000100E0000}"/>
    <cellStyle name="Normal 6 2 2 3 2 2 3 4 2 2" xfId="30227" xr:uid="{00000000-0005-0000-0000-0000110E0000}"/>
    <cellStyle name="Normal 6 2 2 3 2 2 3 4 2 3" xfId="47573" xr:uid="{00000000-0005-0000-0000-0000120E0000}"/>
    <cellStyle name="Normal 6 2 2 3 2 2 3 4 3" xfId="21554" xr:uid="{00000000-0005-0000-0000-0000130E0000}"/>
    <cellStyle name="Normal 6 2 2 3 2 2 3 4 4" xfId="38900" xr:uid="{00000000-0005-0000-0000-0000140E0000}"/>
    <cellStyle name="Normal 6 2 2 3 2 2 3 5" xfId="9248" xr:uid="{00000000-0005-0000-0000-0000150E0000}"/>
    <cellStyle name="Normal 6 2 2 3 2 2 3 5 2" xfId="26601" xr:uid="{00000000-0005-0000-0000-0000160E0000}"/>
    <cellStyle name="Normal 6 2 2 3 2 2 3 5 3" xfId="43947" xr:uid="{00000000-0005-0000-0000-0000170E0000}"/>
    <cellStyle name="Normal 6 2 2 3 2 2 3 6" xfId="17928" xr:uid="{00000000-0005-0000-0000-0000180E0000}"/>
    <cellStyle name="Normal 6 2 2 3 2 2 3 7" xfId="35274" xr:uid="{00000000-0005-0000-0000-0000190E0000}"/>
    <cellStyle name="Normal 6 2 2 3 2 2 4" xfId="2143" xr:uid="{00000000-0005-0000-0000-00001A0E0000}"/>
    <cellStyle name="Normal 6 2 2 3 2 2 4 2" xfId="7925" xr:uid="{00000000-0005-0000-0000-00001B0E0000}"/>
    <cellStyle name="Normal 6 2 2 3 2 2 4 2 2" xfId="16598" xr:uid="{00000000-0005-0000-0000-00001C0E0000}"/>
    <cellStyle name="Normal 6 2 2 3 2 2 4 2 2 2" xfId="33951" xr:uid="{00000000-0005-0000-0000-00001D0E0000}"/>
    <cellStyle name="Normal 6 2 2 3 2 2 4 2 2 3" xfId="51297" xr:uid="{00000000-0005-0000-0000-00001E0E0000}"/>
    <cellStyle name="Normal 6 2 2 3 2 2 4 2 3" xfId="25278" xr:uid="{00000000-0005-0000-0000-00001F0E0000}"/>
    <cellStyle name="Normal 6 2 2 3 2 2 4 2 4" xfId="42624" xr:uid="{00000000-0005-0000-0000-0000200E0000}"/>
    <cellStyle name="Normal 6 2 2 3 2 2 4 3" xfId="3956" xr:uid="{00000000-0005-0000-0000-0000210E0000}"/>
    <cellStyle name="Normal 6 2 2 3 2 2 4 3 2" xfId="12629" xr:uid="{00000000-0005-0000-0000-0000220E0000}"/>
    <cellStyle name="Normal 6 2 2 3 2 2 4 3 2 2" xfId="29982" xr:uid="{00000000-0005-0000-0000-0000230E0000}"/>
    <cellStyle name="Normal 6 2 2 3 2 2 4 3 2 3" xfId="47328" xr:uid="{00000000-0005-0000-0000-0000240E0000}"/>
    <cellStyle name="Normal 6 2 2 3 2 2 4 3 3" xfId="21309" xr:uid="{00000000-0005-0000-0000-0000250E0000}"/>
    <cellStyle name="Normal 6 2 2 3 2 2 4 3 4" xfId="38655" xr:uid="{00000000-0005-0000-0000-0000260E0000}"/>
    <cellStyle name="Normal 6 2 2 3 2 2 4 4" xfId="10816" xr:uid="{00000000-0005-0000-0000-0000270E0000}"/>
    <cellStyle name="Normal 6 2 2 3 2 2 4 4 2" xfId="28169" xr:uid="{00000000-0005-0000-0000-0000280E0000}"/>
    <cellStyle name="Normal 6 2 2 3 2 2 4 4 3" xfId="45515" xr:uid="{00000000-0005-0000-0000-0000290E0000}"/>
    <cellStyle name="Normal 6 2 2 3 2 2 4 5" xfId="19496" xr:uid="{00000000-0005-0000-0000-00002A0E0000}"/>
    <cellStyle name="Normal 6 2 2 3 2 2 4 6" xfId="36842" xr:uid="{00000000-0005-0000-0000-00002B0E0000}"/>
    <cellStyle name="Normal 6 2 2 3 2 2 5" xfId="1310" xr:uid="{00000000-0005-0000-0000-00002C0E0000}"/>
    <cellStyle name="Normal 6 2 2 3 2 2 5 2" xfId="7092" xr:uid="{00000000-0005-0000-0000-00002D0E0000}"/>
    <cellStyle name="Normal 6 2 2 3 2 2 5 2 2" xfId="15765" xr:uid="{00000000-0005-0000-0000-00002E0E0000}"/>
    <cellStyle name="Normal 6 2 2 3 2 2 5 2 2 2" xfId="33118" xr:uid="{00000000-0005-0000-0000-00002F0E0000}"/>
    <cellStyle name="Normal 6 2 2 3 2 2 5 2 2 3" xfId="50464" xr:uid="{00000000-0005-0000-0000-0000300E0000}"/>
    <cellStyle name="Normal 6 2 2 3 2 2 5 2 3" xfId="24445" xr:uid="{00000000-0005-0000-0000-0000310E0000}"/>
    <cellStyle name="Normal 6 2 2 3 2 2 5 2 4" xfId="41791" xr:uid="{00000000-0005-0000-0000-0000320E0000}"/>
    <cellStyle name="Normal 6 2 2 3 2 2 5 3" xfId="4936" xr:uid="{00000000-0005-0000-0000-0000330E0000}"/>
    <cellStyle name="Normal 6 2 2 3 2 2 5 3 2" xfId="13609" xr:uid="{00000000-0005-0000-0000-0000340E0000}"/>
    <cellStyle name="Normal 6 2 2 3 2 2 5 3 2 2" xfId="30962" xr:uid="{00000000-0005-0000-0000-0000350E0000}"/>
    <cellStyle name="Normal 6 2 2 3 2 2 5 3 2 3" xfId="48308" xr:uid="{00000000-0005-0000-0000-0000360E0000}"/>
    <cellStyle name="Normal 6 2 2 3 2 2 5 3 3" xfId="22289" xr:uid="{00000000-0005-0000-0000-0000370E0000}"/>
    <cellStyle name="Normal 6 2 2 3 2 2 5 3 4" xfId="39635" xr:uid="{00000000-0005-0000-0000-0000380E0000}"/>
    <cellStyle name="Normal 6 2 2 3 2 2 5 4" xfId="9983" xr:uid="{00000000-0005-0000-0000-0000390E0000}"/>
    <cellStyle name="Normal 6 2 2 3 2 2 5 4 2" xfId="27336" xr:uid="{00000000-0005-0000-0000-00003A0E0000}"/>
    <cellStyle name="Normal 6 2 2 3 2 2 5 4 3" xfId="44682" xr:uid="{00000000-0005-0000-0000-00003B0E0000}"/>
    <cellStyle name="Normal 6 2 2 3 2 2 5 5" xfId="18663" xr:uid="{00000000-0005-0000-0000-00003C0E0000}"/>
    <cellStyle name="Normal 6 2 2 3 2 2 5 6" xfId="36009" xr:uid="{00000000-0005-0000-0000-00003D0E0000}"/>
    <cellStyle name="Normal 6 2 2 3 2 2 6" xfId="6112" xr:uid="{00000000-0005-0000-0000-00003E0E0000}"/>
    <cellStyle name="Normal 6 2 2 3 2 2 6 2" xfId="14785" xr:uid="{00000000-0005-0000-0000-00003F0E0000}"/>
    <cellStyle name="Normal 6 2 2 3 2 2 6 2 2" xfId="32138" xr:uid="{00000000-0005-0000-0000-0000400E0000}"/>
    <cellStyle name="Normal 6 2 2 3 2 2 6 2 3" xfId="49484" xr:uid="{00000000-0005-0000-0000-0000410E0000}"/>
    <cellStyle name="Normal 6 2 2 3 2 2 6 3" xfId="23465" xr:uid="{00000000-0005-0000-0000-0000420E0000}"/>
    <cellStyle name="Normal 6 2 2 3 2 2 6 4" xfId="40811" xr:uid="{00000000-0005-0000-0000-0000430E0000}"/>
    <cellStyle name="Normal 6 2 2 3 2 2 7" xfId="3123" xr:uid="{00000000-0005-0000-0000-0000440E0000}"/>
    <cellStyle name="Normal 6 2 2 3 2 2 7 2" xfId="11796" xr:uid="{00000000-0005-0000-0000-0000450E0000}"/>
    <cellStyle name="Normal 6 2 2 3 2 2 7 2 2" xfId="29149" xr:uid="{00000000-0005-0000-0000-0000460E0000}"/>
    <cellStyle name="Normal 6 2 2 3 2 2 7 2 3" xfId="46495" xr:uid="{00000000-0005-0000-0000-0000470E0000}"/>
    <cellStyle name="Normal 6 2 2 3 2 2 7 3" xfId="20476" xr:uid="{00000000-0005-0000-0000-0000480E0000}"/>
    <cellStyle name="Normal 6 2 2 3 2 2 7 4" xfId="37822" xr:uid="{00000000-0005-0000-0000-0000490E0000}"/>
    <cellStyle name="Normal 6 2 2 3 2 2 8" xfId="9003" xr:uid="{00000000-0005-0000-0000-00004A0E0000}"/>
    <cellStyle name="Normal 6 2 2 3 2 2 8 2" xfId="26356" xr:uid="{00000000-0005-0000-0000-00004B0E0000}"/>
    <cellStyle name="Normal 6 2 2 3 2 2 8 3" xfId="43702" xr:uid="{00000000-0005-0000-0000-00004C0E0000}"/>
    <cellStyle name="Normal 6 2 2 3 2 2 9" xfId="17683" xr:uid="{00000000-0005-0000-0000-00004D0E0000}"/>
    <cellStyle name="Normal 6 2 2 3 2 3" xfId="232" xr:uid="{00000000-0005-0000-0000-00004E0E0000}"/>
    <cellStyle name="Normal 6 2 2 3 2 3 10" xfId="34931" xr:uid="{00000000-0005-0000-0000-00004F0E0000}"/>
    <cellStyle name="Normal 6 2 2 3 2 3 2" xfId="967" xr:uid="{00000000-0005-0000-0000-0000500E0000}"/>
    <cellStyle name="Normal 6 2 2 3 2 3 2 2" xfId="2780" xr:uid="{00000000-0005-0000-0000-0000510E0000}"/>
    <cellStyle name="Normal 6 2 2 3 2 3 2 2 2" xfId="8562" xr:uid="{00000000-0005-0000-0000-0000520E0000}"/>
    <cellStyle name="Normal 6 2 2 3 2 3 2 2 2 2" xfId="17235" xr:uid="{00000000-0005-0000-0000-0000530E0000}"/>
    <cellStyle name="Normal 6 2 2 3 2 3 2 2 2 2 2" xfId="34588" xr:uid="{00000000-0005-0000-0000-0000540E0000}"/>
    <cellStyle name="Normal 6 2 2 3 2 3 2 2 2 2 3" xfId="51934" xr:uid="{00000000-0005-0000-0000-0000550E0000}"/>
    <cellStyle name="Normal 6 2 2 3 2 3 2 2 2 3" xfId="25915" xr:uid="{00000000-0005-0000-0000-0000560E0000}"/>
    <cellStyle name="Normal 6 2 2 3 2 3 2 2 2 4" xfId="43261" xr:uid="{00000000-0005-0000-0000-0000570E0000}"/>
    <cellStyle name="Normal 6 2 2 3 2 3 2 2 3" xfId="4593" xr:uid="{00000000-0005-0000-0000-0000580E0000}"/>
    <cellStyle name="Normal 6 2 2 3 2 3 2 2 3 2" xfId="13266" xr:uid="{00000000-0005-0000-0000-0000590E0000}"/>
    <cellStyle name="Normal 6 2 2 3 2 3 2 2 3 2 2" xfId="30619" xr:uid="{00000000-0005-0000-0000-00005A0E0000}"/>
    <cellStyle name="Normal 6 2 2 3 2 3 2 2 3 2 3" xfId="47965" xr:uid="{00000000-0005-0000-0000-00005B0E0000}"/>
    <cellStyle name="Normal 6 2 2 3 2 3 2 2 3 3" xfId="21946" xr:uid="{00000000-0005-0000-0000-00005C0E0000}"/>
    <cellStyle name="Normal 6 2 2 3 2 3 2 2 3 4" xfId="39292" xr:uid="{00000000-0005-0000-0000-00005D0E0000}"/>
    <cellStyle name="Normal 6 2 2 3 2 3 2 2 4" xfId="11453" xr:uid="{00000000-0005-0000-0000-00005E0E0000}"/>
    <cellStyle name="Normal 6 2 2 3 2 3 2 2 4 2" xfId="28806" xr:uid="{00000000-0005-0000-0000-00005F0E0000}"/>
    <cellStyle name="Normal 6 2 2 3 2 3 2 2 4 3" xfId="46152" xr:uid="{00000000-0005-0000-0000-0000600E0000}"/>
    <cellStyle name="Normal 6 2 2 3 2 3 2 2 5" xfId="20133" xr:uid="{00000000-0005-0000-0000-0000610E0000}"/>
    <cellStyle name="Normal 6 2 2 3 2 3 2 2 6" xfId="37479" xr:uid="{00000000-0005-0000-0000-0000620E0000}"/>
    <cellStyle name="Normal 6 2 2 3 2 3 2 3" xfId="1702" xr:uid="{00000000-0005-0000-0000-0000630E0000}"/>
    <cellStyle name="Normal 6 2 2 3 2 3 2 3 2" xfId="7484" xr:uid="{00000000-0005-0000-0000-0000640E0000}"/>
    <cellStyle name="Normal 6 2 2 3 2 3 2 3 2 2" xfId="16157" xr:uid="{00000000-0005-0000-0000-0000650E0000}"/>
    <cellStyle name="Normal 6 2 2 3 2 3 2 3 2 2 2" xfId="33510" xr:uid="{00000000-0005-0000-0000-0000660E0000}"/>
    <cellStyle name="Normal 6 2 2 3 2 3 2 3 2 2 3" xfId="50856" xr:uid="{00000000-0005-0000-0000-0000670E0000}"/>
    <cellStyle name="Normal 6 2 2 3 2 3 2 3 2 3" xfId="24837" xr:uid="{00000000-0005-0000-0000-0000680E0000}"/>
    <cellStyle name="Normal 6 2 2 3 2 3 2 3 2 4" xfId="42183" xr:uid="{00000000-0005-0000-0000-0000690E0000}"/>
    <cellStyle name="Normal 6 2 2 3 2 3 2 3 3" xfId="5328" xr:uid="{00000000-0005-0000-0000-00006A0E0000}"/>
    <cellStyle name="Normal 6 2 2 3 2 3 2 3 3 2" xfId="14001" xr:uid="{00000000-0005-0000-0000-00006B0E0000}"/>
    <cellStyle name="Normal 6 2 2 3 2 3 2 3 3 2 2" xfId="31354" xr:uid="{00000000-0005-0000-0000-00006C0E0000}"/>
    <cellStyle name="Normal 6 2 2 3 2 3 2 3 3 2 3" xfId="48700" xr:uid="{00000000-0005-0000-0000-00006D0E0000}"/>
    <cellStyle name="Normal 6 2 2 3 2 3 2 3 3 3" xfId="22681" xr:uid="{00000000-0005-0000-0000-00006E0E0000}"/>
    <cellStyle name="Normal 6 2 2 3 2 3 2 3 3 4" xfId="40027" xr:uid="{00000000-0005-0000-0000-00006F0E0000}"/>
    <cellStyle name="Normal 6 2 2 3 2 3 2 3 4" xfId="10375" xr:uid="{00000000-0005-0000-0000-0000700E0000}"/>
    <cellStyle name="Normal 6 2 2 3 2 3 2 3 4 2" xfId="27728" xr:uid="{00000000-0005-0000-0000-0000710E0000}"/>
    <cellStyle name="Normal 6 2 2 3 2 3 2 3 4 3" xfId="45074" xr:uid="{00000000-0005-0000-0000-0000720E0000}"/>
    <cellStyle name="Normal 6 2 2 3 2 3 2 3 5" xfId="19055" xr:uid="{00000000-0005-0000-0000-0000730E0000}"/>
    <cellStyle name="Normal 6 2 2 3 2 3 2 3 6" xfId="36401" xr:uid="{00000000-0005-0000-0000-0000740E0000}"/>
    <cellStyle name="Normal 6 2 2 3 2 3 2 4" xfId="6749" xr:uid="{00000000-0005-0000-0000-0000750E0000}"/>
    <cellStyle name="Normal 6 2 2 3 2 3 2 4 2" xfId="15422" xr:uid="{00000000-0005-0000-0000-0000760E0000}"/>
    <cellStyle name="Normal 6 2 2 3 2 3 2 4 2 2" xfId="32775" xr:uid="{00000000-0005-0000-0000-0000770E0000}"/>
    <cellStyle name="Normal 6 2 2 3 2 3 2 4 2 3" xfId="50121" xr:uid="{00000000-0005-0000-0000-0000780E0000}"/>
    <cellStyle name="Normal 6 2 2 3 2 3 2 4 3" xfId="24102" xr:uid="{00000000-0005-0000-0000-0000790E0000}"/>
    <cellStyle name="Normal 6 2 2 3 2 3 2 4 4" xfId="41448" xr:uid="{00000000-0005-0000-0000-00007A0E0000}"/>
    <cellStyle name="Normal 6 2 2 3 2 3 2 5" xfId="3515" xr:uid="{00000000-0005-0000-0000-00007B0E0000}"/>
    <cellStyle name="Normal 6 2 2 3 2 3 2 5 2" xfId="12188" xr:uid="{00000000-0005-0000-0000-00007C0E0000}"/>
    <cellStyle name="Normal 6 2 2 3 2 3 2 5 2 2" xfId="29541" xr:uid="{00000000-0005-0000-0000-00007D0E0000}"/>
    <cellStyle name="Normal 6 2 2 3 2 3 2 5 2 3" xfId="46887" xr:uid="{00000000-0005-0000-0000-00007E0E0000}"/>
    <cellStyle name="Normal 6 2 2 3 2 3 2 5 3" xfId="20868" xr:uid="{00000000-0005-0000-0000-00007F0E0000}"/>
    <cellStyle name="Normal 6 2 2 3 2 3 2 5 4" xfId="38214" xr:uid="{00000000-0005-0000-0000-0000800E0000}"/>
    <cellStyle name="Normal 6 2 2 3 2 3 2 6" xfId="9640" xr:uid="{00000000-0005-0000-0000-0000810E0000}"/>
    <cellStyle name="Normal 6 2 2 3 2 3 2 6 2" xfId="26993" xr:uid="{00000000-0005-0000-0000-0000820E0000}"/>
    <cellStyle name="Normal 6 2 2 3 2 3 2 6 3" xfId="44339" xr:uid="{00000000-0005-0000-0000-0000830E0000}"/>
    <cellStyle name="Normal 6 2 2 3 2 3 2 7" xfId="18320" xr:uid="{00000000-0005-0000-0000-0000840E0000}"/>
    <cellStyle name="Normal 6 2 2 3 2 3 2 8" xfId="35666" xr:uid="{00000000-0005-0000-0000-0000850E0000}"/>
    <cellStyle name="Normal 6 2 2 3 2 3 3" xfId="722" xr:uid="{00000000-0005-0000-0000-0000860E0000}"/>
    <cellStyle name="Normal 6 2 2 3 2 3 3 2" xfId="2535" xr:uid="{00000000-0005-0000-0000-0000870E0000}"/>
    <cellStyle name="Normal 6 2 2 3 2 3 3 2 2" xfId="8317" xr:uid="{00000000-0005-0000-0000-0000880E0000}"/>
    <cellStyle name="Normal 6 2 2 3 2 3 3 2 2 2" xfId="16990" xr:uid="{00000000-0005-0000-0000-0000890E0000}"/>
    <cellStyle name="Normal 6 2 2 3 2 3 3 2 2 2 2" xfId="34343" xr:uid="{00000000-0005-0000-0000-00008A0E0000}"/>
    <cellStyle name="Normal 6 2 2 3 2 3 3 2 2 2 3" xfId="51689" xr:uid="{00000000-0005-0000-0000-00008B0E0000}"/>
    <cellStyle name="Normal 6 2 2 3 2 3 3 2 2 3" xfId="25670" xr:uid="{00000000-0005-0000-0000-00008C0E0000}"/>
    <cellStyle name="Normal 6 2 2 3 2 3 3 2 2 4" xfId="43016" xr:uid="{00000000-0005-0000-0000-00008D0E0000}"/>
    <cellStyle name="Normal 6 2 2 3 2 3 3 2 3" xfId="5769" xr:uid="{00000000-0005-0000-0000-00008E0E0000}"/>
    <cellStyle name="Normal 6 2 2 3 2 3 3 2 3 2" xfId="14442" xr:uid="{00000000-0005-0000-0000-00008F0E0000}"/>
    <cellStyle name="Normal 6 2 2 3 2 3 3 2 3 2 2" xfId="31795" xr:uid="{00000000-0005-0000-0000-0000900E0000}"/>
    <cellStyle name="Normal 6 2 2 3 2 3 3 2 3 2 3" xfId="49141" xr:uid="{00000000-0005-0000-0000-0000910E0000}"/>
    <cellStyle name="Normal 6 2 2 3 2 3 3 2 3 3" xfId="23122" xr:uid="{00000000-0005-0000-0000-0000920E0000}"/>
    <cellStyle name="Normal 6 2 2 3 2 3 3 2 3 4" xfId="40468" xr:uid="{00000000-0005-0000-0000-0000930E0000}"/>
    <cellStyle name="Normal 6 2 2 3 2 3 3 2 4" xfId="11208" xr:uid="{00000000-0005-0000-0000-0000940E0000}"/>
    <cellStyle name="Normal 6 2 2 3 2 3 3 2 4 2" xfId="28561" xr:uid="{00000000-0005-0000-0000-0000950E0000}"/>
    <cellStyle name="Normal 6 2 2 3 2 3 3 2 4 3" xfId="45907" xr:uid="{00000000-0005-0000-0000-0000960E0000}"/>
    <cellStyle name="Normal 6 2 2 3 2 3 3 2 5" xfId="19888" xr:uid="{00000000-0005-0000-0000-0000970E0000}"/>
    <cellStyle name="Normal 6 2 2 3 2 3 3 2 6" xfId="37234" xr:uid="{00000000-0005-0000-0000-0000980E0000}"/>
    <cellStyle name="Normal 6 2 2 3 2 3 3 3" xfId="6504" xr:uid="{00000000-0005-0000-0000-0000990E0000}"/>
    <cellStyle name="Normal 6 2 2 3 2 3 3 3 2" xfId="15177" xr:uid="{00000000-0005-0000-0000-00009A0E0000}"/>
    <cellStyle name="Normal 6 2 2 3 2 3 3 3 2 2" xfId="32530" xr:uid="{00000000-0005-0000-0000-00009B0E0000}"/>
    <cellStyle name="Normal 6 2 2 3 2 3 3 3 2 3" xfId="49876" xr:uid="{00000000-0005-0000-0000-00009C0E0000}"/>
    <cellStyle name="Normal 6 2 2 3 2 3 3 3 3" xfId="23857" xr:uid="{00000000-0005-0000-0000-00009D0E0000}"/>
    <cellStyle name="Normal 6 2 2 3 2 3 3 3 4" xfId="41203" xr:uid="{00000000-0005-0000-0000-00009E0E0000}"/>
    <cellStyle name="Normal 6 2 2 3 2 3 3 4" xfId="4348" xr:uid="{00000000-0005-0000-0000-00009F0E0000}"/>
    <cellStyle name="Normal 6 2 2 3 2 3 3 4 2" xfId="13021" xr:uid="{00000000-0005-0000-0000-0000A00E0000}"/>
    <cellStyle name="Normal 6 2 2 3 2 3 3 4 2 2" xfId="30374" xr:uid="{00000000-0005-0000-0000-0000A10E0000}"/>
    <cellStyle name="Normal 6 2 2 3 2 3 3 4 2 3" xfId="47720" xr:uid="{00000000-0005-0000-0000-0000A20E0000}"/>
    <cellStyle name="Normal 6 2 2 3 2 3 3 4 3" xfId="21701" xr:uid="{00000000-0005-0000-0000-0000A30E0000}"/>
    <cellStyle name="Normal 6 2 2 3 2 3 3 4 4" xfId="39047" xr:uid="{00000000-0005-0000-0000-0000A40E0000}"/>
    <cellStyle name="Normal 6 2 2 3 2 3 3 5" xfId="9395" xr:uid="{00000000-0005-0000-0000-0000A50E0000}"/>
    <cellStyle name="Normal 6 2 2 3 2 3 3 5 2" xfId="26748" xr:uid="{00000000-0005-0000-0000-0000A60E0000}"/>
    <cellStyle name="Normal 6 2 2 3 2 3 3 5 3" xfId="44094" xr:uid="{00000000-0005-0000-0000-0000A70E0000}"/>
    <cellStyle name="Normal 6 2 2 3 2 3 3 6" xfId="18075" xr:uid="{00000000-0005-0000-0000-0000A80E0000}"/>
    <cellStyle name="Normal 6 2 2 3 2 3 3 7" xfId="35421" xr:uid="{00000000-0005-0000-0000-0000A90E0000}"/>
    <cellStyle name="Normal 6 2 2 3 2 3 4" xfId="2045" xr:uid="{00000000-0005-0000-0000-0000AA0E0000}"/>
    <cellStyle name="Normal 6 2 2 3 2 3 4 2" xfId="7827" xr:uid="{00000000-0005-0000-0000-0000AB0E0000}"/>
    <cellStyle name="Normal 6 2 2 3 2 3 4 2 2" xfId="16500" xr:uid="{00000000-0005-0000-0000-0000AC0E0000}"/>
    <cellStyle name="Normal 6 2 2 3 2 3 4 2 2 2" xfId="33853" xr:uid="{00000000-0005-0000-0000-0000AD0E0000}"/>
    <cellStyle name="Normal 6 2 2 3 2 3 4 2 2 3" xfId="51199" xr:uid="{00000000-0005-0000-0000-0000AE0E0000}"/>
    <cellStyle name="Normal 6 2 2 3 2 3 4 2 3" xfId="25180" xr:uid="{00000000-0005-0000-0000-0000AF0E0000}"/>
    <cellStyle name="Normal 6 2 2 3 2 3 4 2 4" xfId="42526" xr:uid="{00000000-0005-0000-0000-0000B00E0000}"/>
    <cellStyle name="Normal 6 2 2 3 2 3 4 3" xfId="3858" xr:uid="{00000000-0005-0000-0000-0000B10E0000}"/>
    <cellStyle name="Normal 6 2 2 3 2 3 4 3 2" xfId="12531" xr:uid="{00000000-0005-0000-0000-0000B20E0000}"/>
    <cellStyle name="Normal 6 2 2 3 2 3 4 3 2 2" xfId="29884" xr:uid="{00000000-0005-0000-0000-0000B30E0000}"/>
    <cellStyle name="Normal 6 2 2 3 2 3 4 3 2 3" xfId="47230" xr:uid="{00000000-0005-0000-0000-0000B40E0000}"/>
    <cellStyle name="Normal 6 2 2 3 2 3 4 3 3" xfId="21211" xr:uid="{00000000-0005-0000-0000-0000B50E0000}"/>
    <cellStyle name="Normal 6 2 2 3 2 3 4 3 4" xfId="38557" xr:uid="{00000000-0005-0000-0000-0000B60E0000}"/>
    <cellStyle name="Normal 6 2 2 3 2 3 4 4" xfId="10718" xr:uid="{00000000-0005-0000-0000-0000B70E0000}"/>
    <cellStyle name="Normal 6 2 2 3 2 3 4 4 2" xfId="28071" xr:uid="{00000000-0005-0000-0000-0000B80E0000}"/>
    <cellStyle name="Normal 6 2 2 3 2 3 4 4 3" xfId="45417" xr:uid="{00000000-0005-0000-0000-0000B90E0000}"/>
    <cellStyle name="Normal 6 2 2 3 2 3 4 5" xfId="19398" xr:uid="{00000000-0005-0000-0000-0000BA0E0000}"/>
    <cellStyle name="Normal 6 2 2 3 2 3 4 6" xfId="36744" xr:uid="{00000000-0005-0000-0000-0000BB0E0000}"/>
    <cellStyle name="Normal 6 2 2 3 2 3 5" xfId="1457" xr:uid="{00000000-0005-0000-0000-0000BC0E0000}"/>
    <cellStyle name="Normal 6 2 2 3 2 3 5 2" xfId="7239" xr:uid="{00000000-0005-0000-0000-0000BD0E0000}"/>
    <cellStyle name="Normal 6 2 2 3 2 3 5 2 2" xfId="15912" xr:uid="{00000000-0005-0000-0000-0000BE0E0000}"/>
    <cellStyle name="Normal 6 2 2 3 2 3 5 2 2 2" xfId="33265" xr:uid="{00000000-0005-0000-0000-0000BF0E0000}"/>
    <cellStyle name="Normal 6 2 2 3 2 3 5 2 2 3" xfId="50611" xr:uid="{00000000-0005-0000-0000-0000C00E0000}"/>
    <cellStyle name="Normal 6 2 2 3 2 3 5 2 3" xfId="24592" xr:uid="{00000000-0005-0000-0000-0000C10E0000}"/>
    <cellStyle name="Normal 6 2 2 3 2 3 5 2 4" xfId="41938" xr:uid="{00000000-0005-0000-0000-0000C20E0000}"/>
    <cellStyle name="Normal 6 2 2 3 2 3 5 3" xfId="5083" xr:uid="{00000000-0005-0000-0000-0000C30E0000}"/>
    <cellStyle name="Normal 6 2 2 3 2 3 5 3 2" xfId="13756" xr:uid="{00000000-0005-0000-0000-0000C40E0000}"/>
    <cellStyle name="Normal 6 2 2 3 2 3 5 3 2 2" xfId="31109" xr:uid="{00000000-0005-0000-0000-0000C50E0000}"/>
    <cellStyle name="Normal 6 2 2 3 2 3 5 3 2 3" xfId="48455" xr:uid="{00000000-0005-0000-0000-0000C60E0000}"/>
    <cellStyle name="Normal 6 2 2 3 2 3 5 3 3" xfId="22436" xr:uid="{00000000-0005-0000-0000-0000C70E0000}"/>
    <cellStyle name="Normal 6 2 2 3 2 3 5 3 4" xfId="39782" xr:uid="{00000000-0005-0000-0000-0000C80E0000}"/>
    <cellStyle name="Normal 6 2 2 3 2 3 5 4" xfId="10130" xr:uid="{00000000-0005-0000-0000-0000C90E0000}"/>
    <cellStyle name="Normal 6 2 2 3 2 3 5 4 2" xfId="27483" xr:uid="{00000000-0005-0000-0000-0000CA0E0000}"/>
    <cellStyle name="Normal 6 2 2 3 2 3 5 4 3" xfId="44829" xr:uid="{00000000-0005-0000-0000-0000CB0E0000}"/>
    <cellStyle name="Normal 6 2 2 3 2 3 5 5" xfId="18810" xr:uid="{00000000-0005-0000-0000-0000CC0E0000}"/>
    <cellStyle name="Normal 6 2 2 3 2 3 5 6" xfId="36156" xr:uid="{00000000-0005-0000-0000-0000CD0E0000}"/>
    <cellStyle name="Normal 6 2 2 3 2 3 6" xfId="6014" xr:uid="{00000000-0005-0000-0000-0000CE0E0000}"/>
    <cellStyle name="Normal 6 2 2 3 2 3 6 2" xfId="14687" xr:uid="{00000000-0005-0000-0000-0000CF0E0000}"/>
    <cellStyle name="Normal 6 2 2 3 2 3 6 2 2" xfId="32040" xr:uid="{00000000-0005-0000-0000-0000D00E0000}"/>
    <cellStyle name="Normal 6 2 2 3 2 3 6 2 3" xfId="49386" xr:uid="{00000000-0005-0000-0000-0000D10E0000}"/>
    <cellStyle name="Normal 6 2 2 3 2 3 6 3" xfId="23367" xr:uid="{00000000-0005-0000-0000-0000D20E0000}"/>
    <cellStyle name="Normal 6 2 2 3 2 3 6 4" xfId="40713" xr:uid="{00000000-0005-0000-0000-0000D30E0000}"/>
    <cellStyle name="Normal 6 2 2 3 2 3 7" xfId="3270" xr:uid="{00000000-0005-0000-0000-0000D40E0000}"/>
    <cellStyle name="Normal 6 2 2 3 2 3 7 2" xfId="11943" xr:uid="{00000000-0005-0000-0000-0000D50E0000}"/>
    <cellStyle name="Normal 6 2 2 3 2 3 7 2 2" xfId="29296" xr:uid="{00000000-0005-0000-0000-0000D60E0000}"/>
    <cellStyle name="Normal 6 2 2 3 2 3 7 2 3" xfId="46642" xr:uid="{00000000-0005-0000-0000-0000D70E0000}"/>
    <cellStyle name="Normal 6 2 2 3 2 3 7 3" xfId="20623" xr:uid="{00000000-0005-0000-0000-0000D80E0000}"/>
    <cellStyle name="Normal 6 2 2 3 2 3 7 4" xfId="37969" xr:uid="{00000000-0005-0000-0000-0000D90E0000}"/>
    <cellStyle name="Normal 6 2 2 3 2 3 8" xfId="8905" xr:uid="{00000000-0005-0000-0000-0000DA0E0000}"/>
    <cellStyle name="Normal 6 2 2 3 2 3 8 2" xfId="26258" xr:uid="{00000000-0005-0000-0000-0000DB0E0000}"/>
    <cellStyle name="Normal 6 2 2 3 2 3 8 3" xfId="43604" xr:uid="{00000000-0005-0000-0000-0000DC0E0000}"/>
    <cellStyle name="Normal 6 2 2 3 2 3 9" xfId="17585" xr:uid="{00000000-0005-0000-0000-0000DD0E0000}"/>
    <cellStyle name="Normal 6 2 2 3 2 4" xfId="820" xr:uid="{00000000-0005-0000-0000-0000DE0E0000}"/>
    <cellStyle name="Normal 6 2 2 3 2 4 2" xfId="2633" xr:uid="{00000000-0005-0000-0000-0000DF0E0000}"/>
    <cellStyle name="Normal 6 2 2 3 2 4 2 2" xfId="8415" xr:uid="{00000000-0005-0000-0000-0000E00E0000}"/>
    <cellStyle name="Normal 6 2 2 3 2 4 2 2 2" xfId="17088" xr:uid="{00000000-0005-0000-0000-0000E10E0000}"/>
    <cellStyle name="Normal 6 2 2 3 2 4 2 2 2 2" xfId="34441" xr:uid="{00000000-0005-0000-0000-0000E20E0000}"/>
    <cellStyle name="Normal 6 2 2 3 2 4 2 2 2 3" xfId="51787" xr:uid="{00000000-0005-0000-0000-0000E30E0000}"/>
    <cellStyle name="Normal 6 2 2 3 2 4 2 2 3" xfId="25768" xr:uid="{00000000-0005-0000-0000-0000E40E0000}"/>
    <cellStyle name="Normal 6 2 2 3 2 4 2 2 4" xfId="43114" xr:uid="{00000000-0005-0000-0000-0000E50E0000}"/>
    <cellStyle name="Normal 6 2 2 3 2 4 2 3" xfId="4446" xr:uid="{00000000-0005-0000-0000-0000E60E0000}"/>
    <cellStyle name="Normal 6 2 2 3 2 4 2 3 2" xfId="13119" xr:uid="{00000000-0005-0000-0000-0000E70E0000}"/>
    <cellStyle name="Normal 6 2 2 3 2 4 2 3 2 2" xfId="30472" xr:uid="{00000000-0005-0000-0000-0000E80E0000}"/>
    <cellStyle name="Normal 6 2 2 3 2 4 2 3 2 3" xfId="47818" xr:uid="{00000000-0005-0000-0000-0000E90E0000}"/>
    <cellStyle name="Normal 6 2 2 3 2 4 2 3 3" xfId="21799" xr:uid="{00000000-0005-0000-0000-0000EA0E0000}"/>
    <cellStyle name="Normal 6 2 2 3 2 4 2 3 4" xfId="39145" xr:uid="{00000000-0005-0000-0000-0000EB0E0000}"/>
    <cellStyle name="Normal 6 2 2 3 2 4 2 4" xfId="11306" xr:uid="{00000000-0005-0000-0000-0000EC0E0000}"/>
    <cellStyle name="Normal 6 2 2 3 2 4 2 4 2" xfId="28659" xr:uid="{00000000-0005-0000-0000-0000ED0E0000}"/>
    <cellStyle name="Normal 6 2 2 3 2 4 2 4 3" xfId="46005" xr:uid="{00000000-0005-0000-0000-0000EE0E0000}"/>
    <cellStyle name="Normal 6 2 2 3 2 4 2 5" xfId="19986" xr:uid="{00000000-0005-0000-0000-0000EF0E0000}"/>
    <cellStyle name="Normal 6 2 2 3 2 4 2 6" xfId="37332" xr:uid="{00000000-0005-0000-0000-0000F00E0000}"/>
    <cellStyle name="Normal 6 2 2 3 2 4 3" xfId="1555" xr:uid="{00000000-0005-0000-0000-0000F10E0000}"/>
    <cellStyle name="Normal 6 2 2 3 2 4 3 2" xfId="7337" xr:uid="{00000000-0005-0000-0000-0000F20E0000}"/>
    <cellStyle name="Normal 6 2 2 3 2 4 3 2 2" xfId="16010" xr:uid="{00000000-0005-0000-0000-0000F30E0000}"/>
    <cellStyle name="Normal 6 2 2 3 2 4 3 2 2 2" xfId="33363" xr:uid="{00000000-0005-0000-0000-0000F40E0000}"/>
    <cellStyle name="Normal 6 2 2 3 2 4 3 2 2 3" xfId="50709" xr:uid="{00000000-0005-0000-0000-0000F50E0000}"/>
    <cellStyle name="Normal 6 2 2 3 2 4 3 2 3" xfId="24690" xr:uid="{00000000-0005-0000-0000-0000F60E0000}"/>
    <cellStyle name="Normal 6 2 2 3 2 4 3 2 4" xfId="42036" xr:uid="{00000000-0005-0000-0000-0000F70E0000}"/>
    <cellStyle name="Normal 6 2 2 3 2 4 3 3" xfId="5181" xr:uid="{00000000-0005-0000-0000-0000F80E0000}"/>
    <cellStyle name="Normal 6 2 2 3 2 4 3 3 2" xfId="13854" xr:uid="{00000000-0005-0000-0000-0000F90E0000}"/>
    <cellStyle name="Normal 6 2 2 3 2 4 3 3 2 2" xfId="31207" xr:uid="{00000000-0005-0000-0000-0000FA0E0000}"/>
    <cellStyle name="Normal 6 2 2 3 2 4 3 3 2 3" xfId="48553" xr:uid="{00000000-0005-0000-0000-0000FB0E0000}"/>
    <cellStyle name="Normal 6 2 2 3 2 4 3 3 3" xfId="22534" xr:uid="{00000000-0005-0000-0000-0000FC0E0000}"/>
    <cellStyle name="Normal 6 2 2 3 2 4 3 3 4" xfId="39880" xr:uid="{00000000-0005-0000-0000-0000FD0E0000}"/>
    <cellStyle name="Normal 6 2 2 3 2 4 3 4" xfId="10228" xr:uid="{00000000-0005-0000-0000-0000FE0E0000}"/>
    <cellStyle name="Normal 6 2 2 3 2 4 3 4 2" xfId="27581" xr:uid="{00000000-0005-0000-0000-0000FF0E0000}"/>
    <cellStyle name="Normal 6 2 2 3 2 4 3 4 3" xfId="44927" xr:uid="{00000000-0005-0000-0000-0000000F0000}"/>
    <cellStyle name="Normal 6 2 2 3 2 4 3 5" xfId="18908" xr:uid="{00000000-0005-0000-0000-0000010F0000}"/>
    <cellStyle name="Normal 6 2 2 3 2 4 3 6" xfId="36254" xr:uid="{00000000-0005-0000-0000-0000020F0000}"/>
    <cellStyle name="Normal 6 2 2 3 2 4 4" xfId="6602" xr:uid="{00000000-0005-0000-0000-0000030F0000}"/>
    <cellStyle name="Normal 6 2 2 3 2 4 4 2" xfId="15275" xr:uid="{00000000-0005-0000-0000-0000040F0000}"/>
    <cellStyle name="Normal 6 2 2 3 2 4 4 2 2" xfId="32628" xr:uid="{00000000-0005-0000-0000-0000050F0000}"/>
    <cellStyle name="Normal 6 2 2 3 2 4 4 2 3" xfId="49974" xr:uid="{00000000-0005-0000-0000-0000060F0000}"/>
    <cellStyle name="Normal 6 2 2 3 2 4 4 3" xfId="23955" xr:uid="{00000000-0005-0000-0000-0000070F0000}"/>
    <cellStyle name="Normal 6 2 2 3 2 4 4 4" xfId="41301" xr:uid="{00000000-0005-0000-0000-0000080F0000}"/>
    <cellStyle name="Normal 6 2 2 3 2 4 5" xfId="3368" xr:uid="{00000000-0005-0000-0000-0000090F0000}"/>
    <cellStyle name="Normal 6 2 2 3 2 4 5 2" xfId="12041" xr:uid="{00000000-0005-0000-0000-00000A0F0000}"/>
    <cellStyle name="Normal 6 2 2 3 2 4 5 2 2" xfId="29394" xr:uid="{00000000-0005-0000-0000-00000B0F0000}"/>
    <cellStyle name="Normal 6 2 2 3 2 4 5 2 3" xfId="46740" xr:uid="{00000000-0005-0000-0000-00000C0F0000}"/>
    <cellStyle name="Normal 6 2 2 3 2 4 5 3" xfId="20721" xr:uid="{00000000-0005-0000-0000-00000D0F0000}"/>
    <cellStyle name="Normal 6 2 2 3 2 4 5 4" xfId="38067" xr:uid="{00000000-0005-0000-0000-00000E0F0000}"/>
    <cellStyle name="Normal 6 2 2 3 2 4 6" xfId="9493" xr:uid="{00000000-0005-0000-0000-00000F0F0000}"/>
    <cellStyle name="Normal 6 2 2 3 2 4 6 2" xfId="26846" xr:uid="{00000000-0005-0000-0000-0000100F0000}"/>
    <cellStyle name="Normal 6 2 2 3 2 4 6 3" xfId="44192" xr:uid="{00000000-0005-0000-0000-0000110F0000}"/>
    <cellStyle name="Normal 6 2 2 3 2 4 7" xfId="18173" xr:uid="{00000000-0005-0000-0000-0000120F0000}"/>
    <cellStyle name="Normal 6 2 2 3 2 4 8" xfId="35519" xr:uid="{00000000-0005-0000-0000-0000130F0000}"/>
    <cellStyle name="Normal 6 2 2 3 2 5" xfId="477" xr:uid="{00000000-0005-0000-0000-0000140F0000}"/>
    <cellStyle name="Normal 6 2 2 3 2 5 2" xfId="2290" xr:uid="{00000000-0005-0000-0000-0000150F0000}"/>
    <cellStyle name="Normal 6 2 2 3 2 5 2 2" xfId="8072" xr:uid="{00000000-0005-0000-0000-0000160F0000}"/>
    <cellStyle name="Normal 6 2 2 3 2 5 2 2 2" xfId="16745" xr:uid="{00000000-0005-0000-0000-0000170F0000}"/>
    <cellStyle name="Normal 6 2 2 3 2 5 2 2 2 2" xfId="34098" xr:uid="{00000000-0005-0000-0000-0000180F0000}"/>
    <cellStyle name="Normal 6 2 2 3 2 5 2 2 2 3" xfId="51444" xr:uid="{00000000-0005-0000-0000-0000190F0000}"/>
    <cellStyle name="Normal 6 2 2 3 2 5 2 2 3" xfId="25425" xr:uid="{00000000-0005-0000-0000-00001A0F0000}"/>
    <cellStyle name="Normal 6 2 2 3 2 5 2 2 4" xfId="42771" xr:uid="{00000000-0005-0000-0000-00001B0F0000}"/>
    <cellStyle name="Normal 6 2 2 3 2 5 2 3" xfId="5573" xr:uid="{00000000-0005-0000-0000-00001C0F0000}"/>
    <cellStyle name="Normal 6 2 2 3 2 5 2 3 2" xfId="14246" xr:uid="{00000000-0005-0000-0000-00001D0F0000}"/>
    <cellStyle name="Normal 6 2 2 3 2 5 2 3 2 2" xfId="31599" xr:uid="{00000000-0005-0000-0000-00001E0F0000}"/>
    <cellStyle name="Normal 6 2 2 3 2 5 2 3 2 3" xfId="48945" xr:uid="{00000000-0005-0000-0000-00001F0F0000}"/>
    <cellStyle name="Normal 6 2 2 3 2 5 2 3 3" xfId="22926" xr:uid="{00000000-0005-0000-0000-0000200F0000}"/>
    <cellStyle name="Normal 6 2 2 3 2 5 2 3 4" xfId="40272" xr:uid="{00000000-0005-0000-0000-0000210F0000}"/>
    <cellStyle name="Normal 6 2 2 3 2 5 2 4" xfId="10963" xr:uid="{00000000-0005-0000-0000-0000220F0000}"/>
    <cellStyle name="Normal 6 2 2 3 2 5 2 4 2" xfId="28316" xr:uid="{00000000-0005-0000-0000-0000230F0000}"/>
    <cellStyle name="Normal 6 2 2 3 2 5 2 4 3" xfId="45662" xr:uid="{00000000-0005-0000-0000-0000240F0000}"/>
    <cellStyle name="Normal 6 2 2 3 2 5 2 5" xfId="19643" xr:uid="{00000000-0005-0000-0000-0000250F0000}"/>
    <cellStyle name="Normal 6 2 2 3 2 5 2 6" xfId="36989" xr:uid="{00000000-0005-0000-0000-0000260F0000}"/>
    <cellStyle name="Normal 6 2 2 3 2 5 3" xfId="6259" xr:uid="{00000000-0005-0000-0000-0000270F0000}"/>
    <cellStyle name="Normal 6 2 2 3 2 5 3 2" xfId="14932" xr:uid="{00000000-0005-0000-0000-0000280F0000}"/>
    <cellStyle name="Normal 6 2 2 3 2 5 3 2 2" xfId="32285" xr:uid="{00000000-0005-0000-0000-0000290F0000}"/>
    <cellStyle name="Normal 6 2 2 3 2 5 3 2 3" xfId="49631" xr:uid="{00000000-0005-0000-0000-00002A0F0000}"/>
    <cellStyle name="Normal 6 2 2 3 2 5 3 3" xfId="23612" xr:uid="{00000000-0005-0000-0000-00002B0F0000}"/>
    <cellStyle name="Normal 6 2 2 3 2 5 3 4" xfId="40958" xr:uid="{00000000-0005-0000-0000-00002C0F0000}"/>
    <cellStyle name="Normal 6 2 2 3 2 5 4" xfId="4103" xr:uid="{00000000-0005-0000-0000-00002D0F0000}"/>
    <cellStyle name="Normal 6 2 2 3 2 5 4 2" xfId="12776" xr:uid="{00000000-0005-0000-0000-00002E0F0000}"/>
    <cellStyle name="Normal 6 2 2 3 2 5 4 2 2" xfId="30129" xr:uid="{00000000-0005-0000-0000-00002F0F0000}"/>
    <cellStyle name="Normal 6 2 2 3 2 5 4 2 3" xfId="47475" xr:uid="{00000000-0005-0000-0000-0000300F0000}"/>
    <cellStyle name="Normal 6 2 2 3 2 5 4 3" xfId="21456" xr:uid="{00000000-0005-0000-0000-0000310F0000}"/>
    <cellStyle name="Normal 6 2 2 3 2 5 4 4" xfId="38802" xr:uid="{00000000-0005-0000-0000-0000320F0000}"/>
    <cellStyle name="Normal 6 2 2 3 2 5 5" xfId="9150" xr:uid="{00000000-0005-0000-0000-0000330F0000}"/>
    <cellStyle name="Normal 6 2 2 3 2 5 5 2" xfId="26503" xr:uid="{00000000-0005-0000-0000-0000340F0000}"/>
    <cellStyle name="Normal 6 2 2 3 2 5 5 3" xfId="43849" xr:uid="{00000000-0005-0000-0000-0000350F0000}"/>
    <cellStyle name="Normal 6 2 2 3 2 5 6" xfId="17830" xr:uid="{00000000-0005-0000-0000-0000360F0000}"/>
    <cellStyle name="Normal 6 2 2 3 2 5 7" xfId="35176" xr:uid="{00000000-0005-0000-0000-0000370F0000}"/>
    <cellStyle name="Normal 6 2 2 3 2 6" xfId="1898" xr:uid="{00000000-0005-0000-0000-0000380F0000}"/>
    <cellStyle name="Normal 6 2 2 3 2 6 2" xfId="7680" xr:uid="{00000000-0005-0000-0000-0000390F0000}"/>
    <cellStyle name="Normal 6 2 2 3 2 6 2 2" xfId="16353" xr:uid="{00000000-0005-0000-0000-00003A0F0000}"/>
    <cellStyle name="Normal 6 2 2 3 2 6 2 2 2" xfId="33706" xr:uid="{00000000-0005-0000-0000-00003B0F0000}"/>
    <cellStyle name="Normal 6 2 2 3 2 6 2 2 3" xfId="51052" xr:uid="{00000000-0005-0000-0000-00003C0F0000}"/>
    <cellStyle name="Normal 6 2 2 3 2 6 2 3" xfId="25033" xr:uid="{00000000-0005-0000-0000-00003D0F0000}"/>
    <cellStyle name="Normal 6 2 2 3 2 6 2 4" xfId="42379" xr:uid="{00000000-0005-0000-0000-00003E0F0000}"/>
    <cellStyle name="Normal 6 2 2 3 2 6 3" xfId="3711" xr:uid="{00000000-0005-0000-0000-00003F0F0000}"/>
    <cellStyle name="Normal 6 2 2 3 2 6 3 2" xfId="12384" xr:uid="{00000000-0005-0000-0000-0000400F0000}"/>
    <cellStyle name="Normal 6 2 2 3 2 6 3 2 2" xfId="29737" xr:uid="{00000000-0005-0000-0000-0000410F0000}"/>
    <cellStyle name="Normal 6 2 2 3 2 6 3 2 3" xfId="47083" xr:uid="{00000000-0005-0000-0000-0000420F0000}"/>
    <cellStyle name="Normal 6 2 2 3 2 6 3 3" xfId="21064" xr:uid="{00000000-0005-0000-0000-0000430F0000}"/>
    <cellStyle name="Normal 6 2 2 3 2 6 3 4" xfId="38410" xr:uid="{00000000-0005-0000-0000-0000440F0000}"/>
    <cellStyle name="Normal 6 2 2 3 2 6 4" xfId="10571" xr:uid="{00000000-0005-0000-0000-0000450F0000}"/>
    <cellStyle name="Normal 6 2 2 3 2 6 4 2" xfId="27924" xr:uid="{00000000-0005-0000-0000-0000460F0000}"/>
    <cellStyle name="Normal 6 2 2 3 2 6 4 3" xfId="45270" xr:uid="{00000000-0005-0000-0000-0000470F0000}"/>
    <cellStyle name="Normal 6 2 2 3 2 6 5" xfId="19251" xr:uid="{00000000-0005-0000-0000-0000480F0000}"/>
    <cellStyle name="Normal 6 2 2 3 2 6 6" xfId="36597" xr:uid="{00000000-0005-0000-0000-0000490F0000}"/>
    <cellStyle name="Normal 6 2 2 3 2 7" xfId="1212" xr:uid="{00000000-0005-0000-0000-00004A0F0000}"/>
    <cellStyle name="Normal 6 2 2 3 2 7 2" xfId="6994" xr:uid="{00000000-0005-0000-0000-00004B0F0000}"/>
    <cellStyle name="Normal 6 2 2 3 2 7 2 2" xfId="15667" xr:uid="{00000000-0005-0000-0000-00004C0F0000}"/>
    <cellStyle name="Normal 6 2 2 3 2 7 2 2 2" xfId="33020" xr:uid="{00000000-0005-0000-0000-00004D0F0000}"/>
    <cellStyle name="Normal 6 2 2 3 2 7 2 2 3" xfId="50366" xr:uid="{00000000-0005-0000-0000-00004E0F0000}"/>
    <cellStyle name="Normal 6 2 2 3 2 7 2 3" xfId="24347" xr:uid="{00000000-0005-0000-0000-00004F0F0000}"/>
    <cellStyle name="Normal 6 2 2 3 2 7 2 4" xfId="41693" xr:uid="{00000000-0005-0000-0000-0000500F0000}"/>
    <cellStyle name="Normal 6 2 2 3 2 7 3" xfId="4838" xr:uid="{00000000-0005-0000-0000-0000510F0000}"/>
    <cellStyle name="Normal 6 2 2 3 2 7 3 2" xfId="13511" xr:uid="{00000000-0005-0000-0000-0000520F0000}"/>
    <cellStyle name="Normal 6 2 2 3 2 7 3 2 2" xfId="30864" xr:uid="{00000000-0005-0000-0000-0000530F0000}"/>
    <cellStyle name="Normal 6 2 2 3 2 7 3 2 3" xfId="48210" xr:uid="{00000000-0005-0000-0000-0000540F0000}"/>
    <cellStyle name="Normal 6 2 2 3 2 7 3 3" xfId="22191" xr:uid="{00000000-0005-0000-0000-0000550F0000}"/>
    <cellStyle name="Normal 6 2 2 3 2 7 3 4" xfId="39537" xr:uid="{00000000-0005-0000-0000-0000560F0000}"/>
    <cellStyle name="Normal 6 2 2 3 2 7 4" xfId="9885" xr:uid="{00000000-0005-0000-0000-0000570F0000}"/>
    <cellStyle name="Normal 6 2 2 3 2 7 4 2" xfId="27238" xr:uid="{00000000-0005-0000-0000-0000580F0000}"/>
    <cellStyle name="Normal 6 2 2 3 2 7 4 3" xfId="44584" xr:uid="{00000000-0005-0000-0000-0000590F0000}"/>
    <cellStyle name="Normal 6 2 2 3 2 7 5" xfId="18565" xr:uid="{00000000-0005-0000-0000-00005A0F0000}"/>
    <cellStyle name="Normal 6 2 2 3 2 7 6" xfId="35911" xr:uid="{00000000-0005-0000-0000-00005B0F0000}"/>
    <cellStyle name="Normal 6 2 2 3 2 8" xfId="5867" xr:uid="{00000000-0005-0000-0000-00005C0F0000}"/>
    <cellStyle name="Normal 6 2 2 3 2 8 2" xfId="14540" xr:uid="{00000000-0005-0000-0000-00005D0F0000}"/>
    <cellStyle name="Normal 6 2 2 3 2 8 2 2" xfId="31893" xr:uid="{00000000-0005-0000-0000-00005E0F0000}"/>
    <cellStyle name="Normal 6 2 2 3 2 8 2 3" xfId="49239" xr:uid="{00000000-0005-0000-0000-00005F0F0000}"/>
    <cellStyle name="Normal 6 2 2 3 2 8 3" xfId="23220" xr:uid="{00000000-0005-0000-0000-0000600F0000}"/>
    <cellStyle name="Normal 6 2 2 3 2 8 4" xfId="40566" xr:uid="{00000000-0005-0000-0000-0000610F0000}"/>
    <cellStyle name="Normal 6 2 2 3 2 9" xfId="3025" xr:uid="{00000000-0005-0000-0000-0000620F0000}"/>
    <cellStyle name="Normal 6 2 2 3 2 9 2" xfId="11698" xr:uid="{00000000-0005-0000-0000-0000630F0000}"/>
    <cellStyle name="Normal 6 2 2 3 2 9 2 2" xfId="29051" xr:uid="{00000000-0005-0000-0000-0000640F0000}"/>
    <cellStyle name="Normal 6 2 2 3 2 9 2 3" xfId="46397" xr:uid="{00000000-0005-0000-0000-0000650F0000}"/>
    <cellStyle name="Normal 6 2 2 3 2 9 3" xfId="20378" xr:uid="{00000000-0005-0000-0000-0000660F0000}"/>
    <cellStyle name="Normal 6 2 2 3 2 9 4" xfId="37724" xr:uid="{00000000-0005-0000-0000-0000670F0000}"/>
    <cellStyle name="Normal 6 2 2 3 3" xfId="183" xr:uid="{00000000-0005-0000-0000-0000680F0000}"/>
    <cellStyle name="Normal 6 2 2 3 3 10" xfId="17536" xr:uid="{00000000-0005-0000-0000-0000690F0000}"/>
    <cellStyle name="Normal 6 2 2 3 3 11" xfId="34882" xr:uid="{00000000-0005-0000-0000-00006A0F0000}"/>
    <cellStyle name="Normal 6 2 2 3 3 2" xfId="673" xr:uid="{00000000-0005-0000-0000-00006B0F0000}"/>
    <cellStyle name="Normal 6 2 2 3 3 2 2" xfId="2486" xr:uid="{00000000-0005-0000-0000-00006C0F0000}"/>
    <cellStyle name="Normal 6 2 2 3 3 2 2 2" xfId="8268" xr:uid="{00000000-0005-0000-0000-00006D0F0000}"/>
    <cellStyle name="Normal 6 2 2 3 3 2 2 2 2" xfId="16941" xr:uid="{00000000-0005-0000-0000-00006E0F0000}"/>
    <cellStyle name="Normal 6 2 2 3 3 2 2 2 2 2" xfId="34294" xr:uid="{00000000-0005-0000-0000-00006F0F0000}"/>
    <cellStyle name="Normal 6 2 2 3 3 2 2 2 2 3" xfId="51640" xr:uid="{00000000-0005-0000-0000-0000700F0000}"/>
    <cellStyle name="Normal 6 2 2 3 3 2 2 2 3" xfId="25621" xr:uid="{00000000-0005-0000-0000-0000710F0000}"/>
    <cellStyle name="Normal 6 2 2 3 3 2 2 2 4" xfId="42967" xr:uid="{00000000-0005-0000-0000-0000720F0000}"/>
    <cellStyle name="Normal 6 2 2 3 3 2 2 3" xfId="4299" xr:uid="{00000000-0005-0000-0000-0000730F0000}"/>
    <cellStyle name="Normal 6 2 2 3 3 2 2 3 2" xfId="12972" xr:uid="{00000000-0005-0000-0000-0000740F0000}"/>
    <cellStyle name="Normal 6 2 2 3 3 2 2 3 2 2" xfId="30325" xr:uid="{00000000-0005-0000-0000-0000750F0000}"/>
    <cellStyle name="Normal 6 2 2 3 3 2 2 3 2 3" xfId="47671" xr:uid="{00000000-0005-0000-0000-0000760F0000}"/>
    <cellStyle name="Normal 6 2 2 3 3 2 2 3 3" xfId="21652" xr:uid="{00000000-0005-0000-0000-0000770F0000}"/>
    <cellStyle name="Normal 6 2 2 3 3 2 2 3 4" xfId="38998" xr:uid="{00000000-0005-0000-0000-0000780F0000}"/>
    <cellStyle name="Normal 6 2 2 3 3 2 2 4" xfId="11159" xr:uid="{00000000-0005-0000-0000-0000790F0000}"/>
    <cellStyle name="Normal 6 2 2 3 3 2 2 4 2" xfId="28512" xr:uid="{00000000-0005-0000-0000-00007A0F0000}"/>
    <cellStyle name="Normal 6 2 2 3 3 2 2 4 3" xfId="45858" xr:uid="{00000000-0005-0000-0000-00007B0F0000}"/>
    <cellStyle name="Normal 6 2 2 3 3 2 2 5" xfId="19839" xr:uid="{00000000-0005-0000-0000-00007C0F0000}"/>
    <cellStyle name="Normal 6 2 2 3 3 2 2 6" xfId="37185" xr:uid="{00000000-0005-0000-0000-00007D0F0000}"/>
    <cellStyle name="Normal 6 2 2 3 3 2 3" xfId="1408" xr:uid="{00000000-0005-0000-0000-00007E0F0000}"/>
    <cellStyle name="Normal 6 2 2 3 3 2 3 2" xfId="7190" xr:uid="{00000000-0005-0000-0000-00007F0F0000}"/>
    <cellStyle name="Normal 6 2 2 3 3 2 3 2 2" xfId="15863" xr:uid="{00000000-0005-0000-0000-0000800F0000}"/>
    <cellStyle name="Normal 6 2 2 3 3 2 3 2 2 2" xfId="33216" xr:uid="{00000000-0005-0000-0000-0000810F0000}"/>
    <cellStyle name="Normal 6 2 2 3 3 2 3 2 2 3" xfId="50562" xr:uid="{00000000-0005-0000-0000-0000820F0000}"/>
    <cellStyle name="Normal 6 2 2 3 3 2 3 2 3" xfId="24543" xr:uid="{00000000-0005-0000-0000-0000830F0000}"/>
    <cellStyle name="Normal 6 2 2 3 3 2 3 2 4" xfId="41889" xr:uid="{00000000-0005-0000-0000-0000840F0000}"/>
    <cellStyle name="Normal 6 2 2 3 3 2 3 3" xfId="5034" xr:uid="{00000000-0005-0000-0000-0000850F0000}"/>
    <cellStyle name="Normal 6 2 2 3 3 2 3 3 2" xfId="13707" xr:uid="{00000000-0005-0000-0000-0000860F0000}"/>
    <cellStyle name="Normal 6 2 2 3 3 2 3 3 2 2" xfId="31060" xr:uid="{00000000-0005-0000-0000-0000870F0000}"/>
    <cellStyle name="Normal 6 2 2 3 3 2 3 3 2 3" xfId="48406" xr:uid="{00000000-0005-0000-0000-0000880F0000}"/>
    <cellStyle name="Normal 6 2 2 3 3 2 3 3 3" xfId="22387" xr:uid="{00000000-0005-0000-0000-0000890F0000}"/>
    <cellStyle name="Normal 6 2 2 3 3 2 3 3 4" xfId="39733" xr:uid="{00000000-0005-0000-0000-00008A0F0000}"/>
    <cellStyle name="Normal 6 2 2 3 3 2 3 4" xfId="10081" xr:uid="{00000000-0005-0000-0000-00008B0F0000}"/>
    <cellStyle name="Normal 6 2 2 3 3 2 3 4 2" xfId="27434" xr:uid="{00000000-0005-0000-0000-00008C0F0000}"/>
    <cellStyle name="Normal 6 2 2 3 3 2 3 4 3" xfId="44780" xr:uid="{00000000-0005-0000-0000-00008D0F0000}"/>
    <cellStyle name="Normal 6 2 2 3 3 2 3 5" xfId="18761" xr:uid="{00000000-0005-0000-0000-00008E0F0000}"/>
    <cellStyle name="Normal 6 2 2 3 3 2 3 6" xfId="36107" xr:uid="{00000000-0005-0000-0000-00008F0F0000}"/>
    <cellStyle name="Normal 6 2 2 3 3 2 4" xfId="6455" xr:uid="{00000000-0005-0000-0000-0000900F0000}"/>
    <cellStyle name="Normal 6 2 2 3 3 2 4 2" xfId="15128" xr:uid="{00000000-0005-0000-0000-0000910F0000}"/>
    <cellStyle name="Normal 6 2 2 3 3 2 4 2 2" xfId="32481" xr:uid="{00000000-0005-0000-0000-0000920F0000}"/>
    <cellStyle name="Normal 6 2 2 3 3 2 4 2 3" xfId="49827" xr:uid="{00000000-0005-0000-0000-0000930F0000}"/>
    <cellStyle name="Normal 6 2 2 3 3 2 4 3" xfId="23808" xr:uid="{00000000-0005-0000-0000-0000940F0000}"/>
    <cellStyle name="Normal 6 2 2 3 3 2 4 4" xfId="41154" xr:uid="{00000000-0005-0000-0000-0000950F0000}"/>
    <cellStyle name="Normal 6 2 2 3 3 2 5" xfId="3221" xr:uid="{00000000-0005-0000-0000-0000960F0000}"/>
    <cellStyle name="Normal 6 2 2 3 3 2 5 2" xfId="11894" xr:uid="{00000000-0005-0000-0000-0000970F0000}"/>
    <cellStyle name="Normal 6 2 2 3 3 2 5 2 2" xfId="29247" xr:uid="{00000000-0005-0000-0000-0000980F0000}"/>
    <cellStyle name="Normal 6 2 2 3 3 2 5 2 3" xfId="46593" xr:uid="{00000000-0005-0000-0000-0000990F0000}"/>
    <cellStyle name="Normal 6 2 2 3 3 2 5 3" xfId="20574" xr:uid="{00000000-0005-0000-0000-00009A0F0000}"/>
    <cellStyle name="Normal 6 2 2 3 3 2 5 4" xfId="37920" xr:uid="{00000000-0005-0000-0000-00009B0F0000}"/>
    <cellStyle name="Normal 6 2 2 3 3 2 6" xfId="9346" xr:uid="{00000000-0005-0000-0000-00009C0F0000}"/>
    <cellStyle name="Normal 6 2 2 3 3 2 6 2" xfId="26699" xr:uid="{00000000-0005-0000-0000-00009D0F0000}"/>
    <cellStyle name="Normal 6 2 2 3 3 2 6 3" xfId="44045" xr:uid="{00000000-0005-0000-0000-00009E0F0000}"/>
    <cellStyle name="Normal 6 2 2 3 3 2 7" xfId="18026" xr:uid="{00000000-0005-0000-0000-00009F0F0000}"/>
    <cellStyle name="Normal 6 2 2 3 3 2 8" xfId="35372" xr:uid="{00000000-0005-0000-0000-0000A00F0000}"/>
    <cellStyle name="Normal 6 2 2 3 3 3" xfId="918" xr:uid="{00000000-0005-0000-0000-0000A10F0000}"/>
    <cellStyle name="Normal 6 2 2 3 3 3 2" xfId="2731" xr:uid="{00000000-0005-0000-0000-0000A20F0000}"/>
    <cellStyle name="Normal 6 2 2 3 3 3 2 2" xfId="8513" xr:uid="{00000000-0005-0000-0000-0000A30F0000}"/>
    <cellStyle name="Normal 6 2 2 3 3 3 2 2 2" xfId="17186" xr:uid="{00000000-0005-0000-0000-0000A40F0000}"/>
    <cellStyle name="Normal 6 2 2 3 3 3 2 2 2 2" xfId="34539" xr:uid="{00000000-0005-0000-0000-0000A50F0000}"/>
    <cellStyle name="Normal 6 2 2 3 3 3 2 2 2 3" xfId="51885" xr:uid="{00000000-0005-0000-0000-0000A60F0000}"/>
    <cellStyle name="Normal 6 2 2 3 3 3 2 2 3" xfId="25866" xr:uid="{00000000-0005-0000-0000-0000A70F0000}"/>
    <cellStyle name="Normal 6 2 2 3 3 3 2 2 4" xfId="43212" xr:uid="{00000000-0005-0000-0000-0000A80F0000}"/>
    <cellStyle name="Normal 6 2 2 3 3 3 2 3" xfId="4544" xr:uid="{00000000-0005-0000-0000-0000A90F0000}"/>
    <cellStyle name="Normal 6 2 2 3 3 3 2 3 2" xfId="13217" xr:uid="{00000000-0005-0000-0000-0000AA0F0000}"/>
    <cellStyle name="Normal 6 2 2 3 3 3 2 3 2 2" xfId="30570" xr:uid="{00000000-0005-0000-0000-0000AB0F0000}"/>
    <cellStyle name="Normal 6 2 2 3 3 3 2 3 2 3" xfId="47916" xr:uid="{00000000-0005-0000-0000-0000AC0F0000}"/>
    <cellStyle name="Normal 6 2 2 3 3 3 2 3 3" xfId="21897" xr:uid="{00000000-0005-0000-0000-0000AD0F0000}"/>
    <cellStyle name="Normal 6 2 2 3 3 3 2 3 4" xfId="39243" xr:uid="{00000000-0005-0000-0000-0000AE0F0000}"/>
    <cellStyle name="Normal 6 2 2 3 3 3 2 4" xfId="11404" xr:uid="{00000000-0005-0000-0000-0000AF0F0000}"/>
    <cellStyle name="Normal 6 2 2 3 3 3 2 4 2" xfId="28757" xr:uid="{00000000-0005-0000-0000-0000B00F0000}"/>
    <cellStyle name="Normal 6 2 2 3 3 3 2 4 3" xfId="46103" xr:uid="{00000000-0005-0000-0000-0000B10F0000}"/>
    <cellStyle name="Normal 6 2 2 3 3 3 2 5" xfId="20084" xr:uid="{00000000-0005-0000-0000-0000B20F0000}"/>
    <cellStyle name="Normal 6 2 2 3 3 3 2 6" xfId="37430" xr:uid="{00000000-0005-0000-0000-0000B30F0000}"/>
    <cellStyle name="Normal 6 2 2 3 3 3 3" xfId="1653" xr:uid="{00000000-0005-0000-0000-0000B40F0000}"/>
    <cellStyle name="Normal 6 2 2 3 3 3 3 2" xfId="7435" xr:uid="{00000000-0005-0000-0000-0000B50F0000}"/>
    <cellStyle name="Normal 6 2 2 3 3 3 3 2 2" xfId="16108" xr:uid="{00000000-0005-0000-0000-0000B60F0000}"/>
    <cellStyle name="Normal 6 2 2 3 3 3 3 2 2 2" xfId="33461" xr:uid="{00000000-0005-0000-0000-0000B70F0000}"/>
    <cellStyle name="Normal 6 2 2 3 3 3 3 2 2 3" xfId="50807" xr:uid="{00000000-0005-0000-0000-0000B80F0000}"/>
    <cellStyle name="Normal 6 2 2 3 3 3 3 2 3" xfId="24788" xr:uid="{00000000-0005-0000-0000-0000B90F0000}"/>
    <cellStyle name="Normal 6 2 2 3 3 3 3 2 4" xfId="42134" xr:uid="{00000000-0005-0000-0000-0000BA0F0000}"/>
    <cellStyle name="Normal 6 2 2 3 3 3 3 3" xfId="5279" xr:uid="{00000000-0005-0000-0000-0000BB0F0000}"/>
    <cellStyle name="Normal 6 2 2 3 3 3 3 3 2" xfId="13952" xr:uid="{00000000-0005-0000-0000-0000BC0F0000}"/>
    <cellStyle name="Normal 6 2 2 3 3 3 3 3 2 2" xfId="31305" xr:uid="{00000000-0005-0000-0000-0000BD0F0000}"/>
    <cellStyle name="Normal 6 2 2 3 3 3 3 3 2 3" xfId="48651" xr:uid="{00000000-0005-0000-0000-0000BE0F0000}"/>
    <cellStyle name="Normal 6 2 2 3 3 3 3 3 3" xfId="22632" xr:uid="{00000000-0005-0000-0000-0000BF0F0000}"/>
    <cellStyle name="Normal 6 2 2 3 3 3 3 3 4" xfId="39978" xr:uid="{00000000-0005-0000-0000-0000C00F0000}"/>
    <cellStyle name="Normal 6 2 2 3 3 3 3 4" xfId="10326" xr:uid="{00000000-0005-0000-0000-0000C10F0000}"/>
    <cellStyle name="Normal 6 2 2 3 3 3 3 4 2" xfId="27679" xr:uid="{00000000-0005-0000-0000-0000C20F0000}"/>
    <cellStyle name="Normal 6 2 2 3 3 3 3 4 3" xfId="45025" xr:uid="{00000000-0005-0000-0000-0000C30F0000}"/>
    <cellStyle name="Normal 6 2 2 3 3 3 3 5" xfId="19006" xr:uid="{00000000-0005-0000-0000-0000C40F0000}"/>
    <cellStyle name="Normal 6 2 2 3 3 3 3 6" xfId="36352" xr:uid="{00000000-0005-0000-0000-0000C50F0000}"/>
    <cellStyle name="Normal 6 2 2 3 3 3 4" xfId="6700" xr:uid="{00000000-0005-0000-0000-0000C60F0000}"/>
    <cellStyle name="Normal 6 2 2 3 3 3 4 2" xfId="15373" xr:uid="{00000000-0005-0000-0000-0000C70F0000}"/>
    <cellStyle name="Normal 6 2 2 3 3 3 4 2 2" xfId="32726" xr:uid="{00000000-0005-0000-0000-0000C80F0000}"/>
    <cellStyle name="Normal 6 2 2 3 3 3 4 2 3" xfId="50072" xr:uid="{00000000-0005-0000-0000-0000C90F0000}"/>
    <cellStyle name="Normal 6 2 2 3 3 3 4 3" xfId="24053" xr:uid="{00000000-0005-0000-0000-0000CA0F0000}"/>
    <cellStyle name="Normal 6 2 2 3 3 3 4 4" xfId="41399" xr:uid="{00000000-0005-0000-0000-0000CB0F0000}"/>
    <cellStyle name="Normal 6 2 2 3 3 3 5" xfId="3466" xr:uid="{00000000-0005-0000-0000-0000CC0F0000}"/>
    <cellStyle name="Normal 6 2 2 3 3 3 5 2" xfId="12139" xr:uid="{00000000-0005-0000-0000-0000CD0F0000}"/>
    <cellStyle name="Normal 6 2 2 3 3 3 5 2 2" xfId="29492" xr:uid="{00000000-0005-0000-0000-0000CE0F0000}"/>
    <cellStyle name="Normal 6 2 2 3 3 3 5 2 3" xfId="46838" xr:uid="{00000000-0005-0000-0000-0000CF0F0000}"/>
    <cellStyle name="Normal 6 2 2 3 3 3 5 3" xfId="20819" xr:uid="{00000000-0005-0000-0000-0000D00F0000}"/>
    <cellStyle name="Normal 6 2 2 3 3 3 5 4" xfId="38165" xr:uid="{00000000-0005-0000-0000-0000D10F0000}"/>
    <cellStyle name="Normal 6 2 2 3 3 3 6" xfId="9591" xr:uid="{00000000-0005-0000-0000-0000D20F0000}"/>
    <cellStyle name="Normal 6 2 2 3 3 3 6 2" xfId="26944" xr:uid="{00000000-0005-0000-0000-0000D30F0000}"/>
    <cellStyle name="Normal 6 2 2 3 3 3 6 3" xfId="44290" xr:uid="{00000000-0005-0000-0000-0000D40F0000}"/>
    <cellStyle name="Normal 6 2 2 3 3 3 7" xfId="18271" xr:uid="{00000000-0005-0000-0000-0000D50F0000}"/>
    <cellStyle name="Normal 6 2 2 3 3 3 8" xfId="35617" xr:uid="{00000000-0005-0000-0000-0000D60F0000}"/>
    <cellStyle name="Normal 6 2 2 3 3 4" xfId="428" xr:uid="{00000000-0005-0000-0000-0000D70F0000}"/>
    <cellStyle name="Normal 6 2 2 3 3 4 2" xfId="2241" xr:uid="{00000000-0005-0000-0000-0000D80F0000}"/>
    <cellStyle name="Normal 6 2 2 3 3 4 2 2" xfId="8023" xr:uid="{00000000-0005-0000-0000-0000D90F0000}"/>
    <cellStyle name="Normal 6 2 2 3 3 4 2 2 2" xfId="16696" xr:uid="{00000000-0005-0000-0000-0000DA0F0000}"/>
    <cellStyle name="Normal 6 2 2 3 3 4 2 2 2 2" xfId="34049" xr:uid="{00000000-0005-0000-0000-0000DB0F0000}"/>
    <cellStyle name="Normal 6 2 2 3 3 4 2 2 2 3" xfId="51395" xr:uid="{00000000-0005-0000-0000-0000DC0F0000}"/>
    <cellStyle name="Normal 6 2 2 3 3 4 2 2 3" xfId="25376" xr:uid="{00000000-0005-0000-0000-0000DD0F0000}"/>
    <cellStyle name="Normal 6 2 2 3 3 4 2 2 4" xfId="42722" xr:uid="{00000000-0005-0000-0000-0000DE0F0000}"/>
    <cellStyle name="Normal 6 2 2 3 3 4 2 3" xfId="5524" xr:uid="{00000000-0005-0000-0000-0000DF0F0000}"/>
    <cellStyle name="Normal 6 2 2 3 3 4 2 3 2" xfId="14197" xr:uid="{00000000-0005-0000-0000-0000E00F0000}"/>
    <cellStyle name="Normal 6 2 2 3 3 4 2 3 2 2" xfId="31550" xr:uid="{00000000-0005-0000-0000-0000E10F0000}"/>
    <cellStyle name="Normal 6 2 2 3 3 4 2 3 2 3" xfId="48896" xr:uid="{00000000-0005-0000-0000-0000E20F0000}"/>
    <cellStyle name="Normal 6 2 2 3 3 4 2 3 3" xfId="22877" xr:uid="{00000000-0005-0000-0000-0000E30F0000}"/>
    <cellStyle name="Normal 6 2 2 3 3 4 2 3 4" xfId="40223" xr:uid="{00000000-0005-0000-0000-0000E40F0000}"/>
    <cellStyle name="Normal 6 2 2 3 3 4 2 4" xfId="10914" xr:uid="{00000000-0005-0000-0000-0000E50F0000}"/>
    <cellStyle name="Normal 6 2 2 3 3 4 2 4 2" xfId="28267" xr:uid="{00000000-0005-0000-0000-0000E60F0000}"/>
    <cellStyle name="Normal 6 2 2 3 3 4 2 4 3" xfId="45613" xr:uid="{00000000-0005-0000-0000-0000E70F0000}"/>
    <cellStyle name="Normal 6 2 2 3 3 4 2 5" xfId="19594" xr:uid="{00000000-0005-0000-0000-0000E80F0000}"/>
    <cellStyle name="Normal 6 2 2 3 3 4 2 6" xfId="36940" xr:uid="{00000000-0005-0000-0000-0000E90F0000}"/>
    <cellStyle name="Normal 6 2 2 3 3 4 3" xfId="6210" xr:uid="{00000000-0005-0000-0000-0000EA0F0000}"/>
    <cellStyle name="Normal 6 2 2 3 3 4 3 2" xfId="14883" xr:uid="{00000000-0005-0000-0000-0000EB0F0000}"/>
    <cellStyle name="Normal 6 2 2 3 3 4 3 2 2" xfId="32236" xr:uid="{00000000-0005-0000-0000-0000EC0F0000}"/>
    <cellStyle name="Normal 6 2 2 3 3 4 3 2 3" xfId="49582" xr:uid="{00000000-0005-0000-0000-0000ED0F0000}"/>
    <cellStyle name="Normal 6 2 2 3 3 4 3 3" xfId="23563" xr:uid="{00000000-0005-0000-0000-0000EE0F0000}"/>
    <cellStyle name="Normal 6 2 2 3 3 4 3 4" xfId="40909" xr:uid="{00000000-0005-0000-0000-0000EF0F0000}"/>
    <cellStyle name="Normal 6 2 2 3 3 4 4" xfId="4054" xr:uid="{00000000-0005-0000-0000-0000F00F0000}"/>
    <cellStyle name="Normal 6 2 2 3 3 4 4 2" xfId="12727" xr:uid="{00000000-0005-0000-0000-0000F10F0000}"/>
    <cellStyle name="Normal 6 2 2 3 3 4 4 2 2" xfId="30080" xr:uid="{00000000-0005-0000-0000-0000F20F0000}"/>
    <cellStyle name="Normal 6 2 2 3 3 4 4 2 3" xfId="47426" xr:uid="{00000000-0005-0000-0000-0000F30F0000}"/>
    <cellStyle name="Normal 6 2 2 3 3 4 4 3" xfId="21407" xr:uid="{00000000-0005-0000-0000-0000F40F0000}"/>
    <cellStyle name="Normal 6 2 2 3 3 4 4 4" xfId="38753" xr:uid="{00000000-0005-0000-0000-0000F50F0000}"/>
    <cellStyle name="Normal 6 2 2 3 3 4 5" xfId="9101" xr:uid="{00000000-0005-0000-0000-0000F60F0000}"/>
    <cellStyle name="Normal 6 2 2 3 3 4 5 2" xfId="26454" xr:uid="{00000000-0005-0000-0000-0000F70F0000}"/>
    <cellStyle name="Normal 6 2 2 3 3 4 5 3" xfId="43800" xr:uid="{00000000-0005-0000-0000-0000F80F0000}"/>
    <cellStyle name="Normal 6 2 2 3 3 4 6" xfId="17781" xr:uid="{00000000-0005-0000-0000-0000F90F0000}"/>
    <cellStyle name="Normal 6 2 2 3 3 4 7" xfId="35127" xr:uid="{00000000-0005-0000-0000-0000FA0F0000}"/>
    <cellStyle name="Normal 6 2 2 3 3 5" xfId="1996" xr:uid="{00000000-0005-0000-0000-0000FB0F0000}"/>
    <cellStyle name="Normal 6 2 2 3 3 5 2" xfId="7778" xr:uid="{00000000-0005-0000-0000-0000FC0F0000}"/>
    <cellStyle name="Normal 6 2 2 3 3 5 2 2" xfId="16451" xr:uid="{00000000-0005-0000-0000-0000FD0F0000}"/>
    <cellStyle name="Normal 6 2 2 3 3 5 2 2 2" xfId="33804" xr:uid="{00000000-0005-0000-0000-0000FE0F0000}"/>
    <cellStyle name="Normal 6 2 2 3 3 5 2 2 3" xfId="51150" xr:uid="{00000000-0005-0000-0000-0000FF0F0000}"/>
    <cellStyle name="Normal 6 2 2 3 3 5 2 3" xfId="25131" xr:uid="{00000000-0005-0000-0000-000000100000}"/>
    <cellStyle name="Normal 6 2 2 3 3 5 2 4" xfId="42477" xr:uid="{00000000-0005-0000-0000-000001100000}"/>
    <cellStyle name="Normal 6 2 2 3 3 5 3" xfId="3809" xr:uid="{00000000-0005-0000-0000-000002100000}"/>
    <cellStyle name="Normal 6 2 2 3 3 5 3 2" xfId="12482" xr:uid="{00000000-0005-0000-0000-000003100000}"/>
    <cellStyle name="Normal 6 2 2 3 3 5 3 2 2" xfId="29835" xr:uid="{00000000-0005-0000-0000-000004100000}"/>
    <cellStyle name="Normal 6 2 2 3 3 5 3 2 3" xfId="47181" xr:uid="{00000000-0005-0000-0000-000005100000}"/>
    <cellStyle name="Normal 6 2 2 3 3 5 3 3" xfId="21162" xr:uid="{00000000-0005-0000-0000-000006100000}"/>
    <cellStyle name="Normal 6 2 2 3 3 5 3 4" xfId="38508" xr:uid="{00000000-0005-0000-0000-000007100000}"/>
    <cellStyle name="Normal 6 2 2 3 3 5 4" xfId="10669" xr:uid="{00000000-0005-0000-0000-000008100000}"/>
    <cellStyle name="Normal 6 2 2 3 3 5 4 2" xfId="28022" xr:uid="{00000000-0005-0000-0000-000009100000}"/>
    <cellStyle name="Normal 6 2 2 3 3 5 4 3" xfId="45368" xr:uid="{00000000-0005-0000-0000-00000A100000}"/>
    <cellStyle name="Normal 6 2 2 3 3 5 5" xfId="19349" xr:uid="{00000000-0005-0000-0000-00000B100000}"/>
    <cellStyle name="Normal 6 2 2 3 3 5 6" xfId="36695" xr:uid="{00000000-0005-0000-0000-00000C100000}"/>
    <cellStyle name="Normal 6 2 2 3 3 6" xfId="1163" xr:uid="{00000000-0005-0000-0000-00000D100000}"/>
    <cellStyle name="Normal 6 2 2 3 3 6 2" xfId="6945" xr:uid="{00000000-0005-0000-0000-00000E100000}"/>
    <cellStyle name="Normal 6 2 2 3 3 6 2 2" xfId="15618" xr:uid="{00000000-0005-0000-0000-00000F100000}"/>
    <cellStyle name="Normal 6 2 2 3 3 6 2 2 2" xfId="32971" xr:uid="{00000000-0005-0000-0000-000010100000}"/>
    <cellStyle name="Normal 6 2 2 3 3 6 2 2 3" xfId="50317" xr:uid="{00000000-0005-0000-0000-000011100000}"/>
    <cellStyle name="Normal 6 2 2 3 3 6 2 3" xfId="24298" xr:uid="{00000000-0005-0000-0000-000012100000}"/>
    <cellStyle name="Normal 6 2 2 3 3 6 2 4" xfId="41644" xr:uid="{00000000-0005-0000-0000-000013100000}"/>
    <cellStyle name="Normal 6 2 2 3 3 6 3" xfId="4789" xr:uid="{00000000-0005-0000-0000-000014100000}"/>
    <cellStyle name="Normal 6 2 2 3 3 6 3 2" xfId="13462" xr:uid="{00000000-0005-0000-0000-000015100000}"/>
    <cellStyle name="Normal 6 2 2 3 3 6 3 2 2" xfId="30815" xr:uid="{00000000-0005-0000-0000-000016100000}"/>
    <cellStyle name="Normal 6 2 2 3 3 6 3 2 3" xfId="48161" xr:uid="{00000000-0005-0000-0000-000017100000}"/>
    <cellStyle name="Normal 6 2 2 3 3 6 3 3" xfId="22142" xr:uid="{00000000-0005-0000-0000-000018100000}"/>
    <cellStyle name="Normal 6 2 2 3 3 6 3 4" xfId="39488" xr:uid="{00000000-0005-0000-0000-000019100000}"/>
    <cellStyle name="Normal 6 2 2 3 3 6 4" xfId="9836" xr:uid="{00000000-0005-0000-0000-00001A100000}"/>
    <cellStyle name="Normal 6 2 2 3 3 6 4 2" xfId="27189" xr:uid="{00000000-0005-0000-0000-00001B100000}"/>
    <cellStyle name="Normal 6 2 2 3 3 6 4 3" xfId="44535" xr:uid="{00000000-0005-0000-0000-00001C100000}"/>
    <cellStyle name="Normal 6 2 2 3 3 6 5" xfId="18516" xr:uid="{00000000-0005-0000-0000-00001D100000}"/>
    <cellStyle name="Normal 6 2 2 3 3 6 6" xfId="35862" xr:uid="{00000000-0005-0000-0000-00001E100000}"/>
    <cellStyle name="Normal 6 2 2 3 3 7" xfId="5965" xr:uid="{00000000-0005-0000-0000-00001F100000}"/>
    <cellStyle name="Normal 6 2 2 3 3 7 2" xfId="14638" xr:uid="{00000000-0005-0000-0000-000020100000}"/>
    <cellStyle name="Normal 6 2 2 3 3 7 2 2" xfId="31991" xr:uid="{00000000-0005-0000-0000-000021100000}"/>
    <cellStyle name="Normal 6 2 2 3 3 7 2 3" xfId="49337" xr:uid="{00000000-0005-0000-0000-000022100000}"/>
    <cellStyle name="Normal 6 2 2 3 3 7 3" xfId="23318" xr:uid="{00000000-0005-0000-0000-000023100000}"/>
    <cellStyle name="Normal 6 2 2 3 3 7 4" xfId="40664" xr:uid="{00000000-0005-0000-0000-000024100000}"/>
    <cellStyle name="Normal 6 2 2 3 3 8" xfId="2976" xr:uid="{00000000-0005-0000-0000-000025100000}"/>
    <cellStyle name="Normal 6 2 2 3 3 8 2" xfId="11649" xr:uid="{00000000-0005-0000-0000-000026100000}"/>
    <cellStyle name="Normal 6 2 2 3 3 8 2 2" xfId="29002" xr:uid="{00000000-0005-0000-0000-000027100000}"/>
    <cellStyle name="Normal 6 2 2 3 3 8 2 3" xfId="46348" xr:uid="{00000000-0005-0000-0000-000028100000}"/>
    <cellStyle name="Normal 6 2 2 3 3 8 3" xfId="20329" xr:uid="{00000000-0005-0000-0000-000029100000}"/>
    <cellStyle name="Normal 6 2 2 3 3 8 4" xfId="37675" xr:uid="{00000000-0005-0000-0000-00002A100000}"/>
    <cellStyle name="Normal 6 2 2 3 3 9" xfId="8856" xr:uid="{00000000-0005-0000-0000-00002B100000}"/>
    <cellStyle name="Normal 6 2 2 3 3 9 2" xfId="26209" xr:uid="{00000000-0005-0000-0000-00002C100000}"/>
    <cellStyle name="Normal 6 2 2 3 3 9 3" xfId="43555" xr:uid="{00000000-0005-0000-0000-00002D100000}"/>
    <cellStyle name="Normal 6 2 2 3 4" xfId="281" xr:uid="{00000000-0005-0000-0000-00002E100000}"/>
    <cellStyle name="Normal 6 2 2 3 4 10" xfId="34980" xr:uid="{00000000-0005-0000-0000-00002F100000}"/>
    <cellStyle name="Normal 6 2 2 3 4 2" xfId="1016" xr:uid="{00000000-0005-0000-0000-000030100000}"/>
    <cellStyle name="Normal 6 2 2 3 4 2 2" xfId="2829" xr:uid="{00000000-0005-0000-0000-000031100000}"/>
    <cellStyle name="Normal 6 2 2 3 4 2 2 2" xfId="8611" xr:uid="{00000000-0005-0000-0000-000032100000}"/>
    <cellStyle name="Normal 6 2 2 3 4 2 2 2 2" xfId="17284" xr:uid="{00000000-0005-0000-0000-000033100000}"/>
    <cellStyle name="Normal 6 2 2 3 4 2 2 2 2 2" xfId="34637" xr:uid="{00000000-0005-0000-0000-000034100000}"/>
    <cellStyle name="Normal 6 2 2 3 4 2 2 2 2 3" xfId="51983" xr:uid="{00000000-0005-0000-0000-000035100000}"/>
    <cellStyle name="Normal 6 2 2 3 4 2 2 2 3" xfId="25964" xr:uid="{00000000-0005-0000-0000-000036100000}"/>
    <cellStyle name="Normal 6 2 2 3 4 2 2 2 4" xfId="43310" xr:uid="{00000000-0005-0000-0000-000037100000}"/>
    <cellStyle name="Normal 6 2 2 3 4 2 2 3" xfId="4642" xr:uid="{00000000-0005-0000-0000-000038100000}"/>
    <cellStyle name="Normal 6 2 2 3 4 2 2 3 2" xfId="13315" xr:uid="{00000000-0005-0000-0000-000039100000}"/>
    <cellStyle name="Normal 6 2 2 3 4 2 2 3 2 2" xfId="30668" xr:uid="{00000000-0005-0000-0000-00003A100000}"/>
    <cellStyle name="Normal 6 2 2 3 4 2 2 3 2 3" xfId="48014" xr:uid="{00000000-0005-0000-0000-00003B100000}"/>
    <cellStyle name="Normal 6 2 2 3 4 2 2 3 3" xfId="21995" xr:uid="{00000000-0005-0000-0000-00003C100000}"/>
    <cellStyle name="Normal 6 2 2 3 4 2 2 3 4" xfId="39341" xr:uid="{00000000-0005-0000-0000-00003D100000}"/>
    <cellStyle name="Normal 6 2 2 3 4 2 2 4" xfId="11502" xr:uid="{00000000-0005-0000-0000-00003E100000}"/>
    <cellStyle name="Normal 6 2 2 3 4 2 2 4 2" xfId="28855" xr:uid="{00000000-0005-0000-0000-00003F100000}"/>
    <cellStyle name="Normal 6 2 2 3 4 2 2 4 3" xfId="46201" xr:uid="{00000000-0005-0000-0000-000040100000}"/>
    <cellStyle name="Normal 6 2 2 3 4 2 2 5" xfId="20182" xr:uid="{00000000-0005-0000-0000-000041100000}"/>
    <cellStyle name="Normal 6 2 2 3 4 2 2 6" xfId="37528" xr:uid="{00000000-0005-0000-0000-000042100000}"/>
    <cellStyle name="Normal 6 2 2 3 4 2 3" xfId="1751" xr:uid="{00000000-0005-0000-0000-000043100000}"/>
    <cellStyle name="Normal 6 2 2 3 4 2 3 2" xfId="7533" xr:uid="{00000000-0005-0000-0000-000044100000}"/>
    <cellStyle name="Normal 6 2 2 3 4 2 3 2 2" xfId="16206" xr:uid="{00000000-0005-0000-0000-000045100000}"/>
    <cellStyle name="Normal 6 2 2 3 4 2 3 2 2 2" xfId="33559" xr:uid="{00000000-0005-0000-0000-000046100000}"/>
    <cellStyle name="Normal 6 2 2 3 4 2 3 2 2 3" xfId="50905" xr:uid="{00000000-0005-0000-0000-000047100000}"/>
    <cellStyle name="Normal 6 2 2 3 4 2 3 2 3" xfId="24886" xr:uid="{00000000-0005-0000-0000-000048100000}"/>
    <cellStyle name="Normal 6 2 2 3 4 2 3 2 4" xfId="42232" xr:uid="{00000000-0005-0000-0000-000049100000}"/>
    <cellStyle name="Normal 6 2 2 3 4 2 3 3" xfId="5377" xr:uid="{00000000-0005-0000-0000-00004A100000}"/>
    <cellStyle name="Normal 6 2 2 3 4 2 3 3 2" xfId="14050" xr:uid="{00000000-0005-0000-0000-00004B100000}"/>
    <cellStyle name="Normal 6 2 2 3 4 2 3 3 2 2" xfId="31403" xr:uid="{00000000-0005-0000-0000-00004C100000}"/>
    <cellStyle name="Normal 6 2 2 3 4 2 3 3 2 3" xfId="48749" xr:uid="{00000000-0005-0000-0000-00004D100000}"/>
    <cellStyle name="Normal 6 2 2 3 4 2 3 3 3" xfId="22730" xr:uid="{00000000-0005-0000-0000-00004E100000}"/>
    <cellStyle name="Normal 6 2 2 3 4 2 3 3 4" xfId="40076" xr:uid="{00000000-0005-0000-0000-00004F100000}"/>
    <cellStyle name="Normal 6 2 2 3 4 2 3 4" xfId="10424" xr:uid="{00000000-0005-0000-0000-000050100000}"/>
    <cellStyle name="Normal 6 2 2 3 4 2 3 4 2" xfId="27777" xr:uid="{00000000-0005-0000-0000-000051100000}"/>
    <cellStyle name="Normal 6 2 2 3 4 2 3 4 3" xfId="45123" xr:uid="{00000000-0005-0000-0000-000052100000}"/>
    <cellStyle name="Normal 6 2 2 3 4 2 3 5" xfId="19104" xr:uid="{00000000-0005-0000-0000-000053100000}"/>
    <cellStyle name="Normal 6 2 2 3 4 2 3 6" xfId="36450" xr:uid="{00000000-0005-0000-0000-000054100000}"/>
    <cellStyle name="Normal 6 2 2 3 4 2 4" xfId="6798" xr:uid="{00000000-0005-0000-0000-000055100000}"/>
    <cellStyle name="Normal 6 2 2 3 4 2 4 2" xfId="15471" xr:uid="{00000000-0005-0000-0000-000056100000}"/>
    <cellStyle name="Normal 6 2 2 3 4 2 4 2 2" xfId="32824" xr:uid="{00000000-0005-0000-0000-000057100000}"/>
    <cellStyle name="Normal 6 2 2 3 4 2 4 2 3" xfId="50170" xr:uid="{00000000-0005-0000-0000-000058100000}"/>
    <cellStyle name="Normal 6 2 2 3 4 2 4 3" xfId="24151" xr:uid="{00000000-0005-0000-0000-000059100000}"/>
    <cellStyle name="Normal 6 2 2 3 4 2 4 4" xfId="41497" xr:uid="{00000000-0005-0000-0000-00005A100000}"/>
    <cellStyle name="Normal 6 2 2 3 4 2 5" xfId="3564" xr:uid="{00000000-0005-0000-0000-00005B100000}"/>
    <cellStyle name="Normal 6 2 2 3 4 2 5 2" xfId="12237" xr:uid="{00000000-0005-0000-0000-00005C100000}"/>
    <cellStyle name="Normal 6 2 2 3 4 2 5 2 2" xfId="29590" xr:uid="{00000000-0005-0000-0000-00005D100000}"/>
    <cellStyle name="Normal 6 2 2 3 4 2 5 2 3" xfId="46936" xr:uid="{00000000-0005-0000-0000-00005E100000}"/>
    <cellStyle name="Normal 6 2 2 3 4 2 5 3" xfId="20917" xr:uid="{00000000-0005-0000-0000-00005F100000}"/>
    <cellStyle name="Normal 6 2 2 3 4 2 5 4" xfId="38263" xr:uid="{00000000-0005-0000-0000-000060100000}"/>
    <cellStyle name="Normal 6 2 2 3 4 2 6" xfId="9689" xr:uid="{00000000-0005-0000-0000-000061100000}"/>
    <cellStyle name="Normal 6 2 2 3 4 2 6 2" xfId="27042" xr:uid="{00000000-0005-0000-0000-000062100000}"/>
    <cellStyle name="Normal 6 2 2 3 4 2 6 3" xfId="44388" xr:uid="{00000000-0005-0000-0000-000063100000}"/>
    <cellStyle name="Normal 6 2 2 3 4 2 7" xfId="18369" xr:uid="{00000000-0005-0000-0000-000064100000}"/>
    <cellStyle name="Normal 6 2 2 3 4 2 8" xfId="35715" xr:uid="{00000000-0005-0000-0000-000065100000}"/>
    <cellStyle name="Normal 6 2 2 3 4 3" xfId="526" xr:uid="{00000000-0005-0000-0000-000066100000}"/>
    <cellStyle name="Normal 6 2 2 3 4 3 2" xfId="2339" xr:uid="{00000000-0005-0000-0000-000067100000}"/>
    <cellStyle name="Normal 6 2 2 3 4 3 2 2" xfId="8121" xr:uid="{00000000-0005-0000-0000-000068100000}"/>
    <cellStyle name="Normal 6 2 2 3 4 3 2 2 2" xfId="16794" xr:uid="{00000000-0005-0000-0000-000069100000}"/>
    <cellStyle name="Normal 6 2 2 3 4 3 2 2 2 2" xfId="34147" xr:uid="{00000000-0005-0000-0000-00006A100000}"/>
    <cellStyle name="Normal 6 2 2 3 4 3 2 2 2 3" xfId="51493" xr:uid="{00000000-0005-0000-0000-00006B100000}"/>
    <cellStyle name="Normal 6 2 2 3 4 3 2 2 3" xfId="25474" xr:uid="{00000000-0005-0000-0000-00006C100000}"/>
    <cellStyle name="Normal 6 2 2 3 4 3 2 2 4" xfId="42820" xr:uid="{00000000-0005-0000-0000-00006D100000}"/>
    <cellStyle name="Normal 6 2 2 3 4 3 2 3" xfId="5622" xr:uid="{00000000-0005-0000-0000-00006E100000}"/>
    <cellStyle name="Normal 6 2 2 3 4 3 2 3 2" xfId="14295" xr:uid="{00000000-0005-0000-0000-00006F100000}"/>
    <cellStyle name="Normal 6 2 2 3 4 3 2 3 2 2" xfId="31648" xr:uid="{00000000-0005-0000-0000-000070100000}"/>
    <cellStyle name="Normal 6 2 2 3 4 3 2 3 2 3" xfId="48994" xr:uid="{00000000-0005-0000-0000-000071100000}"/>
    <cellStyle name="Normal 6 2 2 3 4 3 2 3 3" xfId="22975" xr:uid="{00000000-0005-0000-0000-000072100000}"/>
    <cellStyle name="Normal 6 2 2 3 4 3 2 3 4" xfId="40321" xr:uid="{00000000-0005-0000-0000-000073100000}"/>
    <cellStyle name="Normal 6 2 2 3 4 3 2 4" xfId="11012" xr:uid="{00000000-0005-0000-0000-000074100000}"/>
    <cellStyle name="Normal 6 2 2 3 4 3 2 4 2" xfId="28365" xr:uid="{00000000-0005-0000-0000-000075100000}"/>
    <cellStyle name="Normal 6 2 2 3 4 3 2 4 3" xfId="45711" xr:uid="{00000000-0005-0000-0000-000076100000}"/>
    <cellStyle name="Normal 6 2 2 3 4 3 2 5" xfId="19692" xr:uid="{00000000-0005-0000-0000-000077100000}"/>
    <cellStyle name="Normal 6 2 2 3 4 3 2 6" xfId="37038" xr:uid="{00000000-0005-0000-0000-000078100000}"/>
    <cellStyle name="Normal 6 2 2 3 4 3 3" xfId="6308" xr:uid="{00000000-0005-0000-0000-000079100000}"/>
    <cellStyle name="Normal 6 2 2 3 4 3 3 2" xfId="14981" xr:uid="{00000000-0005-0000-0000-00007A100000}"/>
    <cellStyle name="Normal 6 2 2 3 4 3 3 2 2" xfId="32334" xr:uid="{00000000-0005-0000-0000-00007B100000}"/>
    <cellStyle name="Normal 6 2 2 3 4 3 3 2 3" xfId="49680" xr:uid="{00000000-0005-0000-0000-00007C100000}"/>
    <cellStyle name="Normal 6 2 2 3 4 3 3 3" xfId="23661" xr:uid="{00000000-0005-0000-0000-00007D100000}"/>
    <cellStyle name="Normal 6 2 2 3 4 3 3 4" xfId="41007" xr:uid="{00000000-0005-0000-0000-00007E100000}"/>
    <cellStyle name="Normal 6 2 2 3 4 3 4" xfId="4152" xr:uid="{00000000-0005-0000-0000-00007F100000}"/>
    <cellStyle name="Normal 6 2 2 3 4 3 4 2" xfId="12825" xr:uid="{00000000-0005-0000-0000-000080100000}"/>
    <cellStyle name="Normal 6 2 2 3 4 3 4 2 2" xfId="30178" xr:uid="{00000000-0005-0000-0000-000081100000}"/>
    <cellStyle name="Normal 6 2 2 3 4 3 4 2 3" xfId="47524" xr:uid="{00000000-0005-0000-0000-000082100000}"/>
    <cellStyle name="Normal 6 2 2 3 4 3 4 3" xfId="21505" xr:uid="{00000000-0005-0000-0000-000083100000}"/>
    <cellStyle name="Normal 6 2 2 3 4 3 4 4" xfId="38851" xr:uid="{00000000-0005-0000-0000-000084100000}"/>
    <cellStyle name="Normal 6 2 2 3 4 3 5" xfId="9199" xr:uid="{00000000-0005-0000-0000-000085100000}"/>
    <cellStyle name="Normal 6 2 2 3 4 3 5 2" xfId="26552" xr:uid="{00000000-0005-0000-0000-000086100000}"/>
    <cellStyle name="Normal 6 2 2 3 4 3 5 3" xfId="43898" xr:uid="{00000000-0005-0000-0000-000087100000}"/>
    <cellStyle name="Normal 6 2 2 3 4 3 6" xfId="17879" xr:uid="{00000000-0005-0000-0000-000088100000}"/>
    <cellStyle name="Normal 6 2 2 3 4 3 7" xfId="35225" xr:uid="{00000000-0005-0000-0000-000089100000}"/>
    <cellStyle name="Normal 6 2 2 3 4 4" xfId="2094" xr:uid="{00000000-0005-0000-0000-00008A100000}"/>
    <cellStyle name="Normal 6 2 2 3 4 4 2" xfId="7876" xr:uid="{00000000-0005-0000-0000-00008B100000}"/>
    <cellStyle name="Normal 6 2 2 3 4 4 2 2" xfId="16549" xr:uid="{00000000-0005-0000-0000-00008C100000}"/>
    <cellStyle name="Normal 6 2 2 3 4 4 2 2 2" xfId="33902" xr:uid="{00000000-0005-0000-0000-00008D100000}"/>
    <cellStyle name="Normal 6 2 2 3 4 4 2 2 3" xfId="51248" xr:uid="{00000000-0005-0000-0000-00008E100000}"/>
    <cellStyle name="Normal 6 2 2 3 4 4 2 3" xfId="25229" xr:uid="{00000000-0005-0000-0000-00008F100000}"/>
    <cellStyle name="Normal 6 2 2 3 4 4 2 4" xfId="42575" xr:uid="{00000000-0005-0000-0000-000090100000}"/>
    <cellStyle name="Normal 6 2 2 3 4 4 3" xfId="3907" xr:uid="{00000000-0005-0000-0000-000091100000}"/>
    <cellStyle name="Normal 6 2 2 3 4 4 3 2" xfId="12580" xr:uid="{00000000-0005-0000-0000-000092100000}"/>
    <cellStyle name="Normal 6 2 2 3 4 4 3 2 2" xfId="29933" xr:uid="{00000000-0005-0000-0000-000093100000}"/>
    <cellStyle name="Normal 6 2 2 3 4 4 3 2 3" xfId="47279" xr:uid="{00000000-0005-0000-0000-000094100000}"/>
    <cellStyle name="Normal 6 2 2 3 4 4 3 3" xfId="21260" xr:uid="{00000000-0005-0000-0000-000095100000}"/>
    <cellStyle name="Normal 6 2 2 3 4 4 3 4" xfId="38606" xr:uid="{00000000-0005-0000-0000-000096100000}"/>
    <cellStyle name="Normal 6 2 2 3 4 4 4" xfId="10767" xr:uid="{00000000-0005-0000-0000-000097100000}"/>
    <cellStyle name="Normal 6 2 2 3 4 4 4 2" xfId="28120" xr:uid="{00000000-0005-0000-0000-000098100000}"/>
    <cellStyle name="Normal 6 2 2 3 4 4 4 3" xfId="45466" xr:uid="{00000000-0005-0000-0000-000099100000}"/>
    <cellStyle name="Normal 6 2 2 3 4 4 5" xfId="19447" xr:uid="{00000000-0005-0000-0000-00009A100000}"/>
    <cellStyle name="Normal 6 2 2 3 4 4 6" xfId="36793" xr:uid="{00000000-0005-0000-0000-00009B100000}"/>
    <cellStyle name="Normal 6 2 2 3 4 5" xfId="1261" xr:uid="{00000000-0005-0000-0000-00009C100000}"/>
    <cellStyle name="Normal 6 2 2 3 4 5 2" xfId="7043" xr:uid="{00000000-0005-0000-0000-00009D100000}"/>
    <cellStyle name="Normal 6 2 2 3 4 5 2 2" xfId="15716" xr:uid="{00000000-0005-0000-0000-00009E100000}"/>
    <cellStyle name="Normal 6 2 2 3 4 5 2 2 2" xfId="33069" xr:uid="{00000000-0005-0000-0000-00009F100000}"/>
    <cellStyle name="Normal 6 2 2 3 4 5 2 2 3" xfId="50415" xr:uid="{00000000-0005-0000-0000-0000A0100000}"/>
    <cellStyle name="Normal 6 2 2 3 4 5 2 3" xfId="24396" xr:uid="{00000000-0005-0000-0000-0000A1100000}"/>
    <cellStyle name="Normal 6 2 2 3 4 5 2 4" xfId="41742" xr:uid="{00000000-0005-0000-0000-0000A2100000}"/>
    <cellStyle name="Normal 6 2 2 3 4 5 3" xfId="4887" xr:uid="{00000000-0005-0000-0000-0000A3100000}"/>
    <cellStyle name="Normal 6 2 2 3 4 5 3 2" xfId="13560" xr:uid="{00000000-0005-0000-0000-0000A4100000}"/>
    <cellStyle name="Normal 6 2 2 3 4 5 3 2 2" xfId="30913" xr:uid="{00000000-0005-0000-0000-0000A5100000}"/>
    <cellStyle name="Normal 6 2 2 3 4 5 3 2 3" xfId="48259" xr:uid="{00000000-0005-0000-0000-0000A6100000}"/>
    <cellStyle name="Normal 6 2 2 3 4 5 3 3" xfId="22240" xr:uid="{00000000-0005-0000-0000-0000A7100000}"/>
    <cellStyle name="Normal 6 2 2 3 4 5 3 4" xfId="39586" xr:uid="{00000000-0005-0000-0000-0000A8100000}"/>
    <cellStyle name="Normal 6 2 2 3 4 5 4" xfId="9934" xr:uid="{00000000-0005-0000-0000-0000A9100000}"/>
    <cellStyle name="Normal 6 2 2 3 4 5 4 2" xfId="27287" xr:uid="{00000000-0005-0000-0000-0000AA100000}"/>
    <cellStyle name="Normal 6 2 2 3 4 5 4 3" xfId="44633" xr:uid="{00000000-0005-0000-0000-0000AB100000}"/>
    <cellStyle name="Normal 6 2 2 3 4 5 5" xfId="18614" xr:uid="{00000000-0005-0000-0000-0000AC100000}"/>
    <cellStyle name="Normal 6 2 2 3 4 5 6" xfId="35960" xr:uid="{00000000-0005-0000-0000-0000AD100000}"/>
    <cellStyle name="Normal 6 2 2 3 4 6" xfId="6063" xr:uid="{00000000-0005-0000-0000-0000AE100000}"/>
    <cellStyle name="Normal 6 2 2 3 4 6 2" xfId="14736" xr:uid="{00000000-0005-0000-0000-0000AF100000}"/>
    <cellStyle name="Normal 6 2 2 3 4 6 2 2" xfId="32089" xr:uid="{00000000-0005-0000-0000-0000B0100000}"/>
    <cellStyle name="Normal 6 2 2 3 4 6 2 3" xfId="49435" xr:uid="{00000000-0005-0000-0000-0000B1100000}"/>
    <cellStyle name="Normal 6 2 2 3 4 6 3" xfId="23416" xr:uid="{00000000-0005-0000-0000-0000B2100000}"/>
    <cellStyle name="Normal 6 2 2 3 4 6 4" xfId="40762" xr:uid="{00000000-0005-0000-0000-0000B3100000}"/>
    <cellStyle name="Normal 6 2 2 3 4 7" xfId="3074" xr:uid="{00000000-0005-0000-0000-0000B4100000}"/>
    <cellStyle name="Normal 6 2 2 3 4 7 2" xfId="11747" xr:uid="{00000000-0005-0000-0000-0000B5100000}"/>
    <cellStyle name="Normal 6 2 2 3 4 7 2 2" xfId="29100" xr:uid="{00000000-0005-0000-0000-0000B6100000}"/>
    <cellStyle name="Normal 6 2 2 3 4 7 2 3" xfId="46446" xr:uid="{00000000-0005-0000-0000-0000B7100000}"/>
    <cellStyle name="Normal 6 2 2 3 4 7 3" xfId="20427" xr:uid="{00000000-0005-0000-0000-0000B8100000}"/>
    <cellStyle name="Normal 6 2 2 3 4 7 4" xfId="37773" xr:uid="{00000000-0005-0000-0000-0000B9100000}"/>
    <cellStyle name="Normal 6 2 2 3 4 8" xfId="8954" xr:uid="{00000000-0005-0000-0000-0000BA100000}"/>
    <cellStyle name="Normal 6 2 2 3 4 8 2" xfId="26307" xr:uid="{00000000-0005-0000-0000-0000BB100000}"/>
    <cellStyle name="Normal 6 2 2 3 4 8 3" xfId="43653" xr:uid="{00000000-0005-0000-0000-0000BC100000}"/>
    <cellStyle name="Normal 6 2 2 3 4 9" xfId="17634" xr:uid="{00000000-0005-0000-0000-0000BD100000}"/>
    <cellStyle name="Normal 6 2 2 3 5" xfId="134" xr:uid="{00000000-0005-0000-0000-0000BE100000}"/>
    <cellStyle name="Normal 6 2 2 3 5 10" xfId="34833" xr:uid="{00000000-0005-0000-0000-0000BF100000}"/>
    <cellStyle name="Normal 6 2 2 3 5 2" xfId="869" xr:uid="{00000000-0005-0000-0000-0000C0100000}"/>
    <cellStyle name="Normal 6 2 2 3 5 2 2" xfId="2682" xr:uid="{00000000-0005-0000-0000-0000C1100000}"/>
    <cellStyle name="Normal 6 2 2 3 5 2 2 2" xfId="8464" xr:uid="{00000000-0005-0000-0000-0000C2100000}"/>
    <cellStyle name="Normal 6 2 2 3 5 2 2 2 2" xfId="17137" xr:uid="{00000000-0005-0000-0000-0000C3100000}"/>
    <cellStyle name="Normal 6 2 2 3 5 2 2 2 2 2" xfId="34490" xr:uid="{00000000-0005-0000-0000-0000C4100000}"/>
    <cellStyle name="Normal 6 2 2 3 5 2 2 2 2 3" xfId="51836" xr:uid="{00000000-0005-0000-0000-0000C5100000}"/>
    <cellStyle name="Normal 6 2 2 3 5 2 2 2 3" xfId="25817" xr:uid="{00000000-0005-0000-0000-0000C6100000}"/>
    <cellStyle name="Normal 6 2 2 3 5 2 2 2 4" xfId="43163" xr:uid="{00000000-0005-0000-0000-0000C7100000}"/>
    <cellStyle name="Normal 6 2 2 3 5 2 2 3" xfId="4495" xr:uid="{00000000-0005-0000-0000-0000C8100000}"/>
    <cellStyle name="Normal 6 2 2 3 5 2 2 3 2" xfId="13168" xr:uid="{00000000-0005-0000-0000-0000C9100000}"/>
    <cellStyle name="Normal 6 2 2 3 5 2 2 3 2 2" xfId="30521" xr:uid="{00000000-0005-0000-0000-0000CA100000}"/>
    <cellStyle name="Normal 6 2 2 3 5 2 2 3 2 3" xfId="47867" xr:uid="{00000000-0005-0000-0000-0000CB100000}"/>
    <cellStyle name="Normal 6 2 2 3 5 2 2 3 3" xfId="21848" xr:uid="{00000000-0005-0000-0000-0000CC100000}"/>
    <cellStyle name="Normal 6 2 2 3 5 2 2 3 4" xfId="39194" xr:uid="{00000000-0005-0000-0000-0000CD100000}"/>
    <cellStyle name="Normal 6 2 2 3 5 2 2 4" xfId="11355" xr:uid="{00000000-0005-0000-0000-0000CE100000}"/>
    <cellStyle name="Normal 6 2 2 3 5 2 2 4 2" xfId="28708" xr:uid="{00000000-0005-0000-0000-0000CF100000}"/>
    <cellStyle name="Normal 6 2 2 3 5 2 2 4 3" xfId="46054" xr:uid="{00000000-0005-0000-0000-0000D0100000}"/>
    <cellStyle name="Normal 6 2 2 3 5 2 2 5" xfId="20035" xr:uid="{00000000-0005-0000-0000-0000D1100000}"/>
    <cellStyle name="Normal 6 2 2 3 5 2 2 6" xfId="37381" xr:uid="{00000000-0005-0000-0000-0000D2100000}"/>
    <cellStyle name="Normal 6 2 2 3 5 2 3" xfId="1604" xr:uid="{00000000-0005-0000-0000-0000D3100000}"/>
    <cellStyle name="Normal 6 2 2 3 5 2 3 2" xfId="7386" xr:uid="{00000000-0005-0000-0000-0000D4100000}"/>
    <cellStyle name="Normal 6 2 2 3 5 2 3 2 2" xfId="16059" xr:uid="{00000000-0005-0000-0000-0000D5100000}"/>
    <cellStyle name="Normal 6 2 2 3 5 2 3 2 2 2" xfId="33412" xr:uid="{00000000-0005-0000-0000-0000D6100000}"/>
    <cellStyle name="Normal 6 2 2 3 5 2 3 2 2 3" xfId="50758" xr:uid="{00000000-0005-0000-0000-0000D7100000}"/>
    <cellStyle name="Normal 6 2 2 3 5 2 3 2 3" xfId="24739" xr:uid="{00000000-0005-0000-0000-0000D8100000}"/>
    <cellStyle name="Normal 6 2 2 3 5 2 3 2 4" xfId="42085" xr:uid="{00000000-0005-0000-0000-0000D9100000}"/>
    <cellStyle name="Normal 6 2 2 3 5 2 3 3" xfId="5230" xr:uid="{00000000-0005-0000-0000-0000DA100000}"/>
    <cellStyle name="Normal 6 2 2 3 5 2 3 3 2" xfId="13903" xr:uid="{00000000-0005-0000-0000-0000DB100000}"/>
    <cellStyle name="Normal 6 2 2 3 5 2 3 3 2 2" xfId="31256" xr:uid="{00000000-0005-0000-0000-0000DC100000}"/>
    <cellStyle name="Normal 6 2 2 3 5 2 3 3 2 3" xfId="48602" xr:uid="{00000000-0005-0000-0000-0000DD100000}"/>
    <cellStyle name="Normal 6 2 2 3 5 2 3 3 3" xfId="22583" xr:uid="{00000000-0005-0000-0000-0000DE100000}"/>
    <cellStyle name="Normal 6 2 2 3 5 2 3 3 4" xfId="39929" xr:uid="{00000000-0005-0000-0000-0000DF100000}"/>
    <cellStyle name="Normal 6 2 2 3 5 2 3 4" xfId="10277" xr:uid="{00000000-0005-0000-0000-0000E0100000}"/>
    <cellStyle name="Normal 6 2 2 3 5 2 3 4 2" xfId="27630" xr:uid="{00000000-0005-0000-0000-0000E1100000}"/>
    <cellStyle name="Normal 6 2 2 3 5 2 3 4 3" xfId="44976" xr:uid="{00000000-0005-0000-0000-0000E2100000}"/>
    <cellStyle name="Normal 6 2 2 3 5 2 3 5" xfId="18957" xr:uid="{00000000-0005-0000-0000-0000E3100000}"/>
    <cellStyle name="Normal 6 2 2 3 5 2 3 6" xfId="36303" xr:uid="{00000000-0005-0000-0000-0000E4100000}"/>
    <cellStyle name="Normal 6 2 2 3 5 2 4" xfId="6651" xr:uid="{00000000-0005-0000-0000-0000E5100000}"/>
    <cellStyle name="Normal 6 2 2 3 5 2 4 2" xfId="15324" xr:uid="{00000000-0005-0000-0000-0000E6100000}"/>
    <cellStyle name="Normal 6 2 2 3 5 2 4 2 2" xfId="32677" xr:uid="{00000000-0005-0000-0000-0000E7100000}"/>
    <cellStyle name="Normal 6 2 2 3 5 2 4 2 3" xfId="50023" xr:uid="{00000000-0005-0000-0000-0000E8100000}"/>
    <cellStyle name="Normal 6 2 2 3 5 2 4 3" xfId="24004" xr:uid="{00000000-0005-0000-0000-0000E9100000}"/>
    <cellStyle name="Normal 6 2 2 3 5 2 4 4" xfId="41350" xr:uid="{00000000-0005-0000-0000-0000EA100000}"/>
    <cellStyle name="Normal 6 2 2 3 5 2 5" xfId="3417" xr:uid="{00000000-0005-0000-0000-0000EB100000}"/>
    <cellStyle name="Normal 6 2 2 3 5 2 5 2" xfId="12090" xr:uid="{00000000-0005-0000-0000-0000EC100000}"/>
    <cellStyle name="Normal 6 2 2 3 5 2 5 2 2" xfId="29443" xr:uid="{00000000-0005-0000-0000-0000ED100000}"/>
    <cellStyle name="Normal 6 2 2 3 5 2 5 2 3" xfId="46789" xr:uid="{00000000-0005-0000-0000-0000EE100000}"/>
    <cellStyle name="Normal 6 2 2 3 5 2 5 3" xfId="20770" xr:uid="{00000000-0005-0000-0000-0000EF100000}"/>
    <cellStyle name="Normal 6 2 2 3 5 2 5 4" xfId="38116" xr:uid="{00000000-0005-0000-0000-0000F0100000}"/>
    <cellStyle name="Normal 6 2 2 3 5 2 6" xfId="9542" xr:uid="{00000000-0005-0000-0000-0000F1100000}"/>
    <cellStyle name="Normal 6 2 2 3 5 2 6 2" xfId="26895" xr:uid="{00000000-0005-0000-0000-0000F2100000}"/>
    <cellStyle name="Normal 6 2 2 3 5 2 6 3" xfId="44241" xr:uid="{00000000-0005-0000-0000-0000F3100000}"/>
    <cellStyle name="Normal 6 2 2 3 5 2 7" xfId="18222" xr:uid="{00000000-0005-0000-0000-0000F4100000}"/>
    <cellStyle name="Normal 6 2 2 3 5 2 8" xfId="35568" xr:uid="{00000000-0005-0000-0000-0000F5100000}"/>
    <cellStyle name="Normal 6 2 2 3 5 3" xfId="624" xr:uid="{00000000-0005-0000-0000-0000F6100000}"/>
    <cellStyle name="Normal 6 2 2 3 5 3 2" xfId="2437" xr:uid="{00000000-0005-0000-0000-0000F7100000}"/>
    <cellStyle name="Normal 6 2 2 3 5 3 2 2" xfId="8219" xr:uid="{00000000-0005-0000-0000-0000F8100000}"/>
    <cellStyle name="Normal 6 2 2 3 5 3 2 2 2" xfId="16892" xr:uid="{00000000-0005-0000-0000-0000F9100000}"/>
    <cellStyle name="Normal 6 2 2 3 5 3 2 2 2 2" xfId="34245" xr:uid="{00000000-0005-0000-0000-0000FA100000}"/>
    <cellStyle name="Normal 6 2 2 3 5 3 2 2 2 3" xfId="51591" xr:uid="{00000000-0005-0000-0000-0000FB100000}"/>
    <cellStyle name="Normal 6 2 2 3 5 3 2 2 3" xfId="25572" xr:uid="{00000000-0005-0000-0000-0000FC100000}"/>
    <cellStyle name="Normal 6 2 2 3 5 3 2 2 4" xfId="42918" xr:uid="{00000000-0005-0000-0000-0000FD100000}"/>
    <cellStyle name="Normal 6 2 2 3 5 3 2 3" xfId="5720" xr:uid="{00000000-0005-0000-0000-0000FE100000}"/>
    <cellStyle name="Normal 6 2 2 3 5 3 2 3 2" xfId="14393" xr:uid="{00000000-0005-0000-0000-0000FF100000}"/>
    <cellStyle name="Normal 6 2 2 3 5 3 2 3 2 2" xfId="31746" xr:uid="{00000000-0005-0000-0000-000000110000}"/>
    <cellStyle name="Normal 6 2 2 3 5 3 2 3 2 3" xfId="49092" xr:uid="{00000000-0005-0000-0000-000001110000}"/>
    <cellStyle name="Normal 6 2 2 3 5 3 2 3 3" xfId="23073" xr:uid="{00000000-0005-0000-0000-000002110000}"/>
    <cellStyle name="Normal 6 2 2 3 5 3 2 3 4" xfId="40419" xr:uid="{00000000-0005-0000-0000-000003110000}"/>
    <cellStyle name="Normal 6 2 2 3 5 3 2 4" xfId="11110" xr:uid="{00000000-0005-0000-0000-000004110000}"/>
    <cellStyle name="Normal 6 2 2 3 5 3 2 4 2" xfId="28463" xr:uid="{00000000-0005-0000-0000-000005110000}"/>
    <cellStyle name="Normal 6 2 2 3 5 3 2 4 3" xfId="45809" xr:uid="{00000000-0005-0000-0000-000006110000}"/>
    <cellStyle name="Normal 6 2 2 3 5 3 2 5" xfId="19790" xr:uid="{00000000-0005-0000-0000-000007110000}"/>
    <cellStyle name="Normal 6 2 2 3 5 3 2 6" xfId="37136" xr:uid="{00000000-0005-0000-0000-000008110000}"/>
    <cellStyle name="Normal 6 2 2 3 5 3 3" xfId="6406" xr:uid="{00000000-0005-0000-0000-000009110000}"/>
    <cellStyle name="Normal 6 2 2 3 5 3 3 2" xfId="15079" xr:uid="{00000000-0005-0000-0000-00000A110000}"/>
    <cellStyle name="Normal 6 2 2 3 5 3 3 2 2" xfId="32432" xr:uid="{00000000-0005-0000-0000-00000B110000}"/>
    <cellStyle name="Normal 6 2 2 3 5 3 3 2 3" xfId="49778" xr:uid="{00000000-0005-0000-0000-00000C110000}"/>
    <cellStyle name="Normal 6 2 2 3 5 3 3 3" xfId="23759" xr:uid="{00000000-0005-0000-0000-00000D110000}"/>
    <cellStyle name="Normal 6 2 2 3 5 3 3 4" xfId="41105" xr:uid="{00000000-0005-0000-0000-00000E110000}"/>
    <cellStyle name="Normal 6 2 2 3 5 3 4" xfId="4250" xr:uid="{00000000-0005-0000-0000-00000F110000}"/>
    <cellStyle name="Normal 6 2 2 3 5 3 4 2" xfId="12923" xr:uid="{00000000-0005-0000-0000-000010110000}"/>
    <cellStyle name="Normal 6 2 2 3 5 3 4 2 2" xfId="30276" xr:uid="{00000000-0005-0000-0000-000011110000}"/>
    <cellStyle name="Normal 6 2 2 3 5 3 4 2 3" xfId="47622" xr:uid="{00000000-0005-0000-0000-000012110000}"/>
    <cellStyle name="Normal 6 2 2 3 5 3 4 3" xfId="21603" xr:uid="{00000000-0005-0000-0000-000013110000}"/>
    <cellStyle name="Normal 6 2 2 3 5 3 4 4" xfId="38949" xr:uid="{00000000-0005-0000-0000-000014110000}"/>
    <cellStyle name="Normal 6 2 2 3 5 3 5" xfId="9297" xr:uid="{00000000-0005-0000-0000-000015110000}"/>
    <cellStyle name="Normal 6 2 2 3 5 3 5 2" xfId="26650" xr:uid="{00000000-0005-0000-0000-000016110000}"/>
    <cellStyle name="Normal 6 2 2 3 5 3 5 3" xfId="43996" xr:uid="{00000000-0005-0000-0000-000017110000}"/>
    <cellStyle name="Normal 6 2 2 3 5 3 6" xfId="17977" xr:uid="{00000000-0005-0000-0000-000018110000}"/>
    <cellStyle name="Normal 6 2 2 3 5 3 7" xfId="35323" xr:uid="{00000000-0005-0000-0000-000019110000}"/>
    <cellStyle name="Normal 6 2 2 3 5 4" xfId="1947" xr:uid="{00000000-0005-0000-0000-00001A110000}"/>
    <cellStyle name="Normal 6 2 2 3 5 4 2" xfId="7729" xr:uid="{00000000-0005-0000-0000-00001B110000}"/>
    <cellStyle name="Normal 6 2 2 3 5 4 2 2" xfId="16402" xr:uid="{00000000-0005-0000-0000-00001C110000}"/>
    <cellStyle name="Normal 6 2 2 3 5 4 2 2 2" xfId="33755" xr:uid="{00000000-0005-0000-0000-00001D110000}"/>
    <cellStyle name="Normal 6 2 2 3 5 4 2 2 3" xfId="51101" xr:uid="{00000000-0005-0000-0000-00001E110000}"/>
    <cellStyle name="Normal 6 2 2 3 5 4 2 3" xfId="25082" xr:uid="{00000000-0005-0000-0000-00001F110000}"/>
    <cellStyle name="Normal 6 2 2 3 5 4 2 4" xfId="42428" xr:uid="{00000000-0005-0000-0000-000020110000}"/>
    <cellStyle name="Normal 6 2 2 3 5 4 3" xfId="3760" xr:uid="{00000000-0005-0000-0000-000021110000}"/>
    <cellStyle name="Normal 6 2 2 3 5 4 3 2" xfId="12433" xr:uid="{00000000-0005-0000-0000-000022110000}"/>
    <cellStyle name="Normal 6 2 2 3 5 4 3 2 2" xfId="29786" xr:uid="{00000000-0005-0000-0000-000023110000}"/>
    <cellStyle name="Normal 6 2 2 3 5 4 3 2 3" xfId="47132" xr:uid="{00000000-0005-0000-0000-000024110000}"/>
    <cellStyle name="Normal 6 2 2 3 5 4 3 3" xfId="21113" xr:uid="{00000000-0005-0000-0000-000025110000}"/>
    <cellStyle name="Normal 6 2 2 3 5 4 3 4" xfId="38459" xr:uid="{00000000-0005-0000-0000-000026110000}"/>
    <cellStyle name="Normal 6 2 2 3 5 4 4" xfId="10620" xr:uid="{00000000-0005-0000-0000-000027110000}"/>
    <cellStyle name="Normal 6 2 2 3 5 4 4 2" xfId="27973" xr:uid="{00000000-0005-0000-0000-000028110000}"/>
    <cellStyle name="Normal 6 2 2 3 5 4 4 3" xfId="45319" xr:uid="{00000000-0005-0000-0000-000029110000}"/>
    <cellStyle name="Normal 6 2 2 3 5 4 5" xfId="19300" xr:uid="{00000000-0005-0000-0000-00002A110000}"/>
    <cellStyle name="Normal 6 2 2 3 5 4 6" xfId="36646" xr:uid="{00000000-0005-0000-0000-00002B110000}"/>
    <cellStyle name="Normal 6 2 2 3 5 5" xfId="1359" xr:uid="{00000000-0005-0000-0000-00002C110000}"/>
    <cellStyle name="Normal 6 2 2 3 5 5 2" xfId="7141" xr:uid="{00000000-0005-0000-0000-00002D110000}"/>
    <cellStyle name="Normal 6 2 2 3 5 5 2 2" xfId="15814" xr:uid="{00000000-0005-0000-0000-00002E110000}"/>
    <cellStyle name="Normal 6 2 2 3 5 5 2 2 2" xfId="33167" xr:uid="{00000000-0005-0000-0000-00002F110000}"/>
    <cellStyle name="Normal 6 2 2 3 5 5 2 2 3" xfId="50513" xr:uid="{00000000-0005-0000-0000-000030110000}"/>
    <cellStyle name="Normal 6 2 2 3 5 5 2 3" xfId="24494" xr:uid="{00000000-0005-0000-0000-000031110000}"/>
    <cellStyle name="Normal 6 2 2 3 5 5 2 4" xfId="41840" xr:uid="{00000000-0005-0000-0000-000032110000}"/>
    <cellStyle name="Normal 6 2 2 3 5 5 3" xfId="4985" xr:uid="{00000000-0005-0000-0000-000033110000}"/>
    <cellStyle name="Normal 6 2 2 3 5 5 3 2" xfId="13658" xr:uid="{00000000-0005-0000-0000-000034110000}"/>
    <cellStyle name="Normal 6 2 2 3 5 5 3 2 2" xfId="31011" xr:uid="{00000000-0005-0000-0000-000035110000}"/>
    <cellStyle name="Normal 6 2 2 3 5 5 3 2 3" xfId="48357" xr:uid="{00000000-0005-0000-0000-000036110000}"/>
    <cellStyle name="Normal 6 2 2 3 5 5 3 3" xfId="22338" xr:uid="{00000000-0005-0000-0000-000037110000}"/>
    <cellStyle name="Normal 6 2 2 3 5 5 3 4" xfId="39684" xr:uid="{00000000-0005-0000-0000-000038110000}"/>
    <cellStyle name="Normal 6 2 2 3 5 5 4" xfId="10032" xr:uid="{00000000-0005-0000-0000-000039110000}"/>
    <cellStyle name="Normal 6 2 2 3 5 5 4 2" xfId="27385" xr:uid="{00000000-0005-0000-0000-00003A110000}"/>
    <cellStyle name="Normal 6 2 2 3 5 5 4 3" xfId="44731" xr:uid="{00000000-0005-0000-0000-00003B110000}"/>
    <cellStyle name="Normal 6 2 2 3 5 5 5" xfId="18712" xr:uid="{00000000-0005-0000-0000-00003C110000}"/>
    <cellStyle name="Normal 6 2 2 3 5 5 6" xfId="36058" xr:uid="{00000000-0005-0000-0000-00003D110000}"/>
    <cellStyle name="Normal 6 2 2 3 5 6" xfId="5916" xr:uid="{00000000-0005-0000-0000-00003E110000}"/>
    <cellStyle name="Normal 6 2 2 3 5 6 2" xfId="14589" xr:uid="{00000000-0005-0000-0000-00003F110000}"/>
    <cellStyle name="Normal 6 2 2 3 5 6 2 2" xfId="31942" xr:uid="{00000000-0005-0000-0000-000040110000}"/>
    <cellStyle name="Normal 6 2 2 3 5 6 2 3" xfId="49288" xr:uid="{00000000-0005-0000-0000-000041110000}"/>
    <cellStyle name="Normal 6 2 2 3 5 6 3" xfId="23269" xr:uid="{00000000-0005-0000-0000-000042110000}"/>
    <cellStyle name="Normal 6 2 2 3 5 6 4" xfId="40615" xr:uid="{00000000-0005-0000-0000-000043110000}"/>
    <cellStyle name="Normal 6 2 2 3 5 7" xfId="3172" xr:uid="{00000000-0005-0000-0000-000044110000}"/>
    <cellStyle name="Normal 6 2 2 3 5 7 2" xfId="11845" xr:uid="{00000000-0005-0000-0000-000045110000}"/>
    <cellStyle name="Normal 6 2 2 3 5 7 2 2" xfId="29198" xr:uid="{00000000-0005-0000-0000-000046110000}"/>
    <cellStyle name="Normal 6 2 2 3 5 7 2 3" xfId="46544" xr:uid="{00000000-0005-0000-0000-000047110000}"/>
    <cellStyle name="Normal 6 2 2 3 5 7 3" xfId="20525" xr:uid="{00000000-0005-0000-0000-000048110000}"/>
    <cellStyle name="Normal 6 2 2 3 5 7 4" xfId="37871" xr:uid="{00000000-0005-0000-0000-000049110000}"/>
    <cellStyle name="Normal 6 2 2 3 5 8" xfId="8807" xr:uid="{00000000-0005-0000-0000-00004A110000}"/>
    <cellStyle name="Normal 6 2 2 3 5 8 2" xfId="26160" xr:uid="{00000000-0005-0000-0000-00004B110000}"/>
    <cellStyle name="Normal 6 2 2 3 5 8 3" xfId="43506" xr:uid="{00000000-0005-0000-0000-00004C110000}"/>
    <cellStyle name="Normal 6 2 2 3 5 9" xfId="17487" xr:uid="{00000000-0005-0000-0000-00004D110000}"/>
    <cellStyle name="Normal 6 2 2 3 6" xfId="771" xr:uid="{00000000-0005-0000-0000-00004E110000}"/>
    <cellStyle name="Normal 6 2 2 3 6 2" xfId="2584" xr:uid="{00000000-0005-0000-0000-00004F110000}"/>
    <cellStyle name="Normal 6 2 2 3 6 2 2" xfId="8366" xr:uid="{00000000-0005-0000-0000-000050110000}"/>
    <cellStyle name="Normal 6 2 2 3 6 2 2 2" xfId="17039" xr:uid="{00000000-0005-0000-0000-000051110000}"/>
    <cellStyle name="Normal 6 2 2 3 6 2 2 2 2" xfId="34392" xr:uid="{00000000-0005-0000-0000-000052110000}"/>
    <cellStyle name="Normal 6 2 2 3 6 2 2 2 3" xfId="51738" xr:uid="{00000000-0005-0000-0000-000053110000}"/>
    <cellStyle name="Normal 6 2 2 3 6 2 2 3" xfId="25719" xr:uid="{00000000-0005-0000-0000-000054110000}"/>
    <cellStyle name="Normal 6 2 2 3 6 2 2 4" xfId="43065" xr:uid="{00000000-0005-0000-0000-000055110000}"/>
    <cellStyle name="Normal 6 2 2 3 6 2 3" xfId="4397" xr:uid="{00000000-0005-0000-0000-000056110000}"/>
    <cellStyle name="Normal 6 2 2 3 6 2 3 2" xfId="13070" xr:uid="{00000000-0005-0000-0000-000057110000}"/>
    <cellStyle name="Normal 6 2 2 3 6 2 3 2 2" xfId="30423" xr:uid="{00000000-0005-0000-0000-000058110000}"/>
    <cellStyle name="Normal 6 2 2 3 6 2 3 2 3" xfId="47769" xr:uid="{00000000-0005-0000-0000-000059110000}"/>
    <cellStyle name="Normal 6 2 2 3 6 2 3 3" xfId="21750" xr:uid="{00000000-0005-0000-0000-00005A110000}"/>
    <cellStyle name="Normal 6 2 2 3 6 2 3 4" xfId="39096" xr:uid="{00000000-0005-0000-0000-00005B110000}"/>
    <cellStyle name="Normal 6 2 2 3 6 2 4" xfId="11257" xr:uid="{00000000-0005-0000-0000-00005C110000}"/>
    <cellStyle name="Normal 6 2 2 3 6 2 4 2" xfId="28610" xr:uid="{00000000-0005-0000-0000-00005D110000}"/>
    <cellStyle name="Normal 6 2 2 3 6 2 4 3" xfId="45956" xr:uid="{00000000-0005-0000-0000-00005E110000}"/>
    <cellStyle name="Normal 6 2 2 3 6 2 5" xfId="19937" xr:uid="{00000000-0005-0000-0000-00005F110000}"/>
    <cellStyle name="Normal 6 2 2 3 6 2 6" xfId="37283" xr:uid="{00000000-0005-0000-0000-000060110000}"/>
    <cellStyle name="Normal 6 2 2 3 6 3" xfId="1506" xr:uid="{00000000-0005-0000-0000-000061110000}"/>
    <cellStyle name="Normal 6 2 2 3 6 3 2" xfId="7288" xr:uid="{00000000-0005-0000-0000-000062110000}"/>
    <cellStyle name="Normal 6 2 2 3 6 3 2 2" xfId="15961" xr:uid="{00000000-0005-0000-0000-000063110000}"/>
    <cellStyle name="Normal 6 2 2 3 6 3 2 2 2" xfId="33314" xr:uid="{00000000-0005-0000-0000-000064110000}"/>
    <cellStyle name="Normal 6 2 2 3 6 3 2 2 3" xfId="50660" xr:uid="{00000000-0005-0000-0000-000065110000}"/>
    <cellStyle name="Normal 6 2 2 3 6 3 2 3" xfId="24641" xr:uid="{00000000-0005-0000-0000-000066110000}"/>
    <cellStyle name="Normal 6 2 2 3 6 3 2 4" xfId="41987" xr:uid="{00000000-0005-0000-0000-000067110000}"/>
    <cellStyle name="Normal 6 2 2 3 6 3 3" xfId="5132" xr:uid="{00000000-0005-0000-0000-000068110000}"/>
    <cellStyle name="Normal 6 2 2 3 6 3 3 2" xfId="13805" xr:uid="{00000000-0005-0000-0000-000069110000}"/>
    <cellStyle name="Normal 6 2 2 3 6 3 3 2 2" xfId="31158" xr:uid="{00000000-0005-0000-0000-00006A110000}"/>
    <cellStyle name="Normal 6 2 2 3 6 3 3 2 3" xfId="48504" xr:uid="{00000000-0005-0000-0000-00006B110000}"/>
    <cellStyle name="Normal 6 2 2 3 6 3 3 3" xfId="22485" xr:uid="{00000000-0005-0000-0000-00006C110000}"/>
    <cellStyle name="Normal 6 2 2 3 6 3 3 4" xfId="39831" xr:uid="{00000000-0005-0000-0000-00006D110000}"/>
    <cellStyle name="Normal 6 2 2 3 6 3 4" xfId="10179" xr:uid="{00000000-0005-0000-0000-00006E110000}"/>
    <cellStyle name="Normal 6 2 2 3 6 3 4 2" xfId="27532" xr:uid="{00000000-0005-0000-0000-00006F110000}"/>
    <cellStyle name="Normal 6 2 2 3 6 3 4 3" xfId="44878" xr:uid="{00000000-0005-0000-0000-000070110000}"/>
    <cellStyle name="Normal 6 2 2 3 6 3 5" xfId="18859" xr:uid="{00000000-0005-0000-0000-000071110000}"/>
    <cellStyle name="Normal 6 2 2 3 6 3 6" xfId="36205" xr:uid="{00000000-0005-0000-0000-000072110000}"/>
    <cellStyle name="Normal 6 2 2 3 6 4" xfId="6553" xr:uid="{00000000-0005-0000-0000-000073110000}"/>
    <cellStyle name="Normal 6 2 2 3 6 4 2" xfId="15226" xr:uid="{00000000-0005-0000-0000-000074110000}"/>
    <cellStyle name="Normal 6 2 2 3 6 4 2 2" xfId="32579" xr:uid="{00000000-0005-0000-0000-000075110000}"/>
    <cellStyle name="Normal 6 2 2 3 6 4 2 3" xfId="49925" xr:uid="{00000000-0005-0000-0000-000076110000}"/>
    <cellStyle name="Normal 6 2 2 3 6 4 3" xfId="23906" xr:uid="{00000000-0005-0000-0000-000077110000}"/>
    <cellStyle name="Normal 6 2 2 3 6 4 4" xfId="41252" xr:uid="{00000000-0005-0000-0000-000078110000}"/>
    <cellStyle name="Normal 6 2 2 3 6 5" xfId="3319" xr:uid="{00000000-0005-0000-0000-000079110000}"/>
    <cellStyle name="Normal 6 2 2 3 6 5 2" xfId="11992" xr:uid="{00000000-0005-0000-0000-00007A110000}"/>
    <cellStyle name="Normal 6 2 2 3 6 5 2 2" xfId="29345" xr:uid="{00000000-0005-0000-0000-00007B110000}"/>
    <cellStyle name="Normal 6 2 2 3 6 5 2 3" xfId="46691" xr:uid="{00000000-0005-0000-0000-00007C110000}"/>
    <cellStyle name="Normal 6 2 2 3 6 5 3" xfId="20672" xr:uid="{00000000-0005-0000-0000-00007D110000}"/>
    <cellStyle name="Normal 6 2 2 3 6 5 4" xfId="38018" xr:uid="{00000000-0005-0000-0000-00007E110000}"/>
    <cellStyle name="Normal 6 2 2 3 6 6" xfId="9444" xr:uid="{00000000-0005-0000-0000-00007F110000}"/>
    <cellStyle name="Normal 6 2 2 3 6 6 2" xfId="26797" xr:uid="{00000000-0005-0000-0000-000080110000}"/>
    <cellStyle name="Normal 6 2 2 3 6 6 3" xfId="44143" xr:uid="{00000000-0005-0000-0000-000081110000}"/>
    <cellStyle name="Normal 6 2 2 3 6 7" xfId="18124" xr:uid="{00000000-0005-0000-0000-000082110000}"/>
    <cellStyle name="Normal 6 2 2 3 6 8" xfId="35470" xr:uid="{00000000-0005-0000-0000-000083110000}"/>
    <cellStyle name="Normal 6 2 2 3 7" xfId="379" xr:uid="{00000000-0005-0000-0000-000084110000}"/>
    <cellStyle name="Normal 6 2 2 3 7 2" xfId="2192" xr:uid="{00000000-0005-0000-0000-000085110000}"/>
    <cellStyle name="Normal 6 2 2 3 7 2 2" xfId="7974" xr:uid="{00000000-0005-0000-0000-000086110000}"/>
    <cellStyle name="Normal 6 2 2 3 7 2 2 2" xfId="16647" xr:uid="{00000000-0005-0000-0000-000087110000}"/>
    <cellStyle name="Normal 6 2 2 3 7 2 2 2 2" xfId="34000" xr:uid="{00000000-0005-0000-0000-000088110000}"/>
    <cellStyle name="Normal 6 2 2 3 7 2 2 2 3" xfId="51346" xr:uid="{00000000-0005-0000-0000-000089110000}"/>
    <cellStyle name="Normal 6 2 2 3 7 2 2 3" xfId="25327" xr:uid="{00000000-0005-0000-0000-00008A110000}"/>
    <cellStyle name="Normal 6 2 2 3 7 2 2 4" xfId="42673" xr:uid="{00000000-0005-0000-0000-00008B110000}"/>
    <cellStyle name="Normal 6 2 2 3 7 2 3" xfId="5475" xr:uid="{00000000-0005-0000-0000-00008C110000}"/>
    <cellStyle name="Normal 6 2 2 3 7 2 3 2" xfId="14148" xr:uid="{00000000-0005-0000-0000-00008D110000}"/>
    <cellStyle name="Normal 6 2 2 3 7 2 3 2 2" xfId="31501" xr:uid="{00000000-0005-0000-0000-00008E110000}"/>
    <cellStyle name="Normal 6 2 2 3 7 2 3 2 3" xfId="48847" xr:uid="{00000000-0005-0000-0000-00008F110000}"/>
    <cellStyle name="Normal 6 2 2 3 7 2 3 3" xfId="22828" xr:uid="{00000000-0005-0000-0000-000090110000}"/>
    <cellStyle name="Normal 6 2 2 3 7 2 3 4" xfId="40174" xr:uid="{00000000-0005-0000-0000-000091110000}"/>
    <cellStyle name="Normal 6 2 2 3 7 2 4" xfId="10865" xr:uid="{00000000-0005-0000-0000-000092110000}"/>
    <cellStyle name="Normal 6 2 2 3 7 2 4 2" xfId="28218" xr:uid="{00000000-0005-0000-0000-000093110000}"/>
    <cellStyle name="Normal 6 2 2 3 7 2 4 3" xfId="45564" xr:uid="{00000000-0005-0000-0000-000094110000}"/>
    <cellStyle name="Normal 6 2 2 3 7 2 5" xfId="19545" xr:uid="{00000000-0005-0000-0000-000095110000}"/>
    <cellStyle name="Normal 6 2 2 3 7 2 6" xfId="36891" xr:uid="{00000000-0005-0000-0000-000096110000}"/>
    <cellStyle name="Normal 6 2 2 3 7 3" xfId="6161" xr:uid="{00000000-0005-0000-0000-000097110000}"/>
    <cellStyle name="Normal 6 2 2 3 7 3 2" xfId="14834" xr:uid="{00000000-0005-0000-0000-000098110000}"/>
    <cellStyle name="Normal 6 2 2 3 7 3 2 2" xfId="32187" xr:uid="{00000000-0005-0000-0000-000099110000}"/>
    <cellStyle name="Normal 6 2 2 3 7 3 2 3" xfId="49533" xr:uid="{00000000-0005-0000-0000-00009A110000}"/>
    <cellStyle name="Normal 6 2 2 3 7 3 3" xfId="23514" xr:uid="{00000000-0005-0000-0000-00009B110000}"/>
    <cellStyle name="Normal 6 2 2 3 7 3 4" xfId="40860" xr:uid="{00000000-0005-0000-0000-00009C110000}"/>
    <cellStyle name="Normal 6 2 2 3 7 4" xfId="4005" xr:uid="{00000000-0005-0000-0000-00009D110000}"/>
    <cellStyle name="Normal 6 2 2 3 7 4 2" xfId="12678" xr:uid="{00000000-0005-0000-0000-00009E110000}"/>
    <cellStyle name="Normal 6 2 2 3 7 4 2 2" xfId="30031" xr:uid="{00000000-0005-0000-0000-00009F110000}"/>
    <cellStyle name="Normal 6 2 2 3 7 4 2 3" xfId="47377" xr:uid="{00000000-0005-0000-0000-0000A0110000}"/>
    <cellStyle name="Normal 6 2 2 3 7 4 3" xfId="21358" xr:uid="{00000000-0005-0000-0000-0000A1110000}"/>
    <cellStyle name="Normal 6 2 2 3 7 4 4" xfId="38704" xr:uid="{00000000-0005-0000-0000-0000A2110000}"/>
    <cellStyle name="Normal 6 2 2 3 7 5" xfId="9052" xr:uid="{00000000-0005-0000-0000-0000A3110000}"/>
    <cellStyle name="Normal 6 2 2 3 7 5 2" xfId="26405" xr:uid="{00000000-0005-0000-0000-0000A4110000}"/>
    <cellStyle name="Normal 6 2 2 3 7 5 3" xfId="43751" xr:uid="{00000000-0005-0000-0000-0000A5110000}"/>
    <cellStyle name="Normal 6 2 2 3 7 6" xfId="17732" xr:uid="{00000000-0005-0000-0000-0000A6110000}"/>
    <cellStyle name="Normal 6 2 2 3 7 7" xfId="35078" xr:uid="{00000000-0005-0000-0000-0000A7110000}"/>
    <cellStyle name="Normal 6 2 2 3 8" xfId="1849" xr:uid="{00000000-0005-0000-0000-0000A8110000}"/>
    <cellStyle name="Normal 6 2 2 3 8 2" xfId="7631" xr:uid="{00000000-0005-0000-0000-0000A9110000}"/>
    <cellStyle name="Normal 6 2 2 3 8 2 2" xfId="16304" xr:uid="{00000000-0005-0000-0000-0000AA110000}"/>
    <cellStyle name="Normal 6 2 2 3 8 2 2 2" xfId="33657" xr:uid="{00000000-0005-0000-0000-0000AB110000}"/>
    <cellStyle name="Normal 6 2 2 3 8 2 2 3" xfId="51003" xr:uid="{00000000-0005-0000-0000-0000AC110000}"/>
    <cellStyle name="Normal 6 2 2 3 8 2 3" xfId="24984" xr:uid="{00000000-0005-0000-0000-0000AD110000}"/>
    <cellStyle name="Normal 6 2 2 3 8 2 4" xfId="42330" xr:uid="{00000000-0005-0000-0000-0000AE110000}"/>
    <cellStyle name="Normal 6 2 2 3 8 3" xfId="3662" xr:uid="{00000000-0005-0000-0000-0000AF110000}"/>
    <cellStyle name="Normal 6 2 2 3 8 3 2" xfId="12335" xr:uid="{00000000-0005-0000-0000-0000B0110000}"/>
    <cellStyle name="Normal 6 2 2 3 8 3 2 2" xfId="29688" xr:uid="{00000000-0005-0000-0000-0000B1110000}"/>
    <cellStyle name="Normal 6 2 2 3 8 3 2 3" xfId="47034" xr:uid="{00000000-0005-0000-0000-0000B2110000}"/>
    <cellStyle name="Normal 6 2 2 3 8 3 3" xfId="21015" xr:uid="{00000000-0005-0000-0000-0000B3110000}"/>
    <cellStyle name="Normal 6 2 2 3 8 3 4" xfId="38361" xr:uid="{00000000-0005-0000-0000-0000B4110000}"/>
    <cellStyle name="Normal 6 2 2 3 8 4" xfId="10522" xr:uid="{00000000-0005-0000-0000-0000B5110000}"/>
    <cellStyle name="Normal 6 2 2 3 8 4 2" xfId="27875" xr:uid="{00000000-0005-0000-0000-0000B6110000}"/>
    <cellStyle name="Normal 6 2 2 3 8 4 3" xfId="45221" xr:uid="{00000000-0005-0000-0000-0000B7110000}"/>
    <cellStyle name="Normal 6 2 2 3 8 5" xfId="19202" xr:uid="{00000000-0005-0000-0000-0000B8110000}"/>
    <cellStyle name="Normal 6 2 2 3 8 6" xfId="36548" xr:uid="{00000000-0005-0000-0000-0000B9110000}"/>
    <cellStyle name="Normal 6 2 2 3 9" xfId="1114" xr:uid="{00000000-0005-0000-0000-0000BA110000}"/>
    <cellStyle name="Normal 6 2 2 3 9 2" xfId="6896" xr:uid="{00000000-0005-0000-0000-0000BB110000}"/>
    <cellStyle name="Normal 6 2 2 3 9 2 2" xfId="15569" xr:uid="{00000000-0005-0000-0000-0000BC110000}"/>
    <cellStyle name="Normal 6 2 2 3 9 2 2 2" xfId="32922" xr:uid="{00000000-0005-0000-0000-0000BD110000}"/>
    <cellStyle name="Normal 6 2 2 3 9 2 2 3" xfId="50268" xr:uid="{00000000-0005-0000-0000-0000BE110000}"/>
    <cellStyle name="Normal 6 2 2 3 9 2 3" xfId="24249" xr:uid="{00000000-0005-0000-0000-0000BF110000}"/>
    <cellStyle name="Normal 6 2 2 3 9 2 4" xfId="41595" xr:uid="{00000000-0005-0000-0000-0000C0110000}"/>
    <cellStyle name="Normal 6 2 2 3 9 3" xfId="4740" xr:uid="{00000000-0005-0000-0000-0000C1110000}"/>
    <cellStyle name="Normal 6 2 2 3 9 3 2" xfId="13413" xr:uid="{00000000-0005-0000-0000-0000C2110000}"/>
    <cellStyle name="Normal 6 2 2 3 9 3 2 2" xfId="30766" xr:uid="{00000000-0005-0000-0000-0000C3110000}"/>
    <cellStyle name="Normal 6 2 2 3 9 3 2 3" xfId="48112" xr:uid="{00000000-0005-0000-0000-0000C4110000}"/>
    <cellStyle name="Normal 6 2 2 3 9 3 3" xfId="22093" xr:uid="{00000000-0005-0000-0000-0000C5110000}"/>
    <cellStyle name="Normal 6 2 2 3 9 3 4" xfId="39439" xr:uid="{00000000-0005-0000-0000-0000C6110000}"/>
    <cellStyle name="Normal 6 2 2 3 9 4" xfId="9787" xr:uid="{00000000-0005-0000-0000-0000C7110000}"/>
    <cellStyle name="Normal 6 2 2 3 9 4 2" xfId="27140" xr:uid="{00000000-0005-0000-0000-0000C8110000}"/>
    <cellStyle name="Normal 6 2 2 3 9 4 3" xfId="44486" xr:uid="{00000000-0005-0000-0000-0000C9110000}"/>
    <cellStyle name="Normal 6 2 2 3 9 5" xfId="18467" xr:uid="{00000000-0005-0000-0000-0000CA110000}"/>
    <cellStyle name="Normal 6 2 2 3 9 6" xfId="35813" xr:uid="{00000000-0005-0000-0000-0000CB110000}"/>
    <cellStyle name="Normal 6 2 2 4" xfId="64" xr:uid="{00000000-0005-0000-0000-0000CC110000}"/>
    <cellStyle name="Normal 6 2 2 4 10" xfId="8737" xr:uid="{00000000-0005-0000-0000-0000CD110000}"/>
    <cellStyle name="Normal 6 2 2 4 10 2" xfId="26090" xr:uid="{00000000-0005-0000-0000-0000CE110000}"/>
    <cellStyle name="Normal 6 2 2 4 10 3" xfId="43436" xr:uid="{00000000-0005-0000-0000-0000CF110000}"/>
    <cellStyle name="Normal 6 2 2 4 11" xfId="17417" xr:uid="{00000000-0005-0000-0000-0000D0110000}"/>
    <cellStyle name="Normal 6 2 2 4 12" xfId="34763" xr:uid="{00000000-0005-0000-0000-0000D1110000}"/>
    <cellStyle name="Normal 6 2 2 4 2" xfId="309" xr:uid="{00000000-0005-0000-0000-0000D2110000}"/>
    <cellStyle name="Normal 6 2 2 4 2 10" xfId="35008" xr:uid="{00000000-0005-0000-0000-0000D3110000}"/>
    <cellStyle name="Normal 6 2 2 4 2 2" xfId="1044" xr:uid="{00000000-0005-0000-0000-0000D4110000}"/>
    <cellStyle name="Normal 6 2 2 4 2 2 2" xfId="2857" xr:uid="{00000000-0005-0000-0000-0000D5110000}"/>
    <cellStyle name="Normal 6 2 2 4 2 2 2 2" xfId="8639" xr:uid="{00000000-0005-0000-0000-0000D6110000}"/>
    <cellStyle name="Normal 6 2 2 4 2 2 2 2 2" xfId="17312" xr:uid="{00000000-0005-0000-0000-0000D7110000}"/>
    <cellStyle name="Normal 6 2 2 4 2 2 2 2 2 2" xfId="34665" xr:uid="{00000000-0005-0000-0000-0000D8110000}"/>
    <cellStyle name="Normal 6 2 2 4 2 2 2 2 2 3" xfId="52011" xr:uid="{00000000-0005-0000-0000-0000D9110000}"/>
    <cellStyle name="Normal 6 2 2 4 2 2 2 2 3" xfId="25992" xr:uid="{00000000-0005-0000-0000-0000DA110000}"/>
    <cellStyle name="Normal 6 2 2 4 2 2 2 2 4" xfId="43338" xr:uid="{00000000-0005-0000-0000-0000DB110000}"/>
    <cellStyle name="Normal 6 2 2 4 2 2 2 3" xfId="4670" xr:uid="{00000000-0005-0000-0000-0000DC110000}"/>
    <cellStyle name="Normal 6 2 2 4 2 2 2 3 2" xfId="13343" xr:uid="{00000000-0005-0000-0000-0000DD110000}"/>
    <cellStyle name="Normal 6 2 2 4 2 2 2 3 2 2" xfId="30696" xr:uid="{00000000-0005-0000-0000-0000DE110000}"/>
    <cellStyle name="Normal 6 2 2 4 2 2 2 3 2 3" xfId="48042" xr:uid="{00000000-0005-0000-0000-0000DF110000}"/>
    <cellStyle name="Normal 6 2 2 4 2 2 2 3 3" xfId="22023" xr:uid="{00000000-0005-0000-0000-0000E0110000}"/>
    <cellStyle name="Normal 6 2 2 4 2 2 2 3 4" xfId="39369" xr:uid="{00000000-0005-0000-0000-0000E1110000}"/>
    <cellStyle name="Normal 6 2 2 4 2 2 2 4" xfId="11530" xr:uid="{00000000-0005-0000-0000-0000E2110000}"/>
    <cellStyle name="Normal 6 2 2 4 2 2 2 4 2" xfId="28883" xr:uid="{00000000-0005-0000-0000-0000E3110000}"/>
    <cellStyle name="Normal 6 2 2 4 2 2 2 4 3" xfId="46229" xr:uid="{00000000-0005-0000-0000-0000E4110000}"/>
    <cellStyle name="Normal 6 2 2 4 2 2 2 5" xfId="20210" xr:uid="{00000000-0005-0000-0000-0000E5110000}"/>
    <cellStyle name="Normal 6 2 2 4 2 2 2 6" xfId="37556" xr:uid="{00000000-0005-0000-0000-0000E6110000}"/>
    <cellStyle name="Normal 6 2 2 4 2 2 3" xfId="1779" xr:uid="{00000000-0005-0000-0000-0000E7110000}"/>
    <cellStyle name="Normal 6 2 2 4 2 2 3 2" xfId="7561" xr:uid="{00000000-0005-0000-0000-0000E8110000}"/>
    <cellStyle name="Normal 6 2 2 4 2 2 3 2 2" xfId="16234" xr:uid="{00000000-0005-0000-0000-0000E9110000}"/>
    <cellStyle name="Normal 6 2 2 4 2 2 3 2 2 2" xfId="33587" xr:uid="{00000000-0005-0000-0000-0000EA110000}"/>
    <cellStyle name="Normal 6 2 2 4 2 2 3 2 2 3" xfId="50933" xr:uid="{00000000-0005-0000-0000-0000EB110000}"/>
    <cellStyle name="Normal 6 2 2 4 2 2 3 2 3" xfId="24914" xr:uid="{00000000-0005-0000-0000-0000EC110000}"/>
    <cellStyle name="Normal 6 2 2 4 2 2 3 2 4" xfId="42260" xr:uid="{00000000-0005-0000-0000-0000ED110000}"/>
    <cellStyle name="Normal 6 2 2 4 2 2 3 3" xfId="5405" xr:uid="{00000000-0005-0000-0000-0000EE110000}"/>
    <cellStyle name="Normal 6 2 2 4 2 2 3 3 2" xfId="14078" xr:uid="{00000000-0005-0000-0000-0000EF110000}"/>
    <cellStyle name="Normal 6 2 2 4 2 2 3 3 2 2" xfId="31431" xr:uid="{00000000-0005-0000-0000-0000F0110000}"/>
    <cellStyle name="Normal 6 2 2 4 2 2 3 3 2 3" xfId="48777" xr:uid="{00000000-0005-0000-0000-0000F1110000}"/>
    <cellStyle name="Normal 6 2 2 4 2 2 3 3 3" xfId="22758" xr:uid="{00000000-0005-0000-0000-0000F2110000}"/>
    <cellStyle name="Normal 6 2 2 4 2 2 3 3 4" xfId="40104" xr:uid="{00000000-0005-0000-0000-0000F3110000}"/>
    <cellStyle name="Normal 6 2 2 4 2 2 3 4" xfId="10452" xr:uid="{00000000-0005-0000-0000-0000F4110000}"/>
    <cellStyle name="Normal 6 2 2 4 2 2 3 4 2" xfId="27805" xr:uid="{00000000-0005-0000-0000-0000F5110000}"/>
    <cellStyle name="Normal 6 2 2 4 2 2 3 4 3" xfId="45151" xr:uid="{00000000-0005-0000-0000-0000F6110000}"/>
    <cellStyle name="Normal 6 2 2 4 2 2 3 5" xfId="19132" xr:uid="{00000000-0005-0000-0000-0000F7110000}"/>
    <cellStyle name="Normal 6 2 2 4 2 2 3 6" xfId="36478" xr:uid="{00000000-0005-0000-0000-0000F8110000}"/>
    <cellStyle name="Normal 6 2 2 4 2 2 4" xfId="6826" xr:uid="{00000000-0005-0000-0000-0000F9110000}"/>
    <cellStyle name="Normal 6 2 2 4 2 2 4 2" xfId="15499" xr:uid="{00000000-0005-0000-0000-0000FA110000}"/>
    <cellStyle name="Normal 6 2 2 4 2 2 4 2 2" xfId="32852" xr:uid="{00000000-0005-0000-0000-0000FB110000}"/>
    <cellStyle name="Normal 6 2 2 4 2 2 4 2 3" xfId="50198" xr:uid="{00000000-0005-0000-0000-0000FC110000}"/>
    <cellStyle name="Normal 6 2 2 4 2 2 4 3" xfId="24179" xr:uid="{00000000-0005-0000-0000-0000FD110000}"/>
    <cellStyle name="Normal 6 2 2 4 2 2 4 4" xfId="41525" xr:uid="{00000000-0005-0000-0000-0000FE110000}"/>
    <cellStyle name="Normal 6 2 2 4 2 2 5" xfId="3592" xr:uid="{00000000-0005-0000-0000-0000FF110000}"/>
    <cellStyle name="Normal 6 2 2 4 2 2 5 2" xfId="12265" xr:uid="{00000000-0005-0000-0000-000000120000}"/>
    <cellStyle name="Normal 6 2 2 4 2 2 5 2 2" xfId="29618" xr:uid="{00000000-0005-0000-0000-000001120000}"/>
    <cellStyle name="Normal 6 2 2 4 2 2 5 2 3" xfId="46964" xr:uid="{00000000-0005-0000-0000-000002120000}"/>
    <cellStyle name="Normal 6 2 2 4 2 2 5 3" xfId="20945" xr:uid="{00000000-0005-0000-0000-000003120000}"/>
    <cellStyle name="Normal 6 2 2 4 2 2 5 4" xfId="38291" xr:uid="{00000000-0005-0000-0000-000004120000}"/>
    <cellStyle name="Normal 6 2 2 4 2 2 6" xfId="9717" xr:uid="{00000000-0005-0000-0000-000005120000}"/>
    <cellStyle name="Normal 6 2 2 4 2 2 6 2" xfId="27070" xr:uid="{00000000-0005-0000-0000-000006120000}"/>
    <cellStyle name="Normal 6 2 2 4 2 2 6 3" xfId="44416" xr:uid="{00000000-0005-0000-0000-000007120000}"/>
    <cellStyle name="Normal 6 2 2 4 2 2 7" xfId="18397" xr:uid="{00000000-0005-0000-0000-000008120000}"/>
    <cellStyle name="Normal 6 2 2 4 2 2 8" xfId="35743" xr:uid="{00000000-0005-0000-0000-000009120000}"/>
    <cellStyle name="Normal 6 2 2 4 2 3" xfId="554" xr:uid="{00000000-0005-0000-0000-00000A120000}"/>
    <cellStyle name="Normal 6 2 2 4 2 3 2" xfId="2367" xr:uid="{00000000-0005-0000-0000-00000B120000}"/>
    <cellStyle name="Normal 6 2 2 4 2 3 2 2" xfId="8149" xr:uid="{00000000-0005-0000-0000-00000C120000}"/>
    <cellStyle name="Normal 6 2 2 4 2 3 2 2 2" xfId="16822" xr:uid="{00000000-0005-0000-0000-00000D120000}"/>
    <cellStyle name="Normal 6 2 2 4 2 3 2 2 2 2" xfId="34175" xr:uid="{00000000-0005-0000-0000-00000E120000}"/>
    <cellStyle name="Normal 6 2 2 4 2 3 2 2 2 3" xfId="51521" xr:uid="{00000000-0005-0000-0000-00000F120000}"/>
    <cellStyle name="Normal 6 2 2 4 2 3 2 2 3" xfId="25502" xr:uid="{00000000-0005-0000-0000-000010120000}"/>
    <cellStyle name="Normal 6 2 2 4 2 3 2 2 4" xfId="42848" xr:uid="{00000000-0005-0000-0000-000011120000}"/>
    <cellStyle name="Normal 6 2 2 4 2 3 2 3" xfId="5650" xr:uid="{00000000-0005-0000-0000-000012120000}"/>
    <cellStyle name="Normal 6 2 2 4 2 3 2 3 2" xfId="14323" xr:uid="{00000000-0005-0000-0000-000013120000}"/>
    <cellStyle name="Normal 6 2 2 4 2 3 2 3 2 2" xfId="31676" xr:uid="{00000000-0005-0000-0000-000014120000}"/>
    <cellStyle name="Normal 6 2 2 4 2 3 2 3 2 3" xfId="49022" xr:uid="{00000000-0005-0000-0000-000015120000}"/>
    <cellStyle name="Normal 6 2 2 4 2 3 2 3 3" xfId="23003" xr:uid="{00000000-0005-0000-0000-000016120000}"/>
    <cellStyle name="Normal 6 2 2 4 2 3 2 3 4" xfId="40349" xr:uid="{00000000-0005-0000-0000-000017120000}"/>
    <cellStyle name="Normal 6 2 2 4 2 3 2 4" xfId="11040" xr:uid="{00000000-0005-0000-0000-000018120000}"/>
    <cellStyle name="Normal 6 2 2 4 2 3 2 4 2" xfId="28393" xr:uid="{00000000-0005-0000-0000-000019120000}"/>
    <cellStyle name="Normal 6 2 2 4 2 3 2 4 3" xfId="45739" xr:uid="{00000000-0005-0000-0000-00001A120000}"/>
    <cellStyle name="Normal 6 2 2 4 2 3 2 5" xfId="19720" xr:uid="{00000000-0005-0000-0000-00001B120000}"/>
    <cellStyle name="Normal 6 2 2 4 2 3 2 6" xfId="37066" xr:uid="{00000000-0005-0000-0000-00001C120000}"/>
    <cellStyle name="Normal 6 2 2 4 2 3 3" xfId="6336" xr:uid="{00000000-0005-0000-0000-00001D120000}"/>
    <cellStyle name="Normal 6 2 2 4 2 3 3 2" xfId="15009" xr:uid="{00000000-0005-0000-0000-00001E120000}"/>
    <cellStyle name="Normal 6 2 2 4 2 3 3 2 2" xfId="32362" xr:uid="{00000000-0005-0000-0000-00001F120000}"/>
    <cellStyle name="Normal 6 2 2 4 2 3 3 2 3" xfId="49708" xr:uid="{00000000-0005-0000-0000-000020120000}"/>
    <cellStyle name="Normal 6 2 2 4 2 3 3 3" xfId="23689" xr:uid="{00000000-0005-0000-0000-000021120000}"/>
    <cellStyle name="Normal 6 2 2 4 2 3 3 4" xfId="41035" xr:uid="{00000000-0005-0000-0000-000022120000}"/>
    <cellStyle name="Normal 6 2 2 4 2 3 4" xfId="4180" xr:uid="{00000000-0005-0000-0000-000023120000}"/>
    <cellStyle name="Normal 6 2 2 4 2 3 4 2" xfId="12853" xr:uid="{00000000-0005-0000-0000-000024120000}"/>
    <cellStyle name="Normal 6 2 2 4 2 3 4 2 2" xfId="30206" xr:uid="{00000000-0005-0000-0000-000025120000}"/>
    <cellStyle name="Normal 6 2 2 4 2 3 4 2 3" xfId="47552" xr:uid="{00000000-0005-0000-0000-000026120000}"/>
    <cellStyle name="Normal 6 2 2 4 2 3 4 3" xfId="21533" xr:uid="{00000000-0005-0000-0000-000027120000}"/>
    <cellStyle name="Normal 6 2 2 4 2 3 4 4" xfId="38879" xr:uid="{00000000-0005-0000-0000-000028120000}"/>
    <cellStyle name="Normal 6 2 2 4 2 3 5" xfId="9227" xr:uid="{00000000-0005-0000-0000-000029120000}"/>
    <cellStyle name="Normal 6 2 2 4 2 3 5 2" xfId="26580" xr:uid="{00000000-0005-0000-0000-00002A120000}"/>
    <cellStyle name="Normal 6 2 2 4 2 3 5 3" xfId="43926" xr:uid="{00000000-0005-0000-0000-00002B120000}"/>
    <cellStyle name="Normal 6 2 2 4 2 3 6" xfId="17907" xr:uid="{00000000-0005-0000-0000-00002C120000}"/>
    <cellStyle name="Normal 6 2 2 4 2 3 7" xfId="35253" xr:uid="{00000000-0005-0000-0000-00002D120000}"/>
    <cellStyle name="Normal 6 2 2 4 2 4" xfId="2122" xr:uid="{00000000-0005-0000-0000-00002E120000}"/>
    <cellStyle name="Normal 6 2 2 4 2 4 2" xfId="7904" xr:uid="{00000000-0005-0000-0000-00002F120000}"/>
    <cellStyle name="Normal 6 2 2 4 2 4 2 2" xfId="16577" xr:uid="{00000000-0005-0000-0000-000030120000}"/>
    <cellStyle name="Normal 6 2 2 4 2 4 2 2 2" xfId="33930" xr:uid="{00000000-0005-0000-0000-000031120000}"/>
    <cellStyle name="Normal 6 2 2 4 2 4 2 2 3" xfId="51276" xr:uid="{00000000-0005-0000-0000-000032120000}"/>
    <cellStyle name="Normal 6 2 2 4 2 4 2 3" xfId="25257" xr:uid="{00000000-0005-0000-0000-000033120000}"/>
    <cellStyle name="Normal 6 2 2 4 2 4 2 4" xfId="42603" xr:uid="{00000000-0005-0000-0000-000034120000}"/>
    <cellStyle name="Normal 6 2 2 4 2 4 3" xfId="3935" xr:uid="{00000000-0005-0000-0000-000035120000}"/>
    <cellStyle name="Normal 6 2 2 4 2 4 3 2" xfId="12608" xr:uid="{00000000-0005-0000-0000-000036120000}"/>
    <cellStyle name="Normal 6 2 2 4 2 4 3 2 2" xfId="29961" xr:uid="{00000000-0005-0000-0000-000037120000}"/>
    <cellStyle name="Normal 6 2 2 4 2 4 3 2 3" xfId="47307" xr:uid="{00000000-0005-0000-0000-000038120000}"/>
    <cellStyle name="Normal 6 2 2 4 2 4 3 3" xfId="21288" xr:uid="{00000000-0005-0000-0000-000039120000}"/>
    <cellStyle name="Normal 6 2 2 4 2 4 3 4" xfId="38634" xr:uid="{00000000-0005-0000-0000-00003A120000}"/>
    <cellStyle name="Normal 6 2 2 4 2 4 4" xfId="10795" xr:uid="{00000000-0005-0000-0000-00003B120000}"/>
    <cellStyle name="Normal 6 2 2 4 2 4 4 2" xfId="28148" xr:uid="{00000000-0005-0000-0000-00003C120000}"/>
    <cellStyle name="Normal 6 2 2 4 2 4 4 3" xfId="45494" xr:uid="{00000000-0005-0000-0000-00003D120000}"/>
    <cellStyle name="Normal 6 2 2 4 2 4 5" xfId="19475" xr:uid="{00000000-0005-0000-0000-00003E120000}"/>
    <cellStyle name="Normal 6 2 2 4 2 4 6" xfId="36821" xr:uid="{00000000-0005-0000-0000-00003F120000}"/>
    <cellStyle name="Normal 6 2 2 4 2 5" xfId="1289" xr:uid="{00000000-0005-0000-0000-000040120000}"/>
    <cellStyle name="Normal 6 2 2 4 2 5 2" xfId="7071" xr:uid="{00000000-0005-0000-0000-000041120000}"/>
    <cellStyle name="Normal 6 2 2 4 2 5 2 2" xfId="15744" xr:uid="{00000000-0005-0000-0000-000042120000}"/>
    <cellStyle name="Normal 6 2 2 4 2 5 2 2 2" xfId="33097" xr:uid="{00000000-0005-0000-0000-000043120000}"/>
    <cellStyle name="Normal 6 2 2 4 2 5 2 2 3" xfId="50443" xr:uid="{00000000-0005-0000-0000-000044120000}"/>
    <cellStyle name="Normal 6 2 2 4 2 5 2 3" xfId="24424" xr:uid="{00000000-0005-0000-0000-000045120000}"/>
    <cellStyle name="Normal 6 2 2 4 2 5 2 4" xfId="41770" xr:uid="{00000000-0005-0000-0000-000046120000}"/>
    <cellStyle name="Normal 6 2 2 4 2 5 3" xfId="4915" xr:uid="{00000000-0005-0000-0000-000047120000}"/>
    <cellStyle name="Normal 6 2 2 4 2 5 3 2" xfId="13588" xr:uid="{00000000-0005-0000-0000-000048120000}"/>
    <cellStyle name="Normal 6 2 2 4 2 5 3 2 2" xfId="30941" xr:uid="{00000000-0005-0000-0000-000049120000}"/>
    <cellStyle name="Normal 6 2 2 4 2 5 3 2 3" xfId="48287" xr:uid="{00000000-0005-0000-0000-00004A120000}"/>
    <cellStyle name="Normal 6 2 2 4 2 5 3 3" xfId="22268" xr:uid="{00000000-0005-0000-0000-00004B120000}"/>
    <cellStyle name="Normal 6 2 2 4 2 5 3 4" xfId="39614" xr:uid="{00000000-0005-0000-0000-00004C120000}"/>
    <cellStyle name="Normal 6 2 2 4 2 5 4" xfId="9962" xr:uid="{00000000-0005-0000-0000-00004D120000}"/>
    <cellStyle name="Normal 6 2 2 4 2 5 4 2" xfId="27315" xr:uid="{00000000-0005-0000-0000-00004E120000}"/>
    <cellStyle name="Normal 6 2 2 4 2 5 4 3" xfId="44661" xr:uid="{00000000-0005-0000-0000-00004F120000}"/>
    <cellStyle name="Normal 6 2 2 4 2 5 5" xfId="18642" xr:uid="{00000000-0005-0000-0000-000050120000}"/>
    <cellStyle name="Normal 6 2 2 4 2 5 6" xfId="35988" xr:uid="{00000000-0005-0000-0000-000051120000}"/>
    <cellStyle name="Normal 6 2 2 4 2 6" xfId="6091" xr:uid="{00000000-0005-0000-0000-000052120000}"/>
    <cellStyle name="Normal 6 2 2 4 2 6 2" xfId="14764" xr:uid="{00000000-0005-0000-0000-000053120000}"/>
    <cellStyle name="Normal 6 2 2 4 2 6 2 2" xfId="32117" xr:uid="{00000000-0005-0000-0000-000054120000}"/>
    <cellStyle name="Normal 6 2 2 4 2 6 2 3" xfId="49463" xr:uid="{00000000-0005-0000-0000-000055120000}"/>
    <cellStyle name="Normal 6 2 2 4 2 6 3" xfId="23444" xr:uid="{00000000-0005-0000-0000-000056120000}"/>
    <cellStyle name="Normal 6 2 2 4 2 6 4" xfId="40790" xr:uid="{00000000-0005-0000-0000-000057120000}"/>
    <cellStyle name="Normal 6 2 2 4 2 7" xfId="3102" xr:uid="{00000000-0005-0000-0000-000058120000}"/>
    <cellStyle name="Normal 6 2 2 4 2 7 2" xfId="11775" xr:uid="{00000000-0005-0000-0000-000059120000}"/>
    <cellStyle name="Normal 6 2 2 4 2 7 2 2" xfId="29128" xr:uid="{00000000-0005-0000-0000-00005A120000}"/>
    <cellStyle name="Normal 6 2 2 4 2 7 2 3" xfId="46474" xr:uid="{00000000-0005-0000-0000-00005B120000}"/>
    <cellStyle name="Normal 6 2 2 4 2 7 3" xfId="20455" xr:uid="{00000000-0005-0000-0000-00005C120000}"/>
    <cellStyle name="Normal 6 2 2 4 2 7 4" xfId="37801" xr:uid="{00000000-0005-0000-0000-00005D120000}"/>
    <cellStyle name="Normal 6 2 2 4 2 8" xfId="8982" xr:uid="{00000000-0005-0000-0000-00005E120000}"/>
    <cellStyle name="Normal 6 2 2 4 2 8 2" xfId="26335" xr:uid="{00000000-0005-0000-0000-00005F120000}"/>
    <cellStyle name="Normal 6 2 2 4 2 8 3" xfId="43681" xr:uid="{00000000-0005-0000-0000-000060120000}"/>
    <cellStyle name="Normal 6 2 2 4 2 9" xfId="17662" xr:uid="{00000000-0005-0000-0000-000061120000}"/>
    <cellStyle name="Normal 6 2 2 4 3" xfId="211" xr:uid="{00000000-0005-0000-0000-000062120000}"/>
    <cellStyle name="Normal 6 2 2 4 3 10" xfId="34910" xr:uid="{00000000-0005-0000-0000-000063120000}"/>
    <cellStyle name="Normal 6 2 2 4 3 2" xfId="946" xr:uid="{00000000-0005-0000-0000-000064120000}"/>
    <cellStyle name="Normal 6 2 2 4 3 2 2" xfId="2759" xr:uid="{00000000-0005-0000-0000-000065120000}"/>
    <cellStyle name="Normal 6 2 2 4 3 2 2 2" xfId="8541" xr:uid="{00000000-0005-0000-0000-000066120000}"/>
    <cellStyle name="Normal 6 2 2 4 3 2 2 2 2" xfId="17214" xr:uid="{00000000-0005-0000-0000-000067120000}"/>
    <cellStyle name="Normal 6 2 2 4 3 2 2 2 2 2" xfId="34567" xr:uid="{00000000-0005-0000-0000-000068120000}"/>
    <cellStyle name="Normal 6 2 2 4 3 2 2 2 2 3" xfId="51913" xr:uid="{00000000-0005-0000-0000-000069120000}"/>
    <cellStyle name="Normal 6 2 2 4 3 2 2 2 3" xfId="25894" xr:uid="{00000000-0005-0000-0000-00006A120000}"/>
    <cellStyle name="Normal 6 2 2 4 3 2 2 2 4" xfId="43240" xr:uid="{00000000-0005-0000-0000-00006B120000}"/>
    <cellStyle name="Normal 6 2 2 4 3 2 2 3" xfId="4572" xr:uid="{00000000-0005-0000-0000-00006C120000}"/>
    <cellStyle name="Normal 6 2 2 4 3 2 2 3 2" xfId="13245" xr:uid="{00000000-0005-0000-0000-00006D120000}"/>
    <cellStyle name="Normal 6 2 2 4 3 2 2 3 2 2" xfId="30598" xr:uid="{00000000-0005-0000-0000-00006E120000}"/>
    <cellStyle name="Normal 6 2 2 4 3 2 2 3 2 3" xfId="47944" xr:uid="{00000000-0005-0000-0000-00006F120000}"/>
    <cellStyle name="Normal 6 2 2 4 3 2 2 3 3" xfId="21925" xr:uid="{00000000-0005-0000-0000-000070120000}"/>
    <cellStyle name="Normal 6 2 2 4 3 2 2 3 4" xfId="39271" xr:uid="{00000000-0005-0000-0000-000071120000}"/>
    <cellStyle name="Normal 6 2 2 4 3 2 2 4" xfId="11432" xr:uid="{00000000-0005-0000-0000-000072120000}"/>
    <cellStyle name="Normal 6 2 2 4 3 2 2 4 2" xfId="28785" xr:uid="{00000000-0005-0000-0000-000073120000}"/>
    <cellStyle name="Normal 6 2 2 4 3 2 2 4 3" xfId="46131" xr:uid="{00000000-0005-0000-0000-000074120000}"/>
    <cellStyle name="Normal 6 2 2 4 3 2 2 5" xfId="20112" xr:uid="{00000000-0005-0000-0000-000075120000}"/>
    <cellStyle name="Normal 6 2 2 4 3 2 2 6" xfId="37458" xr:uid="{00000000-0005-0000-0000-000076120000}"/>
    <cellStyle name="Normal 6 2 2 4 3 2 3" xfId="1681" xr:uid="{00000000-0005-0000-0000-000077120000}"/>
    <cellStyle name="Normal 6 2 2 4 3 2 3 2" xfId="7463" xr:uid="{00000000-0005-0000-0000-000078120000}"/>
    <cellStyle name="Normal 6 2 2 4 3 2 3 2 2" xfId="16136" xr:uid="{00000000-0005-0000-0000-000079120000}"/>
    <cellStyle name="Normal 6 2 2 4 3 2 3 2 2 2" xfId="33489" xr:uid="{00000000-0005-0000-0000-00007A120000}"/>
    <cellStyle name="Normal 6 2 2 4 3 2 3 2 2 3" xfId="50835" xr:uid="{00000000-0005-0000-0000-00007B120000}"/>
    <cellStyle name="Normal 6 2 2 4 3 2 3 2 3" xfId="24816" xr:uid="{00000000-0005-0000-0000-00007C120000}"/>
    <cellStyle name="Normal 6 2 2 4 3 2 3 2 4" xfId="42162" xr:uid="{00000000-0005-0000-0000-00007D120000}"/>
    <cellStyle name="Normal 6 2 2 4 3 2 3 3" xfId="5307" xr:uid="{00000000-0005-0000-0000-00007E120000}"/>
    <cellStyle name="Normal 6 2 2 4 3 2 3 3 2" xfId="13980" xr:uid="{00000000-0005-0000-0000-00007F120000}"/>
    <cellStyle name="Normal 6 2 2 4 3 2 3 3 2 2" xfId="31333" xr:uid="{00000000-0005-0000-0000-000080120000}"/>
    <cellStyle name="Normal 6 2 2 4 3 2 3 3 2 3" xfId="48679" xr:uid="{00000000-0005-0000-0000-000081120000}"/>
    <cellStyle name="Normal 6 2 2 4 3 2 3 3 3" xfId="22660" xr:uid="{00000000-0005-0000-0000-000082120000}"/>
    <cellStyle name="Normal 6 2 2 4 3 2 3 3 4" xfId="40006" xr:uid="{00000000-0005-0000-0000-000083120000}"/>
    <cellStyle name="Normal 6 2 2 4 3 2 3 4" xfId="10354" xr:uid="{00000000-0005-0000-0000-000084120000}"/>
    <cellStyle name="Normal 6 2 2 4 3 2 3 4 2" xfId="27707" xr:uid="{00000000-0005-0000-0000-000085120000}"/>
    <cellStyle name="Normal 6 2 2 4 3 2 3 4 3" xfId="45053" xr:uid="{00000000-0005-0000-0000-000086120000}"/>
    <cellStyle name="Normal 6 2 2 4 3 2 3 5" xfId="19034" xr:uid="{00000000-0005-0000-0000-000087120000}"/>
    <cellStyle name="Normal 6 2 2 4 3 2 3 6" xfId="36380" xr:uid="{00000000-0005-0000-0000-000088120000}"/>
    <cellStyle name="Normal 6 2 2 4 3 2 4" xfId="6728" xr:uid="{00000000-0005-0000-0000-000089120000}"/>
    <cellStyle name="Normal 6 2 2 4 3 2 4 2" xfId="15401" xr:uid="{00000000-0005-0000-0000-00008A120000}"/>
    <cellStyle name="Normal 6 2 2 4 3 2 4 2 2" xfId="32754" xr:uid="{00000000-0005-0000-0000-00008B120000}"/>
    <cellStyle name="Normal 6 2 2 4 3 2 4 2 3" xfId="50100" xr:uid="{00000000-0005-0000-0000-00008C120000}"/>
    <cellStyle name="Normal 6 2 2 4 3 2 4 3" xfId="24081" xr:uid="{00000000-0005-0000-0000-00008D120000}"/>
    <cellStyle name="Normal 6 2 2 4 3 2 4 4" xfId="41427" xr:uid="{00000000-0005-0000-0000-00008E120000}"/>
    <cellStyle name="Normal 6 2 2 4 3 2 5" xfId="3494" xr:uid="{00000000-0005-0000-0000-00008F120000}"/>
    <cellStyle name="Normal 6 2 2 4 3 2 5 2" xfId="12167" xr:uid="{00000000-0005-0000-0000-000090120000}"/>
    <cellStyle name="Normal 6 2 2 4 3 2 5 2 2" xfId="29520" xr:uid="{00000000-0005-0000-0000-000091120000}"/>
    <cellStyle name="Normal 6 2 2 4 3 2 5 2 3" xfId="46866" xr:uid="{00000000-0005-0000-0000-000092120000}"/>
    <cellStyle name="Normal 6 2 2 4 3 2 5 3" xfId="20847" xr:uid="{00000000-0005-0000-0000-000093120000}"/>
    <cellStyle name="Normal 6 2 2 4 3 2 5 4" xfId="38193" xr:uid="{00000000-0005-0000-0000-000094120000}"/>
    <cellStyle name="Normal 6 2 2 4 3 2 6" xfId="9619" xr:uid="{00000000-0005-0000-0000-000095120000}"/>
    <cellStyle name="Normal 6 2 2 4 3 2 6 2" xfId="26972" xr:uid="{00000000-0005-0000-0000-000096120000}"/>
    <cellStyle name="Normal 6 2 2 4 3 2 6 3" xfId="44318" xr:uid="{00000000-0005-0000-0000-000097120000}"/>
    <cellStyle name="Normal 6 2 2 4 3 2 7" xfId="18299" xr:uid="{00000000-0005-0000-0000-000098120000}"/>
    <cellStyle name="Normal 6 2 2 4 3 2 8" xfId="35645" xr:uid="{00000000-0005-0000-0000-000099120000}"/>
    <cellStyle name="Normal 6 2 2 4 3 3" xfId="701" xr:uid="{00000000-0005-0000-0000-00009A120000}"/>
    <cellStyle name="Normal 6 2 2 4 3 3 2" xfId="2514" xr:uid="{00000000-0005-0000-0000-00009B120000}"/>
    <cellStyle name="Normal 6 2 2 4 3 3 2 2" xfId="8296" xr:uid="{00000000-0005-0000-0000-00009C120000}"/>
    <cellStyle name="Normal 6 2 2 4 3 3 2 2 2" xfId="16969" xr:uid="{00000000-0005-0000-0000-00009D120000}"/>
    <cellStyle name="Normal 6 2 2 4 3 3 2 2 2 2" xfId="34322" xr:uid="{00000000-0005-0000-0000-00009E120000}"/>
    <cellStyle name="Normal 6 2 2 4 3 3 2 2 2 3" xfId="51668" xr:uid="{00000000-0005-0000-0000-00009F120000}"/>
    <cellStyle name="Normal 6 2 2 4 3 3 2 2 3" xfId="25649" xr:uid="{00000000-0005-0000-0000-0000A0120000}"/>
    <cellStyle name="Normal 6 2 2 4 3 3 2 2 4" xfId="42995" xr:uid="{00000000-0005-0000-0000-0000A1120000}"/>
    <cellStyle name="Normal 6 2 2 4 3 3 2 3" xfId="5748" xr:uid="{00000000-0005-0000-0000-0000A2120000}"/>
    <cellStyle name="Normal 6 2 2 4 3 3 2 3 2" xfId="14421" xr:uid="{00000000-0005-0000-0000-0000A3120000}"/>
    <cellStyle name="Normal 6 2 2 4 3 3 2 3 2 2" xfId="31774" xr:uid="{00000000-0005-0000-0000-0000A4120000}"/>
    <cellStyle name="Normal 6 2 2 4 3 3 2 3 2 3" xfId="49120" xr:uid="{00000000-0005-0000-0000-0000A5120000}"/>
    <cellStyle name="Normal 6 2 2 4 3 3 2 3 3" xfId="23101" xr:uid="{00000000-0005-0000-0000-0000A6120000}"/>
    <cellStyle name="Normal 6 2 2 4 3 3 2 3 4" xfId="40447" xr:uid="{00000000-0005-0000-0000-0000A7120000}"/>
    <cellStyle name="Normal 6 2 2 4 3 3 2 4" xfId="11187" xr:uid="{00000000-0005-0000-0000-0000A8120000}"/>
    <cellStyle name="Normal 6 2 2 4 3 3 2 4 2" xfId="28540" xr:uid="{00000000-0005-0000-0000-0000A9120000}"/>
    <cellStyle name="Normal 6 2 2 4 3 3 2 4 3" xfId="45886" xr:uid="{00000000-0005-0000-0000-0000AA120000}"/>
    <cellStyle name="Normal 6 2 2 4 3 3 2 5" xfId="19867" xr:uid="{00000000-0005-0000-0000-0000AB120000}"/>
    <cellStyle name="Normal 6 2 2 4 3 3 2 6" xfId="37213" xr:uid="{00000000-0005-0000-0000-0000AC120000}"/>
    <cellStyle name="Normal 6 2 2 4 3 3 3" xfId="6483" xr:uid="{00000000-0005-0000-0000-0000AD120000}"/>
    <cellStyle name="Normal 6 2 2 4 3 3 3 2" xfId="15156" xr:uid="{00000000-0005-0000-0000-0000AE120000}"/>
    <cellStyle name="Normal 6 2 2 4 3 3 3 2 2" xfId="32509" xr:uid="{00000000-0005-0000-0000-0000AF120000}"/>
    <cellStyle name="Normal 6 2 2 4 3 3 3 2 3" xfId="49855" xr:uid="{00000000-0005-0000-0000-0000B0120000}"/>
    <cellStyle name="Normal 6 2 2 4 3 3 3 3" xfId="23836" xr:uid="{00000000-0005-0000-0000-0000B1120000}"/>
    <cellStyle name="Normal 6 2 2 4 3 3 3 4" xfId="41182" xr:uid="{00000000-0005-0000-0000-0000B2120000}"/>
    <cellStyle name="Normal 6 2 2 4 3 3 4" xfId="4327" xr:uid="{00000000-0005-0000-0000-0000B3120000}"/>
    <cellStyle name="Normal 6 2 2 4 3 3 4 2" xfId="13000" xr:uid="{00000000-0005-0000-0000-0000B4120000}"/>
    <cellStyle name="Normal 6 2 2 4 3 3 4 2 2" xfId="30353" xr:uid="{00000000-0005-0000-0000-0000B5120000}"/>
    <cellStyle name="Normal 6 2 2 4 3 3 4 2 3" xfId="47699" xr:uid="{00000000-0005-0000-0000-0000B6120000}"/>
    <cellStyle name="Normal 6 2 2 4 3 3 4 3" xfId="21680" xr:uid="{00000000-0005-0000-0000-0000B7120000}"/>
    <cellStyle name="Normal 6 2 2 4 3 3 4 4" xfId="39026" xr:uid="{00000000-0005-0000-0000-0000B8120000}"/>
    <cellStyle name="Normal 6 2 2 4 3 3 5" xfId="9374" xr:uid="{00000000-0005-0000-0000-0000B9120000}"/>
    <cellStyle name="Normal 6 2 2 4 3 3 5 2" xfId="26727" xr:uid="{00000000-0005-0000-0000-0000BA120000}"/>
    <cellStyle name="Normal 6 2 2 4 3 3 5 3" xfId="44073" xr:uid="{00000000-0005-0000-0000-0000BB120000}"/>
    <cellStyle name="Normal 6 2 2 4 3 3 6" xfId="18054" xr:uid="{00000000-0005-0000-0000-0000BC120000}"/>
    <cellStyle name="Normal 6 2 2 4 3 3 7" xfId="35400" xr:uid="{00000000-0005-0000-0000-0000BD120000}"/>
    <cellStyle name="Normal 6 2 2 4 3 4" xfId="2024" xr:uid="{00000000-0005-0000-0000-0000BE120000}"/>
    <cellStyle name="Normal 6 2 2 4 3 4 2" xfId="7806" xr:uid="{00000000-0005-0000-0000-0000BF120000}"/>
    <cellStyle name="Normal 6 2 2 4 3 4 2 2" xfId="16479" xr:uid="{00000000-0005-0000-0000-0000C0120000}"/>
    <cellStyle name="Normal 6 2 2 4 3 4 2 2 2" xfId="33832" xr:uid="{00000000-0005-0000-0000-0000C1120000}"/>
    <cellStyle name="Normal 6 2 2 4 3 4 2 2 3" xfId="51178" xr:uid="{00000000-0005-0000-0000-0000C2120000}"/>
    <cellStyle name="Normal 6 2 2 4 3 4 2 3" xfId="25159" xr:uid="{00000000-0005-0000-0000-0000C3120000}"/>
    <cellStyle name="Normal 6 2 2 4 3 4 2 4" xfId="42505" xr:uid="{00000000-0005-0000-0000-0000C4120000}"/>
    <cellStyle name="Normal 6 2 2 4 3 4 3" xfId="3837" xr:uid="{00000000-0005-0000-0000-0000C5120000}"/>
    <cellStyle name="Normal 6 2 2 4 3 4 3 2" xfId="12510" xr:uid="{00000000-0005-0000-0000-0000C6120000}"/>
    <cellStyle name="Normal 6 2 2 4 3 4 3 2 2" xfId="29863" xr:uid="{00000000-0005-0000-0000-0000C7120000}"/>
    <cellStyle name="Normal 6 2 2 4 3 4 3 2 3" xfId="47209" xr:uid="{00000000-0005-0000-0000-0000C8120000}"/>
    <cellStyle name="Normal 6 2 2 4 3 4 3 3" xfId="21190" xr:uid="{00000000-0005-0000-0000-0000C9120000}"/>
    <cellStyle name="Normal 6 2 2 4 3 4 3 4" xfId="38536" xr:uid="{00000000-0005-0000-0000-0000CA120000}"/>
    <cellStyle name="Normal 6 2 2 4 3 4 4" xfId="10697" xr:uid="{00000000-0005-0000-0000-0000CB120000}"/>
    <cellStyle name="Normal 6 2 2 4 3 4 4 2" xfId="28050" xr:uid="{00000000-0005-0000-0000-0000CC120000}"/>
    <cellStyle name="Normal 6 2 2 4 3 4 4 3" xfId="45396" xr:uid="{00000000-0005-0000-0000-0000CD120000}"/>
    <cellStyle name="Normal 6 2 2 4 3 4 5" xfId="19377" xr:uid="{00000000-0005-0000-0000-0000CE120000}"/>
    <cellStyle name="Normal 6 2 2 4 3 4 6" xfId="36723" xr:uid="{00000000-0005-0000-0000-0000CF120000}"/>
    <cellStyle name="Normal 6 2 2 4 3 5" xfId="1436" xr:uid="{00000000-0005-0000-0000-0000D0120000}"/>
    <cellStyle name="Normal 6 2 2 4 3 5 2" xfId="7218" xr:uid="{00000000-0005-0000-0000-0000D1120000}"/>
    <cellStyle name="Normal 6 2 2 4 3 5 2 2" xfId="15891" xr:uid="{00000000-0005-0000-0000-0000D2120000}"/>
    <cellStyle name="Normal 6 2 2 4 3 5 2 2 2" xfId="33244" xr:uid="{00000000-0005-0000-0000-0000D3120000}"/>
    <cellStyle name="Normal 6 2 2 4 3 5 2 2 3" xfId="50590" xr:uid="{00000000-0005-0000-0000-0000D4120000}"/>
    <cellStyle name="Normal 6 2 2 4 3 5 2 3" xfId="24571" xr:uid="{00000000-0005-0000-0000-0000D5120000}"/>
    <cellStyle name="Normal 6 2 2 4 3 5 2 4" xfId="41917" xr:uid="{00000000-0005-0000-0000-0000D6120000}"/>
    <cellStyle name="Normal 6 2 2 4 3 5 3" xfId="5062" xr:uid="{00000000-0005-0000-0000-0000D7120000}"/>
    <cellStyle name="Normal 6 2 2 4 3 5 3 2" xfId="13735" xr:uid="{00000000-0005-0000-0000-0000D8120000}"/>
    <cellStyle name="Normal 6 2 2 4 3 5 3 2 2" xfId="31088" xr:uid="{00000000-0005-0000-0000-0000D9120000}"/>
    <cellStyle name="Normal 6 2 2 4 3 5 3 2 3" xfId="48434" xr:uid="{00000000-0005-0000-0000-0000DA120000}"/>
    <cellStyle name="Normal 6 2 2 4 3 5 3 3" xfId="22415" xr:uid="{00000000-0005-0000-0000-0000DB120000}"/>
    <cellStyle name="Normal 6 2 2 4 3 5 3 4" xfId="39761" xr:uid="{00000000-0005-0000-0000-0000DC120000}"/>
    <cellStyle name="Normal 6 2 2 4 3 5 4" xfId="10109" xr:uid="{00000000-0005-0000-0000-0000DD120000}"/>
    <cellStyle name="Normal 6 2 2 4 3 5 4 2" xfId="27462" xr:uid="{00000000-0005-0000-0000-0000DE120000}"/>
    <cellStyle name="Normal 6 2 2 4 3 5 4 3" xfId="44808" xr:uid="{00000000-0005-0000-0000-0000DF120000}"/>
    <cellStyle name="Normal 6 2 2 4 3 5 5" xfId="18789" xr:uid="{00000000-0005-0000-0000-0000E0120000}"/>
    <cellStyle name="Normal 6 2 2 4 3 5 6" xfId="36135" xr:uid="{00000000-0005-0000-0000-0000E1120000}"/>
    <cellStyle name="Normal 6 2 2 4 3 6" xfId="5993" xr:uid="{00000000-0005-0000-0000-0000E2120000}"/>
    <cellStyle name="Normal 6 2 2 4 3 6 2" xfId="14666" xr:uid="{00000000-0005-0000-0000-0000E3120000}"/>
    <cellStyle name="Normal 6 2 2 4 3 6 2 2" xfId="32019" xr:uid="{00000000-0005-0000-0000-0000E4120000}"/>
    <cellStyle name="Normal 6 2 2 4 3 6 2 3" xfId="49365" xr:uid="{00000000-0005-0000-0000-0000E5120000}"/>
    <cellStyle name="Normal 6 2 2 4 3 6 3" xfId="23346" xr:uid="{00000000-0005-0000-0000-0000E6120000}"/>
    <cellStyle name="Normal 6 2 2 4 3 6 4" xfId="40692" xr:uid="{00000000-0005-0000-0000-0000E7120000}"/>
    <cellStyle name="Normal 6 2 2 4 3 7" xfId="3249" xr:uid="{00000000-0005-0000-0000-0000E8120000}"/>
    <cellStyle name="Normal 6 2 2 4 3 7 2" xfId="11922" xr:uid="{00000000-0005-0000-0000-0000E9120000}"/>
    <cellStyle name="Normal 6 2 2 4 3 7 2 2" xfId="29275" xr:uid="{00000000-0005-0000-0000-0000EA120000}"/>
    <cellStyle name="Normal 6 2 2 4 3 7 2 3" xfId="46621" xr:uid="{00000000-0005-0000-0000-0000EB120000}"/>
    <cellStyle name="Normal 6 2 2 4 3 7 3" xfId="20602" xr:uid="{00000000-0005-0000-0000-0000EC120000}"/>
    <cellStyle name="Normal 6 2 2 4 3 7 4" xfId="37948" xr:uid="{00000000-0005-0000-0000-0000ED120000}"/>
    <cellStyle name="Normal 6 2 2 4 3 8" xfId="8884" xr:uid="{00000000-0005-0000-0000-0000EE120000}"/>
    <cellStyle name="Normal 6 2 2 4 3 8 2" xfId="26237" xr:uid="{00000000-0005-0000-0000-0000EF120000}"/>
    <cellStyle name="Normal 6 2 2 4 3 8 3" xfId="43583" xr:uid="{00000000-0005-0000-0000-0000F0120000}"/>
    <cellStyle name="Normal 6 2 2 4 3 9" xfId="17564" xr:uid="{00000000-0005-0000-0000-0000F1120000}"/>
    <cellStyle name="Normal 6 2 2 4 4" xfId="799" xr:uid="{00000000-0005-0000-0000-0000F2120000}"/>
    <cellStyle name="Normal 6 2 2 4 4 2" xfId="2612" xr:uid="{00000000-0005-0000-0000-0000F3120000}"/>
    <cellStyle name="Normal 6 2 2 4 4 2 2" xfId="8394" xr:uid="{00000000-0005-0000-0000-0000F4120000}"/>
    <cellStyle name="Normal 6 2 2 4 4 2 2 2" xfId="17067" xr:uid="{00000000-0005-0000-0000-0000F5120000}"/>
    <cellStyle name="Normal 6 2 2 4 4 2 2 2 2" xfId="34420" xr:uid="{00000000-0005-0000-0000-0000F6120000}"/>
    <cellStyle name="Normal 6 2 2 4 4 2 2 2 3" xfId="51766" xr:uid="{00000000-0005-0000-0000-0000F7120000}"/>
    <cellStyle name="Normal 6 2 2 4 4 2 2 3" xfId="25747" xr:uid="{00000000-0005-0000-0000-0000F8120000}"/>
    <cellStyle name="Normal 6 2 2 4 4 2 2 4" xfId="43093" xr:uid="{00000000-0005-0000-0000-0000F9120000}"/>
    <cellStyle name="Normal 6 2 2 4 4 2 3" xfId="4425" xr:uid="{00000000-0005-0000-0000-0000FA120000}"/>
    <cellStyle name="Normal 6 2 2 4 4 2 3 2" xfId="13098" xr:uid="{00000000-0005-0000-0000-0000FB120000}"/>
    <cellStyle name="Normal 6 2 2 4 4 2 3 2 2" xfId="30451" xr:uid="{00000000-0005-0000-0000-0000FC120000}"/>
    <cellStyle name="Normal 6 2 2 4 4 2 3 2 3" xfId="47797" xr:uid="{00000000-0005-0000-0000-0000FD120000}"/>
    <cellStyle name="Normal 6 2 2 4 4 2 3 3" xfId="21778" xr:uid="{00000000-0005-0000-0000-0000FE120000}"/>
    <cellStyle name="Normal 6 2 2 4 4 2 3 4" xfId="39124" xr:uid="{00000000-0005-0000-0000-0000FF120000}"/>
    <cellStyle name="Normal 6 2 2 4 4 2 4" xfId="11285" xr:uid="{00000000-0005-0000-0000-000000130000}"/>
    <cellStyle name="Normal 6 2 2 4 4 2 4 2" xfId="28638" xr:uid="{00000000-0005-0000-0000-000001130000}"/>
    <cellStyle name="Normal 6 2 2 4 4 2 4 3" xfId="45984" xr:uid="{00000000-0005-0000-0000-000002130000}"/>
    <cellStyle name="Normal 6 2 2 4 4 2 5" xfId="19965" xr:uid="{00000000-0005-0000-0000-000003130000}"/>
    <cellStyle name="Normal 6 2 2 4 4 2 6" xfId="37311" xr:uid="{00000000-0005-0000-0000-000004130000}"/>
    <cellStyle name="Normal 6 2 2 4 4 3" xfId="1534" xr:uid="{00000000-0005-0000-0000-000005130000}"/>
    <cellStyle name="Normal 6 2 2 4 4 3 2" xfId="7316" xr:uid="{00000000-0005-0000-0000-000006130000}"/>
    <cellStyle name="Normal 6 2 2 4 4 3 2 2" xfId="15989" xr:uid="{00000000-0005-0000-0000-000007130000}"/>
    <cellStyle name="Normal 6 2 2 4 4 3 2 2 2" xfId="33342" xr:uid="{00000000-0005-0000-0000-000008130000}"/>
    <cellStyle name="Normal 6 2 2 4 4 3 2 2 3" xfId="50688" xr:uid="{00000000-0005-0000-0000-000009130000}"/>
    <cellStyle name="Normal 6 2 2 4 4 3 2 3" xfId="24669" xr:uid="{00000000-0005-0000-0000-00000A130000}"/>
    <cellStyle name="Normal 6 2 2 4 4 3 2 4" xfId="42015" xr:uid="{00000000-0005-0000-0000-00000B130000}"/>
    <cellStyle name="Normal 6 2 2 4 4 3 3" xfId="5160" xr:uid="{00000000-0005-0000-0000-00000C130000}"/>
    <cellStyle name="Normal 6 2 2 4 4 3 3 2" xfId="13833" xr:uid="{00000000-0005-0000-0000-00000D130000}"/>
    <cellStyle name="Normal 6 2 2 4 4 3 3 2 2" xfId="31186" xr:uid="{00000000-0005-0000-0000-00000E130000}"/>
    <cellStyle name="Normal 6 2 2 4 4 3 3 2 3" xfId="48532" xr:uid="{00000000-0005-0000-0000-00000F130000}"/>
    <cellStyle name="Normal 6 2 2 4 4 3 3 3" xfId="22513" xr:uid="{00000000-0005-0000-0000-000010130000}"/>
    <cellStyle name="Normal 6 2 2 4 4 3 3 4" xfId="39859" xr:uid="{00000000-0005-0000-0000-000011130000}"/>
    <cellStyle name="Normal 6 2 2 4 4 3 4" xfId="10207" xr:uid="{00000000-0005-0000-0000-000012130000}"/>
    <cellStyle name="Normal 6 2 2 4 4 3 4 2" xfId="27560" xr:uid="{00000000-0005-0000-0000-000013130000}"/>
    <cellStyle name="Normal 6 2 2 4 4 3 4 3" xfId="44906" xr:uid="{00000000-0005-0000-0000-000014130000}"/>
    <cellStyle name="Normal 6 2 2 4 4 3 5" xfId="18887" xr:uid="{00000000-0005-0000-0000-000015130000}"/>
    <cellStyle name="Normal 6 2 2 4 4 3 6" xfId="36233" xr:uid="{00000000-0005-0000-0000-000016130000}"/>
    <cellStyle name="Normal 6 2 2 4 4 4" xfId="6581" xr:uid="{00000000-0005-0000-0000-000017130000}"/>
    <cellStyle name="Normal 6 2 2 4 4 4 2" xfId="15254" xr:uid="{00000000-0005-0000-0000-000018130000}"/>
    <cellStyle name="Normal 6 2 2 4 4 4 2 2" xfId="32607" xr:uid="{00000000-0005-0000-0000-000019130000}"/>
    <cellStyle name="Normal 6 2 2 4 4 4 2 3" xfId="49953" xr:uid="{00000000-0005-0000-0000-00001A130000}"/>
    <cellStyle name="Normal 6 2 2 4 4 4 3" xfId="23934" xr:uid="{00000000-0005-0000-0000-00001B130000}"/>
    <cellStyle name="Normal 6 2 2 4 4 4 4" xfId="41280" xr:uid="{00000000-0005-0000-0000-00001C130000}"/>
    <cellStyle name="Normal 6 2 2 4 4 5" xfId="3347" xr:uid="{00000000-0005-0000-0000-00001D130000}"/>
    <cellStyle name="Normal 6 2 2 4 4 5 2" xfId="12020" xr:uid="{00000000-0005-0000-0000-00001E130000}"/>
    <cellStyle name="Normal 6 2 2 4 4 5 2 2" xfId="29373" xr:uid="{00000000-0005-0000-0000-00001F130000}"/>
    <cellStyle name="Normal 6 2 2 4 4 5 2 3" xfId="46719" xr:uid="{00000000-0005-0000-0000-000020130000}"/>
    <cellStyle name="Normal 6 2 2 4 4 5 3" xfId="20700" xr:uid="{00000000-0005-0000-0000-000021130000}"/>
    <cellStyle name="Normal 6 2 2 4 4 5 4" xfId="38046" xr:uid="{00000000-0005-0000-0000-000022130000}"/>
    <cellStyle name="Normal 6 2 2 4 4 6" xfId="9472" xr:uid="{00000000-0005-0000-0000-000023130000}"/>
    <cellStyle name="Normal 6 2 2 4 4 6 2" xfId="26825" xr:uid="{00000000-0005-0000-0000-000024130000}"/>
    <cellStyle name="Normal 6 2 2 4 4 6 3" xfId="44171" xr:uid="{00000000-0005-0000-0000-000025130000}"/>
    <cellStyle name="Normal 6 2 2 4 4 7" xfId="18152" xr:uid="{00000000-0005-0000-0000-000026130000}"/>
    <cellStyle name="Normal 6 2 2 4 4 8" xfId="35498" xr:uid="{00000000-0005-0000-0000-000027130000}"/>
    <cellStyle name="Normal 6 2 2 4 5" xfId="456" xr:uid="{00000000-0005-0000-0000-000028130000}"/>
    <cellStyle name="Normal 6 2 2 4 5 2" xfId="2269" xr:uid="{00000000-0005-0000-0000-000029130000}"/>
    <cellStyle name="Normal 6 2 2 4 5 2 2" xfId="8051" xr:uid="{00000000-0005-0000-0000-00002A130000}"/>
    <cellStyle name="Normal 6 2 2 4 5 2 2 2" xfId="16724" xr:uid="{00000000-0005-0000-0000-00002B130000}"/>
    <cellStyle name="Normal 6 2 2 4 5 2 2 2 2" xfId="34077" xr:uid="{00000000-0005-0000-0000-00002C130000}"/>
    <cellStyle name="Normal 6 2 2 4 5 2 2 2 3" xfId="51423" xr:uid="{00000000-0005-0000-0000-00002D130000}"/>
    <cellStyle name="Normal 6 2 2 4 5 2 2 3" xfId="25404" xr:uid="{00000000-0005-0000-0000-00002E130000}"/>
    <cellStyle name="Normal 6 2 2 4 5 2 2 4" xfId="42750" xr:uid="{00000000-0005-0000-0000-00002F130000}"/>
    <cellStyle name="Normal 6 2 2 4 5 2 3" xfId="5552" xr:uid="{00000000-0005-0000-0000-000030130000}"/>
    <cellStyle name="Normal 6 2 2 4 5 2 3 2" xfId="14225" xr:uid="{00000000-0005-0000-0000-000031130000}"/>
    <cellStyle name="Normal 6 2 2 4 5 2 3 2 2" xfId="31578" xr:uid="{00000000-0005-0000-0000-000032130000}"/>
    <cellStyle name="Normal 6 2 2 4 5 2 3 2 3" xfId="48924" xr:uid="{00000000-0005-0000-0000-000033130000}"/>
    <cellStyle name="Normal 6 2 2 4 5 2 3 3" xfId="22905" xr:uid="{00000000-0005-0000-0000-000034130000}"/>
    <cellStyle name="Normal 6 2 2 4 5 2 3 4" xfId="40251" xr:uid="{00000000-0005-0000-0000-000035130000}"/>
    <cellStyle name="Normal 6 2 2 4 5 2 4" xfId="10942" xr:uid="{00000000-0005-0000-0000-000036130000}"/>
    <cellStyle name="Normal 6 2 2 4 5 2 4 2" xfId="28295" xr:uid="{00000000-0005-0000-0000-000037130000}"/>
    <cellStyle name="Normal 6 2 2 4 5 2 4 3" xfId="45641" xr:uid="{00000000-0005-0000-0000-000038130000}"/>
    <cellStyle name="Normal 6 2 2 4 5 2 5" xfId="19622" xr:uid="{00000000-0005-0000-0000-000039130000}"/>
    <cellStyle name="Normal 6 2 2 4 5 2 6" xfId="36968" xr:uid="{00000000-0005-0000-0000-00003A130000}"/>
    <cellStyle name="Normal 6 2 2 4 5 3" xfId="6238" xr:uid="{00000000-0005-0000-0000-00003B130000}"/>
    <cellStyle name="Normal 6 2 2 4 5 3 2" xfId="14911" xr:uid="{00000000-0005-0000-0000-00003C130000}"/>
    <cellStyle name="Normal 6 2 2 4 5 3 2 2" xfId="32264" xr:uid="{00000000-0005-0000-0000-00003D130000}"/>
    <cellStyle name="Normal 6 2 2 4 5 3 2 3" xfId="49610" xr:uid="{00000000-0005-0000-0000-00003E130000}"/>
    <cellStyle name="Normal 6 2 2 4 5 3 3" xfId="23591" xr:uid="{00000000-0005-0000-0000-00003F130000}"/>
    <cellStyle name="Normal 6 2 2 4 5 3 4" xfId="40937" xr:uid="{00000000-0005-0000-0000-000040130000}"/>
    <cellStyle name="Normal 6 2 2 4 5 4" xfId="4082" xr:uid="{00000000-0005-0000-0000-000041130000}"/>
    <cellStyle name="Normal 6 2 2 4 5 4 2" xfId="12755" xr:uid="{00000000-0005-0000-0000-000042130000}"/>
    <cellStyle name="Normal 6 2 2 4 5 4 2 2" xfId="30108" xr:uid="{00000000-0005-0000-0000-000043130000}"/>
    <cellStyle name="Normal 6 2 2 4 5 4 2 3" xfId="47454" xr:uid="{00000000-0005-0000-0000-000044130000}"/>
    <cellStyle name="Normal 6 2 2 4 5 4 3" xfId="21435" xr:uid="{00000000-0005-0000-0000-000045130000}"/>
    <cellStyle name="Normal 6 2 2 4 5 4 4" xfId="38781" xr:uid="{00000000-0005-0000-0000-000046130000}"/>
    <cellStyle name="Normal 6 2 2 4 5 5" xfId="9129" xr:uid="{00000000-0005-0000-0000-000047130000}"/>
    <cellStyle name="Normal 6 2 2 4 5 5 2" xfId="26482" xr:uid="{00000000-0005-0000-0000-000048130000}"/>
    <cellStyle name="Normal 6 2 2 4 5 5 3" xfId="43828" xr:uid="{00000000-0005-0000-0000-000049130000}"/>
    <cellStyle name="Normal 6 2 2 4 5 6" xfId="17809" xr:uid="{00000000-0005-0000-0000-00004A130000}"/>
    <cellStyle name="Normal 6 2 2 4 5 7" xfId="35155" xr:uid="{00000000-0005-0000-0000-00004B130000}"/>
    <cellStyle name="Normal 6 2 2 4 6" xfId="1877" xr:uid="{00000000-0005-0000-0000-00004C130000}"/>
    <cellStyle name="Normal 6 2 2 4 6 2" xfId="7659" xr:uid="{00000000-0005-0000-0000-00004D130000}"/>
    <cellStyle name="Normal 6 2 2 4 6 2 2" xfId="16332" xr:uid="{00000000-0005-0000-0000-00004E130000}"/>
    <cellStyle name="Normal 6 2 2 4 6 2 2 2" xfId="33685" xr:uid="{00000000-0005-0000-0000-00004F130000}"/>
    <cellStyle name="Normal 6 2 2 4 6 2 2 3" xfId="51031" xr:uid="{00000000-0005-0000-0000-000050130000}"/>
    <cellStyle name="Normal 6 2 2 4 6 2 3" xfId="25012" xr:uid="{00000000-0005-0000-0000-000051130000}"/>
    <cellStyle name="Normal 6 2 2 4 6 2 4" xfId="42358" xr:uid="{00000000-0005-0000-0000-000052130000}"/>
    <cellStyle name="Normal 6 2 2 4 6 3" xfId="3690" xr:uid="{00000000-0005-0000-0000-000053130000}"/>
    <cellStyle name="Normal 6 2 2 4 6 3 2" xfId="12363" xr:uid="{00000000-0005-0000-0000-000054130000}"/>
    <cellStyle name="Normal 6 2 2 4 6 3 2 2" xfId="29716" xr:uid="{00000000-0005-0000-0000-000055130000}"/>
    <cellStyle name="Normal 6 2 2 4 6 3 2 3" xfId="47062" xr:uid="{00000000-0005-0000-0000-000056130000}"/>
    <cellStyle name="Normal 6 2 2 4 6 3 3" xfId="21043" xr:uid="{00000000-0005-0000-0000-000057130000}"/>
    <cellStyle name="Normal 6 2 2 4 6 3 4" xfId="38389" xr:uid="{00000000-0005-0000-0000-000058130000}"/>
    <cellStyle name="Normal 6 2 2 4 6 4" xfId="10550" xr:uid="{00000000-0005-0000-0000-000059130000}"/>
    <cellStyle name="Normal 6 2 2 4 6 4 2" xfId="27903" xr:uid="{00000000-0005-0000-0000-00005A130000}"/>
    <cellStyle name="Normal 6 2 2 4 6 4 3" xfId="45249" xr:uid="{00000000-0005-0000-0000-00005B130000}"/>
    <cellStyle name="Normal 6 2 2 4 6 5" xfId="19230" xr:uid="{00000000-0005-0000-0000-00005C130000}"/>
    <cellStyle name="Normal 6 2 2 4 6 6" xfId="36576" xr:uid="{00000000-0005-0000-0000-00005D130000}"/>
    <cellStyle name="Normal 6 2 2 4 7" xfId="1191" xr:uid="{00000000-0005-0000-0000-00005E130000}"/>
    <cellStyle name="Normal 6 2 2 4 7 2" xfId="6973" xr:uid="{00000000-0005-0000-0000-00005F130000}"/>
    <cellStyle name="Normal 6 2 2 4 7 2 2" xfId="15646" xr:uid="{00000000-0005-0000-0000-000060130000}"/>
    <cellStyle name="Normal 6 2 2 4 7 2 2 2" xfId="32999" xr:uid="{00000000-0005-0000-0000-000061130000}"/>
    <cellStyle name="Normal 6 2 2 4 7 2 2 3" xfId="50345" xr:uid="{00000000-0005-0000-0000-000062130000}"/>
    <cellStyle name="Normal 6 2 2 4 7 2 3" xfId="24326" xr:uid="{00000000-0005-0000-0000-000063130000}"/>
    <cellStyle name="Normal 6 2 2 4 7 2 4" xfId="41672" xr:uid="{00000000-0005-0000-0000-000064130000}"/>
    <cellStyle name="Normal 6 2 2 4 7 3" xfId="4817" xr:uid="{00000000-0005-0000-0000-000065130000}"/>
    <cellStyle name="Normal 6 2 2 4 7 3 2" xfId="13490" xr:uid="{00000000-0005-0000-0000-000066130000}"/>
    <cellStyle name="Normal 6 2 2 4 7 3 2 2" xfId="30843" xr:uid="{00000000-0005-0000-0000-000067130000}"/>
    <cellStyle name="Normal 6 2 2 4 7 3 2 3" xfId="48189" xr:uid="{00000000-0005-0000-0000-000068130000}"/>
    <cellStyle name="Normal 6 2 2 4 7 3 3" xfId="22170" xr:uid="{00000000-0005-0000-0000-000069130000}"/>
    <cellStyle name="Normal 6 2 2 4 7 3 4" xfId="39516" xr:uid="{00000000-0005-0000-0000-00006A130000}"/>
    <cellStyle name="Normal 6 2 2 4 7 4" xfId="9864" xr:uid="{00000000-0005-0000-0000-00006B130000}"/>
    <cellStyle name="Normal 6 2 2 4 7 4 2" xfId="27217" xr:uid="{00000000-0005-0000-0000-00006C130000}"/>
    <cellStyle name="Normal 6 2 2 4 7 4 3" xfId="44563" xr:uid="{00000000-0005-0000-0000-00006D130000}"/>
    <cellStyle name="Normal 6 2 2 4 7 5" xfId="18544" xr:uid="{00000000-0005-0000-0000-00006E130000}"/>
    <cellStyle name="Normal 6 2 2 4 7 6" xfId="35890" xr:uid="{00000000-0005-0000-0000-00006F130000}"/>
    <cellStyle name="Normal 6 2 2 4 8" xfId="5846" xr:uid="{00000000-0005-0000-0000-000070130000}"/>
    <cellStyle name="Normal 6 2 2 4 8 2" xfId="14519" xr:uid="{00000000-0005-0000-0000-000071130000}"/>
    <cellStyle name="Normal 6 2 2 4 8 2 2" xfId="31872" xr:uid="{00000000-0005-0000-0000-000072130000}"/>
    <cellStyle name="Normal 6 2 2 4 8 2 3" xfId="49218" xr:uid="{00000000-0005-0000-0000-000073130000}"/>
    <cellStyle name="Normal 6 2 2 4 8 3" xfId="23199" xr:uid="{00000000-0005-0000-0000-000074130000}"/>
    <cellStyle name="Normal 6 2 2 4 8 4" xfId="40545" xr:uid="{00000000-0005-0000-0000-000075130000}"/>
    <cellStyle name="Normal 6 2 2 4 9" xfId="3004" xr:uid="{00000000-0005-0000-0000-000076130000}"/>
    <cellStyle name="Normal 6 2 2 4 9 2" xfId="11677" xr:uid="{00000000-0005-0000-0000-000077130000}"/>
    <cellStyle name="Normal 6 2 2 4 9 2 2" xfId="29030" xr:uid="{00000000-0005-0000-0000-000078130000}"/>
    <cellStyle name="Normal 6 2 2 4 9 2 3" xfId="46376" xr:uid="{00000000-0005-0000-0000-000079130000}"/>
    <cellStyle name="Normal 6 2 2 4 9 3" xfId="20357" xr:uid="{00000000-0005-0000-0000-00007A130000}"/>
    <cellStyle name="Normal 6 2 2 4 9 4" xfId="37703" xr:uid="{00000000-0005-0000-0000-00007B130000}"/>
    <cellStyle name="Normal 6 2 2 5" xfId="162" xr:uid="{00000000-0005-0000-0000-00007C130000}"/>
    <cellStyle name="Normal 6 2 2 5 10" xfId="17515" xr:uid="{00000000-0005-0000-0000-00007D130000}"/>
    <cellStyle name="Normal 6 2 2 5 11" xfId="34861" xr:uid="{00000000-0005-0000-0000-00007E130000}"/>
    <cellStyle name="Normal 6 2 2 5 2" xfId="652" xr:uid="{00000000-0005-0000-0000-00007F130000}"/>
    <cellStyle name="Normal 6 2 2 5 2 2" xfId="2465" xr:uid="{00000000-0005-0000-0000-000080130000}"/>
    <cellStyle name="Normal 6 2 2 5 2 2 2" xfId="8247" xr:uid="{00000000-0005-0000-0000-000081130000}"/>
    <cellStyle name="Normal 6 2 2 5 2 2 2 2" xfId="16920" xr:uid="{00000000-0005-0000-0000-000082130000}"/>
    <cellStyle name="Normal 6 2 2 5 2 2 2 2 2" xfId="34273" xr:uid="{00000000-0005-0000-0000-000083130000}"/>
    <cellStyle name="Normal 6 2 2 5 2 2 2 2 3" xfId="51619" xr:uid="{00000000-0005-0000-0000-000084130000}"/>
    <cellStyle name="Normal 6 2 2 5 2 2 2 3" xfId="25600" xr:uid="{00000000-0005-0000-0000-000085130000}"/>
    <cellStyle name="Normal 6 2 2 5 2 2 2 4" xfId="42946" xr:uid="{00000000-0005-0000-0000-000086130000}"/>
    <cellStyle name="Normal 6 2 2 5 2 2 3" xfId="4278" xr:uid="{00000000-0005-0000-0000-000087130000}"/>
    <cellStyle name="Normal 6 2 2 5 2 2 3 2" xfId="12951" xr:uid="{00000000-0005-0000-0000-000088130000}"/>
    <cellStyle name="Normal 6 2 2 5 2 2 3 2 2" xfId="30304" xr:uid="{00000000-0005-0000-0000-000089130000}"/>
    <cellStyle name="Normal 6 2 2 5 2 2 3 2 3" xfId="47650" xr:uid="{00000000-0005-0000-0000-00008A130000}"/>
    <cellStyle name="Normal 6 2 2 5 2 2 3 3" xfId="21631" xr:uid="{00000000-0005-0000-0000-00008B130000}"/>
    <cellStyle name="Normal 6 2 2 5 2 2 3 4" xfId="38977" xr:uid="{00000000-0005-0000-0000-00008C130000}"/>
    <cellStyle name="Normal 6 2 2 5 2 2 4" xfId="11138" xr:uid="{00000000-0005-0000-0000-00008D130000}"/>
    <cellStyle name="Normal 6 2 2 5 2 2 4 2" xfId="28491" xr:uid="{00000000-0005-0000-0000-00008E130000}"/>
    <cellStyle name="Normal 6 2 2 5 2 2 4 3" xfId="45837" xr:uid="{00000000-0005-0000-0000-00008F130000}"/>
    <cellStyle name="Normal 6 2 2 5 2 2 5" xfId="19818" xr:uid="{00000000-0005-0000-0000-000090130000}"/>
    <cellStyle name="Normal 6 2 2 5 2 2 6" xfId="37164" xr:uid="{00000000-0005-0000-0000-000091130000}"/>
    <cellStyle name="Normal 6 2 2 5 2 3" xfId="1387" xr:uid="{00000000-0005-0000-0000-000092130000}"/>
    <cellStyle name="Normal 6 2 2 5 2 3 2" xfId="7169" xr:uid="{00000000-0005-0000-0000-000093130000}"/>
    <cellStyle name="Normal 6 2 2 5 2 3 2 2" xfId="15842" xr:uid="{00000000-0005-0000-0000-000094130000}"/>
    <cellStyle name="Normal 6 2 2 5 2 3 2 2 2" xfId="33195" xr:uid="{00000000-0005-0000-0000-000095130000}"/>
    <cellStyle name="Normal 6 2 2 5 2 3 2 2 3" xfId="50541" xr:uid="{00000000-0005-0000-0000-000096130000}"/>
    <cellStyle name="Normal 6 2 2 5 2 3 2 3" xfId="24522" xr:uid="{00000000-0005-0000-0000-000097130000}"/>
    <cellStyle name="Normal 6 2 2 5 2 3 2 4" xfId="41868" xr:uid="{00000000-0005-0000-0000-000098130000}"/>
    <cellStyle name="Normal 6 2 2 5 2 3 3" xfId="5013" xr:uid="{00000000-0005-0000-0000-000099130000}"/>
    <cellStyle name="Normal 6 2 2 5 2 3 3 2" xfId="13686" xr:uid="{00000000-0005-0000-0000-00009A130000}"/>
    <cellStyle name="Normal 6 2 2 5 2 3 3 2 2" xfId="31039" xr:uid="{00000000-0005-0000-0000-00009B130000}"/>
    <cellStyle name="Normal 6 2 2 5 2 3 3 2 3" xfId="48385" xr:uid="{00000000-0005-0000-0000-00009C130000}"/>
    <cellStyle name="Normal 6 2 2 5 2 3 3 3" xfId="22366" xr:uid="{00000000-0005-0000-0000-00009D130000}"/>
    <cellStyle name="Normal 6 2 2 5 2 3 3 4" xfId="39712" xr:uid="{00000000-0005-0000-0000-00009E130000}"/>
    <cellStyle name="Normal 6 2 2 5 2 3 4" xfId="10060" xr:uid="{00000000-0005-0000-0000-00009F130000}"/>
    <cellStyle name="Normal 6 2 2 5 2 3 4 2" xfId="27413" xr:uid="{00000000-0005-0000-0000-0000A0130000}"/>
    <cellStyle name="Normal 6 2 2 5 2 3 4 3" xfId="44759" xr:uid="{00000000-0005-0000-0000-0000A1130000}"/>
    <cellStyle name="Normal 6 2 2 5 2 3 5" xfId="18740" xr:uid="{00000000-0005-0000-0000-0000A2130000}"/>
    <cellStyle name="Normal 6 2 2 5 2 3 6" xfId="36086" xr:uid="{00000000-0005-0000-0000-0000A3130000}"/>
    <cellStyle name="Normal 6 2 2 5 2 4" xfId="6434" xr:uid="{00000000-0005-0000-0000-0000A4130000}"/>
    <cellStyle name="Normal 6 2 2 5 2 4 2" xfId="15107" xr:uid="{00000000-0005-0000-0000-0000A5130000}"/>
    <cellStyle name="Normal 6 2 2 5 2 4 2 2" xfId="32460" xr:uid="{00000000-0005-0000-0000-0000A6130000}"/>
    <cellStyle name="Normal 6 2 2 5 2 4 2 3" xfId="49806" xr:uid="{00000000-0005-0000-0000-0000A7130000}"/>
    <cellStyle name="Normal 6 2 2 5 2 4 3" xfId="23787" xr:uid="{00000000-0005-0000-0000-0000A8130000}"/>
    <cellStyle name="Normal 6 2 2 5 2 4 4" xfId="41133" xr:uid="{00000000-0005-0000-0000-0000A9130000}"/>
    <cellStyle name="Normal 6 2 2 5 2 5" xfId="3200" xr:uid="{00000000-0005-0000-0000-0000AA130000}"/>
    <cellStyle name="Normal 6 2 2 5 2 5 2" xfId="11873" xr:uid="{00000000-0005-0000-0000-0000AB130000}"/>
    <cellStyle name="Normal 6 2 2 5 2 5 2 2" xfId="29226" xr:uid="{00000000-0005-0000-0000-0000AC130000}"/>
    <cellStyle name="Normal 6 2 2 5 2 5 2 3" xfId="46572" xr:uid="{00000000-0005-0000-0000-0000AD130000}"/>
    <cellStyle name="Normal 6 2 2 5 2 5 3" xfId="20553" xr:uid="{00000000-0005-0000-0000-0000AE130000}"/>
    <cellStyle name="Normal 6 2 2 5 2 5 4" xfId="37899" xr:uid="{00000000-0005-0000-0000-0000AF130000}"/>
    <cellStyle name="Normal 6 2 2 5 2 6" xfId="9325" xr:uid="{00000000-0005-0000-0000-0000B0130000}"/>
    <cellStyle name="Normal 6 2 2 5 2 6 2" xfId="26678" xr:uid="{00000000-0005-0000-0000-0000B1130000}"/>
    <cellStyle name="Normal 6 2 2 5 2 6 3" xfId="44024" xr:uid="{00000000-0005-0000-0000-0000B2130000}"/>
    <cellStyle name="Normal 6 2 2 5 2 7" xfId="18005" xr:uid="{00000000-0005-0000-0000-0000B3130000}"/>
    <cellStyle name="Normal 6 2 2 5 2 8" xfId="35351" xr:uid="{00000000-0005-0000-0000-0000B4130000}"/>
    <cellStyle name="Normal 6 2 2 5 3" xfId="897" xr:uid="{00000000-0005-0000-0000-0000B5130000}"/>
    <cellStyle name="Normal 6 2 2 5 3 2" xfId="2710" xr:uid="{00000000-0005-0000-0000-0000B6130000}"/>
    <cellStyle name="Normal 6 2 2 5 3 2 2" xfId="8492" xr:uid="{00000000-0005-0000-0000-0000B7130000}"/>
    <cellStyle name="Normal 6 2 2 5 3 2 2 2" xfId="17165" xr:uid="{00000000-0005-0000-0000-0000B8130000}"/>
    <cellStyle name="Normal 6 2 2 5 3 2 2 2 2" xfId="34518" xr:uid="{00000000-0005-0000-0000-0000B9130000}"/>
    <cellStyle name="Normal 6 2 2 5 3 2 2 2 3" xfId="51864" xr:uid="{00000000-0005-0000-0000-0000BA130000}"/>
    <cellStyle name="Normal 6 2 2 5 3 2 2 3" xfId="25845" xr:uid="{00000000-0005-0000-0000-0000BB130000}"/>
    <cellStyle name="Normal 6 2 2 5 3 2 2 4" xfId="43191" xr:uid="{00000000-0005-0000-0000-0000BC130000}"/>
    <cellStyle name="Normal 6 2 2 5 3 2 3" xfId="4523" xr:uid="{00000000-0005-0000-0000-0000BD130000}"/>
    <cellStyle name="Normal 6 2 2 5 3 2 3 2" xfId="13196" xr:uid="{00000000-0005-0000-0000-0000BE130000}"/>
    <cellStyle name="Normal 6 2 2 5 3 2 3 2 2" xfId="30549" xr:uid="{00000000-0005-0000-0000-0000BF130000}"/>
    <cellStyle name="Normal 6 2 2 5 3 2 3 2 3" xfId="47895" xr:uid="{00000000-0005-0000-0000-0000C0130000}"/>
    <cellStyle name="Normal 6 2 2 5 3 2 3 3" xfId="21876" xr:uid="{00000000-0005-0000-0000-0000C1130000}"/>
    <cellStyle name="Normal 6 2 2 5 3 2 3 4" xfId="39222" xr:uid="{00000000-0005-0000-0000-0000C2130000}"/>
    <cellStyle name="Normal 6 2 2 5 3 2 4" xfId="11383" xr:uid="{00000000-0005-0000-0000-0000C3130000}"/>
    <cellStyle name="Normal 6 2 2 5 3 2 4 2" xfId="28736" xr:uid="{00000000-0005-0000-0000-0000C4130000}"/>
    <cellStyle name="Normal 6 2 2 5 3 2 4 3" xfId="46082" xr:uid="{00000000-0005-0000-0000-0000C5130000}"/>
    <cellStyle name="Normal 6 2 2 5 3 2 5" xfId="20063" xr:uid="{00000000-0005-0000-0000-0000C6130000}"/>
    <cellStyle name="Normal 6 2 2 5 3 2 6" xfId="37409" xr:uid="{00000000-0005-0000-0000-0000C7130000}"/>
    <cellStyle name="Normal 6 2 2 5 3 3" xfId="1632" xr:uid="{00000000-0005-0000-0000-0000C8130000}"/>
    <cellStyle name="Normal 6 2 2 5 3 3 2" xfId="7414" xr:uid="{00000000-0005-0000-0000-0000C9130000}"/>
    <cellStyle name="Normal 6 2 2 5 3 3 2 2" xfId="16087" xr:uid="{00000000-0005-0000-0000-0000CA130000}"/>
    <cellStyle name="Normal 6 2 2 5 3 3 2 2 2" xfId="33440" xr:uid="{00000000-0005-0000-0000-0000CB130000}"/>
    <cellStyle name="Normal 6 2 2 5 3 3 2 2 3" xfId="50786" xr:uid="{00000000-0005-0000-0000-0000CC130000}"/>
    <cellStyle name="Normal 6 2 2 5 3 3 2 3" xfId="24767" xr:uid="{00000000-0005-0000-0000-0000CD130000}"/>
    <cellStyle name="Normal 6 2 2 5 3 3 2 4" xfId="42113" xr:uid="{00000000-0005-0000-0000-0000CE130000}"/>
    <cellStyle name="Normal 6 2 2 5 3 3 3" xfId="5258" xr:uid="{00000000-0005-0000-0000-0000CF130000}"/>
    <cellStyle name="Normal 6 2 2 5 3 3 3 2" xfId="13931" xr:uid="{00000000-0005-0000-0000-0000D0130000}"/>
    <cellStyle name="Normal 6 2 2 5 3 3 3 2 2" xfId="31284" xr:uid="{00000000-0005-0000-0000-0000D1130000}"/>
    <cellStyle name="Normal 6 2 2 5 3 3 3 2 3" xfId="48630" xr:uid="{00000000-0005-0000-0000-0000D2130000}"/>
    <cellStyle name="Normal 6 2 2 5 3 3 3 3" xfId="22611" xr:uid="{00000000-0005-0000-0000-0000D3130000}"/>
    <cellStyle name="Normal 6 2 2 5 3 3 3 4" xfId="39957" xr:uid="{00000000-0005-0000-0000-0000D4130000}"/>
    <cellStyle name="Normal 6 2 2 5 3 3 4" xfId="10305" xr:uid="{00000000-0005-0000-0000-0000D5130000}"/>
    <cellStyle name="Normal 6 2 2 5 3 3 4 2" xfId="27658" xr:uid="{00000000-0005-0000-0000-0000D6130000}"/>
    <cellStyle name="Normal 6 2 2 5 3 3 4 3" xfId="45004" xr:uid="{00000000-0005-0000-0000-0000D7130000}"/>
    <cellStyle name="Normal 6 2 2 5 3 3 5" xfId="18985" xr:uid="{00000000-0005-0000-0000-0000D8130000}"/>
    <cellStyle name="Normal 6 2 2 5 3 3 6" xfId="36331" xr:uid="{00000000-0005-0000-0000-0000D9130000}"/>
    <cellStyle name="Normal 6 2 2 5 3 4" xfId="6679" xr:uid="{00000000-0005-0000-0000-0000DA130000}"/>
    <cellStyle name="Normal 6 2 2 5 3 4 2" xfId="15352" xr:uid="{00000000-0005-0000-0000-0000DB130000}"/>
    <cellStyle name="Normal 6 2 2 5 3 4 2 2" xfId="32705" xr:uid="{00000000-0005-0000-0000-0000DC130000}"/>
    <cellStyle name="Normal 6 2 2 5 3 4 2 3" xfId="50051" xr:uid="{00000000-0005-0000-0000-0000DD130000}"/>
    <cellStyle name="Normal 6 2 2 5 3 4 3" xfId="24032" xr:uid="{00000000-0005-0000-0000-0000DE130000}"/>
    <cellStyle name="Normal 6 2 2 5 3 4 4" xfId="41378" xr:uid="{00000000-0005-0000-0000-0000DF130000}"/>
    <cellStyle name="Normal 6 2 2 5 3 5" xfId="3445" xr:uid="{00000000-0005-0000-0000-0000E0130000}"/>
    <cellStyle name="Normal 6 2 2 5 3 5 2" xfId="12118" xr:uid="{00000000-0005-0000-0000-0000E1130000}"/>
    <cellStyle name="Normal 6 2 2 5 3 5 2 2" xfId="29471" xr:uid="{00000000-0005-0000-0000-0000E2130000}"/>
    <cellStyle name="Normal 6 2 2 5 3 5 2 3" xfId="46817" xr:uid="{00000000-0005-0000-0000-0000E3130000}"/>
    <cellStyle name="Normal 6 2 2 5 3 5 3" xfId="20798" xr:uid="{00000000-0005-0000-0000-0000E4130000}"/>
    <cellStyle name="Normal 6 2 2 5 3 5 4" xfId="38144" xr:uid="{00000000-0005-0000-0000-0000E5130000}"/>
    <cellStyle name="Normal 6 2 2 5 3 6" xfId="9570" xr:uid="{00000000-0005-0000-0000-0000E6130000}"/>
    <cellStyle name="Normal 6 2 2 5 3 6 2" xfId="26923" xr:uid="{00000000-0005-0000-0000-0000E7130000}"/>
    <cellStyle name="Normal 6 2 2 5 3 6 3" xfId="44269" xr:uid="{00000000-0005-0000-0000-0000E8130000}"/>
    <cellStyle name="Normal 6 2 2 5 3 7" xfId="18250" xr:uid="{00000000-0005-0000-0000-0000E9130000}"/>
    <cellStyle name="Normal 6 2 2 5 3 8" xfId="35596" xr:uid="{00000000-0005-0000-0000-0000EA130000}"/>
    <cellStyle name="Normal 6 2 2 5 4" xfId="407" xr:uid="{00000000-0005-0000-0000-0000EB130000}"/>
    <cellStyle name="Normal 6 2 2 5 4 2" xfId="2220" xr:uid="{00000000-0005-0000-0000-0000EC130000}"/>
    <cellStyle name="Normal 6 2 2 5 4 2 2" xfId="8002" xr:uid="{00000000-0005-0000-0000-0000ED130000}"/>
    <cellStyle name="Normal 6 2 2 5 4 2 2 2" xfId="16675" xr:uid="{00000000-0005-0000-0000-0000EE130000}"/>
    <cellStyle name="Normal 6 2 2 5 4 2 2 2 2" xfId="34028" xr:uid="{00000000-0005-0000-0000-0000EF130000}"/>
    <cellStyle name="Normal 6 2 2 5 4 2 2 2 3" xfId="51374" xr:uid="{00000000-0005-0000-0000-0000F0130000}"/>
    <cellStyle name="Normal 6 2 2 5 4 2 2 3" xfId="25355" xr:uid="{00000000-0005-0000-0000-0000F1130000}"/>
    <cellStyle name="Normal 6 2 2 5 4 2 2 4" xfId="42701" xr:uid="{00000000-0005-0000-0000-0000F2130000}"/>
    <cellStyle name="Normal 6 2 2 5 4 2 3" xfId="5503" xr:uid="{00000000-0005-0000-0000-0000F3130000}"/>
    <cellStyle name="Normal 6 2 2 5 4 2 3 2" xfId="14176" xr:uid="{00000000-0005-0000-0000-0000F4130000}"/>
    <cellStyle name="Normal 6 2 2 5 4 2 3 2 2" xfId="31529" xr:uid="{00000000-0005-0000-0000-0000F5130000}"/>
    <cellStyle name="Normal 6 2 2 5 4 2 3 2 3" xfId="48875" xr:uid="{00000000-0005-0000-0000-0000F6130000}"/>
    <cellStyle name="Normal 6 2 2 5 4 2 3 3" xfId="22856" xr:uid="{00000000-0005-0000-0000-0000F7130000}"/>
    <cellStyle name="Normal 6 2 2 5 4 2 3 4" xfId="40202" xr:uid="{00000000-0005-0000-0000-0000F8130000}"/>
    <cellStyle name="Normal 6 2 2 5 4 2 4" xfId="10893" xr:uid="{00000000-0005-0000-0000-0000F9130000}"/>
    <cellStyle name="Normal 6 2 2 5 4 2 4 2" xfId="28246" xr:uid="{00000000-0005-0000-0000-0000FA130000}"/>
    <cellStyle name="Normal 6 2 2 5 4 2 4 3" xfId="45592" xr:uid="{00000000-0005-0000-0000-0000FB130000}"/>
    <cellStyle name="Normal 6 2 2 5 4 2 5" xfId="19573" xr:uid="{00000000-0005-0000-0000-0000FC130000}"/>
    <cellStyle name="Normal 6 2 2 5 4 2 6" xfId="36919" xr:uid="{00000000-0005-0000-0000-0000FD130000}"/>
    <cellStyle name="Normal 6 2 2 5 4 3" xfId="6189" xr:uid="{00000000-0005-0000-0000-0000FE130000}"/>
    <cellStyle name="Normal 6 2 2 5 4 3 2" xfId="14862" xr:uid="{00000000-0005-0000-0000-0000FF130000}"/>
    <cellStyle name="Normal 6 2 2 5 4 3 2 2" xfId="32215" xr:uid="{00000000-0005-0000-0000-000000140000}"/>
    <cellStyle name="Normal 6 2 2 5 4 3 2 3" xfId="49561" xr:uid="{00000000-0005-0000-0000-000001140000}"/>
    <cellStyle name="Normal 6 2 2 5 4 3 3" xfId="23542" xr:uid="{00000000-0005-0000-0000-000002140000}"/>
    <cellStyle name="Normal 6 2 2 5 4 3 4" xfId="40888" xr:uid="{00000000-0005-0000-0000-000003140000}"/>
    <cellStyle name="Normal 6 2 2 5 4 4" xfId="4033" xr:uid="{00000000-0005-0000-0000-000004140000}"/>
    <cellStyle name="Normal 6 2 2 5 4 4 2" xfId="12706" xr:uid="{00000000-0005-0000-0000-000005140000}"/>
    <cellStyle name="Normal 6 2 2 5 4 4 2 2" xfId="30059" xr:uid="{00000000-0005-0000-0000-000006140000}"/>
    <cellStyle name="Normal 6 2 2 5 4 4 2 3" xfId="47405" xr:uid="{00000000-0005-0000-0000-000007140000}"/>
    <cellStyle name="Normal 6 2 2 5 4 4 3" xfId="21386" xr:uid="{00000000-0005-0000-0000-000008140000}"/>
    <cellStyle name="Normal 6 2 2 5 4 4 4" xfId="38732" xr:uid="{00000000-0005-0000-0000-000009140000}"/>
    <cellStyle name="Normal 6 2 2 5 4 5" xfId="9080" xr:uid="{00000000-0005-0000-0000-00000A140000}"/>
    <cellStyle name="Normal 6 2 2 5 4 5 2" xfId="26433" xr:uid="{00000000-0005-0000-0000-00000B140000}"/>
    <cellStyle name="Normal 6 2 2 5 4 5 3" xfId="43779" xr:uid="{00000000-0005-0000-0000-00000C140000}"/>
    <cellStyle name="Normal 6 2 2 5 4 6" xfId="17760" xr:uid="{00000000-0005-0000-0000-00000D140000}"/>
    <cellStyle name="Normal 6 2 2 5 4 7" xfId="35106" xr:uid="{00000000-0005-0000-0000-00000E140000}"/>
    <cellStyle name="Normal 6 2 2 5 5" xfId="1975" xr:uid="{00000000-0005-0000-0000-00000F140000}"/>
    <cellStyle name="Normal 6 2 2 5 5 2" xfId="7757" xr:uid="{00000000-0005-0000-0000-000010140000}"/>
    <cellStyle name="Normal 6 2 2 5 5 2 2" xfId="16430" xr:uid="{00000000-0005-0000-0000-000011140000}"/>
    <cellStyle name="Normal 6 2 2 5 5 2 2 2" xfId="33783" xr:uid="{00000000-0005-0000-0000-000012140000}"/>
    <cellStyle name="Normal 6 2 2 5 5 2 2 3" xfId="51129" xr:uid="{00000000-0005-0000-0000-000013140000}"/>
    <cellStyle name="Normal 6 2 2 5 5 2 3" xfId="25110" xr:uid="{00000000-0005-0000-0000-000014140000}"/>
    <cellStyle name="Normal 6 2 2 5 5 2 4" xfId="42456" xr:uid="{00000000-0005-0000-0000-000015140000}"/>
    <cellStyle name="Normal 6 2 2 5 5 3" xfId="3788" xr:uid="{00000000-0005-0000-0000-000016140000}"/>
    <cellStyle name="Normal 6 2 2 5 5 3 2" xfId="12461" xr:uid="{00000000-0005-0000-0000-000017140000}"/>
    <cellStyle name="Normal 6 2 2 5 5 3 2 2" xfId="29814" xr:uid="{00000000-0005-0000-0000-000018140000}"/>
    <cellStyle name="Normal 6 2 2 5 5 3 2 3" xfId="47160" xr:uid="{00000000-0005-0000-0000-000019140000}"/>
    <cellStyle name="Normal 6 2 2 5 5 3 3" xfId="21141" xr:uid="{00000000-0005-0000-0000-00001A140000}"/>
    <cellStyle name="Normal 6 2 2 5 5 3 4" xfId="38487" xr:uid="{00000000-0005-0000-0000-00001B140000}"/>
    <cellStyle name="Normal 6 2 2 5 5 4" xfId="10648" xr:uid="{00000000-0005-0000-0000-00001C140000}"/>
    <cellStyle name="Normal 6 2 2 5 5 4 2" xfId="28001" xr:uid="{00000000-0005-0000-0000-00001D140000}"/>
    <cellStyle name="Normal 6 2 2 5 5 4 3" xfId="45347" xr:uid="{00000000-0005-0000-0000-00001E140000}"/>
    <cellStyle name="Normal 6 2 2 5 5 5" xfId="19328" xr:uid="{00000000-0005-0000-0000-00001F140000}"/>
    <cellStyle name="Normal 6 2 2 5 5 6" xfId="36674" xr:uid="{00000000-0005-0000-0000-000020140000}"/>
    <cellStyle name="Normal 6 2 2 5 6" xfId="1142" xr:uid="{00000000-0005-0000-0000-000021140000}"/>
    <cellStyle name="Normal 6 2 2 5 6 2" xfId="6924" xr:uid="{00000000-0005-0000-0000-000022140000}"/>
    <cellStyle name="Normal 6 2 2 5 6 2 2" xfId="15597" xr:uid="{00000000-0005-0000-0000-000023140000}"/>
    <cellStyle name="Normal 6 2 2 5 6 2 2 2" xfId="32950" xr:uid="{00000000-0005-0000-0000-000024140000}"/>
    <cellStyle name="Normal 6 2 2 5 6 2 2 3" xfId="50296" xr:uid="{00000000-0005-0000-0000-000025140000}"/>
    <cellStyle name="Normal 6 2 2 5 6 2 3" xfId="24277" xr:uid="{00000000-0005-0000-0000-000026140000}"/>
    <cellStyle name="Normal 6 2 2 5 6 2 4" xfId="41623" xr:uid="{00000000-0005-0000-0000-000027140000}"/>
    <cellStyle name="Normal 6 2 2 5 6 3" xfId="4768" xr:uid="{00000000-0005-0000-0000-000028140000}"/>
    <cellStyle name="Normal 6 2 2 5 6 3 2" xfId="13441" xr:uid="{00000000-0005-0000-0000-000029140000}"/>
    <cellStyle name="Normal 6 2 2 5 6 3 2 2" xfId="30794" xr:uid="{00000000-0005-0000-0000-00002A140000}"/>
    <cellStyle name="Normal 6 2 2 5 6 3 2 3" xfId="48140" xr:uid="{00000000-0005-0000-0000-00002B140000}"/>
    <cellStyle name="Normal 6 2 2 5 6 3 3" xfId="22121" xr:uid="{00000000-0005-0000-0000-00002C140000}"/>
    <cellStyle name="Normal 6 2 2 5 6 3 4" xfId="39467" xr:uid="{00000000-0005-0000-0000-00002D140000}"/>
    <cellStyle name="Normal 6 2 2 5 6 4" xfId="9815" xr:uid="{00000000-0005-0000-0000-00002E140000}"/>
    <cellStyle name="Normal 6 2 2 5 6 4 2" xfId="27168" xr:uid="{00000000-0005-0000-0000-00002F140000}"/>
    <cellStyle name="Normal 6 2 2 5 6 4 3" xfId="44514" xr:uid="{00000000-0005-0000-0000-000030140000}"/>
    <cellStyle name="Normal 6 2 2 5 6 5" xfId="18495" xr:uid="{00000000-0005-0000-0000-000031140000}"/>
    <cellStyle name="Normal 6 2 2 5 6 6" xfId="35841" xr:uid="{00000000-0005-0000-0000-000032140000}"/>
    <cellStyle name="Normal 6 2 2 5 7" xfId="5944" xr:uid="{00000000-0005-0000-0000-000033140000}"/>
    <cellStyle name="Normal 6 2 2 5 7 2" xfId="14617" xr:uid="{00000000-0005-0000-0000-000034140000}"/>
    <cellStyle name="Normal 6 2 2 5 7 2 2" xfId="31970" xr:uid="{00000000-0005-0000-0000-000035140000}"/>
    <cellStyle name="Normal 6 2 2 5 7 2 3" xfId="49316" xr:uid="{00000000-0005-0000-0000-000036140000}"/>
    <cellStyle name="Normal 6 2 2 5 7 3" xfId="23297" xr:uid="{00000000-0005-0000-0000-000037140000}"/>
    <cellStyle name="Normal 6 2 2 5 7 4" xfId="40643" xr:uid="{00000000-0005-0000-0000-000038140000}"/>
    <cellStyle name="Normal 6 2 2 5 8" xfId="2955" xr:uid="{00000000-0005-0000-0000-000039140000}"/>
    <cellStyle name="Normal 6 2 2 5 8 2" xfId="11628" xr:uid="{00000000-0005-0000-0000-00003A140000}"/>
    <cellStyle name="Normal 6 2 2 5 8 2 2" xfId="28981" xr:uid="{00000000-0005-0000-0000-00003B140000}"/>
    <cellStyle name="Normal 6 2 2 5 8 2 3" xfId="46327" xr:uid="{00000000-0005-0000-0000-00003C140000}"/>
    <cellStyle name="Normal 6 2 2 5 8 3" xfId="20308" xr:uid="{00000000-0005-0000-0000-00003D140000}"/>
    <cellStyle name="Normal 6 2 2 5 8 4" xfId="37654" xr:uid="{00000000-0005-0000-0000-00003E140000}"/>
    <cellStyle name="Normal 6 2 2 5 9" xfId="8835" xr:uid="{00000000-0005-0000-0000-00003F140000}"/>
    <cellStyle name="Normal 6 2 2 5 9 2" xfId="26188" xr:uid="{00000000-0005-0000-0000-000040140000}"/>
    <cellStyle name="Normal 6 2 2 5 9 3" xfId="43534" xr:uid="{00000000-0005-0000-0000-000041140000}"/>
    <cellStyle name="Normal 6 2 2 6" xfId="260" xr:uid="{00000000-0005-0000-0000-000042140000}"/>
    <cellStyle name="Normal 6 2 2 6 10" xfId="34959" xr:uid="{00000000-0005-0000-0000-000043140000}"/>
    <cellStyle name="Normal 6 2 2 6 2" xfId="995" xr:uid="{00000000-0005-0000-0000-000044140000}"/>
    <cellStyle name="Normal 6 2 2 6 2 2" xfId="2808" xr:uid="{00000000-0005-0000-0000-000045140000}"/>
    <cellStyle name="Normal 6 2 2 6 2 2 2" xfId="8590" xr:uid="{00000000-0005-0000-0000-000046140000}"/>
    <cellStyle name="Normal 6 2 2 6 2 2 2 2" xfId="17263" xr:uid="{00000000-0005-0000-0000-000047140000}"/>
    <cellStyle name="Normal 6 2 2 6 2 2 2 2 2" xfId="34616" xr:uid="{00000000-0005-0000-0000-000048140000}"/>
    <cellStyle name="Normal 6 2 2 6 2 2 2 2 3" xfId="51962" xr:uid="{00000000-0005-0000-0000-000049140000}"/>
    <cellStyle name="Normal 6 2 2 6 2 2 2 3" xfId="25943" xr:uid="{00000000-0005-0000-0000-00004A140000}"/>
    <cellStyle name="Normal 6 2 2 6 2 2 2 4" xfId="43289" xr:uid="{00000000-0005-0000-0000-00004B140000}"/>
    <cellStyle name="Normal 6 2 2 6 2 2 3" xfId="4621" xr:uid="{00000000-0005-0000-0000-00004C140000}"/>
    <cellStyle name="Normal 6 2 2 6 2 2 3 2" xfId="13294" xr:uid="{00000000-0005-0000-0000-00004D140000}"/>
    <cellStyle name="Normal 6 2 2 6 2 2 3 2 2" xfId="30647" xr:uid="{00000000-0005-0000-0000-00004E140000}"/>
    <cellStyle name="Normal 6 2 2 6 2 2 3 2 3" xfId="47993" xr:uid="{00000000-0005-0000-0000-00004F140000}"/>
    <cellStyle name="Normal 6 2 2 6 2 2 3 3" xfId="21974" xr:uid="{00000000-0005-0000-0000-000050140000}"/>
    <cellStyle name="Normal 6 2 2 6 2 2 3 4" xfId="39320" xr:uid="{00000000-0005-0000-0000-000051140000}"/>
    <cellStyle name="Normal 6 2 2 6 2 2 4" xfId="11481" xr:uid="{00000000-0005-0000-0000-000052140000}"/>
    <cellStyle name="Normal 6 2 2 6 2 2 4 2" xfId="28834" xr:uid="{00000000-0005-0000-0000-000053140000}"/>
    <cellStyle name="Normal 6 2 2 6 2 2 4 3" xfId="46180" xr:uid="{00000000-0005-0000-0000-000054140000}"/>
    <cellStyle name="Normal 6 2 2 6 2 2 5" xfId="20161" xr:uid="{00000000-0005-0000-0000-000055140000}"/>
    <cellStyle name="Normal 6 2 2 6 2 2 6" xfId="37507" xr:uid="{00000000-0005-0000-0000-000056140000}"/>
    <cellStyle name="Normal 6 2 2 6 2 3" xfId="1730" xr:uid="{00000000-0005-0000-0000-000057140000}"/>
    <cellStyle name="Normal 6 2 2 6 2 3 2" xfId="7512" xr:uid="{00000000-0005-0000-0000-000058140000}"/>
    <cellStyle name="Normal 6 2 2 6 2 3 2 2" xfId="16185" xr:uid="{00000000-0005-0000-0000-000059140000}"/>
    <cellStyle name="Normal 6 2 2 6 2 3 2 2 2" xfId="33538" xr:uid="{00000000-0005-0000-0000-00005A140000}"/>
    <cellStyle name="Normal 6 2 2 6 2 3 2 2 3" xfId="50884" xr:uid="{00000000-0005-0000-0000-00005B140000}"/>
    <cellStyle name="Normal 6 2 2 6 2 3 2 3" xfId="24865" xr:uid="{00000000-0005-0000-0000-00005C140000}"/>
    <cellStyle name="Normal 6 2 2 6 2 3 2 4" xfId="42211" xr:uid="{00000000-0005-0000-0000-00005D140000}"/>
    <cellStyle name="Normal 6 2 2 6 2 3 3" xfId="5356" xr:uid="{00000000-0005-0000-0000-00005E140000}"/>
    <cellStyle name="Normal 6 2 2 6 2 3 3 2" xfId="14029" xr:uid="{00000000-0005-0000-0000-00005F140000}"/>
    <cellStyle name="Normal 6 2 2 6 2 3 3 2 2" xfId="31382" xr:uid="{00000000-0005-0000-0000-000060140000}"/>
    <cellStyle name="Normal 6 2 2 6 2 3 3 2 3" xfId="48728" xr:uid="{00000000-0005-0000-0000-000061140000}"/>
    <cellStyle name="Normal 6 2 2 6 2 3 3 3" xfId="22709" xr:uid="{00000000-0005-0000-0000-000062140000}"/>
    <cellStyle name="Normal 6 2 2 6 2 3 3 4" xfId="40055" xr:uid="{00000000-0005-0000-0000-000063140000}"/>
    <cellStyle name="Normal 6 2 2 6 2 3 4" xfId="10403" xr:uid="{00000000-0005-0000-0000-000064140000}"/>
    <cellStyle name="Normal 6 2 2 6 2 3 4 2" xfId="27756" xr:uid="{00000000-0005-0000-0000-000065140000}"/>
    <cellStyle name="Normal 6 2 2 6 2 3 4 3" xfId="45102" xr:uid="{00000000-0005-0000-0000-000066140000}"/>
    <cellStyle name="Normal 6 2 2 6 2 3 5" xfId="19083" xr:uid="{00000000-0005-0000-0000-000067140000}"/>
    <cellStyle name="Normal 6 2 2 6 2 3 6" xfId="36429" xr:uid="{00000000-0005-0000-0000-000068140000}"/>
    <cellStyle name="Normal 6 2 2 6 2 4" xfId="6777" xr:uid="{00000000-0005-0000-0000-000069140000}"/>
    <cellStyle name="Normal 6 2 2 6 2 4 2" xfId="15450" xr:uid="{00000000-0005-0000-0000-00006A140000}"/>
    <cellStyle name="Normal 6 2 2 6 2 4 2 2" xfId="32803" xr:uid="{00000000-0005-0000-0000-00006B140000}"/>
    <cellStyle name="Normal 6 2 2 6 2 4 2 3" xfId="50149" xr:uid="{00000000-0005-0000-0000-00006C140000}"/>
    <cellStyle name="Normal 6 2 2 6 2 4 3" xfId="24130" xr:uid="{00000000-0005-0000-0000-00006D140000}"/>
    <cellStyle name="Normal 6 2 2 6 2 4 4" xfId="41476" xr:uid="{00000000-0005-0000-0000-00006E140000}"/>
    <cellStyle name="Normal 6 2 2 6 2 5" xfId="3543" xr:uid="{00000000-0005-0000-0000-00006F140000}"/>
    <cellStyle name="Normal 6 2 2 6 2 5 2" xfId="12216" xr:uid="{00000000-0005-0000-0000-000070140000}"/>
    <cellStyle name="Normal 6 2 2 6 2 5 2 2" xfId="29569" xr:uid="{00000000-0005-0000-0000-000071140000}"/>
    <cellStyle name="Normal 6 2 2 6 2 5 2 3" xfId="46915" xr:uid="{00000000-0005-0000-0000-000072140000}"/>
    <cellStyle name="Normal 6 2 2 6 2 5 3" xfId="20896" xr:uid="{00000000-0005-0000-0000-000073140000}"/>
    <cellStyle name="Normal 6 2 2 6 2 5 4" xfId="38242" xr:uid="{00000000-0005-0000-0000-000074140000}"/>
    <cellStyle name="Normal 6 2 2 6 2 6" xfId="9668" xr:uid="{00000000-0005-0000-0000-000075140000}"/>
    <cellStyle name="Normal 6 2 2 6 2 6 2" xfId="27021" xr:uid="{00000000-0005-0000-0000-000076140000}"/>
    <cellStyle name="Normal 6 2 2 6 2 6 3" xfId="44367" xr:uid="{00000000-0005-0000-0000-000077140000}"/>
    <cellStyle name="Normal 6 2 2 6 2 7" xfId="18348" xr:uid="{00000000-0005-0000-0000-000078140000}"/>
    <cellStyle name="Normal 6 2 2 6 2 8" xfId="35694" xr:uid="{00000000-0005-0000-0000-000079140000}"/>
    <cellStyle name="Normal 6 2 2 6 3" xfId="505" xr:uid="{00000000-0005-0000-0000-00007A140000}"/>
    <cellStyle name="Normal 6 2 2 6 3 2" xfId="2318" xr:uid="{00000000-0005-0000-0000-00007B140000}"/>
    <cellStyle name="Normal 6 2 2 6 3 2 2" xfId="8100" xr:uid="{00000000-0005-0000-0000-00007C140000}"/>
    <cellStyle name="Normal 6 2 2 6 3 2 2 2" xfId="16773" xr:uid="{00000000-0005-0000-0000-00007D140000}"/>
    <cellStyle name="Normal 6 2 2 6 3 2 2 2 2" xfId="34126" xr:uid="{00000000-0005-0000-0000-00007E140000}"/>
    <cellStyle name="Normal 6 2 2 6 3 2 2 2 3" xfId="51472" xr:uid="{00000000-0005-0000-0000-00007F140000}"/>
    <cellStyle name="Normal 6 2 2 6 3 2 2 3" xfId="25453" xr:uid="{00000000-0005-0000-0000-000080140000}"/>
    <cellStyle name="Normal 6 2 2 6 3 2 2 4" xfId="42799" xr:uid="{00000000-0005-0000-0000-000081140000}"/>
    <cellStyle name="Normal 6 2 2 6 3 2 3" xfId="5601" xr:uid="{00000000-0005-0000-0000-000082140000}"/>
    <cellStyle name="Normal 6 2 2 6 3 2 3 2" xfId="14274" xr:uid="{00000000-0005-0000-0000-000083140000}"/>
    <cellStyle name="Normal 6 2 2 6 3 2 3 2 2" xfId="31627" xr:uid="{00000000-0005-0000-0000-000084140000}"/>
    <cellStyle name="Normal 6 2 2 6 3 2 3 2 3" xfId="48973" xr:uid="{00000000-0005-0000-0000-000085140000}"/>
    <cellStyle name="Normal 6 2 2 6 3 2 3 3" xfId="22954" xr:uid="{00000000-0005-0000-0000-000086140000}"/>
    <cellStyle name="Normal 6 2 2 6 3 2 3 4" xfId="40300" xr:uid="{00000000-0005-0000-0000-000087140000}"/>
    <cellStyle name="Normal 6 2 2 6 3 2 4" xfId="10991" xr:uid="{00000000-0005-0000-0000-000088140000}"/>
    <cellStyle name="Normal 6 2 2 6 3 2 4 2" xfId="28344" xr:uid="{00000000-0005-0000-0000-000089140000}"/>
    <cellStyle name="Normal 6 2 2 6 3 2 4 3" xfId="45690" xr:uid="{00000000-0005-0000-0000-00008A140000}"/>
    <cellStyle name="Normal 6 2 2 6 3 2 5" xfId="19671" xr:uid="{00000000-0005-0000-0000-00008B140000}"/>
    <cellStyle name="Normal 6 2 2 6 3 2 6" xfId="37017" xr:uid="{00000000-0005-0000-0000-00008C140000}"/>
    <cellStyle name="Normal 6 2 2 6 3 3" xfId="6287" xr:uid="{00000000-0005-0000-0000-00008D140000}"/>
    <cellStyle name="Normal 6 2 2 6 3 3 2" xfId="14960" xr:uid="{00000000-0005-0000-0000-00008E140000}"/>
    <cellStyle name="Normal 6 2 2 6 3 3 2 2" xfId="32313" xr:uid="{00000000-0005-0000-0000-00008F140000}"/>
    <cellStyle name="Normal 6 2 2 6 3 3 2 3" xfId="49659" xr:uid="{00000000-0005-0000-0000-000090140000}"/>
    <cellStyle name="Normal 6 2 2 6 3 3 3" xfId="23640" xr:uid="{00000000-0005-0000-0000-000091140000}"/>
    <cellStyle name="Normal 6 2 2 6 3 3 4" xfId="40986" xr:uid="{00000000-0005-0000-0000-000092140000}"/>
    <cellStyle name="Normal 6 2 2 6 3 4" xfId="4131" xr:uid="{00000000-0005-0000-0000-000093140000}"/>
    <cellStyle name="Normal 6 2 2 6 3 4 2" xfId="12804" xr:uid="{00000000-0005-0000-0000-000094140000}"/>
    <cellStyle name="Normal 6 2 2 6 3 4 2 2" xfId="30157" xr:uid="{00000000-0005-0000-0000-000095140000}"/>
    <cellStyle name="Normal 6 2 2 6 3 4 2 3" xfId="47503" xr:uid="{00000000-0005-0000-0000-000096140000}"/>
    <cellStyle name="Normal 6 2 2 6 3 4 3" xfId="21484" xr:uid="{00000000-0005-0000-0000-000097140000}"/>
    <cellStyle name="Normal 6 2 2 6 3 4 4" xfId="38830" xr:uid="{00000000-0005-0000-0000-000098140000}"/>
    <cellStyle name="Normal 6 2 2 6 3 5" xfId="9178" xr:uid="{00000000-0005-0000-0000-000099140000}"/>
    <cellStyle name="Normal 6 2 2 6 3 5 2" xfId="26531" xr:uid="{00000000-0005-0000-0000-00009A140000}"/>
    <cellStyle name="Normal 6 2 2 6 3 5 3" xfId="43877" xr:uid="{00000000-0005-0000-0000-00009B140000}"/>
    <cellStyle name="Normal 6 2 2 6 3 6" xfId="17858" xr:uid="{00000000-0005-0000-0000-00009C140000}"/>
    <cellStyle name="Normal 6 2 2 6 3 7" xfId="35204" xr:uid="{00000000-0005-0000-0000-00009D140000}"/>
    <cellStyle name="Normal 6 2 2 6 4" xfId="2073" xr:uid="{00000000-0005-0000-0000-00009E140000}"/>
    <cellStyle name="Normal 6 2 2 6 4 2" xfId="7855" xr:uid="{00000000-0005-0000-0000-00009F140000}"/>
    <cellStyle name="Normal 6 2 2 6 4 2 2" xfId="16528" xr:uid="{00000000-0005-0000-0000-0000A0140000}"/>
    <cellStyle name="Normal 6 2 2 6 4 2 2 2" xfId="33881" xr:uid="{00000000-0005-0000-0000-0000A1140000}"/>
    <cellStyle name="Normal 6 2 2 6 4 2 2 3" xfId="51227" xr:uid="{00000000-0005-0000-0000-0000A2140000}"/>
    <cellStyle name="Normal 6 2 2 6 4 2 3" xfId="25208" xr:uid="{00000000-0005-0000-0000-0000A3140000}"/>
    <cellStyle name="Normal 6 2 2 6 4 2 4" xfId="42554" xr:uid="{00000000-0005-0000-0000-0000A4140000}"/>
    <cellStyle name="Normal 6 2 2 6 4 3" xfId="3886" xr:uid="{00000000-0005-0000-0000-0000A5140000}"/>
    <cellStyle name="Normal 6 2 2 6 4 3 2" xfId="12559" xr:uid="{00000000-0005-0000-0000-0000A6140000}"/>
    <cellStyle name="Normal 6 2 2 6 4 3 2 2" xfId="29912" xr:uid="{00000000-0005-0000-0000-0000A7140000}"/>
    <cellStyle name="Normal 6 2 2 6 4 3 2 3" xfId="47258" xr:uid="{00000000-0005-0000-0000-0000A8140000}"/>
    <cellStyle name="Normal 6 2 2 6 4 3 3" xfId="21239" xr:uid="{00000000-0005-0000-0000-0000A9140000}"/>
    <cellStyle name="Normal 6 2 2 6 4 3 4" xfId="38585" xr:uid="{00000000-0005-0000-0000-0000AA140000}"/>
    <cellStyle name="Normal 6 2 2 6 4 4" xfId="10746" xr:uid="{00000000-0005-0000-0000-0000AB140000}"/>
    <cellStyle name="Normal 6 2 2 6 4 4 2" xfId="28099" xr:uid="{00000000-0005-0000-0000-0000AC140000}"/>
    <cellStyle name="Normal 6 2 2 6 4 4 3" xfId="45445" xr:uid="{00000000-0005-0000-0000-0000AD140000}"/>
    <cellStyle name="Normal 6 2 2 6 4 5" xfId="19426" xr:uid="{00000000-0005-0000-0000-0000AE140000}"/>
    <cellStyle name="Normal 6 2 2 6 4 6" xfId="36772" xr:uid="{00000000-0005-0000-0000-0000AF140000}"/>
    <cellStyle name="Normal 6 2 2 6 5" xfId="1240" xr:uid="{00000000-0005-0000-0000-0000B0140000}"/>
    <cellStyle name="Normal 6 2 2 6 5 2" xfId="7022" xr:uid="{00000000-0005-0000-0000-0000B1140000}"/>
    <cellStyle name="Normal 6 2 2 6 5 2 2" xfId="15695" xr:uid="{00000000-0005-0000-0000-0000B2140000}"/>
    <cellStyle name="Normal 6 2 2 6 5 2 2 2" xfId="33048" xr:uid="{00000000-0005-0000-0000-0000B3140000}"/>
    <cellStyle name="Normal 6 2 2 6 5 2 2 3" xfId="50394" xr:uid="{00000000-0005-0000-0000-0000B4140000}"/>
    <cellStyle name="Normal 6 2 2 6 5 2 3" xfId="24375" xr:uid="{00000000-0005-0000-0000-0000B5140000}"/>
    <cellStyle name="Normal 6 2 2 6 5 2 4" xfId="41721" xr:uid="{00000000-0005-0000-0000-0000B6140000}"/>
    <cellStyle name="Normal 6 2 2 6 5 3" xfId="4866" xr:uid="{00000000-0005-0000-0000-0000B7140000}"/>
    <cellStyle name="Normal 6 2 2 6 5 3 2" xfId="13539" xr:uid="{00000000-0005-0000-0000-0000B8140000}"/>
    <cellStyle name="Normal 6 2 2 6 5 3 2 2" xfId="30892" xr:uid="{00000000-0005-0000-0000-0000B9140000}"/>
    <cellStyle name="Normal 6 2 2 6 5 3 2 3" xfId="48238" xr:uid="{00000000-0005-0000-0000-0000BA140000}"/>
    <cellStyle name="Normal 6 2 2 6 5 3 3" xfId="22219" xr:uid="{00000000-0005-0000-0000-0000BB140000}"/>
    <cellStyle name="Normal 6 2 2 6 5 3 4" xfId="39565" xr:uid="{00000000-0005-0000-0000-0000BC140000}"/>
    <cellStyle name="Normal 6 2 2 6 5 4" xfId="9913" xr:uid="{00000000-0005-0000-0000-0000BD140000}"/>
    <cellStyle name="Normal 6 2 2 6 5 4 2" xfId="27266" xr:uid="{00000000-0005-0000-0000-0000BE140000}"/>
    <cellStyle name="Normal 6 2 2 6 5 4 3" xfId="44612" xr:uid="{00000000-0005-0000-0000-0000BF140000}"/>
    <cellStyle name="Normal 6 2 2 6 5 5" xfId="18593" xr:uid="{00000000-0005-0000-0000-0000C0140000}"/>
    <cellStyle name="Normal 6 2 2 6 5 6" xfId="35939" xr:uid="{00000000-0005-0000-0000-0000C1140000}"/>
    <cellStyle name="Normal 6 2 2 6 6" xfId="6042" xr:uid="{00000000-0005-0000-0000-0000C2140000}"/>
    <cellStyle name="Normal 6 2 2 6 6 2" xfId="14715" xr:uid="{00000000-0005-0000-0000-0000C3140000}"/>
    <cellStyle name="Normal 6 2 2 6 6 2 2" xfId="32068" xr:uid="{00000000-0005-0000-0000-0000C4140000}"/>
    <cellStyle name="Normal 6 2 2 6 6 2 3" xfId="49414" xr:uid="{00000000-0005-0000-0000-0000C5140000}"/>
    <cellStyle name="Normal 6 2 2 6 6 3" xfId="23395" xr:uid="{00000000-0005-0000-0000-0000C6140000}"/>
    <cellStyle name="Normal 6 2 2 6 6 4" xfId="40741" xr:uid="{00000000-0005-0000-0000-0000C7140000}"/>
    <cellStyle name="Normal 6 2 2 6 7" xfId="3053" xr:uid="{00000000-0005-0000-0000-0000C8140000}"/>
    <cellStyle name="Normal 6 2 2 6 7 2" xfId="11726" xr:uid="{00000000-0005-0000-0000-0000C9140000}"/>
    <cellStyle name="Normal 6 2 2 6 7 2 2" xfId="29079" xr:uid="{00000000-0005-0000-0000-0000CA140000}"/>
    <cellStyle name="Normal 6 2 2 6 7 2 3" xfId="46425" xr:uid="{00000000-0005-0000-0000-0000CB140000}"/>
    <cellStyle name="Normal 6 2 2 6 7 3" xfId="20406" xr:uid="{00000000-0005-0000-0000-0000CC140000}"/>
    <cellStyle name="Normal 6 2 2 6 7 4" xfId="37752" xr:uid="{00000000-0005-0000-0000-0000CD140000}"/>
    <cellStyle name="Normal 6 2 2 6 8" xfId="8933" xr:uid="{00000000-0005-0000-0000-0000CE140000}"/>
    <cellStyle name="Normal 6 2 2 6 8 2" xfId="26286" xr:uid="{00000000-0005-0000-0000-0000CF140000}"/>
    <cellStyle name="Normal 6 2 2 6 8 3" xfId="43632" xr:uid="{00000000-0005-0000-0000-0000D0140000}"/>
    <cellStyle name="Normal 6 2 2 6 9" xfId="17613" xr:uid="{00000000-0005-0000-0000-0000D1140000}"/>
    <cellStyle name="Normal 6 2 2 7" xfId="113" xr:uid="{00000000-0005-0000-0000-0000D2140000}"/>
    <cellStyle name="Normal 6 2 2 7 10" xfId="34812" xr:uid="{00000000-0005-0000-0000-0000D3140000}"/>
    <cellStyle name="Normal 6 2 2 7 2" xfId="848" xr:uid="{00000000-0005-0000-0000-0000D4140000}"/>
    <cellStyle name="Normal 6 2 2 7 2 2" xfId="2661" xr:uid="{00000000-0005-0000-0000-0000D5140000}"/>
    <cellStyle name="Normal 6 2 2 7 2 2 2" xfId="8443" xr:uid="{00000000-0005-0000-0000-0000D6140000}"/>
    <cellStyle name="Normal 6 2 2 7 2 2 2 2" xfId="17116" xr:uid="{00000000-0005-0000-0000-0000D7140000}"/>
    <cellStyle name="Normal 6 2 2 7 2 2 2 2 2" xfId="34469" xr:uid="{00000000-0005-0000-0000-0000D8140000}"/>
    <cellStyle name="Normal 6 2 2 7 2 2 2 2 3" xfId="51815" xr:uid="{00000000-0005-0000-0000-0000D9140000}"/>
    <cellStyle name="Normal 6 2 2 7 2 2 2 3" xfId="25796" xr:uid="{00000000-0005-0000-0000-0000DA140000}"/>
    <cellStyle name="Normal 6 2 2 7 2 2 2 4" xfId="43142" xr:uid="{00000000-0005-0000-0000-0000DB140000}"/>
    <cellStyle name="Normal 6 2 2 7 2 2 3" xfId="4474" xr:uid="{00000000-0005-0000-0000-0000DC140000}"/>
    <cellStyle name="Normal 6 2 2 7 2 2 3 2" xfId="13147" xr:uid="{00000000-0005-0000-0000-0000DD140000}"/>
    <cellStyle name="Normal 6 2 2 7 2 2 3 2 2" xfId="30500" xr:uid="{00000000-0005-0000-0000-0000DE140000}"/>
    <cellStyle name="Normal 6 2 2 7 2 2 3 2 3" xfId="47846" xr:uid="{00000000-0005-0000-0000-0000DF140000}"/>
    <cellStyle name="Normal 6 2 2 7 2 2 3 3" xfId="21827" xr:uid="{00000000-0005-0000-0000-0000E0140000}"/>
    <cellStyle name="Normal 6 2 2 7 2 2 3 4" xfId="39173" xr:uid="{00000000-0005-0000-0000-0000E1140000}"/>
    <cellStyle name="Normal 6 2 2 7 2 2 4" xfId="11334" xr:uid="{00000000-0005-0000-0000-0000E2140000}"/>
    <cellStyle name="Normal 6 2 2 7 2 2 4 2" xfId="28687" xr:uid="{00000000-0005-0000-0000-0000E3140000}"/>
    <cellStyle name="Normal 6 2 2 7 2 2 4 3" xfId="46033" xr:uid="{00000000-0005-0000-0000-0000E4140000}"/>
    <cellStyle name="Normal 6 2 2 7 2 2 5" xfId="20014" xr:uid="{00000000-0005-0000-0000-0000E5140000}"/>
    <cellStyle name="Normal 6 2 2 7 2 2 6" xfId="37360" xr:uid="{00000000-0005-0000-0000-0000E6140000}"/>
    <cellStyle name="Normal 6 2 2 7 2 3" xfId="1583" xr:uid="{00000000-0005-0000-0000-0000E7140000}"/>
    <cellStyle name="Normal 6 2 2 7 2 3 2" xfId="7365" xr:uid="{00000000-0005-0000-0000-0000E8140000}"/>
    <cellStyle name="Normal 6 2 2 7 2 3 2 2" xfId="16038" xr:uid="{00000000-0005-0000-0000-0000E9140000}"/>
    <cellStyle name="Normal 6 2 2 7 2 3 2 2 2" xfId="33391" xr:uid="{00000000-0005-0000-0000-0000EA140000}"/>
    <cellStyle name="Normal 6 2 2 7 2 3 2 2 3" xfId="50737" xr:uid="{00000000-0005-0000-0000-0000EB140000}"/>
    <cellStyle name="Normal 6 2 2 7 2 3 2 3" xfId="24718" xr:uid="{00000000-0005-0000-0000-0000EC140000}"/>
    <cellStyle name="Normal 6 2 2 7 2 3 2 4" xfId="42064" xr:uid="{00000000-0005-0000-0000-0000ED140000}"/>
    <cellStyle name="Normal 6 2 2 7 2 3 3" xfId="5209" xr:uid="{00000000-0005-0000-0000-0000EE140000}"/>
    <cellStyle name="Normal 6 2 2 7 2 3 3 2" xfId="13882" xr:uid="{00000000-0005-0000-0000-0000EF140000}"/>
    <cellStyle name="Normal 6 2 2 7 2 3 3 2 2" xfId="31235" xr:uid="{00000000-0005-0000-0000-0000F0140000}"/>
    <cellStyle name="Normal 6 2 2 7 2 3 3 2 3" xfId="48581" xr:uid="{00000000-0005-0000-0000-0000F1140000}"/>
    <cellStyle name="Normal 6 2 2 7 2 3 3 3" xfId="22562" xr:uid="{00000000-0005-0000-0000-0000F2140000}"/>
    <cellStyle name="Normal 6 2 2 7 2 3 3 4" xfId="39908" xr:uid="{00000000-0005-0000-0000-0000F3140000}"/>
    <cellStyle name="Normal 6 2 2 7 2 3 4" xfId="10256" xr:uid="{00000000-0005-0000-0000-0000F4140000}"/>
    <cellStyle name="Normal 6 2 2 7 2 3 4 2" xfId="27609" xr:uid="{00000000-0005-0000-0000-0000F5140000}"/>
    <cellStyle name="Normal 6 2 2 7 2 3 4 3" xfId="44955" xr:uid="{00000000-0005-0000-0000-0000F6140000}"/>
    <cellStyle name="Normal 6 2 2 7 2 3 5" xfId="18936" xr:uid="{00000000-0005-0000-0000-0000F7140000}"/>
    <cellStyle name="Normal 6 2 2 7 2 3 6" xfId="36282" xr:uid="{00000000-0005-0000-0000-0000F8140000}"/>
    <cellStyle name="Normal 6 2 2 7 2 4" xfId="6630" xr:uid="{00000000-0005-0000-0000-0000F9140000}"/>
    <cellStyle name="Normal 6 2 2 7 2 4 2" xfId="15303" xr:uid="{00000000-0005-0000-0000-0000FA140000}"/>
    <cellStyle name="Normal 6 2 2 7 2 4 2 2" xfId="32656" xr:uid="{00000000-0005-0000-0000-0000FB140000}"/>
    <cellStyle name="Normal 6 2 2 7 2 4 2 3" xfId="50002" xr:uid="{00000000-0005-0000-0000-0000FC140000}"/>
    <cellStyle name="Normal 6 2 2 7 2 4 3" xfId="23983" xr:uid="{00000000-0005-0000-0000-0000FD140000}"/>
    <cellStyle name="Normal 6 2 2 7 2 4 4" xfId="41329" xr:uid="{00000000-0005-0000-0000-0000FE140000}"/>
    <cellStyle name="Normal 6 2 2 7 2 5" xfId="3396" xr:uid="{00000000-0005-0000-0000-0000FF140000}"/>
    <cellStyle name="Normal 6 2 2 7 2 5 2" xfId="12069" xr:uid="{00000000-0005-0000-0000-000000150000}"/>
    <cellStyle name="Normal 6 2 2 7 2 5 2 2" xfId="29422" xr:uid="{00000000-0005-0000-0000-000001150000}"/>
    <cellStyle name="Normal 6 2 2 7 2 5 2 3" xfId="46768" xr:uid="{00000000-0005-0000-0000-000002150000}"/>
    <cellStyle name="Normal 6 2 2 7 2 5 3" xfId="20749" xr:uid="{00000000-0005-0000-0000-000003150000}"/>
    <cellStyle name="Normal 6 2 2 7 2 5 4" xfId="38095" xr:uid="{00000000-0005-0000-0000-000004150000}"/>
    <cellStyle name="Normal 6 2 2 7 2 6" xfId="9521" xr:uid="{00000000-0005-0000-0000-000005150000}"/>
    <cellStyle name="Normal 6 2 2 7 2 6 2" xfId="26874" xr:uid="{00000000-0005-0000-0000-000006150000}"/>
    <cellStyle name="Normal 6 2 2 7 2 6 3" xfId="44220" xr:uid="{00000000-0005-0000-0000-000007150000}"/>
    <cellStyle name="Normal 6 2 2 7 2 7" xfId="18201" xr:uid="{00000000-0005-0000-0000-000008150000}"/>
    <cellStyle name="Normal 6 2 2 7 2 8" xfId="35547" xr:uid="{00000000-0005-0000-0000-000009150000}"/>
    <cellStyle name="Normal 6 2 2 7 3" xfId="603" xr:uid="{00000000-0005-0000-0000-00000A150000}"/>
    <cellStyle name="Normal 6 2 2 7 3 2" xfId="2416" xr:uid="{00000000-0005-0000-0000-00000B150000}"/>
    <cellStyle name="Normal 6 2 2 7 3 2 2" xfId="8198" xr:uid="{00000000-0005-0000-0000-00000C150000}"/>
    <cellStyle name="Normal 6 2 2 7 3 2 2 2" xfId="16871" xr:uid="{00000000-0005-0000-0000-00000D150000}"/>
    <cellStyle name="Normal 6 2 2 7 3 2 2 2 2" xfId="34224" xr:uid="{00000000-0005-0000-0000-00000E150000}"/>
    <cellStyle name="Normal 6 2 2 7 3 2 2 2 3" xfId="51570" xr:uid="{00000000-0005-0000-0000-00000F150000}"/>
    <cellStyle name="Normal 6 2 2 7 3 2 2 3" xfId="25551" xr:uid="{00000000-0005-0000-0000-000010150000}"/>
    <cellStyle name="Normal 6 2 2 7 3 2 2 4" xfId="42897" xr:uid="{00000000-0005-0000-0000-000011150000}"/>
    <cellStyle name="Normal 6 2 2 7 3 2 3" xfId="5699" xr:uid="{00000000-0005-0000-0000-000012150000}"/>
    <cellStyle name="Normal 6 2 2 7 3 2 3 2" xfId="14372" xr:uid="{00000000-0005-0000-0000-000013150000}"/>
    <cellStyle name="Normal 6 2 2 7 3 2 3 2 2" xfId="31725" xr:uid="{00000000-0005-0000-0000-000014150000}"/>
    <cellStyle name="Normal 6 2 2 7 3 2 3 2 3" xfId="49071" xr:uid="{00000000-0005-0000-0000-000015150000}"/>
    <cellStyle name="Normal 6 2 2 7 3 2 3 3" xfId="23052" xr:uid="{00000000-0005-0000-0000-000016150000}"/>
    <cellStyle name="Normal 6 2 2 7 3 2 3 4" xfId="40398" xr:uid="{00000000-0005-0000-0000-000017150000}"/>
    <cellStyle name="Normal 6 2 2 7 3 2 4" xfId="11089" xr:uid="{00000000-0005-0000-0000-000018150000}"/>
    <cellStyle name="Normal 6 2 2 7 3 2 4 2" xfId="28442" xr:uid="{00000000-0005-0000-0000-000019150000}"/>
    <cellStyle name="Normal 6 2 2 7 3 2 4 3" xfId="45788" xr:uid="{00000000-0005-0000-0000-00001A150000}"/>
    <cellStyle name="Normal 6 2 2 7 3 2 5" xfId="19769" xr:uid="{00000000-0005-0000-0000-00001B150000}"/>
    <cellStyle name="Normal 6 2 2 7 3 2 6" xfId="37115" xr:uid="{00000000-0005-0000-0000-00001C150000}"/>
    <cellStyle name="Normal 6 2 2 7 3 3" xfId="6385" xr:uid="{00000000-0005-0000-0000-00001D150000}"/>
    <cellStyle name="Normal 6 2 2 7 3 3 2" xfId="15058" xr:uid="{00000000-0005-0000-0000-00001E150000}"/>
    <cellStyle name="Normal 6 2 2 7 3 3 2 2" xfId="32411" xr:uid="{00000000-0005-0000-0000-00001F150000}"/>
    <cellStyle name="Normal 6 2 2 7 3 3 2 3" xfId="49757" xr:uid="{00000000-0005-0000-0000-000020150000}"/>
    <cellStyle name="Normal 6 2 2 7 3 3 3" xfId="23738" xr:uid="{00000000-0005-0000-0000-000021150000}"/>
    <cellStyle name="Normal 6 2 2 7 3 3 4" xfId="41084" xr:uid="{00000000-0005-0000-0000-000022150000}"/>
    <cellStyle name="Normal 6 2 2 7 3 4" xfId="4229" xr:uid="{00000000-0005-0000-0000-000023150000}"/>
    <cellStyle name="Normal 6 2 2 7 3 4 2" xfId="12902" xr:uid="{00000000-0005-0000-0000-000024150000}"/>
    <cellStyle name="Normal 6 2 2 7 3 4 2 2" xfId="30255" xr:uid="{00000000-0005-0000-0000-000025150000}"/>
    <cellStyle name="Normal 6 2 2 7 3 4 2 3" xfId="47601" xr:uid="{00000000-0005-0000-0000-000026150000}"/>
    <cellStyle name="Normal 6 2 2 7 3 4 3" xfId="21582" xr:uid="{00000000-0005-0000-0000-000027150000}"/>
    <cellStyle name="Normal 6 2 2 7 3 4 4" xfId="38928" xr:uid="{00000000-0005-0000-0000-000028150000}"/>
    <cellStyle name="Normal 6 2 2 7 3 5" xfId="9276" xr:uid="{00000000-0005-0000-0000-000029150000}"/>
    <cellStyle name="Normal 6 2 2 7 3 5 2" xfId="26629" xr:uid="{00000000-0005-0000-0000-00002A150000}"/>
    <cellStyle name="Normal 6 2 2 7 3 5 3" xfId="43975" xr:uid="{00000000-0005-0000-0000-00002B150000}"/>
    <cellStyle name="Normal 6 2 2 7 3 6" xfId="17956" xr:uid="{00000000-0005-0000-0000-00002C150000}"/>
    <cellStyle name="Normal 6 2 2 7 3 7" xfId="35302" xr:uid="{00000000-0005-0000-0000-00002D150000}"/>
    <cellStyle name="Normal 6 2 2 7 4" xfId="1926" xr:uid="{00000000-0005-0000-0000-00002E150000}"/>
    <cellStyle name="Normal 6 2 2 7 4 2" xfId="7708" xr:uid="{00000000-0005-0000-0000-00002F150000}"/>
    <cellStyle name="Normal 6 2 2 7 4 2 2" xfId="16381" xr:uid="{00000000-0005-0000-0000-000030150000}"/>
    <cellStyle name="Normal 6 2 2 7 4 2 2 2" xfId="33734" xr:uid="{00000000-0005-0000-0000-000031150000}"/>
    <cellStyle name="Normal 6 2 2 7 4 2 2 3" xfId="51080" xr:uid="{00000000-0005-0000-0000-000032150000}"/>
    <cellStyle name="Normal 6 2 2 7 4 2 3" xfId="25061" xr:uid="{00000000-0005-0000-0000-000033150000}"/>
    <cellStyle name="Normal 6 2 2 7 4 2 4" xfId="42407" xr:uid="{00000000-0005-0000-0000-000034150000}"/>
    <cellStyle name="Normal 6 2 2 7 4 3" xfId="3739" xr:uid="{00000000-0005-0000-0000-000035150000}"/>
    <cellStyle name="Normal 6 2 2 7 4 3 2" xfId="12412" xr:uid="{00000000-0005-0000-0000-000036150000}"/>
    <cellStyle name="Normal 6 2 2 7 4 3 2 2" xfId="29765" xr:uid="{00000000-0005-0000-0000-000037150000}"/>
    <cellStyle name="Normal 6 2 2 7 4 3 2 3" xfId="47111" xr:uid="{00000000-0005-0000-0000-000038150000}"/>
    <cellStyle name="Normal 6 2 2 7 4 3 3" xfId="21092" xr:uid="{00000000-0005-0000-0000-000039150000}"/>
    <cellStyle name="Normal 6 2 2 7 4 3 4" xfId="38438" xr:uid="{00000000-0005-0000-0000-00003A150000}"/>
    <cellStyle name="Normal 6 2 2 7 4 4" xfId="10599" xr:uid="{00000000-0005-0000-0000-00003B150000}"/>
    <cellStyle name="Normal 6 2 2 7 4 4 2" xfId="27952" xr:uid="{00000000-0005-0000-0000-00003C150000}"/>
    <cellStyle name="Normal 6 2 2 7 4 4 3" xfId="45298" xr:uid="{00000000-0005-0000-0000-00003D150000}"/>
    <cellStyle name="Normal 6 2 2 7 4 5" xfId="19279" xr:uid="{00000000-0005-0000-0000-00003E150000}"/>
    <cellStyle name="Normal 6 2 2 7 4 6" xfId="36625" xr:uid="{00000000-0005-0000-0000-00003F150000}"/>
    <cellStyle name="Normal 6 2 2 7 5" xfId="1338" xr:uid="{00000000-0005-0000-0000-000040150000}"/>
    <cellStyle name="Normal 6 2 2 7 5 2" xfId="7120" xr:uid="{00000000-0005-0000-0000-000041150000}"/>
    <cellStyle name="Normal 6 2 2 7 5 2 2" xfId="15793" xr:uid="{00000000-0005-0000-0000-000042150000}"/>
    <cellStyle name="Normal 6 2 2 7 5 2 2 2" xfId="33146" xr:uid="{00000000-0005-0000-0000-000043150000}"/>
    <cellStyle name="Normal 6 2 2 7 5 2 2 3" xfId="50492" xr:uid="{00000000-0005-0000-0000-000044150000}"/>
    <cellStyle name="Normal 6 2 2 7 5 2 3" xfId="24473" xr:uid="{00000000-0005-0000-0000-000045150000}"/>
    <cellStyle name="Normal 6 2 2 7 5 2 4" xfId="41819" xr:uid="{00000000-0005-0000-0000-000046150000}"/>
    <cellStyle name="Normal 6 2 2 7 5 3" xfId="4964" xr:uid="{00000000-0005-0000-0000-000047150000}"/>
    <cellStyle name="Normal 6 2 2 7 5 3 2" xfId="13637" xr:uid="{00000000-0005-0000-0000-000048150000}"/>
    <cellStyle name="Normal 6 2 2 7 5 3 2 2" xfId="30990" xr:uid="{00000000-0005-0000-0000-000049150000}"/>
    <cellStyle name="Normal 6 2 2 7 5 3 2 3" xfId="48336" xr:uid="{00000000-0005-0000-0000-00004A150000}"/>
    <cellStyle name="Normal 6 2 2 7 5 3 3" xfId="22317" xr:uid="{00000000-0005-0000-0000-00004B150000}"/>
    <cellStyle name="Normal 6 2 2 7 5 3 4" xfId="39663" xr:uid="{00000000-0005-0000-0000-00004C150000}"/>
    <cellStyle name="Normal 6 2 2 7 5 4" xfId="10011" xr:uid="{00000000-0005-0000-0000-00004D150000}"/>
    <cellStyle name="Normal 6 2 2 7 5 4 2" xfId="27364" xr:uid="{00000000-0005-0000-0000-00004E150000}"/>
    <cellStyle name="Normal 6 2 2 7 5 4 3" xfId="44710" xr:uid="{00000000-0005-0000-0000-00004F150000}"/>
    <cellStyle name="Normal 6 2 2 7 5 5" xfId="18691" xr:uid="{00000000-0005-0000-0000-000050150000}"/>
    <cellStyle name="Normal 6 2 2 7 5 6" xfId="36037" xr:uid="{00000000-0005-0000-0000-000051150000}"/>
    <cellStyle name="Normal 6 2 2 7 6" xfId="5895" xr:uid="{00000000-0005-0000-0000-000052150000}"/>
    <cellStyle name="Normal 6 2 2 7 6 2" xfId="14568" xr:uid="{00000000-0005-0000-0000-000053150000}"/>
    <cellStyle name="Normal 6 2 2 7 6 2 2" xfId="31921" xr:uid="{00000000-0005-0000-0000-000054150000}"/>
    <cellStyle name="Normal 6 2 2 7 6 2 3" xfId="49267" xr:uid="{00000000-0005-0000-0000-000055150000}"/>
    <cellStyle name="Normal 6 2 2 7 6 3" xfId="23248" xr:uid="{00000000-0005-0000-0000-000056150000}"/>
    <cellStyle name="Normal 6 2 2 7 6 4" xfId="40594" xr:uid="{00000000-0005-0000-0000-000057150000}"/>
    <cellStyle name="Normal 6 2 2 7 7" xfId="3151" xr:uid="{00000000-0005-0000-0000-000058150000}"/>
    <cellStyle name="Normal 6 2 2 7 7 2" xfId="11824" xr:uid="{00000000-0005-0000-0000-000059150000}"/>
    <cellStyle name="Normal 6 2 2 7 7 2 2" xfId="29177" xr:uid="{00000000-0005-0000-0000-00005A150000}"/>
    <cellStyle name="Normal 6 2 2 7 7 2 3" xfId="46523" xr:uid="{00000000-0005-0000-0000-00005B150000}"/>
    <cellStyle name="Normal 6 2 2 7 7 3" xfId="20504" xr:uid="{00000000-0005-0000-0000-00005C150000}"/>
    <cellStyle name="Normal 6 2 2 7 7 4" xfId="37850" xr:uid="{00000000-0005-0000-0000-00005D150000}"/>
    <cellStyle name="Normal 6 2 2 7 8" xfId="8786" xr:uid="{00000000-0005-0000-0000-00005E150000}"/>
    <cellStyle name="Normal 6 2 2 7 8 2" xfId="26139" xr:uid="{00000000-0005-0000-0000-00005F150000}"/>
    <cellStyle name="Normal 6 2 2 7 8 3" xfId="43485" xr:uid="{00000000-0005-0000-0000-000060150000}"/>
    <cellStyle name="Normal 6 2 2 7 9" xfId="17466" xr:uid="{00000000-0005-0000-0000-000061150000}"/>
    <cellStyle name="Normal 6 2 2 8" xfId="750" xr:uid="{00000000-0005-0000-0000-000062150000}"/>
    <cellStyle name="Normal 6 2 2 8 2" xfId="2563" xr:uid="{00000000-0005-0000-0000-000063150000}"/>
    <cellStyle name="Normal 6 2 2 8 2 2" xfId="8345" xr:uid="{00000000-0005-0000-0000-000064150000}"/>
    <cellStyle name="Normal 6 2 2 8 2 2 2" xfId="17018" xr:uid="{00000000-0005-0000-0000-000065150000}"/>
    <cellStyle name="Normal 6 2 2 8 2 2 2 2" xfId="34371" xr:uid="{00000000-0005-0000-0000-000066150000}"/>
    <cellStyle name="Normal 6 2 2 8 2 2 2 3" xfId="51717" xr:uid="{00000000-0005-0000-0000-000067150000}"/>
    <cellStyle name="Normal 6 2 2 8 2 2 3" xfId="25698" xr:uid="{00000000-0005-0000-0000-000068150000}"/>
    <cellStyle name="Normal 6 2 2 8 2 2 4" xfId="43044" xr:uid="{00000000-0005-0000-0000-000069150000}"/>
    <cellStyle name="Normal 6 2 2 8 2 3" xfId="4376" xr:uid="{00000000-0005-0000-0000-00006A150000}"/>
    <cellStyle name="Normal 6 2 2 8 2 3 2" xfId="13049" xr:uid="{00000000-0005-0000-0000-00006B150000}"/>
    <cellStyle name="Normal 6 2 2 8 2 3 2 2" xfId="30402" xr:uid="{00000000-0005-0000-0000-00006C150000}"/>
    <cellStyle name="Normal 6 2 2 8 2 3 2 3" xfId="47748" xr:uid="{00000000-0005-0000-0000-00006D150000}"/>
    <cellStyle name="Normal 6 2 2 8 2 3 3" xfId="21729" xr:uid="{00000000-0005-0000-0000-00006E150000}"/>
    <cellStyle name="Normal 6 2 2 8 2 3 4" xfId="39075" xr:uid="{00000000-0005-0000-0000-00006F150000}"/>
    <cellStyle name="Normal 6 2 2 8 2 4" xfId="11236" xr:uid="{00000000-0005-0000-0000-000070150000}"/>
    <cellStyle name="Normal 6 2 2 8 2 4 2" xfId="28589" xr:uid="{00000000-0005-0000-0000-000071150000}"/>
    <cellStyle name="Normal 6 2 2 8 2 4 3" xfId="45935" xr:uid="{00000000-0005-0000-0000-000072150000}"/>
    <cellStyle name="Normal 6 2 2 8 2 5" xfId="19916" xr:uid="{00000000-0005-0000-0000-000073150000}"/>
    <cellStyle name="Normal 6 2 2 8 2 6" xfId="37262" xr:uid="{00000000-0005-0000-0000-000074150000}"/>
    <cellStyle name="Normal 6 2 2 8 3" xfId="1485" xr:uid="{00000000-0005-0000-0000-000075150000}"/>
    <cellStyle name="Normal 6 2 2 8 3 2" xfId="7267" xr:uid="{00000000-0005-0000-0000-000076150000}"/>
    <cellStyle name="Normal 6 2 2 8 3 2 2" xfId="15940" xr:uid="{00000000-0005-0000-0000-000077150000}"/>
    <cellStyle name="Normal 6 2 2 8 3 2 2 2" xfId="33293" xr:uid="{00000000-0005-0000-0000-000078150000}"/>
    <cellStyle name="Normal 6 2 2 8 3 2 2 3" xfId="50639" xr:uid="{00000000-0005-0000-0000-000079150000}"/>
    <cellStyle name="Normal 6 2 2 8 3 2 3" xfId="24620" xr:uid="{00000000-0005-0000-0000-00007A150000}"/>
    <cellStyle name="Normal 6 2 2 8 3 2 4" xfId="41966" xr:uid="{00000000-0005-0000-0000-00007B150000}"/>
    <cellStyle name="Normal 6 2 2 8 3 3" xfId="5111" xr:uid="{00000000-0005-0000-0000-00007C150000}"/>
    <cellStyle name="Normal 6 2 2 8 3 3 2" xfId="13784" xr:uid="{00000000-0005-0000-0000-00007D150000}"/>
    <cellStyle name="Normal 6 2 2 8 3 3 2 2" xfId="31137" xr:uid="{00000000-0005-0000-0000-00007E150000}"/>
    <cellStyle name="Normal 6 2 2 8 3 3 2 3" xfId="48483" xr:uid="{00000000-0005-0000-0000-00007F150000}"/>
    <cellStyle name="Normal 6 2 2 8 3 3 3" xfId="22464" xr:uid="{00000000-0005-0000-0000-000080150000}"/>
    <cellStyle name="Normal 6 2 2 8 3 3 4" xfId="39810" xr:uid="{00000000-0005-0000-0000-000081150000}"/>
    <cellStyle name="Normal 6 2 2 8 3 4" xfId="10158" xr:uid="{00000000-0005-0000-0000-000082150000}"/>
    <cellStyle name="Normal 6 2 2 8 3 4 2" xfId="27511" xr:uid="{00000000-0005-0000-0000-000083150000}"/>
    <cellStyle name="Normal 6 2 2 8 3 4 3" xfId="44857" xr:uid="{00000000-0005-0000-0000-000084150000}"/>
    <cellStyle name="Normal 6 2 2 8 3 5" xfId="18838" xr:uid="{00000000-0005-0000-0000-000085150000}"/>
    <cellStyle name="Normal 6 2 2 8 3 6" xfId="36184" xr:uid="{00000000-0005-0000-0000-000086150000}"/>
    <cellStyle name="Normal 6 2 2 8 4" xfId="6532" xr:uid="{00000000-0005-0000-0000-000087150000}"/>
    <cellStyle name="Normal 6 2 2 8 4 2" xfId="15205" xr:uid="{00000000-0005-0000-0000-000088150000}"/>
    <cellStyle name="Normal 6 2 2 8 4 2 2" xfId="32558" xr:uid="{00000000-0005-0000-0000-000089150000}"/>
    <cellStyle name="Normal 6 2 2 8 4 2 3" xfId="49904" xr:uid="{00000000-0005-0000-0000-00008A150000}"/>
    <cellStyle name="Normal 6 2 2 8 4 3" xfId="23885" xr:uid="{00000000-0005-0000-0000-00008B150000}"/>
    <cellStyle name="Normal 6 2 2 8 4 4" xfId="41231" xr:uid="{00000000-0005-0000-0000-00008C150000}"/>
    <cellStyle name="Normal 6 2 2 8 5" xfId="3298" xr:uid="{00000000-0005-0000-0000-00008D150000}"/>
    <cellStyle name="Normal 6 2 2 8 5 2" xfId="11971" xr:uid="{00000000-0005-0000-0000-00008E150000}"/>
    <cellStyle name="Normal 6 2 2 8 5 2 2" xfId="29324" xr:uid="{00000000-0005-0000-0000-00008F150000}"/>
    <cellStyle name="Normal 6 2 2 8 5 2 3" xfId="46670" xr:uid="{00000000-0005-0000-0000-000090150000}"/>
    <cellStyle name="Normal 6 2 2 8 5 3" xfId="20651" xr:uid="{00000000-0005-0000-0000-000091150000}"/>
    <cellStyle name="Normal 6 2 2 8 5 4" xfId="37997" xr:uid="{00000000-0005-0000-0000-000092150000}"/>
    <cellStyle name="Normal 6 2 2 8 6" xfId="9423" xr:uid="{00000000-0005-0000-0000-000093150000}"/>
    <cellStyle name="Normal 6 2 2 8 6 2" xfId="26776" xr:uid="{00000000-0005-0000-0000-000094150000}"/>
    <cellStyle name="Normal 6 2 2 8 6 3" xfId="44122" xr:uid="{00000000-0005-0000-0000-000095150000}"/>
    <cellStyle name="Normal 6 2 2 8 7" xfId="18103" xr:uid="{00000000-0005-0000-0000-000096150000}"/>
    <cellStyle name="Normal 6 2 2 8 8" xfId="35449" xr:uid="{00000000-0005-0000-0000-000097150000}"/>
    <cellStyle name="Normal 6 2 2 9" xfId="358" xr:uid="{00000000-0005-0000-0000-000098150000}"/>
    <cellStyle name="Normal 6 2 2 9 2" xfId="2171" xr:uid="{00000000-0005-0000-0000-000099150000}"/>
    <cellStyle name="Normal 6 2 2 9 2 2" xfId="7953" xr:uid="{00000000-0005-0000-0000-00009A150000}"/>
    <cellStyle name="Normal 6 2 2 9 2 2 2" xfId="16626" xr:uid="{00000000-0005-0000-0000-00009B150000}"/>
    <cellStyle name="Normal 6 2 2 9 2 2 2 2" xfId="33979" xr:uid="{00000000-0005-0000-0000-00009C150000}"/>
    <cellStyle name="Normal 6 2 2 9 2 2 2 3" xfId="51325" xr:uid="{00000000-0005-0000-0000-00009D150000}"/>
    <cellStyle name="Normal 6 2 2 9 2 2 3" xfId="25306" xr:uid="{00000000-0005-0000-0000-00009E150000}"/>
    <cellStyle name="Normal 6 2 2 9 2 2 4" xfId="42652" xr:uid="{00000000-0005-0000-0000-00009F150000}"/>
    <cellStyle name="Normal 6 2 2 9 2 3" xfId="5454" xr:uid="{00000000-0005-0000-0000-0000A0150000}"/>
    <cellStyle name="Normal 6 2 2 9 2 3 2" xfId="14127" xr:uid="{00000000-0005-0000-0000-0000A1150000}"/>
    <cellStyle name="Normal 6 2 2 9 2 3 2 2" xfId="31480" xr:uid="{00000000-0005-0000-0000-0000A2150000}"/>
    <cellStyle name="Normal 6 2 2 9 2 3 2 3" xfId="48826" xr:uid="{00000000-0005-0000-0000-0000A3150000}"/>
    <cellStyle name="Normal 6 2 2 9 2 3 3" xfId="22807" xr:uid="{00000000-0005-0000-0000-0000A4150000}"/>
    <cellStyle name="Normal 6 2 2 9 2 3 4" xfId="40153" xr:uid="{00000000-0005-0000-0000-0000A5150000}"/>
    <cellStyle name="Normal 6 2 2 9 2 4" xfId="10844" xr:uid="{00000000-0005-0000-0000-0000A6150000}"/>
    <cellStyle name="Normal 6 2 2 9 2 4 2" xfId="28197" xr:uid="{00000000-0005-0000-0000-0000A7150000}"/>
    <cellStyle name="Normal 6 2 2 9 2 4 3" xfId="45543" xr:uid="{00000000-0005-0000-0000-0000A8150000}"/>
    <cellStyle name="Normal 6 2 2 9 2 5" xfId="19524" xr:uid="{00000000-0005-0000-0000-0000A9150000}"/>
    <cellStyle name="Normal 6 2 2 9 2 6" xfId="36870" xr:uid="{00000000-0005-0000-0000-0000AA150000}"/>
    <cellStyle name="Normal 6 2 2 9 3" xfId="6140" xr:uid="{00000000-0005-0000-0000-0000AB150000}"/>
    <cellStyle name="Normal 6 2 2 9 3 2" xfId="14813" xr:uid="{00000000-0005-0000-0000-0000AC150000}"/>
    <cellStyle name="Normal 6 2 2 9 3 2 2" xfId="32166" xr:uid="{00000000-0005-0000-0000-0000AD150000}"/>
    <cellStyle name="Normal 6 2 2 9 3 2 3" xfId="49512" xr:uid="{00000000-0005-0000-0000-0000AE150000}"/>
    <cellStyle name="Normal 6 2 2 9 3 3" xfId="23493" xr:uid="{00000000-0005-0000-0000-0000AF150000}"/>
    <cellStyle name="Normal 6 2 2 9 3 4" xfId="40839" xr:uid="{00000000-0005-0000-0000-0000B0150000}"/>
    <cellStyle name="Normal 6 2 2 9 4" xfId="3984" xr:uid="{00000000-0005-0000-0000-0000B1150000}"/>
    <cellStyle name="Normal 6 2 2 9 4 2" xfId="12657" xr:uid="{00000000-0005-0000-0000-0000B2150000}"/>
    <cellStyle name="Normal 6 2 2 9 4 2 2" xfId="30010" xr:uid="{00000000-0005-0000-0000-0000B3150000}"/>
    <cellStyle name="Normal 6 2 2 9 4 2 3" xfId="47356" xr:uid="{00000000-0005-0000-0000-0000B4150000}"/>
    <cellStyle name="Normal 6 2 2 9 4 3" xfId="21337" xr:uid="{00000000-0005-0000-0000-0000B5150000}"/>
    <cellStyle name="Normal 6 2 2 9 4 4" xfId="38683" xr:uid="{00000000-0005-0000-0000-0000B6150000}"/>
    <cellStyle name="Normal 6 2 2 9 5" xfId="9031" xr:uid="{00000000-0005-0000-0000-0000B7150000}"/>
    <cellStyle name="Normal 6 2 2 9 5 2" xfId="26384" xr:uid="{00000000-0005-0000-0000-0000B8150000}"/>
    <cellStyle name="Normal 6 2 2 9 5 3" xfId="43730" xr:uid="{00000000-0005-0000-0000-0000B9150000}"/>
    <cellStyle name="Normal 6 2 2 9 6" xfId="17711" xr:uid="{00000000-0005-0000-0000-0000BA150000}"/>
    <cellStyle name="Normal 6 2 2 9 7" xfId="35057" xr:uid="{00000000-0005-0000-0000-0000BB150000}"/>
    <cellStyle name="Normal 6 2 3" xfId="21" xr:uid="{00000000-0005-0000-0000-0000BC150000}"/>
    <cellStyle name="Normal 6 2 3 10" xfId="1100" xr:uid="{00000000-0005-0000-0000-0000BD150000}"/>
    <cellStyle name="Normal 6 2 3 10 2" xfId="6882" xr:uid="{00000000-0005-0000-0000-0000BE150000}"/>
    <cellStyle name="Normal 6 2 3 10 2 2" xfId="15555" xr:uid="{00000000-0005-0000-0000-0000BF150000}"/>
    <cellStyle name="Normal 6 2 3 10 2 2 2" xfId="32908" xr:uid="{00000000-0005-0000-0000-0000C0150000}"/>
    <cellStyle name="Normal 6 2 3 10 2 2 3" xfId="50254" xr:uid="{00000000-0005-0000-0000-0000C1150000}"/>
    <cellStyle name="Normal 6 2 3 10 2 3" xfId="24235" xr:uid="{00000000-0005-0000-0000-0000C2150000}"/>
    <cellStyle name="Normal 6 2 3 10 2 4" xfId="41581" xr:uid="{00000000-0005-0000-0000-0000C3150000}"/>
    <cellStyle name="Normal 6 2 3 10 3" xfId="4726" xr:uid="{00000000-0005-0000-0000-0000C4150000}"/>
    <cellStyle name="Normal 6 2 3 10 3 2" xfId="13399" xr:uid="{00000000-0005-0000-0000-0000C5150000}"/>
    <cellStyle name="Normal 6 2 3 10 3 2 2" xfId="30752" xr:uid="{00000000-0005-0000-0000-0000C6150000}"/>
    <cellStyle name="Normal 6 2 3 10 3 2 3" xfId="48098" xr:uid="{00000000-0005-0000-0000-0000C7150000}"/>
    <cellStyle name="Normal 6 2 3 10 3 3" xfId="22079" xr:uid="{00000000-0005-0000-0000-0000C8150000}"/>
    <cellStyle name="Normal 6 2 3 10 3 4" xfId="39425" xr:uid="{00000000-0005-0000-0000-0000C9150000}"/>
    <cellStyle name="Normal 6 2 3 10 4" xfId="9773" xr:uid="{00000000-0005-0000-0000-0000CA150000}"/>
    <cellStyle name="Normal 6 2 3 10 4 2" xfId="27126" xr:uid="{00000000-0005-0000-0000-0000CB150000}"/>
    <cellStyle name="Normal 6 2 3 10 4 3" xfId="44472" xr:uid="{00000000-0005-0000-0000-0000CC150000}"/>
    <cellStyle name="Normal 6 2 3 10 5" xfId="18453" xr:uid="{00000000-0005-0000-0000-0000CD150000}"/>
    <cellStyle name="Normal 6 2 3 10 6" xfId="35799" xr:uid="{00000000-0005-0000-0000-0000CE150000}"/>
    <cellStyle name="Normal 6 2 3 11" xfId="5804" xr:uid="{00000000-0005-0000-0000-0000CF150000}"/>
    <cellStyle name="Normal 6 2 3 11 2" xfId="14477" xr:uid="{00000000-0005-0000-0000-0000D0150000}"/>
    <cellStyle name="Normal 6 2 3 11 2 2" xfId="31830" xr:uid="{00000000-0005-0000-0000-0000D1150000}"/>
    <cellStyle name="Normal 6 2 3 11 2 3" xfId="49176" xr:uid="{00000000-0005-0000-0000-0000D2150000}"/>
    <cellStyle name="Normal 6 2 3 11 3" xfId="23157" xr:uid="{00000000-0005-0000-0000-0000D3150000}"/>
    <cellStyle name="Normal 6 2 3 11 4" xfId="40503" xr:uid="{00000000-0005-0000-0000-0000D4150000}"/>
    <cellStyle name="Normal 6 2 3 12" xfId="2913" xr:uid="{00000000-0005-0000-0000-0000D5150000}"/>
    <cellStyle name="Normal 6 2 3 12 2" xfId="11586" xr:uid="{00000000-0005-0000-0000-0000D6150000}"/>
    <cellStyle name="Normal 6 2 3 12 2 2" xfId="28939" xr:uid="{00000000-0005-0000-0000-0000D7150000}"/>
    <cellStyle name="Normal 6 2 3 12 2 3" xfId="46285" xr:uid="{00000000-0005-0000-0000-0000D8150000}"/>
    <cellStyle name="Normal 6 2 3 12 3" xfId="20266" xr:uid="{00000000-0005-0000-0000-0000D9150000}"/>
    <cellStyle name="Normal 6 2 3 12 4" xfId="37612" xr:uid="{00000000-0005-0000-0000-0000DA150000}"/>
    <cellStyle name="Normal 6 2 3 13" xfId="8695" xr:uid="{00000000-0005-0000-0000-0000DB150000}"/>
    <cellStyle name="Normal 6 2 3 13 2" xfId="26048" xr:uid="{00000000-0005-0000-0000-0000DC150000}"/>
    <cellStyle name="Normal 6 2 3 13 3" xfId="43394" xr:uid="{00000000-0005-0000-0000-0000DD150000}"/>
    <cellStyle name="Normal 6 2 3 14" xfId="17376" xr:uid="{00000000-0005-0000-0000-0000DE150000}"/>
    <cellStyle name="Normal 6 2 3 15" xfId="34721" xr:uid="{00000000-0005-0000-0000-0000DF150000}"/>
    <cellStyle name="Normal 6 2 3 2" xfId="38" xr:uid="{00000000-0005-0000-0000-0000E0150000}"/>
    <cellStyle name="Normal 6 2 3 2 10" xfId="5820" xr:uid="{00000000-0005-0000-0000-0000E1150000}"/>
    <cellStyle name="Normal 6 2 3 2 10 2" xfId="14493" xr:uid="{00000000-0005-0000-0000-0000E2150000}"/>
    <cellStyle name="Normal 6 2 3 2 10 2 2" xfId="31846" xr:uid="{00000000-0005-0000-0000-0000E3150000}"/>
    <cellStyle name="Normal 6 2 3 2 10 2 3" xfId="49192" xr:uid="{00000000-0005-0000-0000-0000E4150000}"/>
    <cellStyle name="Normal 6 2 3 2 10 3" xfId="23173" xr:uid="{00000000-0005-0000-0000-0000E5150000}"/>
    <cellStyle name="Normal 6 2 3 2 10 4" xfId="40519" xr:uid="{00000000-0005-0000-0000-0000E6150000}"/>
    <cellStyle name="Normal 6 2 3 2 11" xfId="2929" xr:uid="{00000000-0005-0000-0000-0000E7150000}"/>
    <cellStyle name="Normal 6 2 3 2 11 2" xfId="11602" xr:uid="{00000000-0005-0000-0000-0000E8150000}"/>
    <cellStyle name="Normal 6 2 3 2 11 2 2" xfId="28955" xr:uid="{00000000-0005-0000-0000-0000E9150000}"/>
    <cellStyle name="Normal 6 2 3 2 11 2 3" xfId="46301" xr:uid="{00000000-0005-0000-0000-0000EA150000}"/>
    <cellStyle name="Normal 6 2 3 2 11 3" xfId="20282" xr:uid="{00000000-0005-0000-0000-0000EB150000}"/>
    <cellStyle name="Normal 6 2 3 2 11 4" xfId="37628" xr:uid="{00000000-0005-0000-0000-0000EC150000}"/>
    <cellStyle name="Normal 6 2 3 2 12" xfId="8711" xr:uid="{00000000-0005-0000-0000-0000ED150000}"/>
    <cellStyle name="Normal 6 2 3 2 12 2" xfId="26064" xr:uid="{00000000-0005-0000-0000-0000EE150000}"/>
    <cellStyle name="Normal 6 2 3 2 12 3" xfId="43410" xr:uid="{00000000-0005-0000-0000-0000EF150000}"/>
    <cellStyle name="Normal 6 2 3 2 13" xfId="17391" xr:uid="{00000000-0005-0000-0000-0000F0150000}"/>
    <cellStyle name="Normal 6 2 3 2 14" xfId="34737" xr:uid="{00000000-0005-0000-0000-0000F1150000}"/>
    <cellStyle name="Normal 6 2 3 2 2" xfId="87" xr:uid="{00000000-0005-0000-0000-0000F2150000}"/>
    <cellStyle name="Normal 6 2 3 2 2 10" xfId="8760" xr:uid="{00000000-0005-0000-0000-0000F3150000}"/>
    <cellStyle name="Normal 6 2 3 2 2 10 2" xfId="26113" xr:uid="{00000000-0005-0000-0000-0000F4150000}"/>
    <cellStyle name="Normal 6 2 3 2 2 10 3" xfId="43459" xr:uid="{00000000-0005-0000-0000-0000F5150000}"/>
    <cellStyle name="Normal 6 2 3 2 2 11" xfId="17440" xr:uid="{00000000-0005-0000-0000-0000F6150000}"/>
    <cellStyle name="Normal 6 2 3 2 2 12" xfId="34786" xr:uid="{00000000-0005-0000-0000-0000F7150000}"/>
    <cellStyle name="Normal 6 2 3 2 2 2" xfId="332" xr:uid="{00000000-0005-0000-0000-0000F8150000}"/>
    <cellStyle name="Normal 6 2 3 2 2 2 10" xfId="35031" xr:uid="{00000000-0005-0000-0000-0000F9150000}"/>
    <cellStyle name="Normal 6 2 3 2 2 2 2" xfId="1067" xr:uid="{00000000-0005-0000-0000-0000FA150000}"/>
    <cellStyle name="Normal 6 2 3 2 2 2 2 2" xfId="2880" xr:uid="{00000000-0005-0000-0000-0000FB150000}"/>
    <cellStyle name="Normal 6 2 3 2 2 2 2 2 2" xfId="8662" xr:uid="{00000000-0005-0000-0000-0000FC150000}"/>
    <cellStyle name="Normal 6 2 3 2 2 2 2 2 2 2" xfId="17335" xr:uid="{00000000-0005-0000-0000-0000FD150000}"/>
    <cellStyle name="Normal 6 2 3 2 2 2 2 2 2 2 2" xfId="34688" xr:uid="{00000000-0005-0000-0000-0000FE150000}"/>
    <cellStyle name="Normal 6 2 3 2 2 2 2 2 2 2 3" xfId="52034" xr:uid="{00000000-0005-0000-0000-0000FF150000}"/>
    <cellStyle name="Normal 6 2 3 2 2 2 2 2 2 3" xfId="26015" xr:uid="{00000000-0005-0000-0000-000000160000}"/>
    <cellStyle name="Normal 6 2 3 2 2 2 2 2 2 4" xfId="43361" xr:uid="{00000000-0005-0000-0000-000001160000}"/>
    <cellStyle name="Normal 6 2 3 2 2 2 2 2 3" xfId="4693" xr:uid="{00000000-0005-0000-0000-000002160000}"/>
    <cellStyle name="Normal 6 2 3 2 2 2 2 2 3 2" xfId="13366" xr:uid="{00000000-0005-0000-0000-000003160000}"/>
    <cellStyle name="Normal 6 2 3 2 2 2 2 2 3 2 2" xfId="30719" xr:uid="{00000000-0005-0000-0000-000004160000}"/>
    <cellStyle name="Normal 6 2 3 2 2 2 2 2 3 2 3" xfId="48065" xr:uid="{00000000-0005-0000-0000-000005160000}"/>
    <cellStyle name="Normal 6 2 3 2 2 2 2 2 3 3" xfId="22046" xr:uid="{00000000-0005-0000-0000-000006160000}"/>
    <cellStyle name="Normal 6 2 3 2 2 2 2 2 3 4" xfId="39392" xr:uid="{00000000-0005-0000-0000-000007160000}"/>
    <cellStyle name="Normal 6 2 3 2 2 2 2 2 4" xfId="11553" xr:uid="{00000000-0005-0000-0000-000008160000}"/>
    <cellStyle name="Normal 6 2 3 2 2 2 2 2 4 2" xfId="28906" xr:uid="{00000000-0005-0000-0000-000009160000}"/>
    <cellStyle name="Normal 6 2 3 2 2 2 2 2 4 3" xfId="46252" xr:uid="{00000000-0005-0000-0000-00000A160000}"/>
    <cellStyle name="Normal 6 2 3 2 2 2 2 2 5" xfId="20233" xr:uid="{00000000-0005-0000-0000-00000B160000}"/>
    <cellStyle name="Normal 6 2 3 2 2 2 2 2 6" xfId="37579" xr:uid="{00000000-0005-0000-0000-00000C160000}"/>
    <cellStyle name="Normal 6 2 3 2 2 2 2 3" xfId="1802" xr:uid="{00000000-0005-0000-0000-00000D160000}"/>
    <cellStyle name="Normal 6 2 3 2 2 2 2 3 2" xfId="7584" xr:uid="{00000000-0005-0000-0000-00000E160000}"/>
    <cellStyle name="Normal 6 2 3 2 2 2 2 3 2 2" xfId="16257" xr:uid="{00000000-0005-0000-0000-00000F160000}"/>
    <cellStyle name="Normal 6 2 3 2 2 2 2 3 2 2 2" xfId="33610" xr:uid="{00000000-0005-0000-0000-000010160000}"/>
    <cellStyle name="Normal 6 2 3 2 2 2 2 3 2 2 3" xfId="50956" xr:uid="{00000000-0005-0000-0000-000011160000}"/>
    <cellStyle name="Normal 6 2 3 2 2 2 2 3 2 3" xfId="24937" xr:uid="{00000000-0005-0000-0000-000012160000}"/>
    <cellStyle name="Normal 6 2 3 2 2 2 2 3 2 4" xfId="42283" xr:uid="{00000000-0005-0000-0000-000013160000}"/>
    <cellStyle name="Normal 6 2 3 2 2 2 2 3 3" xfId="5428" xr:uid="{00000000-0005-0000-0000-000014160000}"/>
    <cellStyle name="Normal 6 2 3 2 2 2 2 3 3 2" xfId="14101" xr:uid="{00000000-0005-0000-0000-000015160000}"/>
    <cellStyle name="Normal 6 2 3 2 2 2 2 3 3 2 2" xfId="31454" xr:uid="{00000000-0005-0000-0000-000016160000}"/>
    <cellStyle name="Normal 6 2 3 2 2 2 2 3 3 2 3" xfId="48800" xr:uid="{00000000-0005-0000-0000-000017160000}"/>
    <cellStyle name="Normal 6 2 3 2 2 2 2 3 3 3" xfId="22781" xr:uid="{00000000-0005-0000-0000-000018160000}"/>
    <cellStyle name="Normal 6 2 3 2 2 2 2 3 3 4" xfId="40127" xr:uid="{00000000-0005-0000-0000-000019160000}"/>
    <cellStyle name="Normal 6 2 3 2 2 2 2 3 4" xfId="10475" xr:uid="{00000000-0005-0000-0000-00001A160000}"/>
    <cellStyle name="Normal 6 2 3 2 2 2 2 3 4 2" xfId="27828" xr:uid="{00000000-0005-0000-0000-00001B160000}"/>
    <cellStyle name="Normal 6 2 3 2 2 2 2 3 4 3" xfId="45174" xr:uid="{00000000-0005-0000-0000-00001C160000}"/>
    <cellStyle name="Normal 6 2 3 2 2 2 2 3 5" xfId="19155" xr:uid="{00000000-0005-0000-0000-00001D160000}"/>
    <cellStyle name="Normal 6 2 3 2 2 2 2 3 6" xfId="36501" xr:uid="{00000000-0005-0000-0000-00001E160000}"/>
    <cellStyle name="Normal 6 2 3 2 2 2 2 4" xfId="6849" xr:uid="{00000000-0005-0000-0000-00001F160000}"/>
    <cellStyle name="Normal 6 2 3 2 2 2 2 4 2" xfId="15522" xr:uid="{00000000-0005-0000-0000-000020160000}"/>
    <cellStyle name="Normal 6 2 3 2 2 2 2 4 2 2" xfId="32875" xr:uid="{00000000-0005-0000-0000-000021160000}"/>
    <cellStyle name="Normal 6 2 3 2 2 2 2 4 2 3" xfId="50221" xr:uid="{00000000-0005-0000-0000-000022160000}"/>
    <cellStyle name="Normal 6 2 3 2 2 2 2 4 3" xfId="24202" xr:uid="{00000000-0005-0000-0000-000023160000}"/>
    <cellStyle name="Normal 6 2 3 2 2 2 2 4 4" xfId="41548" xr:uid="{00000000-0005-0000-0000-000024160000}"/>
    <cellStyle name="Normal 6 2 3 2 2 2 2 5" xfId="3615" xr:uid="{00000000-0005-0000-0000-000025160000}"/>
    <cellStyle name="Normal 6 2 3 2 2 2 2 5 2" xfId="12288" xr:uid="{00000000-0005-0000-0000-000026160000}"/>
    <cellStyle name="Normal 6 2 3 2 2 2 2 5 2 2" xfId="29641" xr:uid="{00000000-0005-0000-0000-000027160000}"/>
    <cellStyle name="Normal 6 2 3 2 2 2 2 5 2 3" xfId="46987" xr:uid="{00000000-0005-0000-0000-000028160000}"/>
    <cellStyle name="Normal 6 2 3 2 2 2 2 5 3" xfId="20968" xr:uid="{00000000-0005-0000-0000-000029160000}"/>
    <cellStyle name="Normal 6 2 3 2 2 2 2 5 4" xfId="38314" xr:uid="{00000000-0005-0000-0000-00002A160000}"/>
    <cellStyle name="Normal 6 2 3 2 2 2 2 6" xfId="9740" xr:uid="{00000000-0005-0000-0000-00002B160000}"/>
    <cellStyle name="Normal 6 2 3 2 2 2 2 6 2" xfId="27093" xr:uid="{00000000-0005-0000-0000-00002C160000}"/>
    <cellStyle name="Normal 6 2 3 2 2 2 2 6 3" xfId="44439" xr:uid="{00000000-0005-0000-0000-00002D160000}"/>
    <cellStyle name="Normal 6 2 3 2 2 2 2 7" xfId="18420" xr:uid="{00000000-0005-0000-0000-00002E160000}"/>
    <cellStyle name="Normal 6 2 3 2 2 2 2 8" xfId="35766" xr:uid="{00000000-0005-0000-0000-00002F160000}"/>
    <cellStyle name="Normal 6 2 3 2 2 2 3" xfId="577" xr:uid="{00000000-0005-0000-0000-000030160000}"/>
    <cellStyle name="Normal 6 2 3 2 2 2 3 2" xfId="2390" xr:uid="{00000000-0005-0000-0000-000031160000}"/>
    <cellStyle name="Normal 6 2 3 2 2 2 3 2 2" xfId="8172" xr:uid="{00000000-0005-0000-0000-000032160000}"/>
    <cellStyle name="Normal 6 2 3 2 2 2 3 2 2 2" xfId="16845" xr:uid="{00000000-0005-0000-0000-000033160000}"/>
    <cellStyle name="Normal 6 2 3 2 2 2 3 2 2 2 2" xfId="34198" xr:uid="{00000000-0005-0000-0000-000034160000}"/>
    <cellStyle name="Normal 6 2 3 2 2 2 3 2 2 2 3" xfId="51544" xr:uid="{00000000-0005-0000-0000-000035160000}"/>
    <cellStyle name="Normal 6 2 3 2 2 2 3 2 2 3" xfId="25525" xr:uid="{00000000-0005-0000-0000-000036160000}"/>
    <cellStyle name="Normal 6 2 3 2 2 2 3 2 2 4" xfId="42871" xr:uid="{00000000-0005-0000-0000-000037160000}"/>
    <cellStyle name="Normal 6 2 3 2 2 2 3 2 3" xfId="5673" xr:uid="{00000000-0005-0000-0000-000038160000}"/>
    <cellStyle name="Normal 6 2 3 2 2 2 3 2 3 2" xfId="14346" xr:uid="{00000000-0005-0000-0000-000039160000}"/>
    <cellStyle name="Normal 6 2 3 2 2 2 3 2 3 2 2" xfId="31699" xr:uid="{00000000-0005-0000-0000-00003A160000}"/>
    <cellStyle name="Normal 6 2 3 2 2 2 3 2 3 2 3" xfId="49045" xr:uid="{00000000-0005-0000-0000-00003B160000}"/>
    <cellStyle name="Normal 6 2 3 2 2 2 3 2 3 3" xfId="23026" xr:uid="{00000000-0005-0000-0000-00003C160000}"/>
    <cellStyle name="Normal 6 2 3 2 2 2 3 2 3 4" xfId="40372" xr:uid="{00000000-0005-0000-0000-00003D160000}"/>
    <cellStyle name="Normal 6 2 3 2 2 2 3 2 4" xfId="11063" xr:uid="{00000000-0005-0000-0000-00003E160000}"/>
    <cellStyle name="Normal 6 2 3 2 2 2 3 2 4 2" xfId="28416" xr:uid="{00000000-0005-0000-0000-00003F160000}"/>
    <cellStyle name="Normal 6 2 3 2 2 2 3 2 4 3" xfId="45762" xr:uid="{00000000-0005-0000-0000-000040160000}"/>
    <cellStyle name="Normal 6 2 3 2 2 2 3 2 5" xfId="19743" xr:uid="{00000000-0005-0000-0000-000041160000}"/>
    <cellStyle name="Normal 6 2 3 2 2 2 3 2 6" xfId="37089" xr:uid="{00000000-0005-0000-0000-000042160000}"/>
    <cellStyle name="Normal 6 2 3 2 2 2 3 3" xfId="6359" xr:uid="{00000000-0005-0000-0000-000043160000}"/>
    <cellStyle name="Normal 6 2 3 2 2 2 3 3 2" xfId="15032" xr:uid="{00000000-0005-0000-0000-000044160000}"/>
    <cellStyle name="Normal 6 2 3 2 2 2 3 3 2 2" xfId="32385" xr:uid="{00000000-0005-0000-0000-000045160000}"/>
    <cellStyle name="Normal 6 2 3 2 2 2 3 3 2 3" xfId="49731" xr:uid="{00000000-0005-0000-0000-000046160000}"/>
    <cellStyle name="Normal 6 2 3 2 2 2 3 3 3" xfId="23712" xr:uid="{00000000-0005-0000-0000-000047160000}"/>
    <cellStyle name="Normal 6 2 3 2 2 2 3 3 4" xfId="41058" xr:uid="{00000000-0005-0000-0000-000048160000}"/>
    <cellStyle name="Normal 6 2 3 2 2 2 3 4" xfId="4203" xr:uid="{00000000-0005-0000-0000-000049160000}"/>
    <cellStyle name="Normal 6 2 3 2 2 2 3 4 2" xfId="12876" xr:uid="{00000000-0005-0000-0000-00004A160000}"/>
    <cellStyle name="Normal 6 2 3 2 2 2 3 4 2 2" xfId="30229" xr:uid="{00000000-0005-0000-0000-00004B160000}"/>
    <cellStyle name="Normal 6 2 3 2 2 2 3 4 2 3" xfId="47575" xr:uid="{00000000-0005-0000-0000-00004C160000}"/>
    <cellStyle name="Normal 6 2 3 2 2 2 3 4 3" xfId="21556" xr:uid="{00000000-0005-0000-0000-00004D160000}"/>
    <cellStyle name="Normal 6 2 3 2 2 2 3 4 4" xfId="38902" xr:uid="{00000000-0005-0000-0000-00004E160000}"/>
    <cellStyle name="Normal 6 2 3 2 2 2 3 5" xfId="9250" xr:uid="{00000000-0005-0000-0000-00004F160000}"/>
    <cellStyle name="Normal 6 2 3 2 2 2 3 5 2" xfId="26603" xr:uid="{00000000-0005-0000-0000-000050160000}"/>
    <cellStyle name="Normal 6 2 3 2 2 2 3 5 3" xfId="43949" xr:uid="{00000000-0005-0000-0000-000051160000}"/>
    <cellStyle name="Normal 6 2 3 2 2 2 3 6" xfId="17930" xr:uid="{00000000-0005-0000-0000-000052160000}"/>
    <cellStyle name="Normal 6 2 3 2 2 2 3 7" xfId="35276" xr:uid="{00000000-0005-0000-0000-000053160000}"/>
    <cellStyle name="Normal 6 2 3 2 2 2 4" xfId="2145" xr:uid="{00000000-0005-0000-0000-000054160000}"/>
    <cellStyle name="Normal 6 2 3 2 2 2 4 2" xfId="7927" xr:uid="{00000000-0005-0000-0000-000055160000}"/>
    <cellStyle name="Normal 6 2 3 2 2 2 4 2 2" xfId="16600" xr:uid="{00000000-0005-0000-0000-000056160000}"/>
    <cellStyle name="Normal 6 2 3 2 2 2 4 2 2 2" xfId="33953" xr:uid="{00000000-0005-0000-0000-000057160000}"/>
    <cellStyle name="Normal 6 2 3 2 2 2 4 2 2 3" xfId="51299" xr:uid="{00000000-0005-0000-0000-000058160000}"/>
    <cellStyle name="Normal 6 2 3 2 2 2 4 2 3" xfId="25280" xr:uid="{00000000-0005-0000-0000-000059160000}"/>
    <cellStyle name="Normal 6 2 3 2 2 2 4 2 4" xfId="42626" xr:uid="{00000000-0005-0000-0000-00005A160000}"/>
    <cellStyle name="Normal 6 2 3 2 2 2 4 3" xfId="3958" xr:uid="{00000000-0005-0000-0000-00005B160000}"/>
    <cellStyle name="Normal 6 2 3 2 2 2 4 3 2" xfId="12631" xr:uid="{00000000-0005-0000-0000-00005C160000}"/>
    <cellStyle name="Normal 6 2 3 2 2 2 4 3 2 2" xfId="29984" xr:uid="{00000000-0005-0000-0000-00005D160000}"/>
    <cellStyle name="Normal 6 2 3 2 2 2 4 3 2 3" xfId="47330" xr:uid="{00000000-0005-0000-0000-00005E160000}"/>
    <cellStyle name="Normal 6 2 3 2 2 2 4 3 3" xfId="21311" xr:uid="{00000000-0005-0000-0000-00005F160000}"/>
    <cellStyle name="Normal 6 2 3 2 2 2 4 3 4" xfId="38657" xr:uid="{00000000-0005-0000-0000-000060160000}"/>
    <cellStyle name="Normal 6 2 3 2 2 2 4 4" xfId="10818" xr:uid="{00000000-0005-0000-0000-000061160000}"/>
    <cellStyle name="Normal 6 2 3 2 2 2 4 4 2" xfId="28171" xr:uid="{00000000-0005-0000-0000-000062160000}"/>
    <cellStyle name="Normal 6 2 3 2 2 2 4 4 3" xfId="45517" xr:uid="{00000000-0005-0000-0000-000063160000}"/>
    <cellStyle name="Normal 6 2 3 2 2 2 4 5" xfId="19498" xr:uid="{00000000-0005-0000-0000-000064160000}"/>
    <cellStyle name="Normal 6 2 3 2 2 2 4 6" xfId="36844" xr:uid="{00000000-0005-0000-0000-000065160000}"/>
    <cellStyle name="Normal 6 2 3 2 2 2 5" xfId="1312" xr:uid="{00000000-0005-0000-0000-000066160000}"/>
    <cellStyle name="Normal 6 2 3 2 2 2 5 2" xfId="7094" xr:uid="{00000000-0005-0000-0000-000067160000}"/>
    <cellStyle name="Normal 6 2 3 2 2 2 5 2 2" xfId="15767" xr:uid="{00000000-0005-0000-0000-000068160000}"/>
    <cellStyle name="Normal 6 2 3 2 2 2 5 2 2 2" xfId="33120" xr:uid="{00000000-0005-0000-0000-000069160000}"/>
    <cellStyle name="Normal 6 2 3 2 2 2 5 2 2 3" xfId="50466" xr:uid="{00000000-0005-0000-0000-00006A160000}"/>
    <cellStyle name="Normal 6 2 3 2 2 2 5 2 3" xfId="24447" xr:uid="{00000000-0005-0000-0000-00006B160000}"/>
    <cellStyle name="Normal 6 2 3 2 2 2 5 2 4" xfId="41793" xr:uid="{00000000-0005-0000-0000-00006C160000}"/>
    <cellStyle name="Normal 6 2 3 2 2 2 5 3" xfId="4938" xr:uid="{00000000-0005-0000-0000-00006D160000}"/>
    <cellStyle name="Normal 6 2 3 2 2 2 5 3 2" xfId="13611" xr:uid="{00000000-0005-0000-0000-00006E160000}"/>
    <cellStyle name="Normal 6 2 3 2 2 2 5 3 2 2" xfId="30964" xr:uid="{00000000-0005-0000-0000-00006F160000}"/>
    <cellStyle name="Normal 6 2 3 2 2 2 5 3 2 3" xfId="48310" xr:uid="{00000000-0005-0000-0000-000070160000}"/>
    <cellStyle name="Normal 6 2 3 2 2 2 5 3 3" xfId="22291" xr:uid="{00000000-0005-0000-0000-000071160000}"/>
    <cellStyle name="Normal 6 2 3 2 2 2 5 3 4" xfId="39637" xr:uid="{00000000-0005-0000-0000-000072160000}"/>
    <cellStyle name="Normal 6 2 3 2 2 2 5 4" xfId="9985" xr:uid="{00000000-0005-0000-0000-000073160000}"/>
    <cellStyle name="Normal 6 2 3 2 2 2 5 4 2" xfId="27338" xr:uid="{00000000-0005-0000-0000-000074160000}"/>
    <cellStyle name="Normal 6 2 3 2 2 2 5 4 3" xfId="44684" xr:uid="{00000000-0005-0000-0000-000075160000}"/>
    <cellStyle name="Normal 6 2 3 2 2 2 5 5" xfId="18665" xr:uid="{00000000-0005-0000-0000-000076160000}"/>
    <cellStyle name="Normal 6 2 3 2 2 2 5 6" xfId="36011" xr:uid="{00000000-0005-0000-0000-000077160000}"/>
    <cellStyle name="Normal 6 2 3 2 2 2 6" xfId="6114" xr:uid="{00000000-0005-0000-0000-000078160000}"/>
    <cellStyle name="Normal 6 2 3 2 2 2 6 2" xfId="14787" xr:uid="{00000000-0005-0000-0000-000079160000}"/>
    <cellStyle name="Normal 6 2 3 2 2 2 6 2 2" xfId="32140" xr:uid="{00000000-0005-0000-0000-00007A160000}"/>
    <cellStyle name="Normal 6 2 3 2 2 2 6 2 3" xfId="49486" xr:uid="{00000000-0005-0000-0000-00007B160000}"/>
    <cellStyle name="Normal 6 2 3 2 2 2 6 3" xfId="23467" xr:uid="{00000000-0005-0000-0000-00007C160000}"/>
    <cellStyle name="Normal 6 2 3 2 2 2 6 4" xfId="40813" xr:uid="{00000000-0005-0000-0000-00007D160000}"/>
    <cellStyle name="Normal 6 2 3 2 2 2 7" xfId="3125" xr:uid="{00000000-0005-0000-0000-00007E160000}"/>
    <cellStyle name="Normal 6 2 3 2 2 2 7 2" xfId="11798" xr:uid="{00000000-0005-0000-0000-00007F160000}"/>
    <cellStyle name="Normal 6 2 3 2 2 2 7 2 2" xfId="29151" xr:uid="{00000000-0005-0000-0000-000080160000}"/>
    <cellStyle name="Normal 6 2 3 2 2 2 7 2 3" xfId="46497" xr:uid="{00000000-0005-0000-0000-000081160000}"/>
    <cellStyle name="Normal 6 2 3 2 2 2 7 3" xfId="20478" xr:uid="{00000000-0005-0000-0000-000082160000}"/>
    <cellStyle name="Normal 6 2 3 2 2 2 7 4" xfId="37824" xr:uid="{00000000-0005-0000-0000-000083160000}"/>
    <cellStyle name="Normal 6 2 3 2 2 2 8" xfId="9005" xr:uid="{00000000-0005-0000-0000-000084160000}"/>
    <cellStyle name="Normal 6 2 3 2 2 2 8 2" xfId="26358" xr:uid="{00000000-0005-0000-0000-000085160000}"/>
    <cellStyle name="Normal 6 2 3 2 2 2 8 3" xfId="43704" xr:uid="{00000000-0005-0000-0000-000086160000}"/>
    <cellStyle name="Normal 6 2 3 2 2 2 9" xfId="17685" xr:uid="{00000000-0005-0000-0000-000087160000}"/>
    <cellStyle name="Normal 6 2 3 2 2 3" xfId="234" xr:uid="{00000000-0005-0000-0000-000088160000}"/>
    <cellStyle name="Normal 6 2 3 2 2 3 10" xfId="34933" xr:uid="{00000000-0005-0000-0000-000089160000}"/>
    <cellStyle name="Normal 6 2 3 2 2 3 2" xfId="969" xr:uid="{00000000-0005-0000-0000-00008A160000}"/>
    <cellStyle name="Normal 6 2 3 2 2 3 2 2" xfId="2782" xr:uid="{00000000-0005-0000-0000-00008B160000}"/>
    <cellStyle name="Normal 6 2 3 2 2 3 2 2 2" xfId="8564" xr:uid="{00000000-0005-0000-0000-00008C160000}"/>
    <cellStyle name="Normal 6 2 3 2 2 3 2 2 2 2" xfId="17237" xr:uid="{00000000-0005-0000-0000-00008D160000}"/>
    <cellStyle name="Normal 6 2 3 2 2 3 2 2 2 2 2" xfId="34590" xr:uid="{00000000-0005-0000-0000-00008E160000}"/>
    <cellStyle name="Normal 6 2 3 2 2 3 2 2 2 2 3" xfId="51936" xr:uid="{00000000-0005-0000-0000-00008F160000}"/>
    <cellStyle name="Normal 6 2 3 2 2 3 2 2 2 3" xfId="25917" xr:uid="{00000000-0005-0000-0000-000090160000}"/>
    <cellStyle name="Normal 6 2 3 2 2 3 2 2 2 4" xfId="43263" xr:uid="{00000000-0005-0000-0000-000091160000}"/>
    <cellStyle name="Normal 6 2 3 2 2 3 2 2 3" xfId="4595" xr:uid="{00000000-0005-0000-0000-000092160000}"/>
    <cellStyle name="Normal 6 2 3 2 2 3 2 2 3 2" xfId="13268" xr:uid="{00000000-0005-0000-0000-000093160000}"/>
    <cellStyle name="Normal 6 2 3 2 2 3 2 2 3 2 2" xfId="30621" xr:uid="{00000000-0005-0000-0000-000094160000}"/>
    <cellStyle name="Normal 6 2 3 2 2 3 2 2 3 2 3" xfId="47967" xr:uid="{00000000-0005-0000-0000-000095160000}"/>
    <cellStyle name="Normal 6 2 3 2 2 3 2 2 3 3" xfId="21948" xr:uid="{00000000-0005-0000-0000-000096160000}"/>
    <cellStyle name="Normal 6 2 3 2 2 3 2 2 3 4" xfId="39294" xr:uid="{00000000-0005-0000-0000-000097160000}"/>
    <cellStyle name="Normal 6 2 3 2 2 3 2 2 4" xfId="11455" xr:uid="{00000000-0005-0000-0000-000098160000}"/>
    <cellStyle name="Normal 6 2 3 2 2 3 2 2 4 2" xfId="28808" xr:uid="{00000000-0005-0000-0000-000099160000}"/>
    <cellStyle name="Normal 6 2 3 2 2 3 2 2 4 3" xfId="46154" xr:uid="{00000000-0005-0000-0000-00009A160000}"/>
    <cellStyle name="Normal 6 2 3 2 2 3 2 2 5" xfId="20135" xr:uid="{00000000-0005-0000-0000-00009B160000}"/>
    <cellStyle name="Normal 6 2 3 2 2 3 2 2 6" xfId="37481" xr:uid="{00000000-0005-0000-0000-00009C160000}"/>
    <cellStyle name="Normal 6 2 3 2 2 3 2 3" xfId="1704" xr:uid="{00000000-0005-0000-0000-00009D160000}"/>
    <cellStyle name="Normal 6 2 3 2 2 3 2 3 2" xfId="7486" xr:uid="{00000000-0005-0000-0000-00009E160000}"/>
    <cellStyle name="Normal 6 2 3 2 2 3 2 3 2 2" xfId="16159" xr:uid="{00000000-0005-0000-0000-00009F160000}"/>
    <cellStyle name="Normal 6 2 3 2 2 3 2 3 2 2 2" xfId="33512" xr:uid="{00000000-0005-0000-0000-0000A0160000}"/>
    <cellStyle name="Normal 6 2 3 2 2 3 2 3 2 2 3" xfId="50858" xr:uid="{00000000-0005-0000-0000-0000A1160000}"/>
    <cellStyle name="Normal 6 2 3 2 2 3 2 3 2 3" xfId="24839" xr:uid="{00000000-0005-0000-0000-0000A2160000}"/>
    <cellStyle name="Normal 6 2 3 2 2 3 2 3 2 4" xfId="42185" xr:uid="{00000000-0005-0000-0000-0000A3160000}"/>
    <cellStyle name="Normal 6 2 3 2 2 3 2 3 3" xfId="5330" xr:uid="{00000000-0005-0000-0000-0000A4160000}"/>
    <cellStyle name="Normal 6 2 3 2 2 3 2 3 3 2" xfId="14003" xr:uid="{00000000-0005-0000-0000-0000A5160000}"/>
    <cellStyle name="Normal 6 2 3 2 2 3 2 3 3 2 2" xfId="31356" xr:uid="{00000000-0005-0000-0000-0000A6160000}"/>
    <cellStyle name="Normal 6 2 3 2 2 3 2 3 3 2 3" xfId="48702" xr:uid="{00000000-0005-0000-0000-0000A7160000}"/>
    <cellStyle name="Normal 6 2 3 2 2 3 2 3 3 3" xfId="22683" xr:uid="{00000000-0005-0000-0000-0000A8160000}"/>
    <cellStyle name="Normal 6 2 3 2 2 3 2 3 3 4" xfId="40029" xr:uid="{00000000-0005-0000-0000-0000A9160000}"/>
    <cellStyle name="Normal 6 2 3 2 2 3 2 3 4" xfId="10377" xr:uid="{00000000-0005-0000-0000-0000AA160000}"/>
    <cellStyle name="Normal 6 2 3 2 2 3 2 3 4 2" xfId="27730" xr:uid="{00000000-0005-0000-0000-0000AB160000}"/>
    <cellStyle name="Normal 6 2 3 2 2 3 2 3 4 3" xfId="45076" xr:uid="{00000000-0005-0000-0000-0000AC160000}"/>
    <cellStyle name="Normal 6 2 3 2 2 3 2 3 5" xfId="19057" xr:uid="{00000000-0005-0000-0000-0000AD160000}"/>
    <cellStyle name="Normal 6 2 3 2 2 3 2 3 6" xfId="36403" xr:uid="{00000000-0005-0000-0000-0000AE160000}"/>
    <cellStyle name="Normal 6 2 3 2 2 3 2 4" xfId="6751" xr:uid="{00000000-0005-0000-0000-0000AF160000}"/>
    <cellStyle name="Normal 6 2 3 2 2 3 2 4 2" xfId="15424" xr:uid="{00000000-0005-0000-0000-0000B0160000}"/>
    <cellStyle name="Normal 6 2 3 2 2 3 2 4 2 2" xfId="32777" xr:uid="{00000000-0005-0000-0000-0000B1160000}"/>
    <cellStyle name="Normal 6 2 3 2 2 3 2 4 2 3" xfId="50123" xr:uid="{00000000-0005-0000-0000-0000B2160000}"/>
    <cellStyle name="Normal 6 2 3 2 2 3 2 4 3" xfId="24104" xr:uid="{00000000-0005-0000-0000-0000B3160000}"/>
    <cellStyle name="Normal 6 2 3 2 2 3 2 4 4" xfId="41450" xr:uid="{00000000-0005-0000-0000-0000B4160000}"/>
    <cellStyle name="Normal 6 2 3 2 2 3 2 5" xfId="3517" xr:uid="{00000000-0005-0000-0000-0000B5160000}"/>
    <cellStyle name="Normal 6 2 3 2 2 3 2 5 2" xfId="12190" xr:uid="{00000000-0005-0000-0000-0000B6160000}"/>
    <cellStyle name="Normal 6 2 3 2 2 3 2 5 2 2" xfId="29543" xr:uid="{00000000-0005-0000-0000-0000B7160000}"/>
    <cellStyle name="Normal 6 2 3 2 2 3 2 5 2 3" xfId="46889" xr:uid="{00000000-0005-0000-0000-0000B8160000}"/>
    <cellStyle name="Normal 6 2 3 2 2 3 2 5 3" xfId="20870" xr:uid="{00000000-0005-0000-0000-0000B9160000}"/>
    <cellStyle name="Normal 6 2 3 2 2 3 2 5 4" xfId="38216" xr:uid="{00000000-0005-0000-0000-0000BA160000}"/>
    <cellStyle name="Normal 6 2 3 2 2 3 2 6" xfId="9642" xr:uid="{00000000-0005-0000-0000-0000BB160000}"/>
    <cellStyle name="Normal 6 2 3 2 2 3 2 6 2" xfId="26995" xr:uid="{00000000-0005-0000-0000-0000BC160000}"/>
    <cellStyle name="Normal 6 2 3 2 2 3 2 6 3" xfId="44341" xr:uid="{00000000-0005-0000-0000-0000BD160000}"/>
    <cellStyle name="Normal 6 2 3 2 2 3 2 7" xfId="18322" xr:uid="{00000000-0005-0000-0000-0000BE160000}"/>
    <cellStyle name="Normal 6 2 3 2 2 3 2 8" xfId="35668" xr:uid="{00000000-0005-0000-0000-0000BF160000}"/>
    <cellStyle name="Normal 6 2 3 2 2 3 3" xfId="724" xr:uid="{00000000-0005-0000-0000-0000C0160000}"/>
    <cellStyle name="Normal 6 2 3 2 2 3 3 2" xfId="2537" xr:uid="{00000000-0005-0000-0000-0000C1160000}"/>
    <cellStyle name="Normal 6 2 3 2 2 3 3 2 2" xfId="8319" xr:uid="{00000000-0005-0000-0000-0000C2160000}"/>
    <cellStyle name="Normal 6 2 3 2 2 3 3 2 2 2" xfId="16992" xr:uid="{00000000-0005-0000-0000-0000C3160000}"/>
    <cellStyle name="Normal 6 2 3 2 2 3 3 2 2 2 2" xfId="34345" xr:uid="{00000000-0005-0000-0000-0000C4160000}"/>
    <cellStyle name="Normal 6 2 3 2 2 3 3 2 2 2 3" xfId="51691" xr:uid="{00000000-0005-0000-0000-0000C5160000}"/>
    <cellStyle name="Normal 6 2 3 2 2 3 3 2 2 3" xfId="25672" xr:uid="{00000000-0005-0000-0000-0000C6160000}"/>
    <cellStyle name="Normal 6 2 3 2 2 3 3 2 2 4" xfId="43018" xr:uid="{00000000-0005-0000-0000-0000C7160000}"/>
    <cellStyle name="Normal 6 2 3 2 2 3 3 2 3" xfId="5771" xr:uid="{00000000-0005-0000-0000-0000C8160000}"/>
    <cellStyle name="Normal 6 2 3 2 2 3 3 2 3 2" xfId="14444" xr:uid="{00000000-0005-0000-0000-0000C9160000}"/>
    <cellStyle name="Normal 6 2 3 2 2 3 3 2 3 2 2" xfId="31797" xr:uid="{00000000-0005-0000-0000-0000CA160000}"/>
    <cellStyle name="Normal 6 2 3 2 2 3 3 2 3 2 3" xfId="49143" xr:uid="{00000000-0005-0000-0000-0000CB160000}"/>
    <cellStyle name="Normal 6 2 3 2 2 3 3 2 3 3" xfId="23124" xr:uid="{00000000-0005-0000-0000-0000CC160000}"/>
    <cellStyle name="Normal 6 2 3 2 2 3 3 2 3 4" xfId="40470" xr:uid="{00000000-0005-0000-0000-0000CD160000}"/>
    <cellStyle name="Normal 6 2 3 2 2 3 3 2 4" xfId="11210" xr:uid="{00000000-0005-0000-0000-0000CE160000}"/>
    <cellStyle name="Normal 6 2 3 2 2 3 3 2 4 2" xfId="28563" xr:uid="{00000000-0005-0000-0000-0000CF160000}"/>
    <cellStyle name="Normal 6 2 3 2 2 3 3 2 4 3" xfId="45909" xr:uid="{00000000-0005-0000-0000-0000D0160000}"/>
    <cellStyle name="Normal 6 2 3 2 2 3 3 2 5" xfId="19890" xr:uid="{00000000-0005-0000-0000-0000D1160000}"/>
    <cellStyle name="Normal 6 2 3 2 2 3 3 2 6" xfId="37236" xr:uid="{00000000-0005-0000-0000-0000D2160000}"/>
    <cellStyle name="Normal 6 2 3 2 2 3 3 3" xfId="6506" xr:uid="{00000000-0005-0000-0000-0000D3160000}"/>
    <cellStyle name="Normal 6 2 3 2 2 3 3 3 2" xfId="15179" xr:uid="{00000000-0005-0000-0000-0000D4160000}"/>
    <cellStyle name="Normal 6 2 3 2 2 3 3 3 2 2" xfId="32532" xr:uid="{00000000-0005-0000-0000-0000D5160000}"/>
    <cellStyle name="Normal 6 2 3 2 2 3 3 3 2 3" xfId="49878" xr:uid="{00000000-0005-0000-0000-0000D6160000}"/>
    <cellStyle name="Normal 6 2 3 2 2 3 3 3 3" xfId="23859" xr:uid="{00000000-0005-0000-0000-0000D7160000}"/>
    <cellStyle name="Normal 6 2 3 2 2 3 3 3 4" xfId="41205" xr:uid="{00000000-0005-0000-0000-0000D8160000}"/>
    <cellStyle name="Normal 6 2 3 2 2 3 3 4" xfId="4350" xr:uid="{00000000-0005-0000-0000-0000D9160000}"/>
    <cellStyle name="Normal 6 2 3 2 2 3 3 4 2" xfId="13023" xr:uid="{00000000-0005-0000-0000-0000DA160000}"/>
    <cellStyle name="Normal 6 2 3 2 2 3 3 4 2 2" xfId="30376" xr:uid="{00000000-0005-0000-0000-0000DB160000}"/>
    <cellStyle name="Normal 6 2 3 2 2 3 3 4 2 3" xfId="47722" xr:uid="{00000000-0005-0000-0000-0000DC160000}"/>
    <cellStyle name="Normal 6 2 3 2 2 3 3 4 3" xfId="21703" xr:uid="{00000000-0005-0000-0000-0000DD160000}"/>
    <cellStyle name="Normal 6 2 3 2 2 3 3 4 4" xfId="39049" xr:uid="{00000000-0005-0000-0000-0000DE160000}"/>
    <cellStyle name="Normal 6 2 3 2 2 3 3 5" xfId="9397" xr:uid="{00000000-0005-0000-0000-0000DF160000}"/>
    <cellStyle name="Normal 6 2 3 2 2 3 3 5 2" xfId="26750" xr:uid="{00000000-0005-0000-0000-0000E0160000}"/>
    <cellStyle name="Normal 6 2 3 2 2 3 3 5 3" xfId="44096" xr:uid="{00000000-0005-0000-0000-0000E1160000}"/>
    <cellStyle name="Normal 6 2 3 2 2 3 3 6" xfId="18077" xr:uid="{00000000-0005-0000-0000-0000E2160000}"/>
    <cellStyle name="Normal 6 2 3 2 2 3 3 7" xfId="35423" xr:uid="{00000000-0005-0000-0000-0000E3160000}"/>
    <cellStyle name="Normal 6 2 3 2 2 3 4" xfId="2047" xr:uid="{00000000-0005-0000-0000-0000E4160000}"/>
    <cellStyle name="Normal 6 2 3 2 2 3 4 2" xfId="7829" xr:uid="{00000000-0005-0000-0000-0000E5160000}"/>
    <cellStyle name="Normal 6 2 3 2 2 3 4 2 2" xfId="16502" xr:uid="{00000000-0005-0000-0000-0000E6160000}"/>
    <cellStyle name="Normal 6 2 3 2 2 3 4 2 2 2" xfId="33855" xr:uid="{00000000-0005-0000-0000-0000E7160000}"/>
    <cellStyle name="Normal 6 2 3 2 2 3 4 2 2 3" xfId="51201" xr:uid="{00000000-0005-0000-0000-0000E8160000}"/>
    <cellStyle name="Normal 6 2 3 2 2 3 4 2 3" xfId="25182" xr:uid="{00000000-0005-0000-0000-0000E9160000}"/>
    <cellStyle name="Normal 6 2 3 2 2 3 4 2 4" xfId="42528" xr:uid="{00000000-0005-0000-0000-0000EA160000}"/>
    <cellStyle name="Normal 6 2 3 2 2 3 4 3" xfId="3860" xr:uid="{00000000-0005-0000-0000-0000EB160000}"/>
    <cellStyle name="Normal 6 2 3 2 2 3 4 3 2" xfId="12533" xr:uid="{00000000-0005-0000-0000-0000EC160000}"/>
    <cellStyle name="Normal 6 2 3 2 2 3 4 3 2 2" xfId="29886" xr:uid="{00000000-0005-0000-0000-0000ED160000}"/>
    <cellStyle name="Normal 6 2 3 2 2 3 4 3 2 3" xfId="47232" xr:uid="{00000000-0005-0000-0000-0000EE160000}"/>
    <cellStyle name="Normal 6 2 3 2 2 3 4 3 3" xfId="21213" xr:uid="{00000000-0005-0000-0000-0000EF160000}"/>
    <cellStyle name="Normal 6 2 3 2 2 3 4 3 4" xfId="38559" xr:uid="{00000000-0005-0000-0000-0000F0160000}"/>
    <cellStyle name="Normal 6 2 3 2 2 3 4 4" xfId="10720" xr:uid="{00000000-0005-0000-0000-0000F1160000}"/>
    <cellStyle name="Normal 6 2 3 2 2 3 4 4 2" xfId="28073" xr:uid="{00000000-0005-0000-0000-0000F2160000}"/>
    <cellStyle name="Normal 6 2 3 2 2 3 4 4 3" xfId="45419" xr:uid="{00000000-0005-0000-0000-0000F3160000}"/>
    <cellStyle name="Normal 6 2 3 2 2 3 4 5" xfId="19400" xr:uid="{00000000-0005-0000-0000-0000F4160000}"/>
    <cellStyle name="Normal 6 2 3 2 2 3 4 6" xfId="36746" xr:uid="{00000000-0005-0000-0000-0000F5160000}"/>
    <cellStyle name="Normal 6 2 3 2 2 3 5" xfId="1459" xr:uid="{00000000-0005-0000-0000-0000F6160000}"/>
    <cellStyle name="Normal 6 2 3 2 2 3 5 2" xfId="7241" xr:uid="{00000000-0005-0000-0000-0000F7160000}"/>
    <cellStyle name="Normal 6 2 3 2 2 3 5 2 2" xfId="15914" xr:uid="{00000000-0005-0000-0000-0000F8160000}"/>
    <cellStyle name="Normal 6 2 3 2 2 3 5 2 2 2" xfId="33267" xr:uid="{00000000-0005-0000-0000-0000F9160000}"/>
    <cellStyle name="Normal 6 2 3 2 2 3 5 2 2 3" xfId="50613" xr:uid="{00000000-0005-0000-0000-0000FA160000}"/>
    <cellStyle name="Normal 6 2 3 2 2 3 5 2 3" xfId="24594" xr:uid="{00000000-0005-0000-0000-0000FB160000}"/>
    <cellStyle name="Normal 6 2 3 2 2 3 5 2 4" xfId="41940" xr:uid="{00000000-0005-0000-0000-0000FC160000}"/>
    <cellStyle name="Normal 6 2 3 2 2 3 5 3" xfId="5085" xr:uid="{00000000-0005-0000-0000-0000FD160000}"/>
    <cellStyle name="Normal 6 2 3 2 2 3 5 3 2" xfId="13758" xr:uid="{00000000-0005-0000-0000-0000FE160000}"/>
    <cellStyle name="Normal 6 2 3 2 2 3 5 3 2 2" xfId="31111" xr:uid="{00000000-0005-0000-0000-0000FF160000}"/>
    <cellStyle name="Normal 6 2 3 2 2 3 5 3 2 3" xfId="48457" xr:uid="{00000000-0005-0000-0000-000000170000}"/>
    <cellStyle name="Normal 6 2 3 2 2 3 5 3 3" xfId="22438" xr:uid="{00000000-0005-0000-0000-000001170000}"/>
    <cellStyle name="Normal 6 2 3 2 2 3 5 3 4" xfId="39784" xr:uid="{00000000-0005-0000-0000-000002170000}"/>
    <cellStyle name="Normal 6 2 3 2 2 3 5 4" xfId="10132" xr:uid="{00000000-0005-0000-0000-000003170000}"/>
    <cellStyle name="Normal 6 2 3 2 2 3 5 4 2" xfId="27485" xr:uid="{00000000-0005-0000-0000-000004170000}"/>
    <cellStyle name="Normal 6 2 3 2 2 3 5 4 3" xfId="44831" xr:uid="{00000000-0005-0000-0000-000005170000}"/>
    <cellStyle name="Normal 6 2 3 2 2 3 5 5" xfId="18812" xr:uid="{00000000-0005-0000-0000-000006170000}"/>
    <cellStyle name="Normal 6 2 3 2 2 3 5 6" xfId="36158" xr:uid="{00000000-0005-0000-0000-000007170000}"/>
    <cellStyle name="Normal 6 2 3 2 2 3 6" xfId="6016" xr:uid="{00000000-0005-0000-0000-000008170000}"/>
    <cellStyle name="Normal 6 2 3 2 2 3 6 2" xfId="14689" xr:uid="{00000000-0005-0000-0000-000009170000}"/>
    <cellStyle name="Normal 6 2 3 2 2 3 6 2 2" xfId="32042" xr:uid="{00000000-0005-0000-0000-00000A170000}"/>
    <cellStyle name="Normal 6 2 3 2 2 3 6 2 3" xfId="49388" xr:uid="{00000000-0005-0000-0000-00000B170000}"/>
    <cellStyle name="Normal 6 2 3 2 2 3 6 3" xfId="23369" xr:uid="{00000000-0005-0000-0000-00000C170000}"/>
    <cellStyle name="Normal 6 2 3 2 2 3 6 4" xfId="40715" xr:uid="{00000000-0005-0000-0000-00000D170000}"/>
    <cellStyle name="Normal 6 2 3 2 2 3 7" xfId="3272" xr:uid="{00000000-0005-0000-0000-00000E170000}"/>
    <cellStyle name="Normal 6 2 3 2 2 3 7 2" xfId="11945" xr:uid="{00000000-0005-0000-0000-00000F170000}"/>
    <cellStyle name="Normal 6 2 3 2 2 3 7 2 2" xfId="29298" xr:uid="{00000000-0005-0000-0000-000010170000}"/>
    <cellStyle name="Normal 6 2 3 2 2 3 7 2 3" xfId="46644" xr:uid="{00000000-0005-0000-0000-000011170000}"/>
    <cellStyle name="Normal 6 2 3 2 2 3 7 3" xfId="20625" xr:uid="{00000000-0005-0000-0000-000012170000}"/>
    <cellStyle name="Normal 6 2 3 2 2 3 7 4" xfId="37971" xr:uid="{00000000-0005-0000-0000-000013170000}"/>
    <cellStyle name="Normal 6 2 3 2 2 3 8" xfId="8907" xr:uid="{00000000-0005-0000-0000-000014170000}"/>
    <cellStyle name="Normal 6 2 3 2 2 3 8 2" xfId="26260" xr:uid="{00000000-0005-0000-0000-000015170000}"/>
    <cellStyle name="Normal 6 2 3 2 2 3 8 3" xfId="43606" xr:uid="{00000000-0005-0000-0000-000016170000}"/>
    <cellStyle name="Normal 6 2 3 2 2 3 9" xfId="17587" xr:uid="{00000000-0005-0000-0000-000017170000}"/>
    <cellStyle name="Normal 6 2 3 2 2 4" xfId="822" xr:uid="{00000000-0005-0000-0000-000018170000}"/>
    <cellStyle name="Normal 6 2 3 2 2 4 2" xfId="2635" xr:uid="{00000000-0005-0000-0000-000019170000}"/>
    <cellStyle name="Normal 6 2 3 2 2 4 2 2" xfId="8417" xr:uid="{00000000-0005-0000-0000-00001A170000}"/>
    <cellStyle name="Normal 6 2 3 2 2 4 2 2 2" xfId="17090" xr:uid="{00000000-0005-0000-0000-00001B170000}"/>
    <cellStyle name="Normal 6 2 3 2 2 4 2 2 2 2" xfId="34443" xr:uid="{00000000-0005-0000-0000-00001C170000}"/>
    <cellStyle name="Normal 6 2 3 2 2 4 2 2 2 3" xfId="51789" xr:uid="{00000000-0005-0000-0000-00001D170000}"/>
    <cellStyle name="Normal 6 2 3 2 2 4 2 2 3" xfId="25770" xr:uid="{00000000-0005-0000-0000-00001E170000}"/>
    <cellStyle name="Normal 6 2 3 2 2 4 2 2 4" xfId="43116" xr:uid="{00000000-0005-0000-0000-00001F170000}"/>
    <cellStyle name="Normal 6 2 3 2 2 4 2 3" xfId="4448" xr:uid="{00000000-0005-0000-0000-000020170000}"/>
    <cellStyle name="Normal 6 2 3 2 2 4 2 3 2" xfId="13121" xr:uid="{00000000-0005-0000-0000-000021170000}"/>
    <cellStyle name="Normal 6 2 3 2 2 4 2 3 2 2" xfId="30474" xr:uid="{00000000-0005-0000-0000-000022170000}"/>
    <cellStyle name="Normal 6 2 3 2 2 4 2 3 2 3" xfId="47820" xr:uid="{00000000-0005-0000-0000-000023170000}"/>
    <cellStyle name="Normal 6 2 3 2 2 4 2 3 3" xfId="21801" xr:uid="{00000000-0005-0000-0000-000024170000}"/>
    <cellStyle name="Normal 6 2 3 2 2 4 2 3 4" xfId="39147" xr:uid="{00000000-0005-0000-0000-000025170000}"/>
    <cellStyle name="Normal 6 2 3 2 2 4 2 4" xfId="11308" xr:uid="{00000000-0005-0000-0000-000026170000}"/>
    <cellStyle name="Normal 6 2 3 2 2 4 2 4 2" xfId="28661" xr:uid="{00000000-0005-0000-0000-000027170000}"/>
    <cellStyle name="Normal 6 2 3 2 2 4 2 4 3" xfId="46007" xr:uid="{00000000-0005-0000-0000-000028170000}"/>
    <cellStyle name="Normal 6 2 3 2 2 4 2 5" xfId="19988" xr:uid="{00000000-0005-0000-0000-000029170000}"/>
    <cellStyle name="Normal 6 2 3 2 2 4 2 6" xfId="37334" xr:uid="{00000000-0005-0000-0000-00002A170000}"/>
    <cellStyle name="Normal 6 2 3 2 2 4 3" xfId="1557" xr:uid="{00000000-0005-0000-0000-00002B170000}"/>
    <cellStyle name="Normal 6 2 3 2 2 4 3 2" xfId="7339" xr:uid="{00000000-0005-0000-0000-00002C170000}"/>
    <cellStyle name="Normal 6 2 3 2 2 4 3 2 2" xfId="16012" xr:uid="{00000000-0005-0000-0000-00002D170000}"/>
    <cellStyle name="Normal 6 2 3 2 2 4 3 2 2 2" xfId="33365" xr:uid="{00000000-0005-0000-0000-00002E170000}"/>
    <cellStyle name="Normal 6 2 3 2 2 4 3 2 2 3" xfId="50711" xr:uid="{00000000-0005-0000-0000-00002F170000}"/>
    <cellStyle name="Normal 6 2 3 2 2 4 3 2 3" xfId="24692" xr:uid="{00000000-0005-0000-0000-000030170000}"/>
    <cellStyle name="Normal 6 2 3 2 2 4 3 2 4" xfId="42038" xr:uid="{00000000-0005-0000-0000-000031170000}"/>
    <cellStyle name="Normal 6 2 3 2 2 4 3 3" xfId="5183" xr:uid="{00000000-0005-0000-0000-000032170000}"/>
    <cellStyle name="Normal 6 2 3 2 2 4 3 3 2" xfId="13856" xr:uid="{00000000-0005-0000-0000-000033170000}"/>
    <cellStyle name="Normal 6 2 3 2 2 4 3 3 2 2" xfId="31209" xr:uid="{00000000-0005-0000-0000-000034170000}"/>
    <cellStyle name="Normal 6 2 3 2 2 4 3 3 2 3" xfId="48555" xr:uid="{00000000-0005-0000-0000-000035170000}"/>
    <cellStyle name="Normal 6 2 3 2 2 4 3 3 3" xfId="22536" xr:uid="{00000000-0005-0000-0000-000036170000}"/>
    <cellStyle name="Normal 6 2 3 2 2 4 3 3 4" xfId="39882" xr:uid="{00000000-0005-0000-0000-000037170000}"/>
    <cellStyle name="Normal 6 2 3 2 2 4 3 4" xfId="10230" xr:uid="{00000000-0005-0000-0000-000038170000}"/>
    <cellStyle name="Normal 6 2 3 2 2 4 3 4 2" xfId="27583" xr:uid="{00000000-0005-0000-0000-000039170000}"/>
    <cellStyle name="Normal 6 2 3 2 2 4 3 4 3" xfId="44929" xr:uid="{00000000-0005-0000-0000-00003A170000}"/>
    <cellStyle name="Normal 6 2 3 2 2 4 3 5" xfId="18910" xr:uid="{00000000-0005-0000-0000-00003B170000}"/>
    <cellStyle name="Normal 6 2 3 2 2 4 3 6" xfId="36256" xr:uid="{00000000-0005-0000-0000-00003C170000}"/>
    <cellStyle name="Normal 6 2 3 2 2 4 4" xfId="6604" xr:uid="{00000000-0005-0000-0000-00003D170000}"/>
    <cellStyle name="Normal 6 2 3 2 2 4 4 2" xfId="15277" xr:uid="{00000000-0005-0000-0000-00003E170000}"/>
    <cellStyle name="Normal 6 2 3 2 2 4 4 2 2" xfId="32630" xr:uid="{00000000-0005-0000-0000-00003F170000}"/>
    <cellStyle name="Normal 6 2 3 2 2 4 4 2 3" xfId="49976" xr:uid="{00000000-0005-0000-0000-000040170000}"/>
    <cellStyle name="Normal 6 2 3 2 2 4 4 3" xfId="23957" xr:uid="{00000000-0005-0000-0000-000041170000}"/>
    <cellStyle name="Normal 6 2 3 2 2 4 4 4" xfId="41303" xr:uid="{00000000-0005-0000-0000-000042170000}"/>
    <cellStyle name="Normal 6 2 3 2 2 4 5" xfId="3370" xr:uid="{00000000-0005-0000-0000-000043170000}"/>
    <cellStyle name="Normal 6 2 3 2 2 4 5 2" xfId="12043" xr:uid="{00000000-0005-0000-0000-000044170000}"/>
    <cellStyle name="Normal 6 2 3 2 2 4 5 2 2" xfId="29396" xr:uid="{00000000-0005-0000-0000-000045170000}"/>
    <cellStyle name="Normal 6 2 3 2 2 4 5 2 3" xfId="46742" xr:uid="{00000000-0005-0000-0000-000046170000}"/>
    <cellStyle name="Normal 6 2 3 2 2 4 5 3" xfId="20723" xr:uid="{00000000-0005-0000-0000-000047170000}"/>
    <cellStyle name="Normal 6 2 3 2 2 4 5 4" xfId="38069" xr:uid="{00000000-0005-0000-0000-000048170000}"/>
    <cellStyle name="Normal 6 2 3 2 2 4 6" xfId="9495" xr:uid="{00000000-0005-0000-0000-000049170000}"/>
    <cellStyle name="Normal 6 2 3 2 2 4 6 2" xfId="26848" xr:uid="{00000000-0005-0000-0000-00004A170000}"/>
    <cellStyle name="Normal 6 2 3 2 2 4 6 3" xfId="44194" xr:uid="{00000000-0005-0000-0000-00004B170000}"/>
    <cellStyle name="Normal 6 2 3 2 2 4 7" xfId="18175" xr:uid="{00000000-0005-0000-0000-00004C170000}"/>
    <cellStyle name="Normal 6 2 3 2 2 4 8" xfId="35521" xr:uid="{00000000-0005-0000-0000-00004D170000}"/>
    <cellStyle name="Normal 6 2 3 2 2 5" xfId="479" xr:uid="{00000000-0005-0000-0000-00004E170000}"/>
    <cellStyle name="Normal 6 2 3 2 2 5 2" xfId="2292" xr:uid="{00000000-0005-0000-0000-00004F170000}"/>
    <cellStyle name="Normal 6 2 3 2 2 5 2 2" xfId="8074" xr:uid="{00000000-0005-0000-0000-000050170000}"/>
    <cellStyle name="Normal 6 2 3 2 2 5 2 2 2" xfId="16747" xr:uid="{00000000-0005-0000-0000-000051170000}"/>
    <cellStyle name="Normal 6 2 3 2 2 5 2 2 2 2" xfId="34100" xr:uid="{00000000-0005-0000-0000-000052170000}"/>
    <cellStyle name="Normal 6 2 3 2 2 5 2 2 2 3" xfId="51446" xr:uid="{00000000-0005-0000-0000-000053170000}"/>
    <cellStyle name="Normal 6 2 3 2 2 5 2 2 3" xfId="25427" xr:uid="{00000000-0005-0000-0000-000054170000}"/>
    <cellStyle name="Normal 6 2 3 2 2 5 2 2 4" xfId="42773" xr:uid="{00000000-0005-0000-0000-000055170000}"/>
    <cellStyle name="Normal 6 2 3 2 2 5 2 3" xfId="5575" xr:uid="{00000000-0005-0000-0000-000056170000}"/>
    <cellStyle name="Normal 6 2 3 2 2 5 2 3 2" xfId="14248" xr:uid="{00000000-0005-0000-0000-000057170000}"/>
    <cellStyle name="Normal 6 2 3 2 2 5 2 3 2 2" xfId="31601" xr:uid="{00000000-0005-0000-0000-000058170000}"/>
    <cellStyle name="Normal 6 2 3 2 2 5 2 3 2 3" xfId="48947" xr:uid="{00000000-0005-0000-0000-000059170000}"/>
    <cellStyle name="Normal 6 2 3 2 2 5 2 3 3" xfId="22928" xr:uid="{00000000-0005-0000-0000-00005A170000}"/>
    <cellStyle name="Normal 6 2 3 2 2 5 2 3 4" xfId="40274" xr:uid="{00000000-0005-0000-0000-00005B170000}"/>
    <cellStyle name="Normal 6 2 3 2 2 5 2 4" xfId="10965" xr:uid="{00000000-0005-0000-0000-00005C170000}"/>
    <cellStyle name="Normal 6 2 3 2 2 5 2 4 2" xfId="28318" xr:uid="{00000000-0005-0000-0000-00005D170000}"/>
    <cellStyle name="Normal 6 2 3 2 2 5 2 4 3" xfId="45664" xr:uid="{00000000-0005-0000-0000-00005E170000}"/>
    <cellStyle name="Normal 6 2 3 2 2 5 2 5" xfId="19645" xr:uid="{00000000-0005-0000-0000-00005F170000}"/>
    <cellStyle name="Normal 6 2 3 2 2 5 2 6" xfId="36991" xr:uid="{00000000-0005-0000-0000-000060170000}"/>
    <cellStyle name="Normal 6 2 3 2 2 5 3" xfId="6261" xr:uid="{00000000-0005-0000-0000-000061170000}"/>
    <cellStyle name="Normal 6 2 3 2 2 5 3 2" xfId="14934" xr:uid="{00000000-0005-0000-0000-000062170000}"/>
    <cellStyle name="Normal 6 2 3 2 2 5 3 2 2" xfId="32287" xr:uid="{00000000-0005-0000-0000-000063170000}"/>
    <cellStyle name="Normal 6 2 3 2 2 5 3 2 3" xfId="49633" xr:uid="{00000000-0005-0000-0000-000064170000}"/>
    <cellStyle name="Normal 6 2 3 2 2 5 3 3" xfId="23614" xr:uid="{00000000-0005-0000-0000-000065170000}"/>
    <cellStyle name="Normal 6 2 3 2 2 5 3 4" xfId="40960" xr:uid="{00000000-0005-0000-0000-000066170000}"/>
    <cellStyle name="Normal 6 2 3 2 2 5 4" xfId="4105" xr:uid="{00000000-0005-0000-0000-000067170000}"/>
    <cellStyle name="Normal 6 2 3 2 2 5 4 2" xfId="12778" xr:uid="{00000000-0005-0000-0000-000068170000}"/>
    <cellStyle name="Normal 6 2 3 2 2 5 4 2 2" xfId="30131" xr:uid="{00000000-0005-0000-0000-000069170000}"/>
    <cellStyle name="Normal 6 2 3 2 2 5 4 2 3" xfId="47477" xr:uid="{00000000-0005-0000-0000-00006A170000}"/>
    <cellStyle name="Normal 6 2 3 2 2 5 4 3" xfId="21458" xr:uid="{00000000-0005-0000-0000-00006B170000}"/>
    <cellStyle name="Normal 6 2 3 2 2 5 4 4" xfId="38804" xr:uid="{00000000-0005-0000-0000-00006C170000}"/>
    <cellStyle name="Normal 6 2 3 2 2 5 5" xfId="9152" xr:uid="{00000000-0005-0000-0000-00006D170000}"/>
    <cellStyle name="Normal 6 2 3 2 2 5 5 2" xfId="26505" xr:uid="{00000000-0005-0000-0000-00006E170000}"/>
    <cellStyle name="Normal 6 2 3 2 2 5 5 3" xfId="43851" xr:uid="{00000000-0005-0000-0000-00006F170000}"/>
    <cellStyle name="Normal 6 2 3 2 2 5 6" xfId="17832" xr:uid="{00000000-0005-0000-0000-000070170000}"/>
    <cellStyle name="Normal 6 2 3 2 2 5 7" xfId="35178" xr:uid="{00000000-0005-0000-0000-000071170000}"/>
    <cellStyle name="Normal 6 2 3 2 2 6" xfId="1900" xr:uid="{00000000-0005-0000-0000-000072170000}"/>
    <cellStyle name="Normal 6 2 3 2 2 6 2" xfId="7682" xr:uid="{00000000-0005-0000-0000-000073170000}"/>
    <cellStyle name="Normal 6 2 3 2 2 6 2 2" xfId="16355" xr:uid="{00000000-0005-0000-0000-000074170000}"/>
    <cellStyle name="Normal 6 2 3 2 2 6 2 2 2" xfId="33708" xr:uid="{00000000-0005-0000-0000-000075170000}"/>
    <cellStyle name="Normal 6 2 3 2 2 6 2 2 3" xfId="51054" xr:uid="{00000000-0005-0000-0000-000076170000}"/>
    <cellStyle name="Normal 6 2 3 2 2 6 2 3" xfId="25035" xr:uid="{00000000-0005-0000-0000-000077170000}"/>
    <cellStyle name="Normal 6 2 3 2 2 6 2 4" xfId="42381" xr:uid="{00000000-0005-0000-0000-000078170000}"/>
    <cellStyle name="Normal 6 2 3 2 2 6 3" xfId="3713" xr:uid="{00000000-0005-0000-0000-000079170000}"/>
    <cellStyle name="Normal 6 2 3 2 2 6 3 2" xfId="12386" xr:uid="{00000000-0005-0000-0000-00007A170000}"/>
    <cellStyle name="Normal 6 2 3 2 2 6 3 2 2" xfId="29739" xr:uid="{00000000-0005-0000-0000-00007B170000}"/>
    <cellStyle name="Normal 6 2 3 2 2 6 3 2 3" xfId="47085" xr:uid="{00000000-0005-0000-0000-00007C170000}"/>
    <cellStyle name="Normal 6 2 3 2 2 6 3 3" xfId="21066" xr:uid="{00000000-0005-0000-0000-00007D170000}"/>
    <cellStyle name="Normal 6 2 3 2 2 6 3 4" xfId="38412" xr:uid="{00000000-0005-0000-0000-00007E170000}"/>
    <cellStyle name="Normal 6 2 3 2 2 6 4" xfId="10573" xr:uid="{00000000-0005-0000-0000-00007F170000}"/>
    <cellStyle name="Normal 6 2 3 2 2 6 4 2" xfId="27926" xr:uid="{00000000-0005-0000-0000-000080170000}"/>
    <cellStyle name="Normal 6 2 3 2 2 6 4 3" xfId="45272" xr:uid="{00000000-0005-0000-0000-000081170000}"/>
    <cellStyle name="Normal 6 2 3 2 2 6 5" xfId="19253" xr:uid="{00000000-0005-0000-0000-000082170000}"/>
    <cellStyle name="Normal 6 2 3 2 2 6 6" xfId="36599" xr:uid="{00000000-0005-0000-0000-000083170000}"/>
    <cellStyle name="Normal 6 2 3 2 2 7" xfId="1214" xr:uid="{00000000-0005-0000-0000-000084170000}"/>
    <cellStyle name="Normal 6 2 3 2 2 7 2" xfId="6996" xr:uid="{00000000-0005-0000-0000-000085170000}"/>
    <cellStyle name="Normal 6 2 3 2 2 7 2 2" xfId="15669" xr:uid="{00000000-0005-0000-0000-000086170000}"/>
    <cellStyle name="Normal 6 2 3 2 2 7 2 2 2" xfId="33022" xr:uid="{00000000-0005-0000-0000-000087170000}"/>
    <cellStyle name="Normal 6 2 3 2 2 7 2 2 3" xfId="50368" xr:uid="{00000000-0005-0000-0000-000088170000}"/>
    <cellStyle name="Normal 6 2 3 2 2 7 2 3" xfId="24349" xr:uid="{00000000-0005-0000-0000-000089170000}"/>
    <cellStyle name="Normal 6 2 3 2 2 7 2 4" xfId="41695" xr:uid="{00000000-0005-0000-0000-00008A170000}"/>
    <cellStyle name="Normal 6 2 3 2 2 7 3" xfId="4840" xr:uid="{00000000-0005-0000-0000-00008B170000}"/>
    <cellStyle name="Normal 6 2 3 2 2 7 3 2" xfId="13513" xr:uid="{00000000-0005-0000-0000-00008C170000}"/>
    <cellStyle name="Normal 6 2 3 2 2 7 3 2 2" xfId="30866" xr:uid="{00000000-0005-0000-0000-00008D170000}"/>
    <cellStyle name="Normal 6 2 3 2 2 7 3 2 3" xfId="48212" xr:uid="{00000000-0005-0000-0000-00008E170000}"/>
    <cellStyle name="Normal 6 2 3 2 2 7 3 3" xfId="22193" xr:uid="{00000000-0005-0000-0000-00008F170000}"/>
    <cellStyle name="Normal 6 2 3 2 2 7 3 4" xfId="39539" xr:uid="{00000000-0005-0000-0000-000090170000}"/>
    <cellStyle name="Normal 6 2 3 2 2 7 4" xfId="9887" xr:uid="{00000000-0005-0000-0000-000091170000}"/>
    <cellStyle name="Normal 6 2 3 2 2 7 4 2" xfId="27240" xr:uid="{00000000-0005-0000-0000-000092170000}"/>
    <cellStyle name="Normal 6 2 3 2 2 7 4 3" xfId="44586" xr:uid="{00000000-0005-0000-0000-000093170000}"/>
    <cellStyle name="Normal 6 2 3 2 2 7 5" xfId="18567" xr:uid="{00000000-0005-0000-0000-000094170000}"/>
    <cellStyle name="Normal 6 2 3 2 2 7 6" xfId="35913" xr:uid="{00000000-0005-0000-0000-000095170000}"/>
    <cellStyle name="Normal 6 2 3 2 2 8" xfId="5869" xr:uid="{00000000-0005-0000-0000-000096170000}"/>
    <cellStyle name="Normal 6 2 3 2 2 8 2" xfId="14542" xr:uid="{00000000-0005-0000-0000-000097170000}"/>
    <cellStyle name="Normal 6 2 3 2 2 8 2 2" xfId="31895" xr:uid="{00000000-0005-0000-0000-000098170000}"/>
    <cellStyle name="Normal 6 2 3 2 2 8 2 3" xfId="49241" xr:uid="{00000000-0005-0000-0000-000099170000}"/>
    <cellStyle name="Normal 6 2 3 2 2 8 3" xfId="23222" xr:uid="{00000000-0005-0000-0000-00009A170000}"/>
    <cellStyle name="Normal 6 2 3 2 2 8 4" xfId="40568" xr:uid="{00000000-0005-0000-0000-00009B170000}"/>
    <cellStyle name="Normal 6 2 3 2 2 9" xfId="3027" xr:uid="{00000000-0005-0000-0000-00009C170000}"/>
    <cellStyle name="Normal 6 2 3 2 2 9 2" xfId="11700" xr:uid="{00000000-0005-0000-0000-00009D170000}"/>
    <cellStyle name="Normal 6 2 3 2 2 9 2 2" xfId="29053" xr:uid="{00000000-0005-0000-0000-00009E170000}"/>
    <cellStyle name="Normal 6 2 3 2 2 9 2 3" xfId="46399" xr:uid="{00000000-0005-0000-0000-00009F170000}"/>
    <cellStyle name="Normal 6 2 3 2 2 9 3" xfId="20380" xr:uid="{00000000-0005-0000-0000-0000A0170000}"/>
    <cellStyle name="Normal 6 2 3 2 2 9 4" xfId="37726" xr:uid="{00000000-0005-0000-0000-0000A1170000}"/>
    <cellStyle name="Normal 6 2 3 2 3" xfId="185" xr:uid="{00000000-0005-0000-0000-0000A2170000}"/>
    <cellStyle name="Normal 6 2 3 2 3 10" xfId="17538" xr:uid="{00000000-0005-0000-0000-0000A3170000}"/>
    <cellStyle name="Normal 6 2 3 2 3 11" xfId="34884" xr:uid="{00000000-0005-0000-0000-0000A4170000}"/>
    <cellStyle name="Normal 6 2 3 2 3 2" xfId="675" xr:uid="{00000000-0005-0000-0000-0000A5170000}"/>
    <cellStyle name="Normal 6 2 3 2 3 2 2" xfId="2488" xr:uid="{00000000-0005-0000-0000-0000A6170000}"/>
    <cellStyle name="Normal 6 2 3 2 3 2 2 2" xfId="8270" xr:uid="{00000000-0005-0000-0000-0000A7170000}"/>
    <cellStyle name="Normal 6 2 3 2 3 2 2 2 2" xfId="16943" xr:uid="{00000000-0005-0000-0000-0000A8170000}"/>
    <cellStyle name="Normal 6 2 3 2 3 2 2 2 2 2" xfId="34296" xr:uid="{00000000-0005-0000-0000-0000A9170000}"/>
    <cellStyle name="Normal 6 2 3 2 3 2 2 2 2 3" xfId="51642" xr:uid="{00000000-0005-0000-0000-0000AA170000}"/>
    <cellStyle name="Normal 6 2 3 2 3 2 2 2 3" xfId="25623" xr:uid="{00000000-0005-0000-0000-0000AB170000}"/>
    <cellStyle name="Normal 6 2 3 2 3 2 2 2 4" xfId="42969" xr:uid="{00000000-0005-0000-0000-0000AC170000}"/>
    <cellStyle name="Normal 6 2 3 2 3 2 2 3" xfId="4301" xr:uid="{00000000-0005-0000-0000-0000AD170000}"/>
    <cellStyle name="Normal 6 2 3 2 3 2 2 3 2" xfId="12974" xr:uid="{00000000-0005-0000-0000-0000AE170000}"/>
    <cellStyle name="Normal 6 2 3 2 3 2 2 3 2 2" xfId="30327" xr:uid="{00000000-0005-0000-0000-0000AF170000}"/>
    <cellStyle name="Normal 6 2 3 2 3 2 2 3 2 3" xfId="47673" xr:uid="{00000000-0005-0000-0000-0000B0170000}"/>
    <cellStyle name="Normal 6 2 3 2 3 2 2 3 3" xfId="21654" xr:uid="{00000000-0005-0000-0000-0000B1170000}"/>
    <cellStyle name="Normal 6 2 3 2 3 2 2 3 4" xfId="39000" xr:uid="{00000000-0005-0000-0000-0000B2170000}"/>
    <cellStyle name="Normal 6 2 3 2 3 2 2 4" xfId="11161" xr:uid="{00000000-0005-0000-0000-0000B3170000}"/>
    <cellStyle name="Normal 6 2 3 2 3 2 2 4 2" xfId="28514" xr:uid="{00000000-0005-0000-0000-0000B4170000}"/>
    <cellStyle name="Normal 6 2 3 2 3 2 2 4 3" xfId="45860" xr:uid="{00000000-0005-0000-0000-0000B5170000}"/>
    <cellStyle name="Normal 6 2 3 2 3 2 2 5" xfId="19841" xr:uid="{00000000-0005-0000-0000-0000B6170000}"/>
    <cellStyle name="Normal 6 2 3 2 3 2 2 6" xfId="37187" xr:uid="{00000000-0005-0000-0000-0000B7170000}"/>
    <cellStyle name="Normal 6 2 3 2 3 2 3" xfId="1410" xr:uid="{00000000-0005-0000-0000-0000B8170000}"/>
    <cellStyle name="Normal 6 2 3 2 3 2 3 2" xfId="7192" xr:uid="{00000000-0005-0000-0000-0000B9170000}"/>
    <cellStyle name="Normal 6 2 3 2 3 2 3 2 2" xfId="15865" xr:uid="{00000000-0005-0000-0000-0000BA170000}"/>
    <cellStyle name="Normal 6 2 3 2 3 2 3 2 2 2" xfId="33218" xr:uid="{00000000-0005-0000-0000-0000BB170000}"/>
    <cellStyle name="Normal 6 2 3 2 3 2 3 2 2 3" xfId="50564" xr:uid="{00000000-0005-0000-0000-0000BC170000}"/>
    <cellStyle name="Normal 6 2 3 2 3 2 3 2 3" xfId="24545" xr:uid="{00000000-0005-0000-0000-0000BD170000}"/>
    <cellStyle name="Normal 6 2 3 2 3 2 3 2 4" xfId="41891" xr:uid="{00000000-0005-0000-0000-0000BE170000}"/>
    <cellStyle name="Normal 6 2 3 2 3 2 3 3" xfId="5036" xr:uid="{00000000-0005-0000-0000-0000BF170000}"/>
    <cellStyle name="Normal 6 2 3 2 3 2 3 3 2" xfId="13709" xr:uid="{00000000-0005-0000-0000-0000C0170000}"/>
    <cellStyle name="Normal 6 2 3 2 3 2 3 3 2 2" xfId="31062" xr:uid="{00000000-0005-0000-0000-0000C1170000}"/>
    <cellStyle name="Normal 6 2 3 2 3 2 3 3 2 3" xfId="48408" xr:uid="{00000000-0005-0000-0000-0000C2170000}"/>
    <cellStyle name="Normal 6 2 3 2 3 2 3 3 3" xfId="22389" xr:uid="{00000000-0005-0000-0000-0000C3170000}"/>
    <cellStyle name="Normal 6 2 3 2 3 2 3 3 4" xfId="39735" xr:uid="{00000000-0005-0000-0000-0000C4170000}"/>
    <cellStyle name="Normal 6 2 3 2 3 2 3 4" xfId="10083" xr:uid="{00000000-0005-0000-0000-0000C5170000}"/>
    <cellStyle name="Normal 6 2 3 2 3 2 3 4 2" xfId="27436" xr:uid="{00000000-0005-0000-0000-0000C6170000}"/>
    <cellStyle name="Normal 6 2 3 2 3 2 3 4 3" xfId="44782" xr:uid="{00000000-0005-0000-0000-0000C7170000}"/>
    <cellStyle name="Normal 6 2 3 2 3 2 3 5" xfId="18763" xr:uid="{00000000-0005-0000-0000-0000C8170000}"/>
    <cellStyle name="Normal 6 2 3 2 3 2 3 6" xfId="36109" xr:uid="{00000000-0005-0000-0000-0000C9170000}"/>
    <cellStyle name="Normal 6 2 3 2 3 2 4" xfId="6457" xr:uid="{00000000-0005-0000-0000-0000CA170000}"/>
    <cellStyle name="Normal 6 2 3 2 3 2 4 2" xfId="15130" xr:uid="{00000000-0005-0000-0000-0000CB170000}"/>
    <cellStyle name="Normal 6 2 3 2 3 2 4 2 2" xfId="32483" xr:uid="{00000000-0005-0000-0000-0000CC170000}"/>
    <cellStyle name="Normal 6 2 3 2 3 2 4 2 3" xfId="49829" xr:uid="{00000000-0005-0000-0000-0000CD170000}"/>
    <cellStyle name="Normal 6 2 3 2 3 2 4 3" xfId="23810" xr:uid="{00000000-0005-0000-0000-0000CE170000}"/>
    <cellStyle name="Normal 6 2 3 2 3 2 4 4" xfId="41156" xr:uid="{00000000-0005-0000-0000-0000CF170000}"/>
    <cellStyle name="Normal 6 2 3 2 3 2 5" xfId="3223" xr:uid="{00000000-0005-0000-0000-0000D0170000}"/>
    <cellStyle name="Normal 6 2 3 2 3 2 5 2" xfId="11896" xr:uid="{00000000-0005-0000-0000-0000D1170000}"/>
    <cellStyle name="Normal 6 2 3 2 3 2 5 2 2" xfId="29249" xr:uid="{00000000-0005-0000-0000-0000D2170000}"/>
    <cellStyle name="Normal 6 2 3 2 3 2 5 2 3" xfId="46595" xr:uid="{00000000-0005-0000-0000-0000D3170000}"/>
    <cellStyle name="Normal 6 2 3 2 3 2 5 3" xfId="20576" xr:uid="{00000000-0005-0000-0000-0000D4170000}"/>
    <cellStyle name="Normal 6 2 3 2 3 2 5 4" xfId="37922" xr:uid="{00000000-0005-0000-0000-0000D5170000}"/>
    <cellStyle name="Normal 6 2 3 2 3 2 6" xfId="9348" xr:uid="{00000000-0005-0000-0000-0000D6170000}"/>
    <cellStyle name="Normal 6 2 3 2 3 2 6 2" xfId="26701" xr:uid="{00000000-0005-0000-0000-0000D7170000}"/>
    <cellStyle name="Normal 6 2 3 2 3 2 6 3" xfId="44047" xr:uid="{00000000-0005-0000-0000-0000D8170000}"/>
    <cellStyle name="Normal 6 2 3 2 3 2 7" xfId="18028" xr:uid="{00000000-0005-0000-0000-0000D9170000}"/>
    <cellStyle name="Normal 6 2 3 2 3 2 8" xfId="35374" xr:uid="{00000000-0005-0000-0000-0000DA170000}"/>
    <cellStyle name="Normal 6 2 3 2 3 3" xfId="920" xr:uid="{00000000-0005-0000-0000-0000DB170000}"/>
    <cellStyle name="Normal 6 2 3 2 3 3 2" xfId="2733" xr:uid="{00000000-0005-0000-0000-0000DC170000}"/>
    <cellStyle name="Normal 6 2 3 2 3 3 2 2" xfId="8515" xr:uid="{00000000-0005-0000-0000-0000DD170000}"/>
    <cellStyle name="Normal 6 2 3 2 3 3 2 2 2" xfId="17188" xr:uid="{00000000-0005-0000-0000-0000DE170000}"/>
    <cellStyle name="Normal 6 2 3 2 3 3 2 2 2 2" xfId="34541" xr:uid="{00000000-0005-0000-0000-0000DF170000}"/>
    <cellStyle name="Normal 6 2 3 2 3 3 2 2 2 3" xfId="51887" xr:uid="{00000000-0005-0000-0000-0000E0170000}"/>
    <cellStyle name="Normal 6 2 3 2 3 3 2 2 3" xfId="25868" xr:uid="{00000000-0005-0000-0000-0000E1170000}"/>
    <cellStyle name="Normal 6 2 3 2 3 3 2 2 4" xfId="43214" xr:uid="{00000000-0005-0000-0000-0000E2170000}"/>
    <cellStyle name="Normal 6 2 3 2 3 3 2 3" xfId="4546" xr:uid="{00000000-0005-0000-0000-0000E3170000}"/>
    <cellStyle name="Normal 6 2 3 2 3 3 2 3 2" xfId="13219" xr:uid="{00000000-0005-0000-0000-0000E4170000}"/>
    <cellStyle name="Normal 6 2 3 2 3 3 2 3 2 2" xfId="30572" xr:uid="{00000000-0005-0000-0000-0000E5170000}"/>
    <cellStyle name="Normal 6 2 3 2 3 3 2 3 2 3" xfId="47918" xr:uid="{00000000-0005-0000-0000-0000E6170000}"/>
    <cellStyle name="Normal 6 2 3 2 3 3 2 3 3" xfId="21899" xr:uid="{00000000-0005-0000-0000-0000E7170000}"/>
    <cellStyle name="Normal 6 2 3 2 3 3 2 3 4" xfId="39245" xr:uid="{00000000-0005-0000-0000-0000E8170000}"/>
    <cellStyle name="Normal 6 2 3 2 3 3 2 4" xfId="11406" xr:uid="{00000000-0005-0000-0000-0000E9170000}"/>
    <cellStyle name="Normal 6 2 3 2 3 3 2 4 2" xfId="28759" xr:uid="{00000000-0005-0000-0000-0000EA170000}"/>
    <cellStyle name="Normal 6 2 3 2 3 3 2 4 3" xfId="46105" xr:uid="{00000000-0005-0000-0000-0000EB170000}"/>
    <cellStyle name="Normal 6 2 3 2 3 3 2 5" xfId="20086" xr:uid="{00000000-0005-0000-0000-0000EC170000}"/>
    <cellStyle name="Normal 6 2 3 2 3 3 2 6" xfId="37432" xr:uid="{00000000-0005-0000-0000-0000ED170000}"/>
    <cellStyle name="Normal 6 2 3 2 3 3 3" xfId="1655" xr:uid="{00000000-0005-0000-0000-0000EE170000}"/>
    <cellStyle name="Normal 6 2 3 2 3 3 3 2" xfId="7437" xr:uid="{00000000-0005-0000-0000-0000EF170000}"/>
    <cellStyle name="Normal 6 2 3 2 3 3 3 2 2" xfId="16110" xr:uid="{00000000-0005-0000-0000-0000F0170000}"/>
    <cellStyle name="Normal 6 2 3 2 3 3 3 2 2 2" xfId="33463" xr:uid="{00000000-0005-0000-0000-0000F1170000}"/>
    <cellStyle name="Normal 6 2 3 2 3 3 3 2 2 3" xfId="50809" xr:uid="{00000000-0005-0000-0000-0000F2170000}"/>
    <cellStyle name="Normal 6 2 3 2 3 3 3 2 3" xfId="24790" xr:uid="{00000000-0005-0000-0000-0000F3170000}"/>
    <cellStyle name="Normal 6 2 3 2 3 3 3 2 4" xfId="42136" xr:uid="{00000000-0005-0000-0000-0000F4170000}"/>
    <cellStyle name="Normal 6 2 3 2 3 3 3 3" xfId="5281" xr:uid="{00000000-0005-0000-0000-0000F5170000}"/>
    <cellStyle name="Normal 6 2 3 2 3 3 3 3 2" xfId="13954" xr:uid="{00000000-0005-0000-0000-0000F6170000}"/>
    <cellStyle name="Normal 6 2 3 2 3 3 3 3 2 2" xfId="31307" xr:uid="{00000000-0005-0000-0000-0000F7170000}"/>
    <cellStyle name="Normal 6 2 3 2 3 3 3 3 2 3" xfId="48653" xr:uid="{00000000-0005-0000-0000-0000F8170000}"/>
    <cellStyle name="Normal 6 2 3 2 3 3 3 3 3" xfId="22634" xr:uid="{00000000-0005-0000-0000-0000F9170000}"/>
    <cellStyle name="Normal 6 2 3 2 3 3 3 3 4" xfId="39980" xr:uid="{00000000-0005-0000-0000-0000FA170000}"/>
    <cellStyle name="Normal 6 2 3 2 3 3 3 4" xfId="10328" xr:uid="{00000000-0005-0000-0000-0000FB170000}"/>
    <cellStyle name="Normal 6 2 3 2 3 3 3 4 2" xfId="27681" xr:uid="{00000000-0005-0000-0000-0000FC170000}"/>
    <cellStyle name="Normal 6 2 3 2 3 3 3 4 3" xfId="45027" xr:uid="{00000000-0005-0000-0000-0000FD170000}"/>
    <cellStyle name="Normal 6 2 3 2 3 3 3 5" xfId="19008" xr:uid="{00000000-0005-0000-0000-0000FE170000}"/>
    <cellStyle name="Normal 6 2 3 2 3 3 3 6" xfId="36354" xr:uid="{00000000-0005-0000-0000-0000FF170000}"/>
    <cellStyle name="Normal 6 2 3 2 3 3 4" xfId="6702" xr:uid="{00000000-0005-0000-0000-000000180000}"/>
    <cellStyle name="Normal 6 2 3 2 3 3 4 2" xfId="15375" xr:uid="{00000000-0005-0000-0000-000001180000}"/>
    <cellStyle name="Normal 6 2 3 2 3 3 4 2 2" xfId="32728" xr:uid="{00000000-0005-0000-0000-000002180000}"/>
    <cellStyle name="Normal 6 2 3 2 3 3 4 2 3" xfId="50074" xr:uid="{00000000-0005-0000-0000-000003180000}"/>
    <cellStyle name="Normal 6 2 3 2 3 3 4 3" xfId="24055" xr:uid="{00000000-0005-0000-0000-000004180000}"/>
    <cellStyle name="Normal 6 2 3 2 3 3 4 4" xfId="41401" xr:uid="{00000000-0005-0000-0000-000005180000}"/>
    <cellStyle name="Normal 6 2 3 2 3 3 5" xfId="3468" xr:uid="{00000000-0005-0000-0000-000006180000}"/>
    <cellStyle name="Normal 6 2 3 2 3 3 5 2" xfId="12141" xr:uid="{00000000-0005-0000-0000-000007180000}"/>
    <cellStyle name="Normal 6 2 3 2 3 3 5 2 2" xfId="29494" xr:uid="{00000000-0005-0000-0000-000008180000}"/>
    <cellStyle name="Normal 6 2 3 2 3 3 5 2 3" xfId="46840" xr:uid="{00000000-0005-0000-0000-000009180000}"/>
    <cellStyle name="Normal 6 2 3 2 3 3 5 3" xfId="20821" xr:uid="{00000000-0005-0000-0000-00000A180000}"/>
    <cellStyle name="Normal 6 2 3 2 3 3 5 4" xfId="38167" xr:uid="{00000000-0005-0000-0000-00000B180000}"/>
    <cellStyle name="Normal 6 2 3 2 3 3 6" xfId="9593" xr:uid="{00000000-0005-0000-0000-00000C180000}"/>
    <cellStyle name="Normal 6 2 3 2 3 3 6 2" xfId="26946" xr:uid="{00000000-0005-0000-0000-00000D180000}"/>
    <cellStyle name="Normal 6 2 3 2 3 3 6 3" xfId="44292" xr:uid="{00000000-0005-0000-0000-00000E180000}"/>
    <cellStyle name="Normal 6 2 3 2 3 3 7" xfId="18273" xr:uid="{00000000-0005-0000-0000-00000F180000}"/>
    <cellStyle name="Normal 6 2 3 2 3 3 8" xfId="35619" xr:uid="{00000000-0005-0000-0000-000010180000}"/>
    <cellStyle name="Normal 6 2 3 2 3 4" xfId="430" xr:uid="{00000000-0005-0000-0000-000011180000}"/>
    <cellStyle name="Normal 6 2 3 2 3 4 2" xfId="2243" xr:uid="{00000000-0005-0000-0000-000012180000}"/>
    <cellStyle name="Normal 6 2 3 2 3 4 2 2" xfId="8025" xr:uid="{00000000-0005-0000-0000-000013180000}"/>
    <cellStyle name="Normal 6 2 3 2 3 4 2 2 2" xfId="16698" xr:uid="{00000000-0005-0000-0000-000014180000}"/>
    <cellStyle name="Normal 6 2 3 2 3 4 2 2 2 2" xfId="34051" xr:uid="{00000000-0005-0000-0000-000015180000}"/>
    <cellStyle name="Normal 6 2 3 2 3 4 2 2 2 3" xfId="51397" xr:uid="{00000000-0005-0000-0000-000016180000}"/>
    <cellStyle name="Normal 6 2 3 2 3 4 2 2 3" xfId="25378" xr:uid="{00000000-0005-0000-0000-000017180000}"/>
    <cellStyle name="Normal 6 2 3 2 3 4 2 2 4" xfId="42724" xr:uid="{00000000-0005-0000-0000-000018180000}"/>
    <cellStyle name="Normal 6 2 3 2 3 4 2 3" xfId="5526" xr:uid="{00000000-0005-0000-0000-000019180000}"/>
    <cellStyle name="Normal 6 2 3 2 3 4 2 3 2" xfId="14199" xr:uid="{00000000-0005-0000-0000-00001A180000}"/>
    <cellStyle name="Normal 6 2 3 2 3 4 2 3 2 2" xfId="31552" xr:uid="{00000000-0005-0000-0000-00001B180000}"/>
    <cellStyle name="Normal 6 2 3 2 3 4 2 3 2 3" xfId="48898" xr:uid="{00000000-0005-0000-0000-00001C180000}"/>
    <cellStyle name="Normal 6 2 3 2 3 4 2 3 3" xfId="22879" xr:uid="{00000000-0005-0000-0000-00001D180000}"/>
    <cellStyle name="Normal 6 2 3 2 3 4 2 3 4" xfId="40225" xr:uid="{00000000-0005-0000-0000-00001E180000}"/>
    <cellStyle name="Normal 6 2 3 2 3 4 2 4" xfId="10916" xr:uid="{00000000-0005-0000-0000-00001F180000}"/>
    <cellStyle name="Normal 6 2 3 2 3 4 2 4 2" xfId="28269" xr:uid="{00000000-0005-0000-0000-000020180000}"/>
    <cellStyle name="Normal 6 2 3 2 3 4 2 4 3" xfId="45615" xr:uid="{00000000-0005-0000-0000-000021180000}"/>
    <cellStyle name="Normal 6 2 3 2 3 4 2 5" xfId="19596" xr:uid="{00000000-0005-0000-0000-000022180000}"/>
    <cellStyle name="Normal 6 2 3 2 3 4 2 6" xfId="36942" xr:uid="{00000000-0005-0000-0000-000023180000}"/>
    <cellStyle name="Normal 6 2 3 2 3 4 3" xfId="6212" xr:uid="{00000000-0005-0000-0000-000024180000}"/>
    <cellStyle name="Normal 6 2 3 2 3 4 3 2" xfId="14885" xr:uid="{00000000-0005-0000-0000-000025180000}"/>
    <cellStyle name="Normal 6 2 3 2 3 4 3 2 2" xfId="32238" xr:uid="{00000000-0005-0000-0000-000026180000}"/>
    <cellStyle name="Normal 6 2 3 2 3 4 3 2 3" xfId="49584" xr:uid="{00000000-0005-0000-0000-000027180000}"/>
    <cellStyle name="Normal 6 2 3 2 3 4 3 3" xfId="23565" xr:uid="{00000000-0005-0000-0000-000028180000}"/>
    <cellStyle name="Normal 6 2 3 2 3 4 3 4" xfId="40911" xr:uid="{00000000-0005-0000-0000-000029180000}"/>
    <cellStyle name="Normal 6 2 3 2 3 4 4" xfId="4056" xr:uid="{00000000-0005-0000-0000-00002A180000}"/>
    <cellStyle name="Normal 6 2 3 2 3 4 4 2" xfId="12729" xr:uid="{00000000-0005-0000-0000-00002B180000}"/>
    <cellStyle name="Normal 6 2 3 2 3 4 4 2 2" xfId="30082" xr:uid="{00000000-0005-0000-0000-00002C180000}"/>
    <cellStyle name="Normal 6 2 3 2 3 4 4 2 3" xfId="47428" xr:uid="{00000000-0005-0000-0000-00002D180000}"/>
    <cellStyle name="Normal 6 2 3 2 3 4 4 3" xfId="21409" xr:uid="{00000000-0005-0000-0000-00002E180000}"/>
    <cellStyle name="Normal 6 2 3 2 3 4 4 4" xfId="38755" xr:uid="{00000000-0005-0000-0000-00002F180000}"/>
    <cellStyle name="Normal 6 2 3 2 3 4 5" xfId="9103" xr:uid="{00000000-0005-0000-0000-000030180000}"/>
    <cellStyle name="Normal 6 2 3 2 3 4 5 2" xfId="26456" xr:uid="{00000000-0005-0000-0000-000031180000}"/>
    <cellStyle name="Normal 6 2 3 2 3 4 5 3" xfId="43802" xr:uid="{00000000-0005-0000-0000-000032180000}"/>
    <cellStyle name="Normal 6 2 3 2 3 4 6" xfId="17783" xr:uid="{00000000-0005-0000-0000-000033180000}"/>
    <cellStyle name="Normal 6 2 3 2 3 4 7" xfId="35129" xr:uid="{00000000-0005-0000-0000-000034180000}"/>
    <cellStyle name="Normal 6 2 3 2 3 5" xfId="1998" xr:uid="{00000000-0005-0000-0000-000035180000}"/>
    <cellStyle name="Normal 6 2 3 2 3 5 2" xfId="7780" xr:uid="{00000000-0005-0000-0000-000036180000}"/>
    <cellStyle name="Normal 6 2 3 2 3 5 2 2" xfId="16453" xr:uid="{00000000-0005-0000-0000-000037180000}"/>
    <cellStyle name="Normal 6 2 3 2 3 5 2 2 2" xfId="33806" xr:uid="{00000000-0005-0000-0000-000038180000}"/>
    <cellStyle name="Normal 6 2 3 2 3 5 2 2 3" xfId="51152" xr:uid="{00000000-0005-0000-0000-000039180000}"/>
    <cellStyle name="Normal 6 2 3 2 3 5 2 3" xfId="25133" xr:uid="{00000000-0005-0000-0000-00003A180000}"/>
    <cellStyle name="Normal 6 2 3 2 3 5 2 4" xfId="42479" xr:uid="{00000000-0005-0000-0000-00003B180000}"/>
    <cellStyle name="Normal 6 2 3 2 3 5 3" xfId="3811" xr:uid="{00000000-0005-0000-0000-00003C180000}"/>
    <cellStyle name="Normal 6 2 3 2 3 5 3 2" xfId="12484" xr:uid="{00000000-0005-0000-0000-00003D180000}"/>
    <cellStyle name="Normal 6 2 3 2 3 5 3 2 2" xfId="29837" xr:uid="{00000000-0005-0000-0000-00003E180000}"/>
    <cellStyle name="Normal 6 2 3 2 3 5 3 2 3" xfId="47183" xr:uid="{00000000-0005-0000-0000-00003F180000}"/>
    <cellStyle name="Normal 6 2 3 2 3 5 3 3" xfId="21164" xr:uid="{00000000-0005-0000-0000-000040180000}"/>
    <cellStyle name="Normal 6 2 3 2 3 5 3 4" xfId="38510" xr:uid="{00000000-0005-0000-0000-000041180000}"/>
    <cellStyle name="Normal 6 2 3 2 3 5 4" xfId="10671" xr:uid="{00000000-0005-0000-0000-000042180000}"/>
    <cellStyle name="Normal 6 2 3 2 3 5 4 2" xfId="28024" xr:uid="{00000000-0005-0000-0000-000043180000}"/>
    <cellStyle name="Normal 6 2 3 2 3 5 4 3" xfId="45370" xr:uid="{00000000-0005-0000-0000-000044180000}"/>
    <cellStyle name="Normal 6 2 3 2 3 5 5" xfId="19351" xr:uid="{00000000-0005-0000-0000-000045180000}"/>
    <cellStyle name="Normal 6 2 3 2 3 5 6" xfId="36697" xr:uid="{00000000-0005-0000-0000-000046180000}"/>
    <cellStyle name="Normal 6 2 3 2 3 6" xfId="1165" xr:uid="{00000000-0005-0000-0000-000047180000}"/>
    <cellStyle name="Normal 6 2 3 2 3 6 2" xfId="6947" xr:uid="{00000000-0005-0000-0000-000048180000}"/>
    <cellStyle name="Normal 6 2 3 2 3 6 2 2" xfId="15620" xr:uid="{00000000-0005-0000-0000-000049180000}"/>
    <cellStyle name="Normal 6 2 3 2 3 6 2 2 2" xfId="32973" xr:uid="{00000000-0005-0000-0000-00004A180000}"/>
    <cellStyle name="Normal 6 2 3 2 3 6 2 2 3" xfId="50319" xr:uid="{00000000-0005-0000-0000-00004B180000}"/>
    <cellStyle name="Normal 6 2 3 2 3 6 2 3" xfId="24300" xr:uid="{00000000-0005-0000-0000-00004C180000}"/>
    <cellStyle name="Normal 6 2 3 2 3 6 2 4" xfId="41646" xr:uid="{00000000-0005-0000-0000-00004D180000}"/>
    <cellStyle name="Normal 6 2 3 2 3 6 3" xfId="4791" xr:uid="{00000000-0005-0000-0000-00004E180000}"/>
    <cellStyle name="Normal 6 2 3 2 3 6 3 2" xfId="13464" xr:uid="{00000000-0005-0000-0000-00004F180000}"/>
    <cellStyle name="Normal 6 2 3 2 3 6 3 2 2" xfId="30817" xr:uid="{00000000-0005-0000-0000-000050180000}"/>
    <cellStyle name="Normal 6 2 3 2 3 6 3 2 3" xfId="48163" xr:uid="{00000000-0005-0000-0000-000051180000}"/>
    <cellStyle name="Normal 6 2 3 2 3 6 3 3" xfId="22144" xr:uid="{00000000-0005-0000-0000-000052180000}"/>
    <cellStyle name="Normal 6 2 3 2 3 6 3 4" xfId="39490" xr:uid="{00000000-0005-0000-0000-000053180000}"/>
    <cellStyle name="Normal 6 2 3 2 3 6 4" xfId="9838" xr:uid="{00000000-0005-0000-0000-000054180000}"/>
    <cellStyle name="Normal 6 2 3 2 3 6 4 2" xfId="27191" xr:uid="{00000000-0005-0000-0000-000055180000}"/>
    <cellStyle name="Normal 6 2 3 2 3 6 4 3" xfId="44537" xr:uid="{00000000-0005-0000-0000-000056180000}"/>
    <cellStyle name="Normal 6 2 3 2 3 6 5" xfId="18518" xr:uid="{00000000-0005-0000-0000-000057180000}"/>
    <cellStyle name="Normal 6 2 3 2 3 6 6" xfId="35864" xr:uid="{00000000-0005-0000-0000-000058180000}"/>
    <cellStyle name="Normal 6 2 3 2 3 7" xfId="5967" xr:uid="{00000000-0005-0000-0000-000059180000}"/>
    <cellStyle name="Normal 6 2 3 2 3 7 2" xfId="14640" xr:uid="{00000000-0005-0000-0000-00005A180000}"/>
    <cellStyle name="Normal 6 2 3 2 3 7 2 2" xfId="31993" xr:uid="{00000000-0005-0000-0000-00005B180000}"/>
    <cellStyle name="Normal 6 2 3 2 3 7 2 3" xfId="49339" xr:uid="{00000000-0005-0000-0000-00005C180000}"/>
    <cellStyle name="Normal 6 2 3 2 3 7 3" xfId="23320" xr:uid="{00000000-0005-0000-0000-00005D180000}"/>
    <cellStyle name="Normal 6 2 3 2 3 7 4" xfId="40666" xr:uid="{00000000-0005-0000-0000-00005E180000}"/>
    <cellStyle name="Normal 6 2 3 2 3 8" xfId="2978" xr:uid="{00000000-0005-0000-0000-00005F180000}"/>
    <cellStyle name="Normal 6 2 3 2 3 8 2" xfId="11651" xr:uid="{00000000-0005-0000-0000-000060180000}"/>
    <cellStyle name="Normal 6 2 3 2 3 8 2 2" xfId="29004" xr:uid="{00000000-0005-0000-0000-000061180000}"/>
    <cellStyle name="Normal 6 2 3 2 3 8 2 3" xfId="46350" xr:uid="{00000000-0005-0000-0000-000062180000}"/>
    <cellStyle name="Normal 6 2 3 2 3 8 3" xfId="20331" xr:uid="{00000000-0005-0000-0000-000063180000}"/>
    <cellStyle name="Normal 6 2 3 2 3 8 4" xfId="37677" xr:uid="{00000000-0005-0000-0000-000064180000}"/>
    <cellStyle name="Normal 6 2 3 2 3 9" xfId="8858" xr:uid="{00000000-0005-0000-0000-000065180000}"/>
    <cellStyle name="Normal 6 2 3 2 3 9 2" xfId="26211" xr:uid="{00000000-0005-0000-0000-000066180000}"/>
    <cellStyle name="Normal 6 2 3 2 3 9 3" xfId="43557" xr:uid="{00000000-0005-0000-0000-000067180000}"/>
    <cellStyle name="Normal 6 2 3 2 4" xfId="283" xr:uid="{00000000-0005-0000-0000-000068180000}"/>
    <cellStyle name="Normal 6 2 3 2 4 10" xfId="34982" xr:uid="{00000000-0005-0000-0000-000069180000}"/>
    <cellStyle name="Normal 6 2 3 2 4 2" xfId="1018" xr:uid="{00000000-0005-0000-0000-00006A180000}"/>
    <cellStyle name="Normal 6 2 3 2 4 2 2" xfId="2831" xr:uid="{00000000-0005-0000-0000-00006B180000}"/>
    <cellStyle name="Normal 6 2 3 2 4 2 2 2" xfId="8613" xr:uid="{00000000-0005-0000-0000-00006C180000}"/>
    <cellStyle name="Normal 6 2 3 2 4 2 2 2 2" xfId="17286" xr:uid="{00000000-0005-0000-0000-00006D180000}"/>
    <cellStyle name="Normal 6 2 3 2 4 2 2 2 2 2" xfId="34639" xr:uid="{00000000-0005-0000-0000-00006E180000}"/>
    <cellStyle name="Normal 6 2 3 2 4 2 2 2 2 3" xfId="51985" xr:uid="{00000000-0005-0000-0000-00006F180000}"/>
    <cellStyle name="Normal 6 2 3 2 4 2 2 2 3" xfId="25966" xr:uid="{00000000-0005-0000-0000-000070180000}"/>
    <cellStyle name="Normal 6 2 3 2 4 2 2 2 4" xfId="43312" xr:uid="{00000000-0005-0000-0000-000071180000}"/>
    <cellStyle name="Normal 6 2 3 2 4 2 2 3" xfId="4644" xr:uid="{00000000-0005-0000-0000-000072180000}"/>
    <cellStyle name="Normal 6 2 3 2 4 2 2 3 2" xfId="13317" xr:uid="{00000000-0005-0000-0000-000073180000}"/>
    <cellStyle name="Normal 6 2 3 2 4 2 2 3 2 2" xfId="30670" xr:uid="{00000000-0005-0000-0000-000074180000}"/>
    <cellStyle name="Normal 6 2 3 2 4 2 2 3 2 3" xfId="48016" xr:uid="{00000000-0005-0000-0000-000075180000}"/>
    <cellStyle name="Normal 6 2 3 2 4 2 2 3 3" xfId="21997" xr:uid="{00000000-0005-0000-0000-000076180000}"/>
    <cellStyle name="Normal 6 2 3 2 4 2 2 3 4" xfId="39343" xr:uid="{00000000-0005-0000-0000-000077180000}"/>
    <cellStyle name="Normal 6 2 3 2 4 2 2 4" xfId="11504" xr:uid="{00000000-0005-0000-0000-000078180000}"/>
    <cellStyle name="Normal 6 2 3 2 4 2 2 4 2" xfId="28857" xr:uid="{00000000-0005-0000-0000-000079180000}"/>
    <cellStyle name="Normal 6 2 3 2 4 2 2 4 3" xfId="46203" xr:uid="{00000000-0005-0000-0000-00007A180000}"/>
    <cellStyle name="Normal 6 2 3 2 4 2 2 5" xfId="20184" xr:uid="{00000000-0005-0000-0000-00007B180000}"/>
    <cellStyle name="Normal 6 2 3 2 4 2 2 6" xfId="37530" xr:uid="{00000000-0005-0000-0000-00007C180000}"/>
    <cellStyle name="Normal 6 2 3 2 4 2 3" xfId="1753" xr:uid="{00000000-0005-0000-0000-00007D180000}"/>
    <cellStyle name="Normal 6 2 3 2 4 2 3 2" xfId="7535" xr:uid="{00000000-0005-0000-0000-00007E180000}"/>
    <cellStyle name="Normal 6 2 3 2 4 2 3 2 2" xfId="16208" xr:uid="{00000000-0005-0000-0000-00007F180000}"/>
    <cellStyle name="Normal 6 2 3 2 4 2 3 2 2 2" xfId="33561" xr:uid="{00000000-0005-0000-0000-000080180000}"/>
    <cellStyle name="Normal 6 2 3 2 4 2 3 2 2 3" xfId="50907" xr:uid="{00000000-0005-0000-0000-000081180000}"/>
    <cellStyle name="Normal 6 2 3 2 4 2 3 2 3" xfId="24888" xr:uid="{00000000-0005-0000-0000-000082180000}"/>
    <cellStyle name="Normal 6 2 3 2 4 2 3 2 4" xfId="42234" xr:uid="{00000000-0005-0000-0000-000083180000}"/>
    <cellStyle name="Normal 6 2 3 2 4 2 3 3" xfId="5379" xr:uid="{00000000-0005-0000-0000-000084180000}"/>
    <cellStyle name="Normal 6 2 3 2 4 2 3 3 2" xfId="14052" xr:uid="{00000000-0005-0000-0000-000085180000}"/>
    <cellStyle name="Normal 6 2 3 2 4 2 3 3 2 2" xfId="31405" xr:uid="{00000000-0005-0000-0000-000086180000}"/>
    <cellStyle name="Normal 6 2 3 2 4 2 3 3 2 3" xfId="48751" xr:uid="{00000000-0005-0000-0000-000087180000}"/>
    <cellStyle name="Normal 6 2 3 2 4 2 3 3 3" xfId="22732" xr:uid="{00000000-0005-0000-0000-000088180000}"/>
    <cellStyle name="Normal 6 2 3 2 4 2 3 3 4" xfId="40078" xr:uid="{00000000-0005-0000-0000-000089180000}"/>
    <cellStyle name="Normal 6 2 3 2 4 2 3 4" xfId="10426" xr:uid="{00000000-0005-0000-0000-00008A180000}"/>
    <cellStyle name="Normal 6 2 3 2 4 2 3 4 2" xfId="27779" xr:uid="{00000000-0005-0000-0000-00008B180000}"/>
    <cellStyle name="Normal 6 2 3 2 4 2 3 4 3" xfId="45125" xr:uid="{00000000-0005-0000-0000-00008C180000}"/>
    <cellStyle name="Normal 6 2 3 2 4 2 3 5" xfId="19106" xr:uid="{00000000-0005-0000-0000-00008D180000}"/>
    <cellStyle name="Normal 6 2 3 2 4 2 3 6" xfId="36452" xr:uid="{00000000-0005-0000-0000-00008E180000}"/>
    <cellStyle name="Normal 6 2 3 2 4 2 4" xfId="6800" xr:uid="{00000000-0005-0000-0000-00008F180000}"/>
    <cellStyle name="Normal 6 2 3 2 4 2 4 2" xfId="15473" xr:uid="{00000000-0005-0000-0000-000090180000}"/>
    <cellStyle name="Normal 6 2 3 2 4 2 4 2 2" xfId="32826" xr:uid="{00000000-0005-0000-0000-000091180000}"/>
    <cellStyle name="Normal 6 2 3 2 4 2 4 2 3" xfId="50172" xr:uid="{00000000-0005-0000-0000-000092180000}"/>
    <cellStyle name="Normal 6 2 3 2 4 2 4 3" xfId="24153" xr:uid="{00000000-0005-0000-0000-000093180000}"/>
    <cellStyle name="Normal 6 2 3 2 4 2 4 4" xfId="41499" xr:uid="{00000000-0005-0000-0000-000094180000}"/>
    <cellStyle name="Normal 6 2 3 2 4 2 5" xfId="3566" xr:uid="{00000000-0005-0000-0000-000095180000}"/>
    <cellStyle name="Normal 6 2 3 2 4 2 5 2" xfId="12239" xr:uid="{00000000-0005-0000-0000-000096180000}"/>
    <cellStyle name="Normal 6 2 3 2 4 2 5 2 2" xfId="29592" xr:uid="{00000000-0005-0000-0000-000097180000}"/>
    <cellStyle name="Normal 6 2 3 2 4 2 5 2 3" xfId="46938" xr:uid="{00000000-0005-0000-0000-000098180000}"/>
    <cellStyle name="Normal 6 2 3 2 4 2 5 3" xfId="20919" xr:uid="{00000000-0005-0000-0000-000099180000}"/>
    <cellStyle name="Normal 6 2 3 2 4 2 5 4" xfId="38265" xr:uid="{00000000-0005-0000-0000-00009A180000}"/>
    <cellStyle name="Normal 6 2 3 2 4 2 6" xfId="9691" xr:uid="{00000000-0005-0000-0000-00009B180000}"/>
    <cellStyle name="Normal 6 2 3 2 4 2 6 2" xfId="27044" xr:uid="{00000000-0005-0000-0000-00009C180000}"/>
    <cellStyle name="Normal 6 2 3 2 4 2 6 3" xfId="44390" xr:uid="{00000000-0005-0000-0000-00009D180000}"/>
    <cellStyle name="Normal 6 2 3 2 4 2 7" xfId="18371" xr:uid="{00000000-0005-0000-0000-00009E180000}"/>
    <cellStyle name="Normal 6 2 3 2 4 2 8" xfId="35717" xr:uid="{00000000-0005-0000-0000-00009F180000}"/>
    <cellStyle name="Normal 6 2 3 2 4 3" xfId="528" xr:uid="{00000000-0005-0000-0000-0000A0180000}"/>
    <cellStyle name="Normal 6 2 3 2 4 3 2" xfId="2341" xr:uid="{00000000-0005-0000-0000-0000A1180000}"/>
    <cellStyle name="Normal 6 2 3 2 4 3 2 2" xfId="8123" xr:uid="{00000000-0005-0000-0000-0000A2180000}"/>
    <cellStyle name="Normal 6 2 3 2 4 3 2 2 2" xfId="16796" xr:uid="{00000000-0005-0000-0000-0000A3180000}"/>
    <cellStyle name="Normal 6 2 3 2 4 3 2 2 2 2" xfId="34149" xr:uid="{00000000-0005-0000-0000-0000A4180000}"/>
    <cellStyle name="Normal 6 2 3 2 4 3 2 2 2 3" xfId="51495" xr:uid="{00000000-0005-0000-0000-0000A5180000}"/>
    <cellStyle name="Normal 6 2 3 2 4 3 2 2 3" xfId="25476" xr:uid="{00000000-0005-0000-0000-0000A6180000}"/>
    <cellStyle name="Normal 6 2 3 2 4 3 2 2 4" xfId="42822" xr:uid="{00000000-0005-0000-0000-0000A7180000}"/>
    <cellStyle name="Normal 6 2 3 2 4 3 2 3" xfId="5624" xr:uid="{00000000-0005-0000-0000-0000A8180000}"/>
    <cellStyle name="Normal 6 2 3 2 4 3 2 3 2" xfId="14297" xr:uid="{00000000-0005-0000-0000-0000A9180000}"/>
    <cellStyle name="Normal 6 2 3 2 4 3 2 3 2 2" xfId="31650" xr:uid="{00000000-0005-0000-0000-0000AA180000}"/>
    <cellStyle name="Normal 6 2 3 2 4 3 2 3 2 3" xfId="48996" xr:uid="{00000000-0005-0000-0000-0000AB180000}"/>
    <cellStyle name="Normal 6 2 3 2 4 3 2 3 3" xfId="22977" xr:uid="{00000000-0005-0000-0000-0000AC180000}"/>
    <cellStyle name="Normal 6 2 3 2 4 3 2 3 4" xfId="40323" xr:uid="{00000000-0005-0000-0000-0000AD180000}"/>
    <cellStyle name="Normal 6 2 3 2 4 3 2 4" xfId="11014" xr:uid="{00000000-0005-0000-0000-0000AE180000}"/>
    <cellStyle name="Normal 6 2 3 2 4 3 2 4 2" xfId="28367" xr:uid="{00000000-0005-0000-0000-0000AF180000}"/>
    <cellStyle name="Normal 6 2 3 2 4 3 2 4 3" xfId="45713" xr:uid="{00000000-0005-0000-0000-0000B0180000}"/>
    <cellStyle name="Normal 6 2 3 2 4 3 2 5" xfId="19694" xr:uid="{00000000-0005-0000-0000-0000B1180000}"/>
    <cellStyle name="Normal 6 2 3 2 4 3 2 6" xfId="37040" xr:uid="{00000000-0005-0000-0000-0000B2180000}"/>
    <cellStyle name="Normal 6 2 3 2 4 3 3" xfId="6310" xr:uid="{00000000-0005-0000-0000-0000B3180000}"/>
    <cellStyle name="Normal 6 2 3 2 4 3 3 2" xfId="14983" xr:uid="{00000000-0005-0000-0000-0000B4180000}"/>
    <cellStyle name="Normal 6 2 3 2 4 3 3 2 2" xfId="32336" xr:uid="{00000000-0005-0000-0000-0000B5180000}"/>
    <cellStyle name="Normal 6 2 3 2 4 3 3 2 3" xfId="49682" xr:uid="{00000000-0005-0000-0000-0000B6180000}"/>
    <cellStyle name="Normal 6 2 3 2 4 3 3 3" xfId="23663" xr:uid="{00000000-0005-0000-0000-0000B7180000}"/>
    <cellStyle name="Normal 6 2 3 2 4 3 3 4" xfId="41009" xr:uid="{00000000-0005-0000-0000-0000B8180000}"/>
    <cellStyle name="Normal 6 2 3 2 4 3 4" xfId="4154" xr:uid="{00000000-0005-0000-0000-0000B9180000}"/>
    <cellStyle name="Normal 6 2 3 2 4 3 4 2" xfId="12827" xr:uid="{00000000-0005-0000-0000-0000BA180000}"/>
    <cellStyle name="Normal 6 2 3 2 4 3 4 2 2" xfId="30180" xr:uid="{00000000-0005-0000-0000-0000BB180000}"/>
    <cellStyle name="Normal 6 2 3 2 4 3 4 2 3" xfId="47526" xr:uid="{00000000-0005-0000-0000-0000BC180000}"/>
    <cellStyle name="Normal 6 2 3 2 4 3 4 3" xfId="21507" xr:uid="{00000000-0005-0000-0000-0000BD180000}"/>
    <cellStyle name="Normal 6 2 3 2 4 3 4 4" xfId="38853" xr:uid="{00000000-0005-0000-0000-0000BE180000}"/>
    <cellStyle name="Normal 6 2 3 2 4 3 5" xfId="9201" xr:uid="{00000000-0005-0000-0000-0000BF180000}"/>
    <cellStyle name="Normal 6 2 3 2 4 3 5 2" xfId="26554" xr:uid="{00000000-0005-0000-0000-0000C0180000}"/>
    <cellStyle name="Normal 6 2 3 2 4 3 5 3" xfId="43900" xr:uid="{00000000-0005-0000-0000-0000C1180000}"/>
    <cellStyle name="Normal 6 2 3 2 4 3 6" xfId="17881" xr:uid="{00000000-0005-0000-0000-0000C2180000}"/>
    <cellStyle name="Normal 6 2 3 2 4 3 7" xfId="35227" xr:uid="{00000000-0005-0000-0000-0000C3180000}"/>
    <cellStyle name="Normal 6 2 3 2 4 4" xfId="2096" xr:uid="{00000000-0005-0000-0000-0000C4180000}"/>
    <cellStyle name="Normal 6 2 3 2 4 4 2" xfId="7878" xr:uid="{00000000-0005-0000-0000-0000C5180000}"/>
    <cellStyle name="Normal 6 2 3 2 4 4 2 2" xfId="16551" xr:uid="{00000000-0005-0000-0000-0000C6180000}"/>
    <cellStyle name="Normal 6 2 3 2 4 4 2 2 2" xfId="33904" xr:uid="{00000000-0005-0000-0000-0000C7180000}"/>
    <cellStyle name="Normal 6 2 3 2 4 4 2 2 3" xfId="51250" xr:uid="{00000000-0005-0000-0000-0000C8180000}"/>
    <cellStyle name="Normal 6 2 3 2 4 4 2 3" xfId="25231" xr:uid="{00000000-0005-0000-0000-0000C9180000}"/>
    <cellStyle name="Normal 6 2 3 2 4 4 2 4" xfId="42577" xr:uid="{00000000-0005-0000-0000-0000CA180000}"/>
    <cellStyle name="Normal 6 2 3 2 4 4 3" xfId="3909" xr:uid="{00000000-0005-0000-0000-0000CB180000}"/>
    <cellStyle name="Normal 6 2 3 2 4 4 3 2" xfId="12582" xr:uid="{00000000-0005-0000-0000-0000CC180000}"/>
    <cellStyle name="Normal 6 2 3 2 4 4 3 2 2" xfId="29935" xr:uid="{00000000-0005-0000-0000-0000CD180000}"/>
    <cellStyle name="Normal 6 2 3 2 4 4 3 2 3" xfId="47281" xr:uid="{00000000-0005-0000-0000-0000CE180000}"/>
    <cellStyle name="Normal 6 2 3 2 4 4 3 3" xfId="21262" xr:uid="{00000000-0005-0000-0000-0000CF180000}"/>
    <cellStyle name="Normal 6 2 3 2 4 4 3 4" xfId="38608" xr:uid="{00000000-0005-0000-0000-0000D0180000}"/>
    <cellStyle name="Normal 6 2 3 2 4 4 4" xfId="10769" xr:uid="{00000000-0005-0000-0000-0000D1180000}"/>
    <cellStyle name="Normal 6 2 3 2 4 4 4 2" xfId="28122" xr:uid="{00000000-0005-0000-0000-0000D2180000}"/>
    <cellStyle name="Normal 6 2 3 2 4 4 4 3" xfId="45468" xr:uid="{00000000-0005-0000-0000-0000D3180000}"/>
    <cellStyle name="Normal 6 2 3 2 4 4 5" xfId="19449" xr:uid="{00000000-0005-0000-0000-0000D4180000}"/>
    <cellStyle name="Normal 6 2 3 2 4 4 6" xfId="36795" xr:uid="{00000000-0005-0000-0000-0000D5180000}"/>
    <cellStyle name="Normal 6 2 3 2 4 5" xfId="1263" xr:uid="{00000000-0005-0000-0000-0000D6180000}"/>
    <cellStyle name="Normal 6 2 3 2 4 5 2" xfId="7045" xr:uid="{00000000-0005-0000-0000-0000D7180000}"/>
    <cellStyle name="Normal 6 2 3 2 4 5 2 2" xfId="15718" xr:uid="{00000000-0005-0000-0000-0000D8180000}"/>
    <cellStyle name="Normal 6 2 3 2 4 5 2 2 2" xfId="33071" xr:uid="{00000000-0005-0000-0000-0000D9180000}"/>
    <cellStyle name="Normal 6 2 3 2 4 5 2 2 3" xfId="50417" xr:uid="{00000000-0005-0000-0000-0000DA180000}"/>
    <cellStyle name="Normal 6 2 3 2 4 5 2 3" xfId="24398" xr:uid="{00000000-0005-0000-0000-0000DB180000}"/>
    <cellStyle name="Normal 6 2 3 2 4 5 2 4" xfId="41744" xr:uid="{00000000-0005-0000-0000-0000DC180000}"/>
    <cellStyle name="Normal 6 2 3 2 4 5 3" xfId="4889" xr:uid="{00000000-0005-0000-0000-0000DD180000}"/>
    <cellStyle name="Normal 6 2 3 2 4 5 3 2" xfId="13562" xr:uid="{00000000-0005-0000-0000-0000DE180000}"/>
    <cellStyle name="Normal 6 2 3 2 4 5 3 2 2" xfId="30915" xr:uid="{00000000-0005-0000-0000-0000DF180000}"/>
    <cellStyle name="Normal 6 2 3 2 4 5 3 2 3" xfId="48261" xr:uid="{00000000-0005-0000-0000-0000E0180000}"/>
    <cellStyle name="Normal 6 2 3 2 4 5 3 3" xfId="22242" xr:uid="{00000000-0005-0000-0000-0000E1180000}"/>
    <cellStyle name="Normal 6 2 3 2 4 5 3 4" xfId="39588" xr:uid="{00000000-0005-0000-0000-0000E2180000}"/>
    <cellStyle name="Normal 6 2 3 2 4 5 4" xfId="9936" xr:uid="{00000000-0005-0000-0000-0000E3180000}"/>
    <cellStyle name="Normal 6 2 3 2 4 5 4 2" xfId="27289" xr:uid="{00000000-0005-0000-0000-0000E4180000}"/>
    <cellStyle name="Normal 6 2 3 2 4 5 4 3" xfId="44635" xr:uid="{00000000-0005-0000-0000-0000E5180000}"/>
    <cellStyle name="Normal 6 2 3 2 4 5 5" xfId="18616" xr:uid="{00000000-0005-0000-0000-0000E6180000}"/>
    <cellStyle name="Normal 6 2 3 2 4 5 6" xfId="35962" xr:uid="{00000000-0005-0000-0000-0000E7180000}"/>
    <cellStyle name="Normal 6 2 3 2 4 6" xfId="6065" xr:uid="{00000000-0005-0000-0000-0000E8180000}"/>
    <cellStyle name="Normal 6 2 3 2 4 6 2" xfId="14738" xr:uid="{00000000-0005-0000-0000-0000E9180000}"/>
    <cellStyle name="Normal 6 2 3 2 4 6 2 2" xfId="32091" xr:uid="{00000000-0005-0000-0000-0000EA180000}"/>
    <cellStyle name="Normal 6 2 3 2 4 6 2 3" xfId="49437" xr:uid="{00000000-0005-0000-0000-0000EB180000}"/>
    <cellStyle name="Normal 6 2 3 2 4 6 3" xfId="23418" xr:uid="{00000000-0005-0000-0000-0000EC180000}"/>
    <cellStyle name="Normal 6 2 3 2 4 6 4" xfId="40764" xr:uid="{00000000-0005-0000-0000-0000ED180000}"/>
    <cellStyle name="Normal 6 2 3 2 4 7" xfId="3076" xr:uid="{00000000-0005-0000-0000-0000EE180000}"/>
    <cellStyle name="Normal 6 2 3 2 4 7 2" xfId="11749" xr:uid="{00000000-0005-0000-0000-0000EF180000}"/>
    <cellStyle name="Normal 6 2 3 2 4 7 2 2" xfId="29102" xr:uid="{00000000-0005-0000-0000-0000F0180000}"/>
    <cellStyle name="Normal 6 2 3 2 4 7 2 3" xfId="46448" xr:uid="{00000000-0005-0000-0000-0000F1180000}"/>
    <cellStyle name="Normal 6 2 3 2 4 7 3" xfId="20429" xr:uid="{00000000-0005-0000-0000-0000F2180000}"/>
    <cellStyle name="Normal 6 2 3 2 4 7 4" xfId="37775" xr:uid="{00000000-0005-0000-0000-0000F3180000}"/>
    <cellStyle name="Normal 6 2 3 2 4 8" xfId="8956" xr:uid="{00000000-0005-0000-0000-0000F4180000}"/>
    <cellStyle name="Normal 6 2 3 2 4 8 2" xfId="26309" xr:uid="{00000000-0005-0000-0000-0000F5180000}"/>
    <cellStyle name="Normal 6 2 3 2 4 8 3" xfId="43655" xr:uid="{00000000-0005-0000-0000-0000F6180000}"/>
    <cellStyle name="Normal 6 2 3 2 4 9" xfId="17636" xr:uid="{00000000-0005-0000-0000-0000F7180000}"/>
    <cellStyle name="Normal 6 2 3 2 5" xfId="136" xr:uid="{00000000-0005-0000-0000-0000F8180000}"/>
    <cellStyle name="Normal 6 2 3 2 5 10" xfId="34835" xr:uid="{00000000-0005-0000-0000-0000F9180000}"/>
    <cellStyle name="Normal 6 2 3 2 5 2" xfId="871" xr:uid="{00000000-0005-0000-0000-0000FA180000}"/>
    <cellStyle name="Normal 6 2 3 2 5 2 2" xfId="2684" xr:uid="{00000000-0005-0000-0000-0000FB180000}"/>
    <cellStyle name="Normal 6 2 3 2 5 2 2 2" xfId="8466" xr:uid="{00000000-0005-0000-0000-0000FC180000}"/>
    <cellStyle name="Normal 6 2 3 2 5 2 2 2 2" xfId="17139" xr:uid="{00000000-0005-0000-0000-0000FD180000}"/>
    <cellStyle name="Normal 6 2 3 2 5 2 2 2 2 2" xfId="34492" xr:uid="{00000000-0005-0000-0000-0000FE180000}"/>
    <cellStyle name="Normal 6 2 3 2 5 2 2 2 2 3" xfId="51838" xr:uid="{00000000-0005-0000-0000-0000FF180000}"/>
    <cellStyle name="Normal 6 2 3 2 5 2 2 2 3" xfId="25819" xr:uid="{00000000-0005-0000-0000-000000190000}"/>
    <cellStyle name="Normal 6 2 3 2 5 2 2 2 4" xfId="43165" xr:uid="{00000000-0005-0000-0000-000001190000}"/>
    <cellStyle name="Normal 6 2 3 2 5 2 2 3" xfId="4497" xr:uid="{00000000-0005-0000-0000-000002190000}"/>
    <cellStyle name="Normal 6 2 3 2 5 2 2 3 2" xfId="13170" xr:uid="{00000000-0005-0000-0000-000003190000}"/>
    <cellStyle name="Normal 6 2 3 2 5 2 2 3 2 2" xfId="30523" xr:uid="{00000000-0005-0000-0000-000004190000}"/>
    <cellStyle name="Normal 6 2 3 2 5 2 2 3 2 3" xfId="47869" xr:uid="{00000000-0005-0000-0000-000005190000}"/>
    <cellStyle name="Normal 6 2 3 2 5 2 2 3 3" xfId="21850" xr:uid="{00000000-0005-0000-0000-000006190000}"/>
    <cellStyle name="Normal 6 2 3 2 5 2 2 3 4" xfId="39196" xr:uid="{00000000-0005-0000-0000-000007190000}"/>
    <cellStyle name="Normal 6 2 3 2 5 2 2 4" xfId="11357" xr:uid="{00000000-0005-0000-0000-000008190000}"/>
    <cellStyle name="Normal 6 2 3 2 5 2 2 4 2" xfId="28710" xr:uid="{00000000-0005-0000-0000-000009190000}"/>
    <cellStyle name="Normal 6 2 3 2 5 2 2 4 3" xfId="46056" xr:uid="{00000000-0005-0000-0000-00000A190000}"/>
    <cellStyle name="Normal 6 2 3 2 5 2 2 5" xfId="20037" xr:uid="{00000000-0005-0000-0000-00000B190000}"/>
    <cellStyle name="Normal 6 2 3 2 5 2 2 6" xfId="37383" xr:uid="{00000000-0005-0000-0000-00000C190000}"/>
    <cellStyle name="Normal 6 2 3 2 5 2 3" xfId="1606" xr:uid="{00000000-0005-0000-0000-00000D190000}"/>
    <cellStyle name="Normal 6 2 3 2 5 2 3 2" xfId="7388" xr:uid="{00000000-0005-0000-0000-00000E190000}"/>
    <cellStyle name="Normal 6 2 3 2 5 2 3 2 2" xfId="16061" xr:uid="{00000000-0005-0000-0000-00000F190000}"/>
    <cellStyle name="Normal 6 2 3 2 5 2 3 2 2 2" xfId="33414" xr:uid="{00000000-0005-0000-0000-000010190000}"/>
    <cellStyle name="Normal 6 2 3 2 5 2 3 2 2 3" xfId="50760" xr:uid="{00000000-0005-0000-0000-000011190000}"/>
    <cellStyle name="Normal 6 2 3 2 5 2 3 2 3" xfId="24741" xr:uid="{00000000-0005-0000-0000-000012190000}"/>
    <cellStyle name="Normal 6 2 3 2 5 2 3 2 4" xfId="42087" xr:uid="{00000000-0005-0000-0000-000013190000}"/>
    <cellStyle name="Normal 6 2 3 2 5 2 3 3" xfId="5232" xr:uid="{00000000-0005-0000-0000-000014190000}"/>
    <cellStyle name="Normal 6 2 3 2 5 2 3 3 2" xfId="13905" xr:uid="{00000000-0005-0000-0000-000015190000}"/>
    <cellStyle name="Normal 6 2 3 2 5 2 3 3 2 2" xfId="31258" xr:uid="{00000000-0005-0000-0000-000016190000}"/>
    <cellStyle name="Normal 6 2 3 2 5 2 3 3 2 3" xfId="48604" xr:uid="{00000000-0005-0000-0000-000017190000}"/>
    <cellStyle name="Normal 6 2 3 2 5 2 3 3 3" xfId="22585" xr:uid="{00000000-0005-0000-0000-000018190000}"/>
    <cellStyle name="Normal 6 2 3 2 5 2 3 3 4" xfId="39931" xr:uid="{00000000-0005-0000-0000-000019190000}"/>
    <cellStyle name="Normal 6 2 3 2 5 2 3 4" xfId="10279" xr:uid="{00000000-0005-0000-0000-00001A190000}"/>
    <cellStyle name="Normal 6 2 3 2 5 2 3 4 2" xfId="27632" xr:uid="{00000000-0005-0000-0000-00001B190000}"/>
    <cellStyle name="Normal 6 2 3 2 5 2 3 4 3" xfId="44978" xr:uid="{00000000-0005-0000-0000-00001C190000}"/>
    <cellStyle name="Normal 6 2 3 2 5 2 3 5" xfId="18959" xr:uid="{00000000-0005-0000-0000-00001D190000}"/>
    <cellStyle name="Normal 6 2 3 2 5 2 3 6" xfId="36305" xr:uid="{00000000-0005-0000-0000-00001E190000}"/>
    <cellStyle name="Normal 6 2 3 2 5 2 4" xfId="6653" xr:uid="{00000000-0005-0000-0000-00001F190000}"/>
    <cellStyle name="Normal 6 2 3 2 5 2 4 2" xfId="15326" xr:uid="{00000000-0005-0000-0000-000020190000}"/>
    <cellStyle name="Normal 6 2 3 2 5 2 4 2 2" xfId="32679" xr:uid="{00000000-0005-0000-0000-000021190000}"/>
    <cellStyle name="Normal 6 2 3 2 5 2 4 2 3" xfId="50025" xr:uid="{00000000-0005-0000-0000-000022190000}"/>
    <cellStyle name="Normal 6 2 3 2 5 2 4 3" xfId="24006" xr:uid="{00000000-0005-0000-0000-000023190000}"/>
    <cellStyle name="Normal 6 2 3 2 5 2 4 4" xfId="41352" xr:uid="{00000000-0005-0000-0000-000024190000}"/>
    <cellStyle name="Normal 6 2 3 2 5 2 5" xfId="3419" xr:uid="{00000000-0005-0000-0000-000025190000}"/>
    <cellStyle name="Normal 6 2 3 2 5 2 5 2" xfId="12092" xr:uid="{00000000-0005-0000-0000-000026190000}"/>
    <cellStyle name="Normal 6 2 3 2 5 2 5 2 2" xfId="29445" xr:uid="{00000000-0005-0000-0000-000027190000}"/>
    <cellStyle name="Normal 6 2 3 2 5 2 5 2 3" xfId="46791" xr:uid="{00000000-0005-0000-0000-000028190000}"/>
    <cellStyle name="Normal 6 2 3 2 5 2 5 3" xfId="20772" xr:uid="{00000000-0005-0000-0000-000029190000}"/>
    <cellStyle name="Normal 6 2 3 2 5 2 5 4" xfId="38118" xr:uid="{00000000-0005-0000-0000-00002A190000}"/>
    <cellStyle name="Normal 6 2 3 2 5 2 6" xfId="9544" xr:uid="{00000000-0005-0000-0000-00002B190000}"/>
    <cellStyle name="Normal 6 2 3 2 5 2 6 2" xfId="26897" xr:uid="{00000000-0005-0000-0000-00002C190000}"/>
    <cellStyle name="Normal 6 2 3 2 5 2 6 3" xfId="44243" xr:uid="{00000000-0005-0000-0000-00002D190000}"/>
    <cellStyle name="Normal 6 2 3 2 5 2 7" xfId="18224" xr:uid="{00000000-0005-0000-0000-00002E190000}"/>
    <cellStyle name="Normal 6 2 3 2 5 2 8" xfId="35570" xr:uid="{00000000-0005-0000-0000-00002F190000}"/>
    <cellStyle name="Normal 6 2 3 2 5 3" xfId="626" xr:uid="{00000000-0005-0000-0000-000030190000}"/>
    <cellStyle name="Normal 6 2 3 2 5 3 2" xfId="2439" xr:uid="{00000000-0005-0000-0000-000031190000}"/>
    <cellStyle name="Normal 6 2 3 2 5 3 2 2" xfId="8221" xr:uid="{00000000-0005-0000-0000-000032190000}"/>
    <cellStyle name="Normal 6 2 3 2 5 3 2 2 2" xfId="16894" xr:uid="{00000000-0005-0000-0000-000033190000}"/>
    <cellStyle name="Normal 6 2 3 2 5 3 2 2 2 2" xfId="34247" xr:uid="{00000000-0005-0000-0000-000034190000}"/>
    <cellStyle name="Normal 6 2 3 2 5 3 2 2 2 3" xfId="51593" xr:uid="{00000000-0005-0000-0000-000035190000}"/>
    <cellStyle name="Normal 6 2 3 2 5 3 2 2 3" xfId="25574" xr:uid="{00000000-0005-0000-0000-000036190000}"/>
    <cellStyle name="Normal 6 2 3 2 5 3 2 2 4" xfId="42920" xr:uid="{00000000-0005-0000-0000-000037190000}"/>
    <cellStyle name="Normal 6 2 3 2 5 3 2 3" xfId="5722" xr:uid="{00000000-0005-0000-0000-000038190000}"/>
    <cellStyle name="Normal 6 2 3 2 5 3 2 3 2" xfId="14395" xr:uid="{00000000-0005-0000-0000-000039190000}"/>
    <cellStyle name="Normal 6 2 3 2 5 3 2 3 2 2" xfId="31748" xr:uid="{00000000-0005-0000-0000-00003A190000}"/>
    <cellStyle name="Normal 6 2 3 2 5 3 2 3 2 3" xfId="49094" xr:uid="{00000000-0005-0000-0000-00003B190000}"/>
    <cellStyle name="Normal 6 2 3 2 5 3 2 3 3" xfId="23075" xr:uid="{00000000-0005-0000-0000-00003C190000}"/>
    <cellStyle name="Normal 6 2 3 2 5 3 2 3 4" xfId="40421" xr:uid="{00000000-0005-0000-0000-00003D190000}"/>
    <cellStyle name="Normal 6 2 3 2 5 3 2 4" xfId="11112" xr:uid="{00000000-0005-0000-0000-00003E190000}"/>
    <cellStyle name="Normal 6 2 3 2 5 3 2 4 2" xfId="28465" xr:uid="{00000000-0005-0000-0000-00003F190000}"/>
    <cellStyle name="Normal 6 2 3 2 5 3 2 4 3" xfId="45811" xr:uid="{00000000-0005-0000-0000-000040190000}"/>
    <cellStyle name="Normal 6 2 3 2 5 3 2 5" xfId="19792" xr:uid="{00000000-0005-0000-0000-000041190000}"/>
    <cellStyle name="Normal 6 2 3 2 5 3 2 6" xfId="37138" xr:uid="{00000000-0005-0000-0000-000042190000}"/>
    <cellStyle name="Normal 6 2 3 2 5 3 3" xfId="6408" xr:uid="{00000000-0005-0000-0000-000043190000}"/>
    <cellStyle name="Normal 6 2 3 2 5 3 3 2" xfId="15081" xr:uid="{00000000-0005-0000-0000-000044190000}"/>
    <cellStyle name="Normal 6 2 3 2 5 3 3 2 2" xfId="32434" xr:uid="{00000000-0005-0000-0000-000045190000}"/>
    <cellStyle name="Normal 6 2 3 2 5 3 3 2 3" xfId="49780" xr:uid="{00000000-0005-0000-0000-000046190000}"/>
    <cellStyle name="Normal 6 2 3 2 5 3 3 3" xfId="23761" xr:uid="{00000000-0005-0000-0000-000047190000}"/>
    <cellStyle name="Normal 6 2 3 2 5 3 3 4" xfId="41107" xr:uid="{00000000-0005-0000-0000-000048190000}"/>
    <cellStyle name="Normal 6 2 3 2 5 3 4" xfId="4252" xr:uid="{00000000-0005-0000-0000-000049190000}"/>
    <cellStyle name="Normal 6 2 3 2 5 3 4 2" xfId="12925" xr:uid="{00000000-0005-0000-0000-00004A190000}"/>
    <cellStyle name="Normal 6 2 3 2 5 3 4 2 2" xfId="30278" xr:uid="{00000000-0005-0000-0000-00004B190000}"/>
    <cellStyle name="Normal 6 2 3 2 5 3 4 2 3" xfId="47624" xr:uid="{00000000-0005-0000-0000-00004C190000}"/>
    <cellStyle name="Normal 6 2 3 2 5 3 4 3" xfId="21605" xr:uid="{00000000-0005-0000-0000-00004D190000}"/>
    <cellStyle name="Normal 6 2 3 2 5 3 4 4" xfId="38951" xr:uid="{00000000-0005-0000-0000-00004E190000}"/>
    <cellStyle name="Normal 6 2 3 2 5 3 5" xfId="9299" xr:uid="{00000000-0005-0000-0000-00004F190000}"/>
    <cellStyle name="Normal 6 2 3 2 5 3 5 2" xfId="26652" xr:uid="{00000000-0005-0000-0000-000050190000}"/>
    <cellStyle name="Normal 6 2 3 2 5 3 5 3" xfId="43998" xr:uid="{00000000-0005-0000-0000-000051190000}"/>
    <cellStyle name="Normal 6 2 3 2 5 3 6" xfId="17979" xr:uid="{00000000-0005-0000-0000-000052190000}"/>
    <cellStyle name="Normal 6 2 3 2 5 3 7" xfId="35325" xr:uid="{00000000-0005-0000-0000-000053190000}"/>
    <cellStyle name="Normal 6 2 3 2 5 4" xfId="1949" xr:uid="{00000000-0005-0000-0000-000054190000}"/>
    <cellStyle name="Normal 6 2 3 2 5 4 2" xfId="7731" xr:uid="{00000000-0005-0000-0000-000055190000}"/>
    <cellStyle name="Normal 6 2 3 2 5 4 2 2" xfId="16404" xr:uid="{00000000-0005-0000-0000-000056190000}"/>
    <cellStyle name="Normal 6 2 3 2 5 4 2 2 2" xfId="33757" xr:uid="{00000000-0005-0000-0000-000057190000}"/>
    <cellStyle name="Normal 6 2 3 2 5 4 2 2 3" xfId="51103" xr:uid="{00000000-0005-0000-0000-000058190000}"/>
    <cellStyle name="Normal 6 2 3 2 5 4 2 3" xfId="25084" xr:uid="{00000000-0005-0000-0000-000059190000}"/>
    <cellStyle name="Normal 6 2 3 2 5 4 2 4" xfId="42430" xr:uid="{00000000-0005-0000-0000-00005A190000}"/>
    <cellStyle name="Normal 6 2 3 2 5 4 3" xfId="3762" xr:uid="{00000000-0005-0000-0000-00005B190000}"/>
    <cellStyle name="Normal 6 2 3 2 5 4 3 2" xfId="12435" xr:uid="{00000000-0005-0000-0000-00005C190000}"/>
    <cellStyle name="Normal 6 2 3 2 5 4 3 2 2" xfId="29788" xr:uid="{00000000-0005-0000-0000-00005D190000}"/>
    <cellStyle name="Normal 6 2 3 2 5 4 3 2 3" xfId="47134" xr:uid="{00000000-0005-0000-0000-00005E190000}"/>
    <cellStyle name="Normal 6 2 3 2 5 4 3 3" xfId="21115" xr:uid="{00000000-0005-0000-0000-00005F190000}"/>
    <cellStyle name="Normal 6 2 3 2 5 4 3 4" xfId="38461" xr:uid="{00000000-0005-0000-0000-000060190000}"/>
    <cellStyle name="Normal 6 2 3 2 5 4 4" xfId="10622" xr:uid="{00000000-0005-0000-0000-000061190000}"/>
    <cellStyle name="Normal 6 2 3 2 5 4 4 2" xfId="27975" xr:uid="{00000000-0005-0000-0000-000062190000}"/>
    <cellStyle name="Normal 6 2 3 2 5 4 4 3" xfId="45321" xr:uid="{00000000-0005-0000-0000-000063190000}"/>
    <cellStyle name="Normal 6 2 3 2 5 4 5" xfId="19302" xr:uid="{00000000-0005-0000-0000-000064190000}"/>
    <cellStyle name="Normal 6 2 3 2 5 4 6" xfId="36648" xr:uid="{00000000-0005-0000-0000-000065190000}"/>
    <cellStyle name="Normal 6 2 3 2 5 5" xfId="1361" xr:uid="{00000000-0005-0000-0000-000066190000}"/>
    <cellStyle name="Normal 6 2 3 2 5 5 2" xfId="7143" xr:uid="{00000000-0005-0000-0000-000067190000}"/>
    <cellStyle name="Normal 6 2 3 2 5 5 2 2" xfId="15816" xr:uid="{00000000-0005-0000-0000-000068190000}"/>
    <cellStyle name="Normal 6 2 3 2 5 5 2 2 2" xfId="33169" xr:uid="{00000000-0005-0000-0000-000069190000}"/>
    <cellStyle name="Normal 6 2 3 2 5 5 2 2 3" xfId="50515" xr:uid="{00000000-0005-0000-0000-00006A190000}"/>
    <cellStyle name="Normal 6 2 3 2 5 5 2 3" xfId="24496" xr:uid="{00000000-0005-0000-0000-00006B190000}"/>
    <cellStyle name="Normal 6 2 3 2 5 5 2 4" xfId="41842" xr:uid="{00000000-0005-0000-0000-00006C190000}"/>
    <cellStyle name="Normal 6 2 3 2 5 5 3" xfId="4987" xr:uid="{00000000-0005-0000-0000-00006D190000}"/>
    <cellStyle name="Normal 6 2 3 2 5 5 3 2" xfId="13660" xr:uid="{00000000-0005-0000-0000-00006E190000}"/>
    <cellStyle name="Normal 6 2 3 2 5 5 3 2 2" xfId="31013" xr:uid="{00000000-0005-0000-0000-00006F190000}"/>
    <cellStyle name="Normal 6 2 3 2 5 5 3 2 3" xfId="48359" xr:uid="{00000000-0005-0000-0000-000070190000}"/>
    <cellStyle name="Normal 6 2 3 2 5 5 3 3" xfId="22340" xr:uid="{00000000-0005-0000-0000-000071190000}"/>
    <cellStyle name="Normal 6 2 3 2 5 5 3 4" xfId="39686" xr:uid="{00000000-0005-0000-0000-000072190000}"/>
    <cellStyle name="Normal 6 2 3 2 5 5 4" xfId="10034" xr:uid="{00000000-0005-0000-0000-000073190000}"/>
    <cellStyle name="Normal 6 2 3 2 5 5 4 2" xfId="27387" xr:uid="{00000000-0005-0000-0000-000074190000}"/>
    <cellStyle name="Normal 6 2 3 2 5 5 4 3" xfId="44733" xr:uid="{00000000-0005-0000-0000-000075190000}"/>
    <cellStyle name="Normal 6 2 3 2 5 5 5" xfId="18714" xr:uid="{00000000-0005-0000-0000-000076190000}"/>
    <cellStyle name="Normal 6 2 3 2 5 5 6" xfId="36060" xr:uid="{00000000-0005-0000-0000-000077190000}"/>
    <cellStyle name="Normal 6 2 3 2 5 6" xfId="5918" xr:uid="{00000000-0005-0000-0000-000078190000}"/>
    <cellStyle name="Normal 6 2 3 2 5 6 2" xfId="14591" xr:uid="{00000000-0005-0000-0000-000079190000}"/>
    <cellStyle name="Normal 6 2 3 2 5 6 2 2" xfId="31944" xr:uid="{00000000-0005-0000-0000-00007A190000}"/>
    <cellStyle name="Normal 6 2 3 2 5 6 2 3" xfId="49290" xr:uid="{00000000-0005-0000-0000-00007B190000}"/>
    <cellStyle name="Normal 6 2 3 2 5 6 3" xfId="23271" xr:uid="{00000000-0005-0000-0000-00007C190000}"/>
    <cellStyle name="Normal 6 2 3 2 5 6 4" xfId="40617" xr:uid="{00000000-0005-0000-0000-00007D190000}"/>
    <cellStyle name="Normal 6 2 3 2 5 7" xfId="3174" xr:uid="{00000000-0005-0000-0000-00007E190000}"/>
    <cellStyle name="Normal 6 2 3 2 5 7 2" xfId="11847" xr:uid="{00000000-0005-0000-0000-00007F190000}"/>
    <cellStyle name="Normal 6 2 3 2 5 7 2 2" xfId="29200" xr:uid="{00000000-0005-0000-0000-000080190000}"/>
    <cellStyle name="Normal 6 2 3 2 5 7 2 3" xfId="46546" xr:uid="{00000000-0005-0000-0000-000081190000}"/>
    <cellStyle name="Normal 6 2 3 2 5 7 3" xfId="20527" xr:uid="{00000000-0005-0000-0000-000082190000}"/>
    <cellStyle name="Normal 6 2 3 2 5 7 4" xfId="37873" xr:uid="{00000000-0005-0000-0000-000083190000}"/>
    <cellStyle name="Normal 6 2 3 2 5 8" xfId="8809" xr:uid="{00000000-0005-0000-0000-000084190000}"/>
    <cellStyle name="Normal 6 2 3 2 5 8 2" xfId="26162" xr:uid="{00000000-0005-0000-0000-000085190000}"/>
    <cellStyle name="Normal 6 2 3 2 5 8 3" xfId="43508" xr:uid="{00000000-0005-0000-0000-000086190000}"/>
    <cellStyle name="Normal 6 2 3 2 5 9" xfId="17489" xr:uid="{00000000-0005-0000-0000-000087190000}"/>
    <cellStyle name="Normal 6 2 3 2 6" xfId="773" xr:uid="{00000000-0005-0000-0000-000088190000}"/>
    <cellStyle name="Normal 6 2 3 2 6 2" xfId="2586" xr:uid="{00000000-0005-0000-0000-000089190000}"/>
    <cellStyle name="Normal 6 2 3 2 6 2 2" xfId="8368" xr:uid="{00000000-0005-0000-0000-00008A190000}"/>
    <cellStyle name="Normal 6 2 3 2 6 2 2 2" xfId="17041" xr:uid="{00000000-0005-0000-0000-00008B190000}"/>
    <cellStyle name="Normal 6 2 3 2 6 2 2 2 2" xfId="34394" xr:uid="{00000000-0005-0000-0000-00008C190000}"/>
    <cellStyle name="Normal 6 2 3 2 6 2 2 2 3" xfId="51740" xr:uid="{00000000-0005-0000-0000-00008D190000}"/>
    <cellStyle name="Normal 6 2 3 2 6 2 2 3" xfId="25721" xr:uid="{00000000-0005-0000-0000-00008E190000}"/>
    <cellStyle name="Normal 6 2 3 2 6 2 2 4" xfId="43067" xr:uid="{00000000-0005-0000-0000-00008F190000}"/>
    <cellStyle name="Normal 6 2 3 2 6 2 3" xfId="4399" xr:uid="{00000000-0005-0000-0000-000090190000}"/>
    <cellStyle name="Normal 6 2 3 2 6 2 3 2" xfId="13072" xr:uid="{00000000-0005-0000-0000-000091190000}"/>
    <cellStyle name="Normal 6 2 3 2 6 2 3 2 2" xfId="30425" xr:uid="{00000000-0005-0000-0000-000092190000}"/>
    <cellStyle name="Normal 6 2 3 2 6 2 3 2 3" xfId="47771" xr:uid="{00000000-0005-0000-0000-000093190000}"/>
    <cellStyle name="Normal 6 2 3 2 6 2 3 3" xfId="21752" xr:uid="{00000000-0005-0000-0000-000094190000}"/>
    <cellStyle name="Normal 6 2 3 2 6 2 3 4" xfId="39098" xr:uid="{00000000-0005-0000-0000-000095190000}"/>
    <cellStyle name="Normal 6 2 3 2 6 2 4" xfId="11259" xr:uid="{00000000-0005-0000-0000-000096190000}"/>
    <cellStyle name="Normal 6 2 3 2 6 2 4 2" xfId="28612" xr:uid="{00000000-0005-0000-0000-000097190000}"/>
    <cellStyle name="Normal 6 2 3 2 6 2 4 3" xfId="45958" xr:uid="{00000000-0005-0000-0000-000098190000}"/>
    <cellStyle name="Normal 6 2 3 2 6 2 5" xfId="19939" xr:uid="{00000000-0005-0000-0000-000099190000}"/>
    <cellStyle name="Normal 6 2 3 2 6 2 6" xfId="37285" xr:uid="{00000000-0005-0000-0000-00009A190000}"/>
    <cellStyle name="Normal 6 2 3 2 6 3" xfId="1508" xr:uid="{00000000-0005-0000-0000-00009B190000}"/>
    <cellStyle name="Normal 6 2 3 2 6 3 2" xfId="7290" xr:uid="{00000000-0005-0000-0000-00009C190000}"/>
    <cellStyle name="Normal 6 2 3 2 6 3 2 2" xfId="15963" xr:uid="{00000000-0005-0000-0000-00009D190000}"/>
    <cellStyle name="Normal 6 2 3 2 6 3 2 2 2" xfId="33316" xr:uid="{00000000-0005-0000-0000-00009E190000}"/>
    <cellStyle name="Normal 6 2 3 2 6 3 2 2 3" xfId="50662" xr:uid="{00000000-0005-0000-0000-00009F190000}"/>
    <cellStyle name="Normal 6 2 3 2 6 3 2 3" xfId="24643" xr:uid="{00000000-0005-0000-0000-0000A0190000}"/>
    <cellStyle name="Normal 6 2 3 2 6 3 2 4" xfId="41989" xr:uid="{00000000-0005-0000-0000-0000A1190000}"/>
    <cellStyle name="Normal 6 2 3 2 6 3 3" xfId="5134" xr:uid="{00000000-0005-0000-0000-0000A2190000}"/>
    <cellStyle name="Normal 6 2 3 2 6 3 3 2" xfId="13807" xr:uid="{00000000-0005-0000-0000-0000A3190000}"/>
    <cellStyle name="Normal 6 2 3 2 6 3 3 2 2" xfId="31160" xr:uid="{00000000-0005-0000-0000-0000A4190000}"/>
    <cellStyle name="Normal 6 2 3 2 6 3 3 2 3" xfId="48506" xr:uid="{00000000-0005-0000-0000-0000A5190000}"/>
    <cellStyle name="Normal 6 2 3 2 6 3 3 3" xfId="22487" xr:uid="{00000000-0005-0000-0000-0000A6190000}"/>
    <cellStyle name="Normal 6 2 3 2 6 3 3 4" xfId="39833" xr:uid="{00000000-0005-0000-0000-0000A7190000}"/>
    <cellStyle name="Normal 6 2 3 2 6 3 4" xfId="10181" xr:uid="{00000000-0005-0000-0000-0000A8190000}"/>
    <cellStyle name="Normal 6 2 3 2 6 3 4 2" xfId="27534" xr:uid="{00000000-0005-0000-0000-0000A9190000}"/>
    <cellStyle name="Normal 6 2 3 2 6 3 4 3" xfId="44880" xr:uid="{00000000-0005-0000-0000-0000AA190000}"/>
    <cellStyle name="Normal 6 2 3 2 6 3 5" xfId="18861" xr:uid="{00000000-0005-0000-0000-0000AB190000}"/>
    <cellStyle name="Normal 6 2 3 2 6 3 6" xfId="36207" xr:uid="{00000000-0005-0000-0000-0000AC190000}"/>
    <cellStyle name="Normal 6 2 3 2 6 4" xfId="6555" xr:uid="{00000000-0005-0000-0000-0000AD190000}"/>
    <cellStyle name="Normal 6 2 3 2 6 4 2" xfId="15228" xr:uid="{00000000-0005-0000-0000-0000AE190000}"/>
    <cellStyle name="Normal 6 2 3 2 6 4 2 2" xfId="32581" xr:uid="{00000000-0005-0000-0000-0000AF190000}"/>
    <cellStyle name="Normal 6 2 3 2 6 4 2 3" xfId="49927" xr:uid="{00000000-0005-0000-0000-0000B0190000}"/>
    <cellStyle name="Normal 6 2 3 2 6 4 3" xfId="23908" xr:uid="{00000000-0005-0000-0000-0000B1190000}"/>
    <cellStyle name="Normal 6 2 3 2 6 4 4" xfId="41254" xr:uid="{00000000-0005-0000-0000-0000B2190000}"/>
    <cellStyle name="Normal 6 2 3 2 6 5" xfId="3321" xr:uid="{00000000-0005-0000-0000-0000B3190000}"/>
    <cellStyle name="Normal 6 2 3 2 6 5 2" xfId="11994" xr:uid="{00000000-0005-0000-0000-0000B4190000}"/>
    <cellStyle name="Normal 6 2 3 2 6 5 2 2" xfId="29347" xr:uid="{00000000-0005-0000-0000-0000B5190000}"/>
    <cellStyle name="Normal 6 2 3 2 6 5 2 3" xfId="46693" xr:uid="{00000000-0005-0000-0000-0000B6190000}"/>
    <cellStyle name="Normal 6 2 3 2 6 5 3" xfId="20674" xr:uid="{00000000-0005-0000-0000-0000B7190000}"/>
    <cellStyle name="Normal 6 2 3 2 6 5 4" xfId="38020" xr:uid="{00000000-0005-0000-0000-0000B8190000}"/>
    <cellStyle name="Normal 6 2 3 2 6 6" xfId="9446" xr:uid="{00000000-0005-0000-0000-0000B9190000}"/>
    <cellStyle name="Normal 6 2 3 2 6 6 2" xfId="26799" xr:uid="{00000000-0005-0000-0000-0000BA190000}"/>
    <cellStyle name="Normal 6 2 3 2 6 6 3" xfId="44145" xr:uid="{00000000-0005-0000-0000-0000BB190000}"/>
    <cellStyle name="Normal 6 2 3 2 6 7" xfId="18126" xr:uid="{00000000-0005-0000-0000-0000BC190000}"/>
    <cellStyle name="Normal 6 2 3 2 6 8" xfId="35472" xr:uid="{00000000-0005-0000-0000-0000BD190000}"/>
    <cellStyle name="Normal 6 2 3 2 7" xfId="381" xr:uid="{00000000-0005-0000-0000-0000BE190000}"/>
    <cellStyle name="Normal 6 2 3 2 7 2" xfId="2194" xr:uid="{00000000-0005-0000-0000-0000BF190000}"/>
    <cellStyle name="Normal 6 2 3 2 7 2 2" xfId="7976" xr:uid="{00000000-0005-0000-0000-0000C0190000}"/>
    <cellStyle name="Normal 6 2 3 2 7 2 2 2" xfId="16649" xr:uid="{00000000-0005-0000-0000-0000C1190000}"/>
    <cellStyle name="Normal 6 2 3 2 7 2 2 2 2" xfId="34002" xr:uid="{00000000-0005-0000-0000-0000C2190000}"/>
    <cellStyle name="Normal 6 2 3 2 7 2 2 2 3" xfId="51348" xr:uid="{00000000-0005-0000-0000-0000C3190000}"/>
    <cellStyle name="Normal 6 2 3 2 7 2 2 3" xfId="25329" xr:uid="{00000000-0005-0000-0000-0000C4190000}"/>
    <cellStyle name="Normal 6 2 3 2 7 2 2 4" xfId="42675" xr:uid="{00000000-0005-0000-0000-0000C5190000}"/>
    <cellStyle name="Normal 6 2 3 2 7 2 3" xfId="5477" xr:uid="{00000000-0005-0000-0000-0000C6190000}"/>
    <cellStyle name="Normal 6 2 3 2 7 2 3 2" xfId="14150" xr:uid="{00000000-0005-0000-0000-0000C7190000}"/>
    <cellStyle name="Normal 6 2 3 2 7 2 3 2 2" xfId="31503" xr:uid="{00000000-0005-0000-0000-0000C8190000}"/>
    <cellStyle name="Normal 6 2 3 2 7 2 3 2 3" xfId="48849" xr:uid="{00000000-0005-0000-0000-0000C9190000}"/>
    <cellStyle name="Normal 6 2 3 2 7 2 3 3" xfId="22830" xr:uid="{00000000-0005-0000-0000-0000CA190000}"/>
    <cellStyle name="Normal 6 2 3 2 7 2 3 4" xfId="40176" xr:uid="{00000000-0005-0000-0000-0000CB190000}"/>
    <cellStyle name="Normal 6 2 3 2 7 2 4" xfId="10867" xr:uid="{00000000-0005-0000-0000-0000CC190000}"/>
    <cellStyle name="Normal 6 2 3 2 7 2 4 2" xfId="28220" xr:uid="{00000000-0005-0000-0000-0000CD190000}"/>
    <cellStyle name="Normal 6 2 3 2 7 2 4 3" xfId="45566" xr:uid="{00000000-0005-0000-0000-0000CE190000}"/>
    <cellStyle name="Normal 6 2 3 2 7 2 5" xfId="19547" xr:uid="{00000000-0005-0000-0000-0000CF190000}"/>
    <cellStyle name="Normal 6 2 3 2 7 2 6" xfId="36893" xr:uid="{00000000-0005-0000-0000-0000D0190000}"/>
    <cellStyle name="Normal 6 2 3 2 7 3" xfId="6163" xr:uid="{00000000-0005-0000-0000-0000D1190000}"/>
    <cellStyle name="Normal 6 2 3 2 7 3 2" xfId="14836" xr:uid="{00000000-0005-0000-0000-0000D2190000}"/>
    <cellStyle name="Normal 6 2 3 2 7 3 2 2" xfId="32189" xr:uid="{00000000-0005-0000-0000-0000D3190000}"/>
    <cellStyle name="Normal 6 2 3 2 7 3 2 3" xfId="49535" xr:uid="{00000000-0005-0000-0000-0000D4190000}"/>
    <cellStyle name="Normal 6 2 3 2 7 3 3" xfId="23516" xr:uid="{00000000-0005-0000-0000-0000D5190000}"/>
    <cellStyle name="Normal 6 2 3 2 7 3 4" xfId="40862" xr:uid="{00000000-0005-0000-0000-0000D6190000}"/>
    <cellStyle name="Normal 6 2 3 2 7 4" xfId="4007" xr:uid="{00000000-0005-0000-0000-0000D7190000}"/>
    <cellStyle name="Normal 6 2 3 2 7 4 2" xfId="12680" xr:uid="{00000000-0005-0000-0000-0000D8190000}"/>
    <cellStyle name="Normal 6 2 3 2 7 4 2 2" xfId="30033" xr:uid="{00000000-0005-0000-0000-0000D9190000}"/>
    <cellStyle name="Normal 6 2 3 2 7 4 2 3" xfId="47379" xr:uid="{00000000-0005-0000-0000-0000DA190000}"/>
    <cellStyle name="Normal 6 2 3 2 7 4 3" xfId="21360" xr:uid="{00000000-0005-0000-0000-0000DB190000}"/>
    <cellStyle name="Normal 6 2 3 2 7 4 4" xfId="38706" xr:uid="{00000000-0005-0000-0000-0000DC190000}"/>
    <cellStyle name="Normal 6 2 3 2 7 5" xfId="9054" xr:uid="{00000000-0005-0000-0000-0000DD190000}"/>
    <cellStyle name="Normal 6 2 3 2 7 5 2" xfId="26407" xr:uid="{00000000-0005-0000-0000-0000DE190000}"/>
    <cellStyle name="Normal 6 2 3 2 7 5 3" xfId="43753" xr:uid="{00000000-0005-0000-0000-0000DF190000}"/>
    <cellStyle name="Normal 6 2 3 2 7 6" xfId="17734" xr:uid="{00000000-0005-0000-0000-0000E0190000}"/>
    <cellStyle name="Normal 6 2 3 2 7 7" xfId="35080" xr:uid="{00000000-0005-0000-0000-0000E1190000}"/>
    <cellStyle name="Normal 6 2 3 2 8" xfId="1851" xr:uid="{00000000-0005-0000-0000-0000E2190000}"/>
    <cellStyle name="Normal 6 2 3 2 8 2" xfId="7633" xr:uid="{00000000-0005-0000-0000-0000E3190000}"/>
    <cellStyle name="Normal 6 2 3 2 8 2 2" xfId="16306" xr:uid="{00000000-0005-0000-0000-0000E4190000}"/>
    <cellStyle name="Normal 6 2 3 2 8 2 2 2" xfId="33659" xr:uid="{00000000-0005-0000-0000-0000E5190000}"/>
    <cellStyle name="Normal 6 2 3 2 8 2 2 3" xfId="51005" xr:uid="{00000000-0005-0000-0000-0000E6190000}"/>
    <cellStyle name="Normal 6 2 3 2 8 2 3" xfId="24986" xr:uid="{00000000-0005-0000-0000-0000E7190000}"/>
    <cellStyle name="Normal 6 2 3 2 8 2 4" xfId="42332" xr:uid="{00000000-0005-0000-0000-0000E8190000}"/>
    <cellStyle name="Normal 6 2 3 2 8 3" xfId="3664" xr:uid="{00000000-0005-0000-0000-0000E9190000}"/>
    <cellStyle name="Normal 6 2 3 2 8 3 2" xfId="12337" xr:uid="{00000000-0005-0000-0000-0000EA190000}"/>
    <cellStyle name="Normal 6 2 3 2 8 3 2 2" xfId="29690" xr:uid="{00000000-0005-0000-0000-0000EB190000}"/>
    <cellStyle name="Normal 6 2 3 2 8 3 2 3" xfId="47036" xr:uid="{00000000-0005-0000-0000-0000EC190000}"/>
    <cellStyle name="Normal 6 2 3 2 8 3 3" xfId="21017" xr:uid="{00000000-0005-0000-0000-0000ED190000}"/>
    <cellStyle name="Normal 6 2 3 2 8 3 4" xfId="38363" xr:uid="{00000000-0005-0000-0000-0000EE190000}"/>
    <cellStyle name="Normal 6 2 3 2 8 4" xfId="10524" xr:uid="{00000000-0005-0000-0000-0000EF190000}"/>
    <cellStyle name="Normal 6 2 3 2 8 4 2" xfId="27877" xr:uid="{00000000-0005-0000-0000-0000F0190000}"/>
    <cellStyle name="Normal 6 2 3 2 8 4 3" xfId="45223" xr:uid="{00000000-0005-0000-0000-0000F1190000}"/>
    <cellStyle name="Normal 6 2 3 2 8 5" xfId="19204" xr:uid="{00000000-0005-0000-0000-0000F2190000}"/>
    <cellStyle name="Normal 6 2 3 2 8 6" xfId="36550" xr:uid="{00000000-0005-0000-0000-0000F3190000}"/>
    <cellStyle name="Normal 6 2 3 2 9" xfId="1116" xr:uid="{00000000-0005-0000-0000-0000F4190000}"/>
    <cellStyle name="Normal 6 2 3 2 9 2" xfId="6898" xr:uid="{00000000-0005-0000-0000-0000F5190000}"/>
    <cellStyle name="Normal 6 2 3 2 9 2 2" xfId="15571" xr:uid="{00000000-0005-0000-0000-0000F6190000}"/>
    <cellStyle name="Normal 6 2 3 2 9 2 2 2" xfId="32924" xr:uid="{00000000-0005-0000-0000-0000F7190000}"/>
    <cellStyle name="Normal 6 2 3 2 9 2 2 3" xfId="50270" xr:uid="{00000000-0005-0000-0000-0000F8190000}"/>
    <cellStyle name="Normal 6 2 3 2 9 2 3" xfId="24251" xr:uid="{00000000-0005-0000-0000-0000F9190000}"/>
    <cellStyle name="Normal 6 2 3 2 9 2 4" xfId="41597" xr:uid="{00000000-0005-0000-0000-0000FA190000}"/>
    <cellStyle name="Normal 6 2 3 2 9 3" xfId="4742" xr:uid="{00000000-0005-0000-0000-0000FB190000}"/>
    <cellStyle name="Normal 6 2 3 2 9 3 2" xfId="13415" xr:uid="{00000000-0005-0000-0000-0000FC190000}"/>
    <cellStyle name="Normal 6 2 3 2 9 3 2 2" xfId="30768" xr:uid="{00000000-0005-0000-0000-0000FD190000}"/>
    <cellStyle name="Normal 6 2 3 2 9 3 2 3" xfId="48114" xr:uid="{00000000-0005-0000-0000-0000FE190000}"/>
    <cellStyle name="Normal 6 2 3 2 9 3 3" xfId="22095" xr:uid="{00000000-0005-0000-0000-0000FF190000}"/>
    <cellStyle name="Normal 6 2 3 2 9 3 4" xfId="39441" xr:uid="{00000000-0005-0000-0000-0000001A0000}"/>
    <cellStyle name="Normal 6 2 3 2 9 4" xfId="9789" xr:uid="{00000000-0005-0000-0000-0000011A0000}"/>
    <cellStyle name="Normal 6 2 3 2 9 4 2" xfId="27142" xr:uid="{00000000-0005-0000-0000-0000021A0000}"/>
    <cellStyle name="Normal 6 2 3 2 9 4 3" xfId="44488" xr:uid="{00000000-0005-0000-0000-0000031A0000}"/>
    <cellStyle name="Normal 6 2 3 2 9 5" xfId="18469" xr:uid="{00000000-0005-0000-0000-0000041A0000}"/>
    <cellStyle name="Normal 6 2 3 2 9 6" xfId="35815" xr:uid="{00000000-0005-0000-0000-0000051A0000}"/>
    <cellStyle name="Normal 6 2 3 3" xfId="71" xr:uid="{00000000-0005-0000-0000-0000061A0000}"/>
    <cellStyle name="Normal 6 2 3 3 10" xfId="8744" xr:uid="{00000000-0005-0000-0000-0000071A0000}"/>
    <cellStyle name="Normal 6 2 3 3 10 2" xfId="26097" xr:uid="{00000000-0005-0000-0000-0000081A0000}"/>
    <cellStyle name="Normal 6 2 3 3 10 3" xfId="43443" xr:uid="{00000000-0005-0000-0000-0000091A0000}"/>
    <cellStyle name="Normal 6 2 3 3 11" xfId="17424" xr:uid="{00000000-0005-0000-0000-00000A1A0000}"/>
    <cellStyle name="Normal 6 2 3 3 12" xfId="34770" xr:uid="{00000000-0005-0000-0000-00000B1A0000}"/>
    <cellStyle name="Normal 6 2 3 3 2" xfId="316" xr:uid="{00000000-0005-0000-0000-00000C1A0000}"/>
    <cellStyle name="Normal 6 2 3 3 2 10" xfId="35015" xr:uid="{00000000-0005-0000-0000-00000D1A0000}"/>
    <cellStyle name="Normal 6 2 3 3 2 2" xfId="1051" xr:uid="{00000000-0005-0000-0000-00000E1A0000}"/>
    <cellStyle name="Normal 6 2 3 3 2 2 2" xfId="2864" xr:uid="{00000000-0005-0000-0000-00000F1A0000}"/>
    <cellStyle name="Normal 6 2 3 3 2 2 2 2" xfId="8646" xr:uid="{00000000-0005-0000-0000-0000101A0000}"/>
    <cellStyle name="Normal 6 2 3 3 2 2 2 2 2" xfId="17319" xr:uid="{00000000-0005-0000-0000-0000111A0000}"/>
    <cellStyle name="Normal 6 2 3 3 2 2 2 2 2 2" xfId="34672" xr:uid="{00000000-0005-0000-0000-0000121A0000}"/>
    <cellStyle name="Normal 6 2 3 3 2 2 2 2 2 3" xfId="52018" xr:uid="{00000000-0005-0000-0000-0000131A0000}"/>
    <cellStyle name="Normal 6 2 3 3 2 2 2 2 3" xfId="25999" xr:uid="{00000000-0005-0000-0000-0000141A0000}"/>
    <cellStyle name="Normal 6 2 3 3 2 2 2 2 4" xfId="43345" xr:uid="{00000000-0005-0000-0000-0000151A0000}"/>
    <cellStyle name="Normal 6 2 3 3 2 2 2 3" xfId="4677" xr:uid="{00000000-0005-0000-0000-0000161A0000}"/>
    <cellStyle name="Normal 6 2 3 3 2 2 2 3 2" xfId="13350" xr:uid="{00000000-0005-0000-0000-0000171A0000}"/>
    <cellStyle name="Normal 6 2 3 3 2 2 2 3 2 2" xfId="30703" xr:uid="{00000000-0005-0000-0000-0000181A0000}"/>
    <cellStyle name="Normal 6 2 3 3 2 2 2 3 2 3" xfId="48049" xr:uid="{00000000-0005-0000-0000-0000191A0000}"/>
    <cellStyle name="Normal 6 2 3 3 2 2 2 3 3" xfId="22030" xr:uid="{00000000-0005-0000-0000-00001A1A0000}"/>
    <cellStyle name="Normal 6 2 3 3 2 2 2 3 4" xfId="39376" xr:uid="{00000000-0005-0000-0000-00001B1A0000}"/>
    <cellStyle name="Normal 6 2 3 3 2 2 2 4" xfId="11537" xr:uid="{00000000-0005-0000-0000-00001C1A0000}"/>
    <cellStyle name="Normal 6 2 3 3 2 2 2 4 2" xfId="28890" xr:uid="{00000000-0005-0000-0000-00001D1A0000}"/>
    <cellStyle name="Normal 6 2 3 3 2 2 2 4 3" xfId="46236" xr:uid="{00000000-0005-0000-0000-00001E1A0000}"/>
    <cellStyle name="Normal 6 2 3 3 2 2 2 5" xfId="20217" xr:uid="{00000000-0005-0000-0000-00001F1A0000}"/>
    <cellStyle name="Normal 6 2 3 3 2 2 2 6" xfId="37563" xr:uid="{00000000-0005-0000-0000-0000201A0000}"/>
    <cellStyle name="Normal 6 2 3 3 2 2 3" xfId="1786" xr:uid="{00000000-0005-0000-0000-0000211A0000}"/>
    <cellStyle name="Normal 6 2 3 3 2 2 3 2" xfId="7568" xr:uid="{00000000-0005-0000-0000-0000221A0000}"/>
    <cellStyle name="Normal 6 2 3 3 2 2 3 2 2" xfId="16241" xr:uid="{00000000-0005-0000-0000-0000231A0000}"/>
    <cellStyle name="Normal 6 2 3 3 2 2 3 2 2 2" xfId="33594" xr:uid="{00000000-0005-0000-0000-0000241A0000}"/>
    <cellStyle name="Normal 6 2 3 3 2 2 3 2 2 3" xfId="50940" xr:uid="{00000000-0005-0000-0000-0000251A0000}"/>
    <cellStyle name="Normal 6 2 3 3 2 2 3 2 3" xfId="24921" xr:uid="{00000000-0005-0000-0000-0000261A0000}"/>
    <cellStyle name="Normal 6 2 3 3 2 2 3 2 4" xfId="42267" xr:uid="{00000000-0005-0000-0000-0000271A0000}"/>
    <cellStyle name="Normal 6 2 3 3 2 2 3 3" xfId="5412" xr:uid="{00000000-0005-0000-0000-0000281A0000}"/>
    <cellStyle name="Normal 6 2 3 3 2 2 3 3 2" xfId="14085" xr:uid="{00000000-0005-0000-0000-0000291A0000}"/>
    <cellStyle name="Normal 6 2 3 3 2 2 3 3 2 2" xfId="31438" xr:uid="{00000000-0005-0000-0000-00002A1A0000}"/>
    <cellStyle name="Normal 6 2 3 3 2 2 3 3 2 3" xfId="48784" xr:uid="{00000000-0005-0000-0000-00002B1A0000}"/>
    <cellStyle name="Normal 6 2 3 3 2 2 3 3 3" xfId="22765" xr:uid="{00000000-0005-0000-0000-00002C1A0000}"/>
    <cellStyle name="Normal 6 2 3 3 2 2 3 3 4" xfId="40111" xr:uid="{00000000-0005-0000-0000-00002D1A0000}"/>
    <cellStyle name="Normal 6 2 3 3 2 2 3 4" xfId="10459" xr:uid="{00000000-0005-0000-0000-00002E1A0000}"/>
    <cellStyle name="Normal 6 2 3 3 2 2 3 4 2" xfId="27812" xr:uid="{00000000-0005-0000-0000-00002F1A0000}"/>
    <cellStyle name="Normal 6 2 3 3 2 2 3 4 3" xfId="45158" xr:uid="{00000000-0005-0000-0000-0000301A0000}"/>
    <cellStyle name="Normal 6 2 3 3 2 2 3 5" xfId="19139" xr:uid="{00000000-0005-0000-0000-0000311A0000}"/>
    <cellStyle name="Normal 6 2 3 3 2 2 3 6" xfId="36485" xr:uid="{00000000-0005-0000-0000-0000321A0000}"/>
    <cellStyle name="Normal 6 2 3 3 2 2 4" xfId="6833" xr:uid="{00000000-0005-0000-0000-0000331A0000}"/>
    <cellStyle name="Normal 6 2 3 3 2 2 4 2" xfId="15506" xr:uid="{00000000-0005-0000-0000-0000341A0000}"/>
    <cellStyle name="Normal 6 2 3 3 2 2 4 2 2" xfId="32859" xr:uid="{00000000-0005-0000-0000-0000351A0000}"/>
    <cellStyle name="Normal 6 2 3 3 2 2 4 2 3" xfId="50205" xr:uid="{00000000-0005-0000-0000-0000361A0000}"/>
    <cellStyle name="Normal 6 2 3 3 2 2 4 3" xfId="24186" xr:uid="{00000000-0005-0000-0000-0000371A0000}"/>
    <cellStyle name="Normal 6 2 3 3 2 2 4 4" xfId="41532" xr:uid="{00000000-0005-0000-0000-0000381A0000}"/>
    <cellStyle name="Normal 6 2 3 3 2 2 5" xfId="3599" xr:uid="{00000000-0005-0000-0000-0000391A0000}"/>
    <cellStyle name="Normal 6 2 3 3 2 2 5 2" xfId="12272" xr:uid="{00000000-0005-0000-0000-00003A1A0000}"/>
    <cellStyle name="Normal 6 2 3 3 2 2 5 2 2" xfId="29625" xr:uid="{00000000-0005-0000-0000-00003B1A0000}"/>
    <cellStyle name="Normal 6 2 3 3 2 2 5 2 3" xfId="46971" xr:uid="{00000000-0005-0000-0000-00003C1A0000}"/>
    <cellStyle name="Normal 6 2 3 3 2 2 5 3" xfId="20952" xr:uid="{00000000-0005-0000-0000-00003D1A0000}"/>
    <cellStyle name="Normal 6 2 3 3 2 2 5 4" xfId="38298" xr:uid="{00000000-0005-0000-0000-00003E1A0000}"/>
    <cellStyle name="Normal 6 2 3 3 2 2 6" xfId="9724" xr:uid="{00000000-0005-0000-0000-00003F1A0000}"/>
    <cellStyle name="Normal 6 2 3 3 2 2 6 2" xfId="27077" xr:uid="{00000000-0005-0000-0000-0000401A0000}"/>
    <cellStyle name="Normal 6 2 3 3 2 2 6 3" xfId="44423" xr:uid="{00000000-0005-0000-0000-0000411A0000}"/>
    <cellStyle name="Normal 6 2 3 3 2 2 7" xfId="18404" xr:uid="{00000000-0005-0000-0000-0000421A0000}"/>
    <cellStyle name="Normal 6 2 3 3 2 2 8" xfId="35750" xr:uid="{00000000-0005-0000-0000-0000431A0000}"/>
    <cellStyle name="Normal 6 2 3 3 2 3" xfId="561" xr:uid="{00000000-0005-0000-0000-0000441A0000}"/>
    <cellStyle name="Normal 6 2 3 3 2 3 2" xfId="2374" xr:uid="{00000000-0005-0000-0000-0000451A0000}"/>
    <cellStyle name="Normal 6 2 3 3 2 3 2 2" xfId="8156" xr:uid="{00000000-0005-0000-0000-0000461A0000}"/>
    <cellStyle name="Normal 6 2 3 3 2 3 2 2 2" xfId="16829" xr:uid="{00000000-0005-0000-0000-0000471A0000}"/>
    <cellStyle name="Normal 6 2 3 3 2 3 2 2 2 2" xfId="34182" xr:uid="{00000000-0005-0000-0000-0000481A0000}"/>
    <cellStyle name="Normal 6 2 3 3 2 3 2 2 2 3" xfId="51528" xr:uid="{00000000-0005-0000-0000-0000491A0000}"/>
    <cellStyle name="Normal 6 2 3 3 2 3 2 2 3" xfId="25509" xr:uid="{00000000-0005-0000-0000-00004A1A0000}"/>
    <cellStyle name="Normal 6 2 3 3 2 3 2 2 4" xfId="42855" xr:uid="{00000000-0005-0000-0000-00004B1A0000}"/>
    <cellStyle name="Normal 6 2 3 3 2 3 2 3" xfId="5657" xr:uid="{00000000-0005-0000-0000-00004C1A0000}"/>
    <cellStyle name="Normal 6 2 3 3 2 3 2 3 2" xfId="14330" xr:uid="{00000000-0005-0000-0000-00004D1A0000}"/>
    <cellStyle name="Normal 6 2 3 3 2 3 2 3 2 2" xfId="31683" xr:uid="{00000000-0005-0000-0000-00004E1A0000}"/>
    <cellStyle name="Normal 6 2 3 3 2 3 2 3 2 3" xfId="49029" xr:uid="{00000000-0005-0000-0000-00004F1A0000}"/>
    <cellStyle name="Normal 6 2 3 3 2 3 2 3 3" xfId="23010" xr:uid="{00000000-0005-0000-0000-0000501A0000}"/>
    <cellStyle name="Normal 6 2 3 3 2 3 2 3 4" xfId="40356" xr:uid="{00000000-0005-0000-0000-0000511A0000}"/>
    <cellStyle name="Normal 6 2 3 3 2 3 2 4" xfId="11047" xr:uid="{00000000-0005-0000-0000-0000521A0000}"/>
    <cellStyle name="Normal 6 2 3 3 2 3 2 4 2" xfId="28400" xr:uid="{00000000-0005-0000-0000-0000531A0000}"/>
    <cellStyle name="Normal 6 2 3 3 2 3 2 4 3" xfId="45746" xr:uid="{00000000-0005-0000-0000-0000541A0000}"/>
    <cellStyle name="Normal 6 2 3 3 2 3 2 5" xfId="19727" xr:uid="{00000000-0005-0000-0000-0000551A0000}"/>
    <cellStyle name="Normal 6 2 3 3 2 3 2 6" xfId="37073" xr:uid="{00000000-0005-0000-0000-0000561A0000}"/>
    <cellStyle name="Normal 6 2 3 3 2 3 3" xfId="6343" xr:uid="{00000000-0005-0000-0000-0000571A0000}"/>
    <cellStyle name="Normal 6 2 3 3 2 3 3 2" xfId="15016" xr:uid="{00000000-0005-0000-0000-0000581A0000}"/>
    <cellStyle name="Normal 6 2 3 3 2 3 3 2 2" xfId="32369" xr:uid="{00000000-0005-0000-0000-0000591A0000}"/>
    <cellStyle name="Normal 6 2 3 3 2 3 3 2 3" xfId="49715" xr:uid="{00000000-0005-0000-0000-00005A1A0000}"/>
    <cellStyle name="Normal 6 2 3 3 2 3 3 3" xfId="23696" xr:uid="{00000000-0005-0000-0000-00005B1A0000}"/>
    <cellStyle name="Normal 6 2 3 3 2 3 3 4" xfId="41042" xr:uid="{00000000-0005-0000-0000-00005C1A0000}"/>
    <cellStyle name="Normal 6 2 3 3 2 3 4" xfId="4187" xr:uid="{00000000-0005-0000-0000-00005D1A0000}"/>
    <cellStyle name="Normal 6 2 3 3 2 3 4 2" xfId="12860" xr:uid="{00000000-0005-0000-0000-00005E1A0000}"/>
    <cellStyle name="Normal 6 2 3 3 2 3 4 2 2" xfId="30213" xr:uid="{00000000-0005-0000-0000-00005F1A0000}"/>
    <cellStyle name="Normal 6 2 3 3 2 3 4 2 3" xfId="47559" xr:uid="{00000000-0005-0000-0000-0000601A0000}"/>
    <cellStyle name="Normal 6 2 3 3 2 3 4 3" xfId="21540" xr:uid="{00000000-0005-0000-0000-0000611A0000}"/>
    <cellStyle name="Normal 6 2 3 3 2 3 4 4" xfId="38886" xr:uid="{00000000-0005-0000-0000-0000621A0000}"/>
    <cellStyle name="Normal 6 2 3 3 2 3 5" xfId="9234" xr:uid="{00000000-0005-0000-0000-0000631A0000}"/>
    <cellStyle name="Normal 6 2 3 3 2 3 5 2" xfId="26587" xr:uid="{00000000-0005-0000-0000-0000641A0000}"/>
    <cellStyle name="Normal 6 2 3 3 2 3 5 3" xfId="43933" xr:uid="{00000000-0005-0000-0000-0000651A0000}"/>
    <cellStyle name="Normal 6 2 3 3 2 3 6" xfId="17914" xr:uid="{00000000-0005-0000-0000-0000661A0000}"/>
    <cellStyle name="Normal 6 2 3 3 2 3 7" xfId="35260" xr:uid="{00000000-0005-0000-0000-0000671A0000}"/>
    <cellStyle name="Normal 6 2 3 3 2 4" xfId="2129" xr:uid="{00000000-0005-0000-0000-0000681A0000}"/>
    <cellStyle name="Normal 6 2 3 3 2 4 2" xfId="7911" xr:uid="{00000000-0005-0000-0000-0000691A0000}"/>
    <cellStyle name="Normal 6 2 3 3 2 4 2 2" xfId="16584" xr:uid="{00000000-0005-0000-0000-00006A1A0000}"/>
    <cellStyle name="Normal 6 2 3 3 2 4 2 2 2" xfId="33937" xr:uid="{00000000-0005-0000-0000-00006B1A0000}"/>
    <cellStyle name="Normal 6 2 3 3 2 4 2 2 3" xfId="51283" xr:uid="{00000000-0005-0000-0000-00006C1A0000}"/>
    <cellStyle name="Normal 6 2 3 3 2 4 2 3" xfId="25264" xr:uid="{00000000-0005-0000-0000-00006D1A0000}"/>
    <cellStyle name="Normal 6 2 3 3 2 4 2 4" xfId="42610" xr:uid="{00000000-0005-0000-0000-00006E1A0000}"/>
    <cellStyle name="Normal 6 2 3 3 2 4 3" xfId="3942" xr:uid="{00000000-0005-0000-0000-00006F1A0000}"/>
    <cellStyle name="Normal 6 2 3 3 2 4 3 2" xfId="12615" xr:uid="{00000000-0005-0000-0000-0000701A0000}"/>
    <cellStyle name="Normal 6 2 3 3 2 4 3 2 2" xfId="29968" xr:uid="{00000000-0005-0000-0000-0000711A0000}"/>
    <cellStyle name="Normal 6 2 3 3 2 4 3 2 3" xfId="47314" xr:uid="{00000000-0005-0000-0000-0000721A0000}"/>
    <cellStyle name="Normal 6 2 3 3 2 4 3 3" xfId="21295" xr:uid="{00000000-0005-0000-0000-0000731A0000}"/>
    <cellStyle name="Normal 6 2 3 3 2 4 3 4" xfId="38641" xr:uid="{00000000-0005-0000-0000-0000741A0000}"/>
    <cellStyle name="Normal 6 2 3 3 2 4 4" xfId="10802" xr:uid="{00000000-0005-0000-0000-0000751A0000}"/>
    <cellStyle name="Normal 6 2 3 3 2 4 4 2" xfId="28155" xr:uid="{00000000-0005-0000-0000-0000761A0000}"/>
    <cellStyle name="Normal 6 2 3 3 2 4 4 3" xfId="45501" xr:uid="{00000000-0005-0000-0000-0000771A0000}"/>
    <cellStyle name="Normal 6 2 3 3 2 4 5" xfId="19482" xr:uid="{00000000-0005-0000-0000-0000781A0000}"/>
    <cellStyle name="Normal 6 2 3 3 2 4 6" xfId="36828" xr:uid="{00000000-0005-0000-0000-0000791A0000}"/>
    <cellStyle name="Normal 6 2 3 3 2 5" xfId="1296" xr:uid="{00000000-0005-0000-0000-00007A1A0000}"/>
    <cellStyle name="Normal 6 2 3 3 2 5 2" xfId="7078" xr:uid="{00000000-0005-0000-0000-00007B1A0000}"/>
    <cellStyle name="Normal 6 2 3 3 2 5 2 2" xfId="15751" xr:uid="{00000000-0005-0000-0000-00007C1A0000}"/>
    <cellStyle name="Normal 6 2 3 3 2 5 2 2 2" xfId="33104" xr:uid="{00000000-0005-0000-0000-00007D1A0000}"/>
    <cellStyle name="Normal 6 2 3 3 2 5 2 2 3" xfId="50450" xr:uid="{00000000-0005-0000-0000-00007E1A0000}"/>
    <cellStyle name="Normal 6 2 3 3 2 5 2 3" xfId="24431" xr:uid="{00000000-0005-0000-0000-00007F1A0000}"/>
    <cellStyle name="Normal 6 2 3 3 2 5 2 4" xfId="41777" xr:uid="{00000000-0005-0000-0000-0000801A0000}"/>
    <cellStyle name="Normal 6 2 3 3 2 5 3" xfId="4922" xr:uid="{00000000-0005-0000-0000-0000811A0000}"/>
    <cellStyle name="Normal 6 2 3 3 2 5 3 2" xfId="13595" xr:uid="{00000000-0005-0000-0000-0000821A0000}"/>
    <cellStyle name="Normal 6 2 3 3 2 5 3 2 2" xfId="30948" xr:uid="{00000000-0005-0000-0000-0000831A0000}"/>
    <cellStyle name="Normal 6 2 3 3 2 5 3 2 3" xfId="48294" xr:uid="{00000000-0005-0000-0000-0000841A0000}"/>
    <cellStyle name="Normal 6 2 3 3 2 5 3 3" xfId="22275" xr:uid="{00000000-0005-0000-0000-0000851A0000}"/>
    <cellStyle name="Normal 6 2 3 3 2 5 3 4" xfId="39621" xr:uid="{00000000-0005-0000-0000-0000861A0000}"/>
    <cellStyle name="Normal 6 2 3 3 2 5 4" xfId="9969" xr:uid="{00000000-0005-0000-0000-0000871A0000}"/>
    <cellStyle name="Normal 6 2 3 3 2 5 4 2" xfId="27322" xr:uid="{00000000-0005-0000-0000-0000881A0000}"/>
    <cellStyle name="Normal 6 2 3 3 2 5 4 3" xfId="44668" xr:uid="{00000000-0005-0000-0000-0000891A0000}"/>
    <cellStyle name="Normal 6 2 3 3 2 5 5" xfId="18649" xr:uid="{00000000-0005-0000-0000-00008A1A0000}"/>
    <cellStyle name="Normal 6 2 3 3 2 5 6" xfId="35995" xr:uid="{00000000-0005-0000-0000-00008B1A0000}"/>
    <cellStyle name="Normal 6 2 3 3 2 6" xfId="6098" xr:uid="{00000000-0005-0000-0000-00008C1A0000}"/>
    <cellStyle name="Normal 6 2 3 3 2 6 2" xfId="14771" xr:uid="{00000000-0005-0000-0000-00008D1A0000}"/>
    <cellStyle name="Normal 6 2 3 3 2 6 2 2" xfId="32124" xr:uid="{00000000-0005-0000-0000-00008E1A0000}"/>
    <cellStyle name="Normal 6 2 3 3 2 6 2 3" xfId="49470" xr:uid="{00000000-0005-0000-0000-00008F1A0000}"/>
    <cellStyle name="Normal 6 2 3 3 2 6 3" xfId="23451" xr:uid="{00000000-0005-0000-0000-0000901A0000}"/>
    <cellStyle name="Normal 6 2 3 3 2 6 4" xfId="40797" xr:uid="{00000000-0005-0000-0000-0000911A0000}"/>
    <cellStyle name="Normal 6 2 3 3 2 7" xfId="3109" xr:uid="{00000000-0005-0000-0000-0000921A0000}"/>
    <cellStyle name="Normal 6 2 3 3 2 7 2" xfId="11782" xr:uid="{00000000-0005-0000-0000-0000931A0000}"/>
    <cellStyle name="Normal 6 2 3 3 2 7 2 2" xfId="29135" xr:uid="{00000000-0005-0000-0000-0000941A0000}"/>
    <cellStyle name="Normal 6 2 3 3 2 7 2 3" xfId="46481" xr:uid="{00000000-0005-0000-0000-0000951A0000}"/>
    <cellStyle name="Normal 6 2 3 3 2 7 3" xfId="20462" xr:uid="{00000000-0005-0000-0000-0000961A0000}"/>
    <cellStyle name="Normal 6 2 3 3 2 7 4" xfId="37808" xr:uid="{00000000-0005-0000-0000-0000971A0000}"/>
    <cellStyle name="Normal 6 2 3 3 2 8" xfId="8989" xr:uid="{00000000-0005-0000-0000-0000981A0000}"/>
    <cellStyle name="Normal 6 2 3 3 2 8 2" xfId="26342" xr:uid="{00000000-0005-0000-0000-0000991A0000}"/>
    <cellStyle name="Normal 6 2 3 3 2 8 3" xfId="43688" xr:uid="{00000000-0005-0000-0000-00009A1A0000}"/>
    <cellStyle name="Normal 6 2 3 3 2 9" xfId="17669" xr:uid="{00000000-0005-0000-0000-00009B1A0000}"/>
    <cellStyle name="Normal 6 2 3 3 3" xfId="218" xr:uid="{00000000-0005-0000-0000-00009C1A0000}"/>
    <cellStyle name="Normal 6 2 3 3 3 10" xfId="34917" xr:uid="{00000000-0005-0000-0000-00009D1A0000}"/>
    <cellStyle name="Normal 6 2 3 3 3 2" xfId="953" xr:uid="{00000000-0005-0000-0000-00009E1A0000}"/>
    <cellStyle name="Normal 6 2 3 3 3 2 2" xfId="2766" xr:uid="{00000000-0005-0000-0000-00009F1A0000}"/>
    <cellStyle name="Normal 6 2 3 3 3 2 2 2" xfId="8548" xr:uid="{00000000-0005-0000-0000-0000A01A0000}"/>
    <cellStyle name="Normal 6 2 3 3 3 2 2 2 2" xfId="17221" xr:uid="{00000000-0005-0000-0000-0000A11A0000}"/>
    <cellStyle name="Normal 6 2 3 3 3 2 2 2 2 2" xfId="34574" xr:uid="{00000000-0005-0000-0000-0000A21A0000}"/>
    <cellStyle name="Normal 6 2 3 3 3 2 2 2 2 3" xfId="51920" xr:uid="{00000000-0005-0000-0000-0000A31A0000}"/>
    <cellStyle name="Normal 6 2 3 3 3 2 2 2 3" xfId="25901" xr:uid="{00000000-0005-0000-0000-0000A41A0000}"/>
    <cellStyle name="Normal 6 2 3 3 3 2 2 2 4" xfId="43247" xr:uid="{00000000-0005-0000-0000-0000A51A0000}"/>
    <cellStyle name="Normal 6 2 3 3 3 2 2 3" xfId="4579" xr:uid="{00000000-0005-0000-0000-0000A61A0000}"/>
    <cellStyle name="Normal 6 2 3 3 3 2 2 3 2" xfId="13252" xr:uid="{00000000-0005-0000-0000-0000A71A0000}"/>
    <cellStyle name="Normal 6 2 3 3 3 2 2 3 2 2" xfId="30605" xr:uid="{00000000-0005-0000-0000-0000A81A0000}"/>
    <cellStyle name="Normal 6 2 3 3 3 2 2 3 2 3" xfId="47951" xr:uid="{00000000-0005-0000-0000-0000A91A0000}"/>
    <cellStyle name="Normal 6 2 3 3 3 2 2 3 3" xfId="21932" xr:uid="{00000000-0005-0000-0000-0000AA1A0000}"/>
    <cellStyle name="Normal 6 2 3 3 3 2 2 3 4" xfId="39278" xr:uid="{00000000-0005-0000-0000-0000AB1A0000}"/>
    <cellStyle name="Normal 6 2 3 3 3 2 2 4" xfId="11439" xr:uid="{00000000-0005-0000-0000-0000AC1A0000}"/>
    <cellStyle name="Normal 6 2 3 3 3 2 2 4 2" xfId="28792" xr:uid="{00000000-0005-0000-0000-0000AD1A0000}"/>
    <cellStyle name="Normal 6 2 3 3 3 2 2 4 3" xfId="46138" xr:uid="{00000000-0005-0000-0000-0000AE1A0000}"/>
    <cellStyle name="Normal 6 2 3 3 3 2 2 5" xfId="20119" xr:uid="{00000000-0005-0000-0000-0000AF1A0000}"/>
    <cellStyle name="Normal 6 2 3 3 3 2 2 6" xfId="37465" xr:uid="{00000000-0005-0000-0000-0000B01A0000}"/>
    <cellStyle name="Normal 6 2 3 3 3 2 3" xfId="1688" xr:uid="{00000000-0005-0000-0000-0000B11A0000}"/>
    <cellStyle name="Normal 6 2 3 3 3 2 3 2" xfId="7470" xr:uid="{00000000-0005-0000-0000-0000B21A0000}"/>
    <cellStyle name="Normal 6 2 3 3 3 2 3 2 2" xfId="16143" xr:uid="{00000000-0005-0000-0000-0000B31A0000}"/>
    <cellStyle name="Normal 6 2 3 3 3 2 3 2 2 2" xfId="33496" xr:uid="{00000000-0005-0000-0000-0000B41A0000}"/>
    <cellStyle name="Normal 6 2 3 3 3 2 3 2 2 3" xfId="50842" xr:uid="{00000000-0005-0000-0000-0000B51A0000}"/>
    <cellStyle name="Normal 6 2 3 3 3 2 3 2 3" xfId="24823" xr:uid="{00000000-0005-0000-0000-0000B61A0000}"/>
    <cellStyle name="Normal 6 2 3 3 3 2 3 2 4" xfId="42169" xr:uid="{00000000-0005-0000-0000-0000B71A0000}"/>
    <cellStyle name="Normal 6 2 3 3 3 2 3 3" xfId="5314" xr:uid="{00000000-0005-0000-0000-0000B81A0000}"/>
    <cellStyle name="Normal 6 2 3 3 3 2 3 3 2" xfId="13987" xr:uid="{00000000-0005-0000-0000-0000B91A0000}"/>
    <cellStyle name="Normal 6 2 3 3 3 2 3 3 2 2" xfId="31340" xr:uid="{00000000-0005-0000-0000-0000BA1A0000}"/>
    <cellStyle name="Normal 6 2 3 3 3 2 3 3 2 3" xfId="48686" xr:uid="{00000000-0005-0000-0000-0000BB1A0000}"/>
    <cellStyle name="Normal 6 2 3 3 3 2 3 3 3" xfId="22667" xr:uid="{00000000-0005-0000-0000-0000BC1A0000}"/>
    <cellStyle name="Normal 6 2 3 3 3 2 3 3 4" xfId="40013" xr:uid="{00000000-0005-0000-0000-0000BD1A0000}"/>
    <cellStyle name="Normal 6 2 3 3 3 2 3 4" xfId="10361" xr:uid="{00000000-0005-0000-0000-0000BE1A0000}"/>
    <cellStyle name="Normal 6 2 3 3 3 2 3 4 2" xfId="27714" xr:uid="{00000000-0005-0000-0000-0000BF1A0000}"/>
    <cellStyle name="Normal 6 2 3 3 3 2 3 4 3" xfId="45060" xr:uid="{00000000-0005-0000-0000-0000C01A0000}"/>
    <cellStyle name="Normal 6 2 3 3 3 2 3 5" xfId="19041" xr:uid="{00000000-0005-0000-0000-0000C11A0000}"/>
    <cellStyle name="Normal 6 2 3 3 3 2 3 6" xfId="36387" xr:uid="{00000000-0005-0000-0000-0000C21A0000}"/>
    <cellStyle name="Normal 6 2 3 3 3 2 4" xfId="6735" xr:uid="{00000000-0005-0000-0000-0000C31A0000}"/>
    <cellStyle name="Normal 6 2 3 3 3 2 4 2" xfId="15408" xr:uid="{00000000-0005-0000-0000-0000C41A0000}"/>
    <cellStyle name="Normal 6 2 3 3 3 2 4 2 2" xfId="32761" xr:uid="{00000000-0005-0000-0000-0000C51A0000}"/>
    <cellStyle name="Normal 6 2 3 3 3 2 4 2 3" xfId="50107" xr:uid="{00000000-0005-0000-0000-0000C61A0000}"/>
    <cellStyle name="Normal 6 2 3 3 3 2 4 3" xfId="24088" xr:uid="{00000000-0005-0000-0000-0000C71A0000}"/>
    <cellStyle name="Normal 6 2 3 3 3 2 4 4" xfId="41434" xr:uid="{00000000-0005-0000-0000-0000C81A0000}"/>
    <cellStyle name="Normal 6 2 3 3 3 2 5" xfId="3501" xr:uid="{00000000-0005-0000-0000-0000C91A0000}"/>
    <cellStyle name="Normal 6 2 3 3 3 2 5 2" xfId="12174" xr:uid="{00000000-0005-0000-0000-0000CA1A0000}"/>
    <cellStyle name="Normal 6 2 3 3 3 2 5 2 2" xfId="29527" xr:uid="{00000000-0005-0000-0000-0000CB1A0000}"/>
    <cellStyle name="Normal 6 2 3 3 3 2 5 2 3" xfId="46873" xr:uid="{00000000-0005-0000-0000-0000CC1A0000}"/>
    <cellStyle name="Normal 6 2 3 3 3 2 5 3" xfId="20854" xr:uid="{00000000-0005-0000-0000-0000CD1A0000}"/>
    <cellStyle name="Normal 6 2 3 3 3 2 5 4" xfId="38200" xr:uid="{00000000-0005-0000-0000-0000CE1A0000}"/>
    <cellStyle name="Normal 6 2 3 3 3 2 6" xfId="9626" xr:uid="{00000000-0005-0000-0000-0000CF1A0000}"/>
    <cellStyle name="Normal 6 2 3 3 3 2 6 2" xfId="26979" xr:uid="{00000000-0005-0000-0000-0000D01A0000}"/>
    <cellStyle name="Normal 6 2 3 3 3 2 6 3" xfId="44325" xr:uid="{00000000-0005-0000-0000-0000D11A0000}"/>
    <cellStyle name="Normal 6 2 3 3 3 2 7" xfId="18306" xr:uid="{00000000-0005-0000-0000-0000D21A0000}"/>
    <cellStyle name="Normal 6 2 3 3 3 2 8" xfId="35652" xr:uid="{00000000-0005-0000-0000-0000D31A0000}"/>
    <cellStyle name="Normal 6 2 3 3 3 3" xfId="708" xr:uid="{00000000-0005-0000-0000-0000D41A0000}"/>
    <cellStyle name="Normal 6 2 3 3 3 3 2" xfId="2521" xr:uid="{00000000-0005-0000-0000-0000D51A0000}"/>
    <cellStyle name="Normal 6 2 3 3 3 3 2 2" xfId="8303" xr:uid="{00000000-0005-0000-0000-0000D61A0000}"/>
    <cellStyle name="Normal 6 2 3 3 3 3 2 2 2" xfId="16976" xr:uid="{00000000-0005-0000-0000-0000D71A0000}"/>
    <cellStyle name="Normal 6 2 3 3 3 3 2 2 2 2" xfId="34329" xr:uid="{00000000-0005-0000-0000-0000D81A0000}"/>
    <cellStyle name="Normal 6 2 3 3 3 3 2 2 2 3" xfId="51675" xr:uid="{00000000-0005-0000-0000-0000D91A0000}"/>
    <cellStyle name="Normal 6 2 3 3 3 3 2 2 3" xfId="25656" xr:uid="{00000000-0005-0000-0000-0000DA1A0000}"/>
    <cellStyle name="Normal 6 2 3 3 3 3 2 2 4" xfId="43002" xr:uid="{00000000-0005-0000-0000-0000DB1A0000}"/>
    <cellStyle name="Normal 6 2 3 3 3 3 2 3" xfId="5755" xr:uid="{00000000-0005-0000-0000-0000DC1A0000}"/>
    <cellStyle name="Normal 6 2 3 3 3 3 2 3 2" xfId="14428" xr:uid="{00000000-0005-0000-0000-0000DD1A0000}"/>
    <cellStyle name="Normal 6 2 3 3 3 3 2 3 2 2" xfId="31781" xr:uid="{00000000-0005-0000-0000-0000DE1A0000}"/>
    <cellStyle name="Normal 6 2 3 3 3 3 2 3 2 3" xfId="49127" xr:uid="{00000000-0005-0000-0000-0000DF1A0000}"/>
    <cellStyle name="Normal 6 2 3 3 3 3 2 3 3" xfId="23108" xr:uid="{00000000-0005-0000-0000-0000E01A0000}"/>
    <cellStyle name="Normal 6 2 3 3 3 3 2 3 4" xfId="40454" xr:uid="{00000000-0005-0000-0000-0000E11A0000}"/>
    <cellStyle name="Normal 6 2 3 3 3 3 2 4" xfId="11194" xr:uid="{00000000-0005-0000-0000-0000E21A0000}"/>
    <cellStyle name="Normal 6 2 3 3 3 3 2 4 2" xfId="28547" xr:uid="{00000000-0005-0000-0000-0000E31A0000}"/>
    <cellStyle name="Normal 6 2 3 3 3 3 2 4 3" xfId="45893" xr:uid="{00000000-0005-0000-0000-0000E41A0000}"/>
    <cellStyle name="Normal 6 2 3 3 3 3 2 5" xfId="19874" xr:uid="{00000000-0005-0000-0000-0000E51A0000}"/>
    <cellStyle name="Normal 6 2 3 3 3 3 2 6" xfId="37220" xr:uid="{00000000-0005-0000-0000-0000E61A0000}"/>
    <cellStyle name="Normal 6 2 3 3 3 3 3" xfId="6490" xr:uid="{00000000-0005-0000-0000-0000E71A0000}"/>
    <cellStyle name="Normal 6 2 3 3 3 3 3 2" xfId="15163" xr:uid="{00000000-0005-0000-0000-0000E81A0000}"/>
    <cellStyle name="Normal 6 2 3 3 3 3 3 2 2" xfId="32516" xr:uid="{00000000-0005-0000-0000-0000E91A0000}"/>
    <cellStyle name="Normal 6 2 3 3 3 3 3 2 3" xfId="49862" xr:uid="{00000000-0005-0000-0000-0000EA1A0000}"/>
    <cellStyle name="Normal 6 2 3 3 3 3 3 3" xfId="23843" xr:uid="{00000000-0005-0000-0000-0000EB1A0000}"/>
    <cellStyle name="Normal 6 2 3 3 3 3 3 4" xfId="41189" xr:uid="{00000000-0005-0000-0000-0000EC1A0000}"/>
    <cellStyle name="Normal 6 2 3 3 3 3 4" xfId="4334" xr:uid="{00000000-0005-0000-0000-0000ED1A0000}"/>
    <cellStyle name="Normal 6 2 3 3 3 3 4 2" xfId="13007" xr:uid="{00000000-0005-0000-0000-0000EE1A0000}"/>
    <cellStyle name="Normal 6 2 3 3 3 3 4 2 2" xfId="30360" xr:uid="{00000000-0005-0000-0000-0000EF1A0000}"/>
    <cellStyle name="Normal 6 2 3 3 3 3 4 2 3" xfId="47706" xr:uid="{00000000-0005-0000-0000-0000F01A0000}"/>
    <cellStyle name="Normal 6 2 3 3 3 3 4 3" xfId="21687" xr:uid="{00000000-0005-0000-0000-0000F11A0000}"/>
    <cellStyle name="Normal 6 2 3 3 3 3 4 4" xfId="39033" xr:uid="{00000000-0005-0000-0000-0000F21A0000}"/>
    <cellStyle name="Normal 6 2 3 3 3 3 5" xfId="9381" xr:uid="{00000000-0005-0000-0000-0000F31A0000}"/>
    <cellStyle name="Normal 6 2 3 3 3 3 5 2" xfId="26734" xr:uid="{00000000-0005-0000-0000-0000F41A0000}"/>
    <cellStyle name="Normal 6 2 3 3 3 3 5 3" xfId="44080" xr:uid="{00000000-0005-0000-0000-0000F51A0000}"/>
    <cellStyle name="Normal 6 2 3 3 3 3 6" xfId="18061" xr:uid="{00000000-0005-0000-0000-0000F61A0000}"/>
    <cellStyle name="Normal 6 2 3 3 3 3 7" xfId="35407" xr:uid="{00000000-0005-0000-0000-0000F71A0000}"/>
    <cellStyle name="Normal 6 2 3 3 3 4" xfId="2031" xr:uid="{00000000-0005-0000-0000-0000F81A0000}"/>
    <cellStyle name="Normal 6 2 3 3 3 4 2" xfId="7813" xr:uid="{00000000-0005-0000-0000-0000F91A0000}"/>
    <cellStyle name="Normal 6 2 3 3 3 4 2 2" xfId="16486" xr:uid="{00000000-0005-0000-0000-0000FA1A0000}"/>
    <cellStyle name="Normal 6 2 3 3 3 4 2 2 2" xfId="33839" xr:uid="{00000000-0005-0000-0000-0000FB1A0000}"/>
    <cellStyle name="Normal 6 2 3 3 3 4 2 2 3" xfId="51185" xr:uid="{00000000-0005-0000-0000-0000FC1A0000}"/>
    <cellStyle name="Normal 6 2 3 3 3 4 2 3" xfId="25166" xr:uid="{00000000-0005-0000-0000-0000FD1A0000}"/>
    <cellStyle name="Normal 6 2 3 3 3 4 2 4" xfId="42512" xr:uid="{00000000-0005-0000-0000-0000FE1A0000}"/>
    <cellStyle name="Normal 6 2 3 3 3 4 3" xfId="3844" xr:uid="{00000000-0005-0000-0000-0000FF1A0000}"/>
    <cellStyle name="Normal 6 2 3 3 3 4 3 2" xfId="12517" xr:uid="{00000000-0005-0000-0000-0000001B0000}"/>
    <cellStyle name="Normal 6 2 3 3 3 4 3 2 2" xfId="29870" xr:uid="{00000000-0005-0000-0000-0000011B0000}"/>
    <cellStyle name="Normal 6 2 3 3 3 4 3 2 3" xfId="47216" xr:uid="{00000000-0005-0000-0000-0000021B0000}"/>
    <cellStyle name="Normal 6 2 3 3 3 4 3 3" xfId="21197" xr:uid="{00000000-0005-0000-0000-0000031B0000}"/>
    <cellStyle name="Normal 6 2 3 3 3 4 3 4" xfId="38543" xr:uid="{00000000-0005-0000-0000-0000041B0000}"/>
    <cellStyle name="Normal 6 2 3 3 3 4 4" xfId="10704" xr:uid="{00000000-0005-0000-0000-0000051B0000}"/>
    <cellStyle name="Normal 6 2 3 3 3 4 4 2" xfId="28057" xr:uid="{00000000-0005-0000-0000-0000061B0000}"/>
    <cellStyle name="Normal 6 2 3 3 3 4 4 3" xfId="45403" xr:uid="{00000000-0005-0000-0000-0000071B0000}"/>
    <cellStyle name="Normal 6 2 3 3 3 4 5" xfId="19384" xr:uid="{00000000-0005-0000-0000-0000081B0000}"/>
    <cellStyle name="Normal 6 2 3 3 3 4 6" xfId="36730" xr:uid="{00000000-0005-0000-0000-0000091B0000}"/>
    <cellStyle name="Normal 6 2 3 3 3 5" xfId="1443" xr:uid="{00000000-0005-0000-0000-00000A1B0000}"/>
    <cellStyle name="Normal 6 2 3 3 3 5 2" xfId="7225" xr:uid="{00000000-0005-0000-0000-00000B1B0000}"/>
    <cellStyle name="Normal 6 2 3 3 3 5 2 2" xfId="15898" xr:uid="{00000000-0005-0000-0000-00000C1B0000}"/>
    <cellStyle name="Normal 6 2 3 3 3 5 2 2 2" xfId="33251" xr:uid="{00000000-0005-0000-0000-00000D1B0000}"/>
    <cellStyle name="Normal 6 2 3 3 3 5 2 2 3" xfId="50597" xr:uid="{00000000-0005-0000-0000-00000E1B0000}"/>
    <cellStyle name="Normal 6 2 3 3 3 5 2 3" xfId="24578" xr:uid="{00000000-0005-0000-0000-00000F1B0000}"/>
    <cellStyle name="Normal 6 2 3 3 3 5 2 4" xfId="41924" xr:uid="{00000000-0005-0000-0000-0000101B0000}"/>
    <cellStyle name="Normal 6 2 3 3 3 5 3" xfId="5069" xr:uid="{00000000-0005-0000-0000-0000111B0000}"/>
    <cellStyle name="Normal 6 2 3 3 3 5 3 2" xfId="13742" xr:uid="{00000000-0005-0000-0000-0000121B0000}"/>
    <cellStyle name="Normal 6 2 3 3 3 5 3 2 2" xfId="31095" xr:uid="{00000000-0005-0000-0000-0000131B0000}"/>
    <cellStyle name="Normal 6 2 3 3 3 5 3 2 3" xfId="48441" xr:uid="{00000000-0005-0000-0000-0000141B0000}"/>
    <cellStyle name="Normal 6 2 3 3 3 5 3 3" xfId="22422" xr:uid="{00000000-0005-0000-0000-0000151B0000}"/>
    <cellStyle name="Normal 6 2 3 3 3 5 3 4" xfId="39768" xr:uid="{00000000-0005-0000-0000-0000161B0000}"/>
    <cellStyle name="Normal 6 2 3 3 3 5 4" xfId="10116" xr:uid="{00000000-0005-0000-0000-0000171B0000}"/>
    <cellStyle name="Normal 6 2 3 3 3 5 4 2" xfId="27469" xr:uid="{00000000-0005-0000-0000-0000181B0000}"/>
    <cellStyle name="Normal 6 2 3 3 3 5 4 3" xfId="44815" xr:uid="{00000000-0005-0000-0000-0000191B0000}"/>
    <cellStyle name="Normal 6 2 3 3 3 5 5" xfId="18796" xr:uid="{00000000-0005-0000-0000-00001A1B0000}"/>
    <cellStyle name="Normal 6 2 3 3 3 5 6" xfId="36142" xr:uid="{00000000-0005-0000-0000-00001B1B0000}"/>
    <cellStyle name="Normal 6 2 3 3 3 6" xfId="6000" xr:uid="{00000000-0005-0000-0000-00001C1B0000}"/>
    <cellStyle name="Normal 6 2 3 3 3 6 2" xfId="14673" xr:uid="{00000000-0005-0000-0000-00001D1B0000}"/>
    <cellStyle name="Normal 6 2 3 3 3 6 2 2" xfId="32026" xr:uid="{00000000-0005-0000-0000-00001E1B0000}"/>
    <cellStyle name="Normal 6 2 3 3 3 6 2 3" xfId="49372" xr:uid="{00000000-0005-0000-0000-00001F1B0000}"/>
    <cellStyle name="Normal 6 2 3 3 3 6 3" xfId="23353" xr:uid="{00000000-0005-0000-0000-0000201B0000}"/>
    <cellStyle name="Normal 6 2 3 3 3 6 4" xfId="40699" xr:uid="{00000000-0005-0000-0000-0000211B0000}"/>
    <cellStyle name="Normal 6 2 3 3 3 7" xfId="3256" xr:uid="{00000000-0005-0000-0000-0000221B0000}"/>
    <cellStyle name="Normal 6 2 3 3 3 7 2" xfId="11929" xr:uid="{00000000-0005-0000-0000-0000231B0000}"/>
    <cellStyle name="Normal 6 2 3 3 3 7 2 2" xfId="29282" xr:uid="{00000000-0005-0000-0000-0000241B0000}"/>
    <cellStyle name="Normal 6 2 3 3 3 7 2 3" xfId="46628" xr:uid="{00000000-0005-0000-0000-0000251B0000}"/>
    <cellStyle name="Normal 6 2 3 3 3 7 3" xfId="20609" xr:uid="{00000000-0005-0000-0000-0000261B0000}"/>
    <cellStyle name="Normal 6 2 3 3 3 7 4" xfId="37955" xr:uid="{00000000-0005-0000-0000-0000271B0000}"/>
    <cellStyle name="Normal 6 2 3 3 3 8" xfId="8891" xr:uid="{00000000-0005-0000-0000-0000281B0000}"/>
    <cellStyle name="Normal 6 2 3 3 3 8 2" xfId="26244" xr:uid="{00000000-0005-0000-0000-0000291B0000}"/>
    <cellStyle name="Normal 6 2 3 3 3 8 3" xfId="43590" xr:uid="{00000000-0005-0000-0000-00002A1B0000}"/>
    <cellStyle name="Normal 6 2 3 3 3 9" xfId="17571" xr:uid="{00000000-0005-0000-0000-00002B1B0000}"/>
    <cellStyle name="Normal 6 2 3 3 4" xfId="806" xr:uid="{00000000-0005-0000-0000-00002C1B0000}"/>
    <cellStyle name="Normal 6 2 3 3 4 2" xfId="2619" xr:uid="{00000000-0005-0000-0000-00002D1B0000}"/>
    <cellStyle name="Normal 6 2 3 3 4 2 2" xfId="8401" xr:uid="{00000000-0005-0000-0000-00002E1B0000}"/>
    <cellStyle name="Normal 6 2 3 3 4 2 2 2" xfId="17074" xr:uid="{00000000-0005-0000-0000-00002F1B0000}"/>
    <cellStyle name="Normal 6 2 3 3 4 2 2 2 2" xfId="34427" xr:uid="{00000000-0005-0000-0000-0000301B0000}"/>
    <cellStyle name="Normal 6 2 3 3 4 2 2 2 3" xfId="51773" xr:uid="{00000000-0005-0000-0000-0000311B0000}"/>
    <cellStyle name="Normal 6 2 3 3 4 2 2 3" xfId="25754" xr:uid="{00000000-0005-0000-0000-0000321B0000}"/>
    <cellStyle name="Normal 6 2 3 3 4 2 2 4" xfId="43100" xr:uid="{00000000-0005-0000-0000-0000331B0000}"/>
    <cellStyle name="Normal 6 2 3 3 4 2 3" xfId="4432" xr:uid="{00000000-0005-0000-0000-0000341B0000}"/>
    <cellStyle name="Normal 6 2 3 3 4 2 3 2" xfId="13105" xr:uid="{00000000-0005-0000-0000-0000351B0000}"/>
    <cellStyle name="Normal 6 2 3 3 4 2 3 2 2" xfId="30458" xr:uid="{00000000-0005-0000-0000-0000361B0000}"/>
    <cellStyle name="Normal 6 2 3 3 4 2 3 2 3" xfId="47804" xr:uid="{00000000-0005-0000-0000-0000371B0000}"/>
    <cellStyle name="Normal 6 2 3 3 4 2 3 3" xfId="21785" xr:uid="{00000000-0005-0000-0000-0000381B0000}"/>
    <cellStyle name="Normal 6 2 3 3 4 2 3 4" xfId="39131" xr:uid="{00000000-0005-0000-0000-0000391B0000}"/>
    <cellStyle name="Normal 6 2 3 3 4 2 4" xfId="11292" xr:uid="{00000000-0005-0000-0000-00003A1B0000}"/>
    <cellStyle name="Normal 6 2 3 3 4 2 4 2" xfId="28645" xr:uid="{00000000-0005-0000-0000-00003B1B0000}"/>
    <cellStyle name="Normal 6 2 3 3 4 2 4 3" xfId="45991" xr:uid="{00000000-0005-0000-0000-00003C1B0000}"/>
    <cellStyle name="Normal 6 2 3 3 4 2 5" xfId="19972" xr:uid="{00000000-0005-0000-0000-00003D1B0000}"/>
    <cellStyle name="Normal 6 2 3 3 4 2 6" xfId="37318" xr:uid="{00000000-0005-0000-0000-00003E1B0000}"/>
    <cellStyle name="Normal 6 2 3 3 4 3" xfId="1541" xr:uid="{00000000-0005-0000-0000-00003F1B0000}"/>
    <cellStyle name="Normal 6 2 3 3 4 3 2" xfId="7323" xr:uid="{00000000-0005-0000-0000-0000401B0000}"/>
    <cellStyle name="Normal 6 2 3 3 4 3 2 2" xfId="15996" xr:uid="{00000000-0005-0000-0000-0000411B0000}"/>
    <cellStyle name="Normal 6 2 3 3 4 3 2 2 2" xfId="33349" xr:uid="{00000000-0005-0000-0000-0000421B0000}"/>
    <cellStyle name="Normal 6 2 3 3 4 3 2 2 3" xfId="50695" xr:uid="{00000000-0005-0000-0000-0000431B0000}"/>
    <cellStyle name="Normal 6 2 3 3 4 3 2 3" xfId="24676" xr:uid="{00000000-0005-0000-0000-0000441B0000}"/>
    <cellStyle name="Normal 6 2 3 3 4 3 2 4" xfId="42022" xr:uid="{00000000-0005-0000-0000-0000451B0000}"/>
    <cellStyle name="Normal 6 2 3 3 4 3 3" xfId="5167" xr:uid="{00000000-0005-0000-0000-0000461B0000}"/>
    <cellStyle name="Normal 6 2 3 3 4 3 3 2" xfId="13840" xr:uid="{00000000-0005-0000-0000-0000471B0000}"/>
    <cellStyle name="Normal 6 2 3 3 4 3 3 2 2" xfId="31193" xr:uid="{00000000-0005-0000-0000-0000481B0000}"/>
    <cellStyle name="Normal 6 2 3 3 4 3 3 2 3" xfId="48539" xr:uid="{00000000-0005-0000-0000-0000491B0000}"/>
    <cellStyle name="Normal 6 2 3 3 4 3 3 3" xfId="22520" xr:uid="{00000000-0005-0000-0000-00004A1B0000}"/>
    <cellStyle name="Normal 6 2 3 3 4 3 3 4" xfId="39866" xr:uid="{00000000-0005-0000-0000-00004B1B0000}"/>
    <cellStyle name="Normal 6 2 3 3 4 3 4" xfId="10214" xr:uid="{00000000-0005-0000-0000-00004C1B0000}"/>
    <cellStyle name="Normal 6 2 3 3 4 3 4 2" xfId="27567" xr:uid="{00000000-0005-0000-0000-00004D1B0000}"/>
    <cellStyle name="Normal 6 2 3 3 4 3 4 3" xfId="44913" xr:uid="{00000000-0005-0000-0000-00004E1B0000}"/>
    <cellStyle name="Normal 6 2 3 3 4 3 5" xfId="18894" xr:uid="{00000000-0005-0000-0000-00004F1B0000}"/>
    <cellStyle name="Normal 6 2 3 3 4 3 6" xfId="36240" xr:uid="{00000000-0005-0000-0000-0000501B0000}"/>
    <cellStyle name="Normal 6 2 3 3 4 4" xfId="6588" xr:uid="{00000000-0005-0000-0000-0000511B0000}"/>
    <cellStyle name="Normal 6 2 3 3 4 4 2" xfId="15261" xr:uid="{00000000-0005-0000-0000-0000521B0000}"/>
    <cellStyle name="Normal 6 2 3 3 4 4 2 2" xfId="32614" xr:uid="{00000000-0005-0000-0000-0000531B0000}"/>
    <cellStyle name="Normal 6 2 3 3 4 4 2 3" xfId="49960" xr:uid="{00000000-0005-0000-0000-0000541B0000}"/>
    <cellStyle name="Normal 6 2 3 3 4 4 3" xfId="23941" xr:uid="{00000000-0005-0000-0000-0000551B0000}"/>
    <cellStyle name="Normal 6 2 3 3 4 4 4" xfId="41287" xr:uid="{00000000-0005-0000-0000-0000561B0000}"/>
    <cellStyle name="Normal 6 2 3 3 4 5" xfId="3354" xr:uid="{00000000-0005-0000-0000-0000571B0000}"/>
    <cellStyle name="Normal 6 2 3 3 4 5 2" xfId="12027" xr:uid="{00000000-0005-0000-0000-0000581B0000}"/>
    <cellStyle name="Normal 6 2 3 3 4 5 2 2" xfId="29380" xr:uid="{00000000-0005-0000-0000-0000591B0000}"/>
    <cellStyle name="Normal 6 2 3 3 4 5 2 3" xfId="46726" xr:uid="{00000000-0005-0000-0000-00005A1B0000}"/>
    <cellStyle name="Normal 6 2 3 3 4 5 3" xfId="20707" xr:uid="{00000000-0005-0000-0000-00005B1B0000}"/>
    <cellStyle name="Normal 6 2 3 3 4 5 4" xfId="38053" xr:uid="{00000000-0005-0000-0000-00005C1B0000}"/>
    <cellStyle name="Normal 6 2 3 3 4 6" xfId="9479" xr:uid="{00000000-0005-0000-0000-00005D1B0000}"/>
    <cellStyle name="Normal 6 2 3 3 4 6 2" xfId="26832" xr:uid="{00000000-0005-0000-0000-00005E1B0000}"/>
    <cellStyle name="Normal 6 2 3 3 4 6 3" xfId="44178" xr:uid="{00000000-0005-0000-0000-00005F1B0000}"/>
    <cellStyle name="Normal 6 2 3 3 4 7" xfId="18159" xr:uid="{00000000-0005-0000-0000-0000601B0000}"/>
    <cellStyle name="Normal 6 2 3 3 4 8" xfId="35505" xr:uid="{00000000-0005-0000-0000-0000611B0000}"/>
    <cellStyle name="Normal 6 2 3 3 5" xfId="463" xr:uid="{00000000-0005-0000-0000-0000621B0000}"/>
    <cellStyle name="Normal 6 2 3 3 5 2" xfId="2276" xr:uid="{00000000-0005-0000-0000-0000631B0000}"/>
    <cellStyle name="Normal 6 2 3 3 5 2 2" xfId="8058" xr:uid="{00000000-0005-0000-0000-0000641B0000}"/>
    <cellStyle name="Normal 6 2 3 3 5 2 2 2" xfId="16731" xr:uid="{00000000-0005-0000-0000-0000651B0000}"/>
    <cellStyle name="Normal 6 2 3 3 5 2 2 2 2" xfId="34084" xr:uid="{00000000-0005-0000-0000-0000661B0000}"/>
    <cellStyle name="Normal 6 2 3 3 5 2 2 2 3" xfId="51430" xr:uid="{00000000-0005-0000-0000-0000671B0000}"/>
    <cellStyle name="Normal 6 2 3 3 5 2 2 3" xfId="25411" xr:uid="{00000000-0005-0000-0000-0000681B0000}"/>
    <cellStyle name="Normal 6 2 3 3 5 2 2 4" xfId="42757" xr:uid="{00000000-0005-0000-0000-0000691B0000}"/>
    <cellStyle name="Normal 6 2 3 3 5 2 3" xfId="5559" xr:uid="{00000000-0005-0000-0000-00006A1B0000}"/>
    <cellStyle name="Normal 6 2 3 3 5 2 3 2" xfId="14232" xr:uid="{00000000-0005-0000-0000-00006B1B0000}"/>
    <cellStyle name="Normal 6 2 3 3 5 2 3 2 2" xfId="31585" xr:uid="{00000000-0005-0000-0000-00006C1B0000}"/>
    <cellStyle name="Normal 6 2 3 3 5 2 3 2 3" xfId="48931" xr:uid="{00000000-0005-0000-0000-00006D1B0000}"/>
    <cellStyle name="Normal 6 2 3 3 5 2 3 3" xfId="22912" xr:uid="{00000000-0005-0000-0000-00006E1B0000}"/>
    <cellStyle name="Normal 6 2 3 3 5 2 3 4" xfId="40258" xr:uid="{00000000-0005-0000-0000-00006F1B0000}"/>
    <cellStyle name="Normal 6 2 3 3 5 2 4" xfId="10949" xr:uid="{00000000-0005-0000-0000-0000701B0000}"/>
    <cellStyle name="Normal 6 2 3 3 5 2 4 2" xfId="28302" xr:uid="{00000000-0005-0000-0000-0000711B0000}"/>
    <cellStyle name="Normal 6 2 3 3 5 2 4 3" xfId="45648" xr:uid="{00000000-0005-0000-0000-0000721B0000}"/>
    <cellStyle name="Normal 6 2 3 3 5 2 5" xfId="19629" xr:uid="{00000000-0005-0000-0000-0000731B0000}"/>
    <cellStyle name="Normal 6 2 3 3 5 2 6" xfId="36975" xr:uid="{00000000-0005-0000-0000-0000741B0000}"/>
    <cellStyle name="Normal 6 2 3 3 5 3" xfId="6245" xr:uid="{00000000-0005-0000-0000-0000751B0000}"/>
    <cellStyle name="Normal 6 2 3 3 5 3 2" xfId="14918" xr:uid="{00000000-0005-0000-0000-0000761B0000}"/>
    <cellStyle name="Normal 6 2 3 3 5 3 2 2" xfId="32271" xr:uid="{00000000-0005-0000-0000-0000771B0000}"/>
    <cellStyle name="Normal 6 2 3 3 5 3 2 3" xfId="49617" xr:uid="{00000000-0005-0000-0000-0000781B0000}"/>
    <cellStyle name="Normal 6 2 3 3 5 3 3" xfId="23598" xr:uid="{00000000-0005-0000-0000-0000791B0000}"/>
    <cellStyle name="Normal 6 2 3 3 5 3 4" xfId="40944" xr:uid="{00000000-0005-0000-0000-00007A1B0000}"/>
    <cellStyle name="Normal 6 2 3 3 5 4" xfId="4089" xr:uid="{00000000-0005-0000-0000-00007B1B0000}"/>
    <cellStyle name="Normal 6 2 3 3 5 4 2" xfId="12762" xr:uid="{00000000-0005-0000-0000-00007C1B0000}"/>
    <cellStyle name="Normal 6 2 3 3 5 4 2 2" xfId="30115" xr:uid="{00000000-0005-0000-0000-00007D1B0000}"/>
    <cellStyle name="Normal 6 2 3 3 5 4 2 3" xfId="47461" xr:uid="{00000000-0005-0000-0000-00007E1B0000}"/>
    <cellStyle name="Normal 6 2 3 3 5 4 3" xfId="21442" xr:uid="{00000000-0005-0000-0000-00007F1B0000}"/>
    <cellStyle name="Normal 6 2 3 3 5 4 4" xfId="38788" xr:uid="{00000000-0005-0000-0000-0000801B0000}"/>
    <cellStyle name="Normal 6 2 3 3 5 5" xfId="9136" xr:uid="{00000000-0005-0000-0000-0000811B0000}"/>
    <cellStyle name="Normal 6 2 3 3 5 5 2" xfId="26489" xr:uid="{00000000-0005-0000-0000-0000821B0000}"/>
    <cellStyle name="Normal 6 2 3 3 5 5 3" xfId="43835" xr:uid="{00000000-0005-0000-0000-0000831B0000}"/>
    <cellStyle name="Normal 6 2 3 3 5 6" xfId="17816" xr:uid="{00000000-0005-0000-0000-0000841B0000}"/>
    <cellStyle name="Normal 6 2 3 3 5 7" xfId="35162" xr:uid="{00000000-0005-0000-0000-0000851B0000}"/>
    <cellStyle name="Normal 6 2 3 3 6" xfId="1884" xr:uid="{00000000-0005-0000-0000-0000861B0000}"/>
    <cellStyle name="Normal 6 2 3 3 6 2" xfId="7666" xr:uid="{00000000-0005-0000-0000-0000871B0000}"/>
    <cellStyle name="Normal 6 2 3 3 6 2 2" xfId="16339" xr:uid="{00000000-0005-0000-0000-0000881B0000}"/>
    <cellStyle name="Normal 6 2 3 3 6 2 2 2" xfId="33692" xr:uid="{00000000-0005-0000-0000-0000891B0000}"/>
    <cellStyle name="Normal 6 2 3 3 6 2 2 3" xfId="51038" xr:uid="{00000000-0005-0000-0000-00008A1B0000}"/>
    <cellStyle name="Normal 6 2 3 3 6 2 3" xfId="25019" xr:uid="{00000000-0005-0000-0000-00008B1B0000}"/>
    <cellStyle name="Normal 6 2 3 3 6 2 4" xfId="42365" xr:uid="{00000000-0005-0000-0000-00008C1B0000}"/>
    <cellStyle name="Normal 6 2 3 3 6 3" xfId="3697" xr:uid="{00000000-0005-0000-0000-00008D1B0000}"/>
    <cellStyle name="Normal 6 2 3 3 6 3 2" xfId="12370" xr:uid="{00000000-0005-0000-0000-00008E1B0000}"/>
    <cellStyle name="Normal 6 2 3 3 6 3 2 2" xfId="29723" xr:uid="{00000000-0005-0000-0000-00008F1B0000}"/>
    <cellStyle name="Normal 6 2 3 3 6 3 2 3" xfId="47069" xr:uid="{00000000-0005-0000-0000-0000901B0000}"/>
    <cellStyle name="Normal 6 2 3 3 6 3 3" xfId="21050" xr:uid="{00000000-0005-0000-0000-0000911B0000}"/>
    <cellStyle name="Normal 6 2 3 3 6 3 4" xfId="38396" xr:uid="{00000000-0005-0000-0000-0000921B0000}"/>
    <cellStyle name="Normal 6 2 3 3 6 4" xfId="10557" xr:uid="{00000000-0005-0000-0000-0000931B0000}"/>
    <cellStyle name="Normal 6 2 3 3 6 4 2" xfId="27910" xr:uid="{00000000-0005-0000-0000-0000941B0000}"/>
    <cellStyle name="Normal 6 2 3 3 6 4 3" xfId="45256" xr:uid="{00000000-0005-0000-0000-0000951B0000}"/>
    <cellStyle name="Normal 6 2 3 3 6 5" xfId="19237" xr:uid="{00000000-0005-0000-0000-0000961B0000}"/>
    <cellStyle name="Normal 6 2 3 3 6 6" xfId="36583" xr:uid="{00000000-0005-0000-0000-0000971B0000}"/>
    <cellStyle name="Normal 6 2 3 3 7" xfId="1198" xr:uid="{00000000-0005-0000-0000-0000981B0000}"/>
    <cellStyle name="Normal 6 2 3 3 7 2" xfId="6980" xr:uid="{00000000-0005-0000-0000-0000991B0000}"/>
    <cellStyle name="Normal 6 2 3 3 7 2 2" xfId="15653" xr:uid="{00000000-0005-0000-0000-00009A1B0000}"/>
    <cellStyle name="Normal 6 2 3 3 7 2 2 2" xfId="33006" xr:uid="{00000000-0005-0000-0000-00009B1B0000}"/>
    <cellStyle name="Normal 6 2 3 3 7 2 2 3" xfId="50352" xr:uid="{00000000-0005-0000-0000-00009C1B0000}"/>
    <cellStyle name="Normal 6 2 3 3 7 2 3" xfId="24333" xr:uid="{00000000-0005-0000-0000-00009D1B0000}"/>
    <cellStyle name="Normal 6 2 3 3 7 2 4" xfId="41679" xr:uid="{00000000-0005-0000-0000-00009E1B0000}"/>
    <cellStyle name="Normal 6 2 3 3 7 3" xfId="4824" xr:uid="{00000000-0005-0000-0000-00009F1B0000}"/>
    <cellStyle name="Normal 6 2 3 3 7 3 2" xfId="13497" xr:uid="{00000000-0005-0000-0000-0000A01B0000}"/>
    <cellStyle name="Normal 6 2 3 3 7 3 2 2" xfId="30850" xr:uid="{00000000-0005-0000-0000-0000A11B0000}"/>
    <cellStyle name="Normal 6 2 3 3 7 3 2 3" xfId="48196" xr:uid="{00000000-0005-0000-0000-0000A21B0000}"/>
    <cellStyle name="Normal 6 2 3 3 7 3 3" xfId="22177" xr:uid="{00000000-0005-0000-0000-0000A31B0000}"/>
    <cellStyle name="Normal 6 2 3 3 7 3 4" xfId="39523" xr:uid="{00000000-0005-0000-0000-0000A41B0000}"/>
    <cellStyle name="Normal 6 2 3 3 7 4" xfId="9871" xr:uid="{00000000-0005-0000-0000-0000A51B0000}"/>
    <cellStyle name="Normal 6 2 3 3 7 4 2" xfId="27224" xr:uid="{00000000-0005-0000-0000-0000A61B0000}"/>
    <cellStyle name="Normal 6 2 3 3 7 4 3" xfId="44570" xr:uid="{00000000-0005-0000-0000-0000A71B0000}"/>
    <cellStyle name="Normal 6 2 3 3 7 5" xfId="18551" xr:uid="{00000000-0005-0000-0000-0000A81B0000}"/>
    <cellStyle name="Normal 6 2 3 3 7 6" xfId="35897" xr:uid="{00000000-0005-0000-0000-0000A91B0000}"/>
    <cellStyle name="Normal 6 2 3 3 8" xfId="5853" xr:uid="{00000000-0005-0000-0000-0000AA1B0000}"/>
    <cellStyle name="Normal 6 2 3 3 8 2" xfId="14526" xr:uid="{00000000-0005-0000-0000-0000AB1B0000}"/>
    <cellStyle name="Normal 6 2 3 3 8 2 2" xfId="31879" xr:uid="{00000000-0005-0000-0000-0000AC1B0000}"/>
    <cellStyle name="Normal 6 2 3 3 8 2 3" xfId="49225" xr:uid="{00000000-0005-0000-0000-0000AD1B0000}"/>
    <cellStyle name="Normal 6 2 3 3 8 3" xfId="23206" xr:uid="{00000000-0005-0000-0000-0000AE1B0000}"/>
    <cellStyle name="Normal 6 2 3 3 8 4" xfId="40552" xr:uid="{00000000-0005-0000-0000-0000AF1B0000}"/>
    <cellStyle name="Normal 6 2 3 3 9" xfId="3011" xr:uid="{00000000-0005-0000-0000-0000B01B0000}"/>
    <cellStyle name="Normal 6 2 3 3 9 2" xfId="11684" xr:uid="{00000000-0005-0000-0000-0000B11B0000}"/>
    <cellStyle name="Normal 6 2 3 3 9 2 2" xfId="29037" xr:uid="{00000000-0005-0000-0000-0000B21B0000}"/>
    <cellStyle name="Normal 6 2 3 3 9 2 3" xfId="46383" xr:uid="{00000000-0005-0000-0000-0000B31B0000}"/>
    <cellStyle name="Normal 6 2 3 3 9 3" xfId="20364" xr:uid="{00000000-0005-0000-0000-0000B41B0000}"/>
    <cellStyle name="Normal 6 2 3 3 9 4" xfId="37710" xr:uid="{00000000-0005-0000-0000-0000B51B0000}"/>
    <cellStyle name="Normal 6 2 3 4" xfId="169" xr:uid="{00000000-0005-0000-0000-0000B61B0000}"/>
    <cellStyle name="Normal 6 2 3 4 10" xfId="17522" xr:uid="{00000000-0005-0000-0000-0000B71B0000}"/>
    <cellStyle name="Normal 6 2 3 4 11" xfId="34868" xr:uid="{00000000-0005-0000-0000-0000B81B0000}"/>
    <cellStyle name="Normal 6 2 3 4 2" xfId="659" xr:uid="{00000000-0005-0000-0000-0000B91B0000}"/>
    <cellStyle name="Normal 6 2 3 4 2 2" xfId="2472" xr:uid="{00000000-0005-0000-0000-0000BA1B0000}"/>
    <cellStyle name="Normal 6 2 3 4 2 2 2" xfId="8254" xr:uid="{00000000-0005-0000-0000-0000BB1B0000}"/>
    <cellStyle name="Normal 6 2 3 4 2 2 2 2" xfId="16927" xr:uid="{00000000-0005-0000-0000-0000BC1B0000}"/>
    <cellStyle name="Normal 6 2 3 4 2 2 2 2 2" xfId="34280" xr:uid="{00000000-0005-0000-0000-0000BD1B0000}"/>
    <cellStyle name="Normal 6 2 3 4 2 2 2 2 3" xfId="51626" xr:uid="{00000000-0005-0000-0000-0000BE1B0000}"/>
    <cellStyle name="Normal 6 2 3 4 2 2 2 3" xfId="25607" xr:uid="{00000000-0005-0000-0000-0000BF1B0000}"/>
    <cellStyle name="Normal 6 2 3 4 2 2 2 4" xfId="42953" xr:uid="{00000000-0005-0000-0000-0000C01B0000}"/>
    <cellStyle name="Normal 6 2 3 4 2 2 3" xfId="4285" xr:uid="{00000000-0005-0000-0000-0000C11B0000}"/>
    <cellStyle name="Normal 6 2 3 4 2 2 3 2" xfId="12958" xr:uid="{00000000-0005-0000-0000-0000C21B0000}"/>
    <cellStyle name="Normal 6 2 3 4 2 2 3 2 2" xfId="30311" xr:uid="{00000000-0005-0000-0000-0000C31B0000}"/>
    <cellStyle name="Normal 6 2 3 4 2 2 3 2 3" xfId="47657" xr:uid="{00000000-0005-0000-0000-0000C41B0000}"/>
    <cellStyle name="Normal 6 2 3 4 2 2 3 3" xfId="21638" xr:uid="{00000000-0005-0000-0000-0000C51B0000}"/>
    <cellStyle name="Normal 6 2 3 4 2 2 3 4" xfId="38984" xr:uid="{00000000-0005-0000-0000-0000C61B0000}"/>
    <cellStyle name="Normal 6 2 3 4 2 2 4" xfId="11145" xr:uid="{00000000-0005-0000-0000-0000C71B0000}"/>
    <cellStyle name="Normal 6 2 3 4 2 2 4 2" xfId="28498" xr:uid="{00000000-0005-0000-0000-0000C81B0000}"/>
    <cellStyle name="Normal 6 2 3 4 2 2 4 3" xfId="45844" xr:uid="{00000000-0005-0000-0000-0000C91B0000}"/>
    <cellStyle name="Normal 6 2 3 4 2 2 5" xfId="19825" xr:uid="{00000000-0005-0000-0000-0000CA1B0000}"/>
    <cellStyle name="Normal 6 2 3 4 2 2 6" xfId="37171" xr:uid="{00000000-0005-0000-0000-0000CB1B0000}"/>
    <cellStyle name="Normal 6 2 3 4 2 3" xfId="1394" xr:uid="{00000000-0005-0000-0000-0000CC1B0000}"/>
    <cellStyle name="Normal 6 2 3 4 2 3 2" xfId="7176" xr:uid="{00000000-0005-0000-0000-0000CD1B0000}"/>
    <cellStyle name="Normal 6 2 3 4 2 3 2 2" xfId="15849" xr:uid="{00000000-0005-0000-0000-0000CE1B0000}"/>
    <cellStyle name="Normal 6 2 3 4 2 3 2 2 2" xfId="33202" xr:uid="{00000000-0005-0000-0000-0000CF1B0000}"/>
    <cellStyle name="Normal 6 2 3 4 2 3 2 2 3" xfId="50548" xr:uid="{00000000-0005-0000-0000-0000D01B0000}"/>
    <cellStyle name="Normal 6 2 3 4 2 3 2 3" xfId="24529" xr:uid="{00000000-0005-0000-0000-0000D11B0000}"/>
    <cellStyle name="Normal 6 2 3 4 2 3 2 4" xfId="41875" xr:uid="{00000000-0005-0000-0000-0000D21B0000}"/>
    <cellStyle name="Normal 6 2 3 4 2 3 3" xfId="5020" xr:uid="{00000000-0005-0000-0000-0000D31B0000}"/>
    <cellStyle name="Normal 6 2 3 4 2 3 3 2" xfId="13693" xr:uid="{00000000-0005-0000-0000-0000D41B0000}"/>
    <cellStyle name="Normal 6 2 3 4 2 3 3 2 2" xfId="31046" xr:uid="{00000000-0005-0000-0000-0000D51B0000}"/>
    <cellStyle name="Normal 6 2 3 4 2 3 3 2 3" xfId="48392" xr:uid="{00000000-0005-0000-0000-0000D61B0000}"/>
    <cellStyle name="Normal 6 2 3 4 2 3 3 3" xfId="22373" xr:uid="{00000000-0005-0000-0000-0000D71B0000}"/>
    <cellStyle name="Normal 6 2 3 4 2 3 3 4" xfId="39719" xr:uid="{00000000-0005-0000-0000-0000D81B0000}"/>
    <cellStyle name="Normal 6 2 3 4 2 3 4" xfId="10067" xr:uid="{00000000-0005-0000-0000-0000D91B0000}"/>
    <cellStyle name="Normal 6 2 3 4 2 3 4 2" xfId="27420" xr:uid="{00000000-0005-0000-0000-0000DA1B0000}"/>
    <cellStyle name="Normal 6 2 3 4 2 3 4 3" xfId="44766" xr:uid="{00000000-0005-0000-0000-0000DB1B0000}"/>
    <cellStyle name="Normal 6 2 3 4 2 3 5" xfId="18747" xr:uid="{00000000-0005-0000-0000-0000DC1B0000}"/>
    <cellStyle name="Normal 6 2 3 4 2 3 6" xfId="36093" xr:uid="{00000000-0005-0000-0000-0000DD1B0000}"/>
    <cellStyle name="Normal 6 2 3 4 2 4" xfId="6441" xr:uid="{00000000-0005-0000-0000-0000DE1B0000}"/>
    <cellStyle name="Normal 6 2 3 4 2 4 2" xfId="15114" xr:uid="{00000000-0005-0000-0000-0000DF1B0000}"/>
    <cellStyle name="Normal 6 2 3 4 2 4 2 2" xfId="32467" xr:uid="{00000000-0005-0000-0000-0000E01B0000}"/>
    <cellStyle name="Normal 6 2 3 4 2 4 2 3" xfId="49813" xr:uid="{00000000-0005-0000-0000-0000E11B0000}"/>
    <cellStyle name="Normal 6 2 3 4 2 4 3" xfId="23794" xr:uid="{00000000-0005-0000-0000-0000E21B0000}"/>
    <cellStyle name="Normal 6 2 3 4 2 4 4" xfId="41140" xr:uid="{00000000-0005-0000-0000-0000E31B0000}"/>
    <cellStyle name="Normal 6 2 3 4 2 5" xfId="3207" xr:uid="{00000000-0005-0000-0000-0000E41B0000}"/>
    <cellStyle name="Normal 6 2 3 4 2 5 2" xfId="11880" xr:uid="{00000000-0005-0000-0000-0000E51B0000}"/>
    <cellStyle name="Normal 6 2 3 4 2 5 2 2" xfId="29233" xr:uid="{00000000-0005-0000-0000-0000E61B0000}"/>
    <cellStyle name="Normal 6 2 3 4 2 5 2 3" xfId="46579" xr:uid="{00000000-0005-0000-0000-0000E71B0000}"/>
    <cellStyle name="Normal 6 2 3 4 2 5 3" xfId="20560" xr:uid="{00000000-0005-0000-0000-0000E81B0000}"/>
    <cellStyle name="Normal 6 2 3 4 2 5 4" xfId="37906" xr:uid="{00000000-0005-0000-0000-0000E91B0000}"/>
    <cellStyle name="Normal 6 2 3 4 2 6" xfId="9332" xr:uid="{00000000-0005-0000-0000-0000EA1B0000}"/>
    <cellStyle name="Normal 6 2 3 4 2 6 2" xfId="26685" xr:uid="{00000000-0005-0000-0000-0000EB1B0000}"/>
    <cellStyle name="Normal 6 2 3 4 2 6 3" xfId="44031" xr:uid="{00000000-0005-0000-0000-0000EC1B0000}"/>
    <cellStyle name="Normal 6 2 3 4 2 7" xfId="18012" xr:uid="{00000000-0005-0000-0000-0000ED1B0000}"/>
    <cellStyle name="Normal 6 2 3 4 2 8" xfId="35358" xr:uid="{00000000-0005-0000-0000-0000EE1B0000}"/>
    <cellStyle name="Normal 6 2 3 4 3" xfId="904" xr:uid="{00000000-0005-0000-0000-0000EF1B0000}"/>
    <cellStyle name="Normal 6 2 3 4 3 2" xfId="2717" xr:uid="{00000000-0005-0000-0000-0000F01B0000}"/>
    <cellStyle name="Normal 6 2 3 4 3 2 2" xfId="8499" xr:uid="{00000000-0005-0000-0000-0000F11B0000}"/>
    <cellStyle name="Normal 6 2 3 4 3 2 2 2" xfId="17172" xr:uid="{00000000-0005-0000-0000-0000F21B0000}"/>
    <cellStyle name="Normal 6 2 3 4 3 2 2 2 2" xfId="34525" xr:uid="{00000000-0005-0000-0000-0000F31B0000}"/>
    <cellStyle name="Normal 6 2 3 4 3 2 2 2 3" xfId="51871" xr:uid="{00000000-0005-0000-0000-0000F41B0000}"/>
    <cellStyle name="Normal 6 2 3 4 3 2 2 3" xfId="25852" xr:uid="{00000000-0005-0000-0000-0000F51B0000}"/>
    <cellStyle name="Normal 6 2 3 4 3 2 2 4" xfId="43198" xr:uid="{00000000-0005-0000-0000-0000F61B0000}"/>
    <cellStyle name="Normal 6 2 3 4 3 2 3" xfId="4530" xr:uid="{00000000-0005-0000-0000-0000F71B0000}"/>
    <cellStyle name="Normal 6 2 3 4 3 2 3 2" xfId="13203" xr:uid="{00000000-0005-0000-0000-0000F81B0000}"/>
    <cellStyle name="Normal 6 2 3 4 3 2 3 2 2" xfId="30556" xr:uid="{00000000-0005-0000-0000-0000F91B0000}"/>
    <cellStyle name="Normal 6 2 3 4 3 2 3 2 3" xfId="47902" xr:uid="{00000000-0005-0000-0000-0000FA1B0000}"/>
    <cellStyle name="Normal 6 2 3 4 3 2 3 3" xfId="21883" xr:uid="{00000000-0005-0000-0000-0000FB1B0000}"/>
    <cellStyle name="Normal 6 2 3 4 3 2 3 4" xfId="39229" xr:uid="{00000000-0005-0000-0000-0000FC1B0000}"/>
    <cellStyle name="Normal 6 2 3 4 3 2 4" xfId="11390" xr:uid="{00000000-0005-0000-0000-0000FD1B0000}"/>
    <cellStyle name="Normal 6 2 3 4 3 2 4 2" xfId="28743" xr:uid="{00000000-0005-0000-0000-0000FE1B0000}"/>
    <cellStyle name="Normal 6 2 3 4 3 2 4 3" xfId="46089" xr:uid="{00000000-0005-0000-0000-0000FF1B0000}"/>
    <cellStyle name="Normal 6 2 3 4 3 2 5" xfId="20070" xr:uid="{00000000-0005-0000-0000-0000001C0000}"/>
    <cellStyle name="Normal 6 2 3 4 3 2 6" xfId="37416" xr:uid="{00000000-0005-0000-0000-0000011C0000}"/>
    <cellStyle name="Normal 6 2 3 4 3 3" xfId="1639" xr:uid="{00000000-0005-0000-0000-0000021C0000}"/>
    <cellStyle name="Normal 6 2 3 4 3 3 2" xfId="7421" xr:uid="{00000000-0005-0000-0000-0000031C0000}"/>
    <cellStyle name="Normal 6 2 3 4 3 3 2 2" xfId="16094" xr:uid="{00000000-0005-0000-0000-0000041C0000}"/>
    <cellStyle name="Normal 6 2 3 4 3 3 2 2 2" xfId="33447" xr:uid="{00000000-0005-0000-0000-0000051C0000}"/>
    <cellStyle name="Normal 6 2 3 4 3 3 2 2 3" xfId="50793" xr:uid="{00000000-0005-0000-0000-0000061C0000}"/>
    <cellStyle name="Normal 6 2 3 4 3 3 2 3" xfId="24774" xr:uid="{00000000-0005-0000-0000-0000071C0000}"/>
    <cellStyle name="Normal 6 2 3 4 3 3 2 4" xfId="42120" xr:uid="{00000000-0005-0000-0000-0000081C0000}"/>
    <cellStyle name="Normal 6 2 3 4 3 3 3" xfId="5265" xr:uid="{00000000-0005-0000-0000-0000091C0000}"/>
    <cellStyle name="Normal 6 2 3 4 3 3 3 2" xfId="13938" xr:uid="{00000000-0005-0000-0000-00000A1C0000}"/>
    <cellStyle name="Normal 6 2 3 4 3 3 3 2 2" xfId="31291" xr:uid="{00000000-0005-0000-0000-00000B1C0000}"/>
    <cellStyle name="Normal 6 2 3 4 3 3 3 2 3" xfId="48637" xr:uid="{00000000-0005-0000-0000-00000C1C0000}"/>
    <cellStyle name="Normal 6 2 3 4 3 3 3 3" xfId="22618" xr:uid="{00000000-0005-0000-0000-00000D1C0000}"/>
    <cellStyle name="Normal 6 2 3 4 3 3 3 4" xfId="39964" xr:uid="{00000000-0005-0000-0000-00000E1C0000}"/>
    <cellStyle name="Normal 6 2 3 4 3 3 4" xfId="10312" xr:uid="{00000000-0005-0000-0000-00000F1C0000}"/>
    <cellStyle name="Normal 6 2 3 4 3 3 4 2" xfId="27665" xr:uid="{00000000-0005-0000-0000-0000101C0000}"/>
    <cellStyle name="Normal 6 2 3 4 3 3 4 3" xfId="45011" xr:uid="{00000000-0005-0000-0000-0000111C0000}"/>
    <cellStyle name="Normal 6 2 3 4 3 3 5" xfId="18992" xr:uid="{00000000-0005-0000-0000-0000121C0000}"/>
    <cellStyle name="Normal 6 2 3 4 3 3 6" xfId="36338" xr:uid="{00000000-0005-0000-0000-0000131C0000}"/>
    <cellStyle name="Normal 6 2 3 4 3 4" xfId="6686" xr:uid="{00000000-0005-0000-0000-0000141C0000}"/>
    <cellStyle name="Normal 6 2 3 4 3 4 2" xfId="15359" xr:uid="{00000000-0005-0000-0000-0000151C0000}"/>
    <cellStyle name="Normal 6 2 3 4 3 4 2 2" xfId="32712" xr:uid="{00000000-0005-0000-0000-0000161C0000}"/>
    <cellStyle name="Normal 6 2 3 4 3 4 2 3" xfId="50058" xr:uid="{00000000-0005-0000-0000-0000171C0000}"/>
    <cellStyle name="Normal 6 2 3 4 3 4 3" xfId="24039" xr:uid="{00000000-0005-0000-0000-0000181C0000}"/>
    <cellStyle name="Normal 6 2 3 4 3 4 4" xfId="41385" xr:uid="{00000000-0005-0000-0000-0000191C0000}"/>
    <cellStyle name="Normal 6 2 3 4 3 5" xfId="3452" xr:uid="{00000000-0005-0000-0000-00001A1C0000}"/>
    <cellStyle name="Normal 6 2 3 4 3 5 2" xfId="12125" xr:uid="{00000000-0005-0000-0000-00001B1C0000}"/>
    <cellStyle name="Normal 6 2 3 4 3 5 2 2" xfId="29478" xr:uid="{00000000-0005-0000-0000-00001C1C0000}"/>
    <cellStyle name="Normal 6 2 3 4 3 5 2 3" xfId="46824" xr:uid="{00000000-0005-0000-0000-00001D1C0000}"/>
    <cellStyle name="Normal 6 2 3 4 3 5 3" xfId="20805" xr:uid="{00000000-0005-0000-0000-00001E1C0000}"/>
    <cellStyle name="Normal 6 2 3 4 3 5 4" xfId="38151" xr:uid="{00000000-0005-0000-0000-00001F1C0000}"/>
    <cellStyle name="Normal 6 2 3 4 3 6" xfId="9577" xr:uid="{00000000-0005-0000-0000-0000201C0000}"/>
    <cellStyle name="Normal 6 2 3 4 3 6 2" xfId="26930" xr:uid="{00000000-0005-0000-0000-0000211C0000}"/>
    <cellStyle name="Normal 6 2 3 4 3 6 3" xfId="44276" xr:uid="{00000000-0005-0000-0000-0000221C0000}"/>
    <cellStyle name="Normal 6 2 3 4 3 7" xfId="18257" xr:uid="{00000000-0005-0000-0000-0000231C0000}"/>
    <cellStyle name="Normal 6 2 3 4 3 8" xfId="35603" xr:uid="{00000000-0005-0000-0000-0000241C0000}"/>
    <cellStyle name="Normal 6 2 3 4 4" xfId="414" xr:uid="{00000000-0005-0000-0000-0000251C0000}"/>
    <cellStyle name="Normal 6 2 3 4 4 2" xfId="2227" xr:uid="{00000000-0005-0000-0000-0000261C0000}"/>
    <cellStyle name="Normal 6 2 3 4 4 2 2" xfId="8009" xr:uid="{00000000-0005-0000-0000-0000271C0000}"/>
    <cellStyle name="Normal 6 2 3 4 4 2 2 2" xfId="16682" xr:uid="{00000000-0005-0000-0000-0000281C0000}"/>
    <cellStyle name="Normal 6 2 3 4 4 2 2 2 2" xfId="34035" xr:uid="{00000000-0005-0000-0000-0000291C0000}"/>
    <cellStyle name="Normal 6 2 3 4 4 2 2 2 3" xfId="51381" xr:uid="{00000000-0005-0000-0000-00002A1C0000}"/>
    <cellStyle name="Normal 6 2 3 4 4 2 2 3" xfId="25362" xr:uid="{00000000-0005-0000-0000-00002B1C0000}"/>
    <cellStyle name="Normal 6 2 3 4 4 2 2 4" xfId="42708" xr:uid="{00000000-0005-0000-0000-00002C1C0000}"/>
    <cellStyle name="Normal 6 2 3 4 4 2 3" xfId="5510" xr:uid="{00000000-0005-0000-0000-00002D1C0000}"/>
    <cellStyle name="Normal 6 2 3 4 4 2 3 2" xfId="14183" xr:uid="{00000000-0005-0000-0000-00002E1C0000}"/>
    <cellStyle name="Normal 6 2 3 4 4 2 3 2 2" xfId="31536" xr:uid="{00000000-0005-0000-0000-00002F1C0000}"/>
    <cellStyle name="Normal 6 2 3 4 4 2 3 2 3" xfId="48882" xr:uid="{00000000-0005-0000-0000-0000301C0000}"/>
    <cellStyle name="Normal 6 2 3 4 4 2 3 3" xfId="22863" xr:uid="{00000000-0005-0000-0000-0000311C0000}"/>
    <cellStyle name="Normal 6 2 3 4 4 2 3 4" xfId="40209" xr:uid="{00000000-0005-0000-0000-0000321C0000}"/>
    <cellStyle name="Normal 6 2 3 4 4 2 4" xfId="10900" xr:uid="{00000000-0005-0000-0000-0000331C0000}"/>
    <cellStyle name="Normal 6 2 3 4 4 2 4 2" xfId="28253" xr:uid="{00000000-0005-0000-0000-0000341C0000}"/>
    <cellStyle name="Normal 6 2 3 4 4 2 4 3" xfId="45599" xr:uid="{00000000-0005-0000-0000-0000351C0000}"/>
    <cellStyle name="Normal 6 2 3 4 4 2 5" xfId="19580" xr:uid="{00000000-0005-0000-0000-0000361C0000}"/>
    <cellStyle name="Normal 6 2 3 4 4 2 6" xfId="36926" xr:uid="{00000000-0005-0000-0000-0000371C0000}"/>
    <cellStyle name="Normal 6 2 3 4 4 3" xfId="6196" xr:uid="{00000000-0005-0000-0000-0000381C0000}"/>
    <cellStyle name="Normal 6 2 3 4 4 3 2" xfId="14869" xr:uid="{00000000-0005-0000-0000-0000391C0000}"/>
    <cellStyle name="Normal 6 2 3 4 4 3 2 2" xfId="32222" xr:uid="{00000000-0005-0000-0000-00003A1C0000}"/>
    <cellStyle name="Normal 6 2 3 4 4 3 2 3" xfId="49568" xr:uid="{00000000-0005-0000-0000-00003B1C0000}"/>
    <cellStyle name="Normal 6 2 3 4 4 3 3" xfId="23549" xr:uid="{00000000-0005-0000-0000-00003C1C0000}"/>
    <cellStyle name="Normal 6 2 3 4 4 3 4" xfId="40895" xr:uid="{00000000-0005-0000-0000-00003D1C0000}"/>
    <cellStyle name="Normal 6 2 3 4 4 4" xfId="4040" xr:uid="{00000000-0005-0000-0000-00003E1C0000}"/>
    <cellStyle name="Normal 6 2 3 4 4 4 2" xfId="12713" xr:uid="{00000000-0005-0000-0000-00003F1C0000}"/>
    <cellStyle name="Normal 6 2 3 4 4 4 2 2" xfId="30066" xr:uid="{00000000-0005-0000-0000-0000401C0000}"/>
    <cellStyle name="Normal 6 2 3 4 4 4 2 3" xfId="47412" xr:uid="{00000000-0005-0000-0000-0000411C0000}"/>
    <cellStyle name="Normal 6 2 3 4 4 4 3" xfId="21393" xr:uid="{00000000-0005-0000-0000-0000421C0000}"/>
    <cellStyle name="Normal 6 2 3 4 4 4 4" xfId="38739" xr:uid="{00000000-0005-0000-0000-0000431C0000}"/>
    <cellStyle name="Normal 6 2 3 4 4 5" xfId="9087" xr:uid="{00000000-0005-0000-0000-0000441C0000}"/>
    <cellStyle name="Normal 6 2 3 4 4 5 2" xfId="26440" xr:uid="{00000000-0005-0000-0000-0000451C0000}"/>
    <cellStyle name="Normal 6 2 3 4 4 5 3" xfId="43786" xr:uid="{00000000-0005-0000-0000-0000461C0000}"/>
    <cellStyle name="Normal 6 2 3 4 4 6" xfId="17767" xr:uid="{00000000-0005-0000-0000-0000471C0000}"/>
    <cellStyle name="Normal 6 2 3 4 4 7" xfId="35113" xr:uid="{00000000-0005-0000-0000-0000481C0000}"/>
    <cellStyle name="Normal 6 2 3 4 5" xfId="1982" xr:uid="{00000000-0005-0000-0000-0000491C0000}"/>
    <cellStyle name="Normal 6 2 3 4 5 2" xfId="7764" xr:uid="{00000000-0005-0000-0000-00004A1C0000}"/>
    <cellStyle name="Normal 6 2 3 4 5 2 2" xfId="16437" xr:uid="{00000000-0005-0000-0000-00004B1C0000}"/>
    <cellStyle name="Normal 6 2 3 4 5 2 2 2" xfId="33790" xr:uid="{00000000-0005-0000-0000-00004C1C0000}"/>
    <cellStyle name="Normal 6 2 3 4 5 2 2 3" xfId="51136" xr:uid="{00000000-0005-0000-0000-00004D1C0000}"/>
    <cellStyle name="Normal 6 2 3 4 5 2 3" xfId="25117" xr:uid="{00000000-0005-0000-0000-00004E1C0000}"/>
    <cellStyle name="Normal 6 2 3 4 5 2 4" xfId="42463" xr:uid="{00000000-0005-0000-0000-00004F1C0000}"/>
    <cellStyle name="Normal 6 2 3 4 5 3" xfId="3795" xr:uid="{00000000-0005-0000-0000-0000501C0000}"/>
    <cellStyle name="Normal 6 2 3 4 5 3 2" xfId="12468" xr:uid="{00000000-0005-0000-0000-0000511C0000}"/>
    <cellStyle name="Normal 6 2 3 4 5 3 2 2" xfId="29821" xr:uid="{00000000-0005-0000-0000-0000521C0000}"/>
    <cellStyle name="Normal 6 2 3 4 5 3 2 3" xfId="47167" xr:uid="{00000000-0005-0000-0000-0000531C0000}"/>
    <cellStyle name="Normal 6 2 3 4 5 3 3" xfId="21148" xr:uid="{00000000-0005-0000-0000-0000541C0000}"/>
    <cellStyle name="Normal 6 2 3 4 5 3 4" xfId="38494" xr:uid="{00000000-0005-0000-0000-0000551C0000}"/>
    <cellStyle name="Normal 6 2 3 4 5 4" xfId="10655" xr:uid="{00000000-0005-0000-0000-0000561C0000}"/>
    <cellStyle name="Normal 6 2 3 4 5 4 2" xfId="28008" xr:uid="{00000000-0005-0000-0000-0000571C0000}"/>
    <cellStyle name="Normal 6 2 3 4 5 4 3" xfId="45354" xr:uid="{00000000-0005-0000-0000-0000581C0000}"/>
    <cellStyle name="Normal 6 2 3 4 5 5" xfId="19335" xr:uid="{00000000-0005-0000-0000-0000591C0000}"/>
    <cellStyle name="Normal 6 2 3 4 5 6" xfId="36681" xr:uid="{00000000-0005-0000-0000-00005A1C0000}"/>
    <cellStyle name="Normal 6 2 3 4 6" xfId="1149" xr:uid="{00000000-0005-0000-0000-00005B1C0000}"/>
    <cellStyle name="Normal 6 2 3 4 6 2" xfId="6931" xr:uid="{00000000-0005-0000-0000-00005C1C0000}"/>
    <cellStyle name="Normal 6 2 3 4 6 2 2" xfId="15604" xr:uid="{00000000-0005-0000-0000-00005D1C0000}"/>
    <cellStyle name="Normal 6 2 3 4 6 2 2 2" xfId="32957" xr:uid="{00000000-0005-0000-0000-00005E1C0000}"/>
    <cellStyle name="Normal 6 2 3 4 6 2 2 3" xfId="50303" xr:uid="{00000000-0005-0000-0000-00005F1C0000}"/>
    <cellStyle name="Normal 6 2 3 4 6 2 3" xfId="24284" xr:uid="{00000000-0005-0000-0000-0000601C0000}"/>
    <cellStyle name="Normal 6 2 3 4 6 2 4" xfId="41630" xr:uid="{00000000-0005-0000-0000-0000611C0000}"/>
    <cellStyle name="Normal 6 2 3 4 6 3" xfId="4775" xr:uid="{00000000-0005-0000-0000-0000621C0000}"/>
    <cellStyle name="Normal 6 2 3 4 6 3 2" xfId="13448" xr:uid="{00000000-0005-0000-0000-0000631C0000}"/>
    <cellStyle name="Normal 6 2 3 4 6 3 2 2" xfId="30801" xr:uid="{00000000-0005-0000-0000-0000641C0000}"/>
    <cellStyle name="Normal 6 2 3 4 6 3 2 3" xfId="48147" xr:uid="{00000000-0005-0000-0000-0000651C0000}"/>
    <cellStyle name="Normal 6 2 3 4 6 3 3" xfId="22128" xr:uid="{00000000-0005-0000-0000-0000661C0000}"/>
    <cellStyle name="Normal 6 2 3 4 6 3 4" xfId="39474" xr:uid="{00000000-0005-0000-0000-0000671C0000}"/>
    <cellStyle name="Normal 6 2 3 4 6 4" xfId="9822" xr:uid="{00000000-0005-0000-0000-0000681C0000}"/>
    <cellStyle name="Normal 6 2 3 4 6 4 2" xfId="27175" xr:uid="{00000000-0005-0000-0000-0000691C0000}"/>
    <cellStyle name="Normal 6 2 3 4 6 4 3" xfId="44521" xr:uid="{00000000-0005-0000-0000-00006A1C0000}"/>
    <cellStyle name="Normal 6 2 3 4 6 5" xfId="18502" xr:uid="{00000000-0005-0000-0000-00006B1C0000}"/>
    <cellStyle name="Normal 6 2 3 4 6 6" xfId="35848" xr:uid="{00000000-0005-0000-0000-00006C1C0000}"/>
    <cellStyle name="Normal 6 2 3 4 7" xfId="5951" xr:uid="{00000000-0005-0000-0000-00006D1C0000}"/>
    <cellStyle name="Normal 6 2 3 4 7 2" xfId="14624" xr:uid="{00000000-0005-0000-0000-00006E1C0000}"/>
    <cellStyle name="Normal 6 2 3 4 7 2 2" xfId="31977" xr:uid="{00000000-0005-0000-0000-00006F1C0000}"/>
    <cellStyle name="Normal 6 2 3 4 7 2 3" xfId="49323" xr:uid="{00000000-0005-0000-0000-0000701C0000}"/>
    <cellStyle name="Normal 6 2 3 4 7 3" xfId="23304" xr:uid="{00000000-0005-0000-0000-0000711C0000}"/>
    <cellStyle name="Normal 6 2 3 4 7 4" xfId="40650" xr:uid="{00000000-0005-0000-0000-0000721C0000}"/>
    <cellStyle name="Normal 6 2 3 4 8" xfId="2962" xr:uid="{00000000-0005-0000-0000-0000731C0000}"/>
    <cellStyle name="Normal 6 2 3 4 8 2" xfId="11635" xr:uid="{00000000-0005-0000-0000-0000741C0000}"/>
    <cellStyle name="Normal 6 2 3 4 8 2 2" xfId="28988" xr:uid="{00000000-0005-0000-0000-0000751C0000}"/>
    <cellStyle name="Normal 6 2 3 4 8 2 3" xfId="46334" xr:uid="{00000000-0005-0000-0000-0000761C0000}"/>
    <cellStyle name="Normal 6 2 3 4 8 3" xfId="20315" xr:uid="{00000000-0005-0000-0000-0000771C0000}"/>
    <cellStyle name="Normal 6 2 3 4 8 4" xfId="37661" xr:uid="{00000000-0005-0000-0000-0000781C0000}"/>
    <cellStyle name="Normal 6 2 3 4 9" xfId="8842" xr:uid="{00000000-0005-0000-0000-0000791C0000}"/>
    <cellStyle name="Normal 6 2 3 4 9 2" xfId="26195" xr:uid="{00000000-0005-0000-0000-00007A1C0000}"/>
    <cellStyle name="Normal 6 2 3 4 9 3" xfId="43541" xr:uid="{00000000-0005-0000-0000-00007B1C0000}"/>
    <cellStyle name="Normal 6 2 3 5" xfId="267" xr:uid="{00000000-0005-0000-0000-00007C1C0000}"/>
    <cellStyle name="Normal 6 2 3 5 10" xfId="34966" xr:uid="{00000000-0005-0000-0000-00007D1C0000}"/>
    <cellStyle name="Normal 6 2 3 5 2" xfId="1002" xr:uid="{00000000-0005-0000-0000-00007E1C0000}"/>
    <cellStyle name="Normal 6 2 3 5 2 2" xfId="2815" xr:uid="{00000000-0005-0000-0000-00007F1C0000}"/>
    <cellStyle name="Normal 6 2 3 5 2 2 2" xfId="8597" xr:uid="{00000000-0005-0000-0000-0000801C0000}"/>
    <cellStyle name="Normal 6 2 3 5 2 2 2 2" xfId="17270" xr:uid="{00000000-0005-0000-0000-0000811C0000}"/>
    <cellStyle name="Normal 6 2 3 5 2 2 2 2 2" xfId="34623" xr:uid="{00000000-0005-0000-0000-0000821C0000}"/>
    <cellStyle name="Normal 6 2 3 5 2 2 2 2 3" xfId="51969" xr:uid="{00000000-0005-0000-0000-0000831C0000}"/>
    <cellStyle name="Normal 6 2 3 5 2 2 2 3" xfId="25950" xr:uid="{00000000-0005-0000-0000-0000841C0000}"/>
    <cellStyle name="Normal 6 2 3 5 2 2 2 4" xfId="43296" xr:uid="{00000000-0005-0000-0000-0000851C0000}"/>
    <cellStyle name="Normal 6 2 3 5 2 2 3" xfId="4628" xr:uid="{00000000-0005-0000-0000-0000861C0000}"/>
    <cellStyle name="Normal 6 2 3 5 2 2 3 2" xfId="13301" xr:uid="{00000000-0005-0000-0000-0000871C0000}"/>
    <cellStyle name="Normal 6 2 3 5 2 2 3 2 2" xfId="30654" xr:uid="{00000000-0005-0000-0000-0000881C0000}"/>
    <cellStyle name="Normal 6 2 3 5 2 2 3 2 3" xfId="48000" xr:uid="{00000000-0005-0000-0000-0000891C0000}"/>
    <cellStyle name="Normal 6 2 3 5 2 2 3 3" xfId="21981" xr:uid="{00000000-0005-0000-0000-00008A1C0000}"/>
    <cellStyle name="Normal 6 2 3 5 2 2 3 4" xfId="39327" xr:uid="{00000000-0005-0000-0000-00008B1C0000}"/>
    <cellStyle name="Normal 6 2 3 5 2 2 4" xfId="11488" xr:uid="{00000000-0005-0000-0000-00008C1C0000}"/>
    <cellStyle name="Normal 6 2 3 5 2 2 4 2" xfId="28841" xr:uid="{00000000-0005-0000-0000-00008D1C0000}"/>
    <cellStyle name="Normal 6 2 3 5 2 2 4 3" xfId="46187" xr:uid="{00000000-0005-0000-0000-00008E1C0000}"/>
    <cellStyle name="Normal 6 2 3 5 2 2 5" xfId="20168" xr:uid="{00000000-0005-0000-0000-00008F1C0000}"/>
    <cellStyle name="Normal 6 2 3 5 2 2 6" xfId="37514" xr:uid="{00000000-0005-0000-0000-0000901C0000}"/>
    <cellStyle name="Normal 6 2 3 5 2 3" xfId="1737" xr:uid="{00000000-0005-0000-0000-0000911C0000}"/>
    <cellStyle name="Normal 6 2 3 5 2 3 2" xfId="7519" xr:uid="{00000000-0005-0000-0000-0000921C0000}"/>
    <cellStyle name="Normal 6 2 3 5 2 3 2 2" xfId="16192" xr:uid="{00000000-0005-0000-0000-0000931C0000}"/>
    <cellStyle name="Normal 6 2 3 5 2 3 2 2 2" xfId="33545" xr:uid="{00000000-0005-0000-0000-0000941C0000}"/>
    <cellStyle name="Normal 6 2 3 5 2 3 2 2 3" xfId="50891" xr:uid="{00000000-0005-0000-0000-0000951C0000}"/>
    <cellStyle name="Normal 6 2 3 5 2 3 2 3" xfId="24872" xr:uid="{00000000-0005-0000-0000-0000961C0000}"/>
    <cellStyle name="Normal 6 2 3 5 2 3 2 4" xfId="42218" xr:uid="{00000000-0005-0000-0000-0000971C0000}"/>
    <cellStyle name="Normal 6 2 3 5 2 3 3" xfId="5363" xr:uid="{00000000-0005-0000-0000-0000981C0000}"/>
    <cellStyle name="Normal 6 2 3 5 2 3 3 2" xfId="14036" xr:uid="{00000000-0005-0000-0000-0000991C0000}"/>
    <cellStyle name="Normal 6 2 3 5 2 3 3 2 2" xfId="31389" xr:uid="{00000000-0005-0000-0000-00009A1C0000}"/>
    <cellStyle name="Normal 6 2 3 5 2 3 3 2 3" xfId="48735" xr:uid="{00000000-0005-0000-0000-00009B1C0000}"/>
    <cellStyle name="Normal 6 2 3 5 2 3 3 3" xfId="22716" xr:uid="{00000000-0005-0000-0000-00009C1C0000}"/>
    <cellStyle name="Normal 6 2 3 5 2 3 3 4" xfId="40062" xr:uid="{00000000-0005-0000-0000-00009D1C0000}"/>
    <cellStyle name="Normal 6 2 3 5 2 3 4" xfId="10410" xr:uid="{00000000-0005-0000-0000-00009E1C0000}"/>
    <cellStyle name="Normal 6 2 3 5 2 3 4 2" xfId="27763" xr:uid="{00000000-0005-0000-0000-00009F1C0000}"/>
    <cellStyle name="Normal 6 2 3 5 2 3 4 3" xfId="45109" xr:uid="{00000000-0005-0000-0000-0000A01C0000}"/>
    <cellStyle name="Normal 6 2 3 5 2 3 5" xfId="19090" xr:uid="{00000000-0005-0000-0000-0000A11C0000}"/>
    <cellStyle name="Normal 6 2 3 5 2 3 6" xfId="36436" xr:uid="{00000000-0005-0000-0000-0000A21C0000}"/>
    <cellStyle name="Normal 6 2 3 5 2 4" xfId="6784" xr:uid="{00000000-0005-0000-0000-0000A31C0000}"/>
    <cellStyle name="Normal 6 2 3 5 2 4 2" xfId="15457" xr:uid="{00000000-0005-0000-0000-0000A41C0000}"/>
    <cellStyle name="Normal 6 2 3 5 2 4 2 2" xfId="32810" xr:uid="{00000000-0005-0000-0000-0000A51C0000}"/>
    <cellStyle name="Normal 6 2 3 5 2 4 2 3" xfId="50156" xr:uid="{00000000-0005-0000-0000-0000A61C0000}"/>
    <cellStyle name="Normal 6 2 3 5 2 4 3" xfId="24137" xr:uid="{00000000-0005-0000-0000-0000A71C0000}"/>
    <cellStyle name="Normal 6 2 3 5 2 4 4" xfId="41483" xr:uid="{00000000-0005-0000-0000-0000A81C0000}"/>
    <cellStyle name="Normal 6 2 3 5 2 5" xfId="3550" xr:uid="{00000000-0005-0000-0000-0000A91C0000}"/>
    <cellStyle name="Normal 6 2 3 5 2 5 2" xfId="12223" xr:uid="{00000000-0005-0000-0000-0000AA1C0000}"/>
    <cellStyle name="Normal 6 2 3 5 2 5 2 2" xfId="29576" xr:uid="{00000000-0005-0000-0000-0000AB1C0000}"/>
    <cellStyle name="Normal 6 2 3 5 2 5 2 3" xfId="46922" xr:uid="{00000000-0005-0000-0000-0000AC1C0000}"/>
    <cellStyle name="Normal 6 2 3 5 2 5 3" xfId="20903" xr:uid="{00000000-0005-0000-0000-0000AD1C0000}"/>
    <cellStyle name="Normal 6 2 3 5 2 5 4" xfId="38249" xr:uid="{00000000-0005-0000-0000-0000AE1C0000}"/>
    <cellStyle name="Normal 6 2 3 5 2 6" xfId="9675" xr:uid="{00000000-0005-0000-0000-0000AF1C0000}"/>
    <cellStyle name="Normal 6 2 3 5 2 6 2" xfId="27028" xr:uid="{00000000-0005-0000-0000-0000B01C0000}"/>
    <cellStyle name="Normal 6 2 3 5 2 6 3" xfId="44374" xr:uid="{00000000-0005-0000-0000-0000B11C0000}"/>
    <cellStyle name="Normal 6 2 3 5 2 7" xfId="18355" xr:uid="{00000000-0005-0000-0000-0000B21C0000}"/>
    <cellStyle name="Normal 6 2 3 5 2 8" xfId="35701" xr:uid="{00000000-0005-0000-0000-0000B31C0000}"/>
    <cellStyle name="Normal 6 2 3 5 3" xfId="512" xr:uid="{00000000-0005-0000-0000-0000B41C0000}"/>
    <cellStyle name="Normal 6 2 3 5 3 2" xfId="2325" xr:uid="{00000000-0005-0000-0000-0000B51C0000}"/>
    <cellStyle name="Normal 6 2 3 5 3 2 2" xfId="8107" xr:uid="{00000000-0005-0000-0000-0000B61C0000}"/>
    <cellStyle name="Normal 6 2 3 5 3 2 2 2" xfId="16780" xr:uid="{00000000-0005-0000-0000-0000B71C0000}"/>
    <cellStyle name="Normal 6 2 3 5 3 2 2 2 2" xfId="34133" xr:uid="{00000000-0005-0000-0000-0000B81C0000}"/>
    <cellStyle name="Normal 6 2 3 5 3 2 2 2 3" xfId="51479" xr:uid="{00000000-0005-0000-0000-0000B91C0000}"/>
    <cellStyle name="Normal 6 2 3 5 3 2 2 3" xfId="25460" xr:uid="{00000000-0005-0000-0000-0000BA1C0000}"/>
    <cellStyle name="Normal 6 2 3 5 3 2 2 4" xfId="42806" xr:uid="{00000000-0005-0000-0000-0000BB1C0000}"/>
    <cellStyle name="Normal 6 2 3 5 3 2 3" xfId="5608" xr:uid="{00000000-0005-0000-0000-0000BC1C0000}"/>
    <cellStyle name="Normal 6 2 3 5 3 2 3 2" xfId="14281" xr:uid="{00000000-0005-0000-0000-0000BD1C0000}"/>
    <cellStyle name="Normal 6 2 3 5 3 2 3 2 2" xfId="31634" xr:uid="{00000000-0005-0000-0000-0000BE1C0000}"/>
    <cellStyle name="Normal 6 2 3 5 3 2 3 2 3" xfId="48980" xr:uid="{00000000-0005-0000-0000-0000BF1C0000}"/>
    <cellStyle name="Normal 6 2 3 5 3 2 3 3" xfId="22961" xr:uid="{00000000-0005-0000-0000-0000C01C0000}"/>
    <cellStyle name="Normal 6 2 3 5 3 2 3 4" xfId="40307" xr:uid="{00000000-0005-0000-0000-0000C11C0000}"/>
    <cellStyle name="Normal 6 2 3 5 3 2 4" xfId="10998" xr:uid="{00000000-0005-0000-0000-0000C21C0000}"/>
    <cellStyle name="Normal 6 2 3 5 3 2 4 2" xfId="28351" xr:uid="{00000000-0005-0000-0000-0000C31C0000}"/>
    <cellStyle name="Normal 6 2 3 5 3 2 4 3" xfId="45697" xr:uid="{00000000-0005-0000-0000-0000C41C0000}"/>
    <cellStyle name="Normal 6 2 3 5 3 2 5" xfId="19678" xr:uid="{00000000-0005-0000-0000-0000C51C0000}"/>
    <cellStyle name="Normal 6 2 3 5 3 2 6" xfId="37024" xr:uid="{00000000-0005-0000-0000-0000C61C0000}"/>
    <cellStyle name="Normal 6 2 3 5 3 3" xfId="6294" xr:uid="{00000000-0005-0000-0000-0000C71C0000}"/>
    <cellStyle name="Normal 6 2 3 5 3 3 2" xfId="14967" xr:uid="{00000000-0005-0000-0000-0000C81C0000}"/>
    <cellStyle name="Normal 6 2 3 5 3 3 2 2" xfId="32320" xr:uid="{00000000-0005-0000-0000-0000C91C0000}"/>
    <cellStyle name="Normal 6 2 3 5 3 3 2 3" xfId="49666" xr:uid="{00000000-0005-0000-0000-0000CA1C0000}"/>
    <cellStyle name="Normal 6 2 3 5 3 3 3" xfId="23647" xr:uid="{00000000-0005-0000-0000-0000CB1C0000}"/>
    <cellStyle name="Normal 6 2 3 5 3 3 4" xfId="40993" xr:uid="{00000000-0005-0000-0000-0000CC1C0000}"/>
    <cellStyle name="Normal 6 2 3 5 3 4" xfId="4138" xr:uid="{00000000-0005-0000-0000-0000CD1C0000}"/>
    <cellStyle name="Normal 6 2 3 5 3 4 2" xfId="12811" xr:uid="{00000000-0005-0000-0000-0000CE1C0000}"/>
    <cellStyle name="Normal 6 2 3 5 3 4 2 2" xfId="30164" xr:uid="{00000000-0005-0000-0000-0000CF1C0000}"/>
    <cellStyle name="Normal 6 2 3 5 3 4 2 3" xfId="47510" xr:uid="{00000000-0005-0000-0000-0000D01C0000}"/>
    <cellStyle name="Normal 6 2 3 5 3 4 3" xfId="21491" xr:uid="{00000000-0005-0000-0000-0000D11C0000}"/>
    <cellStyle name="Normal 6 2 3 5 3 4 4" xfId="38837" xr:uid="{00000000-0005-0000-0000-0000D21C0000}"/>
    <cellStyle name="Normal 6 2 3 5 3 5" xfId="9185" xr:uid="{00000000-0005-0000-0000-0000D31C0000}"/>
    <cellStyle name="Normal 6 2 3 5 3 5 2" xfId="26538" xr:uid="{00000000-0005-0000-0000-0000D41C0000}"/>
    <cellStyle name="Normal 6 2 3 5 3 5 3" xfId="43884" xr:uid="{00000000-0005-0000-0000-0000D51C0000}"/>
    <cellStyle name="Normal 6 2 3 5 3 6" xfId="17865" xr:uid="{00000000-0005-0000-0000-0000D61C0000}"/>
    <cellStyle name="Normal 6 2 3 5 3 7" xfId="35211" xr:uid="{00000000-0005-0000-0000-0000D71C0000}"/>
    <cellStyle name="Normal 6 2 3 5 4" xfId="2080" xr:uid="{00000000-0005-0000-0000-0000D81C0000}"/>
    <cellStyle name="Normal 6 2 3 5 4 2" xfId="7862" xr:uid="{00000000-0005-0000-0000-0000D91C0000}"/>
    <cellStyle name="Normal 6 2 3 5 4 2 2" xfId="16535" xr:uid="{00000000-0005-0000-0000-0000DA1C0000}"/>
    <cellStyle name="Normal 6 2 3 5 4 2 2 2" xfId="33888" xr:uid="{00000000-0005-0000-0000-0000DB1C0000}"/>
    <cellStyle name="Normal 6 2 3 5 4 2 2 3" xfId="51234" xr:uid="{00000000-0005-0000-0000-0000DC1C0000}"/>
    <cellStyle name="Normal 6 2 3 5 4 2 3" xfId="25215" xr:uid="{00000000-0005-0000-0000-0000DD1C0000}"/>
    <cellStyle name="Normal 6 2 3 5 4 2 4" xfId="42561" xr:uid="{00000000-0005-0000-0000-0000DE1C0000}"/>
    <cellStyle name="Normal 6 2 3 5 4 3" xfId="3893" xr:uid="{00000000-0005-0000-0000-0000DF1C0000}"/>
    <cellStyle name="Normal 6 2 3 5 4 3 2" xfId="12566" xr:uid="{00000000-0005-0000-0000-0000E01C0000}"/>
    <cellStyle name="Normal 6 2 3 5 4 3 2 2" xfId="29919" xr:uid="{00000000-0005-0000-0000-0000E11C0000}"/>
    <cellStyle name="Normal 6 2 3 5 4 3 2 3" xfId="47265" xr:uid="{00000000-0005-0000-0000-0000E21C0000}"/>
    <cellStyle name="Normal 6 2 3 5 4 3 3" xfId="21246" xr:uid="{00000000-0005-0000-0000-0000E31C0000}"/>
    <cellStyle name="Normal 6 2 3 5 4 3 4" xfId="38592" xr:uid="{00000000-0005-0000-0000-0000E41C0000}"/>
    <cellStyle name="Normal 6 2 3 5 4 4" xfId="10753" xr:uid="{00000000-0005-0000-0000-0000E51C0000}"/>
    <cellStyle name="Normal 6 2 3 5 4 4 2" xfId="28106" xr:uid="{00000000-0005-0000-0000-0000E61C0000}"/>
    <cellStyle name="Normal 6 2 3 5 4 4 3" xfId="45452" xr:uid="{00000000-0005-0000-0000-0000E71C0000}"/>
    <cellStyle name="Normal 6 2 3 5 4 5" xfId="19433" xr:uid="{00000000-0005-0000-0000-0000E81C0000}"/>
    <cellStyle name="Normal 6 2 3 5 4 6" xfId="36779" xr:uid="{00000000-0005-0000-0000-0000E91C0000}"/>
    <cellStyle name="Normal 6 2 3 5 5" xfId="1247" xr:uid="{00000000-0005-0000-0000-0000EA1C0000}"/>
    <cellStyle name="Normal 6 2 3 5 5 2" xfId="7029" xr:uid="{00000000-0005-0000-0000-0000EB1C0000}"/>
    <cellStyle name="Normal 6 2 3 5 5 2 2" xfId="15702" xr:uid="{00000000-0005-0000-0000-0000EC1C0000}"/>
    <cellStyle name="Normal 6 2 3 5 5 2 2 2" xfId="33055" xr:uid="{00000000-0005-0000-0000-0000ED1C0000}"/>
    <cellStyle name="Normal 6 2 3 5 5 2 2 3" xfId="50401" xr:uid="{00000000-0005-0000-0000-0000EE1C0000}"/>
    <cellStyle name="Normal 6 2 3 5 5 2 3" xfId="24382" xr:uid="{00000000-0005-0000-0000-0000EF1C0000}"/>
    <cellStyle name="Normal 6 2 3 5 5 2 4" xfId="41728" xr:uid="{00000000-0005-0000-0000-0000F01C0000}"/>
    <cellStyle name="Normal 6 2 3 5 5 3" xfId="4873" xr:uid="{00000000-0005-0000-0000-0000F11C0000}"/>
    <cellStyle name="Normal 6 2 3 5 5 3 2" xfId="13546" xr:uid="{00000000-0005-0000-0000-0000F21C0000}"/>
    <cellStyle name="Normal 6 2 3 5 5 3 2 2" xfId="30899" xr:uid="{00000000-0005-0000-0000-0000F31C0000}"/>
    <cellStyle name="Normal 6 2 3 5 5 3 2 3" xfId="48245" xr:uid="{00000000-0005-0000-0000-0000F41C0000}"/>
    <cellStyle name="Normal 6 2 3 5 5 3 3" xfId="22226" xr:uid="{00000000-0005-0000-0000-0000F51C0000}"/>
    <cellStyle name="Normal 6 2 3 5 5 3 4" xfId="39572" xr:uid="{00000000-0005-0000-0000-0000F61C0000}"/>
    <cellStyle name="Normal 6 2 3 5 5 4" xfId="9920" xr:uid="{00000000-0005-0000-0000-0000F71C0000}"/>
    <cellStyle name="Normal 6 2 3 5 5 4 2" xfId="27273" xr:uid="{00000000-0005-0000-0000-0000F81C0000}"/>
    <cellStyle name="Normal 6 2 3 5 5 4 3" xfId="44619" xr:uid="{00000000-0005-0000-0000-0000F91C0000}"/>
    <cellStyle name="Normal 6 2 3 5 5 5" xfId="18600" xr:uid="{00000000-0005-0000-0000-0000FA1C0000}"/>
    <cellStyle name="Normal 6 2 3 5 5 6" xfId="35946" xr:uid="{00000000-0005-0000-0000-0000FB1C0000}"/>
    <cellStyle name="Normal 6 2 3 5 6" xfId="6049" xr:uid="{00000000-0005-0000-0000-0000FC1C0000}"/>
    <cellStyle name="Normal 6 2 3 5 6 2" xfId="14722" xr:uid="{00000000-0005-0000-0000-0000FD1C0000}"/>
    <cellStyle name="Normal 6 2 3 5 6 2 2" xfId="32075" xr:uid="{00000000-0005-0000-0000-0000FE1C0000}"/>
    <cellStyle name="Normal 6 2 3 5 6 2 3" xfId="49421" xr:uid="{00000000-0005-0000-0000-0000FF1C0000}"/>
    <cellStyle name="Normal 6 2 3 5 6 3" xfId="23402" xr:uid="{00000000-0005-0000-0000-0000001D0000}"/>
    <cellStyle name="Normal 6 2 3 5 6 4" xfId="40748" xr:uid="{00000000-0005-0000-0000-0000011D0000}"/>
    <cellStyle name="Normal 6 2 3 5 7" xfId="3060" xr:uid="{00000000-0005-0000-0000-0000021D0000}"/>
    <cellStyle name="Normal 6 2 3 5 7 2" xfId="11733" xr:uid="{00000000-0005-0000-0000-0000031D0000}"/>
    <cellStyle name="Normal 6 2 3 5 7 2 2" xfId="29086" xr:uid="{00000000-0005-0000-0000-0000041D0000}"/>
    <cellStyle name="Normal 6 2 3 5 7 2 3" xfId="46432" xr:uid="{00000000-0005-0000-0000-0000051D0000}"/>
    <cellStyle name="Normal 6 2 3 5 7 3" xfId="20413" xr:uid="{00000000-0005-0000-0000-0000061D0000}"/>
    <cellStyle name="Normal 6 2 3 5 7 4" xfId="37759" xr:uid="{00000000-0005-0000-0000-0000071D0000}"/>
    <cellStyle name="Normal 6 2 3 5 8" xfId="8940" xr:uid="{00000000-0005-0000-0000-0000081D0000}"/>
    <cellStyle name="Normal 6 2 3 5 8 2" xfId="26293" xr:uid="{00000000-0005-0000-0000-0000091D0000}"/>
    <cellStyle name="Normal 6 2 3 5 8 3" xfId="43639" xr:uid="{00000000-0005-0000-0000-00000A1D0000}"/>
    <cellStyle name="Normal 6 2 3 5 9" xfId="17620" xr:uid="{00000000-0005-0000-0000-00000B1D0000}"/>
    <cellStyle name="Normal 6 2 3 6" xfId="120" xr:uid="{00000000-0005-0000-0000-00000C1D0000}"/>
    <cellStyle name="Normal 6 2 3 6 10" xfId="34819" xr:uid="{00000000-0005-0000-0000-00000D1D0000}"/>
    <cellStyle name="Normal 6 2 3 6 2" xfId="855" xr:uid="{00000000-0005-0000-0000-00000E1D0000}"/>
    <cellStyle name="Normal 6 2 3 6 2 2" xfId="2668" xr:uid="{00000000-0005-0000-0000-00000F1D0000}"/>
    <cellStyle name="Normal 6 2 3 6 2 2 2" xfId="8450" xr:uid="{00000000-0005-0000-0000-0000101D0000}"/>
    <cellStyle name="Normal 6 2 3 6 2 2 2 2" xfId="17123" xr:uid="{00000000-0005-0000-0000-0000111D0000}"/>
    <cellStyle name="Normal 6 2 3 6 2 2 2 2 2" xfId="34476" xr:uid="{00000000-0005-0000-0000-0000121D0000}"/>
    <cellStyle name="Normal 6 2 3 6 2 2 2 2 3" xfId="51822" xr:uid="{00000000-0005-0000-0000-0000131D0000}"/>
    <cellStyle name="Normal 6 2 3 6 2 2 2 3" xfId="25803" xr:uid="{00000000-0005-0000-0000-0000141D0000}"/>
    <cellStyle name="Normal 6 2 3 6 2 2 2 4" xfId="43149" xr:uid="{00000000-0005-0000-0000-0000151D0000}"/>
    <cellStyle name="Normal 6 2 3 6 2 2 3" xfId="4481" xr:uid="{00000000-0005-0000-0000-0000161D0000}"/>
    <cellStyle name="Normal 6 2 3 6 2 2 3 2" xfId="13154" xr:uid="{00000000-0005-0000-0000-0000171D0000}"/>
    <cellStyle name="Normal 6 2 3 6 2 2 3 2 2" xfId="30507" xr:uid="{00000000-0005-0000-0000-0000181D0000}"/>
    <cellStyle name="Normal 6 2 3 6 2 2 3 2 3" xfId="47853" xr:uid="{00000000-0005-0000-0000-0000191D0000}"/>
    <cellStyle name="Normal 6 2 3 6 2 2 3 3" xfId="21834" xr:uid="{00000000-0005-0000-0000-00001A1D0000}"/>
    <cellStyle name="Normal 6 2 3 6 2 2 3 4" xfId="39180" xr:uid="{00000000-0005-0000-0000-00001B1D0000}"/>
    <cellStyle name="Normal 6 2 3 6 2 2 4" xfId="11341" xr:uid="{00000000-0005-0000-0000-00001C1D0000}"/>
    <cellStyle name="Normal 6 2 3 6 2 2 4 2" xfId="28694" xr:uid="{00000000-0005-0000-0000-00001D1D0000}"/>
    <cellStyle name="Normal 6 2 3 6 2 2 4 3" xfId="46040" xr:uid="{00000000-0005-0000-0000-00001E1D0000}"/>
    <cellStyle name="Normal 6 2 3 6 2 2 5" xfId="20021" xr:uid="{00000000-0005-0000-0000-00001F1D0000}"/>
    <cellStyle name="Normal 6 2 3 6 2 2 6" xfId="37367" xr:uid="{00000000-0005-0000-0000-0000201D0000}"/>
    <cellStyle name="Normal 6 2 3 6 2 3" xfId="1590" xr:uid="{00000000-0005-0000-0000-0000211D0000}"/>
    <cellStyle name="Normal 6 2 3 6 2 3 2" xfId="7372" xr:uid="{00000000-0005-0000-0000-0000221D0000}"/>
    <cellStyle name="Normal 6 2 3 6 2 3 2 2" xfId="16045" xr:uid="{00000000-0005-0000-0000-0000231D0000}"/>
    <cellStyle name="Normal 6 2 3 6 2 3 2 2 2" xfId="33398" xr:uid="{00000000-0005-0000-0000-0000241D0000}"/>
    <cellStyle name="Normal 6 2 3 6 2 3 2 2 3" xfId="50744" xr:uid="{00000000-0005-0000-0000-0000251D0000}"/>
    <cellStyle name="Normal 6 2 3 6 2 3 2 3" xfId="24725" xr:uid="{00000000-0005-0000-0000-0000261D0000}"/>
    <cellStyle name="Normal 6 2 3 6 2 3 2 4" xfId="42071" xr:uid="{00000000-0005-0000-0000-0000271D0000}"/>
    <cellStyle name="Normal 6 2 3 6 2 3 3" xfId="5216" xr:uid="{00000000-0005-0000-0000-0000281D0000}"/>
    <cellStyle name="Normal 6 2 3 6 2 3 3 2" xfId="13889" xr:uid="{00000000-0005-0000-0000-0000291D0000}"/>
    <cellStyle name="Normal 6 2 3 6 2 3 3 2 2" xfId="31242" xr:uid="{00000000-0005-0000-0000-00002A1D0000}"/>
    <cellStyle name="Normal 6 2 3 6 2 3 3 2 3" xfId="48588" xr:uid="{00000000-0005-0000-0000-00002B1D0000}"/>
    <cellStyle name="Normal 6 2 3 6 2 3 3 3" xfId="22569" xr:uid="{00000000-0005-0000-0000-00002C1D0000}"/>
    <cellStyle name="Normal 6 2 3 6 2 3 3 4" xfId="39915" xr:uid="{00000000-0005-0000-0000-00002D1D0000}"/>
    <cellStyle name="Normal 6 2 3 6 2 3 4" xfId="10263" xr:uid="{00000000-0005-0000-0000-00002E1D0000}"/>
    <cellStyle name="Normal 6 2 3 6 2 3 4 2" xfId="27616" xr:uid="{00000000-0005-0000-0000-00002F1D0000}"/>
    <cellStyle name="Normal 6 2 3 6 2 3 4 3" xfId="44962" xr:uid="{00000000-0005-0000-0000-0000301D0000}"/>
    <cellStyle name="Normal 6 2 3 6 2 3 5" xfId="18943" xr:uid="{00000000-0005-0000-0000-0000311D0000}"/>
    <cellStyle name="Normal 6 2 3 6 2 3 6" xfId="36289" xr:uid="{00000000-0005-0000-0000-0000321D0000}"/>
    <cellStyle name="Normal 6 2 3 6 2 4" xfId="6637" xr:uid="{00000000-0005-0000-0000-0000331D0000}"/>
    <cellStyle name="Normal 6 2 3 6 2 4 2" xfId="15310" xr:uid="{00000000-0005-0000-0000-0000341D0000}"/>
    <cellStyle name="Normal 6 2 3 6 2 4 2 2" xfId="32663" xr:uid="{00000000-0005-0000-0000-0000351D0000}"/>
    <cellStyle name="Normal 6 2 3 6 2 4 2 3" xfId="50009" xr:uid="{00000000-0005-0000-0000-0000361D0000}"/>
    <cellStyle name="Normal 6 2 3 6 2 4 3" xfId="23990" xr:uid="{00000000-0005-0000-0000-0000371D0000}"/>
    <cellStyle name="Normal 6 2 3 6 2 4 4" xfId="41336" xr:uid="{00000000-0005-0000-0000-0000381D0000}"/>
    <cellStyle name="Normal 6 2 3 6 2 5" xfId="3403" xr:uid="{00000000-0005-0000-0000-0000391D0000}"/>
    <cellStyle name="Normal 6 2 3 6 2 5 2" xfId="12076" xr:uid="{00000000-0005-0000-0000-00003A1D0000}"/>
    <cellStyle name="Normal 6 2 3 6 2 5 2 2" xfId="29429" xr:uid="{00000000-0005-0000-0000-00003B1D0000}"/>
    <cellStyle name="Normal 6 2 3 6 2 5 2 3" xfId="46775" xr:uid="{00000000-0005-0000-0000-00003C1D0000}"/>
    <cellStyle name="Normal 6 2 3 6 2 5 3" xfId="20756" xr:uid="{00000000-0005-0000-0000-00003D1D0000}"/>
    <cellStyle name="Normal 6 2 3 6 2 5 4" xfId="38102" xr:uid="{00000000-0005-0000-0000-00003E1D0000}"/>
    <cellStyle name="Normal 6 2 3 6 2 6" xfId="9528" xr:uid="{00000000-0005-0000-0000-00003F1D0000}"/>
    <cellStyle name="Normal 6 2 3 6 2 6 2" xfId="26881" xr:uid="{00000000-0005-0000-0000-0000401D0000}"/>
    <cellStyle name="Normal 6 2 3 6 2 6 3" xfId="44227" xr:uid="{00000000-0005-0000-0000-0000411D0000}"/>
    <cellStyle name="Normal 6 2 3 6 2 7" xfId="18208" xr:uid="{00000000-0005-0000-0000-0000421D0000}"/>
    <cellStyle name="Normal 6 2 3 6 2 8" xfId="35554" xr:uid="{00000000-0005-0000-0000-0000431D0000}"/>
    <cellStyle name="Normal 6 2 3 6 3" xfId="610" xr:uid="{00000000-0005-0000-0000-0000441D0000}"/>
    <cellStyle name="Normal 6 2 3 6 3 2" xfId="2423" xr:uid="{00000000-0005-0000-0000-0000451D0000}"/>
    <cellStyle name="Normal 6 2 3 6 3 2 2" xfId="8205" xr:uid="{00000000-0005-0000-0000-0000461D0000}"/>
    <cellStyle name="Normal 6 2 3 6 3 2 2 2" xfId="16878" xr:uid="{00000000-0005-0000-0000-0000471D0000}"/>
    <cellStyle name="Normal 6 2 3 6 3 2 2 2 2" xfId="34231" xr:uid="{00000000-0005-0000-0000-0000481D0000}"/>
    <cellStyle name="Normal 6 2 3 6 3 2 2 2 3" xfId="51577" xr:uid="{00000000-0005-0000-0000-0000491D0000}"/>
    <cellStyle name="Normal 6 2 3 6 3 2 2 3" xfId="25558" xr:uid="{00000000-0005-0000-0000-00004A1D0000}"/>
    <cellStyle name="Normal 6 2 3 6 3 2 2 4" xfId="42904" xr:uid="{00000000-0005-0000-0000-00004B1D0000}"/>
    <cellStyle name="Normal 6 2 3 6 3 2 3" xfId="5706" xr:uid="{00000000-0005-0000-0000-00004C1D0000}"/>
    <cellStyle name="Normal 6 2 3 6 3 2 3 2" xfId="14379" xr:uid="{00000000-0005-0000-0000-00004D1D0000}"/>
    <cellStyle name="Normal 6 2 3 6 3 2 3 2 2" xfId="31732" xr:uid="{00000000-0005-0000-0000-00004E1D0000}"/>
    <cellStyle name="Normal 6 2 3 6 3 2 3 2 3" xfId="49078" xr:uid="{00000000-0005-0000-0000-00004F1D0000}"/>
    <cellStyle name="Normal 6 2 3 6 3 2 3 3" xfId="23059" xr:uid="{00000000-0005-0000-0000-0000501D0000}"/>
    <cellStyle name="Normal 6 2 3 6 3 2 3 4" xfId="40405" xr:uid="{00000000-0005-0000-0000-0000511D0000}"/>
    <cellStyle name="Normal 6 2 3 6 3 2 4" xfId="11096" xr:uid="{00000000-0005-0000-0000-0000521D0000}"/>
    <cellStyle name="Normal 6 2 3 6 3 2 4 2" xfId="28449" xr:uid="{00000000-0005-0000-0000-0000531D0000}"/>
    <cellStyle name="Normal 6 2 3 6 3 2 4 3" xfId="45795" xr:uid="{00000000-0005-0000-0000-0000541D0000}"/>
    <cellStyle name="Normal 6 2 3 6 3 2 5" xfId="19776" xr:uid="{00000000-0005-0000-0000-0000551D0000}"/>
    <cellStyle name="Normal 6 2 3 6 3 2 6" xfId="37122" xr:uid="{00000000-0005-0000-0000-0000561D0000}"/>
    <cellStyle name="Normal 6 2 3 6 3 3" xfId="6392" xr:uid="{00000000-0005-0000-0000-0000571D0000}"/>
    <cellStyle name="Normal 6 2 3 6 3 3 2" xfId="15065" xr:uid="{00000000-0005-0000-0000-0000581D0000}"/>
    <cellStyle name="Normal 6 2 3 6 3 3 2 2" xfId="32418" xr:uid="{00000000-0005-0000-0000-0000591D0000}"/>
    <cellStyle name="Normal 6 2 3 6 3 3 2 3" xfId="49764" xr:uid="{00000000-0005-0000-0000-00005A1D0000}"/>
    <cellStyle name="Normal 6 2 3 6 3 3 3" xfId="23745" xr:uid="{00000000-0005-0000-0000-00005B1D0000}"/>
    <cellStyle name="Normal 6 2 3 6 3 3 4" xfId="41091" xr:uid="{00000000-0005-0000-0000-00005C1D0000}"/>
    <cellStyle name="Normal 6 2 3 6 3 4" xfId="4236" xr:uid="{00000000-0005-0000-0000-00005D1D0000}"/>
    <cellStyle name="Normal 6 2 3 6 3 4 2" xfId="12909" xr:uid="{00000000-0005-0000-0000-00005E1D0000}"/>
    <cellStyle name="Normal 6 2 3 6 3 4 2 2" xfId="30262" xr:uid="{00000000-0005-0000-0000-00005F1D0000}"/>
    <cellStyle name="Normal 6 2 3 6 3 4 2 3" xfId="47608" xr:uid="{00000000-0005-0000-0000-0000601D0000}"/>
    <cellStyle name="Normal 6 2 3 6 3 4 3" xfId="21589" xr:uid="{00000000-0005-0000-0000-0000611D0000}"/>
    <cellStyle name="Normal 6 2 3 6 3 4 4" xfId="38935" xr:uid="{00000000-0005-0000-0000-0000621D0000}"/>
    <cellStyle name="Normal 6 2 3 6 3 5" xfId="9283" xr:uid="{00000000-0005-0000-0000-0000631D0000}"/>
    <cellStyle name="Normal 6 2 3 6 3 5 2" xfId="26636" xr:uid="{00000000-0005-0000-0000-0000641D0000}"/>
    <cellStyle name="Normal 6 2 3 6 3 5 3" xfId="43982" xr:uid="{00000000-0005-0000-0000-0000651D0000}"/>
    <cellStyle name="Normal 6 2 3 6 3 6" xfId="17963" xr:uid="{00000000-0005-0000-0000-0000661D0000}"/>
    <cellStyle name="Normal 6 2 3 6 3 7" xfId="35309" xr:uid="{00000000-0005-0000-0000-0000671D0000}"/>
    <cellStyle name="Normal 6 2 3 6 4" xfId="1933" xr:uid="{00000000-0005-0000-0000-0000681D0000}"/>
    <cellStyle name="Normal 6 2 3 6 4 2" xfId="7715" xr:uid="{00000000-0005-0000-0000-0000691D0000}"/>
    <cellStyle name="Normal 6 2 3 6 4 2 2" xfId="16388" xr:uid="{00000000-0005-0000-0000-00006A1D0000}"/>
    <cellStyle name="Normal 6 2 3 6 4 2 2 2" xfId="33741" xr:uid="{00000000-0005-0000-0000-00006B1D0000}"/>
    <cellStyle name="Normal 6 2 3 6 4 2 2 3" xfId="51087" xr:uid="{00000000-0005-0000-0000-00006C1D0000}"/>
    <cellStyle name="Normal 6 2 3 6 4 2 3" xfId="25068" xr:uid="{00000000-0005-0000-0000-00006D1D0000}"/>
    <cellStyle name="Normal 6 2 3 6 4 2 4" xfId="42414" xr:uid="{00000000-0005-0000-0000-00006E1D0000}"/>
    <cellStyle name="Normal 6 2 3 6 4 3" xfId="3746" xr:uid="{00000000-0005-0000-0000-00006F1D0000}"/>
    <cellStyle name="Normal 6 2 3 6 4 3 2" xfId="12419" xr:uid="{00000000-0005-0000-0000-0000701D0000}"/>
    <cellStyle name="Normal 6 2 3 6 4 3 2 2" xfId="29772" xr:uid="{00000000-0005-0000-0000-0000711D0000}"/>
    <cellStyle name="Normal 6 2 3 6 4 3 2 3" xfId="47118" xr:uid="{00000000-0005-0000-0000-0000721D0000}"/>
    <cellStyle name="Normal 6 2 3 6 4 3 3" xfId="21099" xr:uid="{00000000-0005-0000-0000-0000731D0000}"/>
    <cellStyle name="Normal 6 2 3 6 4 3 4" xfId="38445" xr:uid="{00000000-0005-0000-0000-0000741D0000}"/>
    <cellStyle name="Normal 6 2 3 6 4 4" xfId="10606" xr:uid="{00000000-0005-0000-0000-0000751D0000}"/>
    <cellStyle name="Normal 6 2 3 6 4 4 2" xfId="27959" xr:uid="{00000000-0005-0000-0000-0000761D0000}"/>
    <cellStyle name="Normal 6 2 3 6 4 4 3" xfId="45305" xr:uid="{00000000-0005-0000-0000-0000771D0000}"/>
    <cellStyle name="Normal 6 2 3 6 4 5" xfId="19286" xr:uid="{00000000-0005-0000-0000-0000781D0000}"/>
    <cellStyle name="Normal 6 2 3 6 4 6" xfId="36632" xr:uid="{00000000-0005-0000-0000-0000791D0000}"/>
    <cellStyle name="Normal 6 2 3 6 5" xfId="1345" xr:uid="{00000000-0005-0000-0000-00007A1D0000}"/>
    <cellStyle name="Normal 6 2 3 6 5 2" xfId="7127" xr:uid="{00000000-0005-0000-0000-00007B1D0000}"/>
    <cellStyle name="Normal 6 2 3 6 5 2 2" xfId="15800" xr:uid="{00000000-0005-0000-0000-00007C1D0000}"/>
    <cellStyle name="Normal 6 2 3 6 5 2 2 2" xfId="33153" xr:uid="{00000000-0005-0000-0000-00007D1D0000}"/>
    <cellStyle name="Normal 6 2 3 6 5 2 2 3" xfId="50499" xr:uid="{00000000-0005-0000-0000-00007E1D0000}"/>
    <cellStyle name="Normal 6 2 3 6 5 2 3" xfId="24480" xr:uid="{00000000-0005-0000-0000-00007F1D0000}"/>
    <cellStyle name="Normal 6 2 3 6 5 2 4" xfId="41826" xr:uid="{00000000-0005-0000-0000-0000801D0000}"/>
    <cellStyle name="Normal 6 2 3 6 5 3" xfId="4971" xr:uid="{00000000-0005-0000-0000-0000811D0000}"/>
    <cellStyle name="Normal 6 2 3 6 5 3 2" xfId="13644" xr:uid="{00000000-0005-0000-0000-0000821D0000}"/>
    <cellStyle name="Normal 6 2 3 6 5 3 2 2" xfId="30997" xr:uid="{00000000-0005-0000-0000-0000831D0000}"/>
    <cellStyle name="Normal 6 2 3 6 5 3 2 3" xfId="48343" xr:uid="{00000000-0005-0000-0000-0000841D0000}"/>
    <cellStyle name="Normal 6 2 3 6 5 3 3" xfId="22324" xr:uid="{00000000-0005-0000-0000-0000851D0000}"/>
    <cellStyle name="Normal 6 2 3 6 5 3 4" xfId="39670" xr:uid="{00000000-0005-0000-0000-0000861D0000}"/>
    <cellStyle name="Normal 6 2 3 6 5 4" xfId="10018" xr:uid="{00000000-0005-0000-0000-0000871D0000}"/>
    <cellStyle name="Normal 6 2 3 6 5 4 2" xfId="27371" xr:uid="{00000000-0005-0000-0000-0000881D0000}"/>
    <cellStyle name="Normal 6 2 3 6 5 4 3" xfId="44717" xr:uid="{00000000-0005-0000-0000-0000891D0000}"/>
    <cellStyle name="Normal 6 2 3 6 5 5" xfId="18698" xr:uid="{00000000-0005-0000-0000-00008A1D0000}"/>
    <cellStyle name="Normal 6 2 3 6 5 6" xfId="36044" xr:uid="{00000000-0005-0000-0000-00008B1D0000}"/>
    <cellStyle name="Normal 6 2 3 6 6" xfId="5902" xr:uid="{00000000-0005-0000-0000-00008C1D0000}"/>
    <cellStyle name="Normal 6 2 3 6 6 2" xfId="14575" xr:uid="{00000000-0005-0000-0000-00008D1D0000}"/>
    <cellStyle name="Normal 6 2 3 6 6 2 2" xfId="31928" xr:uid="{00000000-0005-0000-0000-00008E1D0000}"/>
    <cellStyle name="Normal 6 2 3 6 6 2 3" xfId="49274" xr:uid="{00000000-0005-0000-0000-00008F1D0000}"/>
    <cellStyle name="Normal 6 2 3 6 6 3" xfId="23255" xr:uid="{00000000-0005-0000-0000-0000901D0000}"/>
    <cellStyle name="Normal 6 2 3 6 6 4" xfId="40601" xr:uid="{00000000-0005-0000-0000-0000911D0000}"/>
    <cellStyle name="Normal 6 2 3 6 7" xfId="3158" xr:uid="{00000000-0005-0000-0000-0000921D0000}"/>
    <cellStyle name="Normal 6 2 3 6 7 2" xfId="11831" xr:uid="{00000000-0005-0000-0000-0000931D0000}"/>
    <cellStyle name="Normal 6 2 3 6 7 2 2" xfId="29184" xr:uid="{00000000-0005-0000-0000-0000941D0000}"/>
    <cellStyle name="Normal 6 2 3 6 7 2 3" xfId="46530" xr:uid="{00000000-0005-0000-0000-0000951D0000}"/>
    <cellStyle name="Normal 6 2 3 6 7 3" xfId="20511" xr:uid="{00000000-0005-0000-0000-0000961D0000}"/>
    <cellStyle name="Normal 6 2 3 6 7 4" xfId="37857" xr:uid="{00000000-0005-0000-0000-0000971D0000}"/>
    <cellStyle name="Normal 6 2 3 6 8" xfId="8793" xr:uid="{00000000-0005-0000-0000-0000981D0000}"/>
    <cellStyle name="Normal 6 2 3 6 8 2" xfId="26146" xr:uid="{00000000-0005-0000-0000-0000991D0000}"/>
    <cellStyle name="Normal 6 2 3 6 8 3" xfId="43492" xr:uid="{00000000-0005-0000-0000-00009A1D0000}"/>
    <cellStyle name="Normal 6 2 3 6 9" xfId="17473" xr:uid="{00000000-0005-0000-0000-00009B1D0000}"/>
    <cellStyle name="Normal 6 2 3 7" xfId="757" xr:uid="{00000000-0005-0000-0000-00009C1D0000}"/>
    <cellStyle name="Normal 6 2 3 7 2" xfId="2570" xr:uid="{00000000-0005-0000-0000-00009D1D0000}"/>
    <cellStyle name="Normal 6 2 3 7 2 2" xfId="8352" xr:uid="{00000000-0005-0000-0000-00009E1D0000}"/>
    <cellStyle name="Normal 6 2 3 7 2 2 2" xfId="17025" xr:uid="{00000000-0005-0000-0000-00009F1D0000}"/>
    <cellStyle name="Normal 6 2 3 7 2 2 2 2" xfId="34378" xr:uid="{00000000-0005-0000-0000-0000A01D0000}"/>
    <cellStyle name="Normal 6 2 3 7 2 2 2 3" xfId="51724" xr:uid="{00000000-0005-0000-0000-0000A11D0000}"/>
    <cellStyle name="Normal 6 2 3 7 2 2 3" xfId="25705" xr:uid="{00000000-0005-0000-0000-0000A21D0000}"/>
    <cellStyle name="Normal 6 2 3 7 2 2 4" xfId="43051" xr:uid="{00000000-0005-0000-0000-0000A31D0000}"/>
    <cellStyle name="Normal 6 2 3 7 2 3" xfId="4383" xr:uid="{00000000-0005-0000-0000-0000A41D0000}"/>
    <cellStyle name="Normal 6 2 3 7 2 3 2" xfId="13056" xr:uid="{00000000-0005-0000-0000-0000A51D0000}"/>
    <cellStyle name="Normal 6 2 3 7 2 3 2 2" xfId="30409" xr:uid="{00000000-0005-0000-0000-0000A61D0000}"/>
    <cellStyle name="Normal 6 2 3 7 2 3 2 3" xfId="47755" xr:uid="{00000000-0005-0000-0000-0000A71D0000}"/>
    <cellStyle name="Normal 6 2 3 7 2 3 3" xfId="21736" xr:uid="{00000000-0005-0000-0000-0000A81D0000}"/>
    <cellStyle name="Normal 6 2 3 7 2 3 4" xfId="39082" xr:uid="{00000000-0005-0000-0000-0000A91D0000}"/>
    <cellStyle name="Normal 6 2 3 7 2 4" xfId="11243" xr:uid="{00000000-0005-0000-0000-0000AA1D0000}"/>
    <cellStyle name="Normal 6 2 3 7 2 4 2" xfId="28596" xr:uid="{00000000-0005-0000-0000-0000AB1D0000}"/>
    <cellStyle name="Normal 6 2 3 7 2 4 3" xfId="45942" xr:uid="{00000000-0005-0000-0000-0000AC1D0000}"/>
    <cellStyle name="Normal 6 2 3 7 2 5" xfId="19923" xr:uid="{00000000-0005-0000-0000-0000AD1D0000}"/>
    <cellStyle name="Normal 6 2 3 7 2 6" xfId="37269" xr:uid="{00000000-0005-0000-0000-0000AE1D0000}"/>
    <cellStyle name="Normal 6 2 3 7 3" xfId="1492" xr:uid="{00000000-0005-0000-0000-0000AF1D0000}"/>
    <cellStyle name="Normal 6 2 3 7 3 2" xfId="7274" xr:uid="{00000000-0005-0000-0000-0000B01D0000}"/>
    <cellStyle name="Normal 6 2 3 7 3 2 2" xfId="15947" xr:uid="{00000000-0005-0000-0000-0000B11D0000}"/>
    <cellStyle name="Normal 6 2 3 7 3 2 2 2" xfId="33300" xr:uid="{00000000-0005-0000-0000-0000B21D0000}"/>
    <cellStyle name="Normal 6 2 3 7 3 2 2 3" xfId="50646" xr:uid="{00000000-0005-0000-0000-0000B31D0000}"/>
    <cellStyle name="Normal 6 2 3 7 3 2 3" xfId="24627" xr:uid="{00000000-0005-0000-0000-0000B41D0000}"/>
    <cellStyle name="Normal 6 2 3 7 3 2 4" xfId="41973" xr:uid="{00000000-0005-0000-0000-0000B51D0000}"/>
    <cellStyle name="Normal 6 2 3 7 3 3" xfId="5118" xr:uid="{00000000-0005-0000-0000-0000B61D0000}"/>
    <cellStyle name="Normal 6 2 3 7 3 3 2" xfId="13791" xr:uid="{00000000-0005-0000-0000-0000B71D0000}"/>
    <cellStyle name="Normal 6 2 3 7 3 3 2 2" xfId="31144" xr:uid="{00000000-0005-0000-0000-0000B81D0000}"/>
    <cellStyle name="Normal 6 2 3 7 3 3 2 3" xfId="48490" xr:uid="{00000000-0005-0000-0000-0000B91D0000}"/>
    <cellStyle name="Normal 6 2 3 7 3 3 3" xfId="22471" xr:uid="{00000000-0005-0000-0000-0000BA1D0000}"/>
    <cellStyle name="Normal 6 2 3 7 3 3 4" xfId="39817" xr:uid="{00000000-0005-0000-0000-0000BB1D0000}"/>
    <cellStyle name="Normal 6 2 3 7 3 4" xfId="10165" xr:uid="{00000000-0005-0000-0000-0000BC1D0000}"/>
    <cellStyle name="Normal 6 2 3 7 3 4 2" xfId="27518" xr:uid="{00000000-0005-0000-0000-0000BD1D0000}"/>
    <cellStyle name="Normal 6 2 3 7 3 4 3" xfId="44864" xr:uid="{00000000-0005-0000-0000-0000BE1D0000}"/>
    <cellStyle name="Normal 6 2 3 7 3 5" xfId="18845" xr:uid="{00000000-0005-0000-0000-0000BF1D0000}"/>
    <cellStyle name="Normal 6 2 3 7 3 6" xfId="36191" xr:uid="{00000000-0005-0000-0000-0000C01D0000}"/>
    <cellStyle name="Normal 6 2 3 7 4" xfId="6539" xr:uid="{00000000-0005-0000-0000-0000C11D0000}"/>
    <cellStyle name="Normal 6 2 3 7 4 2" xfId="15212" xr:uid="{00000000-0005-0000-0000-0000C21D0000}"/>
    <cellStyle name="Normal 6 2 3 7 4 2 2" xfId="32565" xr:uid="{00000000-0005-0000-0000-0000C31D0000}"/>
    <cellStyle name="Normal 6 2 3 7 4 2 3" xfId="49911" xr:uid="{00000000-0005-0000-0000-0000C41D0000}"/>
    <cellStyle name="Normal 6 2 3 7 4 3" xfId="23892" xr:uid="{00000000-0005-0000-0000-0000C51D0000}"/>
    <cellStyle name="Normal 6 2 3 7 4 4" xfId="41238" xr:uid="{00000000-0005-0000-0000-0000C61D0000}"/>
    <cellStyle name="Normal 6 2 3 7 5" xfId="3305" xr:uid="{00000000-0005-0000-0000-0000C71D0000}"/>
    <cellStyle name="Normal 6 2 3 7 5 2" xfId="11978" xr:uid="{00000000-0005-0000-0000-0000C81D0000}"/>
    <cellStyle name="Normal 6 2 3 7 5 2 2" xfId="29331" xr:uid="{00000000-0005-0000-0000-0000C91D0000}"/>
    <cellStyle name="Normal 6 2 3 7 5 2 3" xfId="46677" xr:uid="{00000000-0005-0000-0000-0000CA1D0000}"/>
    <cellStyle name="Normal 6 2 3 7 5 3" xfId="20658" xr:uid="{00000000-0005-0000-0000-0000CB1D0000}"/>
    <cellStyle name="Normal 6 2 3 7 5 4" xfId="38004" xr:uid="{00000000-0005-0000-0000-0000CC1D0000}"/>
    <cellStyle name="Normal 6 2 3 7 6" xfId="9430" xr:uid="{00000000-0005-0000-0000-0000CD1D0000}"/>
    <cellStyle name="Normal 6 2 3 7 6 2" xfId="26783" xr:uid="{00000000-0005-0000-0000-0000CE1D0000}"/>
    <cellStyle name="Normal 6 2 3 7 6 3" xfId="44129" xr:uid="{00000000-0005-0000-0000-0000CF1D0000}"/>
    <cellStyle name="Normal 6 2 3 7 7" xfId="18110" xr:uid="{00000000-0005-0000-0000-0000D01D0000}"/>
    <cellStyle name="Normal 6 2 3 7 8" xfId="35456" xr:uid="{00000000-0005-0000-0000-0000D11D0000}"/>
    <cellStyle name="Normal 6 2 3 8" xfId="365" xr:uid="{00000000-0005-0000-0000-0000D21D0000}"/>
    <cellStyle name="Normal 6 2 3 8 2" xfId="2178" xr:uid="{00000000-0005-0000-0000-0000D31D0000}"/>
    <cellStyle name="Normal 6 2 3 8 2 2" xfId="7960" xr:uid="{00000000-0005-0000-0000-0000D41D0000}"/>
    <cellStyle name="Normal 6 2 3 8 2 2 2" xfId="16633" xr:uid="{00000000-0005-0000-0000-0000D51D0000}"/>
    <cellStyle name="Normal 6 2 3 8 2 2 2 2" xfId="33986" xr:uid="{00000000-0005-0000-0000-0000D61D0000}"/>
    <cellStyle name="Normal 6 2 3 8 2 2 2 3" xfId="51332" xr:uid="{00000000-0005-0000-0000-0000D71D0000}"/>
    <cellStyle name="Normal 6 2 3 8 2 2 3" xfId="25313" xr:uid="{00000000-0005-0000-0000-0000D81D0000}"/>
    <cellStyle name="Normal 6 2 3 8 2 2 4" xfId="42659" xr:uid="{00000000-0005-0000-0000-0000D91D0000}"/>
    <cellStyle name="Normal 6 2 3 8 2 3" xfId="5461" xr:uid="{00000000-0005-0000-0000-0000DA1D0000}"/>
    <cellStyle name="Normal 6 2 3 8 2 3 2" xfId="14134" xr:uid="{00000000-0005-0000-0000-0000DB1D0000}"/>
    <cellStyle name="Normal 6 2 3 8 2 3 2 2" xfId="31487" xr:uid="{00000000-0005-0000-0000-0000DC1D0000}"/>
    <cellStyle name="Normal 6 2 3 8 2 3 2 3" xfId="48833" xr:uid="{00000000-0005-0000-0000-0000DD1D0000}"/>
    <cellStyle name="Normal 6 2 3 8 2 3 3" xfId="22814" xr:uid="{00000000-0005-0000-0000-0000DE1D0000}"/>
    <cellStyle name="Normal 6 2 3 8 2 3 4" xfId="40160" xr:uid="{00000000-0005-0000-0000-0000DF1D0000}"/>
    <cellStyle name="Normal 6 2 3 8 2 4" xfId="10851" xr:uid="{00000000-0005-0000-0000-0000E01D0000}"/>
    <cellStyle name="Normal 6 2 3 8 2 4 2" xfId="28204" xr:uid="{00000000-0005-0000-0000-0000E11D0000}"/>
    <cellStyle name="Normal 6 2 3 8 2 4 3" xfId="45550" xr:uid="{00000000-0005-0000-0000-0000E21D0000}"/>
    <cellStyle name="Normal 6 2 3 8 2 5" xfId="19531" xr:uid="{00000000-0005-0000-0000-0000E31D0000}"/>
    <cellStyle name="Normal 6 2 3 8 2 6" xfId="36877" xr:uid="{00000000-0005-0000-0000-0000E41D0000}"/>
    <cellStyle name="Normal 6 2 3 8 3" xfId="6147" xr:uid="{00000000-0005-0000-0000-0000E51D0000}"/>
    <cellStyle name="Normal 6 2 3 8 3 2" xfId="14820" xr:uid="{00000000-0005-0000-0000-0000E61D0000}"/>
    <cellStyle name="Normal 6 2 3 8 3 2 2" xfId="32173" xr:uid="{00000000-0005-0000-0000-0000E71D0000}"/>
    <cellStyle name="Normal 6 2 3 8 3 2 3" xfId="49519" xr:uid="{00000000-0005-0000-0000-0000E81D0000}"/>
    <cellStyle name="Normal 6 2 3 8 3 3" xfId="23500" xr:uid="{00000000-0005-0000-0000-0000E91D0000}"/>
    <cellStyle name="Normal 6 2 3 8 3 4" xfId="40846" xr:uid="{00000000-0005-0000-0000-0000EA1D0000}"/>
    <cellStyle name="Normal 6 2 3 8 4" xfId="3991" xr:uid="{00000000-0005-0000-0000-0000EB1D0000}"/>
    <cellStyle name="Normal 6 2 3 8 4 2" xfId="12664" xr:uid="{00000000-0005-0000-0000-0000EC1D0000}"/>
    <cellStyle name="Normal 6 2 3 8 4 2 2" xfId="30017" xr:uid="{00000000-0005-0000-0000-0000ED1D0000}"/>
    <cellStyle name="Normal 6 2 3 8 4 2 3" xfId="47363" xr:uid="{00000000-0005-0000-0000-0000EE1D0000}"/>
    <cellStyle name="Normal 6 2 3 8 4 3" xfId="21344" xr:uid="{00000000-0005-0000-0000-0000EF1D0000}"/>
    <cellStyle name="Normal 6 2 3 8 4 4" xfId="38690" xr:uid="{00000000-0005-0000-0000-0000F01D0000}"/>
    <cellStyle name="Normal 6 2 3 8 5" xfId="9038" xr:uid="{00000000-0005-0000-0000-0000F11D0000}"/>
    <cellStyle name="Normal 6 2 3 8 5 2" xfId="26391" xr:uid="{00000000-0005-0000-0000-0000F21D0000}"/>
    <cellStyle name="Normal 6 2 3 8 5 3" xfId="43737" xr:uid="{00000000-0005-0000-0000-0000F31D0000}"/>
    <cellStyle name="Normal 6 2 3 8 6" xfId="17718" xr:uid="{00000000-0005-0000-0000-0000F41D0000}"/>
    <cellStyle name="Normal 6 2 3 8 7" xfId="35064" xr:uid="{00000000-0005-0000-0000-0000F51D0000}"/>
    <cellStyle name="Normal 6 2 3 9" xfId="1835" xr:uid="{00000000-0005-0000-0000-0000F61D0000}"/>
    <cellStyle name="Normal 6 2 3 9 2" xfId="7617" xr:uid="{00000000-0005-0000-0000-0000F71D0000}"/>
    <cellStyle name="Normal 6 2 3 9 2 2" xfId="16290" xr:uid="{00000000-0005-0000-0000-0000F81D0000}"/>
    <cellStyle name="Normal 6 2 3 9 2 2 2" xfId="33643" xr:uid="{00000000-0005-0000-0000-0000F91D0000}"/>
    <cellStyle name="Normal 6 2 3 9 2 2 3" xfId="50989" xr:uid="{00000000-0005-0000-0000-0000FA1D0000}"/>
    <cellStyle name="Normal 6 2 3 9 2 3" xfId="24970" xr:uid="{00000000-0005-0000-0000-0000FB1D0000}"/>
    <cellStyle name="Normal 6 2 3 9 2 4" xfId="42316" xr:uid="{00000000-0005-0000-0000-0000FC1D0000}"/>
    <cellStyle name="Normal 6 2 3 9 3" xfId="3648" xr:uid="{00000000-0005-0000-0000-0000FD1D0000}"/>
    <cellStyle name="Normal 6 2 3 9 3 2" xfId="12321" xr:uid="{00000000-0005-0000-0000-0000FE1D0000}"/>
    <cellStyle name="Normal 6 2 3 9 3 2 2" xfId="29674" xr:uid="{00000000-0005-0000-0000-0000FF1D0000}"/>
    <cellStyle name="Normal 6 2 3 9 3 2 3" xfId="47020" xr:uid="{00000000-0005-0000-0000-0000001E0000}"/>
    <cellStyle name="Normal 6 2 3 9 3 3" xfId="21001" xr:uid="{00000000-0005-0000-0000-0000011E0000}"/>
    <cellStyle name="Normal 6 2 3 9 3 4" xfId="38347" xr:uid="{00000000-0005-0000-0000-0000021E0000}"/>
    <cellStyle name="Normal 6 2 3 9 4" xfId="10508" xr:uid="{00000000-0005-0000-0000-0000031E0000}"/>
    <cellStyle name="Normal 6 2 3 9 4 2" xfId="27861" xr:uid="{00000000-0005-0000-0000-0000041E0000}"/>
    <cellStyle name="Normal 6 2 3 9 4 3" xfId="45207" xr:uid="{00000000-0005-0000-0000-0000051E0000}"/>
    <cellStyle name="Normal 6 2 3 9 5" xfId="19188" xr:uid="{00000000-0005-0000-0000-0000061E0000}"/>
    <cellStyle name="Normal 6 2 3 9 6" xfId="36534" xr:uid="{00000000-0005-0000-0000-0000071E0000}"/>
    <cellStyle name="Normal 6 2 4" xfId="35" xr:uid="{00000000-0005-0000-0000-0000081E0000}"/>
    <cellStyle name="Normal 6 2 4 10" xfId="5817" xr:uid="{00000000-0005-0000-0000-0000091E0000}"/>
    <cellStyle name="Normal 6 2 4 10 2" xfId="14490" xr:uid="{00000000-0005-0000-0000-00000A1E0000}"/>
    <cellStyle name="Normal 6 2 4 10 2 2" xfId="31843" xr:uid="{00000000-0005-0000-0000-00000B1E0000}"/>
    <cellStyle name="Normal 6 2 4 10 2 3" xfId="49189" xr:uid="{00000000-0005-0000-0000-00000C1E0000}"/>
    <cellStyle name="Normal 6 2 4 10 3" xfId="23170" xr:uid="{00000000-0005-0000-0000-00000D1E0000}"/>
    <cellStyle name="Normal 6 2 4 10 4" xfId="40516" xr:uid="{00000000-0005-0000-0000-00000E1E0000}"/>
    <cellStyle name="Normal 6 2 4 11" xfId="2926" xr:uid="{00000000-0005-0000-0000-00000F1E0000}"/>
    <cellStyle name="Normal 6 2 4 11 2" xfId="11599" xr:uid="{00000000-0005-0000-0000-0000101E0000}"/>
    <cellStyle name="Normal 6 2 4 11 2 2" xfId="28952" xr:uid="{00000000-0005-0000-0000-0000111E0000}"/>
    <cellStyle name="Normal 6 2 4 11 2 3" xfId="46298" xr:uid="{00000000-0005-0000-0000-0000121E0000}"/>
    <cellStyle name="Normal 6 2 4 11 3" xfId="20279" xr:uid="{00000000-0005-0000-0000-0000131E0000}"/>
    <cellStyle name="Normal 6 2 4 11 4" xfId="37625" xr:uid="{00000000-0005-0000-0000-0000141E0000}"/>
    <cellStyle name="Normal 6 2 4 12" xfId="8708" xr:uid="{00000000-0005-0000-0000-0000151E0000}"/>
    <cellStyle name="Normal 6 2 4 12 2" xfId="26061" xr:uid="{00000000-0005-0000-0000-0000161E0000}"/>
    <cellStyle name="Normal 6 2 4 12 3" xfId="43407" xr:uid="{00000000-0005-0000-0000-0000171E0000}"/>
    <cellStyle name="Normal 6 2 4 13" xfId="17388" xr:uid="{00000000-0005-0000-0000-0000181E0000}"/>
    <cellStyle name="Normal 6 2 4 14" xfId="34734" xr:uid="{00000000-0005-0000-0000-0000191E0000}"/>
    <cellStyle name="Normal 6 2 4 2" xfId="84" xr:uid="{00000000-0005-0000-0000-00001A1E0000}"/>
    <cellStyle name="Normal 6 2 4 2 10" xfId="8757" xr:uid="{00000000-0005-0000-0000-00001B1E0000}"/>
    <cellStyle name="Normal 6 2 4 2 10 2" xfId="26110" xr:uid="{00000000-0005-0000-0000-00001C1E0000}"/>
    <cellStyle name="Normal 6 2 4 2 10 3" xfId="43456" xr:uid="{00000000-0005-0000-0000-00001D1E0000}"/>
    <cellStyle name="Normal 6 2 4 2 11" xfId="17437" xr:uid="{00000000-0005-0000-0000-00001E1E0000}"/>
    <cellStyle name="Normal 6 2 4 2 12" xfId="34783" xr:uid="{00000000-0005-0000-0000-00001F1E0000}"/>
    <cellStyle name="Normal 6 2 4 2 2" xfId="329" xr:uid="{00000000-0005-0000-0000-0000201E0000}"/>
    <cellStyle name="Normal 6 2 4 2 2 10" xfId="35028" xr:uid="{00000000-0005-0000-0000-0000211E0000}"/>
    <cellStyle name="Normal 6 2 4 2 2 2" xfId="1064" xr:uid="{00000000-0005-0000-0000-0000221E0000}"/>
    <cellStyle name="Normal 6 2 4 2 2 2 2" xfId="2877" xr:uid="{00000000-0005-0000-0000-0000231E0000}"/>
    <cellStyle name="Normal 6 2 4 2 2 2 2 2" xfId="8659" xr:uid="{00000000-0005-0000-0000-0000241E0000}"/>
    <cellStyle name="Normal 6 2 4 2 2 2 2 2 2" xfId="17332" xr:uid="{00000000-0005-0000-0000-0000251E0000}"/>
    <cellStyle name="Normal 6 2 4 2 2 2 2 2 2 2" xfId="34685" xr:uid="{00000000-0005-0000-0000-0000261E0000}"/>
    <cellStyle name="Normal 6 2 4 2 2 2 2 2 2 3" xfId="52031" xr:uid="{00000000-0005-0000-0000-0000271E0000}"/>
    <cellStyle name="Normal 6 2 4 2 2 2 2 2 3" xfId="26012" xr:uid="{00000000-0005-0000-0000-0000281E0000}"/>
    <cellStyle name="Normal 6 2 4 2 2 2 2 2 4" xfId="43358" xr:uid="{00000000-0005-0000-0000-0000291E0000}"/>
    <cellStyle name="Normal 6 2 4 2 2 2 2 3" xfId="4690" xr:uid="{00000000-0005-0000-0000-00002A1E0000}"/>
    <cellStyle name="Normal 6 2 4 2 2 2 2 3 2" xfId="13363" xr:uid="{00000000-0005-0000-0000-00002B1E0000}"/>
    <cellStyle name="Normal 6 2 4 2 2 2 2 3 2 2" xfId="30716" xr:uid="{00000000-0005-0000-0000-00002C1E0000}"/>
    <cellStyle name="Normal 6 2 4 2 2 2 2 3 2 3" xfId="48062" xr:uid="{00000000-0005-0000-0000-00002D1E0000}"/>
    <cellStyle name="Normal 6 2 4 2 2 2 2 3 3" xfId="22043" xr:uid="{00000000-0005-0000-0000-00002E1E0000}"/>
    <cellStyle name="Normal 6 2 4 2 2 2 2 3 4" xfId="39389" xr:uid="{00000000-0005-0000-0000-00002F1E0000}"/>
    <cellStyle name="Normal 6 2 4 2 2 2 2 4" xfId="11550" xr:uid="{00000000-0005-0000-0000-0000301E0000}"/>
    <cellStyle name="Normal 6 2 4 2 2 2 2 4 2" xfId="28903" xr:uid="{00000000-0005-0000-0000-0000311E0000}"/>
    <cellStyle name="Normal 6 2 4 2 2 2 2 4 3" xfId="46249" xr:uid="{00000000-0005-0000-0000-0000321E0000}"/>
    <cellStyle name="Normal 6 2 4 2 2 2 2 5" xfId="20230" xr:uid="{00000000-0005-0000-0000-0000331E0000}"/>
    <cellStyle name="Normal 6 2 4 2 2 2 2 6" xfId="37576" xr:uid="{00000000-0005-0000-0000-0000341E0000}"/>
    <cellStyle name="Normal 6 2 4 2 2 2 3" xfId="1799" xr:uid="{00000000-0005-0000-0000-0000351E0000}"/>
    <cellStyle name="Normal 6 2 4 2 2 2 3 2" xfId="7581" xr:uid="{00000000-0005-0000-0000-0000361E0000}"/>
    <cellStyle name="Normal 6 2 4 2 2 2 3 2 2" xfId="16254" xr:uid="{00000000-0005-0000-0000-0000371E0000}"/>
    <cellStyle name="Normal 6 2 4 2 2 2 3 2 2 2" xfId="33607" xr:uid="{00000000-0005-0000-0000-0000381E0000}"/>
    <cellStyle name="Normal 6 2 4 2 2 2 3 2 2 3" xfId="50953" xr:uid="{00000000-0005-0000-0000-0000391E0000}"/>
    <cellStyle name="Normal 6 2 4 2 2 2 3 2 3" xfId="24934" xr:uid="{00000000-0005-0000-0000-00003A1E0000}"/>
    <cellStyle name="Normal 6 2 4 2 2 2 3 2 4" xfId="42280" xr:uid="{00000000-0005-0000-0000-00003B1E0000}"/>
    <cellStyle name="Normal 6 2 4 2 2 2 3 3" xfId="5425" xr:uid="{00000000-0005-0000-0000-00003C1E0000}"/>
    <cellStyle name="Normal 6 2 4 2 2 2 3 3 2" xfId="14098" xr:uid="{00000000-0005-0000-0000-00003D1E0000}"/>
    <cellStyle name="Normal 6 2 4 2 2 2 3 3 2 2" xfId="31451" xr:uid="{00000000-0005-0000-0000-00003E1E0000}"/>
    <cellStyle name="Normal 6 2 4 2 2 2 3 3 2 3" xfId="48797" xr:uid="{00000000-0005-0000-0000-00003F1E0000}"/>
    <cellStyle name="Normal 6 2 4 2 2 2 3 3 3" xfId="22778" xr:uid="{00000000-0005-0000-0000-0000401E0000}"/>
    <cellStyle name="Normal 6 2 4 2 2 2 3 3 4" xfId="40124" xr:uid="{00000000-0005-0000-0000-0000411E0000}"/>
    <cellStyle name="Normal 6 2 4 2 2 2 3 4" xfId="10472" xr:uid="{00000000-0005-0000-0000-0000421E0000}"/>
    <cellStyle name="Normal 6 2 4 2 2 2 3 4 2" xfId="27825" xr:uid="{00000000-0005-0000-0000-0000431E0000}"/>
    <cellStyle name="Normal 6 2 4 2 2 2 3 4 3" xfId="45171" xr:uid="{00000000-0005-0000-0000-0000441E0000}"/>
    <cellStyle name="Normal 6 2 4 2 2 2 3 5" xfId="19152" xr:uid="{00000000-0005-0000-0000-0000451E0000}"/>
    <cellStyle name="Normal 6 2 4 2 2 2 3 6" xfId="36498" xr:uid="{00000000-0005-0000-0000-0000461E0000}"/>
    <cellStyle name="Normal 6 2 4 2 2 2 4" xfId="6846" xr:uid="{00000000-0005-0000-0000-0000471E0000}"/>
    <cellStyle name="Normal 6 2 4 2 2 2 4 2" xfId="15519" xr:uid="{00000000-0005-0000-0000-0000481E0000}"/>
    <cellStyle name="Normal 6 2 4 2 2 2 4 2 2" xfId="32872" xr:uid="{00000000-0005-0000-0000-0000491E0000}"/>
    <cellStyle name="Normal 6 2 4 2 2 2 4 2 3" xfId="50218" xr:uid="{00000000-0005-0000-0000-00004A1E0000}"/>
    <cellStyle name="Normal 6 2 4 2 2 2 4 3" xfId="24199" xr:uid="{00000000-0005-0000-0000-00004B1E0000}"/>
    <cellStyle name="Normal 6 2 4 2 2 2 4 4" xfId="41545" xr:uid="{00000000-0005-0000-0000-00004C1E0000}"/>
    <cellStyle name="Normal 6 2 4 2 2 2 5" xfId="3612" xr:uid="{00000000-0005-0000-0000-00004D1E0000}"/>
    <cellStyle name="Normal 6 2 4 2 2 2 5 2" xfId="12285" xr:uid="{00000000-0005-0000-0000-00004E1E0000}"/>
    <cellStyle name="Normal 6 2 4 2 2 2 5 2 2" xfId="29638" xr:uid="{00000000-0005-0000-0000-00004F1E0000}"/>
    <cellStyle name="Normal 6 2 4 2 2 2 5 2 3" xfId="46984" xr:uid="{00000000-0005-0000-0000-0000501E0000}"/>
    <cellStyle name="Normal 6 2 4 2 2 2 5 3" xfId="20965" xr:uid="{00000000-0005-0000-0000-0000511E0000}"/>
    <cellStyle name="Normal 6 2 4 2 2 2 5 4" xfId="38311" xr:uid="{00000000-0005-0000-0000-0000521E0000}"/>
    <cellStyle name="Normal 6 2 4 2 2 2 6" xfId="9737" xr:uid="{00000000-0005-0000-0000-0000531E0000}"/>
    <cellStyle name="Normal 6 2 4 2 2 2 6 2" xfId="27090" xr:uid="{00000000-0005-0000-0000-0000541E0000}"/>
    <cellStyle name="Normal 6 2 4 2 2 2 6 3" xfId="44436" xr:uid="{00000000-0005-0000-0000-0000551E0000}"/>
    <cellStyle name="Normal 6 2 4 2 2 2 7" xfId="18417" xr:uid="{00000000-0005-0000-0000-0000561E0000}"/>
    <cellStyle name="Normal 6 2 4 2 2 2 8" xfId="35763" xr:uid="{00000000-0005-0000-0000-0000571E0000}"/>
    <cellStyle name="Normal 6 2 4 2 2 3" xfId="574" xr:uid="{00000000-0005-0000-0000-0000581E0000}"/>
    <cellStyle name="Normal 6 2 4 2 2 3 2" xfId="2387" xr:uid="{00000000-0005-0000-0000-0000591E0000}"/>
    <cellStyle name="Normal 6 2 4 2 2 3 2 2" xfId="8169" xr:uid="{00000000-0005-0000-0000-00005A1E0000}"/>
    <cellStyle name="Normal 6 2 4 2 2 3 2 2 2" xfId="16842" xr:uid="{00000000-0005-0000-0000-00005B1E0000}"/>
    <cellStyle name="Normal 6 2 4 2 2 3 2 2 2 2" xfId="34195" xr:uid="{00000000-0005-0000-0000-00005C1E0000}"/>
    <cellStyle name="Normal 6 2 4 2 2 3 2 2 2 3" xfId="51541" xr:uid="{00000000-0005-0000-0000-00005D1E0000}"/>
    <cellStyle name="Normal 6 2 4 2 2 3 2 2 3" xfId="25522" xr:uid="{00000000-0005-0000-0000-00005E1E0000}"/>
    <cellStyle name="Normal 6 2 4 2 2 3 2 2 4" xfId="42868" xr:uid="{00000000-0005-0000-0000-00005F1E0000}"/>
    <cellStyle name="Normal 6 2 4 2 2 3 2 3" xfId="5670" xr:uid="{00000000-0005-0000-0000-0000601E0000}"/>
    <cellStyle name="Normal 6 2 4 2 2 3 2 3 2" xfId="14343" xr:uid="{00000000-0005-0000-0000-0000611E0000}"/>
    <cellStyle name="Normal 6 2 4 2 2 3 2 3 2 2" xfId="31696" xr:uid="{00000000-0005-0000-0000-0000621E0000}"/>
    <cellStyle name="Normal 6 2 4 2 2 3 2 3 2 3" xfId="49042" xr:uid="{00000000-0005-0000-0000-0000631E0000}"/>
    <cellStyle name="Normal 6 2 4 2 2 3 2 3 3" xfId="23023" xr:uid="{00000000-0005-0000-0000-0000641E0000}"/>
    <cellStyle name="Normal 6 2 4 2 2 3 2 3 4" xfId="40369" xr:uid="{00000000-0005-0000-0000-0000651E0000}"/>
    <cellStyle name="Normal 6 2 4 2 2 3 2 4" xfId="11060" xr:uid="{00000000-0005-0000-0000-0000661E0000}"/>
    <cellStyle name="Normal 6 2 4 2 2 3 2 4 2" xfId="28413" xr:uid="{00000000-0005-0000-0000-0000671E0000}"/>
    <cellStyle name="Normal 6 2 4 2 2 3 2 4 3" xfId="45759" xr:uid="{00000000-0005-0000-0000-0000681E0000}"/>
    <cellStyle name="Normal 6 2 4 2 2 3 2 5" xfId="19740" xr:uid="{00000000-0005-0000-0000-0000691E0000}"/>
    <cellStyle name="Normal 6 2 4 2 2 3 2 6" xfId="37086" xr:uid="{00000000-0005-0000-0000-00006A1E0000}"/>
    <cellStyle name="Normal 6 2 4 2 2 3 3" xfId="6356" xr:uid="{00000000-0005-0000-0000-00006B1E0000}"/>
    <cellStyle name="Normal 6 2 4 2 2 3 3 2" xfId="15029" xr:uid="{00000000-0005-0000-0000-00006C1E0000}"/>
    <cellStyle name="Normal 6 2 4 2 2 3 3 2 2" xfId="32382" xr:uid="{00000000-0005-0000-0000-00006D1E0000}"/>
    <cellStyle name="Normal 6 2 4 2 2 3 3 2 3" xfId="49728" xr:uid="{00000000-0005-0000-0000-00006E1E0000}"/>
    <cellStyle name="Normal 6 2 4 2 2 3 3 3" xfId="23709" xr:uid="{00000000-0005-0000-0000-00006F1E0000}"/>
    <cellStyle name="Normal 6 2 4 2 2 3 3 4" xfId="41055" xr:uid="{00000000-0005-0000-0000-0000701E0000}"/>
    <cellStyle name="Normal 6 2 4 2 2 3 4" xfId="4200" xr:uid="{00000000-0005-0000-0000-0000711E0000}"/>
    <cellStyle name="Normal 6 2 4 2 2 3 4 2" xfId="12873" xr:uid="{00000000-0005-0000-0000-0000721E0000}"/>
    <cellStyle name="Normal 6 2 4 2 2 3 4 2 2" xfId="30226" xr:uid="{00000000-0005-0000-0000-0000731E0000}"/>
    <cellStyle name="Normal 6 2 4 2 2 3 4 2 3" xfId="47572" xr:uid="{00000000-0005-0000-0000-0000741E0000}"/>
    <cellStyle name="Normal 6 2 4 2 2 3 4 3" xfId="21553" xr:uid="{00000000-0005-0000-0000-0000751E0000}"/>
    <cellStyle name="Normal 6 2 4 2 2 3 4 4" xfId="38899" xr:uid="{00000000-0005-0000-0000-0000761E0000}"/>
    <cellStyle name="Normal 6 2 4 2 2 3 5" xfId="9247" xr:uid="{00000000-0005-0000-0000-0000771E0000}"/>
    <cellStyle name="Normal 6 2 4 2 2 3 5 2" xfId="26600" xr:uid="{00000000-0005-0000-0000-0000781E0000}"/>
    <cellStyle name="Normal 6 2 4 2 2 3 5 3" xfId="43946" xr:uid="{00000000-0005-0000-0000-0000791E0000}"/>
    <cellStyle name="Normal 6 2 4 2 2 3 6" xfId="17927" xr:uid="{00000000-0005-0000-0000-00007A1E0000}"/>
    <cellStyle name="Normal 6 2 4 2 2 3 7" xfId="35273" xr:uid="{00000000-0005-0000-0000-00007B1E0000}"/>
    <cellStyle name="Normal 6 2 4 2 2 4" xfId="2142" xr:uid="{00000000-0005-0000-0000-00007C1E0000}"/>
    <cellStyle name="Normal 6 2 4 2 2 4 2" xfId="7924" xr:uid="{00000000-0005-0000-0000-00007D1E0000}"/>
    <cellStyle name="Normal 6 2 4 2 2 4 2 2" xfId="16597" xr:uid="{00000000-0005-0000-0000-00007E1E0000}"/>
    <cellStyle name="Normal 6 2 4 2 2 4 2 2 2" xfId="33950" xr:uid="{00000000-0005-0000-0000-00007F1E0000}"/>
    <cellStyle name="Normal 6 2 4 2 2 4 2 2 3" xfId="51296" xr:uid="{00000000-0005-0000-0000-0000801E0000}"/>
    <cellStyle name="Normal 6 2 4 2 2 4 2 3" xfId="25277" xr:uid="{00000000-0005-0000-0000-0000811E0000}"/>
    <cellStyle name="Normal 6 2 4 2 2 4 2 4" xfId="42623" xr:uid="{00000000-0005-0000-0000-0000821E0000}"/>
    <cellStyle name="Normal 6 2 4 2 2 4 3" xfId="3955" xr:uid="{00000000-0005-0000-0000-0000831E0000}"/>
    <cellStyle name="Normal 6 2 4 2 2 4 3 2" xfId="12628" xr:uid="{00000000-0005-0000-0000-0000841E0000}"/>
    <cellStyle name="Normal 6 2 4 2 2 4 3 2 2" xfId="29981" xr:uid="{00000000-0005-0000-0000-0000851E0000}"/>
    <cellStyle name="Normal 6 2 4 2 2 4 3 2 3" xfId="47327" xr:uid="{00000000-0005-0000-0000-0000861E0000}"/>
    <cellStyle name="Normal 6 2 4 2 2 4 3 3" xfId="21308" xr:uid="{00000000-0005-0000-0000-0000871E0000}"/>
    <cellStyle name="Normal 6 2 4 2 2 4 3 4" xfId="38654" xr:uid="{00000000-0005-0000-0000-0000881E0000}"/>
    <cellStyle name="Normal 6 2 4 2 2 4 4" xfId="10815" xr:uid="{00000000-0005-0000-0000-0000891E0000}"/>
    <cellStyle name="Normal 6 2 4 2 2 4 4 2" xfId="28168" xr:uid="{00000000-0005-0000-0000-00008A1E0000}"/>
    <cellStyle name="Normal 6 2 4 2 2 4 4 3" xfId="45514" xr:uid="{00000000-0005-0000-0000-00008B1E0000}"/>
    <cellStyle name="Normal 6 2 4 2 2 4 5" xfId="19495" xr:uid="{00000000-0005-0000-0000-00008C1E0000}"/>
    <cellStyle name="Normal 6 2 4 2 2 4 6" xfId="36841" xr:uid="{00000000-0005-0000-0000-00008D1E0000}"/>
    <cellStyle name="Normal 6 2 4 2 2 5" xfId="1309" xr:uid="{00000000-0005-0000-0000-00008E1E0000}"/>
    <cellStyle name="Normal 6 2 4 2 2 5 2" xfId="7091" xr:uid="{00000000-0005-0000-0000-00008F1E0000}"/>
    <cellStyle name="Normal 6 2 4 2 2 5 2 2" xfId="15764" xr:uid="{00000000-0005-0000-0000-0000901E0000}"/>
    <cellStyle name="Normal 6 2 4 2 2 5 2 2 2" xfId="33117" xr:uid="{00000000-0005-0000-0000-0000911E0000}"/>
    <cellStyle name="Normal 6 2 4 2 2 5 2 2 3" xfId="50463" xr:uid="{00000000-0005-0000-0000-0000921E0000}"/>
    <cellStyle name="Normal 6 2 4 2 2 5 2 3" xfId="24444" xr:uid="{00000000-0005-0000-0000-0000931E0000}"/>
    <cellStyle name="Normal 6 2 4 2 2 5 2 4" xfId="41790" xr:uid="{00000000-0005-0000-0000-0000941E0000}"/>
    <cellStyle name="Normal 6 2 4 2 2 5 3" xfId="4935" xr:uid="{00000000-0005-0000-0000-0000951E0000}"/>
    <cellStyle name="Normal 6 2 4 2 2 5 3 2" xfId="13608" xr:uid="{00000000-0005-0000-0000-0000961E0000}"/>
    <cellStyle name="Normal 6 2 4 2 2 5 3 2 2" xfId="30961" xr:uid="{00000000-0005-0000-0000-0000971E0000}"/>
    <cellStyle name="Normal 6 2 4 2 2 5 3 2 3" xfId="48307" xr:uid="{00000000-0005-0000-0000-0000981E0000}"/>
    <cellStyle name="Normal 6 2 4 2 2 5 3 3" xfId="22288" xr:uid="{00000000-0005-0000-0000-0000991E0000}"/>
    <cellStyle name="Normal 6 2 4 2 2 5 3 4" xfId="39634" xr:uid="{00000000-0005-0000-0000-00009A1E0000}"/>
    <cellStyle name="Normal 6 2 4 2 2 5 4" xfId="9982" xr:uid="{00000000-0005-0000-0000-00009B1E0000}"/>
    <cellStyle name="Normal 6 2 4 2 2 5 4 2" xfId="27335" xr:uid="{00000000-0005-0000-0000-00009C1E0000}"/>
    <cellStyle name="Normal 6 2 4 2 2 5 4 3" xfId="44681" xr:uid="{00000000-0005-0000-0000-00009D1E0000}"/>
    <cellStyle name="Normal 6 2 4 2 2 5 5" xfId="18662" xr:uid="{00000000-0005-0000-0000-00009E1E0000}"/>
    <cellStyle name="Normal 6 2 4 2 2 5 6" xfId="36008" xr:uid="{00000000-0005-0000-0000-00009F1E0000}"/>
    <cellStyle name="Normal 6 2 4 2 2 6" xfId="6111" xr:uid="{00000000-0005-0000-0000-0000A01E0000}"/>
    <cellStyle name="Normal 6 2 4 2 2 6 2" xfId="14784" xr:uid="{00000000-0005-0000-0000-0000A11E0000}"/>
    <cellStyle name="Normal 6 2 4 2 2 6 2 2" xfId="32137" xr:uid="{00000000-0005-0000-0000-0000A21E0000}"/>
    <cellStyle name="Normal 6 2 4 2 2 6 2 3" xfId="49483" xr:uid="{00000000-0005-0000-0000-0000A31E0000}"/>
    <cellStyle name="Normal 6 2 4 2 2 6 3" xfId="23464" xr:uid="{00000000-0005-0000-0000-0000A41E0000}"/>
    <cellStyle name="Normal 6 2 4 2 2 6 4" xfId="40810" xr:uid="{00000000-0005-0000-0000-0000A51E0000}"/>
    <cellStyle name="Normal 6 2 4 2 2 7" xfId="3122" xr:uid="{00000000-0005-0000-0000-0000A61E0000}"/>
    <cellStyle name="Normal 6 2 4 2 2 7 2" xfId="11795" xr:uid="{00000000-0005-0000-0000-0000A71E0000}"/>
    <cellStyle name="Normal 6 2 4 2 2 7 2 2" xfId="29148" xr:uid="{00000000-0005-0000-0000-0000A81E0000}"/>
    <cellStyle name="Normal 6 2 4 2 2 7 2 3" xfId="46494" xr:uid="{00000000-0005-0000-0000-0000A91E0000}"/>
    <cellStyle name="Normal 6 2 4 2 2 7 3" xfId="20475" xr:uid="{00000000-0005-0000-0000-0000AA1E0000}"/>
    <cellStyle name="Normal 6 2 4 2 2 7 4" xfId="37821" xr:uid="{00000000-0005-0000-0000-0000AB1E0000}"/>
    <cellStyle name="Normal 6 2 4 2 2 8" xfId="9002" xr:uid="{00000000-0005-0000-0000-0000AC1E0000}"/>
    <cellStyle name="Normal 6 2 4 2 2 8 2" xfId="26355" xr:uid="{00000000-0005-0000-0000-0000AD1E0000}"/>
    <cellStyle name="Normal 6 2 4 2 2 8 3" xfId="43701" xr:uid="{00000000-0005-0000-0000-0000AE1E0000}"/>
    <cellStyle name="Normal 6 2 4 2 2 9" xfId="17682" xr:uid="{00000000-0005-0000-0000-0000AF1E0000}"/>
    <cellStyle name="Normal 6 2 4 2 3" xfId="231" xr:uid="{00000000-0005-0000-0000-0000B01E0000}"/>
    <cellStyle name="Normal 6 2 4 2 3 10" xfId="34930" xr:uid="{00000000-0005-0000-0000-0000B11E0000}"/>
    <cellStyle name="Normal 6 2 4 2 3 2" xfId="966" xr:uid="{00000000-0005-0000-0000-0000B21E0000}"/>
    <cellStyle name="Normal 6 2 4 2 3 2 2" xfId="2779" xr:uid="{00000000-0005-0000-0000-0000B31E0000}"/>
    <cellStyle name="Normal 6 2 4 2 3 2 2 2" xfId="8561" xr:uid="{00000000-0005-0000-0000-0000B41E0000}"/>
    <cellStyle name="Normal 6 2 4 2 3 2 2 2 2" xfId="17234" xr:uid="{00000000-0005-0000-0000-0000B51E0000}"/>
    <cellStyle name="Normal 6 2 4 2 3 2 2 2 2 2" xfId="34587" xr:uid="{00000000-0005-0000-0000-0000B61E0000}"/>
    <cellStyle name="Normal 6 2 4 2 3 2 2 2 2 3" xfId="51933" xr:uid="{00000000-0005-0000-0000-0000B71E0000}"/>
    <cellStyle name="Normal 6 2 4 2 3 2 2 2 3" xfId="25914" xr:uid="{00000000-0005-0000-0000-0000B81E0000}"/>
    <cellStyle name="Normal 6 2 4 2 3 2 2 2 4" xfId="43260" xr:uid="{00000000-0005-0000-0000-0000B91E0000}"/>
    <cellStyle name="Normal 6 2 4 2 3 2 2 3" xfId="4592" xr:uid="{00000000-0005-0000-0000-0000BA1E0000}"/>
    <cellStyle name="Normal 6 2 4 2 3 2 2 3 2" xfId="13265" xr:uid="{00000000-0005-0000-0000-0000BB1E0000}"/>
    <cellStyle name="Normal 6 2 4 2 3 2 2 3 2 2" xfId="30618" xr:uid="{00000000-0005-0000-0000-0000BC1E0000}"/>
    <cellStyle name="Normal 6 2 4 2 3 2 2 3 2 3" xfId="47964" xr:uid="{00000000-0005-0000-0000-0000BD1E0000}"/>
    <cellStyle name="Normal 6 2 4 2 3 2 2 3 3" xfId="21945" xr:uid="{00000000-0005-0000-0000-0000BE1E0000}"/>
    <cellStyle name="Normal 6 2 4 2 3 2 2 3 4" xfId="39291" xr:uid="{00000000-0005-0000-0000-0000BF1E0000}"/>
    <cellStyle name="Normal 6 2 4 2 3 2 2 4" xfId="11452" xr:uid="{00000000-0005-0000-0000-0000C01E0000}"/>
    <cellStyle name="Normal 6 2 4 2 3 2 2 4 2" xfId="28805" xr:uid="{00000000-0005-0000-0000-0000C11E0000}"/>
    <cellStyle name="Normal 6 2 4 2 3 2 2 4 3" xfId="46151" xr:uid="{00000000-0005-0000-0000-0000C21E0000}"/>
    <cellStyle name="Normal 6 2 4 2 3 2 2 5" xfId="20132" xr:uid="{00000000-0005-0000-0000-0000C31E0000}"/>
    <cellStyle name="Normal 6 2 4 2 3 2 2 6" xfId="37478" xr:uid="{00000000-0005-0000-0000-0000C41E0000}"/>
    <cellStyle name="Normal 6 2 4 2 3 2 3" xfId="1701" xr:uid="{00000000-0005-0000-0000-0000C51E0000}"/>
    <cellStyle name="Normal 6 2 4 2 3 2 3 2" xfId="7483" xr:uid="{00000000-0005-0000-0000-0000C61E0000}"/>
    <cellStyle name="Normal 6 2 4 2 3 2 3 2 2" xfId="16156" xr:uid="{00000000-0005-0000-0000-0000C71E0000}"/>
    <cellStyle name="Normal 6 2 4 2 3 2 3 2 2 2" xfId="33509" xr:uid="{00000000-0005-0000-0000-0000C81E0000}"/>
    <cellStyle name="Normal 6 2 4 2 3 2 3 2 2 3" xfId="50855" xr:uid="{00000000-0005-0000-0000-0000C91E0000}"/>
    <cellStyle name="Normal 6 2 4 2 3 2 3 2 3" xfId="24836" xr:uid="{00000000-0005-0000-0000-0000CA1E0000}"/>
    <cellStyle name="Normal 6 2 4 2 3 2 3 2 4" xfId="42182" xr:uid="{00000000-0005-0000-0000-0000CB1E0000}"/>
    <cellStyle name="Normal 6 2 4 2 3 2 3 3" xfId="5327" xr:uid="{00000000-0005-0000-0000-0000CC1E0000}"/>
    <cellStyle name="Normal 6 2 4 2 3 2 3 3 2" xfId="14000" xr:uid="{00000000-0005-0000-0000-0000CD1E0000}"/>
    <cellStyle name="Normal 6 2 4 2 3 2 3 3 2 2" xfId="31353" xr:uid="{00000000-0005-0000-0000-0000CE1E0000}"/>
    <cellStyle name="Normal 6 2 4 2 3 2 3 3 2 3" xfId="48699" xr:uid="{00000000-0005-0000-0000-0000CF1E0000}"/>
    <cellStyle name="Normal 6 2 4 2 3 2 3 3 3" xfId="22680" xr:uid="{00000000-0005-0000-0000-0000D01E0000}"/>
    <cellStyle name="Normal 6 2 4 2 3 2 3 3 4" xfId="40026" xr:uid="{00000000-0005-0000-0000-0000D11E0000}"/>
    <cellStyle name="Normal 6 2 4 2 3 2 3 4" xfId="10374" xr:uid="{00000000-0005-0000-0000-0000D21E0000}"/>
    <cellStyle name="Normal 6 2 4 2 3 2 3 4 2" xfId="27727" xr:uid="{00000000-0005-0000-0000-0000D31E0000}"/>
    <cellStyle name="Normal 6 2 4 2 3 2 3 4 3" xfId="45073" xr:uid="{00000000-0005-0000-0000-0000D41E0000}"/>
    <cellStyle name="Normal 6 2 4 2 3 2 3 5" xfId="19054" xr:uid="{00000000-0005-0000-0000-0000D51E0000}"/>
    <cellStyle name="Normal 6 2 4 2 3 2 3 6" xfId="36400" xr:uid="{00000000-0005-0000-0000-0000D61E0000}"/>
    <cellStyle name="Normal 6 2 4 2 3 2 4" xfId="6748" xr:uid="{00000000-0005-0000-0000-0000D71E0000}"/>
    <cellStyle name="Normal 6 2 4 2 3 2 4 2" xfId="15421" xr:uid="{00000000-0005-0000-0000-0000D81E0000}"/>
    <cellStyle name="Normal 6 2 4 2 3 2 4 2 2" xfId="32774" xr:uid="{00000000-0005-0000-0000-0000D91E0000}"/>
    <cellStyle name="Normal 6 2 4 2 3 2 4 2 3" xfId="50120" xr:uid="{00000000-0005-0000-0000-0000DA1E0000}"/>
    <cellStyle name="Normal 6 2 4 2 3 2 4 3" xfId="24101" xr:uid="{00000000-0005-0000-0000-0000DB1E0000}"/>
    <cellStyle name="Normal 6 2 4 2 3 2 4 4" xfId="41447" xr:uid="{00000000-0005-0000-0000-0000DC1E0000}"/>
    <cellStyle name="Normal 6 2 4 2 3 2 5" xfId="3514" xr:uid="{00000000-0005-0000-0000-0000DD1E0000}"/>
    <cellStyle name="Normal 6 2 4 2 3 2 5 2" xfId="12187" xr:uid="{00000000-0005-0000-0000-0000DE1E0000}"/>
    <cellStyle name="Normal 6 2 4 2 3 2 5 2 2" xfId="29540" xr:uid="{00000000-0005-0000-0000-0000DF1E0000}"/>
    <cellStyle name="Normal 6 2 4 2 3 2 5 2 3" xfId="46886" xr:uid="{00000000-0005-0000-0000-0000E01E0000}"/>
    <cellStyle name="Normal 6 2 4 2 3 2 5 3" xfId="20867" xr:uid="{00000000-0005-0000-0000-0000E11E0000}"/>
    <cellStyle name="Normal 6 2 4 2 3 2 5 4" xfId="38213" xr:uid="{00000000-0005-0000-0000-0000E21E0000}"/>
    <cellStyle name="Normal 6 2 4 2 3 2 6" xfId="9639" xr:uid="{00000000-0005-0000-0000-0000E31E0000}"/>
    <cellStyle name="Normal 6 2 4 2 3 2 6 2" xfId="26992" xr:uid="{00000000-0005-0000-0000-0000E41E0000}"/>
    <cellStyle name="Normal 6 2 4 2 3 2 6 3" xfId="44338" xr:uid="{00000000-0005-0000-0000-0000E51E0000}"/>
    <cellStyle name="Normal 6 2 4 2 3 2 7" xfId="18319" xr:uid="{00000000-0005-0000-0000-0000E61E0000}"/>
    <cellStyle name="Normal 6 2 4 2 3 2 8" xfId="35665" xr:uid="{00000000-0005-0000-0000-0000E71E0000}"/>
    <cellStyle name="Normal 6 2 4 2 3 3" xfId="721" xr:uid="{00000000-0005-0000-0000-0000E81E0000}"/>
    <cellStyle name="Normal 6 2 4 2 3 3 2" xfId="2534" xr:uid="{00000000-0005-0000-0000-0000E91E0000}"/>
    <cellStyle name="Normal 6 2 4 2 3 3 2 2" xfId="8316" xr:uid="{00000000-0005-0000-0000-0000EA1E0000}"/>
    <cellStyle name="Normal 6 2 4 2 3 3 2 2 2" xfId="16989" xr:uid="{00000000-0005-0000-0000-0000EB1E0000}"/>
    <cellStyle name="Normal 6 2 4 2 3 3 2 2 2 2" xfId="34342" xr:uid="{00000000-0005-0000-0000-0000EC1E0000}"/>
    <cellStyle name="Normal 6 2 4 2 3 3 2 2 2 3" xfId="51688" xr:uid="{00000000-0005-0000-0000-0000ED1E0000}"/>
    <cellStyle name="Normal 6 2 4 2 3 3 2 2 3" xfId="25669" xr:uid="{00000000-0005-0000-0000-0000EE1E0000}"/>
    <cellStyle name="Normal 6 2 4 2 3 3 2 2 4" xfId="43015" xr:uid="{00000000-0005-0000-0000-0000EF1E0000}"/>
    <cellStyle name="Normal 6 2 4 2 3 3 2 3" xfId="5768" xr:uid="{00000000-0005-0000-0000-0000F01E0000}"/>
    <cellStyle name="Normal 6 2 4 2 3 3 2 3 2" xfId="14441" xr:uid="{00000000-0005-0000-0000-0000F11E0000}"/>
    <cellStyle name="Normal 6 2 4 2 3 3 2 3 2 2" xfId="31794" xr:uid="{00000000-0005-0000-0000-0000F21E0000}"/>
    <cellStyle name="Normal 6 2 4 2 3 3 2 3 2 3" xfId="49140" xr:uid="{00000000-0005-0000-0000-0000F31E0000}"/>
    <cellStyle name="Normal 6 2 4 2 3 3 2 3 3" xfId="23121" xr:uid="{00000000-0005-0000-0000-0000F41E0000}"/>
    <cellStyle name="Normal 6 2 4 2 3 3 2 3 4" xfId="40467" xr:uid="{00000000-0005-0000-0000-0000F51E0000}"/>
    <cellStyle name="Normal 6 2 4 2 3 3 2 4" xfId="11207" xr:uid="{00000000-0005-0000-0000-0000F61E0000}"/>
    <cellStyle name="Normal 6 2 4 2 3 3 2 4 2" xfId="28560" xr:uid="{00000000-0005-0000-0000-0000F71E0000}"/>
    <cellStyle name="Normal 6 2 4 2 3 3 2 4 3" xfId="45906" xr:uid="{00000000-0005-0000-0000-0000F81E0000}"/>
    <cellStyle name="Normal 6 2 4 2 3 3 2 5" xfId="19887" xr:uid="{00000000-0005-0000-0000-0000F91E0000}"/>
    <cellStyle name="Normal 6 2 4 2 3 3 2 6" xfId="37233" xr:uid="{00000000-0005-0000-0000-0000FA1E0000}"/>
    <cellStyle name="Normal 6 2 4 2 3 3 3" xfId="6503" xr:uid="{00000000-0005-0000-0000-0000FB1E0000}"/>
    <cellStyle name="Normal 6 2 4 2 3 3 3 2" xfId="15176" xr:uid="{00000000-0005-0000-0000-0000FC1E0000}"/>
    <cellStyle name="Normal 6 2 4 2 3 3 3 2 2" xfId="32529" xr:uid="{00000000-0005-0000-0000-0000FD1E0000}"/>
    <cellStyle name="Normal 6 2 4 2 3 3 3 2 3" xfId="49875" xr:uid="{00000000-0005-0000-0000-0000FE1E0000}"/>
    <cellStyle name="Normal 6 2 4 2 3 3 3 3" xfId="23856" xr:uid="{00000000-0005-0000-0000-0000FF1E0000}"/>
    <cellStyle name="Normal 6 2 4 2 3 3 3 4" xfId="41202" xr:uid="{00000000-0005-0000-0000-0000001F0000}"/>
    <cellStyle name="Normal 6 2 4 2 3 3 4" xfId="4347" xr:uid="{00000000-0005-0000-0000-0000011F0000}"/>
    <cellStyle name="Normal 6 2 4 2 3 3 4 2" xfId="13020" xr:uid="{00000000-0005-0000-0000-0000021F0000}"/>
    <cellStyle name="Normal 6 2 4 2 3 3 4 2 2" xfId="30373" xr:uid="{00000000-0005-0000-0000-0000031F0000}"/>
    <cellStyle name="Normal 6 2 4 2 3 3 4 2 3" xfId="47719" xr:uid="{00000000-0005-0000-0000-0000041F0000}"/>
    <cellStyle name="Normal 6 2 4 2 3 3 4 3" xfId="21700" xr:uid="{00000000-0005-0000-0000-0000051F0000}"/>
    <cellStyle name="Normal 6 2 4 2 3 3 4 4" xfId="39046" xr:uid="{00000000-0005-0000-0000-0000061F0000}"/>
    <cellStyle name="Normal 6 2 4 2 3 3 5" xfId="9394" xr:uid="{00000000-0005-0000-0000-0000071F0000}"/>
    <cellStyle name="Normal 6 2 4 2 3 3 5 2" xfId="26747" xr:uid="{00000000-0005-0000-0000-0000081F0000}"/>
    <cellStyle name="Normal 6 2 4 2 3 3 5 3" xfId="44093" xr:uid="{00000000-0005-0000-0000-0000091F0000}"/>
    <cellStyle name="Normal 6 2 4 2 3 3 6" xfId="18074" xr:uid="{00000000-0005-0000-0000-00000A1F0000}"/>
    <cellStyle name="Normal 6 2 4 2 3 3 7" xfId="35420" xr:uid="{00000000-0005-0000-0000-00000B1F0000}"/>
    <cellStyle name="Normal 6 2 4 2 3 4" xfId="2044" xr:uid="{00000000-0005-0000-0000-00000C1F0000}"/>
    <cellStyle name="Normal 6 2 4 2 3 4 2" xfId="7826" xr:uid="{00000000-0005-0000-0000-00000D1F0000}"/>
    <cellStyle name="Normal 6 2 4 2 3 4 2 2" xfId="16499" xr:uid="{00000000-0005-0000-0000-00000E1F0000}"/>
    <cellStyle name="Normal 6 2 4 2 3 4 2 2 2" xfId="33852" xr:uid="{00000000-0005-0000-0000-00000F1F0000}"/>
    <cellStyle name="Normal 6 2 4 2 3 4 2 2 3" xfId="51198" xr:uid="{00000000-0005-0000-0000-0000101F0000}"/>
    <cellStyle name="Normal 6 2 4 2 3 4 2 3" xfId="25179" xr:uid="{00000000-0005-0000-0000-0000111F0000}"/>
    <cellStyle name="Normal 6 2 4 2 3 4 2 4" xfId="42525" xr:uid="{00000000-0005-0000-0000-0000121F0000}"/>
    <cellStyle name="Normal 6 2 4 2 3 4 3" xfId="3857" xr:uid="{00000000-0005-0000-0000-0000131F0000}"/>
    <cellStyle name="Normal 6 2 4 2 3 4 3 2" xfId="12530" xr:uid="{00000000-0005-0000-0000-0000141F0000}"/>
    <cellStyle name="Normal 6 2 4 2 3 4 3 2 2" xfId="29883" xr:uid="{00000000-0005-0000-0000-0000151F0000}"/>
    <cellStyle name="Normal 6 2 4 2 3 4 3 2 3" xfId="47229" xr:uid="{00000000-0005-0000-0000-0000161F0000}"/>
    <cellStyle name="Normal 6 2 4 2 3 4 3 3" xfId="21210" xr:uid="{00000000-0005-0000-0000-0000171F0000}"/>
    <cellStyle name="Normal 6 2 4 2 3 4 3 4" xfId="38556" xr:uid="{00000000-0005-0000-0000-0000181F0000}"/>
    <cellStyle name="Normal 6 2 4 2 3 4 4" xfId="10717" xr:uid="{00000000-0005-0000-0000-0000191F0000}"/>
    <cellStyle name="Normal 6 2 4 2 3 4 4 2" xfId="28070" xr:uid="{00000000-0005-0000-0000-00001A1F0000}"/>
    <cellStyle name="Normal 6 2 4 2 3 4 4 3" xfId="45416" xr:uid="{00000000-0005-0000-0000-00001B1F0000}"/>
    <cellStyle name="Normal 6 2 4 2 3 4 5" xfId="19397" xr:uid="{00000000-0005-0000-0000-00001C1F0000}"/>
    <cellStyle name="Normal 6 2 4 2 3 4 6" xfId="36743" xr:uid="{00000000-0005-0000-0000-00001D1F0000}"/>
    <cellStyle name="Normal 6 2 4 2 3 5" xfId="1456" xr:uid="{00000000-0005-0000-0000-00001E1F0000}"/>
    <cellStyle name="Normal 6 2 4 2 3 5 2" xfId="7238" xr:uid="{00000000-0005-0000-0000-00001F1F0000}"/>
    <cellStyle name="Normal 6 2 4 2 3 5 2 2" xfId="15911" xr:uid="{00000000-0005-0000-0000-0000201F0000}"/>
    <cellStyle name="Normal 6 2 4 2 3 5 2 2 2" xfId="33264" xr:uid="{00000000-0005-0000-0000-0000211F0000}"/>
    <cellStyle name="Normal 6 2 4 2 3 5 2 2 3" xfId="50610" xr:uid="{00000000-0005-0000-0000-0000221F0000}"/>
    <cellStyle name="Normal 6 2 4 2 3 5 2 3" xfId="24591" xr:uid="{00000000-0005-0000-0000-0000231F0000}"/>
    <cellStyle name="Normal 6 2 4 2 3 5 2 4" xfId="41937" xr:uid="{00000000-0005-0000-0000-0000241F0000}"/>
    <cellStyle name="Normal 6 2 4 2 3 5 3" xfId="5082" xr:uid="{00000000-0005-0000-0000-0000251F0000}"/>
    <cellStyle name="Normal 6 2 4 2 3 5 3 2" xfId="13755" xr:uid="{00000000-0005-0000-0000-0000261F0000}"/>
    <cellStyle name="Normal 6 2 4 2 3 5 3 2 2" xfId="31108" xr:uid="{00000000-0005-0000-0000-0000271F0000}"/>
    <cellStyle name="Normal 6 2 4 2 3 5 3 2 3" xfId="48454" xr:uid="{00000000-0005-0000-0000-0000281F0000}"/>
    <cellStyle name="Normal 6 2 4 2 3 5 3 3" xfId="22435" xr:uid="{00000000-0005-0000-0000-0000291F0000}"/>
    <cellStyle name="Normal 6 2 4 2 3 5 3 4" xfId="39781" xr:uid="{00000000-0005-0000-0000-00002A1F0000}"/>
    <cellStyle name="Normal 6 2 4 2 3 5 4" xfId="10129" xr:uid="{00000000-0005-0000-0000-00002B1F0000}"/>
    <cellStyle name="Normal 6 2 4 2 3 5 4 2" xfId="27482" xr:uid="{00000000-0005-0000-0000-00002C1F0000}"/>
    <cellStyle name="Normal 6 2 4 2 3 5 4 3" xfId="44828" xr:uid="{00000000-0005-0000-0000-00002D1F0000}"/>
    <cellStyle name="Normal 6 2 4 2 3 5 5" xfId="18809" xr:uid="{00000000-0005-0000-0000-00002E1F0000}"/>
    <cellStyle name="Normal 6 2 4 2 3 5 6" xfId="36155" xr:uid="{00000000-0005-0000-0000-00002F1F0000}"/>
    <cellStyle name="Normal 6 2 4 2 3 6" xfId="6013" xr:uid="{00000000-0005-0000-0000-0000301F0000}"/>
    <cellStyle name="Normal 6 2 4 2 3 6 2" xfId="14686" xr:uid="{00000000-0005-0000-0000-0000311F0000}"/>
    <cellStyle name="Normal 6 2 4 2 3 6 2 2" xfId="32039" xr:uid="{00000000-0005-0000-0000-0000321F0000}"/>
    <cellStyle name="Normal 6 2 4 2 3 6 2 3" xfId="49385" xr:uid="{00000000-0005-0000-0000-0000331F0000}"/>
    <cellStyle name="Normal 6 2 4 2 3 6 3" xfId="23366" xr:uid="{00000000-0005-0000-0000-0000341F0000}"/>
    <cellStyle name="Normal 6 2 4 2 3 6 4" xfId="40712" xr:uid="{00000000-0005-0000-0000-0000351F0000}"/>
    <cellStyle name="Normal 6 2 4 2 3 7" xfId="3269" xr:uid="{00000000-0005-0000-0000-0000361F0000}"/>
    <cellStyle name="Normal 6 2 4 2 3 7 2" xfId="11942" xr:uid="{00000000-0005-0000-0000-0000371F0000}"/>
    <cellStyle name="Normal 6 2 4 2 3 7 2 2" xfId="29295" xr:uid="{00000000-0005-0000-0000-0000381F0000}"/>
    <cellStyle name="Normal 6 2 4 2 3 7 2 3" xfId="46641" xr:uid="{00000000-0005-0000-0000-0000391F0000}"/>
    <cellStyle name="Normal 6 2 4 2 3 7 3" xfId="20622" xr:uid="{00000000-0005-0000-0000-00003A1F0000}"/>
    <cellStyle name="Normal 6 2 4 2 3 7 4" xfId="37968" xr:uid="{00000000-0005-0000-0000-00003B1F0000}"/>
    <cellStyle name="Normal 6 2 4 2 3 8" xfId="8904" xr:uid="{00000000-0005-0000-0000-00003C1F0000}"/>
    <cellStyle name="Normal 6 2 4 2 3 8 2" xfId="26257" xr:uid="{00000000-0005-0000-0000-00003D1F0000}"/>
    <cellStyle name="Normal 6 2 4 2 3 8 3" xfId="43603" xr:uid="{00000000-0005-0000-0000-00003E1F0000}"/>
    <cellStyle name="Normal 6 2 4 2 3 9" xfId="17584" xr:uid="{00000000-0005-0000-0000-00003F1F0000}"/>
    <cellStyle name="Normal 6 2 4 2 4" xfId="819" xr:uid="{00000000-0005-0000-0000-0000401F0000}"/>
    <cellStyle name="Normal 6 2 4 2 4 2" xfId="2632" xr:uid="{00000000-0005-0000-0000-0000411F0000}"/>
    <cellStyle name="Normal 6 2 4 2 4 2 2" xfId="8414" xr:uid="{00000000-0005-0000-0000-0000421F0000}"/>
    <cellStyle name="Normal 6 2 4 2 4 2 2 2" xfId="17087" xr:uid="{00000000-0005-0000-0000-0000431F0000}"/>
    <cellStyle name="Normal 6 2 4 2 4 2 2 2 2" xfId="34440" xr:uid="{00000000-0005-0000-0000-0000441F0000}"/>
    <cellStyle name="Normal 6 2 4 2 4 2 2 2 3" xfId="51786" xr:uid="{00000000-0005-0000-0000-0000451F0000}"/>
    <cellStyle name="Normal 6 2 4 2 4 2 2 3" xfId="25767" xr:uid="{00000000-0005-0000-0000-0000461F0000}"/>
    <cellStyle name="Normal 6 2 4 2 4 2 2 4" xfId="43113" xr:uid="{00000000-0005-0000-0000-0000471F0000}"/>
    <cellStyle name="Normal 6 2 4 2 4 2 3" xfId="4445" xr:uid="{00000000-0005-0000-0000-0000481F0000}"/>
    <cellStyle name="Normal 6 2 4 2 4 2 3 2" xfId="13118" xr:uid="{00000000-0005-0000-0000-0000491F0000}"/>
    <cellStyle name="Normal 6 2 4 2 4 2 3 2 2" xfId="30471" xr:uid="{00000000-0005-0000-0000-00004A1F0000}"/>
    <cellStyle name="Normal 6 2 4 2 4 2 3 2 3" xfId="47817" xr:uid="{00000000-0005-0000-0000-00004B1F0000}"/>
    <cellStyle name="Normal 6 2 4 2 4 2 3 3" xfId="21798" xr:uid="{00000000-0005-0000-0000-00004C1F0000}"/>
    <cellStyle name="Normal 6 2 4 2 4 2 3 4" xfId="39144" xr:uid="{00000000-0005-0000-0000-00004D1F0000}"/>
    <cellStyle name="Normal 6 2 4 2 4 2 4" xfId="11305" xr:uid="{00000000-0005-0000-0000-00004E1F0000}"/>
    <cellStyle name="Normal 6 2 4 2 4 2 4 2" xfId="28658" xr:uid="{00000000-0005-0000-0000-00004F1F0000}"/>
    <cellStyle name="Normal 6 2 4 2 4 2 4 3" xfId="46004" xr:uid="{00000000-0005-0000-0000-0000501F0000}"/>
    <cellStyle name="Normal 6 2 4 2 4 2 5" xfId="19985" xr:uid="{00000000-0005-0000-0000-0000511F0000}"/>
    <cellStyle name="Normal 6 2 4 2 4 2 6" xfId="37331" xr:uid="{00000000-0005-0000-0000-0000521F0000}"/>
    <cellStyle name="Normal 6 2 4 2 4 3" xfId="1554" xr:uid="{00000000-0005-0000-0000-0000531F0000}"/>
    <cellStyle name="Normal 6 2 4 2 4 3 2" xfId="7336" xr:uid="{00000000-0005-0000-0000-0000541F0000}"/>
    <cellStyle name="Normal 6 2 4 2 4 3 2 2" xfId="16009" xr:uid="{00000000-0005-0000-0000-0000551F0000}"/>
    <cellStyle name="Normal 6 2 4 2 4 3 2 2 2" xfId="33362" xr:uid="{00000000-0005-0000-0000-0000561F0000}"/>
    <cellStyle name="Normal 6 2 4 2 4 3 2 2 3" xfId="50708" xr:uid="{00000000-0005-0000-0000-0000571F0000}"/>
    <cellStyle name="Normal 6 2 4 2 4 3 2 3" xfId="24689" xr:uid="{00000000-0005-0000-0000-0000581F0000}"/>
    <cellStyle name="Normal 6 2 4 2 4 3 2 4" xfId="42035" xr:uid="{00000000-0005-0000-0000-0000591F0000}"/>
    <cellStyle name="Normal 6 2 4 2 4 3 3" xfId="5180" xr:uid="{00000000-0005-0000-0000-00005A1F0000}"/>
    <cellStyle name="Normal 6 2 4 2 4 3 3 2" xfId="13853" xr:uid="{00000000-0005-0000-0000-00005B1F0000}"/>
    <cellStyle name="Normal 6 2 4 2 4 3 3 2 2" xfId="31206" xr:uid="{00000000-0005-0000-0000-00005C1F0000}"/>
    <cellStyle name="Normal 6 2 4 2 4 3 3 2 3" xfId="48552" xr:uid="{00000000-0005-0000-0000-00005D1F0000}"/>
    <cellStyle name="Normal 6 2 4 2 4 3 3 3" xfId="22533" xr:uid="{00000000-0005-0000-0000-00005E1F0000}"/>
    <cellStyle name="Normal 6 2 4 2 4 3 3 4" xfId="39879" xr:uid="{00000000-0005-0000-0000-00005F1F0000}"/>
    <cellStyle name="Normal 6 2 4 2 4 3 4" xfId="10227" xr:uid="{00000000-0005-0000-0000-0000601F0000}"/>
    <cellStyle name="Normal 6 2 4 2 4 3 4 2" xfId="27580" xr:uid="{00000000-0005-0000-0000-0000611F0000}"/>
    <cellStyle name="Normal 6 2 4 2 4 3 4 3" xfId="44926" xr:uid="{00000000-0005-0000-0000-0000621F0000}"/>
    <cellStyle name="Normal 6 2 4 2 4 3 5" xfId="18907" xr:uid="{00000000-0005-0000-0000-0000631F0000}"/>
    <cellStyle name="Normal 6 2 4 2 4 3 6" xfId="36253" xr:uid="{00000000-0005-0000-0000-0000641F0000}"/>
    <cellStyle name="Normal 6 2 4 2 4 4" xfId="6601" xr:uid="{00000000-0005-0000-0000-0000651F0000}"/>
    <cellStyle name="Normal 6 2 4 2 4 4 2" xfId="15274" xr:uid="{00000000-0005-0000-0000-0000661F0000}"/>
    <cellStyle name="Normal 6 2 4 2 4 4 2 2" xfId="32627" xr:uid="{00000000-0005-0000-0000-0000671F0000}"/>
    <cellStyle name="Normal 6 2 4 2 4 4 2 3" xfId="49973" xr:uid="{00000000-0005-0000-0000-0000681F0000}"/>
    <cellStyle name="Normal 6 2 4 2 4 4 3" xfId="23954" xr:uid="{00000000-0005-0000-0000-0000691F0000}"/>
    <cellStyle name="Normal 6 2 4 2 4 4 4" xfId="41300" xr:uid="{00000000-0005-0000-0000-00006A1F0000}"/>
    <cellStyle name="Normal 6 2 4 2 4 5" xfId="3367" xr:uid="{00000000-0005-0000-0000-00006B1F0000}"/>
    <cellStyle name="Normal 6 2 4 2 4 5 2" xfId="12040" xr:uid="{00000000-0005-0000-0000-00006C1F0000}"/>
    <cellStyle name="Normal 6 2 4 2 4 5 2 2" xfId="29393" xr:uid="{00000000-0005-0000-0000-00006D1F0000}"/>
    <cellStyle name="Normal 6 2 4 2 4 5 2 3" xfId="46739" xr:uid="{00000000-0005-0000-0000-00006E1F0000}"/>
    <cellStyle name="Normal 6 2 4 2 4 5 3" xfId="20720" xr:uid="{00000000-0005-0000-0000-00006F1F0000}"/>
    <cellStyle name="Normal 6 2 4 2 4 5 4" xfId="38066" xr:uid="{00000000-0005-0000-0000-0000701F0000}"/>
    <cellStyle name="Normal 6 2 4 2 4 6" xfId="9492" xr:uid="{00000000-0005-0000-0000-0000711F0000}"/>
    <cellStyle name="Normal 6 2 4 2 4 6 2" xfId="26845" xr:uid="{00000000-0005-0000-0000-0000721F0000}"/>
    <cellStyle name="Normal 6 2 4 2 4 6 3" xfId="44191" xr:uid="{00000000-0005-0000-0000-0000731F0000}"/>
    <cellStyle name="Normal 6 2 4 2 4 7" xfId="18172" xr:uid="{00000000-0005-0000-0000-0000741F0000}"/>
    <cellStyle name="Normal 6 2 4 2 4 8" xfId="35518" xr:uid="{00000000-0005-0000-0000-0000751F0000}"/>
    <cellStyle name="Normal 6 2 4 2 5" xfId="476" xr:uid="{00000000-0005-0000-0000-0000761F0000}"/>
    <cellStyle name="Normal 6 2 4 2 5 2" xfId="2289" xr:uid="{00000000-0005-0000-0000-0000771F0000}"/>
    <cellStyle name="Normal 6 2 4 2 5 2 2" xfId="8071" xr:uid="{00000000-0005-0000-0000-0000781F0000}"/>
    <cellStyle name="Normal 6 2 4 2 5 2 2 2" xfId="16744" xr:uid="{00000000-0005-0000-0000-0000791F0000}"/>
    <cellStyle name="Normal 6 2 4 2 5 2 2 2 2" xfId="34097" xr:uid="{00000000-0005-0000-0000-00007A1F0000}"/>
    <cellStyle name="Normal 6 2 4 2 5 2 2 2 3" xfId="51443" xr:uid="{00000000-0005-0000-0000-00007B1F0000}"/>
    <cellStyle name="Normal 6 2 4 2 5 2 2 3" xfId="25424" xr:uid="{00000000-0005-0000-0000-00007C1F0000}"/>
    <cellStyle name="Normal 6 2 4 2 5 2 2 4" xfId="42770" xr:uid="{00000000-0005-0000-0000-00007D1F0000}"/>
    <cellStyle name="Normal 6 2 4 2 5 2 3" xfId="5572" xr:uid="{00000000-0005-0000-0000-00007E1F0000}"/>
    <cellStyle name="Normal 6 2 4 2 5 2 3 2" xfId="14245" xr:uid="{00000000-0005-0000-0000-00007F1F0000}"/>
    <cellStyle name="Normal 6 2 4 2 5 2 3 2 2" xfId="31598" xr:uid="{00000000-0005-0000-0000-0000801F0000}"/>
    <cellStyle name="Normal 6 2 4 2 5 2 3 2 3" xfId="48944" xr:uid="{00000000-0005-0000-0000-0000811F0000}"/>
    <cellStyle name="Normal 6 2 4 2 5 2 3 3" xfId="22925" xr:uid="{00000000-0005-0000-0000-0000821F0000}"/>
    <cellStyle name="Normal 6 2 4 2 5 2 3 4" xfId="40271" xr:uid="{00000000-0005-0000-0000-0000831F0000}"/>
    <cellStyle name="Normal 6 2 4 2 5 2 4" xfId="10962" xr:uid="{00000000-0005-0000-0000-0000841F0000}"/>
    <cellStyle name="Normal 6 2 4 2 5 2 4 2" xfId="28315" xr:uid="{00000000-0005-0000-0000-0000851F0000}"/>
    <cellStyle name="Normal 6 2 4 2 5 2 4 3" xfId="45661" xr:uid="{00000000-0005-0000-0000-0000861F0000}"/>
    <cellStyle name="Normal 6 2 4 2 5 2 5" xfId="19642" xr:uid="{00000000-0005-0000-0000-0000871F0000}"/>
    <cellStyle name="Normal 6 2 4 2 5 2 6" xfId="36988" xr:uid="{00000000-0005-0000-0000-0000881F0000}"/>
    <cellStyle name="Normal 6 2 4 2 5 3" xfId="6258" xr:uid="{00000000-0005-0000-0000-0000891F0000}"/>
    <cellStyle name="Normal 6 2 4 2 5 3 2" xfId="14931" xr:uid="{00000000-0005-0000-0000-00008A1F0000}"/>
    <cellStyle name="Normal 6 2 4 2 5 3 2 2" xfId="32284" xr:uid="{00000000-0005-0000-0000-00008B1F0000}"/>
    <cellStyle name="Normal 6 2 4 2 5 3 2 3" xfId="49630" xr:uid="{00000000-0005-0000-0000-00008C1F0000}"/>
    <cellStyle name="Normal 6 2 4 2 5 3 3" xfId="23611" xr:uid="{00000000-0005-0000-0000-00008D1F0000}"/>
    <cellStyle name="Normal 6 2 4 2 5 3 4" xfId="40957" xr:uid="{00000000-0005-0000-0000-00008E1F0000}"/>
    <cellStyle name="Normal 6 2 4 2 5 4" xfId="4102" xr:uid="{00000000-0005-0000-0000-00008F1F0000}"/>
    <cellStyle name="Normal 6 2 4 2 5 4 2" xfId="12775" xr:uid="{00000000-0005-0000-0000-0000901F0000}"/>
    <cellStyle name="Normal 6 2 4 2 5 4 2 2" xfId="30128" xr:uid="{00000000-0005-0000-0000-0000911F0000}"/>
    <cellStyle name="Normal 6 2 4 2 5 4 2 3" xfId="47474" xr:uid="{00000000-0005-0000-0000-0000921F0000}"/>
    <cellStyle name="Normal 6 2 4 2 5 4 3" xfId="21455" xr:uid="{00000000-0005-0000-0000-0000931F0000}"/>
    <cellStyle name="Normal 6 2 4 2 5 4 4" xfId="38801" xr:uid="{00000000-0005-0000-0000-0000941F0000}"/>
    <cellStyle name="Normal 6 2 4 2 5 5" xfId="9149" xr:uid="{00000000-0005-0000-0000-0000951F0000}"/>
    <cellStyle name="Normal 6 2 4 2 5 5 2" xfId="26502" xr:uid="{00000000-0005-0000-0000-0000961F0000}"/>
    <cellStyle name="Normal 6 2 4 2 5 5 3" xfId="43848" xr:uid="{00000000-0005-0000-0000-0000971F0000}"/>
    <cellStyle name="Normal 6 2 4 2 5 6" xfId="17829" xr:uid="{00000000-0005-0000-0000-0000981F0000}"/>
    <cellStyle name="Normal 6 2 4 2 5 7" xfId="35175" xr:uid="{00000000-0005-0000-0000-0000991F0000}"/>
    <cellStyle name="Normal 6 2 4 2 6" xfId="1897" xr:uid="{00000000-0005-0000-0000-00009A1F0000}"/>
    <cellStyle name="Normal 6 2 4 2 6 2" xfId="7679" xr:uid="{00000000-0005-0000-0000-00009B1F0000}"/>
    <cellStyle name="Normal 6 2 4 2 6 2 2" xfId="16352" xr:uid="{00000000-0005-0000-0000-00009C1F0000}"/>
    <cellStyle name="Normal 6 2 4 2 6 2 2 2" xfId="33705" xr:uid="{00000000-0005-0000-0000-00009D1F0000}"/>
    <cellStyle name="Normal 6 2 4 2 6 2 2 3" xfId="51051" xr:uid="{00000000-0005-0000-0000-00009E1F0000}"/>
    <cellStyle name="Normal 6 2 4 2 6 2 3" xfId="25032" xr:uid="{00000000-0005-0000-0000-00009F1F0000}"/>
    <cellStyle name="Normal 6 2 4 2 6 2 4" xfId="42378" xr:uid="{00000000-0005-0000-0000-0000A01F0000}"/>
    <cellStyle name="Normal 6 2 4 2 6 3" xfId="3710" xr:uid="{00000000-0005-0000-0000-0000A11F0000}"/>
    <cellStyle name="Normal 6 2 4 2 6 3 2" xfId="12383" xr:uid="{00000000-0005-0000-0000-0000A21F0000}"/>
    <cellStyle name="Normal 6 2 4 2 6 3 2 2" xfId="29736" xr:uid="{00000000-0005-0000-0000-0000A31F0000}"/>
    <cellStyle name="Normal 6 2 4 2 6 3 2 3" xfId="47082" xr:uid="{00000000-0005-0000-0000-0000A41F0000}"/>
    <cellStyle name="Normal 6 2 4 2 6 3 3" xfId="21063" xr:uid="{00000000-0005-0000-0000-0000A51F0000}"/>
    <cellStyle name="Normal 6 2 4 2 6 3 4" xfId="38409" xr:uid="{00000000-0005-0000-0000-0000A61F0000}"/>
    <cellStyle name="Normal 6 2 4 2 6 4" xfId="10570" xr:uid="{00000000-0005-0000-0000-0000A71F0000}"/>
    <cellStyle name="Normal 6 2 4 2 6 4 2" xfId="27923" xr:uid="{00000000-0005-0000-0000-0000A81F0000}"/>
    <cellStyle name="Normal 6 2 4 2 6 4 3" xfId="45269" xr:uid="{00000000-0005-0000-0000-0000A91F0000}"/>
    <cellStyle name="Normal 6 2 4 2 6 5" xfId="19250" xr:uid="{00000000-0005-0000-0000-0000AA1F0000}"/>
    <cellStyle name="Normal 6 2 4 2 6 6" xfId="36596" xr:uid="{00000000-0005-0000-0000-0000AB1F0000}"/>
    <cellStyle name="Normal 6 2 4 2 7" xfId="1211" xr:uid="{00000000-0005-0000-0000-0000AC1F0000}"/>
    <cellStyle name="Normal 6 2 4 2 7 2" xfId="6993" xr:uid="{00000000-0005-0000-0000-0000AD1F0000}"/>
    <cellStyle name="Normal 6 2 4 2 7 2 2" xfId="15666" xr:uid="{00000000-0005-0000-0000-0000AE1F0000}"/>
    <cellStyle name="Normal 6 2 4 2 7 2 2 2" xfId="33019" xr:uid="{00000000-0005-0000-0000-0000AF1F0000}"/>
    <cellStyle name="Normal 6 2 4 2 7 2 2 3" xfId="50365" xr:uid="{00000000-0005-0000-0000-0000B01F0000}"/>
    <cellStyle name="Normal 6 2 4 2 7 2 3" xfId="24346" xr:uid="{00000000-0005-0000-0000-0000B11F0000}"/>
    <cellStyle name="Normal 6 2 4 2 7 2 4" xfId="41692" xr:uid="{00000000-0005-0000-0000-0000B21F0000}"/>
    <cellStyle name="Normal 6 2 4 2 7 3" xfId="4837" xr:uid="{00000000-0005-0000-0000-0000B31F0000}"/>
    <cellStyle name="Normal 6 2 4 2 7 3 2" xfId="13510" xr:uid="{00000000-0005-0000-0000-0000B41F0000}"/>
    <cellStyle name="Normal 6 2 4 2 7 3 2 2" xfId="30863" xr:uid="{00000000-0005-0000-0000-0000B51F0000}"/>
    <cellStyle name="Normal 6 2 4 2 7 3 2 3" xfId="48209" xr:uid="{00000000-0005-0000-0000-0000B61F0000}"/>
    <cellStyle name="Normal 6 2 4 2 7 3 3" xfId="22190" xr:uid="{00000000-0005-0000-0000-0000B71F0000}"/>
    <cellStyle name="Normal 6 2 4 2 7 3 4" xfId="39536" xr:uid="{00000000-0005-0000-0000-0000B81F0000}"/>
    <cellStyle name="Normal 6 2 4 2 7 4" xfId="9884" xr:uid="{00000000-0005-0000-0000-0000B91F0000}"/>
    <cellStyle name="Normal 6 2 4 2 7 4 2" xfId="27237" xr:uid="{00000000-0005-0000-0000-0000BA1F0000}"/>
    <cellStyle name="Normal 6 2 4 2 7 4 3" xfId="44583" xr:uid="{00000000-0005-0000-0000-0000BB1F0000}"/>
    <cellStyle name="Normal 6 2 4 2 7 5" xfId="18564" xr:uid="{00000000-0005-0000-0000-0000BC1F0000}"/>
    <cellStyle name="Normal 6 2 4 2 7 6" xfId="35910" xr:uid="{00000000-0005-0000-0000-0000BD1F0000}"/>
    <cellStyle name="Normal 6 2 4 2 8" xfId="5866" xr:uid="{00000000-0005-0000-0000-0000BE1F0000}"/>
    <cellStyle name="Normal 6 2 4 2 8 2" xfId="14539" xr:uid="{00000000-0005-0000-0000-0000BF1F0000}"/>
    <cellStyle name="Normal 6 2 4 2 8 2 2" xfId="31892" xr:uid="{00000000-0005-0000-0000-0000C01F0000}"/>
    <cellStyle name="Normal 6 2 4 2 8 2 3" xfId="49238" xr:uid="{00000000-0005-0000-0000-0000C11F0000}"/>
    <cellStyle name="Normal 6 2 4 2 8 3" xfId="23219" xr:uid="{00000000-0005-0000-0000-0000C21F0000}"/>
    <cellStyle name="Normal 6 2 4 2 8 4" xfId="40565" xr:uid="{00000000-0005-0000-0000-0000C31F0000}"/>
    <cellStyle name="Normal 6 2 4 2 9" xfId="3024" xr:uid="{00000000-0005-0000-0000-0000C41F0000}"/>
    <cellStyle name="Normal 6 2 4 2 9 2" xfId="11697" xr:uid="{00000000-0005-0000-0000-0000C51F0000}"/>
    <cellStyle name="Normal 6 2 4 2 9 2 2" xfId="29050" xr:uid="{00000000-0005-0000-0000-0000C61F0000}"/>
    <cellStyle name="Normal 6 2 4 2 9 2 3" xfId="46396" xr:uid="{00000000-0005-0000-0000-0000C71F0000}"/>
    <cellStyle name="Normal 6 2 4 2 9 3" xfId="20377" xr:uid="{00000000-0005-0000-0000-0000C81F0000}"/>
    <cellStyle name="Normal 6 2 4 2 9 4" xfId="37723" xr:uid="{00000000-0005-0000-0000-0000C91F0000}"/>
    <cellStyle name="Normal 6 2 4 3" xfId="182" xr:uid="{00000000-0005-0000-0000-0000CA1F0000}"/>
    <cellStyle name="Normal 6 2 4 3 10" xfId="17535" xr:uid="{00000000-0005-0000-0000-0000CB1F0000}"/>
    <cellStyle name="Normal 6 2 4 3 11" xfId="34881" xr:uid="{00000000-0005-0000-0000-0000CC1F0000}"/>
    <cellStyle name="Normal 6 2 4 3 2" xfId="672" xr:uid="{00000000-0005-0000-0000-0000CD1F0000}"/>
    <cellStyle name="Normal 6 2 4 3 2 2" xfId="2485" xr:uid="{00000000-0005-0000-0000-0000CE1F0000}"/>
    <cellStyle name="Normal 6 2 4 3 2 2 2" xfId="8267" xr:uid="{00000000-0005-0000-0000-0000CF1F0000}"/>
    <cellStyle name="Normal 6 2 4 3 2 2 2 2" xfId="16940" xr:uid="{00000000-0005-0000-0000-0000D01F0000}"/>
    <cellStyle name="Normal 6 2 4 3 2 2 2 2 2" xfId="34293" xr:uid="{00000000-0005-0000-0000-0000D11F0000}"/>
    <cellStyle name="Normal 6 2 4 3 2 2 2 2 3" xfId="51639" xr:uid="{00000000-0005-0000-0000-0000D21F0000}"/>
    <cellStyle name="Normal 6 2 4 3 2 2 2 3" xfId="25620" xr:uid="{00000000-0005-0000-0000-0000D31F0000}"/>
    <cellStyle name="Normal 6 2 4 3 2 2 2 4" xfId="42966" xr:uid="{00000000-0005-0000-0000-0000D41F0000}"/>
    <cellStyle name="Normal 6 2 4 3 2 2 3" xfId="4298" xr:uid="{00000000-0005-0000-0000-0000D51F0000}"/>
    <cellStyle name="Normal 6 2 4 3 2 2 3 2" xfId="12971" xr:uid="{00000000-0005-0000-0000-0000D61F0000}"/>
    <cellStyle name="Normal 6 2 4 3 2 2 3 2 2" xfId="30324" xr:uid="{00000000-0005-0000-0000-0000D71F0000}"/>
    <cellStyle name="Normal 6 2 4 3 2 2 3 2 3" xfId="47670" xr:uid="{00000000-0005-0000-0000-0000D81F0000}"/>
    <cellStyle name="Normal 6 2 4 3 2 2 3 3" xfId="21651" xr:uid="{00000000-0005-0000-0000-0000D91F0000}"/>
    <cellStyle name="Normal 6 2 4 3 2 2 3 4" xfId="38997" xr:uid="{00000000-0005-0000-0000-0000DA1F0000}"/>
    <cellStyle name="Normal 6 2 4 3 2 2 4" xfId="11158" xr:uid="{00000000-0005-0000-0000-0000DB1F0000}"/>
    <cellStyle name="Normal 6 2 4 3 2 2 4 2" xfId="28511" xr:uid="{00000000-0005-0000-0000-0000DC1F0000}"/>
    <cellStyle name="Normal 6 2 4 3 2 2 4 3" xfId="45857" xr:uid="{00000000-0005-0000-0000-0000DD1F0000}"/>
    <cellStyle name="Normal 6 2 4 3 2 2 5" xfId="19838" xr:uid="{00000000-0005-0000-0000-0000DE1F0000}"/>
    <cellStyle name="Normal 6 2 4 3 2 2 6" xfId="37184" xr:uid="{00000000-0005-0000-0000-0000DF1F0000}"/>
    <cellStyle name="Normal 6 2 4 3 2 3" xfId="1407" xr:uid="{00000000-0005-0000-0000-0000E01F0000}"/>
    <cellStyle name="Normal 6 2 4 3 2 3 2" xfId="7189" xr:uid="{00000000-0005-0000-0000-0000E11F0000}"/>
    <cellStyle name="Normal 6 2 4 3 2 3 2 2" xfId="15862" xr:uid="{00000000-0005-0000-0000-0000E21F0000}"/>
    <cellStyle name="Normal 6 2 4 3 2 3 2 2 2" xfId="33215" xr:uid="{00000000-0005-0000-0000-0000E31F0000}"/>
    <cellStyle name="Normal 6 2 4 3 2 3 2 2 3" xfId="50561" xr:uid="{00000000-0005-0000-0000-0000E41F0000}"/>
    <cellStyle name="Normal 6 2 4 3 2 3 2 3" xfId="24542" xr:uid="{00000000-0005-0000-0000-0000E51F0000}"/>
    <cellStyle name="Normal 6 2 4 3 2 3 2 4" xfId="41888" xr:uid="{00000000-0005-0000-0000-0000E61F0000}"/>
    <cellStyle name="Normal 6 2 4 3 2 3 3" xfId="5033" xr:uid="{00000000-0005-0000-0000-0000E71F0000}"/>
    <cellStyle name="Normal 6 2 4 3 2 3 3 2" xfId="13706" xr:uid="{00000000-0005-0000-0000-0000E81F0000}"/>
    <cellStyle name="Normal 6 2 4 3 2 3 3 2 2" xfId="31059" xr:uid="{00000000-0005-0000-0000-0000E91F0000}"/>
    <cellStyle name="Normal 6 2 4 3 2 3 3 2 3" xfId="48405" xr:uid="{00000000-0005-0000-0000-0000EA1F0000}"/>
    <cellStyle name="Normal 6 2 4 3 2 3 3 3" xfId="22386" xr:uid="{00000000-0005-0000-0000-0000EB1F0000}"/>
    <cellStyle name="Normal 6 2 4 3 2 3 3 4" xfId="39732" xr:uid="{00000000-0005-0000-0000-0000EC1F0000}"/>
    <cellStyle name="Normal 6 2 4 3 2 3 4" xfId="10080" xr:uid="{00000000-0005-0000-0000-0000ED1F0000}"/>
    <cellStyle name="Normal 6 2 4 3 2 3 4 2" xfId="27433" xr:uid="{00000000-0005-0000-0000-0000EE1F0000}"/>
    <cellStyle name="Normal 6 2 4 3 2 3 4 3" xfId="44779" xr:uid="{00000000-0005-0000-0000-0000EF1F0000}"/>
    <cellStyle name="Normal 6 2 4 3 2 3 5" xfId="18760" xr:uid="{00000000-0005-0000-0000-0000F01F0000}"/>
    <cellStyle name="Normal 6 2 4 3 2 3 6" xfId="36106" xr:uid="{00000000-0005-0000-0000-0000F11F0000}"/>
    <cellStyle name="Normal 6 2 4 3 2 4" xfId="6454" xr:uid="{00000000-0005-0000-0000-0000F21F0000}"/>
    <cellStyle name="Normal 6 2 4 3 2 4 2" xfId="15127" xr:uid="{00000000-0005-0000-0000-0000F31F0000}"/>
    <cellStyle name="Normal 6 2 4 3 2 4 2 2" xfId="32480" xr:uid="{00000000-0005-0000-0000-0000F41F0000}"/>
    <cellStyle name="Normal 6 2 4 3 2 4 2 3" xfId="49826" xr:uid="{00000000-0005-0000-0000-0000F51F0000}"/>
    <cellStyle name="Normal 6 2 4 3 2 4 3" xfId="23807" xr:uid="{00000000-0005-0000-0000-0000F61F0000}"/>
    <cellStyle name="Normal 6 2 4 3 2 4 4" xfId="41153" xr:uid="{00000000-0005-0000-0000-0000F71F0000}"/>
    <cellStyle name="Normal 6 2 4 3 2 5" xfId="3220" xr:uid="{00000000-0005-0000-0000-0000F81F0000}"/>
    <cellStyle name="Normal 6 2 4 3 2 5 2" xfId="11893" xr:uid="{00000000-0005-0000-0000-0000F91F0000}"/>
    <cellStyle name="Normal 6 2 4 3 2 5 2 2" xfId="29246" xr:uid="{00000000-0005-0000-0000-0000FA1F0000}"/>
    <cellStyle name="Normal 6 2 4 3 2 5 2 3" xfId="46592" xr:uid="{00000000-0005-0000-0000-0000FB1F0000}"/>
    <cellStyle name="Normal 6 2 4 3 2 5 3" xfId="20573" xr:uid="{00000000-0005-0000-0000-0000FC1F0000}"/>
    <cellStyle name="Normal 6 2 4 3 2 5 4" xfId="37919" xr:uid="{00000000-0005-0000-0000-0000FD1F0000}"/>
    <cellStyle name="Normal 6 2 4 3 2 6" xfId="9345" xr:uid="{00000000-0005-0000-0000-0000FE1F0000}"/>
    <cellStyle name="Normal 6 2 4 3 2 6 2" xfId="26698" xr:uid="{00000000-0005-0000-0000-0000FF1F0000}"/>
    <cellStyle name="Normal 6 2 4 3 2 6 3" xfId="44044" xr:uid="{00000000-0005-0000-0000-000000200000}"/>
    <cellStyle name="Normal 6 2 4 3 2 7" xfId="18025" xr:uid="{00000000-0005-0000-0000-000001200000}"/>
    <cellStyle name="Normal 6 2 4 3 2 8" xfId="35371" xr:uid="{00000000-0005-0000-0000-000002200000}"/>
    <cellStyle name="Normal 6 2 4 3 3" xfId="917" xr:uid="{00000000-0005-0000-0000-000003200000}"/>
    <cellStyle name="Normal 6 2 4 3 3 2" xfId="2730" xr:uid="{00000000-0005-0000-0000-000004200000}"/>
    <cellStyle name="Normal 6 2 4 3 3 2 2" xfId="8512" xr:uid="{00000000-0005-0000-0000-000005200000}"/>
    <cellStyle name="Normal 6 2 4 3 3 2 2 2" xfId="17185" xr:uid="{00000000-0005-0000-0000-000006200000}"/>
    <cellStyle name="Normal 6 2 4 3 3 2 2 2 2" xfId="34538" xr:uid="{00000000-0005-0000-0000-000007200000}"/>
    <cellStyle name="Normal 6 2 4 3 3 2 2 2 3" xfId="51884" xr:uid="{00000000-0005-0000-0000-000008200000}"/>
    <cellStyle name="Normal 6 2 4 3 3 2 2 3" xfId="25865" xr:uid="{00000000-0005-0000-0000-000009200000}"/>
    <cellStyle name="Normal 6 2 4 3 3 2 2 4" xfId="43211" xr:uid="{00000000-0005-0000-0000-00000A200000}"/>
    <cellStyle name="Normal 6 2 4 3 3 2 3" xfId="4543" xr:uid="{00000000-0005-0000-0000-00000B200000}"/>
    <cellStyle name="Normal 6 2 4 3 3 2 3 2" xfId="13216" xr:uid="{00000000-0005-0000-0000-00000C200000}"/>
    <cellStyle name="Normal 6 2 4 3 3 2 3 2 2" xfId="30569" xr:uid="{00000000-0005-0000-0000-00000D200000}"/>
    <cellStyle name="Normal 6 2 4 3 3 2 3 2 3" xfId="47915" xr:uid="{00000000-0005-0000-0000-00000E200000}"/>
    <cellStyle name="Normal 6 2 4 3 3 2 3 3" xfId="21896" xr:uid="{00000000-0005-0000-0000-00000F200000}"/>
    <cellStyle name="Normal 6 2 4 3 3 2 3 4" xfId="39242" xr:uid="{00000000-0005-0000-0000-000010200000}"/>
    <cellStyle name="Normal 6 2 4 3 3 2 4" xfId="11403" xr:uid="{00000000-0005-0000-0000-000011200000}"/>
    <cellStyle name="Normal 6 2 4 3 3 2 4 2" xfId="28756" xr:uid="{00000000-0005-0000-0000-000012200000}"/>
    <cellStyle name="Normal 6 2 4 3 3 2 4 3" xfId="46102" xr:uid="{00000000-0005-0000-0000-000013200000}"/>
    <cellStyle name="Normal 6 2 4 3 3 2 5" xfId="20083" xr:uid="{00000000-0005-0000-0000-000014200000}"/>
    <cellStyle name="Normal 6 2 4 3 3 2 6" xfId="37429" xr:uid="{00000000-0005-0000-0000-000015200000}"/>
    <cellStyle name="Normal 6 2 4 3 3 3" xfId="1652" xr:uid="{00000000-0005-0000-0000-000016200000}"/>
    <cellStyle name="Normal 6 2 4 3 3 3 2" xfId="7434" xr:uid="{00000000-0005-0000-0000-000017200000}"/>
    <cellStyle name="Normal 6 2 4 3 3 3 2 2" xfId="16107" xr:uid="{00000000-0005-0000-0000-000018200000}"/>
    <cellStyle name="Normal 6 2 4 3 3 3 2 2 2" xfId="33460" xr:uid="{00000000-0005-0000-0000-000019200000}"/>
    <cellStyle name="Normal 6 2 4 3 3 3 2 2 3" xfId="50806" xr:uid="{00000000-0005-0000-0000-00001A200000}"/>
    <cellStyle name="Normal 6 2 4 3 3 3 2 3" xfId="24787" xr:uid="{00000000-0005-0000-0000-00001B200000}"/>
    <cellStyle name="Normal 6 2 4 3 3 3 2 4" xfId="42133" xr:uid="{00000000-0005-0000-0000-00001C200000}"/>
    <cellStyle name="Normal 6 2 4 3 3 3 3" xfId="5278" xr:uid="{00000000-0005-0000-0000-00001D200000}"/>
    <cellStyle name="Normal 6 2 4 3 3 3 3 2" xfId="13951" xr:uid="{00000000-0005-0000-0000-00001E200000}"/>
    <cellStyle name="Normal 6 2 4 3 3 3 3 2 2" xfId="31304" xr:uid="{00000000-0005-0000-0000-00001F200000}"/>
    <cellStyle name="Normal 6 2 4 3 3 3 3 2 3" xfId="48650" xr:uid="{00000000-0005-0000-0000-000020200000}"/>
    <cellStyle name="Normal 6 2 4 3 3 3 3 3" xfId="22631" xr:uid="{00000000-0005-0000-0000-000021200000}"/>
    <cellStyle name="Normal 6 2 4 3 3 3 3 4" xfId="39977" xr:uid="{00000000-0005-0000-0000-000022200000}"/>
    <cellStyle name="Normal 6 2 4 3 3 3 4" xfId="10325" xr:uid="{00000000-0005-0000-0000-000023200000}"/>
    <cellStyle name="Normal 6 2 4 3 3 3 4 2" xfId="27678" xr:uid="{00000000-0005-0000-0000-000024200000}"/>
    <cellStyle name="Normal 6 2 4 3 3 3 4 3" xfId="45024" xr:uid="{00000000-0005-0000-0000-000025200000}"/>
    <cellStyle name="Normal 6 2 4 3 3 3 5" xfId="19005" xr:uid="{00000000-0005-0000-0000-000026200000}"/>
    <cellStyle name="Normal 6 2 4 3 3 3 6" xfId="36351" xr:uid="{00000000-0005-0000-0000-000027200000}"/>
    <cellStyle name="Normal 6 2 4 3 3 4" xfId="6699" xr:uid="{00000000-0005-0000-0000-000028200000}"/>
    <cellStyle name="Normal 6 2 4 3 3 4 2" xfId="15372" xr:uid="{00000000-0005-0000-0000-000029200000}"/>
    <cellStyle name="Normal 6 2 4 3 3 4 2 2" xfId="32725" xr:uid="{00000000-0005-0000-0000-00002A200000}"/>
    <cellStyle name="Normal 6 2 4 3 3 4 2 3" xfId="50071" xr:uid="{00000000-0005-0000-0000-00002B200000}"/>
    <cellStyle name="Normal 6 2 4 3 3 4 3" xfId="24052" xr:uid="{00000000-0005-0000-0000-00002C200000}"/>
    <cellStyle name="Normal 6 2 4 3 3 4 4" xfId="41398" xr:uid="{00000000-0005-0000-0000-00002D200000}"/>
    <cellStyle name="Normal 6 2 4 3 3 5" xfId="3465" xr:uid="{00000000-0005-0000-0000-00002E200000}"/>
    <cellStyle name="Normal 6 2 4 3 3 5 2" xfId="12138" xr:uid="{00000000-0005-0000-0000-00002F200000}"/>
    <cellStyle name="Normal 6 2 4 3 3 5 2 2" xfId="29491" xr:uid="{00000000-0005-0000-0000-000030200000}"/>
    <cellStyle name="Normal 6 2 4 3 3 5 2 3" xfId="46837" xr:uid="{00000000-0005-0000-0000-000031200000}"/>
    <cellStyle name="Normal 6 2 4 3 3 5 3" xfId="20818" xr:uid="{00000000-0005-0000-0000-000032200000}"/>
    <cellStyle name="Normal 6 2 4 3 3 5 4" xfId="38164" xr:uid="{00000000-0005-0000-0000-000033200000}"/>
    <cellStyle name="Normal 6 2 4 3 3 6" xfId="9590" xr:uid="{00000000-0005-0000-0000-000034200000}"/>
    <cellStyle name="Normal 6 2 4 3 3 6 2" xfId="26943" xr:uid="{00000000-0005-0000-0000-000035200000}"/>
    <cellStyle name="Normal 6 2 4 3 3 6 3" xfId="44289" xr:uid="{00000000-0005-0000-0000-000036200000}"/>
    <cellStyle name="Normal 6 2 4 3 3 7" xfId="18270" xr:uid="{00000000-0005-0000-0000-000037200000}"/>
    <cellStyle name="Normal 6 2 4 3 3 8" xfId="35616" xr:uid="{00000000-0005-0000-0000-000038200000}"/>
    <cellStyle name="Normal 6 2 4 3 4" xfId="427" xr:uid="{00000000-0005-0000-0000-000039200000}"/>
    <cellStyle name="Normal 6 2 4 3 4 2" xfId="2240" xr:uid="{00000000-0005-0000-0000-00003A200000}"/>
    <cellStyle name="Normal 6 2 4 3 4 2 2" xfId="8022" xr:uid="{00000000-0005-0000-0000-00003B200000}"/>
    <cellStyle name="Normal 6 2 4 3 4 2 2 2" xfId="16695" xr:uid="{00000000-0005-0000-0000-00003C200000}"/>
    <cellStyle name="Normal 6 2 4 3 4 2 2 2 2" xfId="34048" xr:uid="{00000000-0005-0000-0000-00003D200000}"/>
    <cellStyle name="Normal 6 2 4 3 4 2 2 2 3" xfId="51394" xr:uid="{00000000-0005-0000-0000-00003E200000}"/>
    <cellStyle name="Normal 6 2 4 3 4 2 2 3" xfId="25375" xr:uid="{00000000-0005-0000-0000-00003F200000}"/>
    <cellStyle name="Normal 6 2 4 3 4 2 2 4" xfId="42721" xr:uid="{00000000-0005-0000-0000-000040200000}"/>
    <cellStyle name="Normal 6 2 4 3 4 2 3" xfId="5523" xr:uid="{00000000-0005-0000-0000-000041200000}"/>
    <cellStyle name="Normal 6 2 4 3 4 2 3 2" xfId="14196" xr:uid="{00000000-0005-0000-0000-000042200000}"/>
    <cellStyle name="Normal 6 2 4 3 4 2 3 2 2" xfId="31549" xr:uid="{00000000-0005-0000-0000-000043200000}"/>
    <cellStyle name="Normal 6 2 4 3 4 2 3 2 3" xfId="48895" xr:uid="{00000000-0005-0000-0000-000044200000}"/>
    <cellStyle name="Normal 6 2 4 3 4 2 3 3" xfId="22876" xr:uid="{00000000-0005-0000-0000-000045200000}"/>
    <cellStyle name="Normal 6 2 4 3 4 2 3 4" xfId="40222" xr:uid="{00000000-0005-0000-0000-000046200000}"/>
    <cellStyle name="Normal 6 2 4 3 4 2 4" xfId="10913" xr:uid="{00000000-0005-0000-0000-000047200000}"/>
    <cellStyle name="Normal 6 2 4 3 4 2 4 2" xfId="28266" xr:uid="{00000000-0005-0000-0000-000048200000}"/>
    <cellStyle name="Normal 6 2 4 3 4 2 4 3" xfId="45612" xr:uid="{00000000-0005-0000-0000-000049200000}"/>
    <cellStyle name="Normal 6 2 4 3 4 2 5" xfId="19593" xr:uid="{00000000-0005-0000-0000-00004A200000}"/>
    <cellStyle name="Normal 6 2 4 3 4 2 6" xfId="36939" xr:uid="{00000000-0005-0000-0000-00004B200000}"/>
    <cellStyle name="Normal 6 2 4 3 4 3" xfId="6209" xr:uid="{00000000-0005-0000-0000-00004C200000}"/>
    <cellStyle name="Normal 6 2 4 3 4 3 2" xfId="14882" xr:uid="{00000000-0005-0000-0000-00004D200000}"/>
    <cellStyle name="Normal 6 2 4 3 4 3 2 2" xfId="32235" xr:uid="{00000000-0005-0000-0000-00004E200000}"/>
    <cellStyle name="Normal 6 2 4 3 4 3 2 3" xfId="49581" xr:uid="{00000000-0005-0000-0000-00004F200000}"/>
    <cellStyle name="Normal 6 2 4 3 4 3 3" xfId="23562" xr:uid="{00000000-0005-0000-0000-000050200000}"/>
    <cellStyle name="Normal 6 2 4 3 4 3 4" xfId="40908" xr:uid="{00000000-0005-0000-0000-000051200000}"/>
    <cellStyle name="Normal 6 2 4 3 4 4" xfId="4053" xr:uid="{00000000-0005-0000-0000-000052200000}"/>
    <cellStyle name="Normal 6 2 4 3 4 4 2" xfId="12726" xr:uid="{00000000-0005-0000-0000-000053200000}"/>
    <cellStyle name="Normal 6 2 4 3 4 4 2 2" xfId="30079" xr:uid="{00000000-0005-0000-0000-000054200000}"/>
    <cellStyle name="Normal 6 2 4 3 4 4 2 3" xfId="47425" xr:uid="{00000000-0005-0000-0000-000055200000}"/>
    <cellStyle name="Normal 6 2 4 3 4 4 3" xfId="21406" xr:uid="{00000000-0005-0000-0000-000056200000}"/>
    <cellStyle name="Normal 6 2 4 3 4 4 4" xfId="38752" xr:uid="{00000000-0005-0000-0000-000057200000}"/>
    <cellStyle name="Normal 6 2 4 3 4 5" xfId="9100" xr:uid="{00000000-0005-0000-0000-000058200000}"/>
    <cellStyle name="Normal 6 2 4 3 4 5 2" xfId="26453" xr:uid="{00000000-0005-0000-0000-000059200000}"/>
    <cellStyle name="Normal 6 2 4 3 4 5 3" xfId="43799" xr:uid="{00000000-0005-0000-0000-00005A200000}"/>
    <cellStyle name="Normal 6 2 4 3 4 6" xfId="17780" xr:uid="{00000000-0005-0000-0000-00005B200000}"/>
    <cellStyle name="Normal 6 2 4 3 4 7" xfId="35126" xr:uid="{00000000-0005-0000-0000-00005C200000}"/>
    <cellStyle name="Normal 6 2 4 3 5" xfId="1995" xr:uid="{00000000-0005-0000-0000-00005D200000}"/>
    <cellStyle name="Normal 6 2 4 3 5 2" xfId="7777" xr:uid="{00000000-0005-0000-0000-00005E200000}"/>
    <cellStyle name="Normal 6 2 4 3 5 2 2" xfId="16450" xr:uid="{00000000-0005-0000-0000-00005F200000}"/>
    <cellStyle name="Normal 6 2 4 3 5 2 2 2" xfId="33803" xr:uid="{00000000-0005-0000-0000-000060200000}"/>
    <cellStyle name="Normal 6 2 4 3 5 2 2 3" xfId="51149" xr:uid="{00000000-0005-0000-0000-000061200000}"/>
    <cellStyle name="Normal 6 2 4 3 5 2 3" xfId="25130" xr:uid="{00000000-0005-0000-0000-000062200000}"/>
    <cellStyle name="Normal 6 2 4 3 5 2 4" xfId="42476" xr:uid="{00000000-0005-0000-0000-000063200000}"/>
    <cellStyle name="Normal 6 2 4 3 5 3" xfId="3808" xr:uid="{00000000-0005-0000-0000-000064200000}"/>
    <cellStyle name="Normal 6 2 4 3 5 3 2" xfId="12481" xr:uid="{00000000-0005-0000-0000-000065200000}"/>
    <cellStyle name="Normal 6 2 4 3 5 3 2 2" xfId="29834" xr:uid="{00000000-0005-0000-0000-000066200000}"/>
    <cellStyle name="Normal 6 2 4 3 5 3 2 3" xfId="47180" xr:uid="{00000000-0005-0000-0000-000067200000}"/>
    <cellStyle name="Normal 6 2 4 3 5 3 3" xfId="21161" xr:uid="{00000000-0005-0000-0000-000068200000}"/>
    <cellStyle name="Normal 6 2 4 3 5 3 4" xfId="38507" xr:uid="{00000000-0005-0000-0000-000069200000}"/>
    <cellStyle name="Normal 6 2 4 3 5 4" xfId="10668" xr:uid="{00000000-0005-0000-0000-00006A200000}"/>
    <cellStyle name="Normal 6 2 4 3 5 4 2" xfId="28021" xr:uid="{00000000-0005-0000-0000-00006B200000}"/>
    <cellStyle name="Normal 6 2 4 3 5 4 3" xfId="45367" xr:uid="{00000000-0005-0000-0000-00006C200000}"/>
    <cellStyle name="Normal 6 2 4 3 5 5" xfId="19348" xr:uid="{00000000-0005-0000-0000-00006D200000}"/>
    <cellStyle name="Normal 6 2 4 3 5 6" xfId="36694" xr:uid="{00000000-0005-0000-0000-00006E200000}"/>
    <cellStyle name="Normal 6 2 4 3 6" xfId="1162" xr:uid="{00000000-0005-0000-0000-00006F200000}"/>
    <cellStyle name="Normal 6 2 4 3 6 2" xfId="6944" xr:uid="{00000000-0005-0000-0000-000070200000}"/>
    <cellStyle name="Normal 6 2 4 3 6 2 2" xfId="15617" xr:uid="{00000000-0005-0000-0000-000071200000}"/>
    <cellStyle name="Normal 6 2 4 3 6 2 2 2" xfId="32970" xr:uid="{00000000-0005-0000-0000-000072200000}"/>
    <cellStyle name="Normal 6 2 4 3 6 2 2 3" xfId="50316" xr:uid="{00000000-0005-0000-0000-000073200000}"/>
    <cellStyle name="Normal 6 2 4 3 6 2 3" xfId="24297" xr:uid="{00000000-0005-0000-0000-000074200000}"/>
    <cellStyle name="Normal 6 2 4 3 6 2 4" xfId="41643" xr:uid="{00000000-0005-0000-0000-000075200000}"/>
    <cellStyle name="Normal 6 2 4 3 6 3" xfId="4788" xr:uid="{00000000-0005-0000-0000-000076200000}"/>
    <cellStyle name="Normal 6 2 4 3 6 3 2" xfId="13461" xr:uid="{00000000-0005-0000-0000-000077200000}"/>
    <cellStyle name="Normal 6 2 4 3 6 3 2 2" xfId="30814" xr:uid="{00000000-0005-0000-0000-000078200000}"/>
    <cellStyle name="Normal 6 2 4 3 6 3 2 3" xfId="48160" xr:uid="{00000000-0005-0000-0000-000079200000}"/>
    <cellStyle name="Normal 6 2 4 3 6 3 3" xfId="22141" xr:uid="{00000000-0005-0000-0000-00007A200000}"/>
    <cellStyle name="Normal 6 2 4 3 6 3 4" xfId="39487" xr:uid="{00000000-0005-0000-0000-00007B200000}"/>
    <cellStyle name="Normal 6 2 4 3 6 4" xfId="9835" xr:uid="{00000000-0005-0000-0000-00007C200000}"/>
    <cellStyle name="Normal 6 2 4 3 6 4 2" xfId="27188" xr:uid="{00000000-0005-0000-0000-00007D200000}"/>
    <cellStyle name="Normal 6 2 4 3 6 4 3" xfId="44534" xr:uid="{00000000-0005-0000-0000-00007E200000}"/>
    <cellStyle name="Normal 6 2 4 3 6 5" xfId="18515" xr:uid="{00000000-0005-0000-0000-00007F200000}"/>
    <cellStyle name="Normal 6 2 4 3 6 6" xfId="35861" xr:uid="{00000000-0005-0000-0000-000080200000}"/>
    <cellStyle name="Normal 6 2 4 3 7" xfId="5964" xr:uid="{00000000-0005-0000-0000-000081200000}"/>
    <cellStyle name="Normal 6 2 4 3 7 2" xfId="14637" xr:uid="{00000000-0005-0000-0000-000082200000}"/>
    <cellStyle name="Normal 6 2 4 3 7 2 2" xfId="31990" xr:uid="{00000000-0005-0000-0000-000083200000}"/>
    <cellStyle name="Normal 6 2 4 3 7 2 3" xfId="49336" xr:uid="{00000000-0005-0000-0000-000084200000}"/>
    <cellStyle name="Normal 6 2 4 3 7 3" xfId="23317" xr:uid="{00000000-0005-0000-0000-000085200000}"/>
    <cellStyle name="Normal 6 2 4 3 7 4" xfId="40663" xr:uid="{00000000-0005-0000-0000-000086200000}"/>
    <cellStyle name="Normal 6 2 4 3 8" xfId="2975" xr:uid="{00000000-0005-0000-0000-000087200000}"/>
    <cellStyle name="Normal 6 2 4 3 8 2" xfId="11648" xr:uid="{00000000-0005-0000-0000-000088200000}"/>
    <cellStyle name="Normal 6 2 4 3 8 2 2" xfId="29001" xr:uid="{00000000-0005-0000-0000-000089200000}"/>
    <cellStyle name="Normal 6 2 4 3 8 2 3" xfId="46347" xr:uid="{00000000-0005-0000-0000-00008A200000}"/>
    <cellStyle name="Normal 6 2 4 3 8 3" xfId="20328" xr:uid="{00000000-0005-0000-0000-00008B200000}"/>
    <cellStyle name="Normal 6 2 4 3 8 4" xfId="37674" xr:uid="{00000000-0005-0000-0000-00008C200000}"/>
    <cellStyle name="Normal 6 2 4 3 9" xfId="8855" xr:uid="{00000000-0005-0000-0000-00008D200000}"/>
    <cellStyle name="Normal 6 2 4 3 9 2" xfId="26208" xr:uid="{00000000-0005-0000-0000-00008E200000}"/>
    <cellStyle name="Normal 6 2 4 3 9 3" xfId="43554" xr:uid="{00000000-0005-0000-0000-00008F200000}"/>
    <cellStyle name="Normal 6 2 4 4" xfId="280" xr:uid="{00000000-0005-0000-0000-000090200000}"/>
    <cellStyle name="Normal 6 2 4 4 10" xfId="34979" xr:uid="{00000000-0005-0000-0000-000091200000}"/>
    <cellStyle name="Normal 6 2 4 4 2" xfId="1015" xr:uid="{00000000-0005-0000-0000-000092200000}"/>
    <cellStyle name="Normal 6 2 4 4 2 2" xfId="2828" xr:uid="{00000000-0005-0000-0000-000093200000}"/>
    <cellStyle name="Normal 6 2 4 4 2 2 2" xfId="8610" xr:uid="{00000000-0005-0000-0000-000094200000}"/>
    <cellStyle name="Normal 6 2 4 4 2 2 2 2" xfId="17283" xr:uid="{00000000-0005-0000-0000-000095200000}"/>
    <cellStyle name="Normal 6 2 4 4 2 2 2 2 2" xfId="34636" xr:uid="{00000000-0005-0000-0000-000096200000}"/>
    <cellStyle name="Normal 6 2 4 4 2 2 2 2 3" xfId="51982" xr:uid="{00000000-0005-0000-0000-000097200000}"/>
    <cellStyle name="Normal 6 2 4 4 2 2 2 3" xfId="25963" xr:uid="{00000000-0005-0000-0000-000098200000}"/>
    <cellStyle name="Normal 6 2 4 4 2 2 2 4" xfId="43309" xr:uid="{00000000-0005-0000-0000-000099200000}"/>
    <cellStyle name="Normal 6 2 4 4 2 2 3" xfId="4641" xr:uid="{00000000-0005-0000-0000-00009A200000}"/>
    <cellStyle name="Normal 6 2 4 4 2 2 3 2" xfId="13314" xr:uid="{00000000-0005-0000-0000-00009B200000}"/>
    <cellStyle name="Normal 6 2 4 4 2 2 3 2 2" xfId="30667" xr:uid="{00000000-0005-0000-0000-00009C200000}"/>
    <cellStyle name="Normal 6 2 4 4 2 2 3 2 3" xfId="48013" xr:uid="{00000000-0005-0000-0000-00009D200000}"/>
    <cellStyle name="Normal 6 2 4 4 2 2 3 3" xfId="21994" xr:uid="{00000000-0005-0000-0000-00009E200000}"/>
    <cellStyle name="Normal 6 2 4 4 2 2 3 4" xfId="39340" xr:uid="{00000000-0005-0000-0000-00009F200000}"/>
    <cellStyle name="Normal 6 2 4 4 2 2 4" xfId="11501" xr:uid="{00000000-0005-0000-0000-0000A0200000}"/>
    <cellStyle name="Normal 6 2 4 4 2 2 4 2" xfId="28854" xr:uid="{00000000-0005-0000-0000-0000A1200000}"/>
    <cellStyle name="Normal 6 2 4 4 2 2 4 3" xfId="46200" xr:uid="{00000000-0005-0000-0000-0000A2200000}"/>
    <cellStyle name="Normal 6 2 4 4 2 2 5" xfId="20181" xr:uid="{00000000-0005-0000-0000-0000A3200000}"/>
    <cellStyle name="Normal 6 2 4 4 2 2 6" xfId="37527" xr:uid="{00000000-0005-0000-0000-0000A4200000}"/>
    <cellStyle name="Normal 6 2 4 4 2 3" xfId="1750" xr:uid="{00000000-0005-0000-0000-0000A5200000}"/>
    <cellStyle name="Normal 6 2 4 4 2 3 2" xfId="7532" xr:uid="{00000000-0005-0000-0000-0000A6200000}"/>
    <cellStyle name="Normal 6 2 4 4 2 3 2 2" xfId="16205" xr:uid="{00000000-0005-0000-0000-0000A7200000}"/>
    <cellStyle name="Normal 6 2 4 4 2 3 2 2 2" xfId="33558" xr:uid="{00000000-0005-0000-0000-0000A8200000}"/>
    <cellStyle name="Normal 6 2 4 4 2 3 2 2 3" xfId="50904" xr:uid="{00000000-0005-0000-0000-0000A9200000}"/>
    <cellStyle name="Normal 6 2 4 4 2 3 2 3" xfId="24885" xr:uid="{00000000-0005-0000-0000-0000AA200000}"/>
    <cellStyle name="Normal 6 2 4 4 2 3 2 4" xfId="42231" xr:uid="{00000000-0005-0000-0000-0000AB200000}"/>
    <cellStyle name="Normal 6 2 4 4 2 3 3" xfId="5376" xr:uid="{00000000-0005-0000-0000-0000AC200000}"/>
    <cellStyle name="Normal 6 2 4 4 2 3 3 2" xfId="14049" xr:uid="{00000000-0005-0000-0000-0000AD200000}"/>
    <cellStyle name="Normal 6 2 4 4 2 3 3 2 2" xfId="31402" xr:uid="{00000000-0005-0000-0000-0000AE200000}"/>
    <cellStyle name="Normal 6 2 4 4 2 3 3 2 3" xfId="48748" xr:uid="{00000000-0005-0000-0000-0000AF200000}"/>
    <cellStyle name="Normal 6 2 4 4 2 3 3 3" xfId="22729" xr:uid="{00000000-0005-0000-0000-0000B0200000}"/>
    <cellStyle name="Normal 6 2 4 4 2 3 3 4" xfId="40075" xr:uid="{00000000-0005-0000-0000-0000B1200000}"/>
    <cellStyle name="Normal 6 2 4 4 2 3 4" xfId="10423" xr:uid="{00000000-0005-0000-0000-0000B2200000}"/>
    <cellStyle name="Normal 6 2 4 4 2 3 4 2" xfId="27776" xr:uid="{00000000-0005-0000-0000-0000B3200000}"/>
    <cellStyle name="Normal 6 2 4 4 2 3 4 3" xfId="45122" xr:uid="{00000000-0005-0000-0000-0000B4200000}"/>
    <cellStyle name="Normal 6 2 4 4 2 3 5" xfId="19103" xr:uid="{00000000-0005-0000-0000-0000B5200000}"/>
    <cellStyle name="Normal 6 2 4 4 2 3 6" xfId="36449" xr:uid="{00000000-0005-0000-0000-0000B6200000}"/>
    <cellStyle name="Normal 6 2 4 4 2 4" xfId="6797" xr:uid="{00000000-0005-0000-0000-0000B7200000}"/>
    <cellStyle name="Normal 6 2 4 4 2 4 2" xfId="15470" xr:uid="{00000000-0005-0000-0000-0000B8200000}"/>
    <cellStyle name="Normal 6 2 4 4 2 4 2 2" xfId="32823" xr:uid="{00000000-0005-0000-0000-0000B9200000}"/>
    <cellStyle name="Normal 6 2 4 4 2 4 2 3" xfId="50169" xr:uid="{00000000-0005-0000-0000-0000BA200000}"/>
    <cellStyle name="Normal 6 2 4 4 2 4 3" xfId="24150" xr:uid="{00000000-0005-0000-0000-0000BB200000}"/>
    <cellStyle name="Normal 6 2 4 4 2 4 4" xfId="41496" xr:uid="{00000000-0005-0000-0000-0000BC200000}"/>
    <cellStyle name="Normal 6 2 4 4 2 5" xfId="3563" xr:uid="{00000000-0005-0000-0000-0000BD200000}"/>
    <cellStyle name="Normal 6 2 4 4 2 5 2" xfId="12236" xr:uid="{00000000-0005-0000-0000-0000BE200000}"/>
    <cellStyle name="Normal 6 2 4 4 2 5 2 2" xfId="29589" xr:uid="{00000000-0005-0000-0000-0000BF200000}"/>
    <cellStyle name="Normal 6 2 4 4 2 5 2 3" xfId="46935" xr:uid="{00000000-0005-0000-0000-0000C0200000}"/>
    <cellStyle name="Normal 6 2 4 4 2 5 3" xfId="20916" xr:uid="{00000000-0005-0000-0000-0000C1200000}"/>
    <cellStyle name="Normal 6 2 4 4 2 5 4" xfId="38262" xr:uid="{00000000-0005-0000-0000-0000C2200000}"/>
    <cellStyle name="Normal 6 2 4 4 2 6" xfId="9688" xr:uid="{00000000-0005-0000-0000-0000C3200000}"/>
    <cellStyle name="Normal 6 2 4 4 2 6 2" xfId="27041" xr:uid="{00000000-0005-0000-0000-0000C4200000}"/>
    <cellStyle name="Normal 6 2 4 4 2 6 3" xfId="44387" xr:uid="{00000000-0005-0000-0000-0000C5200000}"/>
    <cellStyle name="Normal 6 2 4 4 2 7" xfId="18368" xr:uid="{00000000-0005-0000-0000-0000C6200000}"/>
    <cellStyle name="Normal 6 2 4 4 2 8" xfId="35714" xr:uid="{00000000-0005-0000-0000-0000C7200000}"/>
    <cellStyle name="Normal 6 2 4 4 3" xfId="525" xr:uid="{00000000-0005-0000-0000-0000C8200000}"/>
    <cellStyle name="Normal 6 2 4 4 3 2" xfId="2338" xr:uid="{00000000-0005-0000-0000-0000C9200000}"/>
    <cellStyle name="Normal 6 2 4 4 3 2 2" xfId="8120" xr:uid="{00000000-0005-0000-0000-0000CA200000}"/>
    <cellStyle name="Normal 6 2 4 4 3 2 2 2" xfId="16793" xr:uid="{00000000-0005-0000-0000-0000CB200000}"/>
    <cellStyle name="Normal 6 2 4 4 3 2 2 2 2" xfId="34146" xr:uid="{00000000-0005-0000-0000-0000CC200000}"/>
    <cellStyle name="Normal 6 2 4 4 3 2 2 2 3" xfId="51492" xr:uid="{00000000-0005-0000-0000-0000CD200000}"/>
    <cellStyle name="Normal 6 2 4 4 3 2 2 3" xfId="25473" xr:uid="{00000000-0005-0000-0000-0000CE200000}"/>
    <cellStyle name="Normal 6 2 4 4 3 2 2 4" xfId="42819" xr:uid="{00000000-0005-0000-0000-0000CF200000}"/>
    <cellStyle name="Normal 6 2 4 4 3 2 3" xfId="5621" xr:uid="{00000000-0005-0000-0000-0000D0200000}"/>
    <cellStyle name="Normal 6 2 4 4 3 2 3 2" xfId="14294" xr:uid="{00000000-0005-0000-0000-0000D1200000}"/>
    <cellStyle name="Normal 6 2 4 4 3 2 3 2 2" xfId="31647" xr:uid="{00000000-0005-0000-0000-0000D2200000}"/>
    <cellStyle name="Normal 6 2 4 4 3 2 3 2 3" xfId="48993" xr:uid="{00000000-0005-0000-0000-0000D3200000}"/>
    <cellStyle name="Normal 6 2 4 4 3 2 3 3" xfId="22974" xr:uid="{00000000-0005-0000-0000-0000D4200000}"/>
    <cellStyle name="Normal 6 2 4 4 3 2 3 4" xfId="40320" xr:uid="{00000000-0005-0000-0000-0000D5200000}"/>
    <cellStyle name="Normal 6 2 4 4 3 2 4" xfId="11011" xr:uid="{00000000-0005-0000-0000-0000D6200000}"/>
    <cellStyle name="Normal 6 2 4 4 3 2 4 2" xfId="28364" xr:uid="{00000000-0005-0000-0000-0000D7200000}"/>
    <cellStyle name="Normal 6 2 4 4 3 2 4 3" xfId="45710" xr:uid="{00000000-0005-0000-0000-0000D8200000}"/>
    <cellStyle name="Normal 6 2 4 4 3 2 5" xfId="19691" xr:uid="{00000000-0005-0000-0000-0000D9200000}"/>
    <cellStyle name="Normal 6 2 4 4 3 2 6" xfId="37037" xr:uid="{00000000-0005-0000-0000-0000DA200000}"/>
    <cellStyle name="Normal 6 2 4 4 3 3" xfId="6307" xr:uid="{00000000-0005-0000-0000-0000DB200000}"/>
    <cellStyle name="Normal 6 2 4 4 3 3 2" xfId="14980" xr:uid="{00000000-0005-0000-0000-0000DC200000}"/>
    <cellStyle name="Normal 6 2 4 4 3 3 2 2" xfId="32333" xr:uid="{00000000-0005-0000-0000-0000DD200000}"/>
    <cellStyle name="Normal 6 2 4 4 3 3 2 3" xfId="49679" xr:uid="{00000000-0005-0000-0000-0000DE200000}"/>
    <cellStyle name="Normal 6 2 4 4 3 3 3" xfId="23660" xr:uid="{00000000-0005-0000-0000-0000DF200000}"/>
    <cellStyle name="Normal 6 2 4 4 3 3 4" xfId="41006" xr:uid="{00000000-0005-0000-0000-0000E0200000}"/>
    <cellStyle name="Normal 6 2 4 4 3 4" xfId="4151" xr:uid="{00000000-0005-0000-0000-0000E1200000}"/>
    <cellStyle name="Normal 6 2 4 4 3 4 2" xfId="12824" xr:uid="{00000000-0005-0000-0000-0000E2200000}"/>
    <cellStyle name="Normal 6 2 4 4 3 4 2 2" xfId="30177" xr:uid="{00000000-0005-0000-0000-0000E3200000}"/>
    <cellStyle name="Normal 6 2 4 4 3 4 2 3" xfId="47523" xr:uid="{00000000-0005-0000-0000-0000E4200000}"/>
    <cellStyle name="Normal 6 2 4 4 3 4 3" xfId="21504" xr:uid="{00000000-0005-0000-0000-0000E5200000}"/>
    <cellStyle name="Normal 6 2 4 4 3 4 4" xfId="38850" xr:uid="{00000000-0005-0000-0000-0000E6200000}"/>
    <cellStyle name="Normal 6 2 4 4 3 5" xfId="9198" xr:uid="{00000000-0005-0000-0000-0000E7200000}"/>
    <cellStyle name="Normal 6 2 4 4 3 5 2" xfId="26551" xr:uid="{00000000-0005-0000-0000-0000E8200000}"/>
    <cellStyle name="Normal 6 2 4 4 3 5 3" xfId="43897" xr:uid="{00000000-0005-0000-0000-0000E9200000}"/>
    <cellStyle name="Normal 6 2 4 4 3 6" xfId="17878" xr:uid="{00000000-0005-0000-0000-0000EA200000}"/>
    <cellStyle name="Normal 6 2 4 4 3 7" xfId="35224" xr:uid="{00000000-0005-0000-0000-0000EB200000}"/>
    <cellStyle name="Normal 6 2 4 4 4" xfId="2093" xr:uid="{00000000-0005-0000-0000-0000EC200000}"/>
    <cellStyle name="Normal 6 2 4 4 4 2" xfId="7875" xr:uid="{00000000-0005-0000-0000-0000ED200000}"/>
    <cellStyle name="Normal 6 2 4 4 4 2 2" xfId="16548" xr:uid="{00000000-0005-0000-0000-0000EE200000}"/>
    <cellStyle name="Normal 6 2 4 4 4 2 2 2" xfId="33901" xr:uid="{00000000-0005-0000-0000-0000EF200000}"/>
    <cellStyle name="Normal 6 2 4 4 4 2 2 3" xfId="51247" xr:uid="{00000000-0005-0000-0000-0000F0200000}"/>
    <cellStyle name="Normal 6 2 4 4 4 2 3" xfId="25228" xr:uid="{00000000-0005-0000-0000-0000F1200000}"/>
    <cellStyle name="Normal 6 2 4 4 4 2 4" xfId="42574" xr:uid="{00000000-0005-0000-0000-0000F2200000}"/>
    <cellStyle name="Normal 6 2 4 4 4 3" xfId="3906" xr:uid="{00000000-0005-0000-0000-0000F3200000}"/>
    <cellStyle name="Normal 6 2 4 4 4 3 2" xfId="12579" xr:uid="{00000000-0005-0000-0000-0000F4200000}"/>
    <cellStyle name="Normal 6 2 4 4 4 3 2 2" xfId="29932" xr:uid="{00000000-0005-0000-0000-0000F5200000}"/>
    <cellStyle name="Normal 6 2 4 4 4 3 2 3" xfId="47278" xr:uid="{00000000-0005-0000-0000-0000F6200000}"/>
    <cellStyle name="Normal 6 2 4 4 4 3 3" xfId="21259" xr:uid="{00000000-0005-0000-0000-0000F7200000}"/>
    <cellStyle name="Normal 6 2 4 4 4 3 4" xfId="38605" xr:uid="{00000000-0005-0000-0000-0000F8200000}"/>
    <cellStyle name="Normal 6 2 4 4 4 4" xfId="10766" xr:uid="{00000000-0005-0000-0000-0000F9200000}"/>
    <cellStyle name="Normal 6 2 4 4 4 4 2" xfId="28119" xr:uid="{00000000-0005-0000-0000-0000FA200000}"/>
    <cellStyle name="Normal 6 2 4 4 4 4 3" xfId="45465" xr:uid="{00000000-0005-0000-0000-0000FB200000}"/>
    <cellStyle name="Normal 6 2 4 4 4 5" xfId="19446" xr:uid="{00000000-0005-0000-0000-0000FC200000}"/>
    <cellStyle name="Normal 6 2 4 4 4 6" xfId="36792" xr:uid="{00000000-0005-0000-0000-0000FD200000}"/>
    <cellStyle name="Normal 6 2 4 4 5" xfId="1260" xr:uid="{00000000-0005-0000-0000-0000FE200000}"/>
    <cellStyle name="Normal 6 2 4 4 5 2" xfId="7042" xr:uid="{00000000-0005-0000-0000-0000FF200000}"/>
    <cellStyle name="Normal 6 2 4 4 5 2 2" xfId="15715" xr:uid="{00000000-0005-0000-0000-000000210000}"/>
    <cellStyle name="Normal 6 2 4 4 5 2 2 2" xfId="33068" xr:uid="{00000000-0005-0000-0000-000001210000}"/>
    <cellStyle name="Normal 6 2 4 4 5 2 2 3" xfId="50414" xr:uid="{00000000-0005-0000-0000-000002210000}"/>
    <cellStyle name="Normal 6 2 4 4 5 2 3" xfId="24395" xr:uid="{00000000-0005-0000-0000-000003210000}"/>
    <cellStyle name="Normal 6 2 4 4 5 2 4" xfId="41741" xr:uid="{00000000-0005-0000-0000-000004210000}"/>
    <cellStyle name="Normal 6 2 4 4 5 3" xfId="4886" xr:uid="{00000000-0005-0000-0000-000005210000}"/>
    <cellStyle name="Normal 6 2 4 4 5 3 2" xfId="13559" xr:uid="{00000000-0005-0000-0000-000006210000}"/>
    <cellStyle name="Normal 6 2 4 4 5 3 2 2" xfId="30912" xr:uid="{00000000-0005-0000-0000-000007210000}"/>
    <cellStyle name="Normal 6 2 4 4 5 3 2 3" xfId="48258" xr:uid="{00000000-0005-0000-0000-000008210000}"/>
    <cellStyle name="Normal 6 2 4 4 5 3 3" xfId="22239" xr:uid="{00000000-0005-0000-0000-000009210000}"/>
    <cellStyle name="Normal 6 2 4 4 5 3 4" xfId="39585" xr:uid="{00000000-0005-0000-0000-00000A210000}"/>
    <cellStyle name="Normal 6 2 4 4 5 4" xfId="9933" xr:uid="{00000000-0005-0000-0000-00000B210000}"/>
    <cellStyle name="Normal 6 2 4 4 5 4 2" xfId="27286" xr:uid="{00000000-0005-0000-0000-00000C210000}"/>
    <cellStyle name="Normal 6 2 4 4 5 4 3" xfId="44632" xr:uid="{00000000-0005-0000-0000-00000D210000}"/>
    <cellStyle name="Normal 6 2 4 4 5 5" xfId="18613" xr:uid="{00000000-0005-0000-0000-00000E210000}"/>
    <cellStyle name="Normal 6 2 4 4 5 6" xfId="35959" xr:uid="{00000000-0005-0000-0000-00000F210000}"/>
    <cellStyle name="Normal 6 2 4 4 6" xfId="6062" xr:uid="{00000000-0005-0000-0000-000010210000}"/>
    <cellStyle name="Normal 6 2 4 4 6 2" xfId="14735" xr:uid="{00000000-0005-0000-0000-000011210000}"/>
    <cellStyle name="Normal 6 2 4 4 6 2 2" xfId="32088" xr:uid="{00000000-0005-0000-0000-000012210000}"/>
    <cellStyle name="Normal 6 2 4 4 6 2 3" xfId="49434" xr:uid="{00000000-0005-0000-0000-000013210000}"/>
    <cellStyle name="Normal 6 2 4 4 6 3" xfId="23415" xr:uid="{00000000-0005-0000-0000-000014210000}"/>
    <cellStyle name="Normal 6 2 4 4 6 4" xfId="40761" xr:uid="{00000000-0005-0000-0000-000015210000}"/>
    <cellStyle name="Normal 6 2 4 4 7" xfId="3073" xr:uid="{00000000-0005-0000-0000-000016210000}"/>
    <cellStyle name="Normal 6 2 4 4 7 2" xfId="11746" xr:uid="{00000000-0005-0000-0000-000017210000}"/>
    <cellStyle name="Normal 6 2 4 4 7 2 2" xfId="29099" xr:uid="{00000000-0005-0000-0000-000018210000}"/>
    <cellStyle name="Normal 6 2 4 4 7 2 3" xfId="46445" xr:uid="{00000000-0005-0000-0000-000019210000}"/>
    <cellStyle name="Normal 6 2 4 4 7 3" xfId="20426" xr:uid="{00000000-0005-0000-0000-00001A210000}"/>
    <cellStyle name="Normal 6 2 4 4 7 4" xfId="37772" xr:uid="{00000000-0005-0000-0000-00001B210000}"/>
    <cellStyle name="Normal 6 2 4 4 8" xfId="8953" xr:uid="{00000000-0005-0000-0000-00001C210000}"/>
    <cellStyle name="Normal 6 2 4 4 8 2" xfId="26306" xr:uid="{00000000-0005-0000-0000-00001D210000}"/>
    <cellStyle name="Normal 6 2 4 4 8 3" xfId="43652" xr:uid="{00000000-0005-0000-0000-00001E210000}"/>
    <cellStyle name="Normal 6 2 4 4 9" xfId="17633" xr:uid="{00000000-0005-0000-0000-00001F210000}"/>
    <cellStyle name="Normal 6 2 4 5" xfId="133" xr:uid="{00000000-0005-0000-0000-000020210000}"/>
    <cellStyle name="Normal 6 2 4 5 10" xfId="34832" xr:uid="{00000000-0005-0000-0000-000021210000}"/>
    <cellStyle name="Normal 6 2 4 5 2" xfId="868" xr:uid="{00000000-0005-0000-0000-000022210000}"/>
    <cellStyle name="Normal 6 2 4 5 2 2" xfId="2681" xr:uid="{00000000-0005-0000-0000-000023210000}"/>
    <cellStyle name="Normal 6 2 4 5 2 2 2" xfId="8463" xr:uid="{00000000-0005-0000-0000-000024210000}"/>
    <cellStyle name="Normal 6 2 4 5 2 2 2 2" xfId="17136" xr:uid="{00000000-0005-0000-0000-000025210000}"/>
    <cellStyle name="Normal 6 2 4 5 2 2 2 2 2" xfId="34489" xr:uid="{00000000-0005-0000-0000-000026210000}"/>
    <cellStyle name="Normal 6 2 4 5 2 2 2 2 3" xfId="51835" xr:uid="{00000000-0005-0000-0000-000027210000}"/>
    <cellStyle name="Normal 6 2 4 5 2 2 2 3" xfId="25816" xr:uid="{00000000-0005-0000-0000-000028210000}"/>
    <cellStyle name="Normal 6 2 4 5 2 2 2 4" xfId="43162" xr:uid="{00000000-0005-0000-0000-000029210000}"/>
    <cellStyle name="Normal 6 2 4 5 2 2 3" xfId="4494" xr:uid="{00000000-0005-0000-0000-00002A210000}"/>
    <cellStyle name="Normal 6 2 4 5 2 2 3 2" xfId="13167" xr:uid="{00000000-0005-0000-0000-00002B210000}"/>
    <cellStyle name="Normal 6 2 4 5 2 2 3 2 2" xfId="30520" xr:uid="{00000000-0005-0000-0000-00002C210000}"/>
    <cellStyle name="Normal 6 2 4 5 2 2 3 2 3" xfId="47866" xr:uid="{00000000-0005-0000-0000-00002D210000}"/>
    <cellStyle name="Normal 6 2 4 5 2 2 3 3" xfId="21847" xr:uid="{00000000-0005-0000-0000-00002E210000}"/>
    <cellStyle name="Normal 6 2 4 5 2 2 3 4" xfId="39193" xr:uid="{00000000-0005-0000-0000-00002F210000}"/>
    <cellStyle name="Normal 6 2 4 5 2 2 4" xfId="11354" xr:uid="{00000000-0005-0000-0000-000030210000}"/>
    <cellStyle name="Normal 6 2 4 5 2 2 4 2" xfId="28707" xr:uid="{00000000-0005-0000-0000-000031210000}"/>
    <cellStyle name="Normal 6 2 4 5 2 2 4 3" xfId="46053" xr:uid="{00000000-0005-0000-0000-000032210000}"/>
    <cellStyle name="Normal 6 2 4 5 2 2 5" xfId="20034" xr:uid="{00000000-0005-0000-0000-000033210000}"/>
    <cellStyle name="Normal 6 2 4 5 2 2 6" xfId="37380" xr:uid="{00000000-0005-0000-0000-000034210000}"/>
    <cellStyle name="Normal 6 2 4 5 2 3" xfId="1603" xr:uid="{00000000-0005-0000-0000-000035210000}"/>
    <cellStyle name="Normal 6 2 4 5 2 3 2" xfId="7385" xr:uid="{00000000-0005-0000-0000-000036210000}"/>
    <cellStyle name="Normal 6 2 4 5 2 3 2 2" xfId="16058" xr:uid="{00000000-0005-0000-0000-000037210000}"/>
    <cellStyle name="Normal 6 2 4 5 2 3 2 2 2" xfId="33411" xr:uid="{00000000-0005-0000-0000-000038210000}"/>
    <cellStyle name="Normal 6 2 4 5 2 3 2 2 3" xfId="50757" xr:uid="{00000000-0005-0000-0000-000039210000}"/>
    <cellStyle name="Normal 6 2 4 5 2 3 2 3" xfId="24738" xr:uid="{00000000-0005-0000-0000-00003A210000}"/>
    <cellStyle name="Normal 6 2 4 5 2 3 2 4" xfId="42084" xr:uid="{00000000-0005-0000-0000-00003B210000}"/>
    <cellStyle name="Normal 6 2 4 5 2 3 3" xfId="5229" xr:uid="{00000000-0005-0000-0000-00003C210000}"/>
    <cellStyle name="Normal 6 2 4 5 2 3 3 2" xfId="13902" xr:uid="{00000000-0005-0000-0000-00003D210000}"/>
    <cellStyle name="Normal 6 2 4 5 2 3 3 2 2" xfId="31255" xr:uid="{00000000-0005-0000-0000-00003E210000}"/>
    <cellStyle name="Normal 6 2 4 5 2 3 3 2 3" xfId="48601" xr:uid="{00000000-0005-0000-0000-00003F210000}"/>
    <cellStyle name="Normal 6 2 4 5 2 3 3 3" xfId="22582" xr:uid="{00000000-0005-0000-0000-000040210000}"/>
    <cellStyle name="Normal 6 2 4 5 2 3 3 4" xfId="39928" xr:uid="{00000000-0005-0000-0000-000041210000}"/>
    <cellStyle name="Normal 6 2 4 5 2 3 4" xfId="10276" xr:uid="{00000000-0005-0000-0000-000042210000}"/>
    <cellStyle name="Normal 6 2 4 5 2 3 4 2" xfId="27629" xr:uid="{00000000-0005-0000-0000-000043210000}"/>
    <cellStyle name="Normal 6 2 4 5 2 3 4 3" xfId="44975" xr:uid="{00000000-0005-0000-0000-000044210000}"/>
    <cellStyle name="Normal 6 2 4 5 2 3 5" xfId="18956" xr:uid="{00000000-0005-0000-0000-000045210000}"/>
    <cellStyle name="Normal 6 2 4 5 2 3 6" xfId="36302" xr:uid="{00000000-0005-0000-0000-000046210000}"/>
    <cellStyle name="Normal 6 2 4 5 2 4" xfId="6650" xr:uid="{00000000-0005-0000-0000-000047210000}"/>
    <cellStyle name="Normal 6 2 4 5 2 4 2" xfId="15323" xr:uid="{00000000-0005-0000-0000-000048210000}"/>
    <cellStyle name="Normal 6 2 4 5 2 4 2 2" xfId="32676" xr:uid="{00000000-0005-0000-0000-000049210000}"/>
    <cellStyle name="Normal 6 2 4 5 2 4 2 3" xfId="50022" xr:uid="{00000000-0005-0000-0000-00004A210000}"/>
    <cellStyle name="Normal 6 2 4 5 2 4 3" xfId="24003" xr:uid="{00000000-0005-0000-0000-00004B210000}"/>
    <cellStyle name="Normal 6 2 4 5 2 4 4" xfId="41349" xr:uid="{00000000-0005-0000-0000-00004C210000}"/>
    <cellStyle name="Normal 6 2 4 5 2 5" xfId="3416" xr:uid="{00000000-0005-0000-0000-00004D210000}"/>
    <cellStyle name="Normal 6 2 4 5 2 5 2" xfId="12089" xr:uid="{00000000-0005-0000-0000-00004E210000}"/>
    <cellStyle name="Normal 6 2 4 5 2 5 2 2" xfId="29442" xr:uid="{00000000-0005-0000-0000-00004F210000}"/>
    <cellStyle name="Normal 6 2 4 5 2 5 2 3" xfId="46788" xr:uid="{00000000-0005-0000-0000-000050210000}"/>
    <cellStyle name="Normal 6 2 4 5 2 5 3" xfId="20769" xr:uid="{00000000-0005-0000-0000-000051210000}"/>
    <cellStyle name="Normal 6 2 4 5 2 5 4" xfId="38115" xr:uid="{00000000-0005-0000-0000-000052210000}"/>
    <cellStyle name="Normal 6 2 4 5 2 6" xfId="9541" xr:uid="{00000000-0005-0000-0000-000053210000}"/>
    <cellStyle name="Normal 6 2 4 5 2 6 2" xfId="26894" xr:uid="{00000000-0005-0000-0000-000054210000}"/>
    <cellStyle name="Normal 6 2 4 5 2 6 3" xfId="44240" xr:uid="{00000000-0005-0000-0000-000055210000}"/>
    <cellStyle name="Normal 6 2 4 5 2 7" xfId="18221" xr:uid="{00000000-0005-0000-0000-000056210000}"/>
    <cellStyle name="Normal 6 2 4 5 2 8" xfId="35567" xr:uid="{00000000-0005-0000-0000-000057210000}"/>
    <cellStyle name="Normal 6 2 4 5 3" xfId="623" xr:uid="{00000000-0005-0000-0000-000058210000}"/>
    <cellStyle name="Normal 6 2 4 5 3 2" xfId="2436" xr:uid="{00000000-0005-0000-0000-000059210000}"/>
    <cellStyle name="Normal 6 2 4 5 3 2 2" xfId="8218" xr:uid="{00000000-0005-0000-0000-00005A210000}"/>
    <cellStyle name="Normal 6 2 4 5 3 2 2 2" xfId="16891" xr:uid="{00000000-0005-0000-0000-00005B210000}"/>
    <cellStyle name="Normal 6 2 4 5 3 2 2 2 2" xfId="34244" xr:uid="{00000000-0005-0000-0000-00005C210000}"/>
    <cellStyle name="Normal 6 2 4 5 3 2 2 2 3" xfId="51590" xr:uid="{00000000-0005-0000-0000-00005D210000}"/>
    <cellStyle name="Normal 6 2 4 5 3 2 2 3" xfId="25571" xr:uid="{00000000-0005-0000-0000-00005E210000}"/>
    <cellStyle name="Normal 6 2 4 5 3 2 2 4" xfId="42917" xr:uid="{00000000-0005-0000-0000-00005F210000}"/>
    <cellStyle name="Normal 6 2 4 5 3 2 3" xfId="5719" xr:uid="{00000000-0005-0000-0000-000060210000}"/>
    <cellStyle name="Normal 6 2 4 5 3 2 3 2" xfId="14392" xr:uid="{00000000-0005-0000-0000-000061210000}"/>
    <cellStyle name="Normal 6 2 4 5 3 2 3 2 2" xfId="31745" xr:uid="{00000000-0005-0000-0000-000062210000}"/>
    <cellStyle name="Normal 6 2 4 5 3 2 3 2 3" xfId="49091" xr:uid="{00000000-0005-0000-0000-000063210000}"/>
    <cellStyle name="Normal 6 2 4 5 3 2 3 3" xfId="23072" xr:uid="{00000000-0005-0000-0000-000064210000}"/>
    <cellStyle name="Normal 6 2 4 5 3 2 3 4" xfId="40418" xr:uid="{00000000-0005-0000-0000-000065210000}"/>
    <cellStyle name="Normal 6 2 4 5 3 2 4" xfId="11109" xr:uid="{00000000-0005-0000-0000-000066210000}"/>
    <cellStyle name="Normal 6 2 4 5 3 2 4 2" xfId="28462" xr:uid="{00000000-0005-0000-0000-000067210000}"/>
    <cellStyle name="Normal 6 2 4 5 3 2 4 3" xfId="45808" xr:uid="{00000000-0005-0000-0000-000068210000}"/>
    <cellStyle name="Normal 6 2 4 5 3 2 5" xfId="19789" xr:uid="{00000000-0005-0000-0000-000069210000}"/>
    <cellStyle name="Normal 6 2 4 5 3 2 6" xfId="37135" xr:uid="{00000000-0005-0000-0000-00006A210000}"/>
    <cellStyle name="Normal 6 2 4 5 3 3" xfId="6405" xr:uid="{00000000-0005-0000-0000-00006B210000}"/>
    <cellStyle name="Normal 6 2 4 5 3 3 2" xfId="15078" xr:uid="{00000000-0005-0000-0000-00006C210000}"/>
    <cellStyle name="Normal 6 2 4 5 3 3 2 2" xfId="32431" xr:uid="{00000000-0005-0000-0000-00006D210000}"/>
    <cellStyle name="Normal 6 2 4 5 3 3 2 3" xfId="49777" xr:uid="{00000000-0005-0000-0000-00006E210000}"/>
    <cellStyle name="Normal 6 2 4 5 3 3 3" xfId="23758" xr:uid="{00000000-0005-0000-0000-00006F210000}"/>
    <cellStyle name="Normal 6 2 4 5 3 3 4" xfId="41104" xr:uid="{00000000-0005-0000-0000-000070210000}"/>
    <cellStyle name="Normal 6 2 4 5 3 4" xfId="4249" xr:uid="{00000000-0005-0000-0000-000071210000}"/>
    <cellStyle name="Normal 6 2 4 5 3 4 2" xfId="12922" xr:uid="{00000000-0005-0000-0000-000072210000}"/>
    <cellStyle name="Normal 6 2 4 5 3 4 2 2" xfId="30275" xr:uid="{00000000-0005-0000-0000-000073210000}"/>
    <cellStyle name="Normal 6 2 4 5 3 4 2 3" xfId="47621" xr:uid="{00000000-0005-0000-0000-000074210000}"/>
    <cellStyle name="Normal 6 2 4 5 3 4 3" xfId="21602" xr:uid="{00000000-0005-0000-0000-000075210000}"/>
    <cellStyle name="Normal 6 2 4 5 3 4 4" xfId="38948" xr:uid="{00000000-0005-0000-0000-000076210000}"/>
    <cellStyle name="Normal 6 2 4 5 3 5" xfId="9296" xr:uid="{00000000-0005-0000-0000-000077210000}"/>
    <cellStyle name="Normal 6 2 4 5 3 5 2" xfId="26649" xr:uid="{00000000-0005-0000-0000-000078210000}"/>
    <cellStyle name="Normal 6 2 4 5 3 5 3" xfId="43995" xr:uid="{00000000-0005-0000-0000-000079210000}"/>
    <cellStyle name="Normal 6 2 4 5 3 6" xfId="17976" xr:uid="{00000000-0005-0000-0000-00007A210000}"/>
    <cellStyle name="Normal 6 2 4 5 3 7" xfId="35322" xr:uid="{00000000-0005-0000-0000-00007B210000}"/>
    <cellStyle name="Normal 6 2 4 5 4" xfId="1946" xr:uid="{00000000-0005-0000-0000-00007C210000}"/>
    <cellStyle name="Normal 6 2 4 5 4 2" xfId="7728" xr:uid="{00000000-0005-0000-0000-00007D210000}"/>
    <cellStyle name="Normal 6 2 4 5 4 2 2" xfId="16401" xr:uid="{00000000-0005-0000-0000-00007E210000}"/>
    <cellStyle name="Normal 6 2 4 5 4 2 2 2" xfId="33754" xr:uid="{00000000-0005-0000-0000-00007F210000}"/>
    <cellStyle name="Normal 6 2 4 5 4 2 2 3" xfId="51100" xr:uid="{00000000-0005-0000-0000-000080210000}"/>
    <cellStyle name="Normal 6 2 4 5 4 2 3" xfId="25081" xr:uid="{00000000-0005-0000-0000-000081210000}"/>
    <cellStyle name="Normal 6 2 4 5 4 2 4" xfId="42427" xr:uid="{00000000-0005-0000-0000-000082210000}"/>
    <cellStyle name="Normal 6 2 4 5 4 3" xfId="3759" xr:uid="{00000000-0005-0000-0000-000083210000}"/>
    <cellStyle name="Normal 6 2 4 5 4 3 2" xfId="12432" xr:uid="{00000000-0005-0000-0000-000084210000}"/>
    <cellStyle name="Normal 6 2 4 5 4 3 2 2" xfId="29785" xr:uid="{00000000-0005-0000-0000-000085210000}"/>
    <cellStyle name="Normal 6 2 4 5 4 3 2 3" xfId="47131" xr:uid="{00000000-0005-0000-0000-000086210000}"/>
    <cellStyle name="Normal 6 2 4 5 4 3 3" xfId="21112" xr:uid="{00000000-0005-0000-0000-000087210000}"/>
    <cellStyle name="Normal 6 2 4 5 4 3 4" xfId="38458" xr:uid="{00000000-0005-0000-0000-000088210000}"/>
    <cellStyle name="Normal 6 2 4 5 4 4" xfId="10619" xr:uid="{00000000-0005-0000-0000-000089210000}"/>
    <cellStyle name="Normal 6 2 4 5 4 4 2" xfId="27972" xr:uid="{00000000-0005-0000-0000-00008A210000}"/>
    <cellStyle name="Normal 6 2 4 5 4 4 3" xfId="45318" xr:uid="{00000000-0005-0000-0000-00008B210000}"/>
    <cellStyle name="Normal 6 2 4 5 4 5" xfId="19299" xr:uid="{00000000-0005-0000-0000-00008C210000}"/>
    <cellStyle name="Normal 6 2 4 5 4 6" xfId="36645" xr:uid="{00000000-0005-0000-0000-00008D210000}"/>
    <cellStyle name="Normal 6 2 4 5 5" xfId="1358" xr:uid="{00000000-0005-0000-0000-00008E210000}"/>
    <cellStyle name="Normal 6 2 4 5 5 2" xfId="7140" xr:uid="{00000000-0005-0000-0000-00008F210000}"/>
    <cellStyle name="Normal 6 2 4 5 5 2 2" xfId="15813" xr:uid="{00000000-0005-0000-0000-000090210000}"/>
    <cellStyle name="Normal 6 2 4 5 5 2 2 2" xfId="33166" xr:uid="{00000000-0005-0000-0000-000091210000}"/>
    <cellStyle name="Normal 6 2 4 5 5 2 2 3" xfId="50512" xr:uid="{00000000-0005-0000-0000-000092210000}"/>
    <cellStyle name="Normal 6 2 4 5 5 2 3" xfId="24493" xr:uid="{00000000-0005-0000-0000-000093210000}"/>
    <cellStyle name="Normal 6 2 4 5 5 2 4" xfId="41839" xr:uid="{00000000-0005-0000-0000-000094210000}"/>
    <cellStyle name="Normal 6 2 4 5 5 3" xfId="4984" xr:uid="{00000000-0005-0000-0000-000095210000}"/>
    <cellStyle name="Normal 6 2 4 5 5 3 2" xfId="13657" xr:uid="{00000000-0005-0000-0000-000096210000}"/>
    <cellStyle name="Normal 6 2 4 5 5 3 2 2" xfId="31010" xr:uid="{00000000-0005-0000-0000-000097210000}"/>
    <cellStyle name="Normal 6 2 4 5 5 3 2 3" xfId="48356" xr:uid="{00000000-0005-0000-0000-000098210000}"/>
    <cellStyle name="Normal 6 2 4 5 5 3 3" xfId="22337" xr:uid="{00000000-0005-0000-0000-000099210000}"/>
    <cellStyle name="Normal 6 2 4 5 5 3 4" xfId="39683" xr:uid="{00000000-0005-0000-0000-00009A210000}"/>
    <cellStyle name="Normal 6 2 4 5 5 4" xfId="10031" xr:uid="{00000000-0005-0000-0000-00009B210000}"/>
    <cellStyle name="Normal 6 2 4 5 5 4 2" xfId="27384" xr:uid="{00000000-0005-0000-0000-00009C210000}"/>
    <cellStyle name="Normal 6 2 4 5 5 4 3" xfId="44730" xr:uid="{00000000-0005-0000-0000-00009D210000}"/>
    <cellStyle name="Normal 6 2 4 5 5 5" xfId="18711" xr:uid="{00000000-0005-0000-0000-00009E210000}"/>
    <cellStyle name="Normal 6 2 4 5 5 6" xfId="36057" xr:uid="{00000000-0005-0000-0000-00009F210000}"/>
    <cellStyle name="Normal 6 2 4 5 6" xfId="5915" xr:uid="{00000000-0005-0000-0000-0000A0210000}"/>
    <cellStyle name="Normal 6 2 4 5 6 2" xfId="14588" xr:uid="{00000000-0005-0000-0000-0000A1210000}"/>
    <cellStyle name="Normal 6 2 4 5 6 2 2" xfId="31941" xr:uid="{00000000-0005-0000-0000-0000A2210000}"/>
    <cellStyle name="Normal 6 2 4 5 6 2 3" xfId="49287" xr:uid="{00000000-0005-0000-0000-0000A3210000}"/>
    <cellStyle name="Normal 6 2 4 5 6 3" xfId="23268" xr:uid="{00000000-0005-0000-0000-0000A4210000}"/>
    <cellStyle name="Normal 6 2 4 5 6 4" xfId="40614" xr:uid="{00000000-0005-0000-0000-0000A5210000}"/>
    <cellStyle name="Normal 6 2 4 5 7" xfId="3171" xr:uid="{00000000-0005-0000-0000-0000A6210000}"/>
    <cellStyle name="Normal 6 2 4 5 7 2" xfId="11844" xr:uid="{00000000-0005-0000-0000-0000A7210000}"/>
    <cellStyle name="Normal 6 2 4 5 7 2 2" xfId="29197" xr:uid="{00000000-0005-0000-0000-0000A8210000}"/>
    <cellStyle name="Normal 6 2 4 5 7 2 3" xfId="46543" xr:uid="{00000000-0005-0000-0000-0000A9210000}"/>
    <cellStyle name="Normal 6 2 4 5 7 3" xfId="20524" xr:uid="{00000000-0005-0000-0000-0000AA210000}"/>
    <cellStyle name="Normal 6 2 4 5 7 4" xfId="37870" xr:uid="{00000000-0005-0000-0000-0000AB210000}"/>
    <cellStyle name="Normal 6 2 4 5 8" xfId="8806" xr:uid="{00000000-0005-0000-0000-0000AC210000}"/>
    <cellStyle name="Normal 6 2 4 5 8 2" xfId="26159" xr:uid="{00000000-0005-0000-0000-0000AD210000}"/>
    <cellStyle name="Normal 6 2 4 5 8 3" xfId="43505" xr:uid="{00000000-0005-0000-0000-0000AE210000}"/>
    <cellStyle name="Normal 6 2 4 5 9" xfId="17486" xr:uid="{00000000-0005-0000-0000-0000AF210000}"/>
    <cellStyle name="Normal 6 2 4 6" xfId="770" xr:uid="{00000000-0005-0000-0000-0000B0210000}"/>
    <cellStyle name="Normal 6 2 4 6 2" xfId="2583" xr:uid="{00000000-0005-0000-0000-0000B1210000}"/>
    <cellStyle name="Normal 6 2 4 6 2 2" xfId="8365" xr:uid="{00000000-0005-0000-0000-0000B2210000}"/>
    <cellStyle name="Normal 6 2 4 6 2 2 2" xfId="17038" xr:uid="{00000000-0005-0000-0000-0000B3210000}"/>
    <cellStyle name="Normal 6 2 4 6 2 2 2 2" xfId="34391" xr:uid="{00000000-0005-0000-0000-0000B4210000}"/>
    <cellStyle name="Normal 6 2 4 6 2 2 2 3" xfId="51737" xr:uid="{00000000-0005-0000-0000-0000B5210000}"/>
    <cellStyle name="Normal 6 2 4 6 2 2 3" xfId="25718" xr:uid="{00000000-0005-0000-0000-0000B6210000}"/>
    <cellStyle name="Normal 6 2 4 6 2 2 4" xfId="43064" xr:uid="{00000000-0005-0000-0000-0000B7210000}"/>
    <cellStyle name="Normal 6 2 4 6 2 3" xfId="4396" xr:uid="{00000000-0005-0000-0000-0000B8210000}"/>
    <cellStyle name="Normal 6 2 4 6 2 3 2" xfId="13069" xr:uid="{00000000-0005-0000-0000-0000B9210000}"/>
    <cellStyle name="Normal 6 2 4 6 2 3 2 2" xfId="30422" xr:uid="{00000000-0005-0000-0000-0000BA210000}"/>
    <cellStyle name="Normal 6 2 4 6 2 3 2 3" xfId="47768" xr:uid="{00000000-0005-0000-0000-0000BB210000}"/>
    <cellStyle name="Normal 6 2 4 6 2 3 3" xfId="21749" xr:uid="{00000000-0005-0000-0000-0000BC210000}"/>
    <cellStyle name="Normal 6 2 4 6 2 3 4" xfId="39095" xr:uid="{00000000-0005-0000-0000-0000BD210000}"/>
    <cellStyle name="Normal 6 2 4 6 2 4" xfId="11256" xr:uid="{00000000-0005-0000-0000-0000BE210000}"/>
    <cellStyle name="Normal 6 2 4 6 2 4 2" xfId="28609" xr:uid="{00000000-0005-0000-0000-0000BF210000}"/>
    <cellStyle name="Normal 6 2 4 6 2 4 3" xfId="45955" xr:uid="{00000000-0005-0000-0000-0000C0210000}"/>
    <cellStyle name="Normal 6 2 4 6 2 5" xfId="19936" xr:uid="{00000000-0005-0000-0000-0000C1210000}"/>
    <cellStyle name="Normal 6 2 4 6 2 6" xfId="37282" xr:uid="{00000000-0005-0000-0000-0000C2210000}"/>
    <cellStyle name="Normal 6 2 4 6 3" xfId="1505" xr:uid="{00000000-0005-0000-0000-0000C3210000}"/>
    <cellStyle name="Normal 6 2 4 6 3 2" xfId="7287" xr:uid="{00000000-0005-0000-0000-0000C4210000}"/>
    <cellStyle name="Normal 6 2 4 6 3 2 2" xfId="15960" xr:uid="{00000000-0005-0000-0000-0000C5210000}"/>
    <cellStyle name="Normal 6 2 4 6 3 2 2 2" xfId="33313" xr:uid="{00000000-0005-0000-0000-0000C6210000}"/>
    <cellStyle name="Normal 6 2 4 6 3 2 2 3" xfId="50659" xr:uid="{00000000-0005-0000-0000-0000C7210000}"/>
    <cellStyle name="Normal 6 2 4 6 3 2 3" xfId="24640" xr:uid="{00000000-0005-0000-0000-0000C8210000}"/>
    <cellStyle name="Normal 6 2 4 6 3 2 4" xfId="41986" xr:uid="{00000000-0005-0000-0000-0000C9210000}"/>
    <cellStyle name="Normal 6 2 4 6 3 3" xfId="5131" xr:uid="{00000000-0005-0000-0000-0000CA210000}"/>
    <cellStyle name="Normal 6 2 4 6 3 3 2" xfId="13804" xr:uid="{00000000-0005-0000-0000-0000CB210000}"/>
    <cellStyle name="Normal 6 2 4 6 3 3 2 2" xfId="31157" xr:uid="{00000000-0005-0000-0000-0000CC210000}"/>
    <cellStyle name="Normal 6 2 4 6 3 3 2 3" xfId="48503" xr:uid="{00000000-0005-0000-0000-0000CD210000}"/>
    <cellStyle name="Normal 6 2 4 6 3 3 3" xfId="22484" xr:uid="{00000000-0005-0000-0000-0000CE210000}"/>
    <cellStyle name="Normal 6 2 4 6 3 3 4" xfId="39830" xr:uid="{00000000-0005-0000-0000-0000CF210000}"/>
    <cellStyle name="Normal 6 2 4 6 3 4" xfId="10178" xr:uid="{00000000-0005-0000-0000-0000D0210000}"/>
    <cellStyle name="Normal 6 2 4 6 3 4 2" xfId="27531" xr:uid="{00000000-0005-0000-0000-0000D1210000}"/>
    <cellStyle name="Normal 6 2 4 6 3 4 3" xfId="44877" xr:uid="{00000000-0005-0000-0000-0000D2210000}"/>
    <cellStyle name="Normal 6 2 4 6 3 5" xfId="18858" xr:uid="{00000000-0005-0000-0000-0000D3210000}"/>
    <cellStyle name="Normal 6 2 4 6 3 6" xfId="36204" xr:uid="{00000000-0005-0000-0000-0000D4210000}"/>
    <cellStyle name="Normal 6 2 4 6 4" xfId="6552" xr:uid="{00000000-0005-0000-0000-0000D5210000}"/>
    <cellStyle name="Normal 6 2 4 6 4 2" xfId="15225" xr:uid="{00000000-0005-0000-0000-0000D6210000}"/>
    <cellStyle name="Normal 6 2 4 6 4 2 2" xfId="32578" xr:uid="{00000000-0005-0000-0000-0000D7210000}"/>
    <cellStyle name="Normal 6 2 4 6 4 2 3" xfId="49924" xr:uid="{00000000-0005-0000-0000-0000D8210000}"/>
    <cellStyle name="Normal 6 2 4 6 4 3" xfId="23905" xr:uid="{00000000-0005-0000-0000-0000D9210000}"/>
    <cellStyle name="Normal 6 2 4 6 4 4" xfId="41251" xr:uid="{00000000-0005-0000-0000-0000DA210000}"/>
    <cellStyle name="Normal 6 2 4 6 5" xfId="3318" xr:uid="{00000000-0005-0000-0000-0000DB210000}"/>
    <cellStyle name="Normal 6 2 4 6 5 2" xfId="11991" xr:uid="{00000000-0005-0000-0000-0000DC210000}"/>
    <cellStyle name="Normal 6 2 4 6 5 2 2" xfId="29344" xr:uid="{00000000-0005-0000-0000-0000DD210000}"/>
    <cellStyle name="Normal 6 2 4 6 5 2 3" xfId="46690" xr:uid="{00000000-0005-0000-0000-0000DE210000}"/>
    <cellStyle name="Normal 6 2 4 6 5 3" xfId="20671" xr:uid="{00000000-0005-0000-0000-0000DF210000}"/>
    <cellStyle name="Normal 6 2 4 6 5 4" xfId="38017" xr:uid="{00000000-0005-0000-0000-0000E0210000}"/>
    <cellStyle name="Normal 6 2 4 6 6" xfId="9443" xr:uid="{00000000-0005-0000-0000-0000E1210000}"/>
    <cellStyle name="Normal 6 2 4 6 6 2" xfId="26796" xr:uid="{00000000-0005-0000-0000-0000E2210000}"/>
    <cellStyle name="Normal 6 2 4 6 6 3" xfId="44142" xr:uid="{00000000-0005-0000-0000-0000E3210000}"/>
    <cellStyle name="Normal 6 2 4 6 7" xfId="18123" xr:uid="{00000000-0005-0000-0000-0000E4210000}"/>
    <cellStyle name="Normal 6 2 4 6 8" xfId="35469" xr:uid="{00000000-0005-0000-0000-0000E5210000}"/>
    <cellStyle name="Normal 6 2 4 7" xfId="378" xr:uid="{00000000-0005-0000-0000-0000E6210000}"/>
    <cellStyle name="Normal 6 2 4 7 2" xfId="2191" xr:uid="{00000000-0005-0000-0000-0000E7210000}"/>
    <cellStyle name="Normal 6 2 4 7 2 2" xfId="7973" xr:uid="{00000000-0005-0000-0000-0000E8210000}"/>
    <cellStyle name="Normal 6 2 4 7 2 2 2" xfId="16646" xr:uid="{00000000-0005-0000-0000-0000E9210000}"/>
    <cellStyle name="Normal 6 2 4 7 2 2 2 2" xfId="33999" xr:uid="{00000000-0005-0000-0000-0000EA210000}"/>
    <cellStyle name="Normal 6 2 4 7 2 2 2 3" xfId="51345" xr:uid="{00000000-0005-0000-0000-0000EB210000}"/>
    <cellStyle name="Normal 6 2 4 7 2 2 3" xfId="25326" xr:uid="{00000000-0005-0000-0000-0000EC210000}"/>
    <cellStyle name="Normal 6 2 4 7 2 2 4" xfId="42672" xr:uid="{00000000-0005-0000-0000-0000ED210000}"/>
    <cellStyle name="Normal 6 2 4 7 2 3" xfId="5474" xr:uid="{00000000-0005-0000-0000-0000EE210000}"/>
    <cellStyle name="Normal 6 2 4 7 2 3 2" xfId="14147" xr:uid="{00000000-0005-0000-0000-0000EF210000}"/>
    <cellStyle name="Normal 6 2 4 7 2 3 2 2" xfId="31500" xr:uid="{00000000-0005-0000-0000-0000F0210000}"/>
    <cellStyle name="Normal 6 2 4 7 2 3 2 3" xfId="48846" xr:uid="{00000000-0005-0000-0000-0000F1210000}"/>
    <cellStyle name="Normal 6 2 4 7 2 3 3" xfId="22827" xr:uid="{00000000-0005-0000-0000-0000F2210000}"/>
    <cellStyle name="Normal 6 2 4 7 2 3 4" xfId="40173" xr:uid="{00000000-0005-0000-0000-0000F3210000}"/>
    <cellStyle name="Normal 6 2 4 7 2 4" xfId="10864" xr:uid="{00000000-0005-0000-0000-0000F4210000}"/>
    <cellStyle name="Normal 6 2 4 7 2 4 2" xfId="28217" xr:uid="{00000000-0005-0000-0000-0000F5210000}"/>
    <cellStyle name="Normal 6 2 4 7 2 4 3" xfId="45563" xr:uid="{00000000-0005-0000-0000-0000F6210000}"/>
    <cellStyle name="Normal 6 2 4 7 2 5" xfId="19544" xr:uid="{00000000-0005-0000-0000-0000F7210000}"/>
    <cellStyle name="Normal 6 2 4 7 2 6" xfId="36890" xr:uid="{00000000-0005-0000-0000-0000F8210000}"/>
    <cellStyle name="Normal 6 2 4 7 3" xfId="6160" xr:uid="{00000000-0005-0000-0000-0000F9210000}"/>
    <cellStyle name="Normal 6 2 4 7 3 2" xfId="14833" xr:uid="{00000000-0005-0000-0000-0000FA210000}"/>
    <cellStyle name="Normal 6 2 4 7 3 2 2" xfId="32186" xr:uid="{00000000-0005-0000-0000-0000FB210000}"/>
    <cellStyle name="Normal 6 2 4 7 3 2 3" xfId="49532" xr:uid="{00000000-0005-0000-0000-0000FC210000}"/>
    <cellStyle name="Normal 6 2 4 7 3 3" xfId="23513" xr:uid="{00000000-0005-0000-0000-0000FD210000}"/>
    <cellStyle name="Normal 6 2 4 7 3 4" xfId="40859" xr:uid="{00000000-0005-0000-0000-0000FE210000}"/>
    <cellStyle name="Normal 6 2 4 7 4" xfId="4004" xr:uid="{00000000-0005-0000-0000-0000FF210000}"/>
    <cellStyle name="Normal 6 2 4 7 4 2" xfId="12677" xr:uid="{00000000-0005-0000-0000-000000220000}"/>
    <cellStyle name="Normal 6 2 4 7 4 2 2" xfId="30030" xr:uid="{00000000-0005-0000-0000-000001220000}"/>
    <cellStyle name="Normal 6 2 4 7 4 2 3" xfId="47376" xr:uid="{00000000-0005-0000-0000-000002220000}"/>
    <cellStyle name="Normal 6 2 4 7 4 3" xfId="21357" xr:uid="{00000000-0005-0000-0000-000003220000}"/>
    <cellStyle name="Normal 6 2 4 7 4 4" xfId="38703" xr:uid="{00000000-0005-0000-0000-000004220000}"/>
    <cellStyle name="Normal 6 2 4 7 5" xfId="9051" xr:uid="{00000000-0005-0000-0000-000005220000}"/>
    <cellStyle name="Normal 6 2 4 7 5 2" xfId="26404" xr:uid="{00000000-0005-0000-0000-000006220000}"/>
    <cellStyle name="Normal 6 2 4 7 5 3" xfId="43750" xr:uid="{00000000-0005-0000-0000-000007220000}"/>
    <cellStyle name="Normal 6 2 4 7 6" xfId="17731" xr:uid="{00000000-0005-0000-0000-000008220000}"/>
    <cellStyle name="Normal 6 2 4 7 7" xfId="35077" xr:uid="{00000000-0005-0000-0000-000009220000}"/>
    <cellStyle name="Normal 6 2 4 8" xfId="1848" xr:uid="{00000000-0005-0000-0000-00000A220000}"/>
    <cellStyle name="Normal 6 2 4 8 2" xfId="7630" xr:uid="{00000000-0005-0000-0000-00000B220000}"/>
    <cellStyle name="Normal 6 2 4 8 2 2" xfId="16303" xr:uid="{00000000-0005-0000-0000-00000C220000}"/>
    <cellStyle name="Normal 6 2 4 8 2 2 2" xfId="33656" xr:uid="{00000000-0005-0000-0000-00000D220000}"/>
    <cellStyle name="Normal 6 2 4 8 2 2 3" xfId="51002" xr:uid="{00000000-0005-0000-0000-00000E220000}"/>
    <cellStyle name="Normal 6 2 4 8 2 3" xfId="24983" xr:uid="{00000000-0005-0000-0000-00000F220000}"/>
    <cellStyle name="Normal 6 2 4 8 2 4" xfId="42329" xr:uid="{00000000-0005-0000-0000-000010220000}"/>
    <cellStyle name="Normal 6 2 4 8 3" xfId="3661" xr:uid="{00000000-0005-0000-0000-000011220000}"/>
    <cellStyle name="Normal 6 2 4 8 3 2" xfId="12334" xr:uid="{00000000-0005-0000-0000-000012220000}"/>
    <cellStyle name="Normal 6 2 4 8 3 2 2" xfId="29687" xr:uid="{00000000-0005-0000-0000-000013220000}"/>
    <cellStyle name="Normal 6 2 4 8 3 2 3" xfId="47033" xr:uid="{00000000-0005-0000-0000-000014220000}"/>
    <cellStyle name="Normal 6 2 4 8 3 3" xfId="21014" xr:uid="{00000000-0005-0000-0000-000015220000}"/>
    <cellStyle name="Normal 6 2 4 8 3 4" xfId="38360" xr:uid="{00000000-0005-0000-0000-000016220000}"/>
    <cellStyle name="Normal 6 2 4 8 4" xfId="10521" xr:uid="{00000000-0005-0000-0000-000017220000}"/>
    <cellStyle name="Normal 6 2 4 8 4 2" xfId="27874" xr:uid="{00000000-0005-0000-0000-000018220000}"/>
    <cellStyle name="Normal 6 2 4 8 4 3" xfId="45220" xr:uid="{00000000-0005-0000-0000-000019220000}"/>
    <cellStyle name="Normal 6 2 4 8 5" xfId="19201" xr:uid="{00000000-0005-0000-0000-00001A220000}"/>
    <cellStyle name="Normal 6 2 4 8 6" xfId="36547" xr:uid="{00000000-0005-0000-0000-00001B220000}"/>
    <cellStyle name="Normal 6 2 4 9" xfId="1113" xr:uid="{00000000-0005-0000-0000-00001C220000}"/>
    <cellStyle name="Normal 6 2 4 9 2" xfId="6895" xr:uid="{00000000-0005-0000-0000-00001D220000}"/>
    <cellStyle name="Normal 6 2 4 9 2 2" xfId="15568" xr:uid="{00000000-0005-0000-0000-00001E220000}"/>
    <cellStyle name="Normal 6 2 4 9 2 2 2" xfId="32921" xr:uid="{00000000-0005-0000-0000-00001F220000}"/>
    <cellStyle name="Normal 6 2 4 9 2 2 3" xfId="50267" xr:uid="{00000000-0005-0000-0000-000020220000}"/>
    <cellStyle name="Normal 6 2 4 9 2 3" xfId="24248" xr:uid="{00000000-0005-0000-0000-000021220000}"/>
    <cellStyle name="Normal 6 2 4 9 2 4" xfId="41594" xr:uid="{00000000-0005-0000-0000-000022220000}"/>
    <cellStyle name="Normal 6 2 4 9 3" xfId="4739" xr:uid="{00000000-0005-0000-0000-000023220000}"/>
    <cellStyle name="Normal 6 2 4 9 3 2" xfId="13412" xr:uid="{00000000-0005-0000-0000-000024220000}"/>
    <cellStyle name="Normal 6 2 4 9 3 2 2" xfId="30765" xr:uid="{00000000-0005-0000-0000-000025220000}"/>
    <cellStyle name="Normal 6 2 4 9 3 2 3" xfId="48111" xr:uid="{00000000-0005-0000-0000-000026220000}"/>
    <cellStyle name="Normal 6 2 4 9 3 3" xfId="22092" xr:uid="{00000000-0005-0000-0000-000027220000}"/>
    <cellStyle name="Normal 6 2 4 9 3 4" xfId="39438" xr:uid="{00000000-0005-0000-0000-000028220000}"/>
    <cellStyle name="Normal 6 2 4 9 4" xfId="9786" xr:uid="{00000000-0005-0000-0000-000029220000}"/>
    <cellStyle name="Normal 6 2 4 9 4 2" xfId="27139" xr:uid="{00000000-0005-0000-0000-00002A220000}"/>
    <cellStyle name="Normal 6 2 4 9 4 3" xfId="44485" xr:uid="{00000000-0005-0000-0000-00002B220000}"/>
    <cellStyle name="Normal 6 2 4 9 5" xfId="18466" xr:uid="{00000000-0005-0000-0000-00002C220000}"/>
    <cellStyle name="Normal 6 2 4 9 6" xfId="35812" xr:uid="{00000000-0005-0000-0000-00002D220000}"/>
    <cellStyle name="Normal 6 2 5" xfId="59" xr:uid="{00000000-0005-0000-0000-00002E220000}"/>
    <cellStyle name="Normal 6 2 5 10" xfId="8732" xr:uid="{00000000-0005-0000-0000-00002F220000}"/>
    <cellStyle name="Normal 6 2 5 10 2" xfId="26085" xr:uid="{00000000-0005-0000-0000-000030220000}"/>
    <cellStyle name="Normal 6 2 5 10 3" xfId="43431" xr:uid="{00000000-0005-0000-0000-000031220000}"/>
    <cellStyle name="Normal 6 2 5 11" xfId="17412" xr:uid="{00000000-0005-0000-0000-000032220000}"/>
    <cellStyle name="Normal 6 2 5 12" xfId="34758" xr:uid="{00000000-0005-0000-0000-000033220000}"/>
    <cellStyle name="Normal 6 2 5 2" xfId="304" xr:uid="{00000000-0005-0000-0000-000034220000}"/>
    <cellStyle name="Normal 6 2 5 2 10" xfId="35003" xr:uid="{00000000-0005-0000-0000-000035220000}"/>
    <cellStyle name="Normal 6 2 5 2 2" xfId="1039" xr:uid="{00000000-0005-0000-0000-000036220000}"/>
    <cellStyle name="Normal 6 2 5 2 2 2" xfId="2852" xr:uid="{00000000-0005-0000-0000-000037220000}"/>
    <cellStyle name="Normal 6 2 5 2 2 2 2" xfId="8634" xr:uid="{00000000-0005-0000-0000-000038220000}"/>
    <cellStyle name="Normal 6 2 5 2 2 2 2 2" xfId="17307" xr:uid="{00000000-0005-0000-0000-000039220000}"/>
    <cellStyle name="Normal 6 2 5 2 2 2 2 2 2" xfId="34660" xr:uid="{00000000-0005-0000-0000-00003A220000}"/>
    <cellStyle name="Normal 6 2 5 2 2 2 2 2 3" xfId="52006" xr:uid="{00000000-0005-0000-0000-00003B220000}"/>
    <cellStyle name="Normal 6 2 5 2 2 2 2 3" xfId="25987" xr:uid="{00000000-0005-0000-0000-00003C220000}"/>
    <cellStyle name="Normal 6 2 5 2 2 2 2 4" xfId="43333" xr:uid="{00000000-0005-0000-0000-00003D220000}"/>
    <cellStyle name="Normal 6 2 5 2 2 2 3" xfId="4665" xr:uid="{00000000-0005-0000-0000-00003E220000}"/>
    <cellStyle name="Normal 6 2 5 2 2 2 3 2" xfId="13338" xr:uid="{00000000-0005-0000-0000-00003F220000}"/>
    <cellStyle name="Normal 6 2 5 2 2 2 3 2 2" xfId="30691" xr:uid="{00000000-0005-0000-0000-000040220000}"/>
    <cellStyle name="Normal 6 2 5 2 2 2 3 2 3" xfId="48037" xr:uid="{00000000-0005-0000-0000-000041220000}"/>
    <cellStyle name="Normal 6 2 5 2 2 2 3 3" xfId="22018" xr:uid="{00000000-0005-0000-0000-000042220000}"/>
    <cellStyle name="Normal 6 2 5 2 2 2 3 4" xfId="39364" xr:uid="{00000000-0005-0000-0000-000043220000}"/>
    <cellStyle name="Normal 6 2 5 2 2 2 4" xfId="11525" xr:uid="{00000000-0005-0000-0000-000044220000}"/>
    <cellStyle name="Normal 6 2 5 2 2 2 4 2" xfId="28878" xr:uid="{00000000-0005-0000-0000-000045220000}"/>
    <cellStyle name="Normal 6 2 5 2 2 2 4 3" xfId="46224" xr:uid="{00000000-0005-0000-0000-000046220000}"/>
    <cellStyle name="Normal 6 2 5 2 2 2 5" xfId="20205" xr:uid="{00000000-0005-0000-0000-000047220000}"/>
    <cellStyle name="Normal 6 2 5 2 2 2 6" xfId="37551" xr:uid="{00000000-0005-0000-0000-000048220000}"/>
    <cellStyle name="Normal 6 2 5 2 2 3" xfId="1774" xr:uid="{00000000-0005-0000-0000-000049220000}"/>
    <cellStyle name="Normal 6 2 5 2 2 3 2" xfId="7556" xr:uid="{00000000-0005-0000-0000-00004A220000}"/>
    <cellStyle name="Normal 6 2 5 2 2 3 2 2" xfId="16229" xr:uid="{00000000-0005-0000-0000-00004B220000}"/>
    <cellStyle name="Normal 6 2 5 2 2 3 2 2 2" xfId="33582" xr:uid="{00000000-0005-0000-0000-00004C220000}"/>
    <cellStyle name="Normal 6 2 5 2 2 3 2 2 3" xfId="50928" xr:uid="{00000000-0005-0000-0000-00004D220000}"/>
    <cellStyle name="Normal 6 2 5 2 2 3 2 3" xfId="24909" xr:uid="{00000000-0005-0000-0000-00004E220000}"/>
    <cellStyle name="Normal 6 2 5 2 2 3 2 4" xfId="42255" xr:uid="{00000000-0005-0000-0000-00004F220000}"/>
    <cellStyle name="Normal 6 2 5 2 2 3 3" xfId="5400" xr:uid="{00000000-0005-0000-0000-000050220000}"/>
    <cellStyle name="Normal 6 2 5 2 2 3 3 2" xfId="14073" xr:uid="{00000000-0005-0000-0000-000051220000}"/>
    <cellStyle name="Normal 6 2 5 2 2 3 3 2 2" xfId="31426" xr:uid="{00000000-0005-0000-0000-000052220000}"/>
    <cellStyle name="Normal 6 2 5 2 2 3 3 2 3" xfId="48772" xr:uid="{00000000-0005-0000-0000-000053220000}"/>
    <cellStyle name="Normal 6 2 5 2 2 3 3 3" xfId="22753" xr:uid="{00000000-0005-0000-0000-000054220000}"/>
    <cellStyle name="Normal 6 2 5 2 2 3 3 4" xfId="40099" xr:uid="{00000000-0005-0000-0000-000055220000}"/>
    <cellStyle name="Normal 6 2 5 2 2 3 4" xfId="10447" xr:uid="{00000000-0005-0000-0000-000056220000}"/>
    <cellStyle name="Normal 6 2 5 2 2 3 4 2" xfId="27800" xr:uid="{00000000-0005-0000-0000-000057220000}"/>
    <cellStyle name="Normal 6 2 5 2 2 3 4 3" xfId="45146" xr:uid="{00000000-0005-0000-0000-000058220000}"/>
    <cellStyle name="Normal 6 2 5 2 2 3 5" xfId="19127" xr:uid="{00000000-0005-0000-0000-000059220000}"/>
    <cellStyle name="Normal 6 2 5 2 2 3 6" xfId="36473" xr:uid="{00000000-0005-0000-0000-00005A220000}"/>
    <cellStyle name="Normal 6 2 5 2 2 4" xfId="6821" xr:uid="{00000000-0005-0000-0000-00005B220000}"/>
    <cellStyle name="Normal 6 2 5 2 2 4 2" xfId="15494" xr:uid="{00000000-0005-0000-0000-00005C220000}"/>
    <cellStyle name="Normal 6 2 5 2 2 4 2 2" xfId="32847" xr:uid="{00000000-0005-0000-0000-00005D220000}"/>
    <cellStyle name="Normal 6 2 5 2 2 4 2 3" xfId="50193" xr:uid="{00000000-0005-0000-0000-00005E220000}"/>
    <cellStyle name="Normal 6 2 5 2 2 4 3" xfId="24174" xr:uid="{00000000-0005-0000-0000-00005F220000}"/>
    <cellStyle name="Normal 6 2 5 2 2 4 4" xfId="41520" xr:uid="{00000000-0005-0000-0000-000060220000}"/>
    <cellStyle name="Normal 6 2 5 2 2 5" xfId="3587" xr:uid="{00000000-0005-0000-0000-000061220000}"/>
    <cellStyle name="Normal 6 2 5 2 2 5 2" xfId="12260" xr:uid="{00000000-0005-0000-0000-000062220000}"/>
    <cellStyle name="Normal 6 2 5 2 2 5 2 2" xfId="29613" xr:uid="{00000000-0005-0000-0000-000063220000}"/>
    <cellStyle name="Normal 6 2 5 2 2 5 2 3" xfId="46959" xr:uid="{00000000-0005-0000-0000-000064220000}"/>
    <cellStyle name="Normal 6 2 5 2 2 5 3" xfId="20940" xr:uid="{00000000-0005-0000-0000-000065220000}"/>
    <cellStyle name="Normal 6 2 5 2 2 5 4" xfId="38286" xr:uid="{00000000-0005-0000-0000-000066220000}"/>
    <cellStyle name="Normal 6 2 5 2 2 6" xfId="9712" xr:uid="{00000000-0005-0000-0000-000067220000}"/>
    <cellStyle name="Normal 6 2 5 2 2 6 2" xfId="27065" xr:uid="{00000000-0005-0000-0000-000068220000}"/>
    <cellStyle name="Normal 6 2 5 2 2 6 3" xfId="44411" xr:uid="{00000000-0005-0000-0000-000069220000}"/>
    <cellStyle name="Normal 6 2 5 2 2 7" xfId="18392" xr:uid="{00000000-0005-0000-0000-00006A220000}"/>
    <cellStyle name="Normal 6 2 5 2 2 8" xfId="35738" xr:uid="{00000000-0005-0000-0000-00006B220000}"/>
    <cellStyle name="Normal 6 2 5 2 3" xfId="549" xr:uid="{00000000-0005-0000-0000-00006C220000}"/>
    <cellStyle name="Normal 6 2 5 2 3 2" xfId="2362" xr:uid="{00000000-0005-0000-0000-00006D220000}"/>
    <cellStyle name="Normal 6 2 5 2 3 2 2" xfId="8144" xr:uid="{00000000-0005-0000-0000-00006E220000}"/>
    <cellStyle name="Normal 6 2 5 2 3 2 2 2" xfId="16817" xr:uid="{00000000-0005-0000-0000-00006F220000}"/>
    <cellStyle name="Normal 6 2 5 2 3 2 2 2 2" xfId="34170" xr:uid="{00000000-0005-0000-0000-000070220000}"/>
    <cellStyle name="Normal 6 2 5 2 3 2 2 2 3" xfId="51516" xr:uid="{00000000-0005-0000-0000-000071220000}"/>
    <cellStyle name="Normal 6 2 5 2 3 2 2 3" xfId="25497" xr:uid="{00000000-0005-0000-0000-000072220000}"/>
    <cellStyle name="Normal 6 2 5 2 3 2 2 4" xfId="42843" xr:uid="{00000000-0005-0000-0000-000073220000}"/>
    <cellStyle name="Normal 6 2 5 2 3 2 3" xfId="5645" xr:uid="{00000000-0005-0000-0000-000074220000}"/>
    <cellStyle name="Normal 6 2 5 2 3 2 3 2" xfId="14318" xr:uid="{00000000-0005-0000-0000-000075220000}"/>
    <cellStyle name="Normal 6 2 5 2 3 2 3 2 2" xfId="31671" xr:uid="{00000000-0005-0000-0000-000076220000}"/>
    <cellStyle name="Normal 6 2 5 2 3 2 3 2 3" xfId="49017" xr:uid="{00000000-0005-0000-0000-000077220000}"/>
    <cellStyle name="Normal 6 2 5 2 3 2 3 3" xfId="22998" xr:uid="{00000000-0005-0000-0000-000078220000}"/>
    <cellStyle name="Normal 6 2 5 2 3 2 3 4" xfId="40344" xr:uid="{00000000-0005-0000-0000-000079220000}"/>
    <cellStyle name="Normal 6 2 5 2 3 2 4" xfId="11035" xr:uid="{00000000-0005-0000-0000-00007A220000}"/>
    <cellStyle name="Normal 6 2 5 2 3 2 4 2" xfId="28388" xr:uid="{00000000-0005-0000-0000-00007B220000}"/>
    <cellStyle name="Normal 6 2 5 2 3 2 4 3" xfId="45734" xr:uid="{00000000-0005-0000-0000-00007C220000}"/>
    <cellStyle name="Normal 6 2 5 2 3 2 5" xfId="19715" xr:uid="{00000000-0005-0000-0000-00007D220000}"/>
    <cellStyle name="Normal 6 2 5 2 3 2 6" xfId="37061" xr:uid="{00000000-0005-0000-0000-00007E220000}"/>
    <cellStyle name="Normal 6 2 5 2 3 3" xfId="6331" xr:uid="{00000000-0005-0000-0000-00007F220000}"/>
    <cellStyle name="Normal 6 2 5 2 3 3 2" xfId="15004" xr:uid="{00000000-0005-0000-0000-000080220000}"/>
    <cellStyle name="Normal 6 2 5 2 3 3 2 2" xfId="32357" xr:uid="{00000000-0005-0000-0000-000081220000}"/>
    <cellStyle name="Normal 6 2 5 2 3 3 2 3" xfId="49703" xr:uid="{00000000-0005-0000-0000-000082220000}"/>
    <cellStyle name="Normal 6 2 5 2 3 3 3" xfId="23684" xr:uid="{00000000-0005-0000-0000-000083220000}"/>
    <cellStyle name="Normal 6 2 5 2 3 3 4" xfId="41030" xr:uid="{00000000-0005-0000-0000-000084220000}"/>
    <cellStyle name="Normal 6 2 5 2 3 4" xfId="4175" xr:uid="{00000000-0005-0000-0000-000085220000}"/>
    <cellStyle name="Normal 6 2 5 2 3 4 2" xfId="12848" xr:uid="{00000000-0005-0000-0000-000086220000}"/>
    <cellStyle name="Normal 6 2 5 2 3 4 2 2" xfId="30201" xr:uid="{00000000-0005-0000-0000-000087220000}"/>
    <cellStyle name="Normal 6 2 5 2 3 4 2 3" xfId="47547" xr:uid="{00000000-0005-0000-0000-000088220000}"/>
    <cellStyle name="Normal 6 2 5 2 3 4 3" xfId="21528" xr:uid="{00000000-0005-0000-0000-000089220000}"/>
    <cellStyle name="Normal 6 2 5 2 3 4 4" xfId="38874" xr:uid="{00000000-0005-0000-0000-00008A220000}"/>
    <cellStyle name="Normal 6 2 5 2 3 5" xfId="9222" xr:uid="{00000000-0005-0000-0000-00008B220000}"/>
    <cellStyle name="Normal 6 2 5 2 3 5 2" xfId="26575" xr:uid="{00000000-0005-0000-0000-00008C220000}"/>
    <cellStyle name="Normal 6 2 5 2 3 5 3" xfId="43921" xr:uid="{00000000-0005-0000-0000-00008D220000}"/>
    <cellStyle name="Normal 6 2 5 2 3 6" xfId="17902" xr:uid="{00000000-0005-0000-0000-00008E220000}"/>
    <cellStyle name="Normal 6 2 5 2 3 7" xfId="35248" xr:uid="{00000000-0005-0000-0000-00008F220000}"/>
    <cellStyle name="Normal 6 2 5 2 4" xfId="2117" xr:uid="{00000000-0005-0000-0000-000090220000}"/>
    <cellStyle name="Normal 6 2 5 2 4 2" xfId="7899" xr:uid="{00000000-0005-0000-0000-000091220000}"/>
    <cellStyle name="Normal 6 2 5 2 4 2 2" xfId="16572" xr:uid="{00000000-0005-0000-0000-000092220000}"/>
    <cellStyle name="Normal 6 2 5 2 4 2 2 2" xfId="33925" xr:uid="{00000000-0005-0000-0000-000093220000}"/>
    <cellStyle name="Normal 6 2 5 2 4 2 2 3" xfId="51271" xr:uid="{00000000-0005-0000-0000-000094220000}"/>
    <cellStyle name="Normal 6 2 5 2 4 2 3" xfId="25252" xr:uid="{00000000-0005-0000-0000-000095220000}"/>
    <cellStyle name="Normal 6 2 5 2 4 2 4" xfId="42598" xr:uid="{00000000-0005-0000-0000-000096220000}"/>
    <cellStyle name="Normal 6 2 5 2 4 3" xfId="3930" xr:uid="{00000000-0005-0000-0000-000097220000}"/>
    <cellStyle name="Normal 6 2 5 2 4 3 2" xfId="12603" xr:uid="{00000000-0005-0000-0000-000098220000}"/>
    <cellStyle name="Normal 6 2 5 2 4 3 2 2" xfId="29956" xr:uid="{00000000-0005-0000-0000-000099220000}"/>
    <cellStyle name="Normal 6 2 5 2 4 3 2 3" xfId="47302" xr:uid="{00000000-0005-0000-0000-00009A220000}"/>
    <cellStyle name="Normal 6 2 5 2 4 3 3" xfId="21283" xr:uid="{00000000-0005-0000-0000-00009B220000}"/>
    <cellStyle name="Normal 6 2 5 2 4 3 4" xfId="38629" xr:uid="{00000000-0005-0000-0000-00009C220000}"/>
    <cellStyle name="Normal 6 2 5 2 4 4" xfId="10790" xr:uid="{00000000-0005-0000-0000-00009D220000}"/>
    <cellStyle name="Normal 6 2 5 2 4 4 2" xfId="28143" xr:uid="{00000000-0005-0000-0000-00009E220000}"/>
    <cellStyle name="Normal 6 2 5 2 4 4 3" xfId="45489" xr:uid="{00000000-0005-0000-0000-00009F220000}"/>
    <cellStyle name="Normal 6 2 5 2 4 5" xfId="19470" xr:uid="{00000000-0005-0000-0000-0000A0220000}"/>
    <cellStyle name="Normal 6 2 5 2 4 6" xfId="36816" xr:uid="{00000000-0005-0000-0000-0000A1220000}"/>
    <cellStyle name="Normal 6 2 5 2 5" xfId="1284" xr:uid="{00000000-0005-0000-0000-0000A2220000}"/>
    <cellStyle name="Normal 6 2 5 2 5 2" xfId="7066" xr:uid="{00000000-0005-0000-0000-0000A3220000}"/>
    <cellStyle name="Normal 6 2 5 2 5 2 2" xfId="15739" xr:uid="{00000000-0005-0000-0000-0000A4220000}"/>
    <cellStyle name="Normal 6 2 5 2 5 2 2 2" xfId="33092" xr:uid="{00000000-0005-0000-0000-0000A5220000}"/>
    <cellStyle name="Normal 6 2 5 2 5 2 2 3" xfId="50438" xr:uid="{00000000-0005-0000-0000-0000A6220000}"/>
    <cellStyle name="Normal 6 2 5 2 5 2 3" xfId="24419" xr:uid="{00000000-0005-0000-0000-0000A7220000}"/>
    <cellStyle name="Normal 6 2 5 2 5 2 4" xfId="41765" xr:uid="{00000000-0005-0000-0000-0000A8220000}"/>
    <cellStyle name="Normal 6 2 5 2 5 3" xfId="4910" xr:uid="{00000000-0005-0000-0000-0000A9220000}"/>
    <cellStyle name="Normal 6 2 5 2 5 3 2" xfId="13583" xr:uid="{00000000-0005-0000-0000-0000AA220000}"/>
    <cellStyle name="Normal 6 2 5 2 5 3 2 2" xfId="30936" xr:uid="{00000000-0005-0000-0000-0000AB220000}"/>
    <cellStyle name="Normal 6 2 5 2 5 3 2 3" xfId="48282" xr:uid="{00000000-0005-0000-0000-0000AC220000}"/>
    <cellStyle name="Normal 6 2 5 2 5 3 3" xfId="22263" xr:uid="{00000000-0005-0000-0000-0000AD220000}"/>
    <cellStyle name="Normal 6 2 5 2 5 3 4" xfId="39609" xr:uid="{00000000-0005-0000-0000-0000AE220000}"/>
    <cellStyle name="Normal 6 2 5 2 5 4" xfId="9957" xr:uid="{00000000-0005-0000-0000-0000AF220000}"/>
    <cellStyle name="Normal 6 2 5 2 5 4 2" xfId="27310" xr:uid="{00000000-0005-0000-0000-0000B0220000}"/>
    <cellStyle name="Normal 6 2 5 2 5 4 3" xfId="44656" xr:uid="{00000000-0005-0000-0000-0000B1220000}"/>
    <cellStyle name="Normal 6 2 5 2 5 5" xfId="18637" xr:uid="{00000000-0005-0000-0000-0000B2220000}"/>
    <cellStyle name="Normal 6 2 5 2 5 6" xfId="35983" xr:uid="{00000000-0005-0000-0000-0000B3220000}"/>
    <cellStyle name="Normal 6 2 5 2 6" xfId="6086" xr:uid="{00000000-0005-0000-0000-0000B4220000}"/>
    <cellStyle name="Normal 6 2 5 2 6 2" xfId="14759" xr:uid="{00000000-0005-0000-0000-0000B5220000}"/>
    <cellStyle name="Normal 6 2 5 2 6 2 2" xfId="32112" xr:uid="{00000000-0005-0000-0000-0000B6220000}"/>
    <cellStyle name="Normal 6 2 5 2 6 2 3" xfId="49458" xr:uid="{00000000-0005-0000-0000-0000B7220000}"/>
    <cellStyle name="Normal 6 2 5 2 6 3" xfId="23439" xr:uid="{00000000-0005-0000-0000-0000B8220000}"/>
    <cellStyle name="Normal 6 2 5 2 6 4" xfId="40785" xr:uid="{00000000-0005-0000-0000-0000B9220000}"/>
    <cellStyle name="Normal 6 2 5 2 7" xfId="3097" xr:uid="{00000000-0005-0000-0000-0000BA220000}"/>
    <cellStyle name="Normal 6 2 5 2 7 2" xfId="11770" xr:uid="{00000000-0005-0000-0000-0000BB220000}"/>
    <cellStyle name="Normal 6 2 5 2 7 2 2" xfId="29123" xr:uid="{00000000-0005-0000-0000-0000BC220000}"/>
    <cellStyle name="Normal 6 2 5 2 7 2 3" xfId="46469" xr:uid="{00000000-0005-0000-0000-0000BD220000}"/>
    <cellStyle name="Normal 6 2 5 2 7 3" xfId="20450" xr:uid="{00000000-0005-0000-0000-0000BE220000}"/>
    <cellStyle name="Normal 6 2 5 2 7 4" xfId="37796" xr:uid="{00000000-0005-0000-0000-0000BF220000}"/>
    <cellStyle name="Normal 6 2 5 2 8" xfId="8977" xr:uid="{00000000-0005-0000-0000-0000C0220000}"/>
    <cellStyle name="Normal 6 2 5 2 8 2" xfId="26330" xr:uid="{00000000-0005-0000-0000-0000C1220000}"/>
    <cellStyle name="Normal 6 2 5 2 8 3" xfId="43676" xr:uid="{00000000-0005-0000-0000-0000C2220000}"/>
    <cellStyle name="Normal 6 2 5 2 9" xfId="17657" xr:uid="{00000000-0005-0000-0000-0000C3220000}"/>
    <cellStyle name="Normal 6 2 5 3" xfId="206" xr:uid="{00000000-0005-0000-0000-0000C4220000}"/>
    <cellStyle name="Normal 6 2 5 3 10" xfId="34905" xr:uid="{00000000-0005-0000-0000-0000C5220000}"/>
    <cellStyle name="Normal 6 2 5 3 2" xfId="941" xr:uid="{00000000-0005-0000-0000-0000C6220000}"/>
    <cellStyle name="Normal 6 2 5 3 2 2" xfId="2754" xr:uid="{00000000-0005-0000-0000-0000C7220000}"/>
    <cellStyle name="Normal 6 2 5 3 2 2 2" xfId="8536" xr:uid="{00000000-0005-0000-0000-0000C8220000}"/>
    <cellStyle name="Normal 6 2 5 3 2 2 2 2" xfId="17209" xr:uid="{00000000-0005-0000-0000-0000C9220000}"/>
    <cellStyle name="Normal 6 2 5 3 2 2 2 2 2" xfId="34562" xr:uid="{00000000-0005-0000-0000-0000CA220000}"/>
    <cellStyle name="Normal 6 2 5 3 2 2 2 2 3" xfId="51908" xr:uid="{00000000-0005-0000-0000-0000CB220000}"/>
    <cellStyle name="Normal 6 2 5 3 2 2 2 3" xfId="25889" xr:uid="{00000000-0005-0000-0000-0000CC220000}"/>
    <cellStyle name="Normal 6 2 5 3 2 2 2 4" xfId="43235" xr:uid="{00000000-0005-0000-0000-0000CD220000}"/>
    <cellStyle name="Normal 6 2 5 3 2 2 3" xfId="4567" xr:uid="{00000000-0005-0000-0000-0000CE220000}"/>
    <cellStyle name="Normal 6 2 5 3 2 2 3 2" xfId="13240" xr:uid="{00000000-0005-0000-0000-0000CF220000}"/>
    <cellStyle name="Normal 6 2 5 3 2 2 3 2 2" xfId="30593" xr:uid="{00000000-0005-0000-0000-0000D0220000}"/>
    <cellStyle name="Normal 6 2 5 3 2 2 3 2 3" xfId="47939" xr:uid="{00000000-0005-0000-0000-0000D1220000}"/>
    <cellStyle name="Normal 6 2 5 3 2 2 3 3" xfId="21920" xr:uid="{00000000-0005-0000-0000-0000D2220000}"/>
    <cellStyle name="Normal 6 2 5 3 2 2 3 4" xfId="39266" xr:uid="{00000000-0005-0000-0000-0000D3220000}"/>
    <cellStyle name="Normal 6 2 5 3 2 2 4" xfId="11427" xr:uid="{00000000-0005-0000-0000-0000D4220000}"/>
    <cellStyle name="Normal 6 2 5 3 2 2 4 2" xfId="28780" xr:uid="{00000000-0005-0000-0000-0000D5220000}"/>
    <cellStyle name="Normal 6 2 5 3 2 2 4 3" xfId="46126" xr:uid="{00000000-0005-0000-0000-0000D6220000}"/>
    <cellStyle name="Normal 6 2 5 3 2 2 5" xfId="20107" xr:uid="{00000000-0005-0000-0000-0000D7220000}"/>
    <cellStyle name="Normal 6 2 5 3 2 2 6" xfId="37453" xr:uid="{00000000-0005-0000-0000-0000D8220000}"/>
    <cellStyle name="Normal 6 2 5 3 2 3" xfId="1676" xr:uid="{00000000-0005-0000-0000-0000D9220000}"/>
    <cellStyle name="Normal 6 2 5 3 2 3 2" xfId="7458" xr:uid="{00000000-0005-0000-0000-0000DA220000}"/>
    <cellStyle name="Normal 6 2 5 3 2 3 2 2" xfId="16131" xr:uid="{00000000-0005-0000-0000-0000DB220000}"/>
    <cellStyle name="Normal 6 2 5 3 2 3 2 2 2" xfId="33484" xr:uid="{00000000-0005-0000-0000-0000DC220000}"/>
    <cellStyle name="Normal 6 2 5 3 2 3 2 2 3" xfId="50830" xr:uid="{00000000-0005-0000-0000-0000DD220000}"/>
    <cellStyle name="Normal 6 2 5 3 2 3 2 3" xfId="24811" xr:uid="{00000000-0005-0000-0000-0000DE220000}"/>
    <cellStyle name="Normal 6 2 5 3 2 3 2 4" xfId="42157" xr:uid="{00000000-0005-0000-0000-0000DF220000}"/>
    <cellStyle name="Normal 6 2 5 3 2 3 3" xfId="5302" xr:uid="{00000000-0005-0000-0000-0000E0220000}"/>
    <cellStyle name="Normal 6 2 5 3 2 3 3 2" xfId="13975" xr:uid="{00000000-0005-0000-0000-0000E1220000}"/>
    <cellStyle name="Normal 6 2 5 3 2 3 3 2 2" xfId="31328" xr:uid="{00000000-0005-0000-0000-0000E2220000}"/>
    <cellStyle name="Normal 6 2 5 3 2 3 3 2 3" xfId="48674" xr:uid="{00000000-0005-0000-0000-0000E3220000}"/>
    <cellStyle name="Normal 6 2 5 3 2 3 3 3" xfId="22655" xr:uid="{00000000-0005-0000-0000-0000E4220000}"/>
    <cellStyle name="Normal 6 2 5 3 2 3 3 4" xfId="40001" xr:uid="{00000000-0005-0000-0000-0000E5220000}"/>
    <cellStyle name="Normal 6 2 5 3 2 3 4" xfId="10349" xr:uid="{00000000-0005-0000-0000-0000E6220000}"/>
    <cellStyle name="Normal 6 2 5 3 2 3 4 2" xfId="27702" xr:uid="{00000000-0005-0000-0000-0000E7220000}"/>
    <cellStyle name="Normal 6 2 5 3 2 3 4 3" xfId="45048" xr:uid="{00000000-0005-0000-0000-0000E8220000}"/>
    <cellStyle name="Normal 6 2 5 3 2 3 5" xfId="19029" xr:uid="{00000000-0005-0000-0000-0000E9220000}"/>
    <cellStyle name="Normal 6 2 5 3 2 3 6" xfId="36375" xr:uid="{00000000-0005-0000-0000-0000EA220000}"/>
    <cellStyle name="Normal 6 2 5 3 2 4" xfId="6723" xr:uid="{00000000-0005-0000-0000-0000EB220000}"/>
    <cellStyle name="Normal 6 2 5 3 2 4 2" xfId="15396" xr:uid="{00000000-0005-0000-0000-0000EC220000}"/>
    <cellStyle name="Normal 6 2 5 3 2 4 2 2" xfId="32749" xr:uid="{00000000-0005-0000-0000-0000ED220000}"/>
    <cellStyle name="Normal 6 2 5 3 2 4 2 3" xfId="50095" xr:uid="{00000000-0005-0000-0000-0000EE220000}"/>
    <cellStyle name="Normal 6 2 5 3 2 4 3" xfId="24076" xr:uid="{00000000-0005-0000-0000-0000EF220000}"/>
    <cellStyle name="Normal 6 2 5 3 2 4 4" xfId="41422" xr:uid="{00000000-0005-0000-0000-0000F0220000}"/>
    <cellStyle name="Normal 6 2 5 3 2 5" xfId="3489" xr:uid="{00000000-0005-0000-0000-0000F1220000}"/>
    <cellStyle name="Normal 6 2 5 3 2 5 2" xfId="12162" xr:uid="{00000000-0005-0000-0000-0000F2220000}"/>
    <cellStyle name="Normal 6 2 5 3 2 5 2 2" xfId="29515" xr:uid="{00000000-0005-0000-0000-0000F3220000}"/>
    <cellStyle name="Normal 6 2 5 3 2 5 2 3" xfId="46861" xr:uid="{00000000-0005-0000-0000-0000F4220000}"/>
    <cellStyle name="Normal 6 2 5 3 2 5 3" xfId="20842" xr:uid="{00000000-0005-0000-0000-0000F5220000}"/>
    <cellStyle name="Normal 6 2 5 3 2 5 4" xfId="38188" xr:uid="{00000000-0005-0000-0000-0000F6220000}"/>
    <cellStyle name="Normal 6 2 5 3 2 6" xfId="9614" xr:uid="{00000000-0005-0000-0000-0000F7220000}"/>
    <cellStyle name="Normal 6 2 5 3 2 6 2" xfId="26967" xr:uid="{00000000-0005-0000-0000-0000F8220000}"/>
    <cellStyle name="Normal 6 2 5 3 2 6 3" xfId="44313" xr:uid="{00000000-0005-0000-0000-0000F9220000}"/>
    <cellStyle name="Normal 6 2 5 3 2 7" xfId="18294" xr:uid="{00000000-0005-0000-0000-0000FA220000}"/>
    <cellStyle name="Normal 6 2 5 3 2 8" xfId="35640" xr:uid="{00000000-0005-0000-0000-0000FB220000}"/>
    <cellStyle name="Normal 6 2 5 3 3" xfId="696" xr:uid="{00000000-0005-0000-0000-0000FC220000}"/>
    <cellStyle name="Normal 6 2 5 3 3 2" xfId="2509" xr:uid="{00000000-0005-0000-0000-0000FD220000}"/>
    <cellStyle name="Normal 6 2 5 3 3 2 2" xfId="8291" xr:uid="{00000000-0005-0000-0000-0000FE220000}"/>
    <cellStyle name="Normal 6 2 5 3 3 2 2 2" xfId="16964" xr:uid="{00000000-0005-0000-0000-0000FF220000}"/>
    <cellStyle name="Normal 6 2 5 3 3 2 2 2 2" xfId="34317" xr:uid="{00000000-0005-0000-0000-000000230000}"/>
    <cellStyle name="Normal 6 2 5 3 3 2 2 2 3" xfId="51663" xr:uid="{00000000-0005-0000-0000-000001230000}"/>
    <cellStyle name="Normal 6 2 5 3 3 2 2 3" xfId="25644" xr:uid="{00000000-0005-0000-0000-000002230000}"/>
    <cellStyle name="Normal 6 2 5 3 3 2 2 4" xfId="42990" xr:uid="{00000000-0005-0000-0000-000003230000}"/>
    <cellStyle name="Normal 6 2 5 3 3 2 3" xfId="5743" xr:uid="{00000000-0005-0000-0000-000004230000}"/>
    <cellStyle name="Normal 6 2 5 3 3 2 3 2" xfId="14416" xr:uid="{00000000-0005-0000-0000-000005230000}"/>
    <cellStyle name="Normal 6 2 5 3 3 2 3 2 2" xfId="31769" xr:uid="{00000000-0005-0000-0000-000006230000}"/>
    <cellStyle name="Normal 6 2 5 3 3 2 3 2 3" xfId="49115" xr:uid="{00000000-0005-0000-0000-000007230000}"/>
    <cellStyle name="Normal 6 2 5 3 3 2 3 3" xfId="23096" xr:uid="{00000000-0005-0000-0000-000008230000}"/>
    <cellStyle name="Normal 6 2 5 3 3 2 3 4" xfId="40442" xr:uid="{00000000-0005-0000-0000-000009230000}"/>
    <cellStyle name="Normal 6 2 5 3 3 2 4" xfId="11182" xr:uid="{00000000-0005-0000-0000-00000A230000}"/>
    <cellStyle name="Normal 6 2 5 3 3 2 4 2" xfId="28535" xr:uid="{00000000-0005-0000-0000-00000B230000}"/>
    <cellStyle name="Normal 6 2 5 3 3 2 4 3" xfId="45881" xr:uid="{00000000-0005-0000-0000-00000C230000}"/>
    <cellStyle name="Normal 6 2 5 3 3 2 5" xfId="19862" xr:uid="{00000000-0005-0000-0000-00000D230000}"/>
    <cellStyle name="Normal 6 2 5 3 3 2 6" xfId="37208" xr:uid="{00000000-0005-0000-0000-00000E230000}"/>
    <cellStyle name="Normal 6 2 5 3 3 3" xfId="6478" xr:uid="{00000000-0005-0000-0000-00000F230000}"/>
    <cellStyle name="Normal 6 2 5 3 3 3 2" xfId="15151" xr:uid="{00000000-0005-0000-0000-000010230000}"/>
    <cellStyle name="Normal 6 2 5 3 3 3 2 2" xfId="32504" xr:uid="{00000000-0005-0000-0000-000011230000}"/>
    <cellStyle name="Normal 6 2 5 3 3 3 2 3" xfId="49850" xr:uid="{00000000-0005-0000-0000-000012230000}"/>
    <cellStyle name="Normal 6 2 5 3 3 3 3" xfId="23831" xr:uid="{00000000-0005-0000-0000-000013230000}"/>
    <cellStyle name="Normal 6 2 5 3 3 3 4" xfId="41177" xr:uid="{00000000-0005-0000-0000-000014230000}"/>
    <cellStyle name="Normal 6 2 5 3 3 4" xfId="4322" xr:uid="{00000000-0005-0000-0000-000015230000}"/>
    <cellStyle name="Normal 6 2 5 3 3 4 2" xfId="12995" xr:uid="{00000000-0005-0000-0000-000016230000}"/>
    <cellStyle name="Normal 6 2 5 3 3 4 2 2" xfId="30348" xr:uid="{00000000-0005-0000-0000-000017230000}"/>
    <cellStyle name="Normal 6 2 5 3 3 4 2 3" xfId="47694" xr:uid="{00000000-0005-0000-0000-000018230000}"/>
    <cellStyle name="Normal 6 2 5 3 3 4 3" xfId="21675" xr:uid="{00000000-0005-0000-0000-000019230000}"/>
    <cellStyle name="Normal 6 2 5 3 3 4 4" xfId="39021" xr:uid="{00000000-0005-0000-0000-00001A230000}"/>
    <cellStyle name="Normal 6 2 5 3 3 5" xfId="9369" xr:uid="{00000000-0005-0000-0000-00001B230000}"/>
    <cellStyle name="Normal 6 2 5 3 3 5 2" xfId="26722" xr:uid="{00000000-0005-0000-0000-00001C230000}"/>
    <cellStyle name="Normal 6 2 5 3 3 5 3" xfId="44068" xr:uid="{00000000-0005-0000-0000-00001D230000}"/>
    <cellStyle name="Normal 6 2 5 3 3 6" xfId="18049" xr:uid="{00000000-0005-0000-0000-00001E230000}"/>
    <cellStyle name="Normal 6 2 5 3 3 7" xfId="35395" xr:uid="{00000000-0005-0000-0000-00001F230000}"/>
    <cellStyle name="Normal 6 2 5 3 4" xfId="2019" xr:uid="{00000000-0005-0000-0000-000020230000}"/>
    <cellStyle name="Normal 6 2 5 3 4 2" xfId="7801" xr:uid="{00000000-0005-0000-0000-000021230000}"/>
    <cellStyle name="Normal 6 2 5 3 4 2 2" xfId="16474" xr:uid="{00000000-0005-0000-0000-000022230000}"/>
    <cellStyle name="Normal 6 2 5 3 4 2 2 2" xfId="33827" xr:uid="{00000000-0005-0000-0000-000023230000}"/>
    <cellStyle name="Normal 6 2 5 3 4 2 2 3" xfId="51173" xr:uid="{00000000-0005-0000-0000-000024230000}"/>
    <cellStyle name="Normal 6 2 5 3 4 2 3" xfId="25154" xr:uid="{00000000-0005-0000-0000-000025230000}"/>
    <cellStyle name="Normal 6 2 5 3 4 2 4" xfId="42500" xr:uid="{00000000-0005-0000-0000-000026230000}"/>
    <cellStyle name="Normal 6 2 5 3 4 3" xfId="3832" xr:uid="{00000000-0005-0000-0000-000027230000}"/>
    <cellStyle name="Normal 6 2 5 3 4 3 2" xfId="12505" xr:uid="{00000000-0005-0000-0000-000028230000}"/>
    <cellStyle name="Normal 6 2 5 3 4 3 2 2" xfId="29858" xr:uid="{00000000-0005-0000-0000-000029230000}"/>
    <cellStyle name="Normal 6 2 5 3 4 3 2 3" xfId="47204" xr:uid="{00000000-0005-0000-0000-00002A230000}"/>
    <cellStyle name="Normal 6 2 5 3 4 3 3" xfId="21185" xr:uid="{00000000-0005-0000-0000-00002B230000}"/>
    <cellStyle name="Normal 6 2 5 3 4 3 4" xfId="38531" xr:uid="{00000000-0005-0000-0000-00002C230000}"/>
    <cellStyle name="Normal 6 2 5 3 4 4" xfId="10692" xr:uid="{00000000-0005-0000-0000-00002D230000}"/>
    <cellStyle name="Normal 6 2 5 3 4 4 2" xfId="28045" xr:uid="{00000000-0005-0000-0000-00002E230000}"/>
    <cellStyle name="Normal 6 2 5 3 4 4 3" xfId="45391" xr:uid="{00000000-0005-0000-0000-00002F230000}"/>
    <cellStyle name="Normal 6 2 5 3 4 5" xfId="19372" xr:uid="{00000000-0005-0000-0000-000030230000}"/>
    <cellStyle name="Normal 6 2 5 3 4 6" xfId="36718" xr:uid="{00000000-0005-0000-0000-000031230000}"/>
    <cellStyle name="Normal 6 2 5 3 5" xfId="1431" xr:uid="{00000000-0005-0000-0000-000032230000}"/>
    <cellStyle name="Normal 6 2 5 3 5 2" xfId="7213" xr:uid="{00000000-0005-0000-0000-000033230000}"/>
    <cellStyle name="Normal 6 2 5 3 5 2 2" xfId="15886" xr:uid="{00000000-0005-0000-0000-000034230000}"/>
    <cellStyle name="Normal 6 2 5 3 5 2 2 2" xfId="33239" xr:uid="{00000000-0005-0000-0000-000035230000}"/>
    <cellStyle name="Normal 6 2 5 3 5 2 2 3" xfId="50585" xr:uid="{00000000-0005-0000-0000-000036230000}"/>
    <cellStyle name="Normal 6 2 5 3 5 2 3" xfId="24566" xr:uid="{00000000-0005-0000-0000-000037230000}"/>
    <cellStyle name="Normal 6 2 5 3 5 2 4" xfId="41912" xr:uid="{00000000-0005-0000-0000-000038230000}"/>
    <cellStyle name="Normal 6 2 5 3 5 3" xfId="5057" xr:uid="{00000000-0005-0000-0000-000039230000}"/>
    <cellStyle name="Normal 6 2 5 3 5 3 2" xfId="13730" xr:uid="{00000000-0005-0000-0000-00003A230000}"/>
    <cellStyle name="Normal 6 2 5 3 5 3 2 2" xfId="31083" xr:uid="{00000000-0005-0000-0000-00003B230000}"/>
    <cellStyle name="Normal 6 2 5 3 5 3 2 3" xfId="48429" xr:uid="{00000000-0005-0000-0000-00003C230000}"/>
    <cellStyle name="Normal 6 2 5 3 5 3 3" xfId="22410" xr:uid="{00000000-0005-0000-0000-00003D230000}"/>
    <cellStyle name="Normal 6 2 5 3 5 3 4" xfId="39756" xr:uid="{00000000-0005-0000-0000-00003E230000}"/>
    <cellStyle name="Normal 6 2 5 3 5 4" xfId="10104" xr:uid="{00000000-0005-0000-0000-00003F230000}"/>
    <cellStyle name="Normal 6 2 5 3 5 4 2" xfId="27457" xr:uid="{00000000-0005-0000-0000-000040230000}"/>
    <cellStyle name="Normal 6 2 5 3 5 4 3" xfId="44803" xr:uid="{00000000-0005-0000-0000-000041230000}"/>
    <cellStyle name="Normal 6 2 5 3 5 5" xfId="18784" xr:uid="{00000000-0005-0000-0000-000042230000}"/>
    <cellStyle name="Normal 6 2 5 3 5 6" xfId="36130" xr:uid="{00000000-0005-0000-0000-000043230000}"/>
    <cellStyle name="Normal 6 2 5 3 6" xfId="5988" xr:uid="{00000000-0005-0000-0000-000044230000}"/>
    <cellStyle name="Normal 6 2 5 3 6 2" xfId="14661" xr:uid="{00000000-0005-0000-0000-000045230000}"/>
    <cellStyle name="Normal 6 2 5 3 6 2 2" xfId="32014" xr:uid="{00000000-0005-0000-0000-000046230000}"/>
    <cellStyle name="Normal 6 2 5 3 6 2 3" xfId="49360" xr:uid="{00000000-0005-0000-0000-000047230000}"/>
    <cellStyle name="Normal 6 2 5 3 6 3" xfId="23341" xr:uid="{00000000-0005-0000-0000-000048230000}"/>
    <cellStyle name="Normal 6 2 5 3 6 4" xfId="40687" xr:uid="{00000000-0005-0000-0000-000049230000}"/>
    <cellStyle name="Normal 6 2 5 3 7" xfId="3244" xr:uid="{00000000-0005-0000-0000-00004A230000}"/>
    <cellStyle name="Normal 6 2 5 3 7 2" xfId="11917" xr:uid="{00000000-0005-0000-0000-00004B230000}"/>
    <cellStyle name="Normal 6 2 5 3 7 2 2" xfId="29270" xr:uid="{00000000-0005-0000-0000-00004C230000}"/>
    <cellStyle name="Normal 6 2 5 3 7 2 3" xfId="46616" xr:uid="{00000000-0005-0000-0000-00004D230000}"/>
    <cellStyle name="Normal 6 2 5 3 7 3" xfId="20597" xr:uid="{00000000-0005-0000-0000-00004E230000}"/>
    <cellStyle name="Normal 6 2 5 3 7 4" xfId="37943" xr:uid="{00000000-0005-0000-0000-00004F230000}"/>
    <cellStyle name="Normal 6 2 5 3 8" xfId="8879" xr:uid="{00000000-0005-0000-0000-000050230000}"/>
    <cellStyle name="Normal 6 2 5 3 8 2" xfId="26232" xr:uid="{00000000-0005-0000-0000-000051230000}"/>
    <cellStyle name="Normal 6 2 5 3 8 3" xfId="43578" xr:uid="{00000000-0005-0000-0000-000052230000}"/>
    <cellStyle name="Normal 6 2 5 3 9" xfId="17559" xr:uid="{00000000-0005-0000-0000-000053230000}"/>
    <cellStyle name="Normal 6 2 5 4" xfId="794" xr:uid="{00000000-0005-0000-0000-000054230000}"/>
    <cellStyle name="Normal 6 2 5 4 2" xfId="2607" xr:uid="{00000000-0005-0000-0000-000055230000}"/>
    <cellStyle name="Normal 6 2 5 4 2 2" xfId="8389" xr:uid="{00000000-0005-0000-0000-000056230000}"/>
    <cellStyle name="Normal 6 2 5 4 2 2 2" xfId="17062" xr:uid="{00000000-0005-0000-0000-000057230000}"/>
    <cellStyle name="Normal 6 2 5 4 2 2 2 2" xfId="34415" xr:uid="{00000000-0005-0000-0000-000058230000}"/>
    <cellStyle name="Normal 6 2 5 4 2 2 2 3" xfId="51761" xr:uid="{00000000-0005-0000-0000-000059230000}"/>
    <cellStyle name="Normal 6 2 5 4 2 2 3" xfId="25742" xr:uid="{00000000-0005-0000-0000-00005A230000}"/>
    <cellStyle name="Normal 6 2 5 4 2 2 4" xfId="43088" xr:uid="{00000000-0005-0000-0000-00005B230000}"/>
    <cellStyle name="Normal 6 2 5 4 2 3" xfId="4420" xr:uid="{00000000-0005-0000-0000-00005C230000}"/>
    <cellStyle name="Normal 6 2 5 4 2 3 2" xfId="13093" xr:uid="{00000000-0005-0000-0000-00005D230000}"/>
    <cellStyle name="Normal 6 2 5 4 2 3 2 2" xfId="30446" xr:uid="{00000000-0005-0000-0000-00005E230000}"/>
    <cellStyle name="Normal 6 2 5 4 2 3 2 3" xfId="47792" xr:uid="{00000000-0005-0000-0000-00005F230000}"/>
    <cellStyle name="Normal 6 2 5 4 2 3 3" xfId="21773" xr:uid="{00000000-0005-0000-0000-000060230000}"/>
    <cellStyle name="Normal 6 2 5 4 2 3 4" xfId="39119" xr:uid="{00000000-0005-0000-0000-000061230000}"/>
    <cellStyle name="Normal 6 2 5 4 2 4" xfId="11280" xr:uid="{00000000-0005-0000-0000-000062230000}"/>
    <cellStyle name="Normal 6 2 5 4 2 4 2" xfId="28633" xr:uid="{00000000-0005-0000-0000-000063230000}"/>
    <cellStyle name="Normal 6 2 5 4 2 4 3" xfId="45979" xr:uid="{00000000-0005-0000-0000-000064230000}"/>
    <cellStyle name="Normal 6 2 5 4 2 5" xfId="19960" xr:uid="{00000000-0005-0000-0000-000065230000}"/>
    <cellStyle name="Normal 6 2 5 4 2 6" xfId="37306" xr:uid="{00000000-0005-0000-0000-000066230000}"/>
    <cellStyle name="Normal 6 2 5 4 3" xfId="1529" xr:uid="{00000000-0005-0000-0000-000067230000}"/>
    <cellStyle name="Normal 6 2 5 4 3 2" xfId="7311" xr:uid="{00000000-0005-0000-0000-000068230000}"/>
    <cellStyle name="Normal 6 2 5 4 3 2 2" xfId="15984" xr:uid="{00000000-0005-0000-0000-000069230000}"/>
    <cellStyle name="Normal 6 2 5 4 3 2 2 2" xfId="33337" xr:uid="{00000000-0005-0000-0000-00006A230000}"/>
    <cellStyle name="Normal 6 2 5 4 3 2 2 3" xfId="50683" xr:uid="{00000000-0005-0000-0000-00006B230000}"/>
    <cellStyle name="Normal 6 2 5 4 3 2 3" xfId="24664" xr:uid="{00000000-0005-0000-0000-00006C230000}"/>
    <cellStyle name="Normal 6 2 5 4 3 2 4" xfId="42010" xr:uid="{00000000-0005-0000-0000-00006D230000}"/>
    <cellStyle name="Normal 6 2 5 4 3 3" xfId="5155" xr:uid="{00000000-0005-0000-0000-00006E230000}"/>
    <cellStyle name="Normal 6 2 5 4 3 3 2" xfId="13828" xr:uid="{00000000-0005-0000-0000-00006F230000}"/>
    <cellStyle name="Normal 6 2 5 4 3 3 2 2" xfId="31181" xr:uid="{00000000-0005-0000-0000-000070230000}"/>
    <cellStyle name="Normal 6 2 5 4 3 3 2 3" xfId="48527" xr:uid="{00000000-0005-0000-0000-000071230000}"/>
    <cellStyle name="Normal 6 2 5 4 3 3 3" xfId="22508" xr:uid="{00000000-0005-0000-0000-000072230000}"/>
    <cellStyle name="Normal 6 2 5 4 3 3 4" xfId="39854" xr:uid="{00000000-0005-0000-0000-000073230000}"/>
    <cellStyle name="Normal 6 2 5 4 3 4" xfId="10202" xr:uid="{00000000-0005-0000-0000-000074230000}"/>
    <cellStyle name="Normal 6 2 5 4 3 4 2" xfId="27555" xr:uid="{00000000-0005-0000-0000-000075230000}"/>
    <cellStyle name="Normal 6 2 5 4 3 4 3" xfId="44901" xr:uid="{00000000-0005-0000-0000-000076230000}"/>
    <cellStyle name="Normal 6 2 5 4 3 5" xfId="18882" xr:uid="{00000000-0005-0000-0000-000077230000}"/>
    <cellStyle name="Normal 6 2 5 4 3 6" xfId="36228" xr:uid="{00000000-0005-0000-0000-000078230000}"/>
    <cellStyle name="Normal 6 2 5 4 4" xfId="6576" xr:uid="{00000000-0005-0000-0000-000079230000}"/>
    <cellStyle name="Normal 6 2 5 4 4 2" xfId="15249" xr:uid="{00000000-0005-0000-0000-00007A230000}"/>
    <cellStyle name="Normal 6 2 5 4 4 2 2" xfId="32602" xr:uid="{00000000-0005-0000-0000-00007B230000}"/>
    <cellStyle name="Normal 6 2 5 4 4 2 3" xfId="49948" xr:uid="{00000000-0005-0000-0000-00007C230000}"/>
    <cellStyle name="Normal 6 2 5 4 4 3" xfId="23929" xr:uid="{00000000-0005-0000-0000-00007D230000}"/>
    <cellStyle name="Normal 6 2 5 4 4 4" xfId="41275" xr:uid="{00000000-0005-0000-0000-00007E230000}"/>
    <cellStyle name="Normal 6 2 5 4 5" xfId="3342" xr:uid="{00000000-0005-0000-0000-00007F230000}"/>
    <cellStyle name="Normal 6 2 5 4 5 2" xfId="12015" xr:uid="{00000000-0005-0000-0000-000080230000}"/>
    <cellStyle name="Normal 6 2 5 4 5 2 2" xfId="29368" xr:uid="{00000000-0005-0000-0000-000081230000}"/>
    <cellStyle name="Normal 6 2 5 4 5 2 3" xfId="46714" xr:uid="{00000000-0005-0000-0000-000082230000}"/>
    <cellStyle name="Normal 6 2 5 4 5 3" xfId="20695" xr:uid="{00000000-0005-0000-0000-000083230000}"/>
    <cellStyle name="Normal 6 2 5 4 5 4" xfId="38041" xr:uid="{00000000-0005-0000-0000-000084230000}"/>
    <cellStyle name="Normal 6 2 5 4 6" xfId="9467" xr:uid="{00000000-0005-0000-0000-000085230000}"/>
    <cellStyle name="Normal 6 2 5 4 6 2" xfId="26820" xr:uid="{00000000-0005-0000-0000-000086230000}"/>
    <cellStyle name="Normal 6 2 5 4 6 3" xfId="44166" xr:uid="{00000000-0005-0000-0000-000087230000}"/>
    <cellStyle name="Normal 6 2 5 4 7" xfId="18147" xr:uid="{00000000-0005-0000-0000-000088230000}"/>
    <cellStyle name="Normal 6 2 5 4 8" xfId="35493" xr:uid="{00000000-0005-0000-0000-000089230000}"/>
    <cellStyle name="Normal 6 2 5 5" xfId="451" xr:uid="{00000000-0005-0000-0000-00008A230000}"/>
    <cellStyle name="Normal 6 2 5 5 2" xfId="2264" xr:uid="{00000000-0005-0000-0000-00008B230000}"/>
    <cellStyle name="Normal 6 2 5 5 2 2" xfId="8046" xr:uid="{00000000-0005-0000-0000-00008C230000}"/>
    <cellStyle name="Normal 6 2 5 5 2 2 2" xfId="16719" xr:uid="{00000000-0005-0000-0000-00008D230000}"/>
    <cellStyle name="Normal 6 2 5 5 2 2 2 2" xfId="34072" xr:uid="{00000000-0005-0000-0000-00008E230000}"/>
    <cellStyle name="Normal 6 2 5 5 2 2 2 3" xfId="51418" xr:uid="{00000000-0005-0000-0000-00008F230000}"/>
    <cellStyle name="Normal 6 2 5 5 2 2 3" xfId="25399" xr:uid="{00000000-0005-0000-0000-000090230000}"/>
    <cellStyle name="Normal 6 2 5 5 2 2 4" xfId="42745" xr:uid="{00000000-0005-0000-0000-000091230000}"/>
    <cellStyle name="Normal 6 2 5 5 2 3" xfId="5547" xr:uid="{00000000-0005-0000-0000-000092230000}"/>
    <cellStyle name="Normal 6 2 5 5 2 3 2" xfId="14220" xr:uid="{00000000-0005-0000-0000-000093230000}"/>
    <cellStyle name="Normal 6 2 5 5 2 3 2 2" xfId="31573" xr:uid="{00000000-0005-0000-0000-000094230000}"/>
    <cellStyle name="Normal 6 2 5 5 2 3 2 3" xfId="48919" xr:uid="{00000000-0005-0000-0000-000095230000}"/>
    <cellStyle name="Normal 6 2 5 5 2 3 3" xfId="22900" xr:uid="{00000000-0005-0000-0000-000096230000}"/>
    <cellStyle name="Normal 6 2 5 5 2 3 4" xfId="40246" xr:uid="{00000000-0005-0000-0000-000097230000}"/>
    <cellStyle name="Normal 6 2 5 5 2 4" xfId="10937" xr:uid="{00000000-0005-0000-0000-000098230000}"/>
    <cellStyle name="Normal 6 2 5 5 2 4 2" xfId="28290" xr:uid="{00000000-0005-0000-0000-000099230000}"/>
    <cellStyle name="Normal 6 2 5 5 2 4 3" xfId="45636" xr:uid="{00000000-0005-0000-0000-00009A230000}"/>
    <cellStyle name="Normal 6 2 5 5 2 5" xfId="19617" xr:uid="{00000000-0005-0000-0000-00009B230000}"/>
    <cellStyle name="Normal 6 2 5 5 2 6" xfId="36963" xr:uid="{00000000-0005-0000-0000-00009C230000}"/>
    <cellStyle name="Normal 6 2 5 5 3" xfId="6233" xr:uid="{00000000-0005-0000-0000-00009D230000}"/>
    <cellStyle name="Normal 6 2 5 5 3 2" xfId="14906" xr:uid="{00000000-0005-0000-0000-00009E230000}"/>
    <cellStyle name="Normal 6 2 5 5 3 2 2" xfId="32259" xr:uid="{00000000-0005-0000-0000-00009F230000}"/>
    <cellStyle name="Normal 6 2 5 5 3 2 3" xfId="49605" xr:uid="{00000000-0005-0000-0000-0000A0230000}"/>
    <cellStyle name="Normal 6 2 5 5 3 3" xfId="23586" xr:uid="{00000000-0005-0000-0000-0000A1230000}"/>
    <cellStyle name="Normal 6 2 5 5 3 4" xfId="40932" xr:uid="{00000000-0005-0000-0000-0000A2230000}"/>
    <cellStyle name="Normal 6 2 5 5 4" xfId="4077" xr:uid="{00000000-0005-0000-0000-0000A3230000}"/>
    <cellStyle name="Normal 6 2 5 5 4 2" xfId="12750" xr:uid="{00000000-0005-0000-0000-0000A4230000}"/>
    <cellStyle name="Normal 6 2 5 5 4 2 2" xfId="30103" xr:uid="{00000000-0005-0000-0000-0000A5230000}"/>
    <cellStyle name="Normal 6 2 5 5 4 2 3" xfId="47449" xr:uid="{00000000-0005-0000-0000-0000A6230000}"/>
    <cellStyle name="Normal 6 2 5 5 4 3" xfId="21430" xr:uid="{00000000-0005-0000-0000-0000A7230000}"/>
    <cellStyle name="Normal 6 2 5 5 4 4" xfId="38776" xr:uid="{00000000-0005-0000-0000-0000A8230000}"/>
    <cellStyle name="Normal 6 2 5 5 5" xfId="9124" xr:uid="{00000000-0005-0000-0000-0000A9230000}"/>
    <cellStyle name="Normal 6 2 5 5 5 2" xfId="26477" xr:uid="{00000000-0005-0000-0000-0000AA230000}"/>
    <cellStyle name="Normal 6 2 5 5 5 3" xfId="43823" xr:uid="{00000000-0005-0000-0000-0000AB230000}"/>
    <cellStyle name="Normal 6 2 5 5 6" xfId="17804" xr:uid="{00000000-0005-0000-0000-0000AC230000}"/>
    <cellStyle name="Normal 6 2 5 5 7" xfId="35150" xr:uid="{00000000-0005-0000-0000-0000AD230000}"/>
    <cellStyle name="Normal 6 2 5 6" xfId="1872" xr:uid="{00000000-0005-0000-0000-0000AE230000}"/>
    <cellStyle name="Normal 6 2 5 6 2" xfId="7654" xr:uid="{00000000-0005-0000-0000-0000AF230000}"/>
    <cellStyle name="Normal 6 2 5 6 2 2" xfId="16327" xr:uid="{00000000-0005-0000-0000-0000B0230000}"/>
    <cellStyle name="Normal 6 2 5 6 2 2 2" xfId="33680" xr:uid="{00000000-0005-0000-0000-0000B1230000}"/>
    <cellStyle name="Normal 6 2 5 6 2 2 3" xfId="51026" xr:uid="{00000000-0005-0000-0000-0000B2230000}"/>
    <cellStyle name="Normal 6 2 5 6 2 3" xfId="25007" xr:uid="{00000000-0005-0000-0000-0000B3230000}"/>
    <cellStyle name="Normal 6 2 5 6 2 4" xfId="42353" xr:uid="{00000000-0005-0000-0000-0000B4230000}"/>
    <cellStyle name="Normal 6 2 5 6 3" xfId="3685" xr:uid="{00000000-0005-0000-0000-0000B5230000}"/>
    <cellStyle name="Normal 6 2 5 6 3 2" xfId="12358" xr:uid="{00000000-0005-0000-0000-0000B6230000}"/>
    <cellStyle name="Normal 6 2 5 6 3 2 2" xfId="29711" xr:uid="{00000000-0005-0000-0000-0000B7230000}"/>
    <cellStyle name="Normal 6 2 5 6 3 2 3" xfId="47057" xr:uid="{00000000-0005-0000-0000-0000B8230000}"/>
    <cellStyle name="Normal 6 2 5 6 3 3" xfId="21038" xr:uid="{00000000-0005-0000-0000-0000B9230000}"/>
    <cellStyle name="Normal 6 2 5 6 3 4" xfId="38384" xr:uid="{00000000-0005-0000-0000-0000BA230000}"/>
    <cellStyle name="Normal 6 2 5 6 4" xfId="10545" xr:uid="{00000000-0005-0000-0000-0000BB230000}"/>
    <cellStyle name="Normal 6 2 5 6 4 2" xfId="27898" xr:uid="{00000000-0005-0000-0000-0000BC230000}"/>
    <cellStyle name="Normal 6 2 5 6 4 3" xfId="45244" xr:uid="{00000000-0005-0000-0000-0000BD230000}"/>
    <cellStyle name="Normal 6 2 5 6 5" xfId="19225" xr:uid="{00000000-0005-0000-0000-0000BE230000}"/>
    <cellStyle name="Normal 6 2 5 6 6" xfId="36571" xr:uid="{00000000-0005-0000-0000-0000BF230000}"/>
    <cellStyle name="Normal 6 2 5 7" xfId="1186" xr:uid="{00000000-0005-0000-0000-0000C0230000}"/>
    <cellStyle name="Normal 6 2 5 7 2" xfId="6968" xr:uid="{00000000-0005-0000-0000-0000C1230000}"/>
    <cellStyle name="Normal 6 2 5 7 2 2" xfId="15641" xr:uid="{00000000-0005-0000-0000-0000C2230000}"/>
    <cellStyle name="Normal 6 2 5 7 2 2 2" xfId="32994" xr:uid="{00000000-0005-0000-0000-0000C3230000}"/>
    <cellStyle name="Normal 6 2 5 7 2 2 3" xfId="50340" xr:uid="{00000000-0005-0000-0000-0000C4230000}"/>
    <cellStyle name="Normal 6 2 5 7 2 3" xfId="24321" xr:uid="{00000000-0005-0000-0000-0000C5230000}"/>
    <cellStyle name="Normal 6 2 5 7 2 4" xfId="41667" xr:uid="{00000000-0005-0000-0000-0000C6230000}"/>
    <cellStyle name="Normal 6 2 5 7 3" xfId="4812" xr:uid="{00000000-0005-0000-0000-0000C7230000}"/>
    <cellStyle name="Normal 6 2 5 7 3 2" xfId="13485" xr:uid="{00000000-0005-0000-0000-0000C8230000}"/>
    <cellStyle name="Normal 6 2 5 7 3 2 2" xfId="30838" xr:uid="{00000000-0005-0000-0000-0000C9230000}"/>
    <cellStyle name="Normal 6 2 5 7 3 2 3" xfId="48184" xr:uid="{00000000-0005-0000-0000-0000CA230000}"/>
    <cellStyle name="Normal 6 2 5 7 3 3" xfId="22165" xr:uid="{00000000-0005-0000-0000-0000CB230000}"/>
    <cellStyle name="Normal 6 2 5 7 3 4" xfId="39511" xr:uid="{00000000-0005-0000-0000-0000CC230000}"/>
    <cellStyle name="Normal 6 2 5 7 4" xfId="9859" xr:uid="{00000000-0005-0000-0000-0000CD230000}"/>
    <cellStyle name="Normal 6 2 5 7 4 2" xfId="27212" xr:uid="{00000000-0005-0000-0000-0000CE230000}"/>
    <cellStyle name="Normal 6 2 5 7 4 3" xfId="44558" xr:uid="{00000000-0005-0000-0000-0000CF230000}"/>
    <cellStyle name="Normal 6 2 5 7 5" xfId="18539" xr:uid="{00000000-0005-0000-0000-0000D0230000}"/>
    <cellStyle name="Normal 6 2 5 7 6" xfId="35885" xr:uid="{00000000-0005-0000-0000-0000D1230000}"/>
    <cellStyle name="Normal 6 2 5 8" xfId="5841" xr:uid="{00000000-0005-0000-0000-0000D2230000}"/>
    <cellStyle name="Normal 6 2 5 8 2" xfId="14514" xr:uid="{00000000-0005-0000-0000-0000D3230000}"/>
    <cellStyle name="Normal 6 2 5 8 2 2" xfId="31867" xr:uid="{00000000-0005-0000-0000-0000D4230000}"/>
    <cellStyle name="Normal 6 2 5 8 2 3" xfId="49213" xr:uid="{00000000-0005-0000-0000-0000D5230000}"/>
    <cellStyle name="Normal 6 2 5 8 3" xfId="23194" xr:uid="{00000000-0005-0000-0000-0000D6230000}"/>
    <cellStyle name="Normal 6 2 5 8 4" xfId="40540" xr:uid="{00000000-0005-0000-0000-0000D7230000}"/>
    <cellStyle name="Normal 6 2 5 9" xfId="2999" xr:uid="{00000000-0005-0000-0000-0000D8230000}"/>
    <cellStyle name="Normal 6 2 5 9 2" xfId="11672" xr:uid="{00000000-0005-0000-0000-0000D9230000}"/>
    <cellStyle name="Normal 6 2 5 9 2 2" xfId="29025" xr:uid="{00000000-0005-0000-0000-0000DA230000}"/>
    <cellStyle name="Normal 6 2 5 9 2 3" xfId="46371" xr:uid="{00000000-0005-0000-0000-0000DB230000}"/>
    <cellStyle name="Normal 6 2 5 9 3" xfId="20352" xr:uid="{00000000-0005-0000-0000-0000DC230000}"/>
    <cellStyle name="Normal 6 2 5 9 4" xfId="37698" xr:uid="{00000000-0005-0000-0000-0000DD230000}"/>
    <cellStyle name="Normal 6 2 6" xfId="157" xr:uid="{00000000-0005-0000-0000-0000DE230000}"/>
    <cellStyle name="Normal 6 2 6 10" xfId="17510" xr:uid="{00000000-0005-0000-0000-0000DF230000}"/>
    <cellStyle name="Normal 6 2 6 11" xfId="34856" xr:uid="{00000000-0005-0000-0000-0000E0230000}"/>
    <cellStyle name="Normal 6 2 6 2" xfId="647" xr:uid="{00000000-0005-0000-0000-0000E1230000}"/>
    <cellStyle name="Normal 6 2 6 2 2" xfId="2460" xr:uid="{00000000-0005-0000-0000-0000E2230000}"/>
    <cellStyle name="Normal 6 2 6 2 2 2" xfId="8242" xr:uid="{00000000-0005-0000-0000-0000E3230000}"/>
    <cellStyle name="Normal 6 2 6 2 2 2 2" xfId="16915" xr:uid="{00000000-0005-0000-0000-0000E4230000}"/>
    <cellStyle name="Normal 6 2 6 2 2 2 2 2" xfId="34268" xr:uid="{00000000-0005-0000-0000-0000E5230000}"/>
    <cellStyle name="Normal 6 2 6 2 2 2 2 3" xfId="51614" xr:uid="{00000000-0005-0000-0000-0000E6230000}"/>
    <cellStyle name="Normal 6 2 6 2 2 2 3" xfId="25595" xr:uid="{00000000-0005-0000-0000-0000E7230000}"/>
    <cellStyle name="Normal 6 2 6 2 2 2 4" xfId="42941" xr:uid="{00000000-0005-0000-0000-0000E8230000}"/>
    <cellStyle name="Normal 6 2 6 2 2 3" xfId="4273" xr:uid="{00000000-0005-0000-0000-0000E9230000}"/>
    <cellStyle name="Normal 6 2 6 2 2 3 2" xfId="12946" xr:uid="{00000000-0005-0000-0000-0000EA230000}"/>
    <cellStyle name="Normal 6 2 6 2 2 3 2 2" xfId="30299" xr:uid="{00000000-0005-0000-0000-0000EB230000}"/>
    <cellStyle name="Normal 6 2 6 2 2 3 2 3" xfId="47645" xr:uid="{00000000-0005-0000-0000-0000EC230000}"/>
    <cellStyle name="Normal 6 2 6 2 2 3 3" xfId="21626" xr:uid="{00000000-0005-0000-0000-0000ED230000}"/>
    <cellStyle name="Normal 6 2 6 2 2 3 4" xfId="38972" xr:uid="{00000000-0005-0000-0000-0000EE230000}"/>
    <cellStyle name="Normal 6 2 6 2 2 4" xfId="11133" xr:uid="{00000000-0005-0000-0000-0000EF230000}"/>
    <cellStyle name="Normal 6 2 6 2 2 4 2" xfId="28486" xr:uid="{00000000-0005-0000-0000-0000F0230000}"/>
    <cellStyle name="Normal 6 2 6 2 2 4 3" xfId="45832" xr:uid="{00000000-0005-0000-0000-0000F1230000}"/>
    <cellStyle name="Normal 6 2 6 2 2 5" xfId="19813" xr:uid="{00000000-0005-0000-0000-0000F2230000}"/>
    <cellStyle name="Normal 6 2 6 2 2 6" xfId="37159" xr:uid="{00000000-0005-0000-0000-0000F3230000}"/>
    <cellStyle name="Normal 6 2 6 2 3" xfId="1382" xr:uid="{00000000-0005-0000-0000-0000F4230000}"/>
    <cellStyle name="Normal 6 2 6 2 3 2" xfId="7164" xr:uid="{00000000-0005-0000-0000-0000F5230000}"/>
    <cellStyle name="Normal 6 2 6 2 3 2 2" xfId="15837" xr:uid="{00000000-0005-0000-0000-0000F6230000}"/>
    <cellStyle name="Normal 6 2 6 2 3 2 2 2" xfId="33190" xr:uid="{00000000-0005-0000-0000-0000F7230000}"/>
    <cellStyle name="Normal 6 2 6 2 3 2 2 3" xfId="50536" xr:uid="{00000000-0005-0000-0000-0000F8230000}"/>
    <cellStyle name="Normal 6 2 6 2 3 2 3" xfId="24517" xr:uid="{00000000-0005-0000-0000-0000F9230000}"/>
    <cellStyle name="Normal 6 2 6 2 3 2 4" xfId="41863" xr:uid="{00000000-0005-0000-0000-0000FA230000}"/>
    <cellStyle name="Normal 6 2 6 2 3 3" xfId="5008" xr:uid="{00000000-0005-0000-0000-0000FB230000}"/>
    <cellStyle name="Normal 6 2 6 2 3 3 2" xfId="13681" xr:uid="{00000000-0005-0000-0000-0000FC230000}"/>
    <cellStyle name="Normal 6 2 6 2 3 3 2 2" xfId="31034" xr:uid="{00000000-0005-0000-0000-0000FD230000}"/>
    <cellStyle name="Normal 6 2 6 2 3 3 2 3" xfId="48380" xr:uid="{00000000-0005-0000-0000-0000FE230000}"/>
    <cellStyle name="Normal 6 2 6 2 3 3 3" xfId="22361" xr:uid="{00000000-0005-0000-0000-0000FF230000}"/>
    <cellStyle name="Normal 6 2 6 2 3 3 4" xfId="39707" xr:uid="{00000000-0005-0000-0000-000000240000}"/>
    <cellStyle name="Normal 6 2 6 2 3 4" xfId="10055" xr:uid="{00000000-0005-0000-0000-000001240000}"/>
    <cellStyle name="Normal 6 2 6 2 3 4 2" xfId="27408" xr:uid="{00000000-0005-0000-0000-000002240000}"/>
    <cellStyle name="Normal 6 2 6 2 3 4 3" xfId="44754" xr:uid="{00000000-0005-0000-0000-000003240000}"/>
    <cellStyle name="Normal 6 2 6 2 3 5" xfId="18735" xr:uid="{00000000-0005-0000-0000-000004240000}"/>
    <cellStyle name="Normal 6 2 6 2 3 6" xfId="36081" xr:uid="{00000000-0005-0000-0000-000005240000}"/>
    <cellStyle name="Normal 6 2 6 2 4" xfId="6429" xr:uid="{00000000-0005-0000-0000-000006240000}"/>
    <cellStyle name="Normal 6 2 6 2 4 2" xfId="15102" xr:uid="{00000000-0005-0000-0000-000007240000}"/>
    <cellStyle name="Normal 6 2 6 2 4 2 2" xfId="32455" xr:uid="{00000000-0005-0000-0000-000008240000}"/>
    <cellStyle name="Normal 6 2 6 2 4 2 3" xfId="49801" xr:uid="{00000000-0005-0000-0000-000009240000}"/>
    <cellStyle name="Normal 6 2 6 2 4 3" xfId="23782" xr:uid="{00000000-0005-0000-0000-00000A240000}"/>
    <cellStyle name="Normal 6 2 6 2 4 4" xfId="41128" xr:uid="{00000000-0005-0000-0000-00000B240000}"/>
    <cellStyle name="Normal 6 2 6 2 5" xfId="3195" xr:uid="{00000000-0005-0000-0000-00000C240000}"/>
    <cellStyle name="Normal 6 2 6 2 5 2" xfId="11868" xr:uid="{00000000-0005-0000-0000-00000D240000}"/>
    <cellStyle name="Normal 6 2 6 2 5 2 2" xfId="29221" xr:uid="{00000000-0005-0000-0000-00000E240000}"/>
    <cellStyle name="Normal 6 2 6 2 5 2 3" xfId="46567" xr:uid="{00000000-0005-0000-0000-00000F240000}"/>
    <cellStyle name="Normal 6 2 6 2 5 3" xfId="20548" xr:uid="{00000000-0005-0000-0000-000010240000}"/>
    <cellStyle name="Normal 6 2 6 2 5 4" xfId="37894" xr:uid="{00000000-0005-0000-0000-000011240000}"/>
    <cellStyle name="Normal 6 2 6 2 6" xfId="9320" xr:uid="{00000000-0005-0000-0000-000012240000}"/>
    <cellStyle name="Normal 6 2 6 2 6 2" xfId="26673" xr:uid="{00000000-0005-0000-0000-000013240000}"/>
    <cellStyle name="Normal 6 2 6 2 6 3" xfId="44019" xr:uid="{00000000-0005-0000-0000-000014240000}"/>
    <cellStyle name="Normal 6 2 6 2 7" xfId="18000" xr:uid="{00000000-0005-0000-0000-000015240000}"/>
    <cellStyle name="Normal 6 2 6 2 8" xfId="35346" xr:uid="{00000000-0005-0000-0000-000016240000}"/>
    <cellStyle name="Normal 6 2 6 3" xfId="892" xr:uid="{00000000-0005-0000-0000-000017240000}"/>
    <cellStyle name="Normal 6 2 6 3 2" xfId="2705" xr:uid="{00000000-0005-0000-0000-000018240000}"/>
    <cellStyle name="Normal 6 2 6 3 2 2" xfId="8487" xr:uid="{00000000-0005-0000-0000-000019240000}"/>
    <cellStyle name="Normal 6 2 6 3 2 2 2" xfId="17160" xr:uid="{00000000-0005-0000-0000-00001A240000}"/>
    <cellStyle name="Normal 6 2 6 3 2 2 2 2" xfId="34513" xr:uid="{00000000-0005-0000-0000-00001B240000}"/>
    <cellStyle name="Normal 6 2 6 3 2 2 2 3" xfId="51859" xr:uid="{00000000-0005-0000-0000-00001C240000}"/>
    <cellStyle name="Normal 6 2 6 3 2 2 3" xfId="25840" xr:uid="{00000000-0005-0000-0000-00001D240000}"/>
    <cellStyle name="Normal 6 2 6 3 2 2 4" xfId="43186" xr:uid="{00000000-0005-0000-0000-00001E240000}"/>
    <cellStyle name="Normal 6 2 6 3 2 3" xfId="4518" xr:uid="{00000000-0005-0000-0000-00001F240000}"/>
    <cellStyle name="Normal 6 2 6 3 2 3 2" xfId="13191" xr:uid="{00000000-0005-0000-0000-000020240000}"/>
    <cellStyle name="Normal 6 2 6 3 2 3 2 2" xfId="30544" xr:uid="{00000000-0005-0000-0000-000021240000}"/>
    <cellStyle name="Normal 6 2 6 3 2 3 2 3" xfId="47890" xr:uid="{00000000-0005-0000-0000-000022240000}"/>
    <cellStyle name="Normal 6 2 6 3 2 3 3" xfId="21871" xr:uid="{00000000-0005-0000-0000-000023240000}"/>
    <cellStyle name="Normal 6 2 6 3 2 3 4" xfId="39217" xr:uid="{00000000-0005-0000-0000-000024240000}"/>
    <cellStyle name="Normal 6 2 6 3 2 4" xfId="11378" xr:uid="{00000000-0005-0000-0000-000025240000}"/>
    <cellStyle name="Normal 6 2 6 3 2 4 2" xfId="28731" xr:uid="{00000000-0005-0000-0000-000026240000}"/>
    <cellStyle name="Normal 6 2 6 3 2 4 3" xfId="46077" xr:uid="{00000000-0005-0000-0000-000027240000}"/>
    <cellStyle name="Normal 6 2 6 3 2 5" xfId="20058" xr:uid="{00000000-0005-0000-0000-000028240000}"/>
    <cellStyle name="Normal 6 2 6 3 2 6" xfId="37404" xr:uid="{00000000-0005-0000-0000-000029240000}"/>
    <cellStyle name="Normal 6 2 6 3 3" xfId="1627" xr:uid="{00000000-0005-0000-0000-00002A240000}"/>
    <cellStyle name="Normal 6 2 6 3 3 2" xfId="7409" xr:uid="{00000000-0005-0000-0000-00002B240000}"/>
    <cellStyle name="Normal 6 2 6 3 3 2 2" xfId="16082" xr:uid="{00000000-0005-0000-0000-00002C240000}"/>
    <cellStyle name="Normal 6 2 6 3 3 2 2 2" xfId="33435" xr:uid="{00000000-0005-0000-0000-00002D240000}"/>
    <cellStyle name="Normal 6 2 6 3 3 2 2 3" xfId="50781" xr:uid="{00000000-0005-0000-0000-00002E240000}"/>
    <cellStyle name="Normal 6 2 6 3 3 2 3" xfId="24762" xr:uid="{00000000-0005-0000-0000-00002F240000}"/>
    <cellStyle name="Normal 6 2 6 3 3 2 4" xfId="42108" xr:uid="{00000000-0005-0000-0000-000030240000}"/>
    <cellStyle name="Normal 6 2 6 3 3 3" xfId="5253" xr:uid="{00000000-0005-0000-0000-000031240000}"/>
    <cellStyle name="Normal 6 2 6 3 3 3 2" xfId="13926" xr:uid="{00000000-0005-0000-0000-000032240000}"/>
    <cellStyle name="Normal 6 2 6 3 3 3 2 2" xfId="31279" xr:uid="{00000000-0005-0000-0000-000033240000}"/>
    <cellStyle name="Normal 6 2 6 3 3 3 2 3" xfId="48625" xr:uid="{00000000-0005-0000-0000-000034240000}"/>
    <cellStyle name="Normal 6 2 6 3 3 3 3" xfId="22606" xr:uid="{00000000-0005-0000-0000-000035240000}"/>
    <cellStyle name="Normal 6 2 6 3 3 3 4" xfId="39952" xr:uid="{00000000-0005-0000-0000-000036240000}"/>
    <cellStyle name="Normal 6 2 6 3 3 4" xfId="10300" xr:uid="{00000000-0005-0000-0000-000037240000}"/>
    <cellStyle name="Normal 6 2 6 3 3 4 2" xfId="27653" xr:uid="{00000000-0005-0000-0000-000038240000}"/>
    <cellStyle name="Normal 6 2 6 3 3 4 3" xfId="44999" xr:uid="{00000000-0005-0000-0000-000039240000}"/>
    <cellStyle name="Normal 6 2 6 3 3 5" xfId="18980" xr:uid="{00000000-0005-0000-0000-00003A240000}"/>
    <cellStyle name="Normal 6 2 6 3 3 6" xfId="36326" xr:uid="{00000000-0005-0000-0000-00003B240000}"/>
    <cellStyle name="Normal 6 2 6 3 4" xfId="6674" xr:uid="{00000000-0005-0000-0000-00003C240000}"/>
    <cellStyle name="Normal 6 2 6 3 4 2" xfId="15347" xr:uid="{00000000-0005-0000-0000-00003D240000}"/>
    <cellStyle name="Normal 6 2 6 3 4 2 2" xfId="32700" xr:uid="{00000000-0005-0000-0000-00003E240000}"/>
    <cellStyle name="Normal 6 2 6 3 4 2 3" xfId="50046" xr:uid="{00000000-0005-0000-0000-00003F240000}"/>
    <cellStyle name="Normal 6 2 6 3 4 3" xfId="24027" xr:uid="{00000000-0005-0000-0000-000040240000}"/>
    <cellStyle name="Normal 6 2 6 3 4 4" xfId="41373" xr:uid="{00000000-0005-0000-0000-000041240000}"/>
    <cellStyle name="Normal 6 2 6 3 5" xfId="3440" xr:uid="{00000000-0005-0000-0000-000042240000}"/>
    <cellStyle name="Normal 6 2 6 3 5 2" xfId="12113" xr:uid="{00000000-0005-0000-0000-000043240000}"/>
    <cellStyle name="Normal 6 2 6 3 5 2 2" xfId="29466" xr:uid="{00000000-0005-0000-0000-000044240000}"/>
    <cellStyle name="Normal 6 2 6 3 5 2 3" xfId="46812" xr:uid="{00000000-0005-0000-0000-000045240000}"/>
    <cellStyle name="Normal 6 2 6 3 5 3" xfId="20793" xr:uid="{00000000-0005-0000-0000-000046240000}"/>
    <cellStyle name="Normal 6 2 6 3 5 4" xfId="38139" xr:uid="{00000000-0005-0000-0000-000047240000}"/>
    <cellStyle name="Normal 6 2 6 3 6" xfId="9565" xr:uid="{00000000-0005-0000-0000-000048240000}"/>
    <cellStyle name="Normal 6 2 6 3 6 2" xfId="26918" xr:uid="{00000000-0005-0000-0000-000049240000}"/>
    <cellStyle name="Normal 6 2 6 3 6 3" xfId="44264" xr:uid="{00000000-0005-0000-0000-00004A240000}"/>
    <cellStyle name="Normal 6 2 6 3 7" xfId="18245" xr:uid="{00000000-0005-0000-0000-00004B240000}"/>
    <cellStyle name="Normal 6 2 6 3 8" xfId="35591" xr:uid="{00000000-0005-0000-0000-00004C240000}"/>
    <cellStyle name="Normal 6 2 6 4" xfId="402" xr:uid="{00000000-0005-0000-0000-00004D240000}"/>
    <cellStyle name="Normal 6 2 6 4 2" xfId="2215" xr:uid="{00000000-0005-0000-0000-00004E240000}"/>
    <cellStyle name="Normal 6 2 6 4 2 2" xfId="7997" xr:uid="{00000000-0005-0000-0000-00004F240000}"/>
    <cellStyle name="Normal 6 2 6 4 2 2 2" xfId="16670" xr:uid="{00000000-0005-0000-0000-000050240000}"/>
    <cellStyle name="Normal 6 2 6 4 2 2 2 2" xfId="34023" xr:uid="{00000000-0005-0000-0000-000051240000}"/>
    <cellStyle name="Normal 6 2 6 4 2 2 2 3" xfId="51369" xr:uid="{00000000-0005-0000-0000-000052240000}"/>
    <cellStyle name="Normal 6 2 6 4 2 2 3" xfId="25350" xr:uid="{00000000-0005-0000-0000-000053240000}"/>
    <cellStyle name="Normal 6 2 6 4 2 2 4" xfId="42696" xr:uid="{00000000-0005-0000-0000-000054240000}"/>
    <cellStyle name="Normal 6 2 6 4 2 3" xfId="5498" xr:uid="{00000000-0005-0000-0000-000055240000}"/>
    <cellStyle name="Normal 6 2 6 4 2 3 2" xfId="14171" xr:uid="{00000000-0005-0000-0000-000056240000}"/>
    <cellStyle name="Normal 6 2 6 4 2 3 2 2" xfId="31524" xr:uid="{00000000-0005-0000-0000-000057240000}"/>
    <cellStyle name="Normal 6 2 6 4 2 3 2 3" xfId="48870" xr:uid="{00000000-0005-0000-0000-000058240000}"/>
    <cellStyle name="Normal 6 2 6 4 2 3 3" xfId="22851" xr:uid="{00000000-0005-0000-0000-000059240000}"/>
    <cellStyle name="Normal 6 2 6 4 2 3 4" xfId="40197" xr:uid="{00000000-0005-0000-0000-00005A240000}"/>
    <cellStyle name="Normal 6 2 6 4 2 4" xfId="10888" xr:uid="{00000000-0005-0000-0000-00005B240000}"/>
    <cellStyle name="Normal 6 2 6 4 2 4 2" xfId="28241" xr:uid="{00000000-0005-0000-0000-00005C240000}"/>
    <cellStyle name="Normal 6 2 6 4 2 4 3" xfId="45587" xr:uid="{00000000-0005-0000-0000-00005D240000}"/>
    <cellStyle name="Normal 6 2 6 4 2 5" xfId="19568" xr:uid="{00000000-0005-0000-0000-00005E240000}"/>
    <cellStyle name="Normal 6 2 6 4 2 6" xfId="36914" xr:uid="{00000000-0005-0000-0000-00005F240000}"/>
    <cellStyle name="Normal 6 2 6 4 3" xfId="6184" xr:uid="{00000000-0005-0000-0000-000060240000}"/>
    <cellStyle name="Normal 6 2 6 4 3 2" xfId="14857" xr:uid="{00000000-0005-0000-0000-000061240000}"/>
    <cellStyle name="Normal 6 2 6 4 3 2 2" xfId="32210" xr:uid="{00000000-0005-0000-0000-000062240000}"/>
    <cellStyle name="Normal 6 2 6 4 3 2 3" xfId="49556" xr:uid="{00000000-0005-0000-0000-000063240000}"/>
    <cellStyle name="Normal 6 2 6 4 3 3" xfId="23537" xr:uid="{00000000-0005-0000-0000-000064240000}"/>
    <cellStyle name="Normal 6 2 6 4 3 4" xfId="40883" xr:uid="{00000000-0005-0000-0000-000065240000}"/>
    <cellStyle name="Normal 6 2 6 4 4" xfId="4028" xr:uid="{00000000-0005-0000-0000-000066240000}"/>
    <cellStyle name="Normal 6 2 6 4 4 2" xfId="12701" xr:uid="{00000000-0005-0000-0000-000067240000}"/>
    <cellStyle name="Normal 6 2 6 4 4 2 2" xfId="30054" xr:uid="{00000000-0005-0000-0000-000068240000}"/>
    <cellStyle name="Normal 6 2 6 4 4 2 3" xfId="47400" xr:uid="{00000000-0005-0000-0000-000069240000}"/>
    <cellStyle name="Normal 6 2 6 4 4 3" xfId="21381" xr:uid="{00000000-0005-0000-0000-00006A240000}"/>
    <cellStyle name="Normal 6 2 6 4 4 4" xfId="38727" xr:uid="{00000000-0005-0000-0000-00006B240000}"/>
    <cellStyle name="Normal 6 2 6 4 5" xfId="9075" xr:uid="{00000000-0005-0000-0000-00006C240000}"/>
    <cellStyle name="Normal 6 2 6 4 5 2" xfId="26428" xr:uid="{00000000-0005-0000-0000-00006D240000}"/>
    <cellStyle name="Normal 6 2 6 4 5 3" xfId="43774" xr:uid="{00000000-0005-0000-0000-00006E240000}"/>
    <cellStyle name="Normal 6 2 6 4 6" xfId="17755" xr:uid="{00000000-0005-0000-0000-00006F240000}"/>
    <cellStyle name="Normal 6 2 6 4 7" xfId="35101" xr:uid="{00000000-0005-0000-0000-000070240000}"/>
    <cellStyle name="Normal 6 2 6 5" xfId="1970" xr:uid="{00000000-0005-0000-0000-000071240000}"/>
    <cellStyle name="Normal 6 2 6 5 2" xfId="7752" xr:uid="{00000000-0005-0000-0000-000072240000}"/>
    <cellStyle name="Normal 6 2 6 5 2 2" xfId="16425" xr:uid="{00000000-0005-0000-0000-000073240000}"/>
    <cellStyle name="Normal 6 2 6 5 2 2 2" xfId="33778" xr:uid="{00000000-0005-0000-0000-000074240000}"/>
    <cellStyle name="Normal 6 2 6 5 2 2 3" xfId="51124" xr:uid="{00000000-0005-0000-0000-000075240000}"/>
    <cellStyle name="Normal 6 2 6 5 2 3" xfId="25105" xr:uid="{00000000-0005-0000-0000-000076240000}"/>
    <cellStyle name="Normal 6 2 6 5 2 4" xfId="42451" xr:uid="{00000000-0005-0000-0000-000077240000}"/>
    <cellStyle name="Normal 6 2 6 5 3" xfId="3783" xr:uid="{00000000-0005-0000-0000-000078240000}"/>
    <cellStyle name="Normal 6 2 6 5 3 2" xfId="12456" xr:uid="{00000000-0005-0000-0000-000079240000}"/>
    <cellStyle name="Normal 6 2 6 5 3 2 2" xfId="29809" xr:uid="{00000000-0005-0000-0000-00007A240000}"/>
    <cellStyle name="Normal 6 2 6 5 3 2 3" xfId="47155" xr:uid="{00000000-0005-0000-0000-00007B240000}"/>
    <cellStyle name="Normal 6 2 6 5 3 3" xfId="21136" xr:uid="{00000000-0005-0000-0000-00007C240000}"/>
    <cellStyle name="Normal 6 2 6 5 3 4" xfId="38482" xr:uid="{00000000-0005-0000-0000-00007D240000}"/>
    <cellStyle name="Normal 6 2 6 5 4" xfId="10643" xr:uid="{00000000-0005-0000-0000-00007E240000}"/>
    <cellStyle name="Normal 6 2 6 5 4 2" xfId="27996" xr:uid="{00000000-0005-0000-0000-00007F240000}"/>
    <cellStyle name="Normal 6 2 6 5 4 3" xfId="45342" xr:uid="{00000000-0005-0000-0000-000080240000}"/>
    <cellStyle name="Normal 6 2 6 5 5" xfId="19323" xr:uid="{00000000-0005-0000-0000-000081240000}"/>
    <cellStyle name="Normal 6 2 6 5 6" xfId="36669" xr:uid="{00000000-0005-0000-0000-000082240000}"/>
    <cellStyle name="Normal 6 2 6 6" xfId="1137" xr:uid="{00000000-0005-0000-0000-000083240000}"/>
    <cellStyle name="Normal 6 2 6 6 2" xfId="6919" xr:uid="{00000000-0005-0000-0000-000084240000}"/>
    <cellStyle name="Normal 6 2 6 6 2 2" xfId="15592" xr:uid="{00000000-0005-0000-0000-000085240000}"/>
    <cellStyle name="Normal 6 2 6 6 2 2 2" xfId="32945" xr:uid="{00000000-0005-0000-0000-000086240000}"/>
    <cellStyle name="Normal 6 2 6 6 2 2 3" xfId="50291" xr:uid="{00000000-0005-0000-0000-000087240000}"/>
    <cellStyle name="Normal 6 2 6 6 2 3" xfId="24272" xr:uid="{00000000-0005-0000-0000-000088240000}"/>
    <cellStyle name="Normal 6 2 6 6 2 4" xfId="41618" xr:uid="{00000000-0005-0000-0000-000089240000}"/>
    <cellStyle name="Normal 6 2 6 6 3" xfId="4763" xr:uid="{00000000-0005-0000-0000-00008A240000}"/>
    <cellStyle name="Normal 6 2 6 6 3 2" xfId="13436" xr:uid="{00000000-0005-0000-0000-00008B240000}"/>
    <cellStyle name="Normal 6 2 6 6 3 2 2" xfId="30789" xr:uid="{00000000-0005-0000-0000-00008C240000}"/>
    <cellStyle name="Normal 6 2 6 6 3 2 3" xfId="48135" xr:uid="{00000000-0005-0000-0000-00008D240000}"/>
    <cellStyle name="Normal 6 2 6 6 3 3" xfId="22116" xr:uid="{00000000-0005-0000-0000-00008E240000}"/>
    <cellStyle name="Normal 6 2 6 6 3 4" xfId="39462" xr:uid="{00000000-0005-0000-0000-00008F240000}"/>
    <cellStyle name="Normal 6 2 6 6 4" xfId="9810" xr:uid="{00000000-0005-0000-0000-000090240000}"/>
    <cellStyle name="Normal 6 2 6 6 4 2" xfId="27163" xr:uid="{00000000-0005-0000-0000-000091240000}"/>
    <cellStyle name="Normal 6 2 6 6 4 3" xfId="44509" xr:uid="{00000000-0005-0000-0000-000092240000}"/>
    <cellStyle name="Normal 6 2 6 6 5" xfId="18490" xr:uid="{00000000-0005-0000-0000-000093240000}"/>
    <cellStyle name="Normal 6 2 6 6 6" xfId="35836" xr:uid="{00000000-0005-0000-0000-000094240000}"/>
    <cellStyle name="Normal 6 2 6 7" xfId="5939" xr:uid="{00000000-0005-0000-0000-000095240000}"/>
    <cellStyle name="Normal 6 2 6 7 2" xfId="14612" xr:uid="{00000000-0005-0000-0000-000096240000}"/>
    <cellStyle name="Normal 6 2 6 7 2 2" xfId="31965" xr:uid="{00000000-0005-0000-0000-000097240000}"/>
    <cellStyle name="Normal 6 2 6 7 2 3" xfId="49311" xr:uid="{00000000-0005-0000-0000-000098240000}"/>
    <cellStyle name="Normal 6 2 6 7 3" xfId="23292" xr:uid="{00000000-0005-0000-0000-000099240000}"/>
    <cellStyle name="Normal 6 2 6 7 4" xfId="40638" xr:uid="{00000000-0005-0000-0000-00009A240000}"/>
    <cellStyle name="Normal 6 2 6 8" xfId="2950" xr:uid="{00000000-0005-0000-0000-00009B240000}"/>
    <cellStyle name="Normal 6 2 6 8 2" xfId="11623" xr:uid="{00000000-0005-0000-0000-00009C240000}"/>
    <cellStyle name="Normal 6 2 6 8 2 2" xfId="28976" xr:uid="{00000000-0005-0000-0000-00009D240000}"/>
    <cellStyle name="Normal 6 2 6 8 2 3" xfId="46322" xr:uid="{00000000-0005-0000-0000-00009E240000}"/>
    <cellStyle name="Normal 6 2 6 8 3" xfId="20303" xr:uid="{00000000-0005-0000-0000-00009F240000}"/>
    <cellStyle name="Normal 6 2 6 8 4" xfId="37649" xr:uid="{00000000-0005-0000-0000-0000A0240000}"/>
    <cellStyle name="Normal 6 2 6 9" xfId="8830" xr:uid="{00000000-0005-0000-0000-0000A1240000}"/>
    <cellStyle name="Normal 6 2 6 9 2" xfId="26183" xr:uid="{00000000-0005-0000-0000-0000A2240000}"/>
    <cellStyle name="Normal 6 2 6 9 3" xfId="43529" xr:uid="{00000000-0005-0000-0000-0000A3240000}"/>
    <cellStyle name="Normal 6 2 7" xfId="255" xr:uid="{00000000-0005-0000-0000-0000A4240000}"/>
    <cellStyle name="Normal 6 2 7 10" xfId="34954" xr:uid="{00000000-0005-0000-0000-0000A5240000}"/>
    <cellStyle name="Normal 6 2 7 2" xfId="990" xr:uid="{00000000-0005-0000-0000-0000A6240000}"/>
    <cellStyle name="Normal 6 2 7 2 2" xfId="2803" xr:uid="{00000000-0005-0000-0000-0000A7240000}"/>
    <cellStyle name="Normal 6 2 7 2 2 2" xfId="8585" xr:uid="{00000000-0005-0000-0000-0000A8240000}"/>
    <cellStyle name="Normal 6 2 7 2 2 2 2" xfId="17258" xr:uid="{00000000-0005-0000-0000-0000A9240000}"/>
    <cellStyle name="Normal 6 2 7 2 2 2 2 2" xfId="34611" xr:uid="{00000000-0005-0000-0000-0000AA240000}"/>
    <cellStyle name="Normal 6 2 7 2 2 2 2 3" xfId="51957" xr:uid="{00000000-0005-0000-0000-0000AB240000}"/>
    <cellStyle name="Normal 6 2 7 2 2 2 3" xfId="25938" xr:uid="{00000000-0005-0000-0000-0000AC240000}"/>
    <cellStyle name="Normal 6 2 7 2 2 2 4" xfId="43284" xr:uid="{00000000-0005-0000-0000-0000AD240000}"/>
    <cellStyle name="Normal 6 2 7 2 2 3" xfId="4616" xr:uid="{00000000-0005-0000-0000-0000AE240000}"/>
    <cellStyle name="Normal 6 2 7 2 2 3 2" xfId="13289" xr:uid="{00000000-0005-0000-0000-0000AF240000}"/>
    <cellStyle name="Normal 6 2 7 2 2 3 2 2" xfId="30642" xr:uid="{00000000-0005-0000-0000-0000B0240000}"/>
    <cellStyle name="Normal 6 2 7 2 2 3 2 3" xfId="47988" xr:uid="{00000000-0005-0000-0000-0000B1240000}"/>
    <cellStyle name="Normal 6 2 7 2 2 3 3" xfId="21969" xr:uid="{00000000-0005-0000-0000-0000B2240000}"/>
    <cellStyle name="Normal 6 2 7 2 2 3 4" xfId="39315" xr:uid="{00000000-0005-0000-0000-0000B3240000}"/>
    <cellStyle name="Normal 6 2 7 2 2 4" xfId="11476" xr:uid="{00000000-0005-0000-0000-0000B4240000}"/>
    <cellStyle name="Normal 6 2 7 2 2 4 2" xfId="28829" xr:uid="{00000000-0005-0000-0000-0000B5240000}"/>
    <cellStyle name="Normal 6 2 7 2 2 4 3" xfId="46175" xr:uid="{00000000-0005-0000-0000-0000B6240000}"/>
    <cellStyle name="Normal 6 2 7 2 2 5" xfId="20156" xr:uid="{00000000-0005-0000-0000-0000B7240000}"/>
    <cellStyle name="Normal 6 2 7 2 2 6" xfId="37502" xr:uid="{00000000-0005-0000-0000-0000B8240000}"/>
    <cellStyle name="Normal 6 2 7 2 3" xfId="1725" xr:uid="{00000000-0005-0000-0000-0000B9240000}"/>
    <cellStyle name="Normal 6 2 7 2 3 2" xfId="7507" xr:uid="{00000000-0005-0000-0000-0000BA240000}"/>
    <cellStyle name="Normal 6 2 7 2 3 2 2" xfId="16180" xr:uid="{00000000-0005-0000-0000-0000BB240000}"/>
    <cellStyle name="Normal 6 2 7 2 3 2 2 2" xfId="33533" xr:uid="{00000000-0005-0000-0000-0000BC240000}"/>
    <cellStyle name="Normal 6 2 7 2 3 2 2 3" xfId="50879" xr:uid="{00000000-0005-0000-0000-0000BD240000}"/>
    <cellStyle name="Normal 6 2 7 2 3 2 3" xfId="24860" xr:uid="{00000000-0005-0000-0000-0000BE240000}"/>
    <cellStyle name="Normal 6 2 7 2 3 2 4" xfId="42206" xr:uid="{00000000-0005-0000-0000-0000BF240000}"/>
    <cellStyle name="Normal 6 2 7 2 3 3" xfId="5351" xr:uid="{00000000-0005-0000-0000-0000C0240000}"/>
    <cellStyle name="Normal 6 2 7 2 3 3 2" xfId="14024" xr:uid="{00000000-0005-0000-0000-0000C1240000}"/>
    <cellStyle name="Normal 6 2 7 2 3 3 2 2" xfId="31377" xr:uid="{00000000-0005-0000-0000-0000C2240000}"/>
    <cellStyle name="Normal 6 2 7 2 3 3 2 3" xfId="48723" xr:uid="{00000000-0005-0000-0000-0000C3240000}"/>
    <cellStyle name="Normal 6 2 7 2 3 3 3" xfId="22704" xr:uid="{00000000-0005-0000-0000-0000C4240000}"/>
    <cellStyle name="Normal 6 2 7 2 3 3 4" xfId="40050" xr:uid="{00000000-0005-0000-0000-0000C5240000}"/>
    <cellStyle name="Normal 6 2 7 2 3 4" xfId="10398" xr:uid="{00000000-0005-0000-0000-0000C6240000}"/>
    <cellStyle name="Normal 6 2 7 2 3 4 2" xfId="27751" xr:uid="{00000000-0005-0000-0000-0000C7240000}"/>
    <cellStyle name="Normal 6 2 7 2 3 4 3" xfId="45097" xr:uid="{00000000-0005-0000-0000-0000C8240000}"/>
    <cellStyle name="Normal 6 2 7 2 3 5" xfId="19078" xr:uid="{00000000-0005-0000-0000-0000C9240000}"/>
    <cellStyle name="Normal 6 2 7 2 3 6" xfId="36424" xr:uid="{00000000-0005-0000-0000-0000CA240000}"/>
    <cellStyle name="Normal 6 2 7 2 4" xfId="6772" xr:uid="{00000000-0005-0000-0000-0000CB240000}"/>
    <cellStyle name="Normal 6 2 7 2 4 2" xfId="15445" xr:uid="{00000000-0005-0000-0000-0000CC240000}"/>
    <cellStyle name="Normal 6 2 7 2 4 2 2" xfId="32798" xr:uid="{00000000-0005-0000-0000-0000CD240000}"/>
    <cellStyle name="Normal 6 2 7 2 4 2 3" xfId="50144" xr:uid="{00000000-0005-0000-0000-0000CE240000}"/>
    <cellStyle name="Normal 6 2 7 2 4 3" xfId="24125" xr:uid="{00000000-0005-0000-0000-0000CF240000}"/>
    <cellStyle name="Normal 6 2 7 2 4 4" xfId="41471" xr:uid="{00000000-0005-0000-0000-0000D0240000}"/>
    <cellStyle name="Normal 6 2 7 2 5" xfId="3538" xr:uid="{00000000-0005-0000-0000-0000D1240000}"/>
    <cellStyle name="Normal 6 2 7 2 5 2" xfId="12211" xr:uid="{00000000-0005-0000-0000-0000D2240000}"/>
    <cellStyle name="Normal 6 2 7 2 5 2 2" xfId="29564" xr:uid="{00000000-0005-0000-0000-0000D3240000}"/>
    <cellStyle name="Normal 6 2 7 2 5 2 3" xfId="46910" xr:uid="{00000000-0005-0000-0000-0000D4240000}"/>
    <cellStyle name="Normal 6 2 7 2 5 3" xfId="20891" xr:uid="{00000000-0005-0000-0000-0000D5240000}"/>
    <cellStyle name="Normal 6 2 7 2 5 4" xfId="38237" xr:uid="{00000000-0005-0000-0000-0000D6240000}"/>
    <cellStyle name="Normal 6 2 7 2 6" xfId="9663" xr:uid="{00000000-0005-0000-0000-0000D7240000}"/>
    <cellStyle name="Normal 6 2 7 2 6 2" xfId="27016" xr:uid="{00000000-0005-0000-0000-0000D8240000}"/>
    <cellStyle name="Normal 6 2 7 2 6 3" xfId="44362" xr:uid="{00000000-0005-0000-0000-0000D9240000}"/>
    <cellStyle name="Normal 6 2 7 2 7" xfId="18343" xr:uid="{00000000-0005-0000-0000-0000DA240000}"/>
    <cellStyle name="Normal 6 2 7 2 8" xfId="35689" xr:uid="{00000000-0005-0000-0000-0000DB240000}"/>
    <cellStyle name="Normal 6 2 7 3" xfId="500" xr:uid="{00000000-0005-0000-0000-0000DC240000}"/>
    <cellStyle name="Normal 6 2 7 3 2" xfId="2313" xr:uid="{00000000-0005-0000-0000-0000DD240000}"/>
    <cellStyle name="Normal 6 2 7 3 2 2" xfId="8095" xr:uid="{00000000-0005-0000-0000-0000DE240000}"/>
    <cellStyle name="Normal 6 2 7 3 2 2 2" xfId="16768" xr:uid="{00000000-0005-0000-0000-0000DF240000}"/>
    <cellStyle name="Normal 6 2 7 3 2 2 2 2" xfId="34121" xr:uid="{00000000-0005-0000-0000-0000E0240000}"/>
    <cellStyle name="Normal 6 2 7 3 2 2 2 3" xfId="51467" xr:uid="{00000000-0005-0000-0000-0000E1240000}"/>
    <cellStyle name="Normal 6 2 7 3 2 2 3" xfId="25448" xr:uid="{00000000-0005-0000-0000-0000E2240000}"/>
    <cellStyle name="Normal 6 2 7 3 2 2 4" xfId="42794" xr:uid="{00000000-0005-0000-0000-0000E3240000}"/>
    <cellStyle name="Normal 6 2 7 3 2 3" xfId="5596" xr:uid="{00000000-0005-0000-0000-0000E4240000}"/>
    <cellStyle name="Normal 6 2 7 3 2 3 2" xfId="14269" xr:uid="{00000000-0005-0000-0000-0000E5240000}"/>
    <cellStyle name="Normal 6 2 7 3 2 3 2 2" xfId="31622" xr:uid="{00000000-0005-0000-0000-0000E6240000}"/>
    <cellStyle name="Normal 6 2 7 3 2 3 2 3" xfId="48968" xr:uid="{00000000-0005-0000-0000-0000E7240000}"/>
    <cellStyle name="Normal 6 2 7 3 2 3 3" xfId="22949" xr:uid="{00000000-0005-0000-0000-0000E8240000}"/>
    <cellStyle name="Normal 6 2 7 3 2 3 4" xfId="40295" xr:uid="{00000000-0005-0000-0000-0000E9240000}"/>
    <cellStyle name="Normal 6 2 7 3 2 4" xfId="10986" xr:uid="{00000000-0005-0000-0000-0000EA240000}"/>
    <cellStyle name="Normal 6 2 7 3 2 4 2" xfId="28339" xr:uid="{00000000-0005-0000-0000-0000EB240000}"/>
    <cellStyle name="Normal 6 2 7 3 2 4 3" xfId="45685" xr:uid="{00000000-0005-0000-0000-0000EC240000}"/>
    <cellStyle name="Normal 6 2 7 3 2 5" xfId="19666" xr:uid="{00000000-0005-0000-0000-0000ED240000}"/>
    <cellStyle name="Normal 6 2 7 3 2 6" xfId="37012" xr:uid="{00000000-0005-0000-0000-0000EE240000}"/>
    <cellStyle name="Normal 6 2 7 3 3" xfId="6282" xr:uid="{00000000-0005-0000-0000-0000EF240000}"/>
    <cellStyle name="Normal 6 2 7 3 3 2" xfId="14955" xr:uid="{00000000-0005-0000-0000-0000F0240000}"/>
    <cellStyle name="Normal 6 2 7 3 3 2 2" xfId="32308" xr:uid="{00000000-0005-0000-0000-0000F1240000}"/>
    <cellStyle name="Normal 6 2 7 3 3 2 3" xfId="49654" xr:uid="{00000000-0005-0000-0000-0000F2240000}"/>
    <cellStyle name="Normal 6 2 7 3 3 3" xfId="23635" xr:uid="{00000000-0005-0000-0000-0000F3240000}"/>
    <cellStyle name="Normal 6 2 7 3 3 4" xfId="40981" xr:uid="{00000000-0005-0000-0000-0000F4240000}"/>
    <cellStyle name="Normal 6 2 7 3 4" xfId="4126" xr:uid="{00000000-0005-0000-0000-0000F5240000}"/>
    <cellStyle name="Normal 6 2 7 3 4 2" xfId="12799" xr:uid="{00000000-0005-0000-0000-0000F6240000}"/>
    <cellStyle name="Normal 6 2 7 3 4 2 2" xfId="30152" xr:uid="{00000000-0005-0000-0000-0000F7240000}"/>
    <cellStyle name="Normal 6 2 7 3 4 2 3" xfId="47498" xr:uid="{00000000-0005-0000-0000-0000F8240000}"/>
    <cellStyle name="Normal 6 2 7 3 4 3" xfId="21479" xr:uid="{00000000-0005-0000-0000-0000F9240000}"/>
    <cellStyle name="Normal 6 2 7 3 4 4" xfId="38825" xr:uid="{00000000-0005-0000-0000-0000FA240000}"/>
    <cellStyle name="Normal 6 2 7 3 5" xfId="9173" xr:uid="{00000000-0005-0000-0000-0000FB240000}"/>
    <cellStyle name="Normal 6 2 7 3 5 2" xfId="26526" xr:uid="{00000000-0005-0000-0000-0000FC240000}"/>
    <cellStyle name="Normal 6 2 7 3 5 3" xfId="43872" xr:uid="{00000000-0005-0000-0000-0000FD240000}"/>
    <cellStyle name="Normal 6 2 7 3 6" xfId="17853" xr:uid="{00000000-0005-0000-0000-0000FE240000}"/>
    <cellStyle name="Normal 6 2 7 3 7" xfId="35199" xr:uid="{00000000-0005-0000-0000-0000FF240000}"/>
    <cellStyle name="Normal 6 2 7 4" xfId="2068" xr:uid="{00000000-0005-0000-0000-000000250000}"/>
    <cellStyle name="Normal 6 2 7 4 2" xfId="7850" xr:uid="{00000000-0005-0000-0000-000001250000}"/>
    <cellStyle name="Normal 6 2 7 4 2 2" xfId="16523" xr:uid="{00000000-0005-0000-0000-000002250000}"/>
    <cellStyle name="Normal 6 2 7 4 2 2 2" xfId="33876" xr:uid="{00000000-0005-0000-0000-000003250000}"/>
    <cellStyle name="Normal 6 2 7 4 2 2 3" xfId="51222" xr:uid="{00000000-0005-0000-0000-000004250000}"/>
    <cellStyle name="Normal 6 2 7 4 2 3" xfId="25203" xr:uid="{00000000-0005-0000-0000-000005250000}"/>
    <cellStyle name="Normal 6 2 7 4 2 4" xfId="42549" xr:uid="{00000000-0005-0000-0000-000006250000}"/>
    <cellStyle name="Normal 6 2 7 4 3" xfId="3881" xr:uid="{00000000-0005-0000-0000-000007250000}"/>
    <cellStyle name="Normal 6 2 7 4 3 2" xfId="12554" xr:uid="{00000000-0005-0000-0000-000008250000}"/>
    <cellStyle name="Normal 6 2 7 4 3 2 2" xfId="29907" xr:uid="{00000000-0005-0000-0000-000009250000}"/>
    <cellStyle name="Normal 6 2 7 4 3 2 3" xfId="47253" xr:uid="{00000000-0005-0000-0000-00000A250000}"/>
    <cellStyle name="Normal 6 2 7 4 3 3" xfId="21234" xr:uid="{00000000-0005-0000-0000-00000B250000}"/>
    <cellStyle name="Normal 6 2 7 4 3 4" xfId="38580" xr:uid="{00000000-0005-0000-0000-00000C250000}"/>
    <cellStyle name="Normal 6 2 7 4 4" xfId="10741" xr:uid="{00000000-0005-0000-0000-00000D250000}"/>
    <cellStyle name="Normal 6 2 7 4 4 2" xfId="28094" xr:uid="{00000000-0005-0000-0000-00000E250000}"/>
    <cellStyle name="Normal 6 2 7 4 4 3" xfId="45440" xr:uid="{00000000-0005-0000-0000-00000F250000}"/>
    <cellStyle name="Normal 6 2 7 4 5" xfId="19421" xr:uid="{00000000-0005-0000-0000-000010250000}"/>
    <cellStyle name="Normal 6 2 7 4 6" xfId="36767" xr:uid="{00000000-0005-0000-0000-000011250000}"/>
    <cellStyle name="Normal 6 2 7 5" xfId="1235" xr:uid="{00000000-0005-0000-0000-000012250000}"/>
    <cellStyle name="Normal 6 2 7 5 2" xfId="7017" xr:uid="{00000000-0005-0000-0000-000013250000}"/>
    <cellStyle name="Normal 6 2 7 5 2 2" xfId="15690" xr:uid="{00000000-0005-0000-0000-000014250000}"/>
    <cellStyle name="Normal 6 2 7 5 2 2 2" xfId="33043" xr:uid="{00000000-0005-0000-0000-000015250000}"/>
    <cellStyle name="Normal 6 2 7 5 2 2 3" xfId="50389" xr:uid="{00000000-0005-0000-0000-000016250000}"/>
    <cellStyle name="Normal 6 2 7 5 2 3" xfId="24370" xr:uid="{00000000-0005-0000-0000-000017250000}"/>
    <cellStyle name="Normal 6 2 7 5 2 4" xfId="41716" xr:uid="{00000000-0005-0000-0000-000018250000}"/>
    <cellStyle name="Normal 6 2 7 5 3" xfId="4861" xr:uid="{00000000-0005-0000-0000-000019250000}"/>
    <cellStyle name="Normal 6 2 7 5 3 2" xfId="13534" xr:uid="{00000000-0005-0000-0000-00001A250000}"/>
    <cellStyle name="Normal 6 2 7 5 3 2 2" xfId="30887" xr:uid="{00000000-0005-0000-0000-00001B250000}"/>
    <cellStyle name="Normal 6 2 7 5 3 2 3" xfId="48233" xr:uid="{00000000-0005-0000-0000-00001C250000}"/>
    <cellStyle name="Normal 6 2 7 5 3 3" xfId="22214" xr:uid="{00000000-0005-0000-0000-00001D250000}"/>
    <cellStyle name="Normal 6 2 7 5 3 4" xfId="39560" xr:uid="{00000000-0005-0000-0000-00001E250000}"/>
    <cellStyle name="Normal 6 2 7 5 4" xfId="9908" xr:uid="{00000000-0005-0000-0000-00001F250000}"/>
    <cellStyle name="Normal 6 2 7 5 4 2" xfId="27261" xr:uid="{00000000-0005-0000-0000-000020250000}"/>
    <cellStyle name="Normal 6 2 7 5 4 3" xfId="44607" xr:uid="{00000000-0005-0000-0000-000021250000}"/>
    <cellStyle name="Normal 6 2 7 5 5" xfId="18588" xr:uid="{00000000-0005-0000-0000-000022250000}"/>
    <cellStyle name="Normal 6 2 7 5 6" xfId="35934" xr:uid="{00000000-0005-0000-0000-000023250000}"/>
    <cellStyle name="Normal 6 2 7 6" xfId="6037" xr:uid="{00000000-0005-0000-0000-000024250000}"/>
    <cellStyle name="Normal 6 2 7 6 2" xfId="14710" xr:uid="{00000000-0005-0000-0000-000025250000}"/>
    <cellStyle name="Normal 6 2 7 6 2 2" xfId="32063" xr:uid="{00000000-0005-0000-0000-000026250000}"/>
    <cellStyle name="Normal 6 2 7 6 2 3" xfId="49409" xr:uid="{00000000-0005-0000-0000-000027250000}"/>
    <cellStyle name="Normal 6 2 7 6 3" xfId="23390" xr:uid="{00000000-0005-0000-0000-000028250000}"/>
    <cellStyle name="Normal 6 2 7 6 4" xfId="40736" xr:uid="{00000000-0005-0000-0000-000029250000}"/>
    <cellStyle name="Normal 6 2 7 7" xfId="3048" xr:uid="{00000000-0005-0000-0000-00002A250000}"/>
    <cellStyle name="Normal 6 2 7 7 2" xfId="11721" xr:uid="{00000000-0005-0000-0000-00002B250000}"/>
    <cellStyle name="Normal 6 2 7 7 2 2" xfId="29074" xr:uid="{00000000-0005-0000-0000-00002C250000}"/>
    <cellStyle name="Normal 6 2 7 7 2 3" xfId="46420" xr:uid="{00000000-0005-0000-0000-00002D250000}"/>
    <cellStyle name="Normal 6 2 7 7 3" xfId="20401" xr:uid="{00000000-0005-0000-0000-00002E250000}"/>
    <cellStyle name="Normal 6 2 7 7 4" xfId="37747" xr:uid="{00000000-0005-0000-0000-00002F250000}"/>
    <cellStyle name="Normal 6 2 7 8" xfId="8928" xr:uid="{00000000-0005-0000-0000-000030250000}"/>
    <cellStyle name="Normal 6 2 7 8 2" xfId="26281" xr:uid="{00000000-0005-0000-0000-000031250000}"/>
    <cellStyle name="Normal 6 2 7 8 3" xfId="43627" xr:uid="{00000000-0005-0000-0000-000032250000}"/>
    <cellStyle name="Normal 6 2 7 9" xfId="17608" xr:uid="{00000000-0005-0000-0000-000033250000}"/>
    <cellStyle name="Normal 6 2 8" xfId="108" xr:uid="{00000000-0005-0000-0000-000034250000}"/>
    <cellStyle name="Normal 6 2 8 10" xfId="34807" xr:uid="{00000000-0005-0000-0000-000035250000}"/>
    <cellStyle name="Normal 6 2 8 2" xfId="843" xr:uid="{00000000-0005-0000-0000-000036250000}"/>
    <cellStyle name="Normal 6 2 8 2 2" xfId="2656" xr:uid="{00000000-0005-0000-0000-000037250000}"/>
    <cellStyle name="Normal 6 2 8 2 2 2" xfId="8438" xr:uid="{00000000-0005-0000-0000-000038250000}"/>
    <cellStyle name="Normal 6 2 8 2 2 2 2" xfId="17111" xr:uid="{00000000-0005-0000-0000-000039250000}"/>
    <cellStyle name="Normal 6 2 8 2 2 2 2 2" xfId="34464" xr:uid="{00000000-0005-0000-0000-00003A250000}"/>
    <cellStyle name="Normal 6 2 8 2 2 2 2 3" xfId="51810" xr:uid="{00000000-0005-0000-0000-00003B250000}"/>
    <cellStyle name="Normal 6 2 8 2 2 2 3" xfId="25791" xr:uid="{00000000-0005-0000-0000-00003C250000}"/>
    <cellStyle name="Normal 6 2 8 2 2 2 4" xfId="43137" xr:uid="{00000000-0005-0000-0000-00003D250000}"/>
    <cellStyle name="Normal 6 2 8 2 2 3" xfId="4469" xr:uid="{00000000-0005-0000-0000-00003E250000}"/>
    <cellStyle name="Normal 6 2 8 2 2 3 2" xfId="13142" xr:uid="{00000000-0005-0000-0000-00003F250000}"/>
    <cellStyle name="Normal 6 2 8 2 2 3 2 2" xfId="30495" xr:uid="{00000000-0005-0000-0000-000040250000}"/>
    <cellStyle name="Normal 6 2 8 2 2 3 2 3" xfId="47841" xr:uid="{00000000-0005-0000-0000-000041250000}"/>
    <cellStyle name="Normal 6 2 8 2 2 3 3" xfId="21822" xr:uid="{00000000-0005-0000-0000-000042250000}"/>
    <cellStyle name="Normal 6 2 8 2 2 3 4" xfId="39168" xr:uid="{00000000-0005-0000-0000-000043250000}"/>
    <cellStyle name="Normal 6 2 8 2 2 4" xfId="11329" xr:uid="{00000000-0005-0000-0000-000044250000}"/>
    <cellStyle name="Normal 6 2 8 2 2 4 2" xfId="28682" xr:uid="{00000000-0005-0000-0000-000045250000}"/>
    <cellStyle name="Normal 6 2 8 2 2 4 3" xfId="46028" xr:uid="{00000000-0005-0000-0000-000046250000}"/>
    <cellStyle name="Normal 6 2 8 2 2 5" xfId="20009" xr:uid="{00000000-0005-0000-0000-000047250000}"/>
    <cellStyle name="Normal 6 2 8 2 2 6" xfId="37355" xr:uid="{00000000-0005-0000-0000-000048250000}"/>
    <cellStyle name="Normal 6 2 8 2 3" xfId="1578" xr:uid="{00000000-0005-0000-0000-000049250000}"/>
    <cellStyle name="Normal 6 2 8 2 3 2" xfId="7360" xr:uid="{00000000-0005-0000-0000-00004A250000}"/>
    <cellStyle name="Normal 6 2 8 2 3 2 2" xfId="16033" xr:uid="{00000000-0005-0000-0000-00004B250000}"/>
    <cellStyle name="Normal 6 2 8 2 3 2 2 2" xfId="33386" xr:uid="{00000000-0005-0000-0000-00004C250000}"/>
    <cellStyle name="Normal 6 2 8 2 3 2 2 3" xfId="50732" xr:uid="{00000000-0005-0000-0000-00004D250000}"/>
    <cellStyle name="Normal 6 2 8 2 3 2 3" xfId="24713" xr:uid="{00000000-0005-0000-0000-00004E250000}"/>
    <cellStyle name="Normal 6 2 8 2 3 2 4" xfId="42059" xr:uid="{00000000-0005-0000-0000-00004F250000}"/>
    <cellStyle name="Normal 6 2 8 2 3 3" xfId="5204" xr:uid="{00000000-0005-0000-0000-000050250000}"/>
    <cellStyle name="Normal 6 2 8 2 3 3 2" xfId="13877" xr:uid="{00000000-0005-0000-0000-000051250000}"/>
    <cellStyle name="Normal 6 2 8 2 3 3 2 2" xfId="31230" xr:uid="{00000000-0005-0000-0000-000052250000}"/>
    <cellStyle name="Normal 6 2 8 2 3 3 2 3" xfId="48576" xr:uid="{00000000-0005-0000-0000-000053250000}"/>
    <cellStyle name="Normal 6 2 8 2 3 3 3" xfId="22557" xr:uid="{00000000-0005-0000-0000-000054250000}"/>
    <cellStyle name="Normal 6 2 8 2 3 3 4" xfId="39903" xr:uid="{00000000-0005-0000-0000-000055250000}"/>
    <cellStyle name="Normal 6 2 8 2 3 4" xfId="10251" xr:uid="{00000000-0005-0000-0000-000056250000}"/>
    <cellStyle name="Normal 6 2 8 2 3 4 2" xfId="27604" xr:uid="{00000000-0005-0000-0000-000057250000}"/>
    <cellStyle name="Normal 6 2 8 2 3 4 3" xfId="44950" xr:uid="{00000000-0005-0000-0000-000058250000}"/>
    <cellStyle name="Normal 6 2 8 2 3 5" xfId="18931" xr:uid="{00000000-0005-0000-0000-000059250000}"/>
    <cellStyle name="Normal 6 2 8 2 3 6" xfId="36277" xr:uid="{00000000-0005-0000-0000-00005A250000}"/>
    <cellStyle name="Normal 6 2 8 2 4" xfId="6625" xr:uid="{00000000-0005-0000-0000-00005B250000}"/>
    <cellStyle name="Normal 6 2 8 2 4 2" xfId="15298" xr:uid="{00000000-0005-0000-0000-00005C250000}"/>
    <cellStyle name="Normal 6 2 8 2 4 2 2" xfId="32651" xr:uid="{00000000-0005-0000-0000-00005D250000}"/>
    <cellStyle name="Normal 6 2 8 2 4 2 3" xfId="49997" xr:uid="{00000000-0005-0000-0000-00005E250000}"/>
    <cellStyle name="Normal 6 2 8 2 4 3" xfId="23978" xr:uid="{00000000-0005-0000-0000-00005F250000}"/>
    <cellStyle name="Normal 6 2 8 2 4 4" xfId="41324" xr:uid="{00000000-0005-0000-0000-000060250000}"/>
    <cellStyle name="Normal 6 2 8 2 5" xfId="3391" xr:uid="{00000000-0005-0000-0000-000061250000}"/>
    <cellStyle name="Normal 6 2 8 2 5 2" xfId="12064" xr:uid="{00000000-0005-0000-0000-000062250000}"/>
    <cellStyle name="Normal 6 2 8 2 5 2 2" xfId="29417" xr:uid="{00000000-0005-0000-0000-000063250000}"/>
    <cellStyle name="Normal 6 2 8 2 5 2 3" xfId="46763" xr:uid="{00000000-0005-0000-0000-000064250000}"/>
    <cellStyle name="Normal 6 2 8 2 5 3" xfId="20744" xr:uid="{00000000-0005-0000-0000-000065250000}"/>
    <cellStyle name="Normal 6 2 8 2 5 4" xfId="38090" xr:uid="{00000000-0005-0000-0000-000066250000}"/>
    <cellStyle name="Normal 6 2 8 2 6" xfId="9516" xr:uid="{00000000-0005-0000-0000-000067250000}"/>
    <cellStyle name="Normal 6 2 8 2 6 2" xfId="26869" xr:uid="{00000000-0005-0000-0000-000068250000}"/>
    <cellStyle name="Normal 6 2 8 2 6 3" xfId="44215" xr:uid="{00000000-0005-0000-0000-000069250000}"/>
    <cellStyle name="Normal 6 2 8 2 7" xfId="18196" xr:uid="{00000000-0005-0000-0000-00006A250000}"/>
    <cellStyle name="Normal 6 2 8 2 8" xfId="35542" xr:uid="{00000000-0005-0000-0000-00006B250000}"/>
    <cellStyle name="Normal 6 2 8 3" xfId="598" xr:uid="{00000000-0005-0000-0000-00006C250000}"/>
    <cellStyle name="Normal 6 2 8 3 2" xfId="2411" xr:uid="{00000000-0005-0000-0000-00006D250000}"/>
    <cellStyle name="Normal 6 2 8 3 2 2" xfId="8193" xr:uid="{00000000-0005-0000-0000-00006E250000}"/>
    <cellStyle name="Normal 6 2 8 3 2 2 2" xfId="16866" xr:uid="{00000000-0005-0000-0000-00006F250000}"/>
    <cellStyle name="Normal 6 2 8 3 2 2 2 2" xfId="34219" xr:uid="{00000000-0005-0000-0000-000070250000}"/>
    <cellStyle name="Normal 6 2 8 3 2 2 2 3" xfId="51565" xr:uid="{00000000-0005-0000-0000-000071250000}"/>
    <cellStyle name="Normal 6 2 8 3 2 2 3" xfId="25546" xr:uid="{00000000-0005-0000-0000-000072250000}"/>
    <cellStyle name="Normal 6 2 8 3 2 2 4" xfId="42892" xr:uid="{00000000-0005-0000-0000-000073250000}"/>
    <cellStyle name="Normal 6 2 8 3 2 3" xfId="5694" xr:uid="{00000000-0005-0000-0000-000074250000}"/>
    <cellStyle name="Normal 6 2 8 3 2 3 2" xfId="14367" xr:uid="{00000000-0005-0000-0000-000075250000}"/>
    <cellStyle name="Normal 6 2 8 3 2 3 2 2" xfId="31720" xr:uid="{00000000-0005-0000-0000-000076250000}"/>
    <cellStyle name="Normal 6 2 8 3 2 3 2 3" xfId="49066" xr:uid="{00000000-0005-0000-0000-000077250000}"/>
    <cellStyle name="Normal 6 2 8 3 2 3 3" xfId="23047" xr:uid="{00000000-0005-0000-0000-000078250000}"/>
    <cellStyle name="Normal 6 2 8 3 2 3 4" xfId="40393" xr:uid="{00000000-0005-0000-0000-000079250000}"/>
    <cellStyle name="Normal 6 2 8 3 2 4" xfId="11084" xr:uid="{00000000-0005-0000-0000-00007A250000}"/>
    <cellStyle name="Normal 6 2 8 3 2 4 2" xfId="28437" xr:uid="{00000000-0005-0000-0000-00007B250000}"/>
    <cellStyle name="Normal 6 2 8 3 2 4 3" xfId="45783" xr:uid="{00000000-0005-0000-0000-00007C250000}"/>
    <cellStyle name="Normal 6 2 8 3 2 5" xfId="19764" xr:uid="{00000000-0005-0000-0000-00007D250000}"/>
    <cellStyle name="Normal 6 2 8 3 2 6" xfId="37110" xr:uid="{00000000-0005-0000-0000-00007E250000}"/>
    <cellStyle name="Normal 6 2 8 3 3" xfId="6380" xr:uid="{00000000-0005-0000-0000-00007F250000}"/>
    <cellStyle name="Normal 6 2 8 3 3 2" xfId="15053" xr:uid="{00000000-0005-0000-0000-000080250000}"/>
    <cellStyle name="Normal 6 2 8 3 3 2 2" xfId="32406" xr:uid="{00000000-0005-0000-0000-000081250000}"/>
    <cellStyle name="Normal 6 2 8 3 3 2 3" xfId="49752" xr:uid="{00000000-0005-0000-0000-000082250000}"/>
    <cellStyle name="Normal 6 2 8 3 3 3" xfId="23733" xr:uid="{00000000-0005-0000-0000-000083250000}"/>
    <cellStyle name="Normal 6 2 8 3 3 4" xfId="41079" xr:uid="{00000000-0005-0000-0000-000084250000}"/>
    <cellStyle name="Normal 6 2 8 3 4" xfId="4224" xr:uid="{00000000-0005-0000-0000-000085250000}"/>
    <cellStyle name="Normal 6 2 8 3 4 2" xfId="12897" xr:uid="{00000000-0005-0000-0000-000086250000}"/>
    <cellStyle name="Normal 6 2 8 3 4 2 2" xfId="30250" xr:uid="{00000000-0005-0000-0000-000087250000}"/>
    <cellStyle name="Normal 6 2 8 3 4 2 3" xfId="47596" xr:uid="{00000000-0005-0000-0000-000088250000}"/>
    <cellStyle name="Normal 6 2 8 3 4 3" xfId="21577" xr:uid="{00000000-0005-0000-0000-000089250000}"/>
    <cellStyle name="Normal 6 2 8 3 4 4" xfId="38923" xr:uid="{00000000-0005-0000-0000-00008A250000}"/>
    <cellStyle name="Normal 6 2 8 3 5" xfId="9271" xr:uid="{00000000-0005-0000-0000-00008B250000}"/>
    <cellStyle name="Normal 6 2 8 3 5 2" xfId="26624" xr:uid="{00000000-0005-0000-0000-00008C250000}"/>
    <cellStyle name="Normal 6 2 8 3 5 3" xfId="43970" xr:uid="{00000000-0005-0000-0000-00008D250000}"/>
    <cellStyle name="Normal 6 2 8 3 6" xfId="17951" xr:uid="{00000000-0005-0000-0000-00008E250000}"/>
    <cellStyle name="Normal 6 2 8 3 7" xfId="35297" xr:uid="{00000000-0005-0000-0000-00008F250000}"/>
    <cellStyle name="Normal 6 2 8 4" xfId="1921" xr:uid="{00000000-0005-0000-0000-000090250000}"/>
    <cellStyle name="Normal 6 2 8 4 2" xfId="7703" xr:uid="{00000000-0005-0000-0000-000091250000}"/>
    <cellStyle name="Normal 6 2 8 4 2 2" xfId="16376" xr:uid="{00000000-0005-0000-0000-000092250000}"/>
    <cellStyle name="Normal 6 2 8 4 2 2 2" xfId="33729" xr:uid="{00000000-0005-0000-0000-000093250000}"/>
    <cellStyle name="Normal 6 2 8 4 2 2 3" xfId="51075" xr:uid="{00000000-0005-0000-0000-000094250000}"/>
    <cellStyle name="Normal 6 2 8 4 2 3" xfId="25056" xr:uid="{00000000-0005-0000-0000-000095250000}"/>
    <cellStyle name="Normal 6 2 8 4 2 4" xfId="42402" xr:uid="{00000000-0005-0000-0000-000096250000}"/>
    <cellStyle name="Normal 6 2 8 4 3" xfId="3734" xr:uid="{00000000-0005-0000-0000-000097250000}"/>
    <cellStyle name="Normal 6 2 8 4 3 2" xfId="12407" xr:uid="{00000000-0005-0000-0000-000098250000}"/>
    <cellStyle name="Normal 6 2 8 4 3 2 2" xfId="29760" xr:uid="{00000000-0005-0000-0000-000099250000}"/>
    <cellStyle name="Normal 6 2 8 4 3 2 3" xfId="47106" xr:uid="{00000000-0005-0000-0000-00009A250000}"/>
    <cellStyle name="Normal 6 2 8 4 3 3" xfId="21087" xr:uid="{00000000-0005-0000-0000-00009B250000}"/>
    <cellStyle name="Normal 6 2 8 4 3 4" xfId="38433" xr:uid="{00000000-0005-0000-0000-00009C250000}"/>
    <cellStyle name="Normal 6 2 8 4 4" xfId="10594" xr:uid="{00000000-0005-0000-0000-00009D250000}"/>
    <cellStyle name="Normal 6 2 8 4 4 2" xfId="27947" xr:uid="{00000000-0005-0000-0000-00009E250000}"/>
    <cellStyle name="Normal 6 2 8 4 4 3" xfId="45293" xr:uid="{00000000-0005-0000-0000-00009F250000}"/>
    <cellStyle name="Normal 6 2 8 4 5" xfId="19274" xr:uid="{00000000-0005-0000-0000-0000A0250000}"/>
    <cellStyle name="Normal 6 2 8 4 6" xfId="36620" xr:uid="{00000000-0005-0000-0000-0000A1250000}"/>
    <cellStyle name="Normal 6 2 8 5" xfId="1333" xr:uid="{00000000-0005-0000-0000-0000A2250000}"/>
    <cellStyle name="Normal 6 2 8 5 2" xfId="7115" xr:uid="{00000000-0005-0000-0000-0000A3250000}"/>
    <cellStyle name="Normal 6 2 8 5 2 2" xfId="15788" xr:uid="{00000000-0005-0000-0000-0000A4250000}"/>
    <cellStyle name="Normal 6 2 8 5 2 2 2" xfId="33141" xr:uid="{00000000-0005-0000-0000-0000A5250000}"/>
    <cellStyle name="Normal 6 2 8 5 2 2 3" xfId="50487" xr:uid="{00000000-0005-0000-0000-0000A6250000}"/>
    <cellStyle name="Normal 6 2 8 5 2 3" xfId="24468" xr:uid="{00000000-0005-0000-0000-0000A7250000}"/>
    <cellStyle name="Normal 6 2 8 5 2 4" xfId="41814" xr:uid="{00000000-0005-0000-0000-0000A8250000}"/>
    <cellStyle name="Normal 6 2 8 5 3" xfId="4959" xr:uid="{00000000-0005-0000-0000-0000A9250000}"/>
    <cellStyle name="Normal 6 2 8 5 3 2" xfId="13632" xr:uid="{00000000-0005-0000-0000-0000AA250000}"/>
    <cellStyle name="Normal 6 2 8 5 3 2 2" xfId="30985" xr:uid="{00000000-0005-0000-0000-0000AB250000}"/>
    <cellStyle name="Normal 6 2 8 5 3 2 3" xfId="48331" xr:uid="{00000000-0005-0000-0000-0000AC250000}"/>
    <cellStyle name="Normal 6 2 8 5 3 3" xfId="22312" xr:uid="{00000000-0005-0000-0000-0000AD250000}"/>
    <cellStyle name="Normal 6 2 8 5 3 4" xfId="39658" xr:uid="{00000000-0005-0000-0000-0000AE250000}"/>
    <cellStyle name="Normal 6 2 8 5 4" xfId="10006" xr:uid="{00000000-0005-0000-0000-0000AF250000}"/>
    <cellStyle name="Normal 6 2 8 5 4 2" xfId="27359" xr:uid="{00000000-0005-0000-0000-0000B0250000}"/>
    <cellStyle name="Normal 6 2 8 5 4 3" xfId="44705" xr:uid="{00000000-0005-0000-0000-0000B1250000}"/>
    <cellStyle name="Normal 6 2 8 5 5" xfId="18686" xr:uid="{00000000-0005-0000-0000-0000B2250000}"/>
    <cellStyle name="Normal 6 2 8 5 6" xfId="36032" xr:uid="{00000000-0005-0000-0000-0000B3250000}"/>
    <cellStyle name="Normal 6 2 8 6" xfId="5890" xr:uid="{00000000-0005-0000-0000-0000B4250000}"/>
    <cellStyle name="Normal 6 2 8 6 2" xfId="14563" xr:uid="{00000000-0005-0000-0000-0000B5250000}"/>
    <cellStyle name="Normal 6 2 8 6 2 2" xfId="31916" xr:uid="{00000000-0005-0000-0000-0000B6250000}"/>
    <cellStyle name="Normal 6 2 8 6 2 3" xfId="49262" xr:uid="{00000000-0005-0000-0000-0000B7250000}"/>
    <cellStyle name="Normal 6 2 8 6 3" xfId="23243" xr:uid="{00000000-0005-0000-0000-0000B8250000}"/>
    <cellStyle name="Normal 6 2 8 6 4" xfId="40589" xr:uid="{00000000-0005-0000-0000-0000B9250000}"/>
    <cellStyle name="Normal 6 2 8 7" xfId="3146" xr:uid="{00000000-0005-0000-0000-0000BA250000}"/>
    <cellStyle name="Normal 6 2 8 7 2" xfId="11819" xr:uid="{00000000-0005-0000-0000-0000BB250000}"/>
    <cellStyle name="Normal 6 2 8 7 2 2" xfId="29172" xr:uid="{00000000-0005-0000-0000-0000BC250000}"/>
    <cellStyle name="Normal 6 2 8 7 2 3" xfId="46518" xr:uid="{00000000-0005-0000-0000-0000BD250000}"/>
    <cellStyle name="Normal 6 2 8 7 3" xfId="20499" xr:uid="{00000000-0005-0000-0000-0000BE250000}"/>
    <cellStyle name="Normal 6 2 8 7 4" xfId="37845" xr:uid="{00000000-0005-0000-0000-0000BF250000}"/>
    <cellStyle name="Normal 6 2 8 8" xfId="8781" xr:uid="{00000000-0005-0000-0000-0000C0250000}"/>
    <cellStyle name="Normal 6 2 8 8 2" xfId="26134" xr:uid="{00000000-0005-0000-0000-0000C1250000}"/>
    <cellStyle name="Normal 6 2 8 8 3" xfId="43480" xr:uid="{00000000-0005-0000-0000-0000C2250000}"/>
    <cellStyle name="Normal 6 2 8 9" xfId="17461" xr:uid="{00000000-0005-0000-0000-0000C3250000}"/>
    <cellStyle name="Normal 6 2 9" xfId="745" xr:uid="{00000000-0005-0000-0000-0000C4250000}"/>
    <cellStyle name="Normal 6 2 9 2" xfId="2558" xr:uid="{00000000-0005-0000-0000-0000C5250000}"/>
    <cellStyle name="Normal 6 2 9 2 2" xfId="8340" xr:uid="{00000000-0005-0000-0000-0000C6250000}"/>
    <cellStyle name="Normal 6 2 9 2 2 2" xfId="17013" xr:uid="{00000000-0005-0000-0000-0000C7250000}"/>
    <cellStyle name="Normal 6 2 9 2 2 2 2" xfId="34366" xr:uid="{00000000-0005-0000-0000-0000C8250000}"/>
    <cellStyle name="Normal 6 2 9 2 2 2 3" xfId="51712" xr:uid="{00000000-0005-0000-0000-0000C9250000}"/>
    <cellStyle name="Normal 6 2 9 2 2 3" xfId="25693" xr:uid="{00000000-0005-0000-0000-0000CA250000}"/>
    <cellStyle name="Normal 6 2 9 2 2 4" xfId="43039" xr:uid="{00000000-0005-0000-0000-0000CB250000}"/>
    <cellStyle name="Normal 6 2 9 2 3" xfId="4371" xr:uid="{00000000-0005-0000-0000-0000CC250000}"/>
    <cellStyle name="Normal 6 2 9 2 3 2" xfId="13044" xr:uid="{00000000-0005-0000-0000-0000CD250000}"/>
    <cellStyle name="Normal 6 2 9 2 3 2 2" xfId="30397" xr:uid="{00000000-0005-0000-0000-0000CE250000}"/>
    <cellStyle name="Normal 6 2 9 2 3 2 3" xfId="47743" xr:uid="{00000000-0005-0000-0000-0000CF250000}"/>
    <cellStyle name="Normal 6 2 9 2 3 3" xfId="21724" xr:uid="{00000000-0005-0000-0000-0000D0250000}"/>
    <cellStyle name="Normal 6 2 9 2 3 4" xfId="39070" xr:uid="{00000000-0005-0000-0000-0000D1250000}"/>
    <cellStyle name="Normal 6 2 9 2 4" xfId="11231" xr:uid="{00000000-0005-0000-0000-0000D2250000}"/>
    <cellStyle name="Normal 6 2 9 2 4 2" xfId="28584" xr:uid="{00000000-0005-0000-0000-0000D3250000}"/>
    <cellStyle name="Normal 6 2 9 2 4 3" xfId="45930" xr:uid="{00000000-0005-0000-0000-0000D4250000}"/>
    <cellStyle name="Normal 6 2 9 2 5" xfId="19911" xr:uid="{00000000-0005-0000-0000-0000D5250000}"/>
    <cellStyle name="Normal 6 2 9 2 6" xfId="37257" xr:uid="{00000000-0005-0000-0000-0000D6250000}"/>
    <cellStyle name="Normal 6 2 9 3" xfId="1480" xr:uid="{00000000-0005-0000-0000-0000D7250000}"/>
    <cellStyle name="Normal 6 2 9 3 2" xfId="7262" xr:uid="{00000000-0005-0000-0000-0000D8250000}"/>
    <cellStyle name="Normal 6 2 9 3 2 2" xfId="15935" xr:uid="{00000000-0005-0000-0000-0000D9250000}"/>
    <cellStyle name="Normal 6 2 9 3 2 2 2" xfId="33288" xr:uid="{00000000-0005-0000-0000-0000DA250000}"/>
    <cellStyle name="Normal 6 2 9 3 2 2 3" xfId="50634" xr:uid="{00000000-0005-0000-0000-0000DB250000}"/>
    <cellStyle name="Normal 6 2 9 3 2 3" xfId="24615" xr:uid="{00000000-0005-0000-0000-0000DC250000}"/>
    <cellStyle name="Normal 6 2 9 3 2 4" xfId="41961" xr:uid="{00000000-0005-0000-0000-0000DD250000}"/>
    <cellStyle name="Normal 6 2 9 3 3" xfId="5106" xr:uid="{00000000-0005-0000-0000-0000DE250000}"/>
    <cellStyle name="Normal 6 2 9 3 3 2" xfId="13779" xr:uid="{00000000-0005-0000-0000-0000DF250000}"/>
    <cellStyle name="Normal 6 2 9 3 3 2 2" xfId="31132" xr:uid="{00000000-0005-0000-0000-0000E0250000}"/>
    <cellStyle name="Normal 6 2 9 3 3 2 3" xfId="48478" xr:uid="{00000000-0005-0000-0000-0000E1250000}"/>
    <cellStyle name="Normal 6 2 9 3 3 3" xfId="22459" xr:uid="{00000000-0005-0000-0000-0000E2250000}"/>
    <cellStyle name="Normal 6 2 9 3 3 4" xfId="39805" xr:uid="{00000000-0005-0000-0000-0000E3250000}"/>
    <cellStyle name="Normal 6 2 9 3 4" xfId="10153" xr:uid="{00000000-0005-0000-0000-0000E4250000}"/>
    <cellStyle name="Normal 6 2 9 3 4 2" xfId="27506" xr:uid="{00000000-0005-0000-0000-0000E5250000}"/>
    <cellStyle name="Normal 6 2 9 3 4 3" xfId="44852" xr:uid="{00000000-0005-0000-0000-0000E6250000}"/>
    <cellStyle name="Normal 6 2 9 3 5" xfId="18833" xr:uid="{00000000-0005-0000-0000-0000E7250000}"/>
    <cellStyle name="Normal 6 2 9 3 6" xfId="36179" xr:uid="{00000000-0005-0000-0000-0000E8250000}"/>
    <cellStyle name="Normal 6 2 9 4" xfId="6527" xr:uid="{00000000-0005-0000-0000-0000E9250000}"/>
    <cellStyle name="Normal 6 2 9 4 2" xfId="15200" xr:uid="{00000000-0005-0000-0000-0000EA250000}"/>
    <cellStyle name="Normal 6 2 9 4 2 2" xfId="32553" xr:uid="{00000000-0005-0000-0000-0000EB250000}"/>
    <cellStyle name="Normal 6 2 9 4 2 3" xfId="49899" xr:uid="{00000000-0005-0000-0000-0000EC250000}"/>
    <cellStyle name="Normal 6 2 9 4 3" xfId="23880" xr:uid="{00000000-0005-0000-0000-0000ED250000}"/>
    <cellStyle name="Normal 6 2 9 4 4" xfId="41226" xr:uid="{00000000-0005-0000-0000-0000EE250000}"/>
    <cellStyle name="Normal 6 2 9 5" xfId="3293" xr:uid="{00000000-0005-0000-0000-0000EF250000}"/>
    <cellStyle name="Normal 6 2 9 5 2" xfId="11966" xr:uid="{00000000-0005-0000-0000-0000F0250000}"/>
    <cellStyle name="Normal 6 2 9 5 2 2" xfId="29319" xr:uid="{00000000-0005-0000-0000-0000F1250000}"/>
    <cellStyle name="Normal 6 2 9 5 2 3" xfId="46665" xr:uid="{00000000-0005-0000-0000-0000F2250000}"/>
    <cellStyle name="Normal 6 2 9 5 3" xfId="20646" xr:uid="{00000000-0005-0000-0000-0000F3250000}"/>
    <cellStyle name="Normal 6 2 9 5 4" xfId="37992" xr:uid="{00000000-0005-0000-0000-0000F4250000}"/>
    <cellStyle name="Normal 6 2 9 6" xfId="9418" xr:uid="{00000000-0005-0000-0000-0000F5250000}"/>
    <cellStyle name="Normal 6 2 9 6 2" xfId="26771" xr:uid="{00000000-0005-0000-0000-0000F6250000}"/>
    <cellStyle name="Normal 6 2 9 6 3" xfId="44117" xr:uid="{00000000-0005-0000-0000-0000F7250000}"/>
    <cellStyle name="Normal 6 2 9 7" xfId="18098" xr:uid="{00000000-0005-0000-0000-0000F8250000}"/>
    <cellStyle name="Normal 6 2 9 8" xfId="35444" xr:uid="{00000000-0005-0000-0000-0000F9250000}"/>
    <cellStyle name="Normal 6 3" xfId="15" xr:uid="{00000000-0005-0000-0000-0000FA250000}"/>
    <cellStyle name="Normal 6 3 10" xfId="1829" xr:uid="{00000000-0005-0000-0000-0000FB250000}"/>
    <cellStyle name="Normal 6 3 10 2" xfId="7611" xr:uid="{00000000-0005-0000-0000-0000FC250000}"/>
    <cellStyle name="Normal 6 3 10 2 2" xfId="16284" xr:uid="{00000000-0005-0000-0000-0000FD250000}"/>
    <cellStyle name="Normal 6 3 10 2 2 2" xfId="33637" xr:uid="{00000000-0005-0000-0000-0000FE250000}"/>
    <cellStyle name="Normal 6 3 10 2 2 3" xfId="50983" xr:uid="{00000000-0005-0000-0000-0000FF250000}"/>
    <cellStyle name="Normal 6 3 10 2 3" xfId="24964" xr:uid="{00000000-0005-0000-0000-000000260000}"/>
    <cellStyle name="Normal 6 3 10 2 4" xfId="42310" xr:uid="{00000000-0005-0000-0000-000001260000}"/>
    <cellStyle name="Normal 6 3 10 3" xfId="3642" xr:uid="{00000000-0005-0000-0000-000002260000}"/>
    <cellStyle name="Normal 6 3 10 3 2" xfId="12315" xr:uid="{00000000-0005-0000-0000-000003260000}"/>
    <cellStyle name="Normal 6 3 10 3 2 2" xfId="29668" xr:uid="{00000000-0005-0000-0000-000004260000}"/>
    <cellStyle name="Normal 6 3 10 3 2 3" xfId="47014" xr:uid="{00000000-0005-0000-0000-000005260000}"/>
    <cellStyle name="Normal 6 3 10 3 3" xfId="20995" xr:uid="{00000000-0005-0000-0000-000006260000}"/>
    <cellStyle name="Normal 6 3 10 3 4" xfId="38341" xr:uid="{00000000-0005-0000-0000-000007260000}"/>
    <cellStyle name="Normal 6 3 10 4" xfId="10502" xr:uid="{00000000-0005-0000-0000-000008260000}"/>
    <cellStyle name="Normal 6 3 10 4 2" xfId="27855" xr:uid="{00000000-0005-0000-0000-000009260000}"/>
    <cellStyle name="Normal 6 3 10 4 3" xfId="45201" xr:uid="{00000000-0005-0000-0000-00000A260000}"/>
    <cellStyle name="Normal 6 3 10 5" xfId="19182" xr:uid="{00000000-0005-0000-0000-00000B260000}"/>
    <cellStyle name="Normal 6 3 10 6" xfId="36528" xr:uid="{00000000-0005-0000-0000-00000C260000}"/>
    <cellStyle name="Normal 6 3 11" xfId="1094" xr:uid="{00000000-0005-0000-0000-00000D260000}"/>
    <cellStyle name="Normal 6 3 11 2" xfId="6876" xr:uid="{00000000-0005-0000-0000-00000E260000}"/>
    <cellStyle name="Normal 6 3 11 2 2" xfId="15549" xr:uid="{00000000-0005-0000-0000-00000F260000}"/>
    <cellStyle name="Normal 6 3 11 2 2 2" xfId="32902" xr:uid="{00000000-0005-0000-0000-000010260000}"/>
    <cellStyle name="Normal 6 3 11 2 2 3" xfId="50248" xr:uid="{00000000-0005-0000-0000-000011260000}"/>
    <cellStyle name="Normal 6 3 11 2 3" xfId="24229" xr:uid="{00000000-0005-0000-0000-000012260000}"/>
    <cellStyle name="Normal 6 3 11 2 4" xfId="41575" xr:uid="{00000000-0005-0000-0000-000013260000}"/>
    <cellStyle name="Normal 6 3 11 3" xfId="4720" xr:uid="{00000000-0005-0000-0000-000014260000}"/>
    <cellStyle name="Normal 6 3 11 3 2" xfId="13393" xr:uid="{00000000-0005-0000-0000-000015260000}"/>
    <cellStyle name="Normal 6 3 11 3 2 2" xfId="30746" xr:uid="{00000000-0005-0000-0000-000016260000}"/>
    <cellStyle name="Normal 6 3 11 3 2 3" xfId="48092" xr:uid="{00000000-0005-0000-0000-000017260000}"/>
    <cellStyle name="Normal 6 3 11 3 3" xfId="22073" xr:uid="{00000000-0005-0000-0000-000018260000}"/>
    <cellStyle name="Normal 6 3 11 3 4" xfId="39419" xr:uid="{00000000-0005-0000-0000-000019260000}"/>
    <cellStyle name="Normal 6 3 11 4" xfId="9767" xr:uid="{00000000-0005-0000-0000-00001A260000}"/>
    <cellStyle name="Normal 6 3 11 4 2" xfId="27120" xr:uid="{00000000-0005-0000-0000-00001B260000}"/>
    <cellStyle name="Normal 6 3 11 4 3" xfId="44466" xr:uid="{00000000-0005-0000-0000-00001C260000}"/>
    <cellStyle name="Normal 6 3 11 5" xfId="18447" xr:uid="{00000000-0005-0000-0000-00001D260000}"/>
    <cellStyle name="Normal 6 3 11 6" xfId="35793" xr:uid="{00000000-0005-0000-0000-00001E260000}"/>
    <cellStyle name="Normal 6 3 12" xfId="5798" xr:uid="{00000000-0005-0000-0000-00001F260000}"/>
    <cellStyle name="Normal 6 3 12 2" xfId="14471" xr:uid="{00000000-0005-0000-0000-000020260000}"/>
    <cellStyle name="Normal 6 3 12 2 2" xfId="31824" xr:uid="{00000000-0005-0000-0000-000021260000}"/>
    <cellStyle name="Normal 6 3 12 2 3" xfId="49170" xr:uid="{00000000-0005-0000-0000-000022260000}"/>
    <cellStyle name="Normal 6 3 12 3" xfId="23151" xr:uid="{00000000-0005-0000-0000-000023260000}"/>
    <cellStyle name="Normal 6 3 12 4" xfId="40497" xr:uid="{00000000-0005-0000-0000-000024260000}"/>
    <cellStyle name="Normal 6 3 13" xfId="2907" xr:uid="{00000000-0005-0000-0000-000025260000}"/>
    <cellStyle name="Normal 6 3 13 2" xfId="11580" xr:uid="{00000000-0005-0000-0000-000026260000}"/>
    <cellStyle name="Normal 6 3 13 2 2" xfId="28933" xr:uid="{00000000-0005-0000-0000-000027260000}"/>
    <cellStyle name="Normal 6 3 13 2 3" xfId="46279" xr:uid="{00000000-0005-0000-0000-000028260000}"/>
    <cellStyle name="Normal 6 3 13 3" xfId="20260" xr:uid="{00000000-0005-0000-0000-000029260000}"/>
    <cellStyle name="Normal 6 3 13 4" xfId="37606" xr:uid="{00000000-0005-0000-0000-00002A260000}"/>
    <cellStyle name="Normal 6 3 14" xfId="8689" xr:uid="{00000000-0005-0000-0000-00002B260000}"/>
    <cellStyle name="Normal 6 3 14 2" xfId="26042" xr:uid="{00000000-0005-0000-0000-00002C260000}"/>
    <cellStyle name="Normal 6 3 14 3" xfId="43388" xr:uid="{00000000-0005-0000-0000-00002D260000}"/>
    <cellStyle name="Normal 6 3 15" xfId="17370" xr:uid="{00000000-0005-0000-0000-00002E260000}"/>
    <cellStyle name="Normal 6 3 16" xfId="34715" xr:uid="{00000000-0005-0000-0000-00002F260000}"/>
    <cellStyle name="Normal 6 3 2" xfId="27" xr:uid="{00000000-0005-0000-0000-000030260000}"/>
    <cellStyle name="Normal 6 3 2 10" xfId="1106" xr:uid="{00000000-0005-0000-0000-000031260000}"/>
    <cellStyle name="Normal 6 3 2 10 2" xfId="6888" xr:uid="{00000000-0005-0000-0000-000032260000}"/>
    <cellStyle name="Normal 6 3 2 10 2 2" xfId="15561" xr:uid="{00000000-0005-0000-0000-000033260000}"/>
    <cellStyle name="Normal 6 3 2 10 2 2 2" xfId="32914" xr:uid="{00000000-0005-0000-0000-000034260000}"/>
    <cellStyle name="Normal 6 3 2 10 2 2 3" xfId="50260" xr:uid="{00000000-0005-0000-0000-000035260000}"/>
    <cellStyle name="Normal 6 3 2 10 2 3" xfId="24241" xr:uid="{00000000-0005-0000-0000-000036260000}"/>
    <cellStyle name="Normal 6 3 2 10 2 4" xfId="41587" xr:uid="{00000000-0005-0000-0000-000037260000}"/>
    <cellStyle name="Normal 6 3 2 10 3" xfId="4732" xr:uid="{00000000-0005-0000-0000-000038260000}"/>
    <cellStyle name="Normal 6 3 2 10 3 2" xfId="13405" xr:uid="{00000000-0005-0000-0000-000039260000}"/>
    <cellStyle name="Normal 6 3 2 10 3 2 2" xfId="30758" xr:uid="{00000000-0005-0000-0000-00003A260000}"/>
    <cellStyle name="Normal 6 3 2 10 3 2 3" xfId="48104" xr:uid="{00000000-0005-0000-0000-00003B260000}"/>
    <cellStyle name="Normal 6 3 2 10 3 3" xfId="22085" xr:uid="{00000000-0005-0000-0000-00003C260000}"/>
    <cellStyle name="Normal 6 3 2 10 3 4" xfId="39431" xr:uid="{00000000-0005-0000-0000-00003D260000}"/>
    <cellStyle name="Normal 6 3 2 10 4" xfId="9779" xr:uid="{00000000-0005-0000-0000-00003E260000}"/>
    <cellStyle name="Normal 6 3 2 10 4 2" xfId="27132" xr:uid="{00000000-0005-0000-0000-00003F260000}"/>
    <cellStyle name="Normal 6 3 2 10 4 3" xfId="44478" xr:uid="{00000000-0005-0000-0000-000040260000}"/>
    <cellStyle name="Normal 6 3 2 10 5" xfId="18459" xr:uid="{00000000-0005-0000-0000-000041260000}"/>
    <cellStyle name="Normal 6 3 2 10 6" xfId="35805" xr:uid="{00000000-0005-0000-0000-000042260000}"/>
    <cellStyle name="Normal 6 3 2 11" xfId="5810" xr:uid="{00000000-0005-0000-0000-000043260000}"/>
    <cellStyle name="Normal 6 3 2 11 2" xfId="14483" xr:uid="{00000000-0005-0000-0000-000044260000}"/>
    <cellStyle name="Normal 6 3 2 11 2 2" xfId="31836" xr:uid="{00000000-0005-0000-0000-000045260000}"/>
    <cellStyle name="Normal 6 3 2 11 2 3" xfId="49182" xr:uid="{00000000-0005-0000-0000-000046260000}"/>
    <cellStyle name="Normal 6 3 2 11 3" xfId="23163" xr:uid="{00000000-0005-0000-0000-000047260000}"/>
    <cellStyle name="Normal 6 3 2 11 4" xfId="40509" xr:uid="{00000000-0005-0000-0000-000048260000}"/>
    <cellStyle name="Normal 6 3 2 12" xfId="2919" xr:uid="{00000000-0005-0000-0000-000049260000}"/>
    <cellStyle name="Normal 6 3 2 12 2" xfId="11592" xr:uid="{00000000-0005-0000-0000-00004A260000}"/>
    <cellStyle name="Normal 6 3 2 12 2 2" xfId="28945" xr:uid="{00000000-0005-0000-0000-00004B260000}"/>
    <cellStyle name="Normal 6 3 2 12 2 3" xfId="46291" xr:uid="{00000000-0005-0000-0000-00004C260000}"/>
    <cellStyle name="Normal 6 3 2 12 3" xfId="20272" xr:uid="{00000000-0005-0000-0000-00004D260000}"/>
    <cellStyle name="Normal 6 3 2 12 4" xfId="37618" xr:uid="{00000000-0005-0000-0000-00004E260000}"/>
    <cellStyle name="Normal 6 3 2 13" xfId="8701" xr:uid="{00000000-0005-0000-0000-00004F260000}"/>
    <cellStyle name="Normal 6 3 2 13 2" xfId="26054" xr:uid="{00000000-0005-0000-0000-000050260000}"/>
    <cellStyle name="Normal 6 3 2 13 3" xfId="43400" xr:uid="{00000000-0005-0000-0000-000051260000}"/>
    <cellStyle name="Normal 6 3 2 14" xfId="17382" xr:uid="{00000000-0005-0000-0000-000052260000}"/>
    <cellStyle name="Normal 6 3 2 15" xfId="34727" xr:uid="{00000000-0005-0000-0000-000053260000}"/>
    <cellStyle name="Normal 6 3 2 2" xfId="40" xr:uid="{00000000-0005-0000-0000-000054260000}"/>
    <cellStyle name="Normal 6 3 2 2 10" xfId="5822" xr:uid="{00000000-0005-0000-0000-000055260000}"/>
    <cellStyle name="Normal 6 3 2 2 10 2" xfId="14495" xr:uid="{00000000-0005-0000-0000-000056260000}"/>
    <cellStyle name="Normal 6 3 2 2 10 2 2" xfId="31848" xr:uid="{00000000-0005-0000-0000-000057260000}"/>
    <cellStyle name="Normal 6 3 2 2 10 2 3" xfId="49194" xr:uid="{00000000-0005-0000-0000-000058260000}"/>
    <cellStyle name="Normal 6 3 2 2 10 3" xfId="23175" xr:uid="{00000000-0005-0000-0000-000059260000}"/>
    <cellStyle name="Normal 6 3 2 2 10 4" xfId="40521" xr:uid="{00000000-0005-0000-0000-00005A260000}"/>
    <cellStyle name="Normal 6 3 2 2 11" xfId="2931" xr:uid="{00000000-0005-0000-0000-00005B260000}"/>
    <cellStyle name="Normal 6 3 2 2 11 2" xfId="11604" xr:uid="{00000000-0005-0000-0000-00005C260000}"/>
    <cellStyle name="Normal 6 3 2 2 11 2 2" xfId="28957" xr:uid="{00000000-0005-0000-0000-00005D260000}"/>
    <cellStyle name="Normal 6 3 2 2 11 2 3" xfId="46303" xr:uid="{00000000-0005-0000-0000-00005E260000}"/>
    <cellStyle name="Normal 6 3 2 2 11 3" xfId="20284" xr:uid="{00000000-0005-0000-0000-00005F260000}"/>
    <cellStyle name="Normal 6 3 2 2 11 4" xfId="37630" xr:uid="{00000000-0005-0000-0000-000060260000}"/>
    <cellStyle name="Normal 6 3 2 2 12" xfId="8713" xr:uid="{00000000-0005-0000-0000-000061260000}"/>
    <cellStyle name="Normal 6 3 2 2 12 2" xfId="26066" xr:uid="{00000000-0005-0000-0000-000062260000}"/>
    <cellStyle name="Normal 6 3 2 2 12 3" xfId="43412" xr:uid="{00000000-0005-0000-0000-000063260000}"/>
    <cellStyle name="Normal 6 3 2 2 13" xfId="17393" xr:uid="{00000000-0005-0000-0000-000064260000}"/>
    <cellStyle name="Normal 6 3 2 2 14" xfId="34739" xr:uid="{00000000-0005-0000-0000-000065260000}"/>
    <cellStyle name="Normal 6 3 2 2 2" xfId="89" xr:uid="{00000000-0005-0000-0000-000066260000}"/>
    <cellStyle name="Normal 6 3 2 2 2 10" xfId="8762" xr:uid="{00000000-0005-0000-0000-000067260000}"/>
    <cellStyle name="Normal 6 3 2 2 2 10 2" xfId="26115" xr:uid="{00000000-0005-0000-0000-000068260000}"/>
    <cellStyle name="Normal 6 3 2 2 2 10 3" xfId="43461" xr:uid="{00000000-0005-0000-0000-000069260000}"/>
    <cellStyle name="Normal 6 3 2 2 2 11" xfId="17442" xr:uid="{00000000-0005-0000-0000-00006A260000}"/>
    <cellStyle name="Normal 6 3 2 2 2 12" xfId="34788" xr:uid="{00000000-0005-0000-0000-00006B260000}"/>
    <cellStyle name="Normal 6 3 2 2 2 2" xfId="334" xr:uid="{00000000-0005-0000-0000-00006C260000}"/>
    <cellStyle name="Normal 6 3 2 2 2 2 10" xfId="35033" xr:uid="{00000000-0005-0000-0000-00006D260000}"/>
    <cellStyle name="Normal 6 3 2 2 2 2 2" xfId="1069" xr:uid="{00000000-0005-0000-0000-00006E260000}"/>
    <cellStyle name="Normal 6 3 2 2 2 2 2 2" xfId="2882" xr:uid="{00000000-0005-0000-0000-00006F260000}"/>
    <cellStyle name="Normal 6 3 2 2 2 2 2 2 2" xfId="8664" xr:uid="{00000000-0005-0000-0000-000070260000}"/>
    <cellStyle name="Normal 6 3 2 2 2 2 2 2 2 2" xfId="17337" xr:uid="{00000000-0005-0000-0000-000071260000}"/>
    <cellStyle name="Normal 6 3 2 2 2 2 2 2 2 2 2" xfId="34690" xr:uid="{00000000-0005-0000-0000-000072260000}"/>
    <cellStyle name="Normal 6 3 2 2 2 2 2 2 2 2 3" xfId="52036" xr:uid="{00000000-0005-0000-0000-000073260000}"/>
    <cellStyle name="Normal 6 3 2 2 2 2 2 2 2 3" xfId="26017" xr:uid="{00000000-0005-0000-0000-000074260000}"/>
    <cellStyle name="Normal 6 3 2 2 2 2 2 2 2 4" xfId="43363" xr:uid="{00000000-0005-0000-0000-000075260000}"/>
    <cellStyle name="Normal 6 3 2 2 2 2 2 2 3" xfId="4695" xr:uid="{00000000-0005-0000-0000-000076260000}"/>
    <cellStyle name="Normal 6 3 2 2 2 2 2 2 3 2" xfId="13368" xr:uid="{00000000-0005-0000-0000-000077260000}"/>
    <cellStyle name="Normal 6 3 2 2 2 2 2 2 3 2 2" xfId="30721" xr:uid="{00000000-0005-0000-0000-000078260000}"/>
    <cellStyle name="Normal 6 3 2 2 2 2 2 2 3 2 3" xfId="48067" xr:uid="{00000000-0005-0000-0000-000079260000}"/>
    <cellStyle name="Normal 6 3 2 2 2 2 2 2 3 3" xfId="22048" xr:uid="{00000000-0005-0000-0000-00007A260000}"/>
    <cellStyle name="Normal 6 3 2 2 2 2 2 2 3 4" xfId="39394" xr:uid="{00000000-0005-0000-0000-00007B260000}"/>
    <cellStyle name="Normal 6 3 2 2 2 2 2 2 4" xfId="11555" xr:uid="{00000000-0005-0000-0000-00007C260000}"/>
    <cellStyle name="Normal 6 3 2 2 2 2 2 2 4 2" xfId="28908" xr:uid="{00000000-0005-0000-0000-00007D260000}"/>
    <cellStyle name="Normal 6 3 2 2 2 2 2 2 4 3" xfId="46254" xr:uid="{00000000-0005-0000-0000-00007E260000}"/>
    <cellStyle name="Normal 6 3 2 2 2 2 2 2 5" xfId="20235" xr:uid="{00000000-0005-0000-0000-00007F260000}"/>
    <cellStyle name="Normal 6 3 2 2 2 2 2 2 6" xfId="37581" xr:uid="{00000000-0005-0000-0000-000080260000}"/>
    <cellStyle name="Normal 6 3 2 2 2 2 2 3" xfId="1804" xr:uid="{00000000-0005-0000-0000-000081260000}"/>
    <cellStyle name="Normal 6 3 2 2 2 2 2 3 2" xfId="7586" xr:uid="{00000000-0005-0000-0000-000082260000}"/>
    <cellStyle name="Normal 6 3 2 2 2 2 2 3 2 2" xfId="16259" xr:uid="{00000000-0005-0000-0000-000083260000}"/>
    <cellStyle name="Normal 6 3 2 2 2 2 2 3 2 2 2" xfId="33612" xr:uid="{00000000-0005-0000-0000-000084260000}"/>
    <cellStyle name="Normal 6 3 2 2 2 2 2 3 2 2 3" xfId="50958" xr:uid="{00000000-0005-0000-0000-000085260000}"/>
    <cellStyle name="Normal 6 3 2 2 2 2 2 3 2 3" xfId="24939" xr:uid="{00000000-0005-0000-0000-000086260000}"/>
    <cellStyle name="Normal 6 3 2 2 2 2 2 3 2 4" xfId="42285" xr:uid="{00000000-0005-0000-0000-000087260000}"/>
    <cellStyle name="Normal 6 3 2 2 2 2 2 3 3" xfId="5430" xr:uid="{00000000-0005-0000-0000-000088260000}"/>
    <cellStyle name="Normal 6 3 2 2 2 2 2 3 3 2" xfId="14103" xr:uid="{00000000-0005-0000-0000-000089260000}"/>
    <cellStyle name="Normal 6 3 2 2 2 2 2 3 3 2 2" xfId="31456" xr:uid="{00000000-0005-0000-0000-00008A260000}"/>
    <cellStyle name="Normal 6 3 2 2 2 2 2 3 3 2 3" xfId="48802" xr:uid="{00000000-0005-0000-0000-00008B260000}"/>
    <cellStyle name="Normal 6 3 2 2 2 2 2 3 3 3" xfId="22783" xr:uid="{00000000-0005-0000-0000-00008C260000}"/>
    <cellStyle name="Normal 6 3 2 2 2 2 2 3 3 4" xfId="40129" xr:uid="{00000000-0005-0000-0000-00008D260000}"/>
    <cellStyle name="Normal 6 3 2 2 2 2 2 3 4" xfId="10477" xr:uid="{00000000-0005-0000-0000-00008E260000}"/>
    <cellStyle name="Normal 6 3 2 2 2 2 2 3 4 2" xfId="27830" xr:uid="{00000000-0005-0000-0000-00008F260000}"/>
    <cellStyle name="Normal 6 3 2 2 2 2 2 3 4 3" xfId="45176" xr:uid="{00000000-0005-0000-0000-000090260000}"/>
    <cellStyle name="Normal 6 3 2 2 2 2 2 3 5" xfId="19157" xr:uid="{00000000-0005-0000-0000-000091260000}"/>
    <cellStyle name="Normal 6 3 2 2 2 2 2 3 6" xfId="36503" xr:uid="{00000000-0005-0000-0000-000092260000}"/>
    <cellStyle name="Normal 6 3 2 2 2 2 2 4" xfId="6851" xr:uid="{00000000-0005-0000-0000-000093260000}"/>
    <cellStyle name="Normal 6 3 2 2 2 2 2 4 2" xfId="15524" xr:uid="{00000000-0005-0000-0000-000094260000}"/>
    <cellStyle name="Normal 6 3 2 2 2 2 2 4 2 2" xfId="32877" xr:uid="{00000000-0005-0000-0000-000095260000}"/>
    <cellStyle name="Normal 6 3 2 2 2 2 2 4 2 3" xfId="50223" xr:uid="{00000000-0005-0000-0000-000096260000}"/>
    <cellStyle name="Normal 6 3 2 2 2 2 2 4 3" xfId="24204" xr:uid="{00000000-0005-0000-0000-000097260000}"/>
    <cellStyle name="Normal 6 3 2 2 2 2 2 4 4" xfId="41550" xr:uid="{00000000-0005-0000-0000-000098260000}"/>
    <cellStyle name="Normal 6 3 2 2 2 2 2 5" xfId="3617" xr:uid="{00000000-0005-0000-0000-000099260000}"/>
    <cellStyle name="Normal 6 3 2 2 2 2 2 5 2" xfId="12290" xr:uid="{00000000-0005-0000-0000-00009A260000}"/>
    <cellStyle name="Normal 6 3 2 2 2 2 2 5 2 2" xfId="29643" xr:uid="{00000000-0005-0000-0000-00009B260000}"/>
    <cellStyle name="Normal 6 3 2 2 2 2 2 5 2 3" xfId="46989" xr:uid="{00000000-0005-0000-0000-00009C260000}"/>
    <cellStyle name="Normal 6 3 2 2 2 2 2 5 3" xfId="20970" xr:uid="{00000000-0005-0000-0000-00009D260000}"/>
    <cellStyle name="Normal 6 3 2 2 2 2 2 5 4" xfId="38316" xr:uid="{00000000-0005-0000-0000-00009E260000}"/>
    <cellStyle name="Normal 6 3 2 2 2 2 2 6" xfId="9742" xr:uid="{00000000-0005-0000-0000-00009F260000}"/>
    <cellStyle name="Normal 6 3 2 2 2 2 2 6 2" xfId="27095" xr:uid="{00000000-0005-0000-0000-0000A0260000}"/>
    <cellStyle name="Normal 6 3 2 2 2 2 2 6 3" xfId="44441" xr:uid="{00000000-0005-0000-0000-0000A1260000}"/>
    <cellStyle name="Normal 6 3 2 2 2 2 2 7" xfId="18422" xr:uid="{00000000-0005-0000-0000-0000A2260000}"/>
    <cellStyle name="Normal 6 3 2 2 2 2 2 8" xfId="35768" xr:uid="{00000000-0005-0000-0000-0000A3260000}"/>
    <cellStyle name="Normal 6 3 2 2 2 2 3" xfId="579" xr:uid="{00000000-0005-0000-0000-0000A4260000}"/>
    <cellStyle name="Normal 6 3 2 2 2 2 3 2" xfId="2392" xr:uid="{00000000-0005-0000-0000-0000A5260000}"/>
    <cellStyle name="Normal 6 3 2 2 2 2 3 2 2" xfId="8174" xr:uid="{00000000-0005-0000-0000-0000A6260000}"/>
    <cellStyle name="Normal 6 3 2 2 2 2 3 2 2 2" xfId="16847" xr:uid="{00000000-0005-0000-0000-0000A7260000}"/>
    <cellStyle name="Normal 6 3 2 2 2 2 3 2 2 2 2" xfId="34200" xr:uid="{00000000-0005-0000-0000-0000A8260000}"/>
    <cellStyle name="Normal 6 3 2 2 2 2 3 2 2 2 3" xfId="51546" xr:uid="{00000000-0005-0000-0000-0000A9260000}"/>
    <cellStyle name="Normal 6 3 2 2 2 2 3 2 2 3" xfId="25527" xr:uid="{00000000-0005-0000-0000-0000AA260000}"/>
    <cellStyle name="Normal 6 3 2 2 2 2 3 2 2 4" xfId="42873" xr:uid="{00000000-0005-0000-0000-0000AB260000}"/>
    <cellStyle name="Normal 6 3 2 2 2 2 3 2 3" xfId="5675" xr:uid="{00000000-0005-0000-0000-0000AC260000}"/>
    <cellStyle name="Normal 6 3 2 2 2 2 3 2 3 2" xfId="14348" xr:uid="{00000000-0005-0000-0000-0000AD260000}"/>
    <cellStyle name="Normal 6 3 2 2 2 2 3 2 3 2 2" xfId="31701" xr:uid="{00000000-0005-0000-0000-0000AE260000}"/>
    <cellStyle name="Normal 6 3 2 2 2 2 3 2 3 2 3" xfId="49047" xr:uid="{00000000-0005-0000-0000-0000AF260000}"/>
    <cellStyle name="Normal 6 3 2 2 2 2 3 2 3 3" xfId="23028" xr:uid="{00000000-0005-0000-0000-0000B0260000}"/>
    <cellStyle name="Normal 6 3 2 2 2 2 3 2 3 4" xfId="40374" xr:uid="{00000000-0005-0000-0000-0000B1260000}"/>
    <cellStyle name="Normal 6 3 2 2 2 2 3 2 4" xfId="11065" xr:uid="{00000000-0005-0000-0000-0000B2260000}"/>
    <cellStyle name="Normal 6 3 2 2 2 2 3 2 4 2" xfId="28418" xr:uid="{00000000-0005-0000-0000-0000B3260000}"/>
    <cellStyle name="Normal 6 3 2 2 2 2 3 2 4 3" xfId="45764" xr:uid="{00000000-0005-0000-0000-0000B4260000}"/>
    <cellStyle name="Normal 6 3 2 2 2 2 3 2 5" xfId="19745" xr:uid="{00000000-0005-0000-0000-0000B5260000}"/>
    <cellStyle name="Normal 6 3 2 2 2 2 3 2 6" xfId="37091" xr:uid="{00000000-0005-0000-0000-0000B6260000}"/>
    <cellStyle name="Normal 6 3 2 2 2 2 3 3" xfId="6361" xr:uid="{00000000-0005-0000-0000-0000B7260000}"/>
    <cellStyle name="Normal 6 3 2 2 2 2 3 3 2" xfId="15034" xr:uid="{00000000-0005-0000-0000-0000B8260000}"/>
    <cellStyle name="Normal 6 3 2 2 2 2 3 3 2 2" xfId="32387" xr:uid="{00000000-0005-0000-0000-0000B9260000}"/>
    <cellStyle name="Normal 6 3 2 2 2 2 3 3 2 3" xfId="49733" xr:uid="{00000000-0005-0000-0000-0000BA260000}"/>
    <cellStyle name="Normal 6 3 2 2 2 2 3 3 3" xfId="23714" xr:uid="{00000000-0005-0000-0000-0000BB260000}"/>
    <cellStyle name="Normal 6 3 2 2 2 2 3 3 4" xfId="41060" xr:uid="{00000000-0005-0000-0000-0000BC260000}"/>
    <cellStyle name="Normal 6 3 2 2 2 2 3 4" xfId="4205" xr:uid="{00000000-0005-0000-0000-0000BD260000}"/>
    <cellStyle name="Normal 6 3 2 2 2 2 3 4 2" xfId="12878" xr:uid="{00000000-0005-0000-0000-0000BE260000}"/>
    <cellStyle name="Normal 6 3 2 2 2 2 3 4 2 2" xfId="30231" xr:uid="{00000000-0005-0000-0000-0000BF260000}"/>
    <cellStyle name="Normal 6 3 2 2 2 2 3 4 2 3" xfId="47577" xr:uid="{00000000-0005-0000-0000-0000C0260000}"/>
    <cellStyle name="Normal 6 3 2 2 2 2 3 4 3" xfId="21558" xr:uid="{00000000-0005-0000-0000-0000C1260000}"/>
    <cellStyle name="Normal 6 3 2 2 2 2 3 4 4" xfId="38904" xr:uid="{00000000-0005-0000-0000-0000C2260000}"/>
    <cellStyle name="Normal 6 3 2 2 2 2 3 5" xfId="9252" xr:uid="{00000000-0005-0000-0000-0000C3260000}"/>
    <cellStyle name="Normal 6 3 2 2 2 2 3 5 2" xfId="26605" xr:uid="{00000000-0005-0000-0000-0000C4260000}"/>
    <cellStyle name="Normal 6 3 2 2 2 2 3 5 3" xfId="43951" xr:uid="{00000000-0005-0000-0000-0000C5260000}"/>
    <cellStyle name="Normal 6 3 2 2 2 2 3 6" xfId="17932" xr:uid="{00000000-0005-0000-0000-0000C6260000}"/>
    <cellStyle name="Normal 6 3 2 2 2 2 3 7" xfId="35278" xr:uid="{00000000-0005-0000-0000-0000C7260000}"/>
    <cellStyle name="Normal 6 3 2 2 2 2 4" xfId="2147" xr:uid="{00000000-0005-0000-0000-0000C8260000}"/>
    <cellStyle name="Normal 6 3 2 2 2 2 4 2" xfId="7929" xr:uid="{00000000-0005-0000-0000-0000C9260000}"/>
    <cellStyle name="Normal 6 3 2 2 2 2 4 2 2" xfId="16602" xr:uid="{00000000-0005-0000-0000-0000CA260000}"/>
    <cellStyle name="Normal 6 3 2 2 2 2 4 2 2 2" xfId="33955" xr:uid="{00000000-0005-0000-0000-0000CB260000}"/>
    <cellStyle name="Normal 6 3 2 2 2 2 4 2 2 3" xfId="51301" xr:uid="{00000000-0005-0000-0000-0000CC260000}"/>
    <cellStyle name="Normal 6 3 2 2 2 2 4 2 3" xfId="25282" xr:uid="{00000000-0005-0000-0000-0000CD260000}"/>
    <cellStyle name="Normal 6 3 2 2 2 2 4 2 4" xfId="42628" xr:uid="{00000000-0005-0000-0000-0000CE260000}"/>
    <cellStyle name="Normal 6 3 2 2 2 2 4 3" xfId="3960" xr:uid="{00000000-0005-0000-0000-0000CF260000}"/>
    <cellStyle name="Normal 6 3 2 2 2 2 4 3 2" xfId="12633" xr:uid="{00000000-0005-0000-0000-0000D0260000}"/>
    <cellStyle name="Normal 6 3 2 2 2 2 4 3 2 2" xfId="29986" xr:uid="{00000000-0005-0000-0000-0000D1260000}"/>
    <cellStyle name="Normal 6 3 2 2 2 2 4 3 2 3" xfId="47332" xr:uid="{00000000-0005-0000-0000-0000D2260000}"/>
    <cellStyle name="Normal 6 3 2 2 2 2 4 3 3" xfId="21313" xr:uid="{00000000-0005-0000-0000-0000D3260000}"/>
    <cellStyle name="Normal 6 3 2 2 2 2 4 3 4" xfId="38659" xr:uid="{00000000-0005-0000-0000-0000D4260000}"/>
    <cellStyle name="Normal 6 3 2 2 2 2 4 4" xfId="10820" xr:uid="{00000000-0005-0000-0000-0000D5260000}"/>
    <cellStyle name="Normal 6 3 2 2 2 2 4 4 2" xfId="28173" xr:uid="{00000000-0005-0000-0000-0000D6260000}"/>
    <cellStyle name="Normal 6 3 2 2 2 2 4 4 3" xfId="45519" xr:uid="{00000000-0005-0000-0000-0000D7260000}"/>
    <cellStyle name="Normal 6 3 2 2 2 2 4 5" xfId="19500" xr:uid="{00000000-0005-0000-0000-0000D8260000}"/>
    <cellStyle name="Normal 6 3 2 2 2 2 4 6" xfId="36846" xr:uid="{00000000-0005-0000-0000-0000D9260000}"/>
    <cellStyle name="Normal 6 3 2 2 2 2 5" xfId="1314" xr:uid="{00000000-0005-0000-0000-0000DA260000}"/>
    <cellStyle name="Normal 6 3 2 2 2 2 5 2" xfId="7096" xr:uid="{00000000-0005-0000-0000-0000DB260000}"/>
    <cellStyle name="Normal 6 3 2 2 2 2 5 2 2" xfId="15769" xr:uid="{00000000-0005-0000-0000-0000DC260000}"/>
    <cellStyle name="Normal 6 3 2 2 2 2 5 2 2 2" xfId="33122" xr:uid="{00000000-0005-0000-0000-0000DD260000}"/>
    <cellStyle name="Normal 6 3 2 2 2 2 5 2 2 3" xfId="50468" xr:uid="{00000000-0005-0000-0000-0000DE260000}"/>
    <cellStyle name="Normal 6 3 2 2 2 2 5 2 3" xfId="24449" xr:uid="{00000000-0005-0000-0000-0000DF260000}"/>
    <cellStyle name="Normal 6 3 2 2 2 2 5 2 4" xfId="41795" xr:uid="{00000000-0005-0000-0000-0000E0260000}"/>
    <cellStyle name="Normal 6 3 2 2 2 2 5 3" xfId="4940" xr:uid="{00000000-0005-0000-0000-0000E1260000}"/>
    <cellStyle name="Normal 6 3 2 2 2 2 5 3 2" xfId="13613" xr:uid="{00000000-0005-0000-0000-0000E2260000}"/>
    <cellStyle name="Normal 6 3 2 2 2 2 5 3 2 2" xfId="30966" xr:uid="{00000000-0005-0000-0000-0000E3260000}"/>
    <cellStyle name="Normal 6 3 2 2 2 2 5 3 2 3" xfId="48312" xr:uid="{00000000-0005-0000-0000-0000E4260000}"/>
    <cellStyle name="Normal 6 3 2 2 2 2 5 3 3" xfId="22293" xr:uid="{00000000-0005-0000-0000-0000E5260000}"/>
    <cellStyle name="Normal 6 3 2 2 2 2 5 3 4" xfId="39639" xr:uid="{00000000-0005-0000-0000-0000E6260000}"/>
    <cellStyle name="Normal 6 3 2 2 2 2 5 4" xfId="9987" xr:uid="{00000000-0005-0000-0000-0000E7260000}"/>
    <cellStyle name="Normal 6 3 2 2 2 2 5 4 2" xfId="27340" xr:uid="{00000000-0005-0000-0000-0000E8260000}"/>
    <cellStyle name="Normal 6 3 2 2 2 2 5 4 3" xfId="44686" xr:uid="{00000000-0005-0000-0000-0000E9260000}"/>
    <cellStyle name="Normal 6 3 2 2 2 2 5 5" xfId="18667" xr:uid="{00000000-0005-0000-0000-0000EA260000}"/>
    <cellStyle name="Normal 6 3 2 2 2 2 5 6" xfId="36013" xr:uid="{00000000-0005-0000-0000-0000EB260000}"/>
    <cellStyle name="Normal 6 3 2 2 2 2 6" xfId="6116" xr:uid="{00000000-0005-0000-0000-0000EC260000}"/>
    <cellStyle name="Normal 6 3 2 2 2 2 6 2" xfId="14789" xr:uid="{00000000-0005-0000-0000-0000ED260000}"/>
    <cellStyle name="Normal 6 3 2 2 2 2 6 2 2" xfId="32142" xr:uid="{00000000-0005-0000-0000-0000EE260000}"/>
    <cellStyle name="Normal 6 3 2 2 2 2 6 2 3" xfId="49488" xr:uid="{00000000-0005-0000-0000-0000EF260000}"/>
    <cellStyle name="Normal 6 3 2 2 2 2 6 3" xfId="23469" xr:uid="{00000000-0005-0000-0000-0000F0260000}"/>
    <cellStyle name="Normal 6 3 2 2 2 2 6 4" xfId="40815" xr:uid="{00000000-0005-0000-0000-0000F1260000}"/>
    <cellStyle name="Normal 6 3 2 2 2 2 7" xfId="3127" xr:uid="{00000000-0005-0000-0000-0000F2260000}"/>
    <cellStyle name="Normal 6 3 2 2 2 2 7 2" xfId="11800" xr:uid="{00000000-0005-0000-0000-0000F3260000}"/>
    <cellStyle name="Normal 6 3 2 2 2 2 7 2 2" xfId="29153" xr:uid="{00000000-0005-0000-0000-0000F4260000}"/>
    <cellStyle name="Normal 6 3 2 2 2 2 7 2 3" xfId="46499" xr:uid="{00000000-0005-0000-0000-0000F5260000}"/>
    <cellStyle name="Normal 6 3 2 2 2 2 7 3" xfId="20480" xr:uid="{00000000-0005-0000-0000-0000F6260000}"/>
    <cellStyle name="Normal 6 3 2 2 2 2 7 4" xfId="37826" xr:uid="{00000000-0005-0000-0000-0000F7260000}"/>
    <cellStyle name="Normal 6 3 2 2 2 2 8" xfId="9007" xr:uid="{00000000-0005-0000-0000-0000F8260000}"/>
    <cellStyle name="Normal 6 3 2 2 2 2 8 2" xfId="26360" xr:uid="{00000000-0005-0000-0000-0000F9260000}"/>
    <cellStyle name="Normal 6 3 2 2 2 2 8 3" xfId="43706" xr:uid="{00000000-0005-0000-0000-0000FA260000}"/>
    <cellStyle name="Normal 6 3 2 2 2 2 9" xfId="17687" xr:uid="{00000000-0005-0000-0000-0000FB260000}"/>
    <cellStyle name="Normal 6 3 2 2 2 3" xfId="236" xr:uid="{00000000-0005-0000-0000-0000FC260000}"/>
    <cellStyle name="Normal 6 3 2 2 2 3 10" xfId="34935" xr:uid="{00000000-0005-0000-0000-0000FD260000}"/>
    <cellStyle name="Normal 6 3 2 2 2 3 2" xfId="971" xr:uid="{00000000-0005-0000-0000-0000FE260000}"/>
    <cellStyle name="Normal 6 3 2 2 2 3 2 2" xfId="2784" xr:uid="{00000000-0005-0000-0000-0000FF260000}"/>
    <cellStyle name="Normal 6 3 2 2 2 3 2 2 2" xfId="8566" xr:uid="{00000000-0005-0000-0000-000000270000}"/>
    <cellStyle name="Normal 6 3 2 2 2 3 2 2 2 2" xfId="17239" xr:uid="{00000000-0005-0000-0000-000001270000}"/>
    <cellStyle name="Normal 6 3 2 2 2 3 2 2 2 2 2" xfId="34592" xr:uid="{00000000-0005-0000-0000-000002270000}"/>
    <cellStyle name="Normal 6 3 2 2 2 3 2 2 2 2 3" xfId="51938" xr:uid="{00000000-0005-0000-0000-000003270000}"/>
    <cellStyle name="Normal 6 3 2 2 2 3 2 2 2 3" xfId="25919" xr:uid="{00000000-0005-0000-0000-000004270000}"/>
    <cellStyle name="Normal 6 3 2 2 2 3 2 2 2 4" xfId="43265" xr:uid="{00000000-0005-0000-0000-000005270000}"/>
    <cellStyle name="Normal 6 3 2 2 2 3 2 2 3" xfId="4597" xr:uid="{00000000-0005-0000-0000-000006270000}"/>
    <cellStyle name="Normal 6 3 2 2 2 3 2 2 3 2" xfId="13270" xr:uid="{00000000-0005-0000-0000-000007270000}"/>
    <cellStyle name="Normal 6 3 2 2 2 3 2 2 3 2 2" xfId="30623" xr:uid="{00000000-0005-0000-0000-000008270000}"/>
    <cellStyle name="Normal 6 3 2 2 2 3 2 2 3 2 3" xfId="47969" xr:uid="{00000000-0005-0000-0000-000009270000}"/>
    <cellStyle name="Normal 6 3 2 2 2 3 2 2 3 3" xfId="21950" xr:uid="{00000000-0005-0000-0000-00000A270000}"/>
    <cellStyle name="Normal 6 3 2 2 2 3 2 2 3 4" xfId="39296" xr:uid="{00000000-0005-0000-0000-00000B270000}"/>
    <cellStyle name="Normal 6 3 2 2 2 3 2 2 4" xfId="11457" xr:uid="{00000000-0005-0000-0000-00000C270000}"/>
    <cellStyle name="Normal 6 3 2 2 2 3 2 2 4 2" xfId="28810" xr:uid="{00000000-0005-0000-0000-00000D270000}"/>
    <cellStyle name="Normal 6 3 2 2 2 3 2 2 4 3" xfId="46156" xr:uid="{00000000-0005-0000-0000-00000E270000}"/>
    <cellStyle name="Normal 6 3 2 2 2 3 2 2 5" xfId="20137" xr:uid="{00000000-0005-0000-0000-00000F270000}"/>
    <cellStyle name="Normal 6 3 2 2 2 3 2 2 6" xfId="37483" xr:uid="{00000000-0005-0000-0000-000010270000}"/>
    <cellStyle name="Normal 6 3 2 2 2 3 2 3" xfId="1706" xr:uid="{00000000-0005-0000-0000-000011270000}"/>
    <cellStyle name="Normal 6 3 2 2 2 3 2 3 2" xfId="7488" xr:uid="{00000000-0005-0000-0000-000012270000}"/>
    <cellStyle name="Normal 6 3 2 2 2 3 2 3 2 2" xfId="16161" xr:uid="{00000000-0005-0000-0000-000013270000}"/>
    <cellStyle name="Normal 6 3 2 2 2 3 2 3 2 2 2" xfId="33514" xr:uid="{00000000-0005-0000-0000-000014270000}"/>
    <cellStyle name="Normal 6 3 2 2 2 3 2 3 2 2 3" xfId="50860" xr:uid="{00000000-0005-0000-0000-000015270000}"/>
    <cellStyle name="Normal 6 3 2 2 2 3 2 3 2 3" xfId="24841" xr:uid="{00000000-0005-0000-0000-000016270000}"/>
    <cellStyle name="Normal 6 3 2 2 2 3 2 3 2 4" xfId="42187" xr:uid="{00000000-0005-0000-0000-000017270000}"/>
    <cellStyle name="Normal 6 3 2 2 2 3 2 3 3" xfId="5332" xr:uid="{00000000-0005-0000-0000-000018270000}"/>
    <cellStyle name="Normal 6 3 2 2 2 3 2 3 3 2" xfId="14005" xr:uid="{00000000-0005-0000-0000-000019270000}"/>
    <cellStyle name="Normal 6 3 2 2 2 3 2 3 3 2 2" xfId="31358" xr:uid="{00000000-0005-0000-0000-00001A270000}"/>
    <cellStyle name="Normal 6 3 2 2 2 3 2 3 3 2 3" xfId="48704" xr:uid="{00000000-0005-0000-0000-00001B270000}"/>
    <cellStyle name="Normal 6 3 2 2 2 3 2 3 3 3" xfId="22685" xr:uid="{00000000-0005-0000-0000-00001C270000}"/>
    <cellStyle name="Normal 6 3 2 2 2 3 2 3 3 4" xfId="40031" xr:uid="{00000000-0005-0000-0000-00001D270000}"/>
    <cellStyle name="Normal 6 3 2 2 2 3 2 3 4" xfId="10379" xr:uid="{00000000-0005-0000-0000-00001E270000}"/>
    <cellStyle name="Normal 6 3 2 2 2 3 2 3 4 2" xfId="27732" xr:uid="{00000000-0005-0000-0000-00001F270000}"/>
    <cellStyle name="Normal 6 3 2 2 2 3 2 3 4 3" xfId="45078" xr:uid="{00000000-0005-0000-0000-000020270000}"/>
    <cellStyle name="Normal 6 3 2 2 2 3 2 3 5" xfId="19059" xr:uid="{00000000-0005-0000-0000-000021270000}"/>
    <cellStyle name="Normal 6 3 2 2 2 3 2 3 6" xfId="36405" xr:uid="{00000000-0005-0000-0000-000022270000}"/>
    <cellStyle name="Normal 6 3 2 2 2 3 2 4" xfId="6753" xr:uid="{00000000-0005-0000-0000-000023270000}"/>
    <cellStyle name="Normal 6 3 2 2 2 3 2 4 2" xfId="15426" xr:uid="{00000000-0005-0000-0000-000024270000}"/>
    <cellStyle name="Normal 6 3 2 2 2 3 2 4 2 2" xfId="32779" xr:uid="{00000000-0005-0000-0000-000025270000}"/>
    <cellStyle name="Normal 6 3 2 2 2 3 2 4 2 3" xfId="50125" xr:uid="{00000000-0005-0000-0000-000026270000}"/>
    <cellStyle name="Normal 6 3 2 2 2 3 2 4 3" xfId="24106" xr:uid="{00000000-0005-0000-0000-000027270000}"/>
    <cellStyle name="Normal 6 3 2 2 2 3 2 4 4" xfId="41452" xr:uid="{00000000-0005-0000-0000-000028270000}"/>
    <cellStyle name="Normal 6 3 2 2 2 3 2 5" xfId="3519" xr:uid="{00000000-0005-0000-0000-000029270000}"/>
    <cellStyle name="Normal 6 3 2 2 2 3 2 5 2" xfId="12192" xr:uid="{00000000-0005-0000-0000-00002A270000}"/>
    <cellStyle name="Normal 6 3 2 2 2 3 2 5 2 2" xfId="29545" xr:uid="{00000000-0005-0000-0000-00002B270000}"/>
    <cellStyle name="Normal 6 3 2 2 2 3 2 5 2 3" xfId="46891" xr:uid="{00000000-0005-0000-0000-00002C270000}"/>
    <cellStyle name="Normal 6 3 2 2 2 3 2 5 3" xfId="20872" xr:uid="{00000000-0005-0000-0000-00002D270000}"/>
    <cellStyle name="Normal 6 3 2 2 2 3 2 5 4" xfId="38218" xr:uid="{00000000-0005-0000-0000-00002E270000}"/>
    <cellStyle name="Normal 6 3 2 2 2 3 2 6" xfId="9644" xr:uid="{00000000-0005-0000-0000-00002F270000}"/>
    <cellStyle name="Normal 6 3 2 2 2 3 2 6 2" xfId="26997" xr:uid="{00000000-0005-0000-0000-000030270000}"/>
    <cellStyle name="Normal 6 3 2 2 2 3 2 6 3" xfId="44343" xr:uid="{00000000-0005-0000-0000-000031270000}"/>
    <cellStyle name="Normal 6 3 2 2 2 3 2 7" xfId="18324" xr:uid="{00000000-0005-0000-0000-000032270000}"/>
    <cellStyle name="Normal 6 3 2 2 2 3 2 8" xfId="35670" xr:uid="{00000000-0005-0000-0000-000033270000}"/>
    <cellStyle name="Normal 6 3 2 2 2 3 3" xfId="726" xr:uid="{00000000-0005-0000-0000-000034270000}"/>
    <cellStyle name="Normal 6 3 2 2 2 3 3 2" xfId="2539" xr:uid="{00000000-0005-0000-0000-000035270000}"/>
    <cellStyle name="Normal 6 3 2 2 2 3 3 2 2" xfId="8321" xr:uid="{00000000-0005-0000-0000-000036270000}"/>
    <cellStyle name="Normal 6 3 2 2 2 3 3 2 2 2" xfId="16994" xr:uid="{00000000-0005-0000-0000-000037270000}"/>
    <cellStyle name="Normal 6 3 2 2 2 3 3 2 2 2 2" xfId="34347" xr:uid="{00000000-0005-0000-0000-000038270000}"/>
    <cellStyle name="Normal 6 3 2 2 2 3 3 2 2 2 3" xfId="51693" xr:uid="{00000000-0005-0000-0000-000039270000}"/>
    <cellStyle name="Normal 6 3 2 2 2 3 3 2 2 3" xfId="25674" xr:uid="{00000000-0005-0000-0000-00003A270000}"/>
    <cellStyle name="Normal 6 3 2 2 2 3 3 2 2 4" xfId="43020" xr:uid="{00000000-0005-0000-0000-00003B270000}"/>
    <cellStyle name="Normal 6 3 2 2 2 3 3 2 3" xfId="5773" xr:uid="{00000000-0005-0000-0000-00003C270000}"/>
    <cellStyle name="Normal 6 3 2 2 2 3 3 2 3 2" xfId="14446" xr:uid="{00000000-0005-0000-0000-00003D270000}"/>
    <cellStyle name="Normal 6 3 2 2 2 3 3 2 3 2 2" xfId="31799" xr:uid="{00000000-0005-0000-0000-00003E270000}"/>
    <cellStyle name="Normal 6 3 2 2 2 3 3 2 3 2 3" xfId="49145" xr:uid="{00000000-0005-0000-0000-00003F270000}"/>
    <cellStyle name="Normal 6 3 2 2 2 3 3 2 3 3" xfId="23126" xr:uid="{00000000-0005-0000-0000-000040270000}"/>
    <cellStyle name="Normal 6 3 2 2 2 3 3 2 3 4" xfId="40472" xr:uid="{00000000-0005-0000-0000-000041270000}"/>
    <cellStyle name="Normal 6 3 2 2 2 3 3 2 4" xfId="11212" xr:uid="{00000000-0005-0000-0000-000042270000}"/>
    <cellStyle name="Normal 6 3 2 2 2 3 3 2 4 2" xfId="28565" xr:uid="{00000000-0005-0000-0000-000043270000}"/>
    <cellStyle name="Normal 6 3 2 2 2 3 3 2 4 3" xfId="45911" xr:uid="{00000000-0005-0000-0000-000044270000}"/>
    <cellStyle name="Normal 6 3 2 2 2 3 3 2 5" xfId="19892" xr:uid="{00000000-0005-0000-0000-000045270000}"/>
    <cellStyle name="Normal 6 3 2 2 2 3 3 2 6" xfId="37238" xr:uid="{00000000-0005-0000-0000-000046270000}"/>
    <cellStyle name="Normal 6 3 2 2 2 3 3 3" xfId="6508" xr:uid="{00000000-0005-0000-0000-000047270000}"/>
    <cellStyle name="Normal 6 3 2 2 2 3 3 3 2" xfId="15181" xr:uid="{00000000-0005-0000-0000-000048270000}"/>
    <cellStyle name="Normal 6 3 2 2 2 3 3 3 2 2" xfId="32534" xr:uid="{00000000-0005-0000-0000-000049270000}"/>
    <cellStyle name="Normal 6 3 2 2 2 3 3 3 2 3" xfId="49880" xr:uid="{00000000-0005-0000-0000-00004A270000}"/>
    <cellStyle name="Normal 6 3 2 2 2 3 3 3 3" xfId="23861" xr:uid="{00000000-0005-0000-0000-00004B270000}"/>
    <cellStyle name="Normal 6 3 2 2 2 3 3 3 4" xfId="41207" xr:uid="{00000000-0005-0000-0000-00004C270000}"/>
    <cellStyle name="Normal 6 3 2 2 2 3 3 4" xfId="4352" xr:uid="{00000000-0005-0000-0000-00004D270000}"/>
    <cellStyle name="Normal 6 3 2 2 2 3 3 4 2" xfId="13025" xr:uid="{00000000-0005-0000-0000-00004E270000}"/>
    <cellStyle name="Normal 6 3 2 2 2 3 3 4 2 2" xfId="30378" xr:uid="{00000000-0005-0000-0000-00004F270000}"/>
    <cellStyle name="Normal 6 3 2 2 2 3 3 4 2 3" xfId="47724" xr:uid="{00000000-0005-0000-0000-000050270000}"/>
    <cellStyle name="Normal 6 3 2 2 2 3 3 4 3" xfId="21705" xr:uid="{00000000-0005-0000-0000-000051270000}"/>
    <cellStyle name="Normal 6 3 2 2 2 3 3 4 4" xfId="39051" xr:uid="{00000000-0005-0000-0000-000052270000}"/>
    <cellStyle name="Normal 6 3 2 2 2 3 3 5" xfId="9399" xr:uid="{00000000-0005-0000-0000-000053270000}"/>
    <cellStyle name="Normal 6 3 2 2 2 3 3 5 2" xfId="26752" xr:uid="{00000000-0005-0000-0000-000054270000}"/>
    <cellStyle name="Normal 6 3 2 2 2 3 3 5 3" xfId="44098" xr:uid="{00000000-0005-0000-0000-000055270000}"/>
    <cellStyle name="Normal 6 3 2 2 2 3 3 6" xfId="18079" xr:uid="{00000000-0005-0000-0000-000056270000}"/>
    <cellStyle name="Normal 6 3 2 2 2 3 3 7" xfId="35425" xr:uid="{00000000-0005-0000-0000-000057270000}"/>
    <cellStyle name="Normal 6 3 2 2 2 3 4" xfId="2049" xr:uid="{00000000-0005-0000-0000-000058270000}"/>
    <cellStyle name="Normal 6 3 2 2 2 3 4 2" xfId="7831" xr:uid="{00000000-0005-0000-0000-000059270000}"/>
    <cellStyle name="Normal 6 3 2 2 2 3 4 2 2" xfId="16504" xr:uid="{00000000-0005-0000-0000-00005A270000}"/>
    <cellStyle name="Normal 6 3 2 2 2 3 4 2 2 2" xfId="33857" xr:uid="{00000000-0005-0000-0000-00005B270000}"/>
    <cellStyle name="Normal 6 3 2 2 2 3 4 2 2 3" xfId="51203" xr:uid="{00000000-0005-0000-0000-00005C270000}"/>
    <cellStyle name="Normal 6 3 2 2 2 3 4 2 3" xfId="25184" xr:uid="{00000000-0005-0000-0000-00005D270000}"/>
    <cellStyle name="Normal 6 3 2 2 2 3 4 2 4" xfId="42530" xr:uid="{00000000-0005-0000-0000-00005E270000}"/>
    <cellStyle name="Normal 6 3 2 2 2 3 4 3" xfId="3862" xr:uid="{00000000-0005-0000-0000-00005F270000}"/>
    <cellStyle name="Normal 6 3 2 2 2 3 4 3 2" xfId="12535" xr:uid="{00000000-0005-0000-0000-000060270000}"/>
    <cellStyle name="Normal 6 3 2 2 2 3 4 3 2 2" xfId="29888" xr:uid="{00000000-0005-0000-0000-000061270000}"/>
    <cellStyle name="Normal 6 3 2 2 2 3 4 3 2 3" xfId="47234" xr:uid="{00000000-0005-0000-0000-000062270000}"/>
    <cellStyle name="Normal 6 3 2 2 2 3 4 3 3" xfId="21215" xr:uid="{00000000-0005-0000-0000-000063270000}"/>
    <cellStyle name="Normal 6 3 2 2 2 3 4 3 4" xfId="38561" xr:uid="{00000000-0005-0000-0000-000064270000}"/>
    <cellStyle name="Normal 6 3 2 2 2 3 4 4" xfId="10722" xr:uid="{00000000-0005-0000-0000-000065270000}"/>
    <cellStyle name="Normal 6 3 2 2 2 3 4 4 2" xfId="28075" xr:uid="{00000000-0005-0000-0000-000066270000}"/>
    <cellStyle name="Normal 6 3 2 2 2 3 4 4 3" xfId="45421" xr:uid="{00000000-0005-0000-0000-000067270000}"/>
    <cellStyle name="Normal 6 3 2 2 2 3 4 5" xfId="19402" xr:uid="{00000000-0005-0000-0000-000068270000}"/>
    <cellStyle name="Normal 6 3 2 2 2 3 4 6" xfId="36748" xr:uid="{00000000-0005-0000-0000-000069270000}"/>
    <cellStyle name="Normal 6 3 2 2 2 3 5" xfId="1461" xr:uid="{00000000-0005-0000-0000-00006A270000}"/>
    <cellStyle name="Normal 6 3 2 2 2 3 5 2" xfId="7243" xr:uid="{00000000-0005-0000-0000-00006B270000}"/>
    <cellStyle name="Normal 6 3 2 2 2 3 5 2 2" xfId="15916" xr:uid="{00000000-0005-0000-0000-00006C270000}"/>
    <cellStyle name="Normal 6 3 2 2 2 3 5 2 2 2" xfId="33269" xr:uid="{00000000-0005-0000-0000-00006D270000}"/>
    <cellStyle name="Normal 6 3 2 2 2 3 5 2 2 3" xfId="50615" xr:uid="{00000000-0005-0000-0000-00006E270000}"/>
    <cellStyle name="Normal 6 3 2 2 2 3 5 2 3" xfId="24596" xr:uid="{00000000-0005-0000-0000-00006F270000}"/>
    <cellStyle name="Normal 6 3 2 2 2 3 5 2 4" xfId="41942" xr:uid="{00000000-0005-0000-0000-000070270000}"/>
    <cellStyle name="Normal 6 3 2 2 2 3 5 3" xfId="5087" xr:uid="{00000000-0005-0000-0000-000071270000}"/>
    <cellStyle name="Normal 6 3 2 2 2 3 5 3 2" xfId="13760" xr:uid="{00000000-0005-0000-0000-000072270000}"/>
    <cellStyle name="Normal 6 3 2 2 2 3 5 3 2 2" xfId="31113" xr:uid="{00000000-0005-0000-0000-000073270000}"/>
    <cellStyle name="Normal 6 3 2 2 2 3 5 3 2 3" xfId="48459" xr:uid="{00000000-0005-0000-0000-000074270000}"/>
    <cellStyle name="Normal 6 3 2 2 2 3 5 3 3" xfId="22440" xr:uid="{00000000-0005-0000-0000-000075270000}"/>
    <cellStyle name="Normal 6 3 2 2 2 3 5 3 4" xfId="39786" xr:uid="{00000000-0005-0000-0000-000076270000}"/>
    <cellStyle name="Normal 6 3 2 2 2 3 5 4" xfId="10134" xr:uid="{00000000-0005-0000-0000-000077270000}"/>
    <cellStyle name="Normal 6 3 2 2 2 3 5 4 2" xfId="27487" xr:uid="{00000000-0005-0000-0000-000078270000}"/>
    <cellStyle name="Normal 6 3 2 2 2 3 5 4 3" xfId="44833" xr:uid="{00000000-0005-0000-0000-000079270000}"/>
    <cellStyle name="Normal 6 3 2 2 2 3 5 5" xfId="18814" xr:uid="{00000000-0005-0000-0000-00007A270000}"/>
    <cellStyle name="Normal 6 3 2 2 2 3 5 6" xfId="36160" xr:uid="{00000000-0005-0000-0000-00007B270000}"/>
    <cellStyle name="Normal 6 3 2 2 2 3 6" xfId="6018" xr:uid="{00000000-0005-0000-0000-00007C270000}"/>
    <cellStyle name="Normal 6 3 2 2 2 3 6 2" xfId="14691" xr:uid="{00000000-0005-0000-0000-00007D270000}"/>
    <cellStyle name="Normal 6 3 2 2 2 3 6 2 2" xfId="32044" xr:uid="{00000000-0005-0000-0000-00007E270000}"/>
    <cellStyle name="Normal 6 3 2 2 2 3 6 2 3" xfId="49390" xr:uid="{00000000-0005-0000-0000-00007F270000}"/>
    <cellStyle name="Normal 6 3 2 2 2 3 6 3" xfId="23371" xr:uid="{00000000-0005-0000-0000-000080270000}"/>
    <cellStyle name="Normal 6 3 2 2 2 3 6 4" xfId="40717" xr:uid="{00000000-0005-0000-0000-000081270000}"/>
    <cellStyle name="Normal 6 3 2 2 2 3 7" xfId="3274" xr:uid="{00000000-0005-0000-0000-000082270000}"/>
    <cellStyle name="Normal 6 3 2 2 2 3 7 2" xfId="11947" xr:uid="{00000000-0005-0000-0000-000083270000}"/>
    <cellStyle name="Normal 6 3 2 2 2 3 7 2 2" xfId="29300" xr:uid="{00000000-0005-0000-0000-000084270000}"/>
    <cellStyle name="Normal 6 3 2 2 2 3 7 2 3" xfId="46646" xr:uid="{00000000-0005-0000-0000-000085270000}"/>
    <cellStyle name="Normal 6 3 2 2 2 3 7 3" xfId="20627" xr:uid="{00000000-0005-0000-0000-000086270000}"/>
    <cellStyle name="Normal 6 3 2 2 2 3 7 4" xfId="37973" xr:uid="{00000000-0005-0000-0000-000087270000}"/>
    <cellStyle name="Normal 6 3 2 2 2 3 8" xfId="8909" xr:uid="{00000000-0005-0000-0000-000088270000}"/>
    <cellStyle name="Normal 6 3 2 2 2 3 8 2" xfId="26262" xr:uid="{00000000-0005-0000-0000-000089270000}"/>
    <cellStyle name="Normal 6 3 2 2 2 3 8 3" xfId="43608" xr:uid="{00000000-0005-0000-0000-00008A270000}"/>
    <cellStyle name="Normal 6 3 2 2 2 3 9" xfId="17589" xr:uid="{00000000-0005-0000-0000-00008B270000}"/>
    <cellStyle name="Normal 6 3 2 2 2 4" xfId="824" xr:uid="{00000000-0005-0000-0000-00008C270000}"/>
    <cellStyle name="Normal 6 3 2 2 2 4 2" xfId="2637" xr:uid="{00000000-0005-0000-0000-00008D270000}"/>
    <cellStyle name="Normal 6 3 2 2 2 4 2 2" xfId="8419" xr:uid="{00000000-0005-0000-0000-00008E270000}"/>
    <cellStyle name="Normal 6 3 2 2 2 4 2 2 2" xfId="17092" xr:uid="{00000000-0005-0000-0000-00008F270000}"/>
    <cellStyle name="Normal 6 3 2 2 2 4 2 2 2 2" xfId="34445" xr:uid="{00000000-0005-0000-0000-000090270000}"/>
    <cellStyle name="Normal 6 3 2 2 2 4 2 2 2 3" xfId="51791" xr:uid="{00000000-0005-0000-0000-000091270000}"/>
    <cellStyle name="Normal 6 3 2 2 2 4 2 2 3" xfId="25772" xr:uid="{00000000-0005-0000-0000-000092270000}"/>
    <cellStyle name="Normal 6 3 2 2 2 4 2 2 4" xfId="43118" xr:uid="{00000000-0005-0000-0000-000093270000}"/>
    <cellStyle name="Normal 6 3 2 2 2 4 2 3" xfId="4450" xr:uid="{00000000-0005-0000-0000-000094270000}"/>
    <cellStyle name="Normal 6 3 2 2 2 4 2 3 2" xfId="13123" xr:uid="{00000000-0005-0000-0000-000095270000}"/>
    <cellStyle name="Normal 6 3 2 2 2 4 2 3 2 2" xfId="30476" xr:uid="{00000000-0005-0000-0000-000096270000}"/>
    <cellStyle name="Normal 6 3 2 2 2 4 2 3 2 3" xfId="47822" xr:uid="{00000000-0005-0000-0000-000097270000}"/>
    <cellStyle name="Normal 6 3 2 2 2 4 2 3 3" xfId="21803" xr:uid="{00000000-0005-0000-0000-000098270000}"/>
    <cellStyle name="Normal 6 3 2 2 2 4 2 3 4" xfId="39149" xr:uid="{00000000-0005-0000-0000-000099270000}"/>
    <cellStyle name="Normal 6 3 2 2 2 4 2 4" xfId="11310" xr:uid="{00000000-0005-0000-0000-00009A270000}"/>
    <cellStyle name="Normal 6 3 2 2 2 4 2 4 2" xfId="28663" xr:uid="{00000000-0005-0000-0000-00009B270000}"/>
    <cellStyle name="Normal 6 3 2 2 2 4 2 4 3" xfId="46009" xr:uid="{00000000-0005-0000-0000-00009C270000}"/>
    <cellStyle name="Normal 6 3 2 2 2 4 2 5" xfId="19990" xr:uid="{00000000-0005-0000-0000-00009D270000}"/>
    <cellStyle name="Normal 6 3 2 2 2 4 2 6" xfId="37336" xr:uid="{00000000-0005-0000-0000-00009E270000}"/>
    <cellStyle name="Normal 6 3 2 2 2 4 3" xfId="1559" xr:uid="{00000000-0005-0000-0000-00009F270000}"/>
    <cellStyle name="Normal 6 3 2 2 2 4 3 2" xfId="7341" xr:uid="{00000000-0005-0000-0000-0000A0270000}"/>
    <cellStyle name="Normal 6 3 2 2 2 4 3 2 2" xfId="16014" xr:uid="{00000000-0005-0000-0000-0000A1270000}"/>
    <cellStyle name="Normal 6 3 2 2 2 4 3 2 2 2" xfId="33367" xr:uid="{00000000-0005-0000-0000-0000A2270000}"/>
    <cellStyle name="Normal 6 3 2 2 2 4 3 2 2 3" xfId="50713" xr:uid="{00000000-0005-0000-0000-0000A3270000}"/>
    <cellStyle name="Normal 6 3 2 2 2 4 3 2 3" xfId="24694" xr:uid="{00000000-0005-0000-0000-0000A4270000}"/>
    <cellStyle name="Normal 6 3 2 2 2 4 3 2 4" xfId="42040" xr:uid="{00000000-0005-0000-0000-0000A5270000}"/>
    <cellStyle name="Normal 6 3 2 2 2 4 3 3" xfId="5185" xr:uid="{00000000-0005-0000-0000-0000A6270000}"/>
    <cellStyle name="Normal 6 3 2 2 2 4 3 3 2" xfId="13858" xr:uid="{00000000-0005-0000-0000-0000A7270000}"/>
    <cellStyle name="Normal 6 3 2 2 2 4 3 3 2 2" xfId="31211" xr:uid="{00000000-0005-0000-0000-0000A8270000}"/>
    <cellStyle name="Normal 6 3 2 2 2 4 3 3 2 3" xfId="48557" xr:uid="{00000000-0005-0000-0000-0000A9270000}"/>
    <cellStyle name="Normal 6 3 2 2 2 4 3 3 3" xfId="22538" xr:uid="{00000000-0005-0000-0000-0000AA270000}"/>
    <cellStyle name="Normal 6 3 2 2 2 4 3 3 4" xfId="39884" xr:uid="{00000000-0005-0000-0000-0000AB270000}"/>
    <cellStyle name="Normal 6 3 2 2 2 4 3 4" xfId="10232" xr:uid="{00000000-0005-0000-0000-0000AC270000}"/>
    <cellStyle name="Normal 6 3 2 2 2 4 3 4 2" xfId="27585" xr:uid="{00000000-0005-0000-0000-0000AD270000}"/>
    <cellStyle name="Normal 6 3 2 2 2 4 3 4 3" xfId="44931" xr:uid="{00000000-0005-0000-0000-0000AE270000}"/>
    <cellStyle name="Normal 6 3 2 2 2 4 3 5" xfId="18912" xr:uid="{00000000-0005-0000-0000-0000AF270000}"/>
    <cellStyle name="Normal 6 3 2 2 2 4 3 6" xfId="36258" xr:uid="{00000000-0005-0000-0000-0000B0270000}"/>
    <cellStyle name="Normal 6 3 2 2 2 4 4" xfId="6606" xr:uid="{00000000-0005-0000-0000-0000B1270000}"/>
    <cellStyle name="Normal 6 3 2 2 2 4 4 2" xfId="15279" xr:uid="{00000000-0005-0000-0000-0000B2270000}"/>
    <cellStyle name="Normal 6 3 2 2 2 4 4 2 2" xfId="32632" xr:uid="{00000000-0005-0000-0000-0000B3270000}"/>
    <cellStyle name="Normal 6 3 2 2 2 4 4 2 3" xfId="49978" xr:uid="{00000000-0005-0000-0000-0000B4270000}"/>
    <cellStyle name="Normal 6 3 2 2 2 4 4 3" xfId="23959" xr:uid="{00000000-0005-0000-0000-0000B5270000}"/>
    <cellStyle name="Normal 6 3 2 2 2 4 4 4" xfId="41305" xr:uid="{00000000-0005-0000-0000-0000B6270000}"/>
    <cellStyle name="Normal 6 3 2 2 2 4 5" xfId="3372" xr:uid="{00000000-0005-0000-0000-0000B7270000}"/>
    <cellStyle name="Normal 6 3 2 2 2 4 5 2" xfId="12045" xr:uid="{00000000-0005-0000-0000-0000B8270000}"/>
    <cellStyle name="Normal 6 3 2 2 2 4 5 2 2" xfId="29398" xr:uid="{00000000-0005-0000-0000-0000B9270000}"/>
    <cellStyle name="Normal 6 3 2 2 2 4 5 2 3" xfId="46744" xr:uid="{00000000-0005-0000-0000-0000BA270000}"/>
    <cellStyle name="Normal 6 3 2 2 2 4 5 3" xfId="20725" xr:uid="{00000000-0005-0000-0000-0000BB270000}"/>
    <cellStyle name="Normal 6 3 2 2 2 4 5 4" xfId="38071" xr:uid="{00000000-0005-0000-0000-0000BC270000}"/>
    <cellStyle name="Normal 6 3 2 2 2 4 6" xfId="9497" xr:uid="{00000000-0005-0000-0000-0000BD270000}"/>
    <cellStyle name="Normal 6 3 2 2 2 4 6 2" xfId="26850" xr:uid="{00000000-0005-0000-0000-0000BE270000}"/>
    <cellStyle name="Normal 6 3 2 2 2 4 6 3" xfId="44196" xr:uid="{00000000-0005-0000-0000-0000BF270000}"/>
    <cellStyle name="Normal 6 3 2 2 2 4 7" xfId="18177" xr:uid="{00000000-0005-0000-0000-0000C0270000}"/>
    <cellStyle name="Normal 6 3 2 2 2 4 8" xfId="35523" xr:uid="{00000000-0005-0000-0000-0000C1270000}"/>
    <cellStyle name="Normal 6 3 2 2 2 5" xfId="481" xr:uid="{00000000-0005-0000-0000-0000C2270000}"/>
    <cellStyle name="Normal 6 3 2 2 2 5 2" xfId="2294" xr:uid="{00000000-0005-0000-0000-0000C3270000}"/>
    <cellStyle name="Normal 6 3 2 2 2 5 2 2" xfId="8076" xr:uid="{00000000-0005-0000-0000-0000C4270000}"/>
    <cellStyle name="Normal 6 3 2 2 2 5 2 2 2" xfId="16749" xr:uid="{00000000-0005-0000-0000-0000C5270000}"/>
    <cellStyle name="Normal 6 3 2 2 2 5 2 2 2 2" xfId="34102" xr:uid="{00000000-0005-0000-0000-0000C6270000}"/>
    <cellStyle name="Normal 6 3 2 2 2 5 2 2 2 3" xfId="51448" xr:uid="{00000000-0005-0000-0000-0000C7270000}"/>
    <cellStyle name="Normal 6 3 2 2 2 5 2 2 3" xfId="25429" xr:uid="{00000000-0005-0000-0000-0000C8270000}"/>
    <cellStyle name="Normal 6 3 2 2 2 5 2 2 4" xfId="42775" xr:uid="{00000000-0005-0000-0000-0000C9270000}"/>
    <cellStyle name="Normal 6 3 2 2 2 5 2 3" xfId="5577" xr:uid="{00000000-0005-0000-0000-0000CA270000}"/>
    <cellStyle name="Normal 6 3 2 2 2 5 2 3 2" xfId="14250" xr:uid="{00000000-0005-0000-0000-0000CB270000}"/>
    <cellStyle name="Normal 6 3 2 2 2 5 2 3 2 2" xfId="31603" xr:uid="{00000000-0005-0000-0000-0000CC270000}"/>
    <cellStyle name="Normal 6 3 2 2 2 5 2 3 2 3" xfId="48949" xr:uid="{00000000-0005-0000-0000-0000CD270000}"/>
    <cellStyle name="Normal 6 3 2 2 2 5 2 3 3" xfId="22930" xr:uid="{00000000-0005-0000-0000-0000CE270000}"/>
    <cellStyle name="Normal 6 3 2 2 2 5 2 3 4" xfId="40276" xr:uid="{00000000-0005-0000-0000-0000CF270000}"/>
    <cellStyle name="Normal 6 3 2 2 2 5 2 4" xfId="10967" xr:uid="{00000000-0005-0000-0000-0000D0270000}"/>
    <cellStyle name="Normal 6 3 2 2 2 5 2 4 2" xfId="28320" xr:uid="{00000000-0005-0000-0000-0000D1270000}"/>
    <cellStyle name="Normal 6 3 2 2 2 5 2 4 3" xfId="45666" xr:uid="{00000000-0005-0000-0000-0000D2270000}"/>
    <cellStyle name="Normal 6 3 2 2 2 5 2 5" xfId="19647" xr:uid="{00000000-0005-0000-0000-0000D3270000}"/>
    <cellStyle name="Normal 6 3 2 2 2 5 2 6" xfId="36993" xr:uid="{00000000-0005-0000-0000-0000D4270000}"/>
    <cellStyle name="Normal 6 3 2 2 2 5 3" xfId="6263" xr:uid="{00000000-0005-0000-0000-0000D5270000}"/>
    <cellStyle name="Normal 6 3 2 2 2 5 3 2" xfId="14936" xr:uid="{00000000-0005-0000-0000-0000D6270000}"/>
    <cellStyle name="Normal 6 3 2 2 2 5 3 2 2" xfId="32289" xr:uid="{00000000-0005-0000-0000-0000D7270000}"/>
    <cellStyle name="Normal 6 3 2 2 2 5 3 2 3" xfId="49635" xr:uid="{00000000-0005-0000-0000-0000D8270000}"/>
    <cellStyle name="Normal 6 3 2 2 2 5 3 3" xfId="23616" xr:uid="{00000000-0005-0000-0000-0000D9270000}"/>
    <cellStyle name="Normal 6 3 2 2 2 5 3 4" xfId="40962" xr:uid="{00000000-0005-0000-0000-0000DA270000}"/>
    <cellStyle name="Normal 6 3 2 2 2 5 4" xfId="4107" xr:uid="{00000000-0005-0000-0000-0000DB270000}"/>
    <cellStyle name="Normal 6 3 2 2 2 5 4 2" xfId="12780" xr:uid="{00000000-0005-0000-0000-0000DC270000}"/>
    <cellStyle name="Normal 6 3 2 2 2 5 4 2 2" xfId="30133" xr:uid="{00000000-0005-0000-0000-0000DD270000}"/>
    <cellStyle name="Normal 6 3 2 2 2 5 4 2 3" xfId="47479" xr:uid="{00000000-0005-0000-0000-0000DE270000}"/>
    <cellStyle name="Normal 6 3 2 2 2 5 4 3" xfId="21460" xr:uid="{00000000-0005-0000-0000-0000DF270000}"/>
    <cellStyle name="Normal 6 3 2 2 2 5 4 4" xfId="38806" xr:uid="{00000000-0005-0000-0000-0000E0270000}"/>
    <cellStyle name="Normal 6 3 2 2 2 5 5" xfId="9154" xr:uid="{00000000-0005-0000-0000-0000E1270000}"/>
    <cellStyle name="Normal 6 3 2 2 2 5 5 2" xfId="26507" xr:uid="{00000000-0005-0000-0000-0000E2270000}"/>
    <cellStyle name="Normal 6 3 2 2 2 5 5 3" xfId="43853" xr:uid="{00000000-0005-0000-0000-0000E3270000}"/>
    <cellStyle name="Normal 6 3 2 2 2 5 6" xfId="17834" xr:uid="{00000000-0005-0000-0000-0000E4270000}"/>
    <cellStyle name="Normal 6 3 2 2 2 5 7" xfId="35180" xr:uid="{00000000-0005-0000-0000-0000E5270000}"/>
    <cellStyle name="Normal 6 3 2 2 2 6" xfId="1902" xr:uid="{00000000-0005-0000-0000-0000E6270000}"/>
    <cellStyle name="Normal 6 3 2 2 2 6 2" xfId="7684" xr:uid="{00000000-0005-0000-0000-0000E7270000}"/>
    <cellStyle name="Normal 6 3 2 2 2 6 2 2" xfId="16357" xr:uid="{00000000-0005-0000-0000-0000E8270000}"/>
    <cellStyle name="Normal 6 3 2 2 2 6 2 2 2" xfId="33710" xr:uid="{00000000-0005-0000-0000-0000E9270000}"/>
    <cellStyle name="Normal 6 3 2 2 2 6 2 2 3" xfId="51056" xr:uid="{00000000-0005-0000-0000-0000EA270000}"/>
    <cellStyle name="Normal 6 3 2 2 2 6 2 3" xfId="25037" xr:uid="{00000000-0005-0000-0000-0000EB270000}"/>
    <cellStyle name="Normal 6 3 2 2 2 6 2 4" xfId="42383" xr:uid="{00000000-0005-0000-0000-0000EC270000}"/>
    <cellStyle name="Normal 6 3 2 2 2 6 3" xfId="3715" xr:uid="{00000000-0005-0000-0000-0000ED270000}"/>
    <cellStyle name="Normal 6 3 2 2 2 6 3 2" xfId="12388" xr:uid="{00000000-0005-0000-0000-0000EE270000}"/>
    <cellStyle name="Normal 6 3 2 2 2 6 3 2 2" xfId="29741" xr:uid="{00000000-0005-0000-0000-0000EF270000}"/>
    <cellStyle name="Normal 6 3 2 2 2 6 3 2 3" xfId="47087" xr:uid="{00000000-0005-0000-0000-0000F0270000}"/>
    <cellStyle name="Normal 6 3 2 2 2 6 3 3" xfId="21068" xr:uid="{00000000-0005-0000-0000-0000F1270000}"/>
    <cellStyle name="Normal 6 3 2 2 2 6 3 4" xfId="38414" xr:uid="{00000000-0005-0000-0000-0000F2270000}"/>
    <cellStyle name="Normal 6 3 2 2 2 6 4" xfId="10575" xr:uid="{00000000-0005-0000-0000-0000F3270000}"/>
    <cellStyle name="Normal 6 3 2 2 2 6 4 2" xfId="27928" xr:uid="{00000000-0005-0000-0000-0000F4270000}"/>
    <cellStyle name="Normal 6 3 2 2 2 6 4 3" xfId="45274" xr:uid="{00000000-0005-0000-0000-0000F5270000}"/>
    <cellStyle name="Normal 6 3 2 2 2 6 5" xfId="19255" xr:uid="{00000000-0005-0000-0000-0000F6270000}"/>
    <cellStyle name="Normal 6 3 2 2 2 6 6" xfId="36601" xr:uid="{00000000-0005-0000-0000-0000F7270000}"/>
    <cellStyle name="Normal 6 3 2 2 2 7" xfId="1216" xr:uid="{00000000-0005-0000-0000-0000F8270000}"/>
    <cellStyle name="Normal 6 3 2 2 2 7 2" xfId="6998" xr:uid="{00000000-0005-0000-0000-0000F9270000}"/>
    <cellStyle name="Normal 6 3 2 2 2 7 2 2" xfId="15671" xr:uid="{00000000-0005-0000-0000-0000FA270000}"/>
    <cellStyle name="Normal 6 3 2 2 2 7 2 2 2" xfId="33024" xr:uid="{00000000-0005-0000-0000-0000FB270000}"/>
    <cellStyle name="Normal 6 3 2 2 2 7 2 2 3" xfId="50370" xr:uid="{00000000-0005-0000-0000-0000FC270000}"/>
    <cellStyle name="Normal 6 3 2 2 2 7 2 3" xfId="24351" xr:uid="{00000000-0005-0000-0000-0000FD270000}"/>
    <cellStyle name="Normal 6 3 2 2 2 7 2 4" xfId="41697" xr:uid="{00000000-0005-0000-0000-0000FE270000}"/>
    <cellStyle name="Normal 6 3 2 2 2 7 3" xfId="4842" xr:uid="{00000000-0005-0000-0000-0000FF270000}"/>
    <cellStyle name="Normal 6 3 2 2 2 7 3 2" xfId="13515" xr:uid="{00000000-0005-0000-0000-000000280000}"/>
    <cellStyle name="Normal 6 3 2 2 2 7 3 2 2" xfId="30868" xr:uid="{00000000-0005-0000-0000-000001280000}"/>
    <cellStyle name="Normal 6 3 2 2 2 7 3 2 3" xfId="48214" xr:uid="{00000000-0005-0000-0000-000002280000}"/>
    <cellStyle name="Normal 6 3 2 2 2 7 3 3" xfId="22195" xr:uid="{00000000-0005-0000-0000-000003280000}"/>
    <cellStyle name="Normal 6 3 2 2 2 7 3 4" xfId="39541" xr:uid="{00000000-0005-0000-0000-000004280000}"/>
    <cellStyle name="Normal 6 3 2 2 2 7 4" xfId="9889" xr:uid="{00000000-0005-0000-0000-000005280000}"/>
    <cellStyle name="Normal 6 3 2 2 2 7 4 2" xfId="27242" xr:uid="{00000000-0005-0000-0000-000006280000}"/>
    <cellStyle name="Normal 6 3 2 2 2 7 4 3" xfId="44588" xr:uid="{00000000-0005-0000-0000-000007280000}"/>
    <cellStyle name="Normal 6 3 2 2 2 7 5" xfId="18569" xr:uid="{00000000-0005-0000-0000-000008280000}"/>
    <cellStyle name="Normal 6 3 2 2 2 7 6" xfId="35915" xr:uid="{00000000-0005-0000-0000-000009280000}"/>
    <cellStyle name="Normal 6 3 2 2 2 8" xfId="5871" xr:uid="{00000000-0005-0000-0000-00000A280000}"/>
    <cellStyle name="Normal 6 3 2 2 2 8 2" xfId="14544" xr:uid="{00000000-0005-0000-0000-00000B280000}"/>
    <cellStyle name="Normal 6 3 2 2 2 8 2 2" xfId="31897" xr:uid="{00000000-0005-0000-0000-00000C280000}"/>
    <cellStyle name="Normal 6 3 2 2 2 8 2 3" xfId="49243" xr:uid="{00000000-0005-0000-0000-00000D280000}"/>
    <cellStyle name="Normal 6 3 2 2 2 8 3" xfId="23224" xr:uid="{00000000-0005-0000-0000-00000E280000}"/>
    <cellStyle name="Normal 6 3 2 2 2 8 4" xfId="40570" xr:uid="{00000000-0005-0000-0000-00000F280000}"/>
    <cellStyle name="Normal 6 3 2 2 2 9" xfId="3029" xr:uid="{00000000-0005-0000-0000-000010280000}"/>
    <cellStyle name="Normal 6 3 2 2 2 9 2" xfId="11702" xr:uid="{00000000-0005-0000-0000-000011280000}"/>
    <cellStyle name="Normal 6 3 2 2 2 9 2 2" xfId="29055" xr:uid="{00000000-0005-0000-0000-000012280000}"/>
    <cellStyle name="Normal 6 3 2 2 2 9 2 3" xfId="46401" xr:uid="{00000000-0005-0000-0000-000013280000}"/>
    <cellStyle name="Normal 6 3 2 2 2 9 3" xfId="20382" xr:uid="{00000000-0005-0000-0000-000014280000}"/>
    <cellStyle name="Normal 6 3 2 2 2 9 4" xfId="37728" xr:uid="{00000000-0005-0000-0000-000015280000}"/>
    <cellStyle name="Normal 6 3 2 2 3" xfId="187" xr:uid="{00000000-0005-0000-0000-000016280000}"/>
    <cellStyle name="Normal 6 3 2 2 3 10" xfId="17540" xr:uid="{00000000-0005-0000-0000-000017280000}"/>
    <cellStyle name="Normal 6 3 2 2 3 11" xfId="34886" xr:uid="{00000000-0005-0000-0000-000018280000}"/>
    <cellStyle name="Normal 6 3 2 2 3 2" xfId="677" xr:uid="{00000000-0005-0000-0000-000019280000}"/>
    <cellStyle name="Normal 6 3 2 2 3 2 2" xfId="2490" xr:uid="{00000000-0005-0000-0000-00001A280000}"/>
    <cellStyle name="Normal 6 3 2 2 3 2 2 2" xfId="8272" xr:uid="{00000000-0005-0000-0000-00001B280000}"/>
    <cellStyle name="Normal 6 3 2 2 3 2 2 2 2" xfId="16945" xr:uid="{00000000-0005-0000-0000-00001C280000}"/>
    <cellStyle name="Normal 6 3 2 2 3 2 2 2 2 2" xfId="34298" xr:uid="{00000000-0005-0000-0000-00001D280000}"/>
    <cellStyle name="Normal 6 3 2 2 3 2 2 2 2 3" xfId="51644" xr:uid="{00000000-0005-0000-0000-00001E280000}"/>
    <cellStyle name="Normal 6 3 2 2 3 2 2 2 3" xfId="25625" xr:uid="{00000000-0005-0000-0000-00001F280000}"/>
    <cellStyle name="Normal 6 3 2 2 3 2 2 2 4" xfId="42971" xr:uid="{00000000-0005-0000-0000-000020280000}"/>
    <cellStyle name="Normal 6 3 2 2 3 2 2 3" xfId="4303" xr:uid="{00000000-0005-0000-0000-000021280000}"/>
    <cellStyle name="Normal 6 3 2 2 3 2 2 3 2" xfId="12976" xr:uid="{00000000-0005-0000-0000-000022280000}"/>
    <cellStyle name="Normal 6 3 2 2 3 2 2 3 2 2" xfId="30329" xr:uid="{00000000-0005-0000-0000-000023280000}"/>
    <cellStyle name="Normal 6 3 2 2 3 2 2 3 2 3" xfId="47675" xr:uid="{00000000-0005-0000-0000-000024280000}"/>
    <cellStyle name="Normal 6 3 2 2 3 2 2 3 3" xfId="21656" xr:uid="{00000000-0005-0000-0000-000025280000}"/>
    <cellStyle name="Normal 6 3 2 2 3 2 2 3 4" xfId="39002" xr:uid="{00000000-0005-0000-0000-000026280000}"/>
    <cellStyle name="Normal 6 3 2 2 3 2 2 4" xfId="11163" xr:uid="{00000000-0005-0000-0000-000027280000}"/>
    <cellStyle name="Normal 6 3 2 2 3 2 2 4 2" xfId="28516" xr:uid="{00000000-0005-0000-0000-000028280000}"/>
    <cellStyle name="Normal 6 3 2 2 3 2 2 4 3" xfId="45862" xr:uid="{00000000-0005-0000-0000-000029280000}"/>
    <cellStyle name="Normal 6 3 2 2 3 2 2 5" xfId="19843" xr:uid="{00000000-0005-0000-0000-00002A280000}"/>
    <cellStyle name="Normal 6 3 2 2 3 2 2 6" xfId="37189" xr:uid="{00000000-0005-0000-0000-00002B280000}"/>
    <cellStyle name="Normal 6 3 2 2 3 2 3" xfId="1412" xr:uid="{00000000-0005-0000-0000-00002C280000}"/>
    <cellStyle name="Normal 6 3 2 2 3 2 3 2" xfId="7194" xr:uid="{00000000-0005-0000-0000-00002D280000}"/>
    <cellStyle name="Normal 6 3 2 2 3 2 3 2 2" xfId="15867" xr:uid="{00000000-0005-0000-0000-00002E280000}"/>
    <cellStyle name="Normal 6 3 2 2 3 2 3 2 2 2" xfId="33220" xr:uid="{00000000-0005-0000-0000-00002F280000}"/>
    <cellStyle name="Normal 6 3 2 2 3 2 3 2 2 3" xfId="50566" xr:uid="{00000000-0005-0000-0000-000030280000}"/>
    <cellStyle name="Normal 6 3 2 2 3 2 3 2 3" xfId="24547" xr:uid="{00000000-0005-0000-0000-000031280000}"/>
    <cellStyle name="Normal 6 3 2 2 3 2 3 2 4" xfId="41893" xr:uid="{00000000-0005-0000-0000-000032280000}"/>
    <cellStyle name="Normal 6 3 2 2 3 2 3 3" xfId="5038" xr:uid="{00000000-0005-0000-0000-000033280000}"/>
    <cellStyle name="Normal 6 3 2 2 3 2 3 3 2" xfId="13711" xr:uid="{00000000-0005-0000-0000-000034280000}"/>
    <cellStyle name="Normal 6 3 2 2 3 2 3 3 2 2" xfId="31064" xr:uid="{00000000-0005-0000-0000-000035280000}"/>
    <cellStyle name="Normal 6 3 2 2 3 2 3 3 2 3" xfId="48410" xr:uid="{00000000-0005-0000-0000-000036280000}"/>
    <cellStyle name="Normal 6 3 2 2 3 2 3 3 3" xfId="22391" xr:uid="{00000000-0005-0000-0000-000037280000}"/>
    <cellStyle name="Normal 6 3 2 2 3 2 3 3 4" xfId="39737" xr:uid="{00000000-0005-0000-0000-000038280000}"/>
    <cellStyle name="Normal 6 3 2 2 3 2 3 4" xfId="10085" xr:uid="{00000000-0005-0000-0000-000039280000}"/>
    <cellStyle name="Normal 6 3 2 2 3 2 3 4 2" xfId="27438" xr:uid="{00000000-0005-0000-0000-00003A280000}"/>
    <cellStyle name="Normal 6 3 2 2 3 2 3 4 3" xfId="44784" xr:uid="{00000000-0005-0000-0000-00003B280000}"/>
    <cellStyle name="Normal 6 3 2 2 3 2 3 5" xfId="18765" xr:uid="{00000000-0005-0000-0000-00003C280000}"/>
    <cellStyle name="Normal 6 3 2 2 3 2 3 6" xfId="36111" xr:uid="{00000000-0005-0000-0000-00003D280000}"/>
    <cellStyle name="Normal 6 3 2 2 3 2 4" xfId="6459" xr:uid="{00000000-0005-0000-0000-00003E280000}"/>
    <cellStyle name="Normal 6 3 2 2 3 2 4 2" xfId="15132" xr:uid="{00000000-0005-0000-0000-00003F280000}"/>
    <cellStyle name="Normal 6 3 2 2 3 2 4 2 2" xfId="32485" xr:uid="{00000000-0005-0000-0000-000040280000}"/>
    <cellStyle name="Normal 6 3 2 2 3 2 4 2 3" xfId="49831" xr:uid="{00000000-0005-0000-0000-000041280000}"/>
    <cellStyle name="Normal 6 3 2 2 3 2 4 3" xfId="23812" xr:uid="{00000000-0005-0000-0000-000042280000}"/>
    <cellStyle name="Normal 6 3 2 2 3 2 4 4" xfId="41158" xr:uid="{00000000-0005-0000-0000-000043280000}"/>
    <cellStyle name="Normal 6 3 2 2 3 2 5" xfId="3225" xr:uid="{00000000-0005-0000-0000-000044280000}"/>
    <cellStyle name="Normal 6 3 2 2 3 2 5 2" xfId="11898" xr:uid="{00000000-0005-0000-0000-000045280000}"/>
    <cellStyle name="Normal 6 3 2 2 3 2 5 2 2" xfId="29251" xr:uid="{00000000-0005-0000-0000-000046280000}"/>
    <cellStyle name="Normal 6 3 2 2 3 2 5 2 3" xfId="46597" xr:uid="{00000000-0005-0000-0000-000047280000}"/>
    <cellStyle name="Normal 6 3 2 2 3 2 5 3" xfId="20578" xr:uid="{00000000-0005-0000-0000-000048280000}"/>
    <cellStyle name="Normal 6 3 2 2 3 2 5 4" xfId="37924" xr:uid="{00000000-0005-0000-0000-000049280000}"/>
    <cellStyle name="Normal 6 3 2 2 3 2 6" xfId="9350" xr:uid="{00000000-0005-0000-0000-00004A280000}"/>
    <cellStyle name="Normal 6 3 2 2 3 2 6 2" xfId="26703" xr:uid="{00000000-0005-0000-0000-00004B280000}"/>
    <cellStyle name="Normal 6 3 2 2 3 2 6 3" xfId="44049" xr:uid="{00000000-0005-0000-0000-00004C280000}"/>
    <cellStyle name="Normal 6 3 2 2 3 2 7" xfId="18030" xr:uid="{00000000-0005-0000-0000-00004D280000}"/>
    <cellStyle name="Normal 6 3 2 2 3 2 8" xfId="35376" xr:uid="{00000000-0005-0000-0000-00004E280000}"/>
    <cellStyle name="Normal 6 3 2 2 3 3" xfId="922" xr:uid="{00000000-0005-0000-0000-00004F280000}"/>
    <cellStyle name="Normal 6 3 2 2 3 3 2" xfId="2735" xr:uid="{00000000-0005-0000-0000-000050280000}"/>
    <cellStyle name="Normal 6 3 2 2 3 3 2 2" xfId="8517" xr:uid="{00000000-0005-0000-0000-000051280000}"/>
    <cellStyle name="Normal 6 3 2 2 3 3 2 2 2" xfId="17190" xr:uid="{00000000-0005-0000-0000-000052280000}"/>
    <cellStyle name="Normal 6 3 2 2 3 3 2 2 2 2" xfId="34543" xr:uid="{00000000-0005-0000-0000-000053280000}"/>
    <cellStyle name="Normal 6 3 2 2 3 3 2 2 2 3" xfId="51889" xr:uid="{00000000-0005-0000-0000-000054280000}"/>
    <cellStyle name="Normal 6 3 2 2 3 3 2 2 3" xfId="25870" xr:uid="{00000000-0005-0000-0000-000055280000}"/>
    <cellStyle name="Normal 6 3 2 2 3 3 2 2 4" xfId="43216" xr:uid="{00000000-0005-0000-0000-000056280000}"/>
    <cellStyle name="Normal 6 3 2 2 3 3 2 3" xfId="4548" xr:uid="{00000000-0005-0000-0000-000057280000}"/>
    <cellStyle name="Normal 6 3 2 2 3 3 2 3 2" xfId="13221" xr:uid="{00000000-0005-0000-0000-000058280000}"/>
    <cellStyle name="Normal 6 3 2 2 3 3 2 3 2 2" xfId="30574" xr:uid="{00000000-0005-0000-0000-000059280000}"/>
    <cellStyle name="Normal 6 3 2 2 3 3 2 3 2 3" xfId="47920" xr:uid="{00000000-0005-0000-0000-00005A280000}"/>
    <cellStyle name="Normal 6 3 2 2 3 3 2 3 3" xfId="21901" xr:uid="{00000000-0005-0000-0000-00005B280000}"/>
    <cellStyle name="Normal 6 3 2 2 3 3 2 3 4" xfId="39247" xr:uid="{00000000-0005-0000-0000-00005C280000}"/>
    <cellStyle name="Normal 6 3 2 2 3 3 2 4" xfId="11408" xr:uid="{00000000-0005-0000-0000-00005D280000}"/>
    <cellStyle name="Normal 6 3 2 2 3 3 2 4 2" xfId="28761" xr:uid="{00000000-0005-0000-0000-00005E280000}"/>
    <cellStyle name="Normal 6 3 2 2 3 3 2 4 3" xfId="46107" xr:uid="{00000000-0005-0000-0000-00005F280000}"/>
    <cellStyle name="Normal 6 3 2 2 3 3 2 5" xfId="20088" xr:uid="{00000000-0005-0000-0000-000060280000}"/>
    <cellStyle name="Normal 6 3 2 2 3 3 2 6" xfId="37434" xr:uid="{00000000-0005-0000-0000-000061280000}"/>
    <cellStyle name="Normal 6 3 2 2 3 3 3" xfId="1657" xr:uid="{00000000-0005-0000-0000-000062280000}"/>
    <cellStyle name="Normal 6 3 2 2 3 3 3 2" xfId="7439" xr:uid="{00000000-0005-0000-0000-000063280000}"/>
    <cellStyle name="Normal 6 3 2 2 3 3 3 2 2" xfId="16112" xr:uid="{00000000-0005-0000-0000-000064280000}"/>
    <cellStyle name="Normal 6 3 2 2 3 3 3 2 2 2" xfId="33465" xr:uid="{00000000-0005-0000-0000-000065280000}"/>
    <cellStyle name="Normal 6 3 2 2 3 3 3 2 2 3" xfId="50811" xr:uid="{00000000-0005-0000-0000-000066280000}"/>
    <cellStyle name="Normal 6 3 2 2 3 3 3 2 3" xfId="24792" xr:uid="{00000000-0005-0000-0000-000067280000}"/>
    <cellStyle name="Normal 6 3 2 2 3 3 3 2 4" xfId="42138" xr:uid="{00000000-0005-0000-0000-000068280000}"/>
    <cellStyle name="Normal 6 3 2 2 3 3 3 3" xfId="5283" xr:uid="{00000000-0005-0000-0000-000069280000}"/>
    <cellStyle name="Normal 6 3 2 2 3 3 3 3 2" xfId="13956" xr:uid="{00000000-0005-0000-0000-00006A280000}"/>
    <cellStyle name="Normal 6 3 2 2 3 3 3 3 2 2" xfId="31309" xr:uid="{00000000-0005-0000-0000-00006B280000}"/>
    <cellStyle name="Normal 6 3 2 2 3 3 3 3 2 3" xfId="48655" xr:uid="{00000000-0005-0000-0000-00006C280000}"/>
    <cellStyle name="Normal 6 3 2 2 3 3 3 3 3" xfId="22636" xr:uid="{00000000-0005-0000-0000-00006D280000}"/>
    <cellStyle name="Normal 6 3 2 2 3 3 3 3 4" xfId="39982" xr:uid="{00000000-0005-0000-0000-00006E280000}"/>
    <cellStyle name="Normal 6 3 2 2 3 3 3 4" xfId="10330" xr:uid="{00000000-0005-0000-0000-00006F280000}"/>
    <cellStyle name="Normal 6 3 2 2 3 3 3 4 2" xfId="27683" xr:uid="{00000000-0005-0000-0000-000070280000}"/>
    <cellStyle name="Normal 6 3 2 2 3 3 3 4 3" xfId="45029" xr:uid="{00000000-0005-0000-0000-000071280000}"/>
    <cellStyle name="Normal 6 3 2 2 3 3 3 5" xfId="19010" xr:uid="{00000000-0005-0000-0000-000072280000}"/>
    <cellStyle name="Normal 6 3 2 2 3 3 3 6" xfId="36356" xr:uid="{00000000-0005-0000-0000-000073280000}"/>
    <cellStyle name="Normal 6 3 2 2 3 3 4" xfId="6704" xr:uid="{00000000-0005-0000-0000-000074280000}"/>
    <cellStyle name="Normal 6 3 2 2 3 3 4 2" xfId="15377" xr:uid="{00000000-0005-0000-0000-000075280000}"/>
    <cellStyle name="Normal 6 3 2 2 3 3 4 2 2" xfId="32730" xr:uid="{00000000-0005-0000-0000-000076280000}"/>
    <cellStyle name="Normal 6 3 2 2 3 3 4 2 3" xfId="50076" xr:uid="{00000000-0005-0000-0000-000077280000}"/>
    <cellStyle name="Normal 6 3 2 2 3 3 4 3" xfId="24057" xr:uid="{00000000-0005-0000-0000-000078280000}"/>
    <cellStyle name="Normal 6 3 2 2 3 3 4 4" xfId="41403" xr:uid="{00000000-0005-0000-0000-000079280000}"/>
    <cellStyle name="Normal 6 3 2 2 3 3 5" xfId="3470" xr:uid="{00000000-0005-0000-0000-00007A280000}"/>
    <cellStyle name="Normal 6 3 2 2 3 3 5 2" xfId="12143" xr:uid="{00000000-0005-0000-0000-00007B280000}"/>
    <cellStyle name="Normal 6 3 2 2 3 3 5 2 2" xfId="29496" xr:uid="{00000000-0005-0000-0000-00007C280000}"/>
    <cellStyle name="Normal 6 3 2 2 3 3 5 2 3" xfId="46842" xr:uid="{00000000-0005-0000-0000-00007D280000}"/>
    <cellStyle name="Normal 6 3 2 2 3 3 5 3" xfId="20823" xr:uid="{00000000-0005-0000-0000-00007E280000}"/>
    <cellStyle name="Normal 6 3 2 2 3 3 5 4" xfId="38169" xr:uid="{00000000-0005-0000-0000-00007F280000}"/>
    <cellStyle name="Normal 6 3 2 2 3 3 6" xfId="9595" xr:uid="{00000000-0005-0000-0000-000080280000}"/>
    <cellStyle name="Normal 6 3 2 2 3 3 6 2" xfId="26948" xr:uid="{00000000-0005-0000-0000-000081280000}"/>
    <cellStyle name="Normal 6 3 2 2 3 3 6 3" xfId="44294" xr:uid="{00000000-0005-0000-0000-000082280000}"/>
    <cellStyle name="Normal 6 3 2 2 3 3 7" xfId="18275" xr:uid="{00000000-0005-0000-0000-000083280000}"/>
    <cellStyle name="Normal 6 3 2 2 3 3 8" xfId="35621" xr:uid="{00000000-0005-0000-0000-000084280000}"/>
    <cellStyle name="Normal 6 3 2 2 3 4" xfId="432" xr:uid="{00000000-0005-0000-0000-000085280000}"/>
    <cellStyle name="Normal 6 3 2 2 3 4 2" xfId="2245" xr:uid="{00000000-0005-0000-0000-000086280000}"/>
    <cellStyle name="Normal 6 3 2 2 3 4 2 2" xfId="8027" xr:uid="{00000000-0005-0000-0000-000087280000}"/>
    <cellStyle name="Normal 6 3 2 2 3 4 2 2 2" xfId="16700" xr:uid="{00000000-0005-0000-0000-000088280000}"/>
    <cellStyle name="Normal 6 3 2 2 3 4 2 2 2 2" xfId="34053" xr:uid="{00000000-0005-0000-0000-000089280000}"/>
    <cellStyle name="Normal 6 3 2 2 3 4 2 2 2 3" xfId="51399" xr:uid="{00000000-0005-0000-0000-00008A280000}"/>
    <cellStyle name="Normal 6 3 2 2 3 4 2 2 3" xfId="25380" xr:uid="{00000000-0005-0000-0000-00008B280000}"/>
    <cellStyle name="Normal 6 3 2 2 3 4 2 2 4" xfId="42726" xr:uid="{00000000-0005-0000-0000-00008C280000}"/>
    <cellStyle name="Normal 6 3 2 2 3 4 2 3" xfId="5528" xr:uid="{00000000-0005-0000-0000-00008D280000}"/>
    <cellStyle name="Normal 6 3 2 2 3 4 2 3 2" xfId="14201" xr:uid="{00000000-0005-0000-0000-00008E280000}"/>
    <cellStyle name="Normal 6 3 2 2 3 4 2 3 2 2" xfId="31554" xr:uid="{00000000-0005-0000-0000-00008F280000}"/>
    <cellStyle name="Normal 6 3 2 2 3 4 2 3 2 3" xfId="48900" xr:uid="{00000000-0005-0000-0000-000090280000}"/>
    <cellStyle name="Normal 6 3 2 2 3 4 2 3 3" xfId="22881" xr:uid="{00000000-0005-0000-0000-000091280000}"/>
    <cellStyle name="Normal 6 3 2 2 3 4 2 3 4" xfId="40227" xr:uid="{00000000-0005-0000-0000-000092280000}"/>
    <cellStyle name="Normal 6 3 2 2 3 4 2 4" xfId="10918" xr:uid="{00000000-0005-0000-0000-000093280000}"/>
    <cellStyle name="Normal 6 3 2 2 3 4 2 4 2" xfId="28271" xr:uid="{00000000-0005-0000-0000-000094280000}"/>
    <cellStyle name="Normal 6 3 2 2 3 4 2 4 3" xfId="45617" xr:uid="{00000000-0005-0000-0000-000095280000}"/>
    <cellStyle name="Normal 6 3 2 2 3 4 2 5" xfId="19598" xr:uid="{00000000-0005-0000-0000-000096280000}"/>
    <cellStyle name="Normal 6 3 2 2 3 4 2 6" xfId="36944" xr:uid="{00000000-0005-0000-0000-000097280000}"/>
    <cellStyle name="Normal 6 3 2 2 3 4 3" xfId="6214" xr:uid="{00000000-0005-0000-0000-000098280000}"/>
    <cellStyle name="Normal 6 3 2 2 3 4 3 2" xfId="14887" xr:uid="{00000000-0005-0000-0000-000099280000}"/>
    <cellStyle name="Normal 6 3 2 2 3 4 3 2 2" xfId="32240" xr:uid="{00000000-0005-0000-0000-00009A280000}"/>
    <cellStyle name="Normal 6 3 2 2 3 4 3 2 3" xfId="49586" xr:uid="{00000000-0005-0000-0000-00009B280000}"/>
    <cellStyle name="Normal 6 3 2 2 3 4 3 3" xfId="23567" xr:uid="{00000000-0005-0000-0000-00009C280000}"/>
    <cellStyle name="Normal 6 3 2 2 3 4 3 4" xfId="40913" xr:uid="{00000000-0005-0000-0000-00009D280000}"/>
    <cellStyle name="Normal 6 3 2 2 3 4 4" xfId="4058" xr:uid="{00000000-0005-0000-0000-00009E280000}"/>
    <cellStyle name="Normal 6 3 2 2 3 4 4 2" xfId="12731" xr:uid="{00000000-0005-0000-0000-00009F280000}"/>
    <cellStyle name="Normal 6 3 2 2 3 4 4 2 2" xfId="30084" xr:uid="{00000000-0005-0000-0000-0000A0280000}"/>
    <cellStyle name="Normal 6 3 2 2 3 4 4 2 3" xfId="47430" xr:uid="{00000000-0005-0000-0000-0000A1280000}"/>
    <cellStyle name="Normal 6 3 2 2 3 4 4 3" xfId="21411" xr:uid="{00000000-0005-0000-0000-0000A2280000}"/>
    <cellStyle name="Normal 6 3 2 2 3 4 4 4" xfId="38757" xr:uid="{00000000-0005-0000-0000-0000A3280000}"/>
    <cellStyle name="Normal 6 3 2 2 3 4 5" xfId="9105" xr:uid="{00000000-0005-0000-0000-0000A4280000}"/>
    <cellStyle name="Normal 6 3 2 2 3 4 5 2" xfId="26458" xr:uid="{00000000-0005-0000-0000-0000A5280000}"/>
    <cellStyle name="Normal 6 3 2 2 3 4 5 3" xfId="43804" xr:uid="{00000000-0005-0000-0000-0000A6280000}"/>
    <cellStyle name="Normal 6 3 2 2 3 4 6" xfId="17785" xr:uid="{00000000-0005-0000-0000-0000A7280000}"/>
    <cellStyle name="Normal 6 3 2 2 3 4 7" xfId="35131" xr:uid="{00000000-0005-0000-0000-0000A8280000}"/>
    <cellStyle name="Normal 6 3 2 2 3 5" xfId="2000" xr:uid="{00000000-0005-0000-0000-0000A9280000}"/>
    <cellStyle name="Normal 6 3 2 2 3 5 2" xfId="7782" xr:uid="{00000000-0005-0000-0000-0000AA280000}"/>
    <cellStyle name="Normal 6 3 2 2 3 5 2 2" xfId="16455" xr:uid="{00000000-0005-0000-0000-0000AB280000}"/>
    <cellStyle name="Normal 6 3 2 2 3 5 2 2 2" xfId="33808" xr:uid="{00000000-0005-0000-0000-0000AC280000}"/>
    <cellStyle name="Normal 6 3 2 2 3 5 2 2 3" xfId="51154" xr:uid="{00000000-0005-0000-0000-0000AD280000}"/>
    <cellStyle name="Normal 6 3 2 2 3 5 2 3" xfId="25135" xr:uid="{00000000-0005-0000-0000-0000AE280000}"/>
    <cellStyle name="Normal 6 3 2 2 3 5 2 4" xfId="42481" xr:uid="{00000000-0005-0000-0000-0000AF280000}"/>
    <cellStyle name="Normal 6 3 2 2 3 5 3" xfId="3813" xr:uid="{00000000-0005-0000-0000-0000B0280000}"/>
    <cellStyle name="Normal 6 3 2 2 3 5 3 2" xfId="12486" xr:uid="{00000000-0005-0000-0000-0000B1280000}"/>
    <cellStyle name="Normal 6 3 2 2 3 5 3 2 2" xfId="29839" xr:uid="{00000000-0005-0000-0000-0000B2280000}"/>
    <cellStyle name="Normal 6 3 2 2 3 5 3 2 3" xfId="47185" xr:uid="{00000000-0005-0000-0000-0000B3280000}"/>
    <cellStyle name="Normal 6 3 2 2 3 5 3 3" xfId="21166" xr:uid="{00000000-0005-0000-0000-0000B4280000}"/>
    <cellStyle name="Normal 6 3 2 2 3 5 3 4" xfId="38512" xr:uid="{00000000-0005-0000-0000-0000B5280000}"/>
    <cellStyle name="Normal 6 3 2 2 3 5 4" xfId="10673" xr:uid="{00000000-0005-0000-0000-0000B6280000}"/>
    <cellStyle name="Normal 6 3 2 2 3 5 4 2" xfId="28026" xr:uid="{00000000-0005-0000-0000-0000B7280000}"/>
    <cellStyle name="Normal 6 3 2 2 3 5 4 3" xfId="45372" xr:uid="{00000000-0005-0000-0000-0000B8280000}"/>
    <cellStyle name="Normal 6 3 2 2 3 5 5" xfId="19353" xr:uid="{00000000-0005-0000-0000-0000B9280000}"/>
    <cellStyle name="Normal 6 3 2 2 3 5 6" xfId="36699" xr:uid="{00000000-0005-0000-0000-0000BA280000}"/>
    <cellStyle name="Normal 6 3 2 2 3 6" xfId="1167" xr:uid="{00000000-0005-0000-0000-0000BB280000}"/>
    <cellStyle name="Normal 6 3 2 2 3 6 2" xfId="6949" xr:uid="{00000000-0005-0000-0000-0000BC280000}"/>
    <cellStyle name="Normal 6 3 2 2 3 6 2 2" xfId="15622" xr:uid="{00000000-0005-0000-0000-0000BD280000}"/>
    <cellStyle name="Normal 6 3 2 2 3 6 2 2 2" xfId="32975" xr:uid="{00000000-0005-0000-0000-0000BE280000}"/>
    <cellStyle name="Normal 6 3 2 2 3 6 2 2 3" xfId="50321" xr:uid="{00000000-0005-0000-0000-0000BF280000}"/>
    <cellStyle name="Normal 6 3 2 2 3 6 2 3" xfId="24302" xr:uid="{00000000-0005-0000-0000-0000C0280000}"/>
    <cellStyle name="Normal 6 3 2 2 3 6 2 4" xfId="41648" xr:uid="{00000000-0005-0000-0000-0000C1280000}"/>
    <cellStyle name="Normal 6 3 2 2 3 6 3" xfId="4793" xr:uid="{00000000-0005-0000-0000-0000C2280000}"/>
    <cellStyle name="Normal 6 3 2 2 3 6 3 2" xfId="13466" xr:uid="{00000000-0005-0000-0000-0000C3280000}"/>
    <cellStyle name="Normal 6 3 2 2 3 6 3 2 2" xfId="30819" xr:uid="{00000000-0005-0000-0000-0000C4280000}"/>
    <cellStyle name="Normal 6 3 2 2 3 6 3 2 3" xfId="48165" xr:uid="{00000000-0005-0000-0000-0000C5280000}"/>
    <cellStyle name="Normal 6 3 2 2 3 6 3 3" xfId="22146" xr:uid="{00000000-0005-0000-0000-0000C6280000}"/>
    <cellStyle name="Normal 6 3 2 2 3 6 3 4" xfId="39492" xr:uid="{00000000-0005-0000-0000-0000C7280000}"/>
    <cellStyle name="Normal 6 3 2 2 3 6 4" xfId="9840" xr:uid="{00000000-0005-0000-0000-0000C8280000}"/>
    <cellStyle name="Normal 6 3 2 2 3 6 4 2" xfId="27193" xr:uid="{00000000-0005-0000-0000-0000C9280000}"/>
    <cellStyle name="Normal 6 3 2 2 3 6 4 3" xfId="44539" xr:uid="{00000000-0005-0000-0000-0000CA280000}"/>
    <cellStyle name="Normal 6 3 2 2 3 6 5" xfId="18520" xr:uid="{00000000-0005-0000-0000-0000CB280000}"/>
    <cellStyle name="Normal 6 3 2 2 3 6 6" xfId="35866" xr:uid="{00000000-0005-0000-0000-0000CC280000}"/>
    <cellStyle name="Normal 6 3 2 2 3 7" xfId="5969" xr:uid="{00000000-0005-0000-0000-0000CD280000}"/>
    <cellStyle name="Normal 6 3 2 2 3 7 2" xfId="14642" xr:uid="{00000000-0005-0000-0000-0000CE280000}"/>
    <cellStyle name="Normal 6 3 2 2 3 7 2 2" xfId="31995" xr:uid="{00000000-0005-0000-0000-0000CF280000}"/>
    <cellStyle name="Normal 6 3 2 2 3 7 2 3" xfId="49341" xr:uid="{00000000-0005-0000-0000-0000D0280000}"/>
    <cellStyle name="Normal 6 3 2 2 3 7 3" xfId="23322" xr:uid="{00000000-0005-0000-0000-0000D1280000}"/>
    <cellStyle name="Normal 6 3 2 2 3 7 4" xfId="40668" xr:uid="{00000000-0005-0000-0000-0000D2280000}"/>
    <cellStyle name="Normal 6 3 2 2 3 8" xfId="2980" xr:uid="{00000000-0005-0000-0000-0000D3280000}"/>
    <cellStyle name="Normal 6 3 2 2 3 8 2" xfId="11653" xr:uid="{00000000-0005-0000-0000-0000D4280000}"/>
    <cellStyle name="Normal 6 3 2 2 3 8 2 2" xfId="29006" xr:uid="{00000000-0005-0000-0000-0000D5280000}"/>
    <cellStyle name="Normal 6 3 2 2 3 8 2 3" xfId="46352" xr:uid="{00000000-0005-0000-0000-0000D6280000}"/>
    <cellStyle name="Normal 6 3 2 2 3 8 3" xfId="20333" xr:uid="{00000000-0005-0000-0000-0000D7280000}"/>
    <cellStyle name="Normal 6 3 2 2 3 8 4" xfId="37679" xr:uid="{00000000-0005-0000-0000-0000D8280000}"/>
    <cellStyle name="Normal 6 3 2 2 3 9" xfId="8860" xr:uid="{00000000-0005-0000-0000-0000D9280000}"/>
    <cellStyle name="Normal 6 3 2 2 3 9 2" xfId="26213" xr:uid="{00000000-0005-0000-0000-0000DA280000}"/>
    <cellStyle name="Normal 6 3 2 2 3 9 3" xfId="43559" xr:uid="{00000000-0005-0000-0000-0000DB280000}"/>
    <cellStyle name="Normal 6 3 2 2 4" xfId="285" xr:uid="{00000000-0005-0000-0000-0000DC280000}"/>
    <cellStyle name="Normal 6 3 2 2 4 10" xfId="34984" xr:uid="{00000000-0005-0000-0000-0000DD280000}"/>
    <cellStyle name="Normal 6 3 2 2 4 2" xfId="1020" xr:uid="{00000000-0005-0000-0000-0000DE280000}"/>
    <cellStyle name="Normal 6 3 2 2 4 2 2" xfId="2833" xr:uid="{00000000-0005-0000-0000-0000DF280000}"/>
    <cellStyle name="Normal 6 3 2 2 4 2 2 2" xfId="8615" xr:uid="{00000000-0005-0000-0000-0000E0280000}"/>
    <cellStyle name="Normal 6 3 2 2 4 2 2 2 2" xfId="17288" xr:uid="{00000000-0005-0000-0000-0000E1280000}"/>
    <cellStyle name="Normal 6 3 2 2 4 2 2 2 2 2" xfId="34641" xr:uid="{00000000-0005-0000-0000-0000E2280000}"/>
    <cellStyle name="Normal 6 3 2 2 4 2 2 2 2 3" xfId="51987" xr:uid="{00000000-0005-0000-0000-0000E3280000}"/>
    <cellStyle name="Normal 6 3 2 2 4 2 2 2 3" xfId="25968" xr:uid="{00000000-0005-0000-0000-0000E4280000}"/>
    <cellStyle name="Normal 6 3 2 2 4 2 2 2 4" xfId="43314" xr:uid="{00000000-0005-0000-0000-0000E5280000}"/>
    <cellStyle name="Normal 6 3 2 2 4 2 2 3" xfId="4646" xr:uid="{00000000-0005-0000-0000-0000E6280000}"/>
    <cellStyle name="Normal 6 3 2 2 4 2 2 3 2" xfId="13319" xr:uid="{00000000-0005-0000-0000-0000E7280000}"/>
    <cellStyle name="Normal 6 3 2 2 4 2 2 3 2 2" xfId="30672" xr:uid="{00000000-0005-0000-0000-0000E8280000}"/>
    <cellStyle name="Normal 6 3 2 2 4 2 2 3 2 3" xfId="48018" xr:uid="{00000000-0005-0000-0000-0000E9280000}"/>
    <cellStyle name="Normal 6 3 2 2 4 2 2 3 3" xfId="21999" xr:uid="{00000000-0005-0000-0000-0000EA280000}"/>
    <cellStyle name="Normal 6 3 2 2 4 2 2 3 4" xfId="39345" xr:uid="{00000000-0005-0000-0000-0000EB280000}"/>
    <cellStyle name="Normal 6 3 2 2 4 2 2 4" xfId="11506" xr:uid="{00000000-0005-0000-0000-0000EC280000}"/>
    <cellStyle name="Normal 6 3 2 2 4 2 2 4 2" xfId="28859" xr:uid="{00000000-0005-0000-0000-0000ED280000}"/>
    <cellStyle name="Normal 6 3 2 2 4 2 2 4 3" xfId="46205" xr:uid="{00000000-0005-0000-0000-0000EE280000}"/>
    <cellStyle name="Normal 6 3 2 2 4 2 2 5" xfId="20186" xr:uid="{00000000-0005-0000-0000-0000EF280000}"/>
    <cellStyle name="Normal 6 3 2 2 4 2 2 6" xfId="37532" xr:uid="{00000000-0005-0000-0000-0000F0280000}"/>
    <cellStyle name="Normal 6 3 2 2 4 2 3" xfId="1755" xr:uid="{00000000-0005-0000-0000-0000F1280000}"/>
    <cellStyle name="Normal 6 3 2 2 4 2 3 2" xfId="7537" xr:uid="{00000000-0005-0000-0000-0000F2280000}"/>
    <cellStyle name="Normal 6 3 2 2 4 2 3 2 2" xfId="16210" xr:uid="{00000000-0005-0000-0000-0000F3280000}"/>
    <cellStyle name="Normal 6 3 2 2 4 2 3 2 2 2" xfId="33563" xr:uid="{00000000-0005-0000-0000-0000F4280000}"/>
    <cellStyle name="Normal 6 3 2 2 4 2 3 2 2 3" xfId="50909" xr:uid="{00000000-0005-0000-0000-0000F5280000}"/>
    <cellStyle name="Normal 6 3 2 2 4 2 3 2 3" xfId="24890" xr:uid="{00000000-0005-0000-0000-0000F6280000}"/>
    <cellStyle name="Normal 6 3 2 2 4 2 3 2 4" xfId="42236" xr:uid="{00000000-0005-0000-0000-0000F7280000}"/>
    <cellStyle name="Normal 6 3 2 2 4 2 3 3" xfId="5381" xr:uid="{00000000-0005-0000-0000-0000F8280000}"/>
    <cellStyle name="Normal 6 3 2 2 4 2 3 3 2" xfId="14054" xr:uid="{00000000-0005-0000-0000-0000F9280000}"/>
    <cellStyle name="Normal 6 3 2 2 4 2 3 3 2 2" xfId="31407" xr:uid="{00000000-0005-0000-0000-0000FA280000}"/>
    <cellStyle name="Normal 6 3 2 2 4 2 3 3 2 3" xfId="48753" xr:uid="{00000000-0005-0000-0000-0000FB280000}"/>
    <cellStyle name="Normal 6 3 2 2 4 2 3 3 3" xfId="22734" xr:uid="{00000000-0005-0000-0000-0000FC280000}"/>
    <cellStyle name="Normal 6 3 2 2 4 2 3 3 4" xfId="40080" xr:uid="{00000000-0005-0000-0000-0000FD280000}"/>
    <cellStyle name="Normal 6 3 2 2 4 2 3 4" xfId="10428" xr:uid="{00000000-0005-0000-0000-0000FE280000}"/>
    <cellStyle name="Normal 6 3 2 2 4 2 3 4 2" xfId="27781" xr:uid="{00000000-0005-0000-0000-0000FF280000}"/>
    <cellStyle name="Normal 6 3 2 2 4 2 3 4 3" xfId="45127" xr:uid="{00000000-0005-0000-0000-000000290000}"/>
    <cellStyle name="Normal 6 3 2 2 4 2 3 5" xfId="19108" xr:uid="{00000000-0005-0000-0000-000001290000}"/>
    <cellStyle name="Normal 6 3 2 2 4 2 3 6" xfId="36454" xr:uid="{00000000-0005-0000-0000-000002290000}"/>
    <cellStyle name="Normal 6 3 2 2 4 2 4" xfId="6802" xr:uid="{00000000-0005-0000-0000-000003290000}"/>
    <cellStyle name="Normal 6 3 2 2 4 2 4 2" xfId="15475" xr:uid="{00000000-0005-0000-0000-000004290000}"/>
    <cellStyle name="Normal 6 3 2 2 4 2 4 2 2" xfId="32828" xr:uid="{00000000-0005-0000-0000-000005290000}"/>
    <cellStyle name="Normal 6 3 2 2 4 2 4 2 3" xfId="50174" xr:uid="{00000000-0005-0000-0000-000006290000}"/>
    <cellStyle name="Normal 6 3 2 2 4 2 4 3" xfId="24155" xr:uid="{00000000-0005-0000-0000-000007290000}"/>
    <cellStyle name="Normal 6 3 2 2 4 2 4 4" xfId="41501" xr:uid="{00000000-0005-0000-0000-000008290000}"/>
    <cellStyle name="Normal 6 3 2 2 4 2 5" xfId="3568" xr:uid="{00000000-0005-0000-0000-000009290000}"/>
    <cellStyle name="Normal 6 3 2 2 4 2 5 2" xfId="12241" xr:uid="{00000000-0005-0000-0000-00000A290000}"/>
    <cellStyle name="Normal 6 3 2 2 4 2 5 2 2" xfId="29594" xr:uid="{00000000-0005-0000-0000-00000B290000}"/>
    <cellStyle name="Normal 6 3 2 2 4 2 5 2 3" xfId="46940" xr:uid="{00000000-0005-0000-0000-00000C290000}"/>
    <cellStyle name="Normal 6 3 2 2 4 2 5 3" xfId="20921" xr:uid="{00000000-0005-0000-0000-00000D290000}"/>
    <cellStyle name="Normal 6 3 2 2 4 2 5 4" xfId="38267" xr:uid="{00000000-0005-0000-0000-00000E290000}"/>
    <cellStyle name="Normal 6 3 2 2 4 2 6" xfId="9693" xr:uid="{00000000-0005-0000-0000-00000F290000}"/>
    <cellStyle name="Normal 6 3 2 2 4 2 6 2" xfId="27046" xr:uid="{00000000-0005-0000-0000-000010290000}"/>
    <cellStyle name="Normal 6 3 2 2 4 2 6 3" xfId="44392" xr:uid="{00000000-0005-0000-0000-000011290000}"/>
    <cellStyle name="Normal 6 3 2 2 4 2 7" xfId="18373" xr:uid="{00000000-0005-0000-0000-000012290000}"/>
    <cellStyle name="Normal 6 3 2 2 4 2 8" xfId="35719" xr:uid="{00000000-0005-0000-0000-000013290000}"/>
    <cellStyle name="Normal 6 3 2 2 4 3" xfId="530" xr:uid="{00000000-0005-0000-0000-000014290000}"/>
    <cellStyle name="Normal 6 3 2 2 4 3 2" xfId="2343" xr:uid="{00000000-0005-0000-0000-000015290000}"/>
    <cellStyle name="Normal 6 3 2 2 4 3 2 2" xfId="8125" xr:uid="{00000000-0005-0000-0000-000016290000}"/>
    <cellStyle name="Normal 6 3 2 2 4 3 2 2 2" xfId="16798" xr:uid="{00000000-0005-0000-0000-000017290000}"/>
    <cellStyle name="Normal 6 3 2 2 4 3 2 2 2 2" xfId="34151" xr:uid="{00000000-0005-0000-0000-000018290000}"/>
    <cellStyle name="Normal 6 3 2 2 4 3 2 2 2 3" xfId="51497" xr:uid="{00000000-0005-0000-0000-000019290000}"/>
    <cellStyle name="Normal 6 3 2 2 4 3 2 2 3" xfId="25478" xr:uid="{00000000-0005-0000-0000-00001A290000}"/>
    <cellStyle name="Normal 6 3 2 2 4 3 2 2 4" xfId="42824" xr:uid="{00000000-0005-0000-0000-00001B290000}"/>
    <cellStyle name="Normal 6 3 2 2 4 3 2 3" xfId="5626" xr:uid="{00000000-0005-0000-0000-00001C290000}"/>
    <cellStyle name="Normal 6 3 2 2 4 3 2 3 2" xfId="14299" xr:uid="{00000000-0005-0000-0000-00001D290000}"/>
    <cellStyle name="Normal 6 3 2 2 4 3 2 3 2 2" xfId="31652" xr:uid="{00000000-0005-0000-0000-00001E290000}"/>
    <cellStyle name="Normal 6 3 2 2 4 3 2 3 2 3" xfId="48998" xr:uid="{00000000-0005-0000-0000-00001F290000}"/>
    <cellStyle name="Normal 6 3 2 2 4 3 2 3 3" xfId="22979" xr:uid="{00000000-0005-0000-0000-000020290000}"/>
    <cellStyle name="Normal 6 3 2 2 4 3 2 3 4" xfId="40325" xr:uid="{00000000-0005-0000-0000-000021290000}"/>
    <cellStyle name="Normal 6 3 2 2 4 3 2 4" xfId="11016" xr:uid="{00000000-0005-0000-0000-000022290000}"/>
    <cellStyle name="Normal 6 3 2 2 4 3 2 4 2" xfId="28369" xr:uid="{00000000-0005-0000-0000-000023290000}"/>
    <cellStyle name="Normal 6 3 2 2 4 3 2 4 3" xfId="45715" xr:uid="{00000000-0005-0000-0000-000024290000}"/>
    <cellStyle name="Normal 6 3 2 2 4 3 2 5" xfId="19696" xr:uid="{00000000-0005-0000-0000-000025290000}"/>
    <cellStyle name="Normal 6 3 2 2 4 3 2 6" xfId="37042" xr:uid="{00000000-0005-0000-0000-000026290000}"/>
    <cellStyle name="Normal 6 3 2 2 4 3 3" xfId="6312" xr:uid="{00000000-0005-0000-0000-000027290000}"/>
    <cellStyle name="Normal 6 3 2 2 4 3 3 2" xfId="14985" xr:uid="{00000000-0005-0000-0000-000028290000}"/>
    <cellStyle name="Normal 6 3 2 2 4 3 3 2 2" xfId="32338" xr:uid="{00000000-0005-0000-0000-000029290000}"/>
    <cellStyle name="Normal 6 3 2 2 4 3 3 2 3" xfId="49684" xr:uid="{00000000-0005-0000-0000-00002A290000}"/>
    <cellStyle name="Normal 6 3 2 2 4 3 3 3" xfId="23665" xr:uid="{00000000-0005-0000-0000-00002B290000}"/>
    <cellStyle name="Normal 6 3 2 2 4 3 3 4" xfId="41011" xr:uid="{00000000-0005-0000-0000-00002C290000}"/>
    <cellStyle name="Normal 6 3 2 2 4 3 4" xfId="4156" xr:uid="{00000000-0005-0000-0000-00002D290000}"/>
    <cellStyle name="Normal 6 3 2 2 4 3 4 2" xfId="12829" xr:uid="{00000000-0005-0000-0000-00002E290000}"/>
    <cellStyle name="Normal 6 3 2 2 4 3 4 2 2" xfId="30182" xr:uid="{00000000-0005-0000-0000-00002F290000}"/>
    <cellStyle name="Normal 6 3 2 2 4 3 4 2 3" xfId="47528" xr:uid="{00000000-0005-0000-0000-000030290000}"/>
    <cellStyle name="Normal 6 3 2 2 4 3 4 3" xfId="21509" xr:uid="{00000000-0005-0000-0000-000031290000}"/>
    <cellStyle name="Normal 6 3 2 2 4 3 4 4" xfId="38855" xr:uid="{00000000-0005-0000-0000-000032290000}"/>
    <cellStyle name="Normal 6 3 2 2 4 3 5" xfId="9203" xr:uid="{00000000-0005-0000-0000-000033290000}"/>
    <cellStyle name="Normal 6 3 2 2 4 3 5 2" xfId="26556" xr:uid="{00000000-0005-0000-0000-000034290000}"/>
    <cellStyle name="Normal 6 3 2 2 4 3 5 3" xfId="43902" xr:uid="{00000000-0005-0000-0000-000035290000}"/>
    <cellStyle name="Normal 6 3 2 2 4 3 6" xfId="17883" xr:uid="{00000000-0005-0000-0000-000036290000}"/>
    <cellStyle name="Normal 6 3 2 2 4 3 7" xfId="35229" xr:uid="{00000000-0005-0000-0000-000037290000}"/>
    <cellStyle name="Normal 6 3 2 2 4 4" xfId="2098" xr:uid="{00000000-0005-0000-0000-000038290000}"/>
    <cellStyle name="Normal 6 3 2 2 4 4 2" xfId="7880" xr:uid="{00000000-0005-0000-0000-000039290000}"/>
    <cellStyle name="Normal 6 3 2 2 4 4 2 2" xfId="16553" xr:uid="{00000000-0005-0000-0000-00003A290000}"/>
    <cellStyle name="Normal 6 3 2 2 4 4 2 2 2" xfId="33906" xr:uid="{00000000-0005-0000-0000-00003B290000}"/>
    <cellStyle name="Normal 6 3 2 2 4 4 2 2 3" xfId="51252" xr:uid="{00000000-0005-0000-0000-00003C290000}"/>
    <cellStyle name="Normal 6 3 2 2 4 4 2 3" xfId="25233" xr:uid="{00000000-0005-0000-0000-00003D290000}"/>
    <cellStyle name="Normal 6 3 2 2 4 4 2 4" xfId="42579" xr:uid="{00000000-0005-0000-0000-00003E290000}"/>
    <cellStyle name="Normal 6 3 2 2 4 4 3" xfId="3911" xr:uid="{00000000-0005-0000-0000-00003F290000}"/>
    <cellStyle name="Normal 6 3 2 2 4 4 3 2" xfId="12584" xr:uid="{00000000-0005-0000-0000-000040290000}"/>
    <cellStyle name="Normal 6 3 2 2 4 4 3 2 2" xfId="29937" xr:uid="{00000000-0005-0000-0000-000041290000}"/>
    <cellStyle name="Normal 6 3 2 2 4 4 3 2 3" xfId="47283" xr:uid="{00000000-0005-0000-0000-000042290000}"/>
    <cellStyle name="Normal 6 3 2 2 4 4 3 3" xfId="21264" xr:uid="{00000000-0005-0000-0000-000043290000}"/>
    <cellStyle name="Normal 6 3 2 2 4 4 3 4" xfId="38610" xr:uid="{00000000-0005-0000-0000-000044290000}"/>
    <cellStyle name="Normal 6 3 2 2 4 4 4" xfId="10771" xr:uid="{00000000-0005-0000-0000-000045290000}"/>
    <cellStyle name="Normal 6 3 2 2 4 4 4 2" xfId="28124" xr:uid="{00000000-0005-0000-0000-000046290000}"/>
    <cellStyle name="Normal 6 3 2 2 4 4 4 3" xfId="45470" xr:uid="{00000000-0005-0000-0000-000047290000}"/>
    <cellStyle name="Normal 6 3 2 2 4 4 5" xfId="19451" xr:uid="{00000000-0005-0000-0000-000048290000}"/>
    <cellStyle name="Normal 6 3 2 2 4 4 6" xfId="36797" xr:uid="{00000000-0005-0000-0000-000049290000}"/>
    <cellStyle name="Normal 6 3 2 2 4 5" xfId="1265" xr:uid="{00000000-0005-0000-0000-00004A290000}"/>
    <cellStyle name="Normal 6 3 2 2 4 5 2" xfId="7047" xr:uid="{00000000-0005-0000-0000-00004B290000}"/>
    <cellStyle name="Normal 6 3 2 2 4 5 2 2" xfId="15720" xr:uid="{00000000-0005-0000-0000-00004C290000}"/>
    <cellStyle name="Normal 6 3 2 2 4 5 2 2 2" xfId="33073" xr:uid="{00000000-0005-0000-0000-00004D290000}"/>
    <cellStyle name="Normal 6 3 2 2 4 5 2 2 3" xfId="50419" xr:uid="{00000000-0005-0000-0000-00004E290000}"/>
    <cellStyle name="Normal 6 3 2 2 4 5 2 3" xfId="24400" xr:uid="{00000000-0005-0000-0000-00004F290000}"/>
    <cellStyle name="Normal 6 3 2 2 4 5 2 4" xfId="41746" xr:uid="{00000000-0005-0000-0000-000050290000}"/>
    <cellStyle name="Normal 6 3 2 2 4 5 3" xfId="4891" xr:uid="{00000000-0005-0000-0000-000051290000}"/>
    <cellStyle name="Normal 6 3 2 2 4 5 3 2" xfId="13564" xr:uid="{00000000-0005-0000-0000-000052290000}"/>
    <cellStyle name="Normal 6 3 2 2 4 5 3 2 2" xfId="30917" xr:uid="{00000000-0005-0000-0000-000053290000}"/>
    <cellStyle name="Normal 6 3 2 2 4 5 3 2 3" xfId="48263" xr:uid="{00000000-0005-0000-0000-000054290000}"/>
    <cellStyle name="Normal 6 3 2 2 4 5 3 3" xfId="22244" xr:uid="{00000000-0005-0000-0000-000055290000}"/>
    <cellStyle name="Normal 6 3 2 2 4 5 3 4" xfId="39590" xr:uid="{00000000-0005-0000-0000-000056290000}"/>
    <cellStyle name="Normal 6 3 2 2 4 5 4" xfId="9938" xr:uid="{00000000-0005-0000-0000-000057290000}"/>
    <cellStyle name="Normal 6 3 2 2 4 5 4 2" xfId="27291" xr:uid="{00000000-0005-0000-0000-000058290000}"/>
    <cellStyle name="Normal 6 3 2 2 4 5 4 3" xfId="44637" xr:uid="{00000000-0005-0000-0000-000059290000}"/>
    <cellStyle name="Normal 6 3 2 2 4 5 5" xfId="18618" xr:uid="{00000000-0005-0000-0000-00005A290000}"/>
    <cellStyle name="Normal 6 3 2 2 4 5 6" xfId="35964" xr:uid="{00000000-0005-0000-0000-00005B290000}"/>
    <cellStyle name="Normal 6 3 2 2 4 6" xfId="6067" xr:uid="{00000000-0005-0000-0000-00005C290000}"/>
    <cellStyle name="Normal 6 3 2 2 4 6 2" xfId="14740" xr:uid="{00000000-0005-0000-0000-00005D290000}"/>
    <cellStyle name="Normal 6 3 2 2 4 6 2 2" xfId="32093" xr:uid="{00000000-0005-0000-0000-00005E290000}"/>
    <cellStyle name="Normal 6 3 2 2 4 6 2 3" xfId="49439" xr:uid="{00000000-0005-0000-0000-00005F290000}"/>
    <cellStyle name="Normal 6 3 2 2 4 6 3" xfId="23420" xr:uid="{00000000-0005-0000-0000-000060290000}"/>
    <cellStyle name="Normal 6 3 2 2 4 6 4" xfId="40766" xr:uid="{00000000-0005-0000-0000-000061290000}"/>
    <cellStyle name="Normal 6 3 2 2 4 7" xfId="3078" xr:uid="{00000000-0005-0000-0000-000062290000}"/>
    <cellStyle name="Normal 6 3 2 2 4 7 2" xfId="11751" xr:uid="{00000000-0005-0000-0000-000063290000}"/>
    <cellStyle name="Normal 6 3 2 2 4 7 2 2" xfId="29104" xr:uid="{00000000-0005-0000-0000-000064290000}"/>
    <cellStyle name="Normal 6 3 2 2 4 7 2 3" xfId="46450" xr:uid="{00000000-0005-0000-0000-000065290000}"/>
    <cellStyle name="Normal 6 3 2 2 4 7 3" xfId="20431" xr:uid="{00000000-0005-0000-0000-000066290000}"/>
    <cellStyle name="Normal 6 3 2 2 4 7 4" xfId="37777" xr:uid="{00000000-0005-0000-0000-000067290000}"/>
    <cellStyle name="Normal 6 3 2 2 4 8" xfId="8958" xr:uid="{00000000-0005-0000-0000-000068290000}"/>
    <cellStyle name="Normal 6 3 2 2 4 8 2" xfId="26311" xr:uid="{00000000-0005-0000-0000-000069290000}"/>
    <cellStyle name="Normal 6 3 2 2 4 8 3" xfId="43657" xr:uid="{00000000-0005-0000-0000-00006A290000}"/>
    <cellStyle name="Normal 6 3 2 2 4 9" xfId="17638" xr:uid="{00000000-0005-0000-0000-00006B290000}"/>
    <cellStyle name="Normal 6 3 2 2 5" xfId="138" xr:uid="{00000000-0005-0000-0000-00006C290000}"/>
    <cellStyle name="Normal 6 3 2 2 5 10" xfId="34837" xr:uid="{00000000-0005-0000-0000-00006D290000}"/>
    <cellStyle name="Normal 6 3 2 2 5 2" xfId="873" xr:uid="{00000000-0005-0000-0000-00006E290000}"/>
    <cellStyle name="Normal 6 3 2 2 5 2 2" xfId="2686" xr:uid="{00000000-0005-0000-0000-00006F290000}"/>
    <cellStyle name="Normal 6 3 2 2 5 2 2 2" xfId="8468" xr:uid="{00000000-0005-0000-0000-000070290000}"/>
    <cellStyle name="Normal 6 3 2 2 5 2 2 2 2" xfId="17141" xr:uid="{00000000-0005-0000-0000-000071290000}"/>
    <cellStyle name="Normal 6 3 2 2 5 2 2 2 2 2" xfId="34494" xr:uid="{00000000-0005-0000-0000-000072290000}"/>
    <cellStyle name="Normal 6 3 2 2 5 2 2 2 2 3" xfId="51840" xr:uid="{00000000-0005-0000-0000-000073290000}"/>
    <cellStyle name="Normal 6 3 2 2 5 2 2 2 3" xfId="25821" xr:uid="{00000000-0005-0000-0000-000074290000}"/>
    <cellStyle name="Normal 6 3 2 2 5 2 2 2 4" xfId="43167" xr:uid="{00000000-0005-0000-0000-000075290000}"/>
    <cellStyle name="Normal 6 3 2 2 5 2 2 3" xfId="4499" xr:uid="{00000000-0005-0000-0000-000076290000}"/>
    <cellStyle name="Normal 6 3 2 2 5 2 2 3 2" xfId="13172" xr:uid="{00000000-0005-0000-0000-000077290000}"/>
    <cellStyle name="Normal 6 3 2 2 5 2 2 3 2 2" xfId="30525" xr:uid="{00000000-0005-0000-0000-000078290000}"/>
    <cellStyle name="Normal 6 3 2 2 5 2 2 3 2 3" xfId="47871" xr:uid="{00000000-0005-0000-0000-000079290000}"/>
    <cellStyle name="Normal 6 3 2 2 5 2 2 3 3" xfId="21852" xr:uid="{00000000-0005-0000-0000-00007A290000}"/>
    <cellStyle name="Normal 6 3 2 2 5 2 2 3 4" xfId="39198" xr:uid="{00000000-0005-0000-0000-00007B290000}"/>
    <cellStyle name="Normal 6 3 2 2 5 2 2 4" xfId="11359" xr:uid="{00000000-0005-0000-0000-00007C290000}"/>
    <cellStyle name="Normal 6 3 2 2 5 2 2 4 2" xfId="28712" xr:uid="{00000000-0005-0000-0000-00007D290000}"/>
    <cellStyle name="Normal 6 3 2 2 5 2 2 4 3" xfId="46058" xr:uid="{00000000-0005-0000-0000-00007E290000}"/>
    <cellStyle name="Normal 6 3 2 2 5 2 2 5" xfId="20039" xr:uid="{00000000-0005-0000-0000-00007F290000}"/>
    <cellStyle name="Normal 6 3 2 2 5 2 2 6" xfId="37385" xr:uid="{00000000-0005-0000-0000-000080290000}"/>
    <cellStyle name="Normal 6 3 2 2 5 2 3" xfId="1608" xr:uid="{00000000-0005-0000-0000-000081290000}"/>
    <cellStyle name="Normal 6 3 2 2 5 2 3 2" xfId="7390" xr:uid="{00000000-0005-0000-0000-000082290000}"/>
    <cellStyle name="Normal 6 3 2 2 5 2 3 2 2" xfId="16063" xr:uid="{00000000-0005-0000-0000-000083290000}"/>
    <cellStyle name="Normal 6 3 2 2 5 2 3 2 2 2" xfId="33416" xr:uid="{00000000-0005-0000-0000-000084290000}"/>
    <cellStyle name="Normal 6 3 2 2 5 2 3 2 2 3" xfId="50762" xr:uid="{00000000-0005-0000-0000-000085290000}"/>
    <cellStyle name="Normal 6 3 2 2 5 2 3 2 3" xfId="24743" xr:uid="{00000000-0005-0000-0000-000086290000}"/>
    <cellStyle name="Normal 6 3 2 2 5 2 3 2 4" xfId="42089" xr:uid="{00000000-0005-0000-0000-000087290000}"/>
    <cellStyle name="Normal 6 3 2 2 5 2 3 3" xfId="5234" xr:uid="{00000000-0005-0000-0000-000088290000}"/>
    <cellStyle name="Normal 6 3 2 2 5 2 3 3 2" xfId="13907" xr:uid="{00000000-0005-0000-0000-000089290000}"/>
    <cellStyle name="Normal 6 3 2 2 5 2 3 3 2 2" xfId="31260" xr:uid="{00000000-0005-0000-0000-00008A290000}"/>
    <cellStyle name="Normal 6 3 2 2 5 2 3 3 2 3" xfId="48606" xr:uid="{00000000-0005-0000-0000-00008B290000}"/>
    <cellStyle name="Normal 6 3 2 2 5 2 3 3 3" xfId="22587" xr:uid="{00000000-0005-0000-0000-00008C290000}"/>
    <cellStyle name="Normal 6 3 2 2 5 2 3 3 4" xfId="39933" xr:uid="{00000000-0005-0000-0000-00008D290000}"/>
    <cellStyle name="Normal 6 3 2 2 5 2 3 4" xfId="10281" xr:uid="{00000000-0005-0000-0000-00008E290000}"/>
    <cellStyle name="Normal 6 3 2 2 5 2 3 4 2" xfId="27634" xr:uid="{00000000-0005-0000-0000-00008F290000}"/>
    <cellStyle name="Normal 6 3 2 2 5 2 3 4 3" xfId="44980" xr:uid="{00000000-0005-0000-0000-000090290000}"/>
    <cellStyle name="Normal 6 3 2 2 5 2 3 5" xfId="18961" xr:uid="{00000000-0005-0000-0000-000091290000}"/>
    <cellStyle name="Normal 6 3 2 2 5 2 3 6" xfId="36307" xr:uid="{00000000-0005-0000-0000-000092290000}"/>
    <cellStyle name="Normal 6 3 2 2 5 2 4" xfId="6655" xr:uid="{00000000-0005-0000-0000-000093290000}"/>
    <cellStyle name="Normal 6 3 2 2 5 2 4 2" xfId="15328" xr:uid="{00000000-0005-0000-0000-000094290000}"/>
    <cellStyle name="Normal 6 3 2 2 5 2 4 2 2" xfId="32681" xr:uid="{00000000-0005-0000-0000-000095290000}"/>
    <cellStyle name="Normal 6 3 2 2 5 2 4 2 3" xfId="50027" xr:uid="{00000000-0005-0000-0000-000096290000}"/>
    <cellStyle name="Normal 6 3 2 2 5 2 4 3" xfId="24008" xr:uid="{00000000-0005-0000-0000-000097290000}"/>
    <cellStyle name="Normal 6 3 2 2 5 2 4 4" xfId="41354" xr:uid="{00000000-0005-0000-0000-000098290000}"/>
    <cellStyle name="Normal 6 3 2 2 5 2 5" xfId="3421" xr:uid="{00000000-0005-0000-0000-000099290000}"/>
    <cellStyle name="Normal 6 3 2 2 5 2 5 2" xfId="12094" xr:uid="{00000000-0005-0000-0000-00009A290000}"/>
    <cellStyle name="Normal 6 3 2 2 5 2 5 2 2" xfId="29447" xr:uid="{00000000-0005-0000-0000-00009B290000}"/>
    <cellStyle name="Normal 6 3 2 2 5 2 5 2 3" xfId="46793" xr:uid="{00000000-0005-0000-0000-00009C290000}"/>
    <cellStyle name="Normal 6 3 2 2 5 2 5 3" xfId="20774" xr:uid="{00000000-0005-0000-0000-00009D290000}"/>
    <cellStyle name="Normal 6 3 2 2 5 2 5 4" xfId="38120" xr:uid="{00000000-0005-0000-0000-00009E290000}"/>
    <cellStyle name="Normal 6 3 2 2 5 2 6" xfId="9546" xr:uid="{00000000-0005-0000-0000-00009F290000}"/>
    <cellStyle name="Normal 6 3 2 2 5 2 6 2" xfId="26899" xr:uid="{00000000-0005-0000-0000-0000A0290000}"/>
    <cellStyle name="Normal 6 3 2 2 5 2 6 3" xfId="44245" xr:uid="{00000000-0005-0000-0000-0000A1290000}"/>
    <cellStyle name="Normal 6 3 2 2 5 2 7" xfId="18226" xr:uid="{00000000-0005-0000-0000-0000A2290000}"/>
    <cellStyle name="Normal 6 3 2 2 5 2 8" xfId="35572" xr:uid="{00000000-0005-0000-0000-0000A3290000}"/>
    <cellStyle name="Normal 6 3 2 2 5 3" xfId="628" xr:uid="{00000000-0005-0000-0000-0000A4290000}"/>
    <cellStyle name="Normal 6 3 2 2 5 3 2" xfId="2441" xr:uid="{00000000-0005-0000-0000-0000A5290000}"/>
    <cellStyle name="Normal 6 3 2 2 5 3 2 2" xfId="8223" xr:uid="{00000000-0005-0000-0000-0000A6290000}"/>
    <cellStyle name="Normal 6 3 2 2 5 3 2 2 2" xfId="16896" xr:uid="{00000000-0005-0000-0000-0000A7290000}"/>
    <cellStyle name="Normal 6 3 2 2 5 3 2 2 2 2" xfId="34249" xr:uid="{00000000-0005-0000-0000-0000A8290000}"/>
    <cellStyle name="Normal 6 3 2 2 5 3 2 2 2 3" xfId="51595" xr:uid="{00000000-0005-0000-0000-0000A9290000}"/>
    <cellStyle name="Normal 6 3 2 2 5 3 2 2 3" xfId="25576" xr:uid="{00000000-0005-0000-0000-0000AA290000}"/>
    <cellStyle name="Normal 6 3 2 2 5 3 2 2 4" xfId="42922" xr:uid="{00000000-0005-0000-0000-0000AB290000}"/>
    <cellStyle name="Normal 6 3 2 2 5 3 2 3" xfId="5724" xr:uid="{00000000-0005-0000-0000-0000AC290000}"/>
    <cellStyle name="Normal 6 3 2 2 5 3 2 3 2" xfId="14397" xr:uid="{00000000-0005-0000-0000-0000AD290000}"/>
    <cellStyle name="Normal 6 3 2 2 5 3 2 3 2 2" xfId="31750" xr:uid="{00000000-0005-0000-0000-0000AE290000}"/>
    <cellStyle name="Normal 6 3 2 2 5 3 2 3 2 3" xfId="49096" xr:uid="{00000000-0005-0000-0000-0000AF290000}"/>
    <cellStyle name="Normal 6 3 2 2 5 3 2 3 3" xfId="23077" xr:uid="{00000000-0005-0000-0000-0000B0290000}"/>
    <cellStyle name="Normal 6 3 2 2 5 3 2 3 4" xfId="40423" xr:uid="{00000000-0005-0000-0000-0000B1290000}"/>
    <cellStyle name="Normal 6 3 2 2 5 3 2 4" xfId="11114" xr:uid="{00000000-0005-0000-0000-0000B2290000}"/>
    <cellStyle name="Normal 6 3 2 2 5 3 2 4 2" xfId="28467" xr:uid="{00000000-0005-0000-0000-0000B3290000}"/>
    <cellStyle name="Normal 6 3 2 2 5 3 2 4 3" xfId="45813" xr:uid="{00000000-0005-0000-0000-0000B4290000}"/>
    <cellStyle name="Normal 6 3 2 2 5 3 2 5" xfId="19794" xr:uid="{00000000-0005-0000-0000-0000B5290000}"/>
    <cellStyle name="Normal 6 3 2 2 5 3 2 6" xfId="37140" xr:uid="{00000000-0005-0000-0000-0000B6290000}"/>
    <cellStyle name="Normal 6 3 2 2 5 3 3" xfId="6410" xr:uid="{00000000-0005-0000-0000-0000B7290000}"/>
    <cellStyle name="Normal 6 3 2 2 5 3 3 2" xfId="15083" xr:uid="{00000000-0005-0000-0000-0000B8290000}"/>
    <cellStyle name="Normal 6 3 2 2 5 3 3 2 2" xfId="32436" xr:uid="{00000000-0005-0000-0000-0000B9290000}"/>
    <cellStyle name="Normal 6 3 2 2 5 3 3 2 3" xfId="49782" xr:uid="{00000000-0005-0000-0000-0000BA290000}"/>
    <cellStyle name="Normal 6 3 2 2 5 3 3 3" xfId="23763" xr:uid="{00000000-0005-0000-0000-0000BB290000}"/>
    <cellStyle name="Normal 6 3 2 2 5 3 3 4" xfId="41109" xr:uid="{00000000-0005-0000-0000-0000BC290000}"/>
    <cellStyle name="Normal 6 3 2 2 5 3 4" xfId="4254" xr:uid="{00000000-0005-0000-0000-0000BD290000}"/>
    <cellStyle name="Normal 6 3 2 2 5 3 4 2" xfId="12927" xr:uid="{00000000-0005-0000-0000-0000BE290000}"/>
    <cellStyle name="Normal 6 3 2 2 5 3 4 2 2" xfId="30280" xr:uid="{00000000-0005-0000-0000-0000BF290000}"/>
    <cellStyle name="Normal 6 3 2 2 5 3 4 2 3" xfId="47626" xr:uid="{00000000-0005-0000-0000-0000C0290000}"/>
    <cellStyle name="Normal 6 3 2 2 5 3 4 3" xfId="21607" xr:uid="{00000000-0005-0000-0000-0000C1290000}"/>
    <cellStyle name="Normal 6 3 2 2 5 3 4 4" xfId="38953" xr:uid="{00000000-0005-0000-0000-0000C2290000}"/>
    <cellStyle name="Normal 6 3 2 2 5 3 5" xfId="9301" xr:uid="{00000000-0005-0000-0000-0000C3290000}"/>
    <cellStyle name="Normal 6 3 2 2 5 3 5 2" xfId="26654" xr:uid="{00000000-0005-0000-0000-0000C4290000}"/>
    <cellStyle name="Normal 6 3 2 2 5 3 5 3" xfId="44000" xr:uid="{00000000-0005-0000-0000-0000C5290000}"/>
    <cellStyle name="Normal 6 3 2 2 5 3 6" xfId="17981" xr:uid="{00000000-0005-0000-0000-0000C6290000}"/>
    <cellStyle name="Normal 6 3 2 2 5 3 7" xfId="35327" xr:uid="{00000000-0005-0000-0000-0000C7290000}"/>
    <cellStyle name="Normal 6 3 2 2 5 4" xfId="1951" xr:uid="{00000000-0005-0000-0000-0000C8290000}"/>
    <cellStyle name="Normal 6 3 2 2 5 4 2" xfId="7733" xr:uid="{00000000-0005-0000-0000-0000C9290000}"/>
    <cellStyle name="Normal 6 3 2 2 5 4 2 2" xfId="16406" xr:uid="{00000000-0005-0000-0000-0000CA290000}"/>
    <cellStyle name="Normal 6 3 2 2 5 4 2 2 2" xfId="33759" xr:uid="{00000000-0005-0000-0000-0000CB290000}"/>
    <cellStyle name="Normal 6 3 2 2 5 4 2 2 3" xfId="51105" xr:uid="{00000000-0005-0000-0000-0000CC290000}"/>
    <cellStyle name="Normal 6 3 2 2 5 4 2 3" xfId="25086" xr:uid="{00000000-0005-0000-0000-0000CD290000}"/>
    <cellStyle name="Normal 6 3 2 2 5 4 2 4" xfId="42432" xr:uid="{00000000-0005-0000-0000-0000CE290000}"/>
    <cellStyle name="Normal 6 3 2 2 5 4 3" xfId="3764" xr:uid="{00000000-0005-0000-0000-0000CF290000}"/>
    <cellStyle name="Normal 6 3 2 2 5 4 3 2" xfId="12437" xr:uid="{00000000-0005-0000-0000-0000D0290000}"/>
    <cellStyle name="Normal 6 3 2 2 5 4 3 2 2" xfId="29790" xr:uid="{00000000-0005-0000-0000-0000D1290000}"/>
    <cellStyle name="Normal 6 3 2 2 5 4 3 2 3" xfId="47136" xr:uid="{00000000-0005-0000-0000-0000D2290000}"/>
    <cellStyle name="Normal 6 3 2 2 5 4 3 3" xfId="21117" xr:uid="{00000000-0005-0000-0000-0000D3290000}"/>
    <cellStyle name="Normal 6 3 2 2 5 4 3 4" xfId="38463" xr:uid="{00000000-0005-0000-0000-0000D4290000}"/>
    <cellStyle name="Normal 6 3 2 2 5 4 4" xfId="10624" xr:uid="{00000000-0005-0000-0000-0000D5290000}"/>
    <cellStyle name="Normal 6 3 2 2 5 4 4 2" xfId="27977" xr:uid="{00000000-0005-0000-0000-0000D6290000}"/>
    <cellStyle name="Normal 6 3 2 2 5 4 4 3" xfId="45323" xr:uid="{00000000-0005-0000-0000-0000D7290000}"/>
    <cellStyle name="Normal 6 3 2 2 5 4 5" xfId="19304" xr:uid="{00000000-0005-0000-0000-0000D8290000}"/>
    <cellStyle name="Normal 6 3 2 2 5 4 6" xfId="36650" xr:uid="{00000000-0005-0000-0000-0000D9290000}"/>
    <cellStyle name="Normal 6 3 2 2 5 5" xfId="1363" xr:uid="{00000000-0005-0000-0000-0000DA290000}"/>
    <cellStyle name="Normal 6 3 2 2 5 5 2" xfId="7145" xr:uid="{00000000-0005-0000-0000-0000DB290000}"/>
    <cellStyle name="Normal 6 3 2 2 5 5 2 2" xfId="15818" xr:uid="{00000000-0005-0000-0000-0000DC290000}"/>
    <cellStyle name="Normal 6 3 2 2 5 5 2 2 2" xfId="33171" xr:uid="{00000000-0005-0000-0000-0000DD290000}"/>
    <cellStyle name="Normal 6 3 2 2 5 5 2 2 3" xfId="50517" xr:uid="{00000000-0005-0000-0000-0000DE290000}"/>
    <cellStyle name="Normal 6 3 2 2 5 5 2 3" xfId="24498" xr:uid="{00000000-0005-0000-0000-0000DF290000}"/>
    <cellStyle name="Normal 6 3 2 2 5 5 2 4" xfId="41844" xr:uid="{00000000-0005-0000-0000-0000E0290000}"/>
    <cellStyle name="Normal 6 3 2 2 5 5 3" xfId="4989" xr:uid="{00000000-0005-0000-0000-0000E1290000}"/>
    <cellStyle name="Normal 6 3 2 2 5 5 3 2" xfId="13662" xr:uid="{00000000-0005-0000-0000-0000E2290000}"/>
    <cellStyle name="Normal 6 3 2 2 5 5 3 2 2" xfId="31015" xr:uid="{00000000-0005-0000-0000-0000E3290000}"/>
    <cellStyle name="Normal 6 3 2 2 5 5 3 2 3" xfId="48361" xr:uid="{00000000-0005-0000-0000-0000E4290000}"/>
    <cellStyle name="Normal 6 3 2 2 5 5 3 3" xfId="22342" xr:uid="{00000000-0005-0000-0000-0000E5290000}"/>
    <cellStyle name="Normal 6 3 2 2 5 5 3 4" xfId="39688" xr:uid="{00000000-0005-0000-0000-0000E6290000}"/>
    <cellStyle name="Normal 6 3 2 2 5 5 4" xfId="10036" xr:uid="{00000000-0005-0000-0000-0000E7290000}"/>
    <cellStyle name="Normal 6 3 2 2 5 5 4 2" xfId="27389" xr:uid="{00000000-0005-0000-0000-0000E8290000}"/>
    <cellStyle name="Normal 6 3 2 2 5 5 4 3" xfId="44735" xr:uid="{00000000-0005-0000-0000-0000E9290000}"/>
    <cellStyle name="Normal 6 3 2 2 5 5 5" xfId="18716" xr:uid="{00000000-0005-0000-0000-0000EA290000}"/>
    <cellStyle name="Normal 6 3 2 2 5 5 6" xfId="36062" xr:uid="{00000000-0005-0000-0000-0000EB290000}"/>
    <cellStyle name="Normal 6 3 2 2 5 6" xfId="5920" xr:uid="{00000000-0005-0000-0000-0000EC290000}"/>
    <cellStyle name="Normal 6 3 2 2 5 6 2" xfId="14593" xr:uid="{00000000-0005-0000-0000-0000ED290000}"/>
    <cellStyle name="Normal 6 3 2 2 5 6 2 2" xfId="31946" xr:uid="{00000000-0005-0000-0000-0000EE290000}"/>
    <cellStyle name="Normal 6 3 2 2 5 6 2 3" xfId="49292" xr:uid="{00000000-0005-0000-0000-0000EF290000}"/>
    <cellStyle name="Normal 6 3 2 2 5 6 3" xfId="23273" xr:uid="{00000000-0005-0000-0000-0000F0290000}"/>
    <cellStyle name="Normal 6 3 2 2 5 6 4" xfId="40619" xr:uid="{00000000-0005-0000-0000-0000F1290000}"/>
    <cellStyle name="Normal 6 3 2 2 5 7" xfId="3176" xr:uid="{00000000-0005-0000-0000-0000F2290000}"/>
    <cellStyle name="Normal 6 3 2 2 5 7 2" xfId="11849" xr:uid="{00000000-0005-0000-0000-0000F3290000}"/>
    <cellStyle name="Normal 6 3 2 2 5 7 2 2" xfId="29202" xr:uid="{00000000-0005-0000-0000-0000F4290000}"/>
    <cellStyle name="Normal 6 3 2 2 5 7 2 3" xfId="46548" xr:uid="{00000000-0005-0000-0000-0000F5290000}"/>
    <cellStyle name="Normal 6 3 2 2 5 7 3" xfId="20529" xr:uid="{00000000-0005-0000-0000-0000F6290000}"/>
    <cellStyle name="Normal 6 3 2 2 5 7 4" xfId="37875" xr:uid="{00000000-0005-0000-0000-0000F7290000}"/>
    <cellStyle name="Normal 6 3 2 2 5 8" xfId="8811" xr:uid="{00000000-0005-0000-0000-0000F8290000}"/>
    <cellStyle name="Normal 6 3 2 2 5 8 2" xfId="26164" xr:uid="{00000000-0005-0000-0000-0000F9290000}"/>
    <cellStyle name="Normal 6 3 2 2 5 8 3" xfId="43510" xr:uid="{00000000-0005-0000-0000-0000FA290000}"/>
    <cellStyle name="Normal 6 3 2 2 5 9" xfId="17491" xr:uid="{00000000-0005-0000-0000-0000FB290000}"/>
    <cellStyle name="Normal 6 3 2 2 6" xfId="775" xr:uid="{00000000-0005-0000-0000-0000FC290000}"/>
    <cellStyle name="Normal 6 3 2 2 6 2" xfId="2588" xr:uid="{00000000-0005-0000-0000-0000FD290000}"/>
    <cellStyle name="Normal 6 3 2 2 6 2 2" xfId="8370" xr:uid="{00000000-0005-0000-0000-0000FE290000}"/>
    <cellStyle name="Normal 6 3 2 2 6 2 2 2" xfId="17043" xr:uid="{00000000-0005-0000-0000-0000FF290000}"/>
    <cellStyle name="Normal 6 3 2 2 6 2 2 2 2" xfId="34396" xr:uid="{00000000-0005-0000-0000-0000002A0000}"/>
    <cellStyle name="Normal 6 3 2 2 6 2 2 2 3" xfId="51742" xr:uid="{00000000-0005-0000-0000-0000012A0000}"/>
    <cellStyle name="Normal 6 3 2 2 6 2 2 3" xfId="25723" xr:uid="{00000000-0005-0000-0000-0000022A0000}"/>
    <cellStyle name="Normal 6 3 2 2 6 2 2 4" xfId="43069" xr:uid="{00000000-0005-0000-0000-0000032A0000}"/>
    <cellStyle name="Normal 6 3 2 2 6 2 3" xfId="4401" xr:uid="{00000000-0005-0000-0000-0000042A0000}"/>
    <cellStyle name="Normal 6 3 2 2 6 2 3 2" xfId="13074" xr:uid="{00000000-0005-0000-0000-0000052A0000}"/>
    <cellStyle name="Normal 6 3 2 2 6 2 3 2 2" xfId="30427" xr:uid="{00000000-0005-0000-0000-0000062A0000}"/>
    <cellStyle name="Normal 6 3 2 2 6 2 3 2 3" xfId="47773" xr:uid="{00000000-0005-0000-0000-0000072A0000}"/>
    <cellStyle name="Normal 6 3 2 2 6 2 3 3" xfId="21754" xr:uid="{00000000-0005-0000-0000-0000082A0000}"/>
    <cellStyle name="Normal 6 3 2 2 6 2 3 4" xfId="39100" xr:uid="{00000000-0005-0000-0000-0000092A0000}"/>
    <cellStyle name="Normal 6 3 2 2 6 2 4" xfId="11261" xr:uid="{00000000-0005-0000-0000-00000A2A0000}"/>
    <cellStyle name="Normal 6 3 2 2 6 2 4 2" xfId="28614" xr:uid="{00000000-0005-0000-0000-00000B2A0000}"/>
    <cellStyle name="Normal 6 3 2 2 6 2 4 3" xfId="45960" xr:uid="{00000000-0005-0000-0000-00000C2A0000}"/>
    <cellStyle name="Normal 6 3 2 2 6 2 5" xfId="19941" xr:uid="{00000000-0005-0000-0000-00000D2A0000}"/>
    <cellStyle name="Normal 6 3 2 2 6 2 6" xfId="37287" xr:uid="{00000000-0005-0000-0000-00000E2A0000}"/>
    <cellStyle name="Normal 6 3 2 2 6 3" xfId="1510" xr:uid="{00000000-0005-0000-0000-00000F2A0000}"/>
    <cellStyle name="Normal 6 3 2 2 6 3 2" xfId="7292" xr:uid="{00000000-0005-0000-0000-0000102A0000}"/>
    <cellStyle name="Normal 6 3 2 2 6 3 2 2" xfId="15965" xr:uid="{00000000-0005-0000-0000-0000112A0000}"/>
    <cellStyle name="Normal 6 3 2 2 6 3 2 2 2" xfId="33318" xr:uid="{00000000-0005-0000-0000-0000122A0000}"/>
    <cellStyle name="Normal 6 3 2 2 6 3 2 2 3" xfId="50664" xr:uid="{00000000-0005-0000-0000-0000132A0000}"/>
    <cellStyle name="Normal 6 3 2 2 6 3 2 3" xfId="24645" xr:uid="{00000000-0005-0000-0000-0000142A0000}"/>
    <cellStyle name="Normal 6 3 2 2 6 3 2 4" xfId="41991" xr:uid="{00000000-0005-0000-0000-0000152A0000}"/>
    <cellStyle name="Normal 6 3 2 2 6 3 3" xfId="5136" xr:uid="{00000000-0005-0000-0000-0000162A0000}"/>
    <cellStyle name="Normal 6 3 2 2 6 3 3 2" xfId="13809" xr:uid="{00000000-0005-0000-0000-0000172A0000}"/>
    <cellStyle name="Normal 6 3 2 2 6 3 3 2 2" xfId="31162" xr:uid="{00000000-0005-0000-0000-0000182A0000}"/>
    <cellStyle name="Normal 6 3 2 2 6 3 3 2 3" xfId="48508" xr:uid="{00000000-0005-0000-0000-0000192A0000}"/>
    <cellStyle name="Normal 6 3 2 2 6 3 3 3" xfId="22489" xr:uid="{00000000-0005-0000-0000-00001A2A0000}"/>
    <cellStyle name="Normal 6 3 2 2 6 3 3 4" xfId="39835" xr:uid="{00000000-0005-0000-0000-00001B2A0000}"/>
    <cellStyle name="Normal 6 3 2 2 6 3 4" xfId="10183" xr:uid="{00000000-0005-0000-0000-00001C2A0000}"/>
    <cellStyle name="Normal 6 3 2 2 6 3 4 2" xfId="27536" xr:uid="{00000000-0005-0000-0000-00001D2A0000}"/>
    <cellStyle name="Normal 6 3 2 2 6 3 4 3" xfId="44882" xr:uid="{00000000-0005-0000-0000-00001E2A0000}"/>
    <cellStyle name="Normal 6 3 2 2 6 3 5" xfId="18863" xr:uid="{00000000-0005-0000-0000-00001F2A0000}"/>
    <cellStyle name="Normal 6 3 2 2 6 3 6" xfId="36209" xr:uid="{00000000-0005-0000-0000-0000202A0000}"/>
    <cellStyle name="Normal 6 3 2 2 6 4" xfId="6557" xr:uid="{00000000-0005-0000-0000-0000212A0000}"/>
    <cellStyle name="Normal 6 3 2 2 6 4 2" xfId="15230" xr:uid="{00000000-0005-0000-0000-0000222A0000}"/>
    <cellStyle name="Normal 6 3 2 2 6 4 2 2" xfId="32583" xr:uid="{00000000-0005-0000-0000-0000232A0000}"/>
    <cellStyle name="Normal 6 3 2 2 6 4 2 3" xfId="49929" xr:uid="{00000000-0005-0000-0000-0000242A0000}"/>
    <cellStyle name="Normal 6 3 2 2 6 4 3" xfId="23910" xr:uid="{00000000-0005-0000-0000-0000252A0000}"/>
    <cellStyle name="Normal 6 3 2 2 6 4 4" xfId="41256" xr:uid="{00000000-0005-0000-0000-0000262A0000}"/>
    <cellStyle name="Normal 6 3 2 2 6 5" xfId="3323" xr:uid="{00000000-0005-0000-0000-0000272A0000}"/>
    <cellStyle name="Normal 6 3 2 2 6 5 2" xfId="11996" xr:uid="{00000000-0005-0000-0000-0000282A0000}"/>
    <cellStyle name="Normal 6 3 2 2 6 5 2 2" xfId="29349" xr:uid="{00000000-0005-0000-0000-0000292A0000}"/>
    <cellStyle name="Normal 6 3 2 2 6 5 2 3" xfId="46695" xr:uid="{00000000-0005-0000-0000-00002A2A0000}"/>
    <cellStyle name="Normal 6 3 2 2 6 5 3" xfId="20676" xr:uid="{00000000-0005-0000-0000-00002B2A0000}"/>
    <cellStyle name="Normal 6 3 2 2 6 5 4" xfId="38022" xr:uid="{00000000-0005-0000-0000-00002C2A0000}"/>
    <cellStyle name="Normal 6 3 2 2 6 6" xfId="9448" xr:uid="{00000000-0005-0000-0000-00002D2A0000}"/>
    <cellStyle name="Normal 6 3 2 2 6 6 2" xfId="26801" xr:uid="{00000000-0005-0000-0000-00002E2A0000}"/>
    <cellStyle name="Normal 6 3 2 2 6 6 3" xfId="44147" xr:uid="{00000000-0005-0000-0000-00002F2A0000}"/>
    <cellStyle name="Normal 6 3 2 2 6 7" xfId="18128" xr:uid="{00000000-0005-0000-0000-0000302A0000}"/>
    <cellStyle name="Normal 6 3 2 2 6 8" xfId="35474" xr:uid="{00000000-0005-0000-0000-0000312A0000}"/>
    <cellStyle name="Normal 6 3 2 2 7" xfId="383" xr:uid="{00000000-0005-0000-0000-0000322A0000}"/>
    <cellStyle name="Normal 6 3 2 2 7 2" xfId="2196" xr:uid="{00000000-0005-0000-0000-0000332A0000}"/>
    <cellStyle name="Normal 6 3 2 2 7 2 2" xfId="7978" xr:uid="{00000000-0005-0000-0000-0000342A0000}"/>
    <cellStyle name="Normal 6 3 2 2 7 2 2 2" xfId="16651" xr:uid="{00000000-0005-0000-0000-0000352A0000}"/>
    <cellStyle name="Normal 6 3 2 2 7 2 2 2 2" xfId="34004" xr:uid="{00000000-0005-0000-0000-0000362A0000}"/>
    <cellStyle name="Normal 6 3 2 2 7 2 2 2 3" xfId="51350" xr:uid="{00000000-0005-0000-0000-0000372A0000}"/>
    <cellStyle name="Normal 6 3 2 2 7 2 2 3" xfId="25331" xr:uid="{00000000-0005-0000-0000-0000382A0000}"/>
    <cellStyle name="Normal 6 3 2 2 7 2 2 4" xfId="42677" xr:uid="{00000000-0005-0000-0000-0000392A0000}"/>
    <cellStyle name="Normal 6 3 2 2 7 2 3" xfId="5479" xr:uid="{00000000-0005-0000-0000-00003A2A0000}"/>
    <cellStyle name="Normal 6 3 2 2 7 2 3 2" xfId="14152" xr:uid="{00000000-0005-0000-0000-00003B2A0000}"/>
    <cellStyle name="Normal 6 3 2 2 7 2 3 2 2" xfId="31505" xr:uid="{00000000-0005-0000-0000-00003C2A0000}"/>
    <cellStyle name="Normal 6 3 2 2 7 2 3 2 3" xfId="48851" xr:uid="{00000000-0005-0000-0000-00003D2A0000}"/>
    <cellStyle name="Normal 6 3 2 2 7 2 3 3" xfId="22832" xr:uid="{00000000-0005-0000-0000-00003E2A0000}"/>
    <cellStyle name="Normal 6 3 2 2 7 2 3 4" xfId="40178" xr:uid="{00000000-0005-0000-0000-00003F2A0000}"/>
    <cellStyle name="Normal 6 3 2 2 7 2 4" xfId="10869" xr:uid="{00000000-0005-0000-0000-0000402A0000}"/>
    <cellStyle name="Normal 6 3 2 2 7 2 4 2" xfId="28222" xr:uid="{00000000-0005-0000-0000-0000412A0000}"/>
    <cellStyle name="Normal 6 3 2 2 7 2 4 3" xfId="45568" xr:uid="{00000000-0005-0000-0000-0000422A0000}"/>
    <cellStyle name="Normal 6 3 2 2 7 2 5" xfId="19549" xr:uid="{00000000-0005-0000-0000-0000432A0000}"/>
    <cellStyle name="Normal 6 3 2 2 7 2 6" xfId="36895" xr:uid="{00000000-0005-0000-0000-0000442A0000}"/>
    <cellStyle name="Normal 6 3 2 2 7 3" xfId="6165" xr:uid="{00000000-0005-0000-0000-0000452A0000}"/>
    <cellStyle name="Normal 6 3 2 2 7 3 2" xfId="14838" xr:uid="{00000000-0005-0000-0000-0000462A0000}"/>
    <cellStyle name="Normal 6 3 2 2 7 3 2 2" xfId="32191" xr:uid="{00000000-0005-0000-0000-0000472A0000}"/>
    <cellStyle name="Normal 6 3 2 2 7 3 2 3" xfId="49537" xr:uid="{00000000-0005-0000-0000-0000482A0000}"/>
    <cellStyle name="Normal 6 3 2 2 7 3 3" xfId="23518" xr:uid="{00000000-0005-0000-0000-0000492A0000}"/>
    <cellStyle name="Normal 6 3 2 2 7 3 4" xfId="40864" xr:uid="{00000000-0005-0000-0000-00004A2A0000}"/>
    <cellStyle name="Normal 6 3 2 2 7 4" xfId="4009" xr:uid="{00000000-0005-0000-0000-00004B2A0000}"/>
    <cellStyle name="Normal 6 3 2 2 7 4 2" xfId="12682" xr:uid="{00000000-0005-0000-0000-00004C2A0000}"/>
    <cellStyle name="Normal 6 3 2 2 7 4 2 2" xfId="30035" xr:uid="{00000000-0005-0000-0000-00004D2A0000}"/>
    <cellStyle name="Normal 6 3 2 2 7 4 2 3" xfId="47381" xr:uid="{00000000-0005-0000-0000-00004E2A0000}"/>
    <cellStyle name="Normal 6 3 2 2 7 4 3" xfId="21362" xr:uid="{00000000-0005-0000-0000-00004F2A0000}"/>
    <cellStyle name="Normal 6 3 2 2 7 4 4" xfId="38708" xr:uid="{00000000-0005-0000-0000-0000502A0000}"/>
    <cellStyle name="Normal 6 3 2 2 7 5" xfId="9056" xr:uid="{00000000-0005-0000-0000-0000512A0000}"/>
    <cellStyle name="Normal 6 3 2 2 7 5 2" xfId="26409" xr:uid="{00000000-0005-0000-0000-0000522A0000}"/>
    <cellStyle name="Normal 6 3 2 2 7 5 3" xfId="43755" xr:uid="{00000000-0005-0000-0000-0000532A0000}"/>
    <cellStyle name="Normal 6 3 2 2 7 6" xfId="17736" xr:uid="{00000000-0005-0000-0000-0000542A0000}"/>
    <cellStyle name="Normal 6 3 2 2 7 7" xfId="35082" xr:uid="{00000000-0005-0000-0000-0000552A0000}"/>
    <cellStyle name="Normal 6 3 2 2 8" xfId="1853" xr:uid="{00000000-0005-0000-0000-0000562A0000}"/>
    <cellStyle name="Normal 6 3 2 2 8 2" xfId="7635" xr:uid="{00000000-0005-0000-0000-0000572A0000}"/>
    <cellStyle name="Normal 6 3 2 2 8 2 2" xfId="16308" xr:uid="{00000000-0005-0000-0000-0000582A0000}"/>
    <cellStyle name="Normal 6 3 2 2 8 2 2 2" xfId="33661" xr:uid="{00000000-0005-0000-0000-0000592A0000}"/>
    <cellStyle name="Normal 6 3 2 2 8 2 2 3" xfId="51007" xr:uid="{00000000-0005-0000-0000-00005A2A0000}"/>
    <cellStyle name="Normal 6 3 2 2 8 2 3" xfId="24988" xr:uid="{00000000-0005-0000-0000-00005B2A0000}"/>
    <cellStyle name="Normal 6 3 2 2 8 2 4" xfId="42334" xr:uid="{00000000-0005-0000-0000-00005C2A0000}"/>
    <cellStyle name="Normal 6 3 2 2 8 3" xfId="3666" xr:uid="{00000000-0005-0000-0000-00005D2A0000}"/>
    <cellStyle name="Normal 6 3 2 2 8 3 2" xfId="12339" xr:uid="{00000000-0005-0000-0000-00005E2A0000}"/>
    <cellStyle name="Normal 6 3 2 2 8 3 2 2" xfId="29692" xr:uid="{00000000-0005-0000-0000-00005F2A0000}"/>
    <cellStyle name="Normal 6 3 2 2 8 3 2 3" xfId="47038" xr:uid="{00000000-0005-0000-0000-0000602A0000}"/>
    <cellStyle name="Normal 6 3 2 2 8 3 3" xfId="21019" xr:uid="{00000000-0005-0000-0000-0000612A0000}"/>
    <cellStyle name="Normal 6 3 2 2 8 3 4" xfId="38365" xr:uid="{00000000-0005-0000-0000-0000622A0000}"/>
    <cellStyle name="Normal 6 3 2 2 8 4" xfId="10526" xr:uid="{00000000-0005-0000-0000-0000632A0000}"/>
    <cellStyle name="Normal 6 3 2 2 8 4 2" xfId="27879" xr:uid="{00000000-0005-0000-0000-0000642A0000}"/>
    <cellStyle name="Normal 6 3 2 2 8 4 3" xfId="45225" xr:uid="{00000000-0005-0000-0000-0000652A0000}"/>
    <cellStyle name="Normal 6 3 2 2 8 5" xfId="19206" xr:uid="{00000000-0005-0000-0000-0000662A0000}"/>
    <cellStyle name="Normal 6 3 2 2 8 6" xfId="36552" xr:uid="{00000000-0005-0000-0000-0000672A0000}"/>
    <cellStyle name="Normal 6 3 2 2 9" xfId="1118" xr:uid="{00000000-0005-0000-0000-0000682A0000}"/>
    <cellStyle name="Normal 6 3 2 2 9 2" xfId="6900" xr:uid="{00000000-0005-0000-0000-0000692A0000}"/>
    <cellStyle name="Normal 6 3 2 2 9 2 2" xfId="15573" xr:uid="{00000000-0005-0000-0000-00006A2A0000}"/>
    <cellStyle name="Normal 6 3 2 2 9 2 2 2" xfId="32926" xr:uid="{00000000-0005-0000-0000-00006B2A0000}"/>
    <cellStyle name="Normal 6 3 2 2 9 2 2 3" xfId="50272" xr:uid="{00000000-0005-0000-0000-00006C2A0000}"/>
    <cellStyle name="Normal 6 3 2 2 9 2 3" xfId="24253" xr:uid="{00000000-0005-0000-0000-00006D2A0000}"/>
    <cellStyle name="Normal 6 3 2 2 9 2 4" xfId="41599" xr:uid="{00000000-0005-0000-0000-00006E2A0000}"/>
    <cellStyle name="Normal 6 3 2 2 9 3" xfId="4744" xr:uid="{00000000-0005-0000-0000-00006F2A0000}"/>
    <cellStyle name="Normal 6 3 2 2 9 3 2" xfId="13417" xr:uid="{00000000-0005-0000-0000-0000702A0000}"/>
    <cellStyle name="Normal 6 3 2 2 9 3 2 2" xfId="30770" xr:uid="{00000000-0005-0000-0000-0000712A0000}"/>
    <cellStyle name="Normal 6 3 2 2 9 3 2 3" xfId="48116" xr:uid="{00000000-0005-0000-0000-0000722A0000}"/>
    <cellStyle name="Normal 6 3 2 2 9 3 3" xfId="22097" xr:uid="{00000000-0005-0000-0000-0000732A0000}"/>
    <cellStyle name="Normal 6 3 2 2 9 3 4" xfId="39443" xr:uid="{00000000-0005-0000-0000-0000742A0000}"/>
    <cellStyle name="Normal 6 3 2 2 9 4" xfId="9791" xr:uid="{00000000-0005-0000-0000-0000752A0000}"/>
    <cellStyle name="Normal 6 3 2 2 9 4 2" xfId="27144" xr:uid="{00000000-0005-0000-0000-0000762A0000}"/>
    <cellStyle name="Normal 6 3 2 2 9 4 3" xfId="44490" xr:uid="{00000000-0005-0000-0000-0000772A0000}"/>
    <cellStyle name="Normal 6 3 2 2 9 5" xfId="18471" xr:uid="{00000000-0005-0000-0000-0000782A0000}"/>
    <cellStyle name="Normal 6 3 2 2 9 6" xfId="35817" xr:uid="{00000000-0005-0000-0000-0000792A0000}"/>
    <cellStyle name="Normal 6 3 2 3" xfId="77" xr:uid="{00000000-0005-0000-0000-00007A2A0000}"/>
    <cellStyle name="Normal 6 3 2 3 10" xfId="8750" xr:uid="{00000000-0005-0000-0000-00007B2A0000}"/>
    <cellStyle name="Normal 6 3 2 3 10 2" xfId="26103" xr:uid="{00000000-0005-0000-0000-00007C2A0000}"/>
    <cellStyle name="Normal 6 3 2 3 10 3" xfId="43449" xr:uid="{00000000-0005-0000-0000-00007D2A0000}"/>
    <cellStyle name="Normal 6 3 2 3 11" xfId="17430" xr:uid="{00000000-0005-0000-0000-00007E2A0000}"/>
    <cellStyle name="Normal 6 3 2 3 12" xfId="34776" xr:uid="{00000000-0005-0000-0000-00007F2A0000}"/>
    <cellStyle name="Normal 6 3 2 3 2" xfId="322" xr:uid="{00000000-0005-0000-0000-0000802A0000}"/>
    <cellStyle name="Normal 6 3 2 3 2 10" xfId="35021" xr:uid="{00000000-0005-0000-0000-0000812A0000}"/>
    <cellStyle name="Normal 6 3 2 3 2 2" xfId="1057" xr:uid="{00000000-0005-0000-0000-0000822A0000}"/>
    <cellStyle name="Normal 6 3 2 3 2 2 2" xfId="2870" xr:uid="{00000000-0005-0000-0000-0000832A0000}"/>
    <cellStyle name="Normal 6 3 2 3 2 2 2 2" xfId="8652" xr:uid="{00000000-0005-0000-0000-0000842A0000}"/>
    <cellStyle name="Normal 6 3 2 3 2 2 2 2 2" xfId="17325" xr:uid="{00000000-0005-0000-0000-0000852A0000}"/>
    <cellStyle name="Normal 6 3 2 3 2 2 2 2 2 2" xfId="34678" xr:uid="{00000000-0005-0000-0000-0000862A0000}"/>
    <cellStyle name="Normal 6 3 2 3 2 2 2 2 2 3" xfId="52024" xr:uid="{00000000-0005-0000-0000-0000872A0000}"/>
    <cellStyle name="Normal 6 3 2 3 2 2 2 2 3" xfId="26005" xr:uid="{00000000-0005-0000-0000-0000882A0000}"/>
    <cellStyle name="Normal 6 3 2 3 2 2 2 2 4" xfId="43351" xr:uid="{00000000-0005-0000-0000-0000892A0000}"/>
    <cellStyle name="Normal 6 3 2 3 2 2 2 3" xfId="4683" xr:uid="{00000000-0005-0000-0000-00008A2A0000}"/>
    <cellStyle name="Normal 6 3 2 3 2 2 2 3 2" xfId="13356" xr:uid="{00000000-0005-0000-0000-00008B2A0000}"/>
    <cellStyle name="Normal 6 3 2 3 2 2 2 3 2 2" xfId="30709" xr:uid="{00000000-0005-0000-0000-00008C2A0000}"/>
    <cellStyle name="Normal 6 3 2 3 2 2 2 3 2 3" xfId="48055" xr:uid="{00000000-0005-0000-0000-00008D2A0000}"/>
    <cellStyle name="Normal 6 3 2 3 2 2 2 3 3" xfId="22036" xr:uid="{00000000-0005-0000-0000-00008E2A0000}"/>
    <cellStyle name="Normal 6 3 2 3 2 2 2 3 4" xfId="39382" xr:uid="{00000000-0005-0000-0000-00008F2A0000}"/>
    <cellStyle name="Normal 6 3 2 3 2 2 2 4" xfId="11543" xr:uid="{00000000-0005-0000-0000-0000902A0000}"/>
    <cellStyle name="Normal 6 3 2 3 2 2 2 4 2" xfId="28896" xr:uid="{00000000-0005-0000-0000-0000912A0000}"/>
    <cellStyle name="Normal 6 3 2 3 2 2 2 4 3" xfId="46242" xr:uid="{00000000-0005-0000-0000-0000922A0000}"/>
    <cellStyle name="Normal 6 3 2 3 2 2 2 5" xfId="20223" xr:uid="{00000000-0005-0000-0000-0000932A0000}"/>
    <cellStyle name="Normal 6 3 2 3 2 2 2 6" xfId="37569" xr:uid="{00000000-0005-0000-0000-0000942A0000}"/>
    <cellStyle name="Normal 6 3 2 3 2 2 3" xfId="1792" xr:uid="{00000000-0005-0000-0000-0000952A0000}"/>
    <cellStyle name="Normal 6 3 2 3 2 2 3 2" xfId="7574" xr:uid="{00000000-0005-0000-0000-0000962A0000}"/>
    <cellStyle name="Normal 6 3 2 3 2 2 3 2 2" xfId="16247" xr:uid="{00000000-0005-0000-0000-0000972A0000}"/>
    <cellStyle name="Normal 6 3 2 3 2 2 3 2 2 2" xfId="33600" xr:uid="{00000000-0005-0000-0000-0000982A0000}"/>
    <cellStyle name="Normal 6 3 2 3 2 2 3 2 2 3" xfId="50946" xr:uid="{00000000-0005-0000-0000-0000992A0000}"/>
    <cellStyle name="Normal 6 3 2 3 2 2 3 2 3" xfId="24927" xr:uid="{00000000-0005-0000-0000-00009A2A0000}"/>
    <cellStyle name="Normal 6 3 2 3 2 2 3 2 4" xfId="42273" xr:uid="{00000000-0005-0000-0000-00009B2A0000}"/>
    <cellStyle name="Normal 6 3 2 3 2 2 3 3" xfId="5418" xr:uid="{00000000-0005-0000-0000-00009C2A0000}"/>
    <cellStyle name="Normal 6 3 2 3 2 2 3 3 2" xfId="14091" xr:uid="{00000000-0005-0000-0000-00009D2A0000}"/>
    <cellStyle name="Normal 6 3 2 3 2 2 3 3 2 2" xfId="31444" xr:uid="{00000000-0005-0000-0000-00009E2A0000}"/>
    <cellStyle name="Normal 6 3 2 3 2 2 3 3 2 3" xfId="48790" xr:uid="{00000000-0005-0000-0000-00009F2A0000}"/>
    <cellStyle name="Normal 6 3 2 3 2 2 3 3 3" xfId="22771" xr:uid="{00000000-0005-0000-0000-0000A02A0000}"/>
    <cellStyle name="Normal 6 3 2 3 2 2 3 3 4" xfId="40117" xr:uid="{00000000-0005-0000-0000-0000A12A0000}"/>
    <cellStyle name="Normal 6 3 2 3 2 2 3 4" xfId="10465" xr:uid="{00000000-0005-0000-0000-0000A22A0000}"/>
    <cellStyle name="Normal 6 3 2 3 2 2 3 4 2" xfId="27818" xr:uid="{00000000-0005-0000-0000-0000A32A0000}"/>
    <cellStyle name="Normal 6 3 2 3 2 2 3 4 3" xfId="45164" xr:uid="{00000000-0005-0000-0000-0000A42A0000}"/>
    <cellStyle name="Normal 6 3 2 3 2 2 3 5" xfId="19145" xr:uid="{00000000-0005-0000-0000-0000A52A0000}"/>
    <cellStyle name="Normal 6 3 2 3 2 2 3 6" xfId="36491" xr:uid="{00000000-0005-0000-0000-0000A62A0000}"/>
    <cellStyle name="Normal 6 3 2 3 2 2 4" xfId="6839" xr:uid="{00000000-0005-0000-0000-0000A72A0000}"/>
    <cellStyle name="Normal 6 3 2 3 2 2 4 2" xfId="15512" xr:uid="{00000000-0005-0000-0000-0000A82A0000}"/>
    <cellStyle name="Normal 6 3 2 3 2 2 4 2 2" xfId="32865" xr:uid="{00000000-0005-0000-0000-0000A92A0000}"/>
    <cellStyle name="Normal 6 3 2 3 2 2 4 2 3" xfId="50211" xr:uid="{00000000-0005-0000-0000-0000AA2A0000}"/>
    <cellStyle name="Normal 6 3 2 3 2 2 4 3" xfId="24192" xr:uid="{00000000-0005-0000-0000-0000AB2A0000}"/>
    <cellStyle name="Normal 6 3 2 3 2 2 4 4" xfId="41538" xr:uid="{00000000-0005-0000-0000-0000AC2A0000}"/>
    <cellStyle name="Normal 6 3 2 3 2 2 5" xfId="3605" xr:uid="{00000000-0005-0000-0000-0000AD2A0000}"/>
    <cellStyle name="Normal 6 3 2 3 2 2 5 2" xfId="12278" xr:uid="{00000000-0005-0000-0000-0000AE2A0000}"/>
    <cellStyle name="Normal 6 3 2 3 2 2 5 2 2" xfId="29631" xr:uid="{00000000-0005-0000-0000-0000AF2A0000}"/>
    <cellStyle name="Normal 6 3 2 3 2 2 5 2 3" xfId="46977" xr:uid="{00000000-0005-0000-0000-0000B02A0000}"/>
    <cellStyle name="Normal 6 3 2 3 2 2 5 3" xfId="20958" xr:uid="{00000000-0005-0000-0000-0000B12A0000}"/>
    <cellStyle name="Normal 6 3 2 3 2 2 5 4" xfId="38304" xr:uid="{00000000-0005-0000-0000-0000B22A0000}"/>
    <cellStyle name="Normal 6 3 2 3 2 2 6" xfId="9730" xr:uid="{00000000-0005-0000-0000-0000B32A0000}"/>
    <cellStyle name="Normal 6 3 2 3 2 2 6 2" xfId="27083" xr:uid="{00000000-0005-0000-0000-0000B42A0000}"/>
    <cellStyle name="Normal 6 3 2 3 2 2 6 3" xfId="44429" xr:uid="{00000000-0005-0000-0000-0000B52A0000}"/>
    <cellStyle name="Normal 6 3 2 3 2 2 7" xfId="18410" xr:uid="{00000000-0005-0000-0000-0000B62A0000}"/>
    <cellStyle name="Normal 6 3 2 3 2 2 8" xfId="35756" xr:uid="{00000000-0005-0000-0000-0000B72A0000}"/>
    <cellStyle name="Normal 6 3 2 3 2 3" xfId="567" xr:uid="{00000000-0005-0000-0000-0000B82A0000}"/>
    <cellStyle name="Normal 6 3 2 3 2 3 2" xfId="2380" xr:uid="{00000000-0005-0000-0000-0000B92A0000}"/>
    <cellStyle name="Normal 6 3 2 3 2 3 2 2" xfId="8162" xr:uid="{00000000-0005-0000-0000-0000BA2A0000}"/>
    <cellStyle name="Normal 6 3 2 3 2 3 2 2 2" xfId="16835" xr:uid="{00000000-0005-0000-0000-0000BB2A0000}"/>
    <cellStyle name="Normal 6 3 2 3 2 3 2 2 2 2" xfId="34188" xr:uid="{00000000-0005-0000-0000-0000BC2A0000}"/>
    <cellStyle name="Normal 6 3 2 3 2 3 2 2 2 3" xfId="51534" xr:uid="{00000000-0005-0000-0000-0000BD2A0000}"/>
    <cellStyle name="Normal 6 3 2 3 2 3 2 2 3" xfId="25515" xr:uid="{00000000-0005-0000-0000-0000BE2A0000}"/>
    <cellStyle name="Normal 6 3 2 3 2 3 2 2 4" xfId="42861" xr:uid="{00000000-0005-0000-0000-0000BF2A0000}"/>
    <cellStyle name="Normal 6 3 2 3 2 3 2 3" xfId="5663" xr:uid="{00000000-0005-0000-0000-0000C02A0000}"/>
    <cellStyle name="Normal 6 3 2 3 2 3 2 3 2" xfId="14336" xr:uid="{00000000-0005-0000-0000-0000C12A0000}"/>
    <cellStyle name="Normal 6 3 2 3 2 3 2 3 2 2" xfId="31689" xr:uid="{00000000-0005-0000-0000-0000C22A0000}"/>
    <cellStyle name="Normal 6 3 2 3 2 3 2 3 2 3" xfId="49035" xr:uid="{00000000-0005-0000-0000-0000C32A0000}"/>
    <cellStyle name="Normal 6 3 2 3 2 3 2 3 3" xfId="23016" xr:uid="{00000000-0005-0000-0000-0000C42A0000}"/>
    <cellStyle name="Normal 6 3 2 3 2 3 2 3 4" xfId="40362" xr:uid="{00000000-0005-0000-0000-0000C52A0000}"/>
    <cellStyle name="Normal 6 3 2 3 2 3 2 4" xfId="11053" xr:uid="{00000000-0005-0000-0000-0000C62A0000}"/>
    <cellStyle name="Normal 6 3 2 3 2 3 2 4 2" xfId="28406" xr:uid="{00000000-0005-0000-0000-0000C72A0000}"/>
    <cellStyle name="Normal 6 3 2 3 2 3 2 4 3" xfId="45752" xr:uid="{00000000-0005-0000-0000-0000C82A0000}"/>
    <cellStyle name="Normal 6 3 2 3 2 3 2 5" xfId="19733" xr:uid="{00000000-0005-0000-0000-0000C92A0000}"/>
    <cellStyle name="Normal 6 3 2 3 2 3 2 6" xfId="37079" xr:uid="{00000000-0005-0000-0000-0000CA2A0000}"/>
    <cellStyle name="Normal 6 3 2 3 2 3 3" xfId="6349" xr:uid="{00000000-0005-0000-0000-0000CB2A0000}"/>
    <cellStyle name="Normal 6 3 2 3 2 3 3 2" xfId="15022" xr:uid="{00000000-0005-0000-0000-0000CC2A0000}"/>
    <cellStyle name="Normal 6 3 2 3 2 3 3 2 2" xfId="32375" xr:uid="{00000000-0005-0000-0000-0000CD2A0000}"/>
    <cellStyle name="Normal 6 3 2 3 2 3 3 2 3" xfId="49721" xr:uid="{00000000-0005-0000-0000-0000CE2A0000}"/>
    <cellStyle name="Normal 6 3 2 3 2 3 3 3" xfId="23702" xr:uid="{00000000-0005-0000-0000-0000CF2A0000}"/>
    <cellStyle name="Normal 6 3 2 3 2 3 3 4" xfId="41048" xr:uid="{00000000-0005-0000-0000-0000D02A0000}"/>
    <cellStyle name="Normal 6 3 2 3 2 3 4" xfId="4193" xr:uid="{00000000-0005-0000-0000-0000D12A0000}"/>
    <cellStyle name="Normal 6 3 2 3 2 3 4 2" xfId="12866" xr:uid="{00000000-0005-0000-0000-0000D22A0000}"/>
    <cellStyle name="Normal 6 3 2 3 2 3 4 2 2" xfId="30219" xr:uid="{00000000-0005-0000-0000-0000D32A0000}"/>
    <cellStyle name="Normal 6 3 2 3 2 3 4 2 3" xfId="47565" xr:uid="{00000000-0005-0000-0000-0000D42A0000}"/>
    <cellStyle name="Normal 6 3 2 3 2 3 4 3" xfId="21546" xr:uid="{00000000-0005-0000-0000-0000D52A0000}"/>
    <cellStyle name="Normal 6 3 2 3 2 3 4 4" xfId="38892" xr:uid="{00000000-0005-0000-0000-0000D62A0000}"/>
    <cellStyle name="Normal 6 3 2 3 2 3 5" xfId="9240" xr:uid="{00000000-0005-0000-0000-0000D72A0000}"/>
    <cellStyle name="Normal 6 3 2 3 2 3 5 2" xfId="26593" xr:uid="{00000000-0005-0000-0000-0000D82A0000}"/>
    <cellStyle name="Normal 6 3 2 3 2 3 5 3" xfId="43939" xr:uid="{00000000-0005-0000-0000-0000D92A0000}"/>
    <cellStyle name="Normal 6 3 2 3 2 3 6" xfId="17920" xr:uid="{00000000-0005-0000-0000-0000DA2A0000}"/>
    <cellStyle name="Normal 6 3 2 3 2 3 7" xfId="35266" xr:uid="{00000000-0005-0000-0000-0000DB2A0000}"/>
    <cellStyle name="Normal 6 3 2 3 2 4" xfId="2135" xr:uid="{00000000-0005-0000-0000-0000DC2A0000}"/>
    <cellStyle name="Normal 6 3 2 3 2 4 2" xfId="7917" xr:uid="{00000000-0005-0000-0000-0000DD2A0000}"/>
    <cellStyle name="Normal 6 3 2 3 2 4 2 2" xfId="16590" xr:uid="{00000000-0005-0000-0000-0000DE2A0000}"/>
    <cellStyle name="Normal 6 3 2 3 2 4 2 2 2" xfId="33943" xr:uid="{00000000-0005-0000-0000-0000DF2A0000}"/>
    <cellStyle name="Normal 6 3 2 3 2 4 2 2 3" xfId="51289" xr:uid="{00000000-0005-0000-0000-0000E02A0000}"/>
    <cellStyle name="Normal 6 3 2 3 2 4 2 3" xfId="25270" xr:uid="{00000000-0005-0000-0000-0000E12A0000}"/>
    <cellStyle name="Normal 6 3 2 3 2 4 2 4" xfId="42616" xr:uid="{00000000-0005-0000-0000-0000E22A0000}"/>
    <cellStyle name="Normal 6 3 2 3 2 4 3" xfId="3948" xr:uid="{00000000-0005-0000-0000-0000E32A0000}"/>
    <cellStyle name="Normal 6 3 2 3 2 4 3 2" xfId="12621" xr:uid="{00000000-0005-0000-0000-0000E42A0000}"/>
    <cellStyle name="Normal 6 3 2 3 2 4 3 2 2" xfId="29974" xr:uid="{00000000-0005-0000-0000-0000E52A0000}"/>
    <cellStyle name="Normal 6 3 2 3 2 4 3 2 3" xfId="47320" xr:uid="{00000000-0005-0000-0000-0000E62A0000}"/>
    <cellStyle name="Normal 6 3 2 3 2 4 3 3" xfId="21301" xr:uid="{00000000-0005-0000-0000-0000E72A0000}"/>
    <cellStyle name="Normal 6 3 2 3 2 4 3 4" xfId="38647" xr:uid="{00000000-0005-0000-0000-0000E82A0000}"/>
    <cellStyle name="Normal 6 3 2 3 2 4 4" xfId="10808" xr:uid="{00000000-0005-0000-0000-0000E92A0000}"/>
    <cellStyle name="Normal 6 3 2 3 2 4 4 2" xfId="28161" xr:uid="{00000000-0005-0000-0000-0000EA2A0000}"/>
    <cellStyle name="Normal 6 3 2 3 2 4 4 3" xfId="45507" xr:uid="{00000000-0005-0000-0000-0000EB2A0000}"/>
    <cellStyle name="Normal 6 3 2 3 2 4 5" xfId="19488" xr:uid="{00000000-0005-0000-0000-0000EC2A0000}"/>
    <cellStyle name="Normal 6 3 2 3 2 4 6" xfId="36834" xr:uid="{00000000-0005-0000-0000-0000ED2A0000}"/>
    <cellStyle name="Normal 6 3 2 3 2 5" xfId="1302" xr:uid="{00000000-0005-0000-0000-0000EE2A0000}"/>
    <cellStyle name="Normal 6 3 2 3 2 5 2" xfId="7084" xr:uid="{00000000-0005-0000-0000-0000EF2A0000}"/>
    <cellStyle name="Normal 6 3 2 3 2 5 2 2" xfId="15757" xr:uid="{00000000-0005-0000-0000-0000F02A0000}"/>
    <cellStyle name="Normal 6 3 2 3 2 5 2 2 2" xfId="33110" xr:uid="{00000000-0005-0000-0000-0000F12A0000}"/>
    <cellStyle name="Normal 6 3 2 3 2 5 2 2 3" xfId="50456" xr:uid="{00000000-0005-0000-0000-0000F22A0000}"/>
    <cellStyle name="Normal 6 3 2 3 2 5 2 3" xfId="24437" xr:uid="{00000000-0005-0000-0000-0000F32A0000}"/>
    <cellStyle name="Normal 6 3 2 3 2 5 2 4" xfId="41783" xr:uid="{00000000-0005-0000-0000-0000F42A0000}"/>
    <cellStyle name="Normal 6 3 2 3 2 5 3" xfId="4928" xr:uid="{00000000-0005-0000-0000-0000F52A0000}"/>
    <cellStyle name="Normal 6 3 2 3 2 5 3 2" xfId="13601" xr:uid="{00000000-0005-0000-0000-0000F62A0000}"/>
    <cellStyle name="Normal 6 3 2 3 2 5 3 2 2" xfId="30954" xr:uid="{00000000-0005-0000-0000-0000F72A0000}"/>
    <cellStyle name="Normal 6 3 2 3 2 5 3 2 3" xfId="48300" xr:uid="{00000000-0005-0000-0000-0000F82A0000}"/>
    <cellStyle name="Normal 6 3 2 3 2 5 3 3" xfId="22281" xr:uid="{00000000-0005-0000-0000-0000F92A0000}"/>
    <cellStyle name="Normal 6 3 2 3 2 5 3 4" xfId="39627" xr:uid="{00000000-0005-0000-0000-0000FA2A0000}"/>
    <cellStyle name="Normal 6 3 2 3 2 5 4" xfId="9975" xr:uid="{00000000-0005-0000-0000-0000FB2A0000}"/>
    <cellStyle name="Normal 6 3 2 3 2 5 4 2" xfId="27328" xr:uid="{00000000-0005-0000-0000-0000FC2A0000}"/>
    <cellStyle name="Normal 6 3 2 3 2 5 4 3" xfId="44674" xr:uid="{00000000-0005-0000-0000-0000FD2A0000}"/>
    <cellStyle name="Normal 6 3 2 3 2 5 5" xfId="18655" xr:uid="{00000000-0005-0000-0000-0000FE2A0000}"/>
    <cellStyle name="Normal 6 3 2 3 2 5 6" xfId="36001" xr:uid="{00000000-0005-0000-0000-0000FF2A0000}"/>
    <cellStyle name="Normal 6 3 2 3 2 6" xfId="6104" xr:uid="{00000000-0005-0000-0000-0000002B0000}"/>
    <cellStyle name="Normal 6 3 2 3 2 6 2" xfId="14777" xr:uid="{00000000-0005-0000-0000-0000012B0000}"/>
    <cellStyle name="Normal 6 3 2 3 2 6 2 2" xfId="32130" xr:uid="{00000000-0005-0000-0000-0000022B0000}"/>
    <cellStyle name="Normal 6 3 2 3 2 6 2 3" xfId="49476" xr:uid="{00000000-0005-0000-0000-0000032B0000}"/>
    <cellStyle name="Normal 6 3 2 3 2 6 3" xfId="23457" xr:uid="{00000000-0005-0000-0000-0000042B0000}"/>
    <cellStyle name="Normal 6 3 2 3 2 6 4" xfId="40803" xr:uid="{00000000-0005-0000-0000-0000052B0000}"/>
    <cellStyle name="Normal 6 3 2 3 2 7" xfId="3115" xr:uid="{00000000-0005-0000-0000-0000062B0000}"/>
    <cellStyle name="Normal 6 3 2 3 2 7 2" xfId="11788" xr:uid="{00000000-0005-0000-0000-0000072B0000}"/>
    <cellStyle name="Normal 6 3 2 3 2 7 2 2" xfId="29141" xr:uid="{00000000-0005-0000-0000-0000082B0000}"/>
    <cellStyle name="Normal 6 3 2 3 2 7 2 3" xfId="46487" xr:uid="{00000000-0005-0000-0000-0000092B0000}"/>
    <cellStyle name="Normal 6 3 2 3 2 7 3" xfId="20468" xr:uid="{00000000-0005-0000-0000-00000A2B0000}"/>
    <cellStyle name="Normal 6 3 2 3 2 7 4" xfId="37814" xr:uid="{00000000-0005-0000-0000-00000B2B0000}"/>
    <cellStyle name="Normal 6 3 2 3 2 8" xfId="8995" xr:uid="{00000000-0005-0000-0000-00000C2B0000}"/>
    <cellStyle name="Normal 6 3 2 3 2 8 2" xfId="26348" xr:uid="{00000000-0005-0000-0000-00000D2B0000}"/>
    <cellStyle name="Normal 6 3 2 3 2 8 3" xfId="43694" xr:uid="{00000000-0005-0000-0000-00000E2B0000}"/>
    <cellStyle name="Normal 6 3 2 3 2 9" xfId="17675" xr:uid="{00000000-0005-0000-0000-00000F2B0000}"/>
    <cellStyle name="Normal 6 3 2 3 3" xfId="224" xr:uid="{00000000-0005-0000-0000-0000102B0000}"/>
    <cellStyle name="Normal 6 3 2 3 3 10" xfId="34923" xr:uid="{00000000-0005-0000-0000-0000112B0000}"/>
    <cellStyle name="Normal 6 3 2 3 3 2" xfId="959" xr:uid="{00000000-0005-0000-0000-0000122B0000}"/>
    <cellStyle name="Normal 6 3 2 3 3 2 2" xfId="2772" xr:uid="{00000000-0005-0000-0000-0000132B0000}"/>
    <cellStyle name="Normal 6 3 2 3 3 2 2 2" xfId="8554" xr:uid="{00000000-0005-0000-0000-0000142B0000}"/>
    <cellStyle name="Normal 6 3 2 3 3 2 2 2 2" xfId="17227" xr:uid="{00000000-0005-0000-0000-0000152B0000}"/>
    <cellStyle name="Normal 6 3 2 3 3 2 2 2 2 2" xfId="34580" xr:uid="{00000000-0005-0000-0000-0000162B0000}"/>
    <cellStyle name="Normal 6 3 2 3 3 2 2 2 2 3" xfId="51926" xr:uid="{00000000-0005-0000-0000-0000172B0000}"/>
    <cellStyle name="Normal 6 3 2 3 3 2 2 2 3" xfId="25907" xr:uid="{00000000-0005-0000-0000-0000182B0000}"/>
    <cellStyle name="Normal 6 3 2 3 3 2 2 2 4" xfId="43253" xr:uid="{00000000-0005-0000-0000-0000192B0000}"/>
    <cellStyle name="Normal 6 3 2 3 3 2 2 3" xfId="4585" xr:uid="{00000000-0005-0000-0000-00001A2B0000}"/>
    <cellStyle name="Normal 6 3 2 3 3 2 2 3 2" xfId="13258" xr:uid="{00000000-0005-0000-0000-00001B2B0000}"/>
    <cellStyle name="Normal 6 3 2 3 3 2 2 3 2 2" xfId="30611" xr:uid="{00000000-0005-0000-0000-00001C2B0000}"/>
    <cellStyle name="Normal 6 3 2 3 3 2 2 3 2 3" xfId="47957" xr:uid="{00000000-0005-0000-0000-00001D2B0000}"/>
    <cellStyle name="Normal 6 3 2 3 3 2 2 3 3" xfId="21938" xr:uid="{00000000-0005-0000-0000-00001E2B0000}"/>
    <cellStyle name="Normal 6 3 2 3 3 2 2 3 4" xfId="39284" xr:uid="{00000000-0005-0000-0000-00001F2B0000}"/>
    <cellStyle name="Normal 6 3 2 3 3 2 2 4" xfId="11445" xr:uid="{00000000-0005-0000-0000-0000202B0000}"/>
    <cellStyle name="Normal 6 3 2 3 3 2 2 4 2" xfId="28798" xr:uid="{00000000-0005-0000-0000-0000212B0000}"/>
    <cellStyle name="Normal 6 3 2 3 3 2 2 4 3" xfId="46144" xr:uid="{00000000-0005-0000-0000-0000222B0000}"/>
    <cellStyle name="Normal 6 3 2 3 3 2 2 5" xfId="20125" xr:uid="{00000000-0005-0000-0000-0000232B0000}"/>
    <cellStyle name="Normal 6 3 2 3 3 2 2 6" xfId="37471" xr:uid="{00000000-0005-0000-0000-0000242B0000}"/>
    <cellStyle name="Normal 6 3 2 3 3 2 3" xfId="1694" xr:uid="{00000000-0005-0000-0000-0000252B0000}"/>
    <cellStyle name="Normal 6 3 2 3 3 2 3 2" xfId="7476" xr:uid="{00000000-0005-0000-0000-0000262B0000}"/>
    <cellStyle name="Normal 6 3 2 3 3 2 3 2 2" xfId="16149" xr:uid="{00000000-0005-0000-0000-0000272B0000}"/>
    <cellStyle name="Normal 6 3 2 3 3 2 3 2 2 2" xfId="33502" xr:uid="{00000000-0005-0000-0000-0000282B0000}"/>
    <cellStyle name="Normal 6 3 2 3 3 2 3 2 2 3" xfId="50848" xr:uid="{00000000-0005-0000-0000-0000292B0000}"/>
    <cellStyle name="Normal 6 3 2 3 3 2 3 2 3" xfId="24829" xr:uid="{00000000-0005-0000-0000-00002A2B0000}"/>
    <cellStyle name="Normal 6 3 2 3 3 2 3 2 4" xfId="42175" xr:uid="{00000000-0005-0000-0000-00002B2B0000}"/>
    <cellStyle name="Normal 6 3 2 3 3 2 3 3" xfId="5320" xr:uid="{00000000-0005-0000-0000-00002C2B0000}"/>
    <cellStyle name="Normal 6 3 2 3 3 2 3 3 2" xfId="13993" xr:uid="{00000000-0005-0000-0000-00002D2B0000}"/>
    <cellStyle name="Normal 6 3 2 3 3 2 3 3 2 2" xfId="31346" xr:uid="{00000000-0005-0000-0000-00002E2B0000}"/>
    <cellStyle name="Normal 6 3 2 3 3 2 3 3 2 3" xfId="48692" xr:uid="{00000000-0005-0000-0000-00002F2B0000}"/>
    <cellStyle name="Normal 6 3 2 3 3 2 3 3 3" xfId="22673" xr:uid="{00000000-0005-0000-0000-0000302B0000}"/>
    <cellStyle name="Normal 6 3 2 3 3 2 3 3 4" xfId="40019" xr:uid="{00000000-0005-0000-0000-0000312B0000}"/>
    <cellStyle name="Normal 6 3 2 3 3 2 3 4" xfId="10367" xr:uid="{00000000-0005-0000-0000-0000322B0000}"/>
    <cellStyle name="Normal 6 3 2 3 3 2 3 4 2" xfId="27720" xr:uid="{00000000-0005-0000-0000-0000332B0000}"/>
    <cellStyle name="Normal 6 3 2 3 3 2 3 4 3" xfId="45066" xr:uid="{00000000-0005-0000-0000-0000342B0000}"/>
    <cellStyle name="Normal 6 3 2 3 3 2 3 5" xfId="19047" xr:uid="{00000000-0005-0000-0000-0000352B0000}"/>
    <cellStyle name="Normal 6 3 2 3 3 2 3 6" xfId="36393" xr:uid="{00000000-0005-0000-0000-0000362B0000}"/>
    <cellStyle name="Normal 6 3 2 3 3 2 4" xfId="6741" xr:uid="{00000000-0005-0000-0000-0000372B0000}"/>
    <cellStyle name="Normal 6 3 2 3 3 2 4 2" xfId="15414" xr:uid="{00000000-0005-0000-0000-0000382B0000}"/>
    <cellStyle name="Normal 6 3 2 3 3 2 4 2 2" xfId="32767" xr:uid="{00000000-0005-0000-0000-0000392B0000}"/>
    <cellStyle name="Normal 6 3 2 3 3 2 4 2 3" xfId="50113" xr:uid="{00000000-0005-0000-0000-00003A2B0000}"/>
    <cellStyle name="Normal 6 3 2 3 3 2 4 3" xfId="24094" xr:uid="{00000000-0005-0000-0000-00003B2B0000}"/>
    <cellStyle name="Normal 6 3 2 3 3 2 4 4" xfId="41440" xr:uid="{00000000-0005-0000-0000-00003C2B0000}"/>
    <cellStyle name="Normal 6 3 2 3 3 2 5" xfId="3507" xr:uid="{00000000-0005-0000-0000-00003D2B0000}"/>
    <cellStyle name="Normal 6 3 2 3 3 2 5 2" xfId="12180" xr:uid="{00000000-0005-0000-0000-00003E2B0000}"/>
    <cellStyle name="Normal 6 3 2 3 3 2 5 2 2" xfId="29533" xr:uid="{00000000-0005-0000-0000-00003F2B0000}"/>
    <cellStyle name="Normal 6 3 2 3 3 2 5 2 3" xfId="46879" xr:uid="{00000000-0005-0000-0000-0000402B0000}"/>
    <cellStyle name="Normal 6 3 2 3 3 2 5 3" xfId="20860" xr:uid="{00000000-0005-0000-0000-0000412B0000}"/>
    <cellStyle name="Normal 6 3 2 3 3 2 5 4" xfId="38206" xr:uid="{00000000-0005-0000-0000-0000422B0000}"/>
    <cellStyle name="Normal 6 3 2 3 3 2 6" xfId="9632" xr:uid="{00000000-0005-0000-0000-0000432B0000}"/>
    <cellStyle name="Normal 6 3 2 3 3 2 6 2" xfId="26985" xr:uid="{00000000-0005-0000-0000-0000442B0000}"/>
    <cellStyle name="Normal 6 3 2 3 3 2 6 3" xfId="44331" xr:uid="{00000000-0005-0000-0000-0000452B0000}"/>
    <cellStyle name="Normal 6 3 2 3 3 2 7" xfId="18312" xr:uid="{00000000-0005-0000-0000-0000462B0000}"/>
    <cellStyle name="Normal 6 3 2 3 3 2 8" xfId="35658" xr:uid="{00000000-0005-0000-0000-0000472B0000}"/>
    <cellStyle name="Normal 6 3 2 3 3 3" xfId="714" xr:uid="{00000000-0005-0000-0000-0000482B0000}"/>
    <cellStyle name="Normal 6 3 2 3 3 3 2" xfId="2527" xr:uid="{00000000-0005-0000-0000-0000492B0000}"/>
    <cellStyle name="Normal 6 3 2 3 3 3 2 2" xfId="8309" xr:uid="{00000000-0005-0000-0000-00004A2B0000}"/>
    <cellStyle name="Normal 6 3 2 3 3 3 2 2 2" xfId="16982" xr:uid="{00000000-0005-0000-0000-00004B2B0000}"/>
    <cellStyle name="Normal 6 3 2 3 3 3 2 2 2 2" xfId="34335" xr:uid="{00000000-0005-0000-0000-00004C2B0000}"/>
    <cellStyle name="Normal 6 3 2 3 3 3 2 2 2 3" xfId="51681" xr:uid="{00000000-0005-0000-0000-00004D2B0000}"/>
    <cellStyle name="Normal 6 3 2 3 3 3 2 2 3" xfId="25662" xr:uid="{00000000-0005-0000-0000-00004E2B0000}"/>
    <cellStyle name="Normal 6 3 2 3 3 3 2 2 4" xfId="43008" xr:uid="{00000000-0005-0000-0000-00004F2B0000}"/>
    <cellStyle name="Normal 6 3 2 3 3 3 2 3" xfId="5761" xr:uid="{00000000-0005-0000-0000-0000502B0000}"/>
    <cellStyle name="Normal 6 3 2 3 3 3 2 3 2" xfId="14434" xr:uid="{00000000-0005-0000-0000-0000512B0000}"/>
    <cellStyle name="Normal 6 3 2 3 3 3 2 3 2 2" xfId="31787" xr:uid="{00000000-0005-0000-0000-0000522B0000}"/>
    <cellStyle name="Normal 6 3 2 3 3 3 2 3 2 3" xfId="49133" xr:uid="{00000000-0005-0000-0000-0000532B0000}"/>
    <cellStyle name="Normal 6 3 2 3 3 3 2 3 3" xfId="23114" xr:uid="{00000000-0005-0000-0000-0000542B0000}"/>
    <cellStyle name="Normal 6 3 2 3 3 3 2 3 4" xfId="40460" xr:uid="{00000000-0005-0000-0000-0000552B0000}"/>
    <cellStyle name="Normal 6 3 2 3 3 3 2 4" xfId="11200" xr:uid="{00000000-0005-0000-0000-0000562B0000}"/>
    <cellStyle name="Normal 6 3 2 3 3 3 2 4 2" xfId="28553" xr:uid="{00000000-0005-0000-0000-0000572B0000}"/>
    <cellStyle name="Normal 6 3 2 3 3 3 2 4 3" xfId="45899" xr:uid="{00000000-0005-0000-0000-0000582B0000}"/>
    <cellStyle name="Normal 6 3 2 3 3 3 2 5" xfId="19880" xr:uid="{00000000-0005-0000-0000-0000592B0000}"/>
    <cellStyle name="Normal 6 3 2 3 3 3 2 6" xfId="37226" xr:uid="{00000000-0005-0000-0000-00005A2B0000}"/>
    <cellStyle name="Normal 6 3 2 3 3 3 3" xfId="6496" xr:uid="{00000000-0005-0000-0000-00005B2B0000}"/>
    <cellStyle name="Normal 6 3 2 3 3 3 3 2" xfId="15169" xr:uid="{00000000-0005-0000-0000-00005C2B0000}"/>
    <cellStyle name="Normal 6 3 2 3 3 3 3 2 2" xfId="32522" xr:uid="{00000000-0005-0000-0000-00005D2B0000}"/>
    <cellStyle name="Normal 6 3 2 3 3 3 3 2 3" xfId="49868" xr:uid="{00000000-0005-0000-0000-00005E2B0000}"/>
    <cellStyle name="Normal 6 3 2 3 3 3 3 3" xfId="23849" xr:uid="{00000000-0005-0000-0000-00005F2B0000}"/>
    <cellStyle name="Normal 6 3 2 3 3 3 3 4" xfId="41195" xr:uid="{00000000-0005-0000-0000-0000602B0000}"/>
    <cellStyle name="Normal 6 3 2 3 3 3 4" xfId="4340" xr:uid="{00000000-0005-0000-0000-0000612B0000}"/>
    <cellStyle name="Normal 6 3 2 3 3 3 4 2" xfId="13013" xr:uid="{00000000-0005-0000-0000-0000622B0000}"/>
    <cellStyle name="Normal 6 3 2 3 3 3 4 2 2" xfId="30366" xr:uid="{00000000-0005-0000-0000-0000632B0000}"/>
    <cellStyle name="Normal 6 3 2 3 3 3 4 2 3" xfId="47712" xr:uid="{00000000-0005-0000-0000-0000642B0000}"/>
    <cellStyle name="Normal 6 3 2 3 3 3 4 3" xfId="21693" xr:uid="{00000000-0005-0000-0000-0000652B0000}"/>
    <cellStyle name="Normal 6 3 2 3 3 3 4 4" xfId="39039" xr:uid="{00000000-0005-0000-0000-0000662B0000}"/>
    <cellStyle name="Normal 6 3 2 3 3 3 5" xfId="9387" xr:uid="{00000000-0005-0000-0000-0000672B0000}"/>
    <cellStyle name="Normal 6 3 2 3 3 3 5 2" xfId="26740" xr:uid="{00000000-0005-0000-0000-0000682B0000}"/>
    <cellStyle name="Normal 6 3 2 3 3 3 5 3" xfId="44086" xr:uid="{00000000-0005-0000-0000-0000692B0000}"/>
    <cellStyle name="Normal 6 3 2 3 3 3 6" xfId="18067" xr:uid="{00000000-0005-0000-0000-00006A2B0000}"/>
    <cellStyle name="Normal 6 3 2 3 3 3 7" xfId="35413" xr:uid="{00000000-0005-0000-0000-00006B2B0000}"/>
    <cellStyle name="Normal 6 3 2 3 3 4" xfId="2037" xr:uid="{00000000-0005-0000-0000-00006C2B0000}"/>
    <cellStyle name="Normal 6 3 2 3 3 4 2" xfId="7819" xr:uid="{00000000-0005-0000-0000-00006D2B0000}"/>
    <cellStyle name="Normal 6 3 2 3 3 4 2 2" xfId="16492" xr:uid="{00000000-0005-0000-0000-00006E2B0000}"/>
    <cellStyle name="Normal 6 3 2 3 3 4 2 2 2" xfId="33845" xr:uid="{00000000-0005-0000-0000-00006F2B0000}"/>
    <cellStyle name="Normal 6 3 2 3 3 4 2 2 3" xfId="51191" xr:uid="{00000000-0005-0000-0000-0000702B0000}"/>
    <cellStyle name="Normal 6 3 2 3 3 4 2 3" xfId="25172" xr:uid="{00000000-0005-0000-0000-0000712B0000}"/>
    <cellStyle name="Normal 6 3 2 3 3 4 2 4" xfId="42518" xr:uid="{00000000-0005-0000-0000-0000722B0000}"/>
    <cellStyle name="Normal 6 3 2 3 3 4 3" xfId="3850" xr:uid="{00000000-0005-0000-0000-0000732B0000}"/>
    <cellStyle name="Normal 6 3 2 3 3 4 3 2" xfId="12523" xr:uid="{00000000-0005-0000-0000-0000742B0000}"/>
    <cellStyle name="Normal 6 3 2 3 3 4 3 2 2" xfId="29876" xr:uid="{00000000-0005-0000-0000-0000752B0000}"/>
    <cellStyle name="Normal 6 3 2 3 3 4 3 2 3" xfId="47222" xr:uid="{00000000-0005-0000-0000-0000762B0000}"/>
    <cellStyle name="Normal 6 3 2 3 3 4 3 3" xfId="21203" xr:uid="{00000000-0005-0000-0000-0000772B0000}"/>
    <cellStyle name="Normal 6 3 2 3 3 4 3 4" xfId="38549" xr:uid="{00000000-0005-0000-0000-0000782B0000}"/>
    <cellStyle name="Normal 6 3 2 3 3 4 4" xfId="10710" xr:uid="{00000000-0005-0000-0000-0000792B0000}"/>
    <cellStyle name="Normal 6 3 2 3 3 4 4 2" xfId="28063" xr:uid="{00000000-0005-0000-0000-00007A2B0000}"/>
    <cellStyle name="Normal 6 3 2 3 3 4 4 3" xfId="45409" xr:uid="{00000000-0005-0000-0000-00007B2B0000}"/>
    <cellStyle name="Normal 6 3 2 3 3 4 5" xfId="19390" xr:uid="{00000000-0005-0000-0000-00007C2B0000}"/>
    <cellStyle name="Normal 6 3 2 3 3 4 6" xfId="36736" xr:uid="{00000000-0005-0000-0000-00007D2B0000}"/>
    <cellStyle name="Normal 6 3 2 3 3 5" xfId="1449" xr:uid="{00000000-0005-0000-0000-00007E2B0000}"/>
    <cellStyle name="Normal 6 3 2 3 3 5 2" xfId="7231" xr:uid="{00000000-0005-0000-0000-00007F2B0000}"/>
    <cellStyle name="Normal 6 3 2 3 3 5 2 2" xfId="15904" xr:uid="{00000000-0005-0000-0000-0000802B0000}"/>
    <cellStyle name="Normal 6 3 2 3 3 5 2 2 2" xfId="33257" xr:uid="{00000000-0005-0000-0000-0000812B0000}"/>
    <cellStyle name="Normal 6 3 2 3 3 5 2 2 3" xfId="50603" xr:uid="{00000000-0005-0000-0000-0000822B0000}"/>
    <cellStyle name="Normal 6 3 2 3 3 5 2 3" xfId="24584" xr:uid="{00000000-0005-0000-0000-0000832B0000}"/>
    <cellStyle name="Normal 6 3 2 3 3 5 2 4" xfId="41930" xr:uid="{00000000-0005-0000-0000-0000842B0000}"/>
    <cellStyle name="Normal 6 3 2 3 3 5 3" xfId="5075" xr:uid="{00000000-0005-0000-0000-0000852B0000}"/>
    <cellStyle name="Normal 6 3 2 3 3 5 3 2" xfId="13748" xr:uid="{00000000-0005-0000-0000-0000862B0000}"/>
    <cellStyle name="Normal 6 3 2 3 3 5 3 2 2" xfId="31101" xr:uid="{00000000-0005-0000-0000-0000872B0000}"/>
    <cellStyle name="Normal 6 3 2 3 3 5 3 2 3" xfId="48447" xr:uid="{00000000-0005-0000-0000-0000882B0000}"/>
    <cellStyle name="Normal 6 3 2 3 3 5 3 3" xfId="22428" xr:uid="{00000000-0005-0000-0000-0000892B0000}"/>
    <cellStyle name="Normal 6 3 2 3 3 5 3 4" xfId="39774" xr:uid="{00000000-0005-0000-0000-00008A2B0000}"/>
    <cellStyle name="Normal 6 3 2 3 3 5 4" xfId="10122" xr:uid="{00000000-0005-0000-0000-00008B2B0000}"/>
    <cellStyle name="Normal 6 3 2 3 3 5 4 2" xfId="27475" xr:uid="{00000000-0005-0000-0000-00008C2B0000}"/>
    <cellStyle name="Normal 6 3 2 3 3 5 4 3" xfId="44821" xr:uid="{00000000-0005-0000-0000-00008D2B0000}"/>
    <cellStyle name="Normal 6 3 2 3 3 5 5" xfId="18802" xr:uid="{00000000-0005-0000-0000-00008E2B0000}"/>
    <cellStyle name="Normal 6 3 2 3 3 5 6" xfId="36148" xr:uid="{00000000-0005-0000-0000-00008F2B0000}"/>
    <cellStyle name="Normal 6 3 2 3 3 6" xfId="6006" xr:uid="{00000000-0005-0000-0000-0000902B0000}"/>
    <cellStyle name="Normal 6 3 2 3 3 6 2" xfId="14679" xr:uid="{00000000-0005-0000-0000-0000912B0000}"/>
    <cellStyle name="Normal 6 3 2 3 3 6 2 2" xfId="32032" xr:uid="{00000000-0005-0000-0000-0000922B0000}"/>
    <cellStyle name="Normal 6 3 2 3 3 6 2 3" xfId="49378" xr:uid="{00000000-0005-0000-0000-0000932B0000}"/>
    <cellStyle name="Normal 6 3 2 3 3 6 3" xfId="23359" xr:uid="{00000000-0005-0000-0000-0000942B0000}"/>
    <cellStyle name="Normal 6 3 2 3 3 6 4" xfId="40705" xr:uid="{00000000-0005-0000-0000-0000952B0000}"/>
    <cellStyle name="Normal 6 3 2 3 3 7" xfId="3262" xr:uid="{00000000-0005-0000-0000-0000962B0000}"/>
    <cellStyle name="Normal 6 3 2 3 3 7 2" xfId="11935" xr:uid="{00000000-0005-0000-0000-0000972B0000}"/>
    <cellStyle name="Normal 6 3 2 3 3 7 2 2" xfId="29288" xr:uid="{00000000-0005-0000-0000-0000982B0000}"/>
    <cellStyle name="Normal 6 3 2 3 3 7 2 3" xfId="46634" xr:uid="{00000000-0005-0000-0000-0000992B0000}"/>
    <cellStyle name="Normal 6 3 2 3 3 7 3" xfId="20615" xr:uid="{00000000-0005-0000-0000-00009A2B0000}"/>
    <cellStyle name="Normal 6 3 2 3 3 7 4" xfId="37961" xr:uid="{00000000-0005-0000-0000-00009B2B0000}"/>
    <cellStyle name="Normal 6 3 2 3 3 8" xfId="8897" xr:uid="{00000000-0005-0000-0000-00009C2B0000}"/>
    <cellStyle name="Normal 6 3 2 3 3 8 2" xfId="26250" xr:uid="{00000000-0005-0000-0000-00009D2B0000}"/>
    <cellStyle name="Normal 6 3 2 3 3 8 3" xfId="43596" xr:uid="{00000000-0005-0000-0000-00009E2B0000}"/>
    <cellStyle name="Normal 6 3 2 3 3 9" xfId="17577" xr:uid="{00000000-0005-0000-0000-00009F2B0000}"/>
    <cellStyle name="Normal 6 3 2 3 4" xfId="812" xr:uid="{00000000-0005-0000-0000-0000A02B0000}"/>
    <cellStyle name="Normal 6 3 2 3 4 2" xfId="2625" xr:uid="{00000000-0005-0000-0000-0000A12B0000}"/>
    <cellStyle name="Normal 6 3 2 3 4 2 2" xfId="8407" xr:uid="{00000000-0005-0000-0000-0000A22B0000}"/>
    <cellStyle name="Normal 6 3 2 3 4 2 2 2" xfId="17080" xr:uid="{00000000-0005-0000-0000-0000A32B0000}"/>
    <cellStyle name="Normal 6 3 2 3 4 2 2 2 2" xfId="34433" xr:uid="{00000000-0005-0000-0000-0000A42B0000}"/>
    <cellStyle name="Normal 6 3 2 3 4 2 2 2 3" xfId="51779" xr:uid="{00000000-0005-0000-0000-0000A52B0000}"/>
    <cellStyle name="Normal 6 3 2 3 4 2 2 3" xfId="25760" xr:uid="{00000000-0005-0000-0000-0000A62B0000}"/>
    <cellStyle name="Normal 6 3 2 3 4 2 2 4" xfId="43106" xr:uid="{00000000-0005-0000-0000-0000A72B0000}"/>
    <cellStyle name="Normal 6 3 2 3 4 2 3" xfId="4438" xr:uid="{00000000-0005-0000-0000-0000A82B0000}"/>
    <cellStyle name="Normal 6 3 2 3 4 2 3 2" xfId="13111" xr:uid="{00000000-0005-0000-0000-0000A92B0000}"/>
    <cellStyle name="Normal 6 3 2 3 4 2 3 2 2" xfId="30464" xr:uid="{00000000-0005-0000-0000-0000AA2B0000}"/>
    <cellStyle name="Normal 6 3 2 3 4 2 3 2 3" xfId="47810" xr:uid="{00000000-0005-0000-0000-0000AB2B0000}"/>
    <cellStyle name="Normal 6 3 2 3 4 2 3 3" xfId="21791" xr:uid="{00000000-0005-0000-0000-0000AC2B0000}"/>
    <cellStyle name="Normal 6 3 2 3 4 2 3 4" xfId="39137" xr:uid="{00000000-0005-0000-0000-0000AD2B0000}"/>
    <cellStyle name="Normal 6 3 2 3 4 2 4" xfId="11298" xr:uid="{00000000-0005-0000-0000-0000AE2B0000}"/>
    <cellStyle name="Normal 6 3 2 3 4 2 4 2" xfId="28651" xr:uid="{00000000-0005-0000-0000-0000AF2B0000}"/>
    <cellStyle name="Normal 6 3 2 3 4 2 4 3" xfId="45997" xr:uid="{00000000-0005-0000-0000-0000B02B0000}"/>
    <cellStyle name="Normal 6 3 2 3 4 2 5" xfId="19978" xr:uid="{00000000-0005-0000-0000-0000B12B0000}"/>
    <cellStyle name="Normal 6 3 2 3 4 2 6" xfId="37324" xr:uid="{00000000-0005-0000-0000-0000B22B0000}"/>
    <cellStyle name="Normal 6 3 2 3 4 3" xfId="1547" xr:uid="{00000000-0005-0000-0000-0000B32B0000}"/>
    <cellStyle name="Normal 6 3 2 3 4 3 2" xfId="7329" xr:uid="{00000000-0005-0000-0000-0000B42B0000}"/>
    <cellStyle name="Normal 6 3 2 3 4 3 2 2" xfId="16002" xr:uid="{00000000-0005-0000-0000-0000B52B0000}"/>
    <cellStyle name="Normal 6 3 2 3 4 3 2 2 2" xfId="33355" xr:uid="{00000000-0005-0000-0000-0000B62B0000}"/>
    <cellStyle name="Normal 6 3 2 3 4 3 2 2 3" xfId="50701" xr:uid="{00000000-0005-0000-0000-0000B72B0000}"/>
    <cellStyle name="Normal 6 3 2 3 4 3 2 3" xfId="24682" xr:uid="{00000000-0005-0000-0000-0000B82B0000}"/>
    <cellStyle name="Normal 6 3 2 3 4 3 2 4" xfId="42028" xr:uid="{00000000-0005-0000-0000-0000B92B0000}"/>
    <cellStyle name="Normal 6 3 2 3 4 3 3" xfId="5173" xr:uid="{00000000-0005-0000-0000-0000BA2B0000}"/>
    <cellStyle name="Normal 6 3 2 3 4 3 3 2" xfId="13846" xr:uid="{00000000-0005-0000-0000-0000BB2B0000}"/>
    <cellStyle name="Normal 6 3 2 3 4 3 3 2 2" xfId="31199" xr:uid="{00000000-0005-0000-0000-0000BC2B0000}"/>
    <cellStyle name="Normal 6 3 2 3 4 3 3 2 3" xfId="48545" xr:uid="{00000000-0005-0000-0000-0000BD2B0000}"/>
    <cellStyle name="Normal 6 3 2 3 4 3 3 3" xfId="22526" xr:uid="{00000000-0005-0000-0000-0000BE2B0000}"/>
    <cellStyle name="Normal 6 3 2 3 4 3 3 4" xfId="39872" xr:uid="{00000000-0005-0000-0000-0000BF2B0000}"/>
    <cellStyle name="Normal 6 3 2 3 4 3 4" xfId="10220" xr:uid="{00000000-0005-0000-0000-0000C02B0000}"/>
    <cellStyle name="Normal 6 3 2 3 4 3 4 2" xfId="27573" xr:uid="{00000000-0005-0000-0000-0000C12B0000}"/>
    <cellStyle name="Normal 6 3 2 3 4 3 4 3" xfId="44919" xr:uid="{00000000-0005-0000-0000-0000C22B0000}"/>
    <cellStyle name="Normal 6 3 2 3 4 3 5" xfId="18900" xr:uid="{00000000-0005-0000-0000-0000C32B0000}"/>
    <cellStyle name="Normal 6 3 2 3 4 3 6" xfId="36246" xr:uid="{00000000-0005-0000-0000-0000C42B0000}"/>
    <cellStyle name="Normal 6 3 2 3 4 4" xfId="6594" xr:uid="{00000000-0005-0000-0000-0000C52B0000}"/>
    <cellStyle name="Normal 6 3 2 3 4 4 2" xfId="15267" xr:uid="{00000000-0005-0000-0000-0000C62B0000}"/>
    <cellStyle name="Normal 6 3 2 3 4 4 2 2" xfId="32620" xr:uid="{00000000-0005-0000-0000-0000C72B0000}"/>
    <cellStyle name="Normal 6 3 2 3 4 4 2 3" xfId="49966" xr:uid="{00000000-0005-0000-0000-0000C82B0000}"/>
    <cellStyle name="Normal 6 3 2 3 4 4 3" xfId="23947" xr:uid="{00000000-0005-0000-0000-0000C92B0000}"/>
    <cellStyle name="Normal 6 3 2 3 4 4 4" xfId="41293" xr:uid="{00000000-0005-0000-0000-0000CA2B0000}"/>
    <cellStyle name="Normal 6 3 2 3 4 5" xfId="3360" xr:uid="{00000000-0005-0000-0000-0000CB2B0000}"/>
    <cellStyle name="Normal 6 3 2 3 4 5 2" xfId="12033" xr:uid="{00000000-0005-0000-0000-0000CC2B0000}"/>
    <cellStyle name="Normal 6 3 2 3 4 5 2 2" xfId="29386" xr:uid="{00000000-0005-0000-0000-0000CD2B0000}"/>
    <cellStyle name="Normal 6 3 2 3 4 5 2 3" xfId="46732" xr:uid="{00000000-0005-0000-0000-0000CE2B0000}"/>
    <cellStyle name="Normal 6 3 2 3 4 5 3" xfId="20713" xr:uid="{00000000-0005-0000-0000-0000CF2B0000}"/>
    <cellStyle name="Normal 6 3 2 3 4 5 4" xfId="38059" xr:uid="{00000000-0005-0000-0000-0000D02B0000}"/>
    <cellStyle name="Normal 6 3 2 3 4 6" xfId="9485" xr:uid="{00000000-0005-0000-0000-0000D12B0000}"/>
    <cellStyle name="Normal 6 3 2 3 4 6 2" xfId="26838" xr:uid="{00000000-0005-0000-0000-0000D22B0000}"/>
    <cellStyle name="Normal 6 3 2 3 4 6 3" xfId="44184" xr:uid="{00000000-0005-0000-0000-0000D32B0000}"/>
    <cellStyle name="Normal 6 3 2 3 4 7" xfId="18165" xr:uid="{00000000-0005-0000-0000-0000D42B0000}"/>
    <cellStyle name="Normal 6 3 2 3 4 8" xfId="35511" xr:uid="{00000000-0005-0000-0000-0000D52B0000}"/>
    <cellStyle name="Normal 6 3 2 3 5" xfId="469" xr:uid="{00000000-0005-0000-0000-0000D62B0000}"/>
    <cellStyle name="Normal 6 3 2 3 5 2" xfId="2282" xr:uid="{00000000-0005-0000-0000-0000D72B0000}"/>
    <cellStyle name="Normal 6 3 2 3 5 2 2" xfId="8064" xr:uid="{00000000-0005-0000-0000-0000D82B0000}"/>
    <cellStyle name="Normal 6 3 2 3 5 2 2 2" xfId="16737" xr:uid="{00000000-0005-0000-0000-0000D92B0000}"/>
    <cellStyle name="Normal 6 3 2 3 5 2 2 2 2" xfId="34090" xr:uid="{00000000-0005-0000-0000-0000DA2B0000}"/>
    <cellStyle name="Normal 6 3 2 3 5 2 2 2 3" xfId="51436" xr:uid="{00000000-0005-0000-0000-0000DB2B0000}"/>
    <cellStyle name="Normal 6 3 2 3 5 2 2 3" xfId="25417" xr:uid="{00000000-0005-0000-0000-0000DC2B0000}"/>
    <cellStyle name="Normal 6 3 2 3 5 2 2 4" xfId="42763" xr:uid="{00000000-0005-0000-0000-0000DD2B0000}"/>
    <cellStyle name="Normal 6 3 2 3 5 2 3" xfId="5565" xr:uid="{00000000-0005-0000-0000-0000DE2B0000}"/>
    <cellStyle name="Normal 6 3 2 3 5 2 3 2" xfId="14238" xr:uid="{00000000-0005-0000-0000-0000DF2B0000}"/>
    <cellStyle name="Normal 6 3 2 3 5 2 3 2 2" xfId="31591" xr:uid="{00000000-0005-0000-0000-0000E02B0000}"/>
    <cellStyle name="Normal 6 3 2 3 5 2 3 2 3" xfId="48937" xr:uid="{00000000-0005-0000-0000-0000E12B0000}"/>
    <cellStyle name="Normal 6 3 2 3 5 2 3 3" xfId="22918" xr:uid="{00000000-0005-0000-0000-0000E22B0000}"/>
    <cellStyle name="Normal 6 3 2 3 5 2 3 4" xfId="40264" xr:uid="{00000000-0005-0000-0000-0000E32B0000}"/>
    <cellStyle name="Normal 6 3 2 3 5 2 4" xfId="10955" xr:uid="{00000000-0005-0000-0000-0000E42B0000}"/>
    <cellStyle name="Normal 6 3 2 3 5 2 4 2" xfId="28308" xr:uid="{00000000-0005-0000-0000-0000E52B0000}"/>
    <cellStyle name="Normal 6 3 2 3 5 2 4 3" xfId="45654" xr:uid="{00000000-0005-0000-0000-0000E62B0000}"/>
    <cellStyle name="Normal 6 3 2 3 5 2 5" xfId="19635" xr:uid="{00000000-0005-0000-0000-0000E72B0000}"/>
    <cellStyle name="Normal 6 3 2 3 5 2 6" xfId="36981" xr:uid="{00000000-0005-0000-0000-0000E82B0000}"/>
    <cellStyle name="Normal 6 3 2 3 5 3" xfId="6251" xr:uid="{00000000-0005-0000-0000-0000E92B0000}"/>
    <cellStyle name="Normal 6 3 2 3 5 3 2" xfId="14924" xr:uid="{00000000-0005-0000-0000-0000EA2B0000}"/>
    <cellStyle name="Normal 6 3 2 3 5 3 2 2" xfId="32277" xr:uid="{00000000-0005-0000-0000-0000EB2B0000}"/>
    <cellStyle name="Normal 6 3 2 3 5 3 2 3" xfId="49623" xr:uid="{00000000-0005-0000-0000-0000EC2B0000}"/>
    <cellStyle name="Normal 6 3 2 3 5 3 3" xfId="23604" xr:uid="{00000000-0005-0000-0000-0000ED2B0000}"/>
    <cellStyle name="Normal 6 3 2 3 5 3 4" xfId="40950" xr:uid="{00000000-0005-0000-0000-0000EE2B0000}"/>
    <cellStyle name="Normal 6 3 2 3 5 4" xfId="4095" xr:uid="{00000000-0005-0000-0000-0000EF2B0000}"/>
    <cellStyle name="Normal 6 3 2 3 5 4 2" xfId="12768" xr:uid="{00000000-0005-0000-0000-0000F02B0000}"/>
    <cellStyle name="Normal 6 3 2 3 5 4 2 2" xfId="30121" xr:uid="{00000000-0005-0000-0000-0000F12B0000}"/>
    <cellStyle name="Normal 6 3 2 3 5 4 2 3" xfId="47467" xr:uid="{00000000-0005-0000-0000-0000F22B0000}"/>
    <cellStyle name="Normal 6 3 2 3 5 4 3" xfId="21448" xr:uid="{00000000-0005-0000-0000-0000F32B0000}"/>
    <cellStyle name="Normal 6 3 2 3 5 4 4" xfId="38794" xr:uid="{00000000-0005-0000-0000-0000F42B0000}"/>
    <cellStyle name="Normal 6 3 2 3 5 5" xfId="9142" xr:uid="{00000000-0005-0000-0000-0000F52B0000}"/>
    <cellStyle name="Normal 6 3 2 3 5 5 2" xfId="26495" xr:uid="{00000000-0005-0000-0000-0000F62B0000}"/>
    <cellStyle name="Normal 6 3 2 3 5 5 3" xfId="43841" xr:uid="{00000000-0005-0000-0000-0000F72B0000}"/>
    <cellStyle name="Normal 6 3 2 3 5 6" xfId="17822" xr:uid="{00000000-0005-0000-0000-0000F82B0000}"/>
    <cellStyle name="Normal 6 3 2 3 5 7" xfId="35168" xr:uid="{00000000-0005-0000-0000-0000F92B0000}"/>
    <cellStyle name="Normal 6 3 2 3 6" xfId="1890" xr:uid="{00000000-0005-0000-0000-0000FA2B0000}"/>
    <cellStyle name="Normal 6 3 2 3 6 2" xfId="7672" xr:uid="{00000000-0005-0000-0000-0000FB2B0000}"/>
    <cellStyle name="Normal 6 3 2 3 6 2 2" xfId="16345" xr:uid="{00000000-0005-0000-0000-0000FC2B0000}"/>
    <cellStyle name="Normal 6 3 2 3 6 2 2 2" xfId="33698" xr:uid="{00000000-0005-0000-0000-0000FD2B0000}"/>
    <cellStyle name="Normal 6 3 2 3 6 2 2 3" xfId="51044" xr:uid="{00000000-0005-0000-0000-0000FE2B0000}"/>
    <cellStyle name="Normal 6 3 2 3 6 2 3" xfId="25025" xr:uid="{00000000-0005-0000-0000-0000FF2B0000}"/>
    <cellStyle name="Normal 6 3 2 3 6 2 4" xfId="42371" xr:uid="{00000000-0005-0000-0000-0000002C0000}"/>
    <cellStyle name="Normal 6 3 2 3 6 3" xfId="3703" xr:uid="{00000000-0005-0000-0000-0000012C0000}"/>
    <cellStyle name="Normal 6 3 2 3 6 3 2" xfId="12376" xr:uid="{00000000-0005-0000-0000-0000022C0000}"/>
    <cellStyle name="Normal 6 3 2 3 6 3 2 2" xfId="29729" xr:uid="{00000000-0005-0000-0000-0000032C0000}"/>
    <cellStyle name="Normal 6 3 2 3 6 3 2 3" xfId="47075" xr:uid="{00000000-0005-0000-0000-0000042C0000}"/>
    <cellStyle name="Normal 6 3 2 3 6 3 3" xfId="21056" xr:uid="{00000000-0005-0000-0000-0000052C0000}"/>
    <cellStyle name="Normal 6 3 2 3 6 3 4" xfId="38402" xr:uid="{00000000-0005-0000-0000-0000062C0000}"/>
    <cellStyle name="Normal 6 3 2 3 6 4" xfId="10563" xr:uid="{00000000-0005-0000-0000-0000072C0000}"/>
    <cellStyle name="Normal 6 3 2 3 6 4 2" xfId="27916" xr:uid="{00000000-0005-0000-0000-0000082C0000}"/>
    <cellStyle name="Normal 6 3 2 3 6 4 3" xfId="45262" xr:uid="{00000000-0005-0000-0000-0000092C0000}"/>
    <cellStyle name="Normal 6 3 2 3 6 5" xfId="19243" xr:uid="{00000000-0005-0000-0000-00000A2C0000}"/>
    <cellStyle name="Normal 6 3 2 3 6 6" xfId="36589" xr:uid="{00000000-0005-0000-0000-00000B2C0000}"/>
    <cellStyle name="Normal 6 3 2 3 7" xfId="1204" xr:uid="{00000000-0005-0000-0000-00000C2C0000}"/>
    <cellStyle name="Normal 6 3 2 3 7 2" xfId="6986" xr:uid="{00000000-0005-0000-0000-00000D2C0000}"/>
    <cellStyle name="Normal 6 3 2 3 7 2 2" xfId="15659" xr:uid="{00000000-0005-0000-0000-00000E2C0000}"/>
    <cellStyle name="Normal 6 3 2 3 7 2 2 2" xfId="33012" xr:uid="{00000000-0005-0000-0000-00000F2C0000}"/>
    <cellStyle name="Normal 6 3 2 3 7 2 2 3" xfId="50358" xr:uid="{00000000-0005-0000-0000-0000102C0000}"/>
    <cellStyle name="Normal 6 3 2 3 7 2 3" xfId="24339" xr:uid="{00000000-0005-0000-0000-0000112C0000}"/>
    <cellStyle name="Normal 6 3 2 3 7 2 4" xfId="41685" xr:uid="{00000000-0005-0000-0000-0000122C0000}"/>
    <cellStyle name="Normal 6 3 2 3 7 3" xfId="4830" xr:uid="{00000000-0005-0000-0000-0000132C0000}"/>
    <cellStyle name="Normal 6 3 2 3 7 3 2" xfId="13503" xr:uid="{00000000-0005-0000-0000-0000142C0000}"/>
    <cellStyle name="Normal 6 3 2 3 7 3 2 2" xfId="30856" xr:uid="{00000000-0005-0000-0000-0000152C0000}"/>
    <cellStyle name="Normal 6 3 2 3 7 3 2 3" xfId="48202" xr:uid="{00000000-0005-0000-0000-0000162C0000}"/>
    <cellStyle name="Normal 6 3 2 3 7 3 3" xfId="22183" xr:uid="{00000000-0005-0000-0000-0000172C0000}"/>
    <cellStyle name="Normal 6 3 2 3 7 3 4" xfId="39529" xr:uid="{00000000-0005-0000-0000-0000182C0000}"/>
    <cellStyle name="Normal 6 3 2 3 7 4" xfId="9877" xr:uid="{00000000-0005-0000-0000-0000192C0000}"/>
    <cellStyle name="Normal 6 3 2 3 7 4 2" xfId="27230" xr:uid="{00000000-0005-0000-0000-00001A2C0000}"/>
    <cellStyle name="Normal 6 3 2 3 7 4 3" xfId="44576" xr:uid="{00000000-0005-0000-0000-00001B2C0000}"/>
    <cellStyle name="Normal 6 3 2 3 7 5" xfId="18557" xr:uid="{00000000-0005-0000-0000-00001C2C0000}"/>
    <cellStyle name="Normal 6 3 2 3 7 6" xfId="35903" xr:uid="{00000000-0005-0000-0000-00001D2C0000}"/>
    <cellStyle name="Normal 6 3 2 3 8" xfId="5859" xr:uid="{00000000-0005-0000-0000-00001E2C0000}"/>
    <cellStyle name="Normal 6 3 2 3 8 2" xfId="14532" xr:uid="{00000000-0005-0000-0000-00001F2C0000}"/>
    <cellStyle name="Normal 6 3 2 3 8 2 2" xfId="31885" xr:uid="{00000000-0005-0000-0000-0000202C0000}"/>
    <cellStyle name="Normal 6 3 2 3 8 2 3" xfId="49231" xr:uid="{00000000-0005-0000-0000-0000212C0000}"/>
    <cellStyle name="Normal 6 3 2 3 8 3" xfId="23212" xr:uid="{00000000-0005-0000-0000-0000222C0000}"/>
    <cellStyle name="Normal 6 3 2 3 8 4" xfId="40558" xr:uid="{00000000-0005-0000-0000-0000232C0000}"/>
    <cellStyle name="Normal 6 3 2 3 9" xfId="3017" xr:uid="{00000000-0005-0000-0000-0000242C0000}"/>
    <cellStyle name="Normal 6 3 2 3 9 2" xfId="11690" xr:uid="{00000000-0005-0000-0000-0000252C0000}"/>
    <cellStyle name="Normal 6 3 2 3 9 2 2" xfId="29043" xr:uid="{00000000-0005-0000-0000-0000262C0000}"/>
    <cellStyle name="Normal 6 3 2 3 9 2 3" xfId="46389" xr:uid="{00000000-0005-0000-0000-0000272C0000}"/>
    <cellStyle name="Normal 6 3 2 3 9 3" xfId="20370" xr:uid="{00000000-0005-0000-0000-0000282C0000}"/>
    <cellStyle name="Normal 6 3 2 3 9 4" xfId="37716" xr:uid="{00000000-0005-0000-0000-0000292C0000}"/>
    <cellStyle name="Normal 6 3 2 4" xfId="175" xr:uid="{00000000-0005-0000-0000-00002A2C0000}"/>
    <cellStyle name="Normal 6 3 2 4 10" xfId="17528" xr:uid="{00000000-0005-0000-0000-00002B2C0000}"/>
    <cellStyle name="Normal 6 3 2 4 11" xfId="34874" xr:uid="{00000000-0005-0000-0000-00002C2C0000}"/>
    <cellStyle name="Normal 6 3 2 4 2" xfId="665" xr:uid="{00000000-0005-0000-0000-00002D2C0000}"/>
    <cellStyle name="Normal 6 3 2 4 2 2" xfId="2478" xr:uid="{00000000-0005-0000-0000-00002E2C0000}"/>
    <cellStyle name="Normal 6 3 2 4 2 2 2" xfId="8260" xr:uid="{00000000-0005-0000-0000-00002F2C0000}"/>
    <cellStyle name="Normal 6 3 2 4 2 2 2 2" xfId="16933" xr:uid="{00000000-0005-0000-0000-0000302C0000}"/>
    <cellStyle name="Normal 6 3 2 4 2 2 2 2 2" xfId="34286" xr:uid="{00000000-0005-0000-0000-0000312C0000}"/>
    <cellStyle name="Normal 6 3 2 4 2 2 2 2 3" xfId="51632" xr:uid="{00000000-0005-0000-0000-0000322C0000}"/>
    <cellStyle name="Normal 6 3 2 4 2 2 2 3" xfId="25613" xr:uid="{00000000-0005-0000-0000-0000332C0000}"/>
    <cellStyle name="Normal 6 3 2 4 2 2 2 4" xfId="42959" xr:uid="{00000000-0005-0000-0000-0000342C0000}"/>
    <cellStyle name="Normal 6 3 2 4 2 2 3" xfId="4291" xr:uid="{00000000-0005-0000-0000-0000352C0000}"/>
    <cellStyle name="Normal 6 3 2 4 2 2 3 2" xfId="12964" xr:uid="{00000000-0005-0000-0000-0000362C0000}"/>
    <cellStyle name="Normal 6 3 2 4 2 2 3 2 2" xfId="30317" xr:uid="{00000000-0005-0000-0000-0000372C0000}"/>
    <cellStyle name="Normal 6 3 2 4 2 2 3 2 3" xfId="47663" xr:uid="{00000000-0005-0000-0000-0000382C0000}"/>
    <cellStyle name="Normal 6 3 2 4 2 2 3 3" xfId="21644" xr:uid="{00000000-0005-0000-0000-0000392C0000}"/>
    <cellStyle name="Normal 6 3 2 4 2 2 3 4" xfId="38990" xr:uid="{00000000-0005-0000-0000-00003A2C0000}"/>
    <cellStyle name="Normal 6 3 2 4 2 2 4" xfId="11151" xr:uid="{00000000-0005-0000-0000-00003B2C0000}"/>
    <cellStyle name="Normal 6 3 2 4 2 2 4 2" xfId="28504" xr:uid="{00000000-0005-0000-0000-00003C2C0000}"/>
    <cellStyle name="Normal 6 3 2 4 2 2 4 3" xfId="45850" xr:uid="{00000000-0005-0000-0000-00003D2C0000}"/>
    <cellStyle name="Normal 6 3 2 4 2 2 5" xfId="19831" xr:uid="{00000000-0005-0000-0000-00003E2C0000}"/>
    <cellStyle name="Normal 6 3 2 4 2 2 6" xfId="37177" xr:uid="{00000000-0005-0000-0000-00003F2C0000}"/>
    <cellStyle name="Normal 6 3 2 4 2 3" xfId="1400" xr:uid="{00000000-0005-0000-0000-0000402C0000}"/>
    <cellStyle name="Normal 6 3 2 4 2 3 2" xfId="7182" xr:uid="{00000000-0005-0000-0000-0000412C0000}"/>
    <cellStyle name="Normal 6 3 2 4 2 3 2 2" xfId="15855" xr:uid="{00000000-0005-0000-0000-0000422C0000}"/>
    <cellStyle name="Normal 6 3 2 4 2 3 2 2 2" xfId="33208" xr:uid="{00000000-0005-0000-0000-0000432C0000}"/>
    <cellStyle name="Normal 6 3 2 4 2 3 2 2 3" xfId="50554" xr:uid="{00000000-0005-0000-0000-0000442C0000}"/>
    <cellStyle name="Normal 6 3 2 4 2 3 2 3" xfId="24535" xr:uid="{00000000-0005-0000-0000-0000452C0000}"/>
    <cellStyle name="Normal 6 3 2 4 2 3 2 4" xfId="41881" xr:uid="{00000000-0005-0000-0000-0000462C0000}"/>
    <cellStyle name="Normal 6 3 2 4 2 3 3" xfId="5026" xr:uid="{00000000-0005-0000-0000-0000472C0000}"/>
    <cellStyle name="Normal 6 3 2 4 2 3 3 2" xfId="13699" xr:uid="{00000000-0005-0000-0000-0000482C0000}"/>
    <cellStyle name="Normal 6 3 2 4 2 3 3 2 2" xfId="31052" xr:uid="{00000000-0005-0000-0000-0000492C0000}"/>
    <cellStyle name="Normal 6 3 2 4 2 3 3 2 3" xfId="48398" xr:uid="{00000000-0005-0000-0000-00004A2C0000}"/>
    <cellStyle name="Normal 6 3 2 4 2 3 3 3" xfId="22379" xr:uid="{00000000-0005-0000-0000-00004B2C0000}"/>
    <cellStyle name="Normal 6 3 2 4 2 3 3 4" xfId="39725" xr:uid="{00000000-0005-0000-0000-00004C2C0000}"/>
    <cellStyle name="Normal 6 3 2 4 2 3 4" xfId="10073" xr:uid="{00000000-0005-0000-0000-00004D2C0000}"/>
    <cellStyle name="Normal 6 3 2 4 2 3 4 2" xfId="27426" xr:uid="{00000000-0005-0000-0000-00004E2C0000}"/>
    <cellStyle name="Normal 6 3 2 4 2 3 4 3" xfId="44772" xr:uid="{00000000-0005-0000-0000-00004F2C0000}"/>
    <cellStyle name="Normal 6 3 2 4 2 3 5" xfId="18753" xr:uid="{00000000-0005-0000-0000-0000502C0000}"/>
    <cellStyle name="Normal 6 3 2 4 2 3 6" xfId="36099" xr:uid="{00000000-0005-0000-0000-0000512C0000}"/>
    <cellStyle name="Normal 6 3 2 4 2 4" xfId="6447" xr:uid="{00000000-0005-0000-0000-0000522C0000}"/>
    <cellStyle name="Normal 6 3 2 4 2 4 2" xfId="15120" xr:uid="{00000000-0005-0000-0000-0000532C0000}"/>
    <cellStyle name="Normal 6 3 2 4 2 4 2 2" xfId="32473" xr:uid="{00000000-0005-0000-0000-0000542C0000}"/>
    <cellStyle name="Normal 6 3 2 4 2 4 2 3" xfId="49819" xr:uid="{00000000-0005-0000-0000-0000552C0000}"/>
    <cellStyle name="Normal 6 3 2 4 2 4 3" xfId="23800" xr:uid="{00000000-0005-0000-0000-0000562C0000}"/>
    <cellStyle name="Normal 6 3 2 4 2 4 4" xfId="41146" xr:uid="{00000000-0005-0000-0000-0000572C0000}"/>
    <cellStyle name="Normal 6 3 2 4 2 5" xfId="3213" xr:uid="{00000000-0005-0000-0000-0000582C0000}"/>
    <cellStyle name="Normal 6 3 2 4 2 5 2" xfId="11886" xr:uid="{00000000-0005-0000-0000-0000592C0000}"/>
    <cellStyle name="Normal 6 3 2 4 2 5 2 2" xfId="29239" xr:uid="{00000000-0005-0000-0000-00005A2C0000}"/>
    <cellStyle name="Normal 6 3 2 4 2 5 2 3" xfId="46585" xr:uid="{00000000-0005-0000-0000-00005B2C0000}"/>
    <cellStyle name="Normal 6 3 2 4 2 5 3" xfId="20566" xr:uid="{00000000-0005-0000-0000-00005C2C0000}"/>
    <cellStyle name="Normal 6 3 2 4 2 5 4" xfId="37912" xr:uid="{00000000-0005-0000-0000-00005D2C0000}"/>
    <cellStyle name="Normal 6 3 2 4 2 6" xfId="9338" xr:uid="{00000000-0005-0000-0000-00005E2C0000}"/>
    <cellStyle name="Normal 6 3 2 4 2 6 2" xfId="26691" xr:uid="{00000000-0005-0000-0000-00005F2C0000}"/>
    <cellStyle name="Normal 6 3 2 4 2 6 3" xfId="44037" xr:uid="{00000000-0005-0000-0000-0000602C0000}"/>
    <cellStyle name="Normal 6 3 2 4 2 7" xfId="18018" xr:uid="{00000000-0005-0000-0000-0000612C0000}"/>
    <cellStyle name="Normal 6 3 2 4 2 8" xfId="35364" xr:uid="{00000000-0005-0000-0000-0000622C0000}"/>
    <cellStyle name="Normal 6 3 2 4 3" xfId="910" xr:uid="{00000000-0005-0000-0000-0000632C0000}"/>
    <cellStyle name="Normal 6 3 2 4 3 2" xfId="2723" xr:uid="{00000000-0005-0000-0000-0000642C0000}"/>
    <cellStyle name="Normal 6 3 2 4 3 2 2" xfId="8505" xr:uid="{00000000-0005-0000-0000-0000652C0000}"/>
    <cellStyle name="Normal 6 3 2 4 3 2 2 2" xfId="17178" xr:uid="{00000000-0005-0000-0000-0000662C0000}"/>
    <cellStyle name="Normal 6 3 2 4 3 2 2 2 2" xfId="34531" xr:uid="{00000000-0005-0000-0000-0000672C0000}"/>
    <cellStyle name="Normal 6 3 2 4 3 2 2 2 3" xfId="51877" xr:uid="{00000000-0005-0000-0000-0000682C0000}"/>
    <cellStyle name="Normal 6 3 2 4 3 2 2 3" xfId="25858" xr:uid="{00000000-0005-0000-0000-0000692C0000}"/>
    <cellStyle name="Normal 6 3 2 4 3 2 2 4" xfId="43204" xr:uid="{00000000-0005-0000-0000-00006A2C0000}"/>
    <cellStyle name="Normal 6 3 2 4 3 2 3" xfId="4536" xr:uid="{00000000-0005-0000-0000-00006B2C0000}"/>
    <cellStyle name="Normal 6 3 2 4 3 2 3 2" xfId="13209" xr:uid="{00000000-0005-0000-0000-00006C2C0000}"/>
    <cellStyle name="Normal 6 3 2 4 3 2 3 2 2" xfId="30562" xr:uid="{00000000-0005-0000-0000-00006D2C0000}"/>
    <cellStyle name="Normal 6 3 2 4 3 2 3 2 3" xfId="47908" xr:uid="{00000000-0005-0000-0000-00006E2C0000}"/>
    <cellStyle name="Normal 6 3 2 4 3 2 3 3" xfId="21889" xr:uid="{00000000-0005-0000-0000-00006F2C0000}"/>
    <cellStyle name="Normal 6 3 2 4 3 2 3 4" xfId="39235" xr:uid="{00000000-0005-0000-0000-0000702C0000}"/>
    <cellStyle name="Normal 6 3 2 4 3 2 4" xfId="11396" xr:uid="{00000000-0005-0000-0000-0000712C0000}"/>
    <cellStyle name="Normal 6 3 2 4 3 2 4 2" xfId="28749" xr:uid="{00000000-0005-0000-0000-0000722C0000}"/>
    <cellStyle name="Normal 6 3 2 4 3 2 4 3" xfId="46095" xr:uid="{00000000-0005-0000-0000-0000732C0000}"/>
    <cellStyle name="Normal 6 3 2 4 3 2 5" xfId="20076" xr:uid="{00000000-0005-0000-0000-0000742C0000}"/>
    <cellStyle name="Normal 6 3 2 4 3 2 6" xfId="37422" xr:uid="{00000000-0005-0000-0000-0000752C0000}"/>
    <cellStyle name="Normal 6 3 2 4 3 3" xfId="1645" xr:uid="{00000000-0005-0000-0000-0000762C0000}"/>
    <cellStyle name="Normal 6 3 2 4 3 3 2" xfId="7427" xr:uid="{00000000-0005-0000-0000-0000772C0000}"/>
    <cellStyle name="Normal 6 3 2 4 3 3 2 2" xfId="16100" xr:uid="{00000000-0005-0000-0000-0000782C0000}"/>
    <cellStyle name="Normal 6 3 2 4 3 3 2 2 2" xfId="33453" xr:uid="{00000000-0005-0000-0000-0000792C0000}"/>
    <cellStyle name="Normal 6 3 2 4 3 3 2 2 3" xfId="50799" xr:uid="{00000000-0005-0000-0000-00007A2C0000}"/>
    <cellStyle name="Normal 6 3 2 4 3 3 2 3" xfId="24780" xr:uid="{00000000-0005-0000-0000-00007B2C0000}"/>
    <cellStyle name="Normal 6 3 2 4 3 3 2 4" xfId="42126" xr:uid="{00000000-0005-0000-0000-00007C2C0000}"/>
    <cellStyle name="Normal 6 3 2 4 3 3 3" xfId="5271" xr:uid="{00000000-0005-0000-0000-00007D2C0000}"/>
    <cellStyle name="Normal 6 3 2 4 3 3 3 2" xfId="13944" xr:uid="{00000000-0005-0000-0000-00007E2C0000}"/>
    <cellStyle name="Normal 6 3 2 4 3 3 3 2 2" xfId="31297" xr:uid="{00000000-0005-0000-0000-00007F2C0000}"/>
    <cellStyle name="Normal 6 3 2 4 3 3 3 2 3" xfId="48643" xr:uid="{00000000-0005-0000-0000-0000802C0000}"/>
    <cellStyle name="Normal 6 3 2 4 3 3 3 3" xfId="22624" xr:uid="{00000000-0005-0000-0000-0000812C0000}"/>
    <cellStyle name="Normal 6 3 2 4 3 3 3 4" xfId="39970" xr:uid="{00000000-0005-0000-0000-0000822C0000}"/>
    <cellStyle name="Normal 6 3 2 4 3 3 4" xfId="10318" xr:uid="{00000000-0005-0000-0000-0000832C0000}"/>
    <cellStyle name="Normal 6 3 2 4 3 3 4 2" xfId="27671" xr:uid="{00000000-0005-0000-0000-0000842C0000}"/>
    <cellStyle name="Normal 6 3 2 4 3 3 4 3" xfId="45017" xr:uid="{00000000-0005-0000-0000-0000852C0000}"/>
    <cellStyle name="Normal 6 3 2 4 3 3 5" xfId="18998" xr:uid="{00000000-0005-0000-0000-0000862C0000}"/>
    <cellStyle name="Normal 6 3 2 4 3 3 6" xfId="36344" xr:uid="{00000000-0005-0000-0000-0000872C0000}"/>
    <cellStyle name="Normal 6 3 2 4 3 4" xfId="6692" xr:uid="{00000000-0005-0000-0000-0000882C0000}"/>
    <cellStyle name="Normal 6 3 2 4 3 4 2" xfId="15365" xr:uid="{00000000-0005-0000-0000-0000892C0000}"/>
    <cellStyle name="Normal 6 3 2 4 3 4 2 2" xfId="32718" xr:uid="{00000000-0005-0000-0000-00008A2C0000}"/>
    <cellStyle name="Normal 6 3 2 4 3 4 2 3" xfId="50064" xr:uid="{00000000-0005-0000-0000-00008B2C0000}"/>
    <cellStyle name="Normal 6 3 2 4 3 4 3" xfId="24045" xr:uid="{00000000-0005-0000-0000-00008C2C0000}"/>
    <cellStyle name="Normal 6 3 2 4 3 4 4" xfId="41391" xr:uid="{00000000-0005-0000-0000-00008D2C0000}"/>
    <cellStyle name="Normal 6 3 2 4 3 5" xfId="3458" xr:uid="{00000000-0005-0000-0000-00008E2C0000}"/>
    <cellStyle name="Normal 6 3 2 4 3 5 2" xfId="12131" xr:uid="{00000000-0005-0000-0000-00008F2C0000}"/>
    <cellStyle name="Normal 6 3 2 4 3 5 2 2" xfId="29484" xr:uid="{00000000-0005-0000-0000-0000902C0000}"/>
    <cellStyle name="Normal 6 3 2 4 3 5 2 3" xfId="46830" xr:uid="{00000000-0005-0000-0000-0000912C0000}"/>
    <cellStyle name="Normal 6 3 2 4 3 5 3" xfId="20811" xr:uid="{00000000-0005-0000-0000-0000922C0000}"/>
    <cellStyle name="Normal 6 3 2 4 3 5 4" xfId="38157" xr:uid="{00000000-0005-0000-0000-0000932C0000}"/>
    <cellStyle name="Normal 6 3 2 4 3 6" xfId="9583" xr:uid="{00000000-0005-0000-0000-0000942C0000}"/>
    <cellStyle name="Normal 6 3 2 4 3 6 2" xfId="26936" xr:uid="{00000000-0005-0000-0000-0000952C0000}"/>
    <cellStyle name="Normal 6 3 2 4 3 6 3" xfId="44282" xr:uid="{00000000-0005-0000-0000-0000962C0000}"/>
    <cellStyle name="Normal 6 3 2 4 3 7" xfId="18263" xr:uid="{00000000-0005-0000-0000-0000972C0000}"/>
    <cellStyle name="Normal 6 3 2 4 3 8" xfId="35609" xr:uid="{00000000-0005-0000-0000-0000982C0000}"/>
    <cellStyle name="Normal 6 3 2 4 4" xfId="420" xr:uid="{00000000-0005-0000-0000-0000992C0000}"/>
    <cellStyle name="Normal 6 3 2 4 4 2" xfId="2233" xr:uid="{00000000-0005-0000-0000-00009A2C0000}"/>
    <cellStyle name="Normal 6 3 2 4 4 2 2" xfId="8015" xr:uid="{00000000-0005-0000-0000-00009B2C0000}"/>
    <cellStyle name="Normal 6 3 2 4 4 2 2 2" xfId="16688" xr:uid="{00000000-0005-0000-0000-00009C2C0000}"/>
    <cellStyle name="Normal 6 3 2 4 4 2 2 2 2" xfId="34041" xr:uid="{00000000-0005-0000-0000-00009D2C0000}"/>
    <cellStyle name="Normal 6 3 2 4 4 2 2 2 3" xfId="51387" xr:uid="{00000000-0005-0000-0000-00009E2C0000}"/>
    <cellStyle name="Normal 6 3 2 4 4 2 2 3" xfId="25368" xr:uid="{00000000-0005-0000-0000-00009F2C0000}"/>
    <cellStyle name="Normal 6 3 2 4 4 2 2 4" xfId="42714" xr:uid="{00000000-0005-0000-0000-0000A02C0000}"/>
    <cellStyle name="Normal 6 3 2 4 4 2 3" xfId="5516" xr:uid="{00000000-0005-0000-0000-0000A12C0000}"/>
    <cellStyle name="Normal 6 3 2 4 4 2 3 2" xfId="14189" xr:uid="{00000000-0005-0000-0000-0000A22C0000}"/>
    <cellStyle name="Normal 6 3 2 4 4 2 3 2 2" xfId="31542" xr:uid="{00000000-0005-0000-0000-0000A32C0000}"/>
    <cellStyle name="Normal 6 3 2 4 4 2 3 2 3" xfId="48888" xr:uid="{00000000-0005-0000-0000-0000A42C0000}"/>
    <cellStyle name="Normal 6 3 2 4 4 2 3 3" xfId="22869" xr:uid="{00000000-0005-0000-0000-0000A52C0000}"/>
    <cellStyle name="Normal 6 3 2 4 4 2 3 4" xfId="40215" xr:uid="{00000000-0005-0000-0000-0000A62C0000}"/>
    <cellStyle name="Normal 6 3 2 4 4 2 4" xfId="10906" xr:uid="{00000000-0005-0000-0000-0000A72C0000}"/>
    <cellStyle name="Normal 6 3 2 4 4 2 4 2" xfId="28259" xr:uid="{00000000-0005-0000-0000-0000A82C0000}"/>
    <cellStyle name="Normal 6 3 2 4 4 2 4 3" xfId="45605" xr:uid="{00000000-0005-0000-0000-0000A92C0000}"/>
    <cellStyle name="Normal 6 3 2 4 4 2 5" xfId="19586" xr:uid="{00000000-0005-0000-0000-0000AA2C0000}"/>
    <cellStyle name="Normal 6 3 2 4 4 2 6" xfId="36932" xr:uid="{00000000-0005-0000-0000-0000AB2C0000}"/>
    <cellStyle name="Normal 6 3 2 4 4 3" xfId="6202" xr:uid="{00000000-0005-0000-0000-0000AC2C0000}"/>
    <cellStyle name="Normal 6 3 2 4 4 3 2" xfId="14875" xr:uid="{00000000-0005-0000-0000-0000AD2C0000}"/>
    <cellStyle name="Normal 6 3 2 4 4 3 2 2" xfId="32228" xr:uid="{00000000-0005-0000-0000-0000AE2C0000}"/>
    <cellStyle name="Normal 6 3 2 4 4 3 2 3" xfId="49574" xr:uid="{00000000-0005-0000-0000-0000AF2C0000}"/>
    <cellStyle name="Normal 6 3 2 4 4 3 3" xfId="23555" xr:uid="{00000000-0005-0000-0000-0000B02C0000}"/>
    <cellStyle name="Normal 6 3 2 4 4 3 4" xfId="40901" xr:uid="{00000000-0005-0000-0000-0000B12C0000}"/>
    <cellStyle name="Normal 6 3 2 4 4 4" xfId="4046" xr:uid="{00000000-0005-0000-0000-0000B22C0000}"/>
    <cellStyle name="Normal 6 3 2 4 4 4 2" xfId="12719" xr:uid="{00000000-0005-0000-0000-0000B32C0000}"/>
    <cellStyle name="Normal 6 3 2 4 4 4 2 2" xfId="30072" xr:uid="{00000000-0005-0000-0000-0000B42C0000}"/>
    <cellStyle name="Normal 6 3 2 4 4 4 2 3" xfId="47418" xr:uid="{00000000-0005-0000-0000-0000B52C0000}"/>
    <cellStyle name="Normal 6 3 2 4 4 4 3" xfId="21399" xr:uid="{00000000-0005-0000-0000-0000B62C0000}"/>
    <cellStyle name="Normal 6 3 2 4 4 4 4" xfId="38745" xr:uid="{00000000-0005-0000-0000-0000B72C0000}"/>
    <cellStyle name="Normal 6 3 2 4 4 5" xfId="9093" xr:uid="{00000000-0005-0000-0000-0000B82C0000}"/>
    <cellStyle name="Normal 6 3 2 4 4 5 2" xfId="26446" xr:uid="{00000000-0005-0000-0000-0000B92C0000}"/>
    <cellStyle name="Normal 6 3 2 4 4 5 3" xfId="43792" xr:uid="{00000000-0005-0000-0000-0000BA2C0000}"/>
    <cellStyle name="Normal 6 3 2 4 4 6" xfId="17773" xr:uid="{00000000-0005-0000-0000-0000BB2C0000}"/>
    <cellStyle name="Normal 6 3 2 4 4 7" xfId="35119" xr:uid="{00000000-0005-0000-0000-0000BC2C0000}"/>
    <cellStyle name="Normal 6 3 2 4 5" xfId="1988" xr:uid="{00000000-0005-0000-0000-0000BD2C0000}"/>
    <cellStyle name="Normal 6 3 2 4 5 2" xfId="7770" xr:uid="{00000000-0005-0000-0000-0000BE2C0000}"/>
    <cellStyle name="Normal 6 3 2 4 5 2 2" xfId="16443" xr:uid="{00000000-0005-0000-0000-0000BF2C0000}"/>
    <cellStyle name="Normal 6 3 2 4 5 2 2 2" xfId="33796" xr:uid="{00000000-0005-0000-0000-0000C02C0000}"/>
    <cellStyle name="Normal 6 3 2 4 5 2 2 3" xfId="51142" xr:uid="{00000000-0005-0000-0000-0000C12C0000}"/>
    <cellStyle name="Normal 6 3 2 4 5 2 3" xfId="25123" xr:uid="{00000000-0005-0000-0000-0000C22C0000}"/>
    <cellStyle name="Normal 6 3 2 4 5 2 4" xfId="42469" xr:uid="{00000000-0005-0000-0000-0000C32C0000}"/>
    <cellStyle name="Normal 6 3 2 4 5 3" xfId="3801" xr:uid="{00000000-0005-0000-0000-0000C42C0000}"/>
    <cellStyle name="Normal 6 3 2 4 5 3 2" xfId="12474" xr:uid="{00000000-0005-0000-0000-0000C52C0000}"/>
    <cellStyle name="Normal 6 3 2 4 5 3 2 2" xfId="29827" xr:uid="{00000000-0005-0000-0000-0000C62C0000}"/>
    <cellStyle name="Normal 6 3 2 4 5 3 2 3" xfId="47173" xr:uid="{00000000-0005-0000-0000-0000C72C0000}"/>
    <cellStyle name="Normal 6 3 2 4 5 3 3" xfId="21154" xr:uid="{00000000-0005-0000-0000-0000C82C0000}"/>
    <cellStyle name="Normal 6 3 2 4 5 3 4" xfId="38500" xr:uid="{00000000-0005-0000-0000-0000C92C0000}"/>
    <cellStyle name="Normal 6 3 2 4 5 4" xfId="10661" xr:uid="{00000000-0005-0000-0000-0000CA2C0000}"/>
    <cellStyle name="Normal 6 3 2 4 5 4 2" xfId="28014" xr:uid="{00000000-0005-0000-0000-0000CB2C0000}"/>
    <cellStyle name="Normal 6 3 2 4 5 4 3" xfId="45360" xr:uid="{00000000-0005-0000-0000-0000CC2C0000}"/>
    <cellStyle name="Normal 6 3 2 4 5 5" xfId="19341" xr:uid="{00000000-0005-0000-0000-0000CD2C0000}"/>
    <cellStyle name="Normal 6 3 2 4 5 6" xfId="36687" xr:uid="{00000000-0005-0000-0000-0000CE2C0000}"/>
    <cellStyle name="Normal 6 3 2 4 6" xfId="1155" xr:uid="{00000000-0005-0000-0000-0000CF2C0000}"/>
    <cellStyle name="Normal 6 3 2 4 6 2" xfId="6937" xr:uid="{00000000-0005-0000-0000-0000D02C0000}"/>
    <cellStyle name="Normal 6 3 2 4 6 2 2" xfId="15610" xr:uid="{00000000-0005-0000-0000-0000D12C0000}"/>
    <cellStyle name="Normal 6 3 2 4 6 2 2 2" xfId="32963" xr:uid="{00000000-0005-0000-0000-0000D22C0000}"/>
    <cellStyle name="Normal 6 3 2 4 6 2 2 3" xfId="50309" xr:uid="{00000000-0005-0000-0000-0000D32C0000}"/>
    <cellStyle name="Normal 6 3 2 4 6 2 3" xfId="24290" xr:uid="{00000000-0005-0000-0000-0000D42C0000}"/>
    <cellStyle name="Normal 6 3 2 4 6 2 4" xfId="41636" xr:uid="{00000000-0005-0000-0000-0000D52C0000}"/>
    <cellStyle name="Normal 6 3 2 4 6 3" xfId="4781" xr:uid="{00000000-0005-0000-0000-0000D62C0000}"/>
    <cellStyle name="Normal 6 3 2 4 6 3 2" xfId="13454" xr:uid="{00000000-0005-0000-0000-0000D72C0000}"/>
    <cellStyle name="Normal 6 3 2 4 6 3 2 2" xfId="30807" xr:uid="{00000000-0005-0000-0000-0000D82C0000}"/>
    <cellStyle name="Normal 6 3 2 4 6 3 2 3" xfId="48153" xr:uid="{00000000-0005-0000-0000-0000D92C0000}"/>
    <cellStyle name="Normal 6 3 2 4 6 3 3" xfId="22134" xr:uid="{00000000-0005-0000-0000-0000DA2C0000}"/>
    <cellStyle name="Normal 6 3 2 4 6 3 4" xfId="39480" xr:uid="{00000000-0005-0000-0000-0000DB2C0000}"/>
    <cellStyle name="Normal 6 3 2 4 6 4" xfId="9828" xr:uid="{00000000-0005-0000-0000-0000DC2C0000}"/>
    <cellStyle name="Normal 6 3 2 4 6 4 2" xfId="27181" xr:uid="{00000000-0005-0000-0000-0000DD2C0000}"/>
    <cellStyle name="Normal 6 3 2 4 6 4 3" xfId="44527" xr:uid="{00000000-0005-0000-0000-0000DE2C0000}"/>
    <cellStyle name="Normal 6 3 2 4 6 5" xfId="18508" xr:uid="{00000000-0005-0000-0000-0000DF2C0000}"/>
    <cellStyle name="Normal 6 3 2 4 6 6" xfId="35854" xr:uid="{00000000-0005-0000-0000-0000E02C0000}"/>
    <cellStyle name="Normal 6 3 2 4 7" xfId="5957" xr:uid="{00000000-0005-0000-0000-0000E12C0000}"/>
    <cellStyle name="Normal 6 3 2 4 7 2" xfId="14630" xr:uid="{00000000-0005-0000-0000-0000E22C0000}"/>
    <cellStyle name="Normal 6 3 2 4 7 2 2" xfId="31983" xr:uid="{00000000-0005-0000-0000-0000E32C0000}"/>
    <cellStyle name="Normal 6 3 2 4 7 2 3" xfId="49329" xr:uid="{00000000-0005-0000-0000-0000E42C0000}"/>
    <cellStyle name="Normal 6 3 2 4 7 3" xfId="23310" xr:uid="{00000000-0005-0000-0000-0000E52C0000}"/>
    <cellStyle name="Normal 6 3 2 4 7 4" xfId="40656" xr:uid="{00000000-0005-0000-0000-0000E62C0000}"/>
    <cellStyle name="Normal 6 3 2 4 8" xfId="2968" xr:uid="{00000000-0005-0000-0000-0000E72C0000}"/>
    <cellStyle name="Normal 6 3 2 4 8 2" xfId="11641" xr:uid="{00000000-0005-0000-0000-0000E82C0000}"/>
    <cellStyle name="Normal 6 3 2 4 8 2 2" xfId="28994" xr:uid="{00000000-0005-0000-0000-0000E92C0000}"/>
    <cellStyle name="Normal 6 3 2 4 8 2 3" xfId="46340" xr:uid="{00000000-0005-0000-0000-0000EA2C0000}"/>
    <cellStyle name="Normal 6 3 2 4 8 3" xfId="20321" xr:uid="{00000000-0005-0000-0000-0000EB2C0000}"/>
    <cellStyle name="Normal 6 3 2 4 8 4" xfId="37667" xr:uid="{00000000-0005-0000-0000-0000EC2C0000}"/>
    <cellStyle name="Normal 6 3 2 4 9" xfId="8848" xr:uid="{00000000-0005-0000-0000-0000ED2C0000}"/>
    <cellStyle name="Normal 6 3 2 4 9 2" xfId="26201" xr:uid="{00000000-0005-0000-0000-0000EE2C0000}"/>
    <cellStyle name="Normal 6 3 2 4 9 3" xfId="43547" xr:uid="{00000000-0005-0000-0000-0000EF2C0000}"/>
    <cellStyle name="Normal 6 3 2 5" xfId="273" xr:uid="{00000000-0005-0000-0000-0000F02C0000}"/>
    <cellStyle name="Normal 6 3 2 5 10" xfId="34972" xr:uid="{00000000-0005-0000-0000-0000F12C0000}"/>
    <cellStyle name="Normal 6 3 2 5 2" xfId="1008" xr:uid="{00000000-0005-0000-0000-0000F22C0000}"/>
    <cellStyle name="Normal 6 3 2 5 2 2" xfId="2821" xr:uid="{00000000-0005-0000-0000-0000F32C0000}"/>
    <cellStyle name="Normal 6 3 2 5 2 2 2" xfId="8603" xr:uid="{00000000-0005-0000-0000-0000F42C0000}"/>
    <cellStyle name="Normal 6 3 2 5 2 2 2 2" xfId="17276" xr:uid="{00000000-0005-0000-0000-0000F52C0000}"/>
    <cellStyle name="Normal 6 3 2 5 2 2 2 2 2" xfId="34629" xr:uid="{00000000-0005-0000-0000-0000F62C0000}"/>
    <cellStyle name="Normal 6 3 2 5 2 2 2 2 3" xfId="51975" xr:uid="{00000000-0005-0000-0000-0000F72C0000}"/>
    <cellStyle name="Normal 6 3 2 5 2 2 2 3" xfId="25956" xr:uid="{00000000-0005-0000-0000-0000F82C0000}"/>
    <cellStyle name="Normal 6 3 2 5 2 2 2 4" xfId="43302" xr:uid="{00000000-0005-0000-0000-0000F92C0000}"/>
    <cellStyle name="Normal 6 3 2 5 2 2 3" xfId="4634" xr:uid="{00000000-0005-0000-0000-0000FA2C0000}"/>
    <cellStyle name="Normal 6 3 2 5 2 2 3 2" xfId="13307" xr:uid="{00000000-0005-0000-0000-0000FB2C0000}"/>
    <cellStyle name="Normal 6 3 2 5 2 2 3 2 2" xfId="30660" xr:uid="{00000000-0005-0000-0000-0000FC2C0000}"/>
    <cellStyle name="Normal 6 3 2 5 2 2 3 2 3" xfId="48006" xr:uid="{00000000-0005-0000-0000-0000FD2C0000}"/>
    <cellStyle name="Normal 6 3 2 5 2 2 3 3" xfId="21987" xr:uid="{00000000-0005-0000-0000-0000FE2C0000}"/>
    <cellStyle name="Normal 6 3 2 5 2 2 3 4" xfId="39333" xr:uid="{00000000-0005-0000-0000-0000FF2C0000}"/>
    <cellStyle name="Normal 6 3 2 5 2 2 4" xfId="11494" xr:uid="{00000000-0005-0000-0000-0000002D0000}"/>
    <cellStyle name="Normal 6 3 2 5 2 2 4 2" xfId="28847" xr:uid="{00000000-0005-0000-0000-0000012D0000}"/>
    <cellStyle name="Normal 6 3 2 5 2 2 4 3" xfId="46193" xr:uid="{00000000-0005-0000-0000-0000022D0000}"/>
    <cellStyle name="Normal 6 3 2 5 2 2 5" xfId="20174" xr:uid="{00000000-0005-0000-0000-0000032D0000}"/>
    <cellStyle name="Normal 6 3 2 5 2 2 6" xfId="37520" xr:uid="{00000000-0005-0000-0000-0000042D0000}"/>
    <cellStyle name="Normal 6 3 2 5 2 3" xfId="1743" xr:uid="{00000000-0005-0000-0000-0000052D0000}"/>
    <cellStyle name="Normal 6 3 2 5 2 3 2" xfId="7525" xr:uid="{00000000-0005-0000-0000-0000062D0000}"/>
    <cellStyle name="Normal 6 3 2 5 2 3 2 2" xfId="16198" xr:uid="{00000000-0005-0000-0000-0000072D0000}"/>
    <cellStyle name="Normal 6 3 2 5 2 3 2 2 2" xfId="33551" xr:uid="{00000000-0005-0000-0000-0000082D0000}"/>
    <cellStyle name="Normal 6 3 2 5 2 3 2 2 3" xfId="50897" xr:uid="{00000000-0005-0000-0000-0000092D0000}"/>
    <cellStyle name="Normal 6 3 2 5 2 3 2 3" xfId="24878" xr:uid="{00000000-0005-0000-0000-00000A2D0000}"/>
    <cellStyle name="Normal 6 3 2 5 2 3 2 4" xfId="42224" xr:uid="{00000000-0005-0000-0000-00000B2D0000}"/>
    <cellStyle name="Normal 6 3 2 5 2 3 3" xfId="5369" xr:uid="{00000000-0005-0000-0000-00000C2D0000}"/>
    <cellStyle name="Normal 6 3 2 5 2 3 3 2" xfId="14042" xr:uid="{00000000-0005-0000-0000-00000D2D0000}"/>
    <cellStyle name="Normal 6 3 2 5 2 3 3 2 2" xfId="31395" xr:uid="{00000000-0005-0000-0000-00000E2D0000}"/>
    <cellStyle name="Normal 6 3 2 5 2 3 3 2 3" xfId="48741" xr:uid="{00000000-0005-0000-0000-00000F2D0000}"/>
    <cellStyle name="Normal 6 3 2 5 2 3 3 3" xfId="22722" xr:uid="{00000000-0005-0000-0000-0000102D0000}"/>
    <cellStyle name="Normal 6 3 2 5 2 3 3 4" xfId="40068" xr:uid="{00000000-0005-0000-0000-0000112D0000}"/>
    <cellStyle name="Normal 6 3 2 5 2 3 4" xfId="10416" xr:uid="{00000000-0005-0000-0000-0000122D0000}"/>
    <cellStyle name="Normal 6 3 2 5 2 3 4 2" xfId="27769" xr:uid="{00000000-0005-0000-0000-0000132D0000}"/>
    <cellStyle name="Normal 6 3 2 5 2 3 4 3" xfId="45115" xr:uid="{00000000-0005-0000-0000-0000142D0000}"/>
    <cellStyle name="Normal 6 3 2 5 2 3 5" xfId="19096" xr:uid="{00000000-0005-0000-0000-0000152D0000}"/>
    <cellStyle name="Normal 6 3 2 5 2 3 6" xfId="36442" xr:uid="{00000000-0005-0000-0000-0000162D0000}"/>
    <cellStyle name="Normal 6 3 2 5 2 4" xfId="6790" xr:uid="{00000000-0005-0000-0000-0000172D0000}"/>
    <cellStyle name="Normal 6 3 2 5 2 4 2" xfId="15463" xr:uid="{00000000-0005-0000-0000-0000182D0000}"/>
    <cellStyle name="Normal 6 3 2 5 2 4 2 2" xfId="32816" xr:uid="{00000000-0005-0000-0000-0000192D0000}"/>
    <cellStyle name="Normal 6 3 2 5 2 4 2 3" xfId="50162" xr:uid="{00000000-0005-0000-0000-00001A2D0000}"/>
    <cellStyle name="Normal 6 3 2 5 2 4 3" xfId="24143" xr:uid="{00000000-0005-0000-0000-00001B2D0000}"/>
    <cellStyle name="Normal 6 3 2 5 2 4 4" xfId="41489" xr:uid="{00000000-0005-0000-0000-00001C2D0000}"/>
    <cellStyle name="Normal 6 3 2 5 2 5" xfId="3556" xr:uid="{00000000-0005-0000-0000-00001D2D0000}"/>
    <cellStyle name="Normal 6 3 2 5 2 5 2" xfId="12229" xr:uid="{00000000-0005-0000-0000-00001E2D0000}"/>
    <cellStyle name="Normal 6 3 2 5 2 5 2 2" xfId="29582" xr:uid="{00000000-0005-0000-0000-00001F2D0000}"/>
    <cellStyle name="Normal 6 3 2 5 2 5 2 3" xfId="46928" xr:uid="{00000000-0005-0000-0000-0000202D0000}"/>
    <cellStyle name="Normal 6 3 2 5 2 5 3" xfId="20909" xr:uid="{00000000-0005-0000-0000-0000212D0000}"/>
    <cellStyle name="Normal 6 3 2 5 2 5 4" xfId="38255" xr:uid="{00000000-0005-0000-0000-0000222D0000}"/>
    <cellStyle name="Normal 6 3 2 5 2 6" xfId="9681" xr:uid="{00000000-0005-0000-0000-0000232D0000}"/>
    <cellStyle name="Normal 6 3 2 5 2 6 2" xfId="27034" xr:uid="{00000000-0005-0000-0000-0000242D0000}"/>
    <cellStyle name="Normal 6 3 2 5 2 6 3" xfId="44380" xr:uid="{00000000-0005-0000-0000-0000252D0000}"/>
    <cellStyle name="Normal 6 3 2 5 2 7" xfId="18361" xr:uid="{00000000-0005-0000-0000-0000262D0000}"/>
    <cellStyle name="Normal 6 3 2 5 2 8" xfId="35707" xr:uid="{00000000-0005-0000-0000-0000272D0000}"/>
    <cellStyle name="Normal 6 3 2 5 3" xfId="518" xr:uid="{00000000-0005-0000-0000-0000282D0000}"/>
    <cellStyle name="Normal 6 3 2 5 3 2" xfId="2331" xr:uid="{00000000-0005-0000-0000-0000292D0000}"/>
    <cellStyle name="Normal 6 3 2 5 3 2 2" xfId="8113" xr:uid="{00000000-0005-0000-0000-00002A2D0000}"/>
    <cellStyle name="Normal 6 3 2 5 3 2 2 2" xfId="16786" xr:uid="{00000000-0005-0000-0000-00002B2D0000}"/>
    <cellStyle name="Normal 6 3 2 5 3 2 2 2 2" xfId="34139" xr:uid="{00000000-0005-0000-0000-00002C2D0000}"/>
    <cellStyle name="Normal 6 3 2 5 3 2 2 2 3" xfId="51485" xr:uid="{00000000-0005-0000-0000-00002D2D0000}"/>
    <cellStyle name="Normal 6 3 2 5 3 2 2 3" xfId="25466" xr:uid="{00000000-0005-0000-0000-00002E2D0000}"/>
    <cellStyle name="Normal 6 3 2 5 3 2 2 4" xfId="42812" xr:uid="{00000000-0005-0000-0000-00002F2D0000}"/>
    <cellStyle name="Normal 6 3 2 5 3 2 3" xfId="5614" xr:uid="{00000000-0005-0000-0000-0000302D0000}"/>
    <cellStyle name="Normal 6 3 2 5 3 2 3 2" xfId="14287" xr:uid="{00000000-0005-0000-0000-0000312D0000}"/>
    <cellStyle name="Normal 6 3 2 5 3 2 3 2 2" xfId="31640" xr:uid="{00000000-0005-0000-0000-0000322D0000}"/>
    <cellStyle name="Normal 6 3 2 5 3 2 3 2 3" xfId="48986" xr:uid="{00000000-0005-0000-0000-0000332D0000}"/>
    <cellStyle name="Normal 6 3 2 5 3 2 3 3" xfId="22967" xr:uid="{00000000-0005-0000-0000-0000342D0000}"/>
    <cellStyle name="Normal 6 3 2 5 3 2 3 4" xfId="40313" xr:uid="{00000000-0005-0000-0000-0000352D0000}"/>
    <cellStyle name="Normal 6 3 2 5 3 2 4" xfId="11004" xr:uid="{00000000-0005-0000-0000-0000362D0000}"/>
    <cellStyle name="Normal 6 3 2 5 3 2 4 2" xfId="28357" xr:uid="{00000000-0005-0000-0000-0000372D0000}"/>
    <cellStyle name="Normal 6 3 2 5 3 2 4 3" xfId="45703" xr:uid="{00000000-0005-0000-0000-0000382D0000}"/>
    <cellStyle name="Normal 6 3 2 5 3 2 5" xfId="19684" xr:uid="{00000000-0005-0000-0000-0000392D0000}"/>
    <cellStyle name="Normal 6 3 2 5 3 2 6" xfId="37030" xr:uid="{00000000-0005-0000-0000-00003A2D0000}"/>
    <cellStyle name="Normal 6 3 2 5 3 3" xfId="6300" xr:uid="{00000000-0005-0000-0000-00003B2D0000}"/>
    <cellStyle name="Normal 6 3 2 5 3 3 2" xfId="14973" xr:uid="{00000000-0005-0000-0000-00003C2D0000}"/>
    <cellStyle name="Normal 6 3 2 5 3 3 2 2" xfId="32326" xr:uid="{00000000-0005-0000-0000-00003D2D0000}"/>
    <cellStyle name="Normal 6 3 2 5 3 3 2 3" xfId="49672" xr:uid="{00000000-0005-0000-0000-00003E2D0000}"/>
    <cellStyle name="Normal 6 3 2 5 3 3 3" xfId="23653" xr:uid="{00000000-0005-0000-0000-00003F2D0000}"/>
    <cellStyle name="Normal 6 3 2 5 3 3 4" xfId="40999" xr:uid="{00000000-0005-0000-0000-0000402D0000}"/>
    <cellStyle name="Normal 6 3 2 5 3 4" xfId="4144" xr:uid="{00000000-0005-0000-0000-0000412D0000}"/>
    <cellStyle name="Normal 6 3 2 5 3 4 2" xfId="12817" xr:uid="{00000000-0005-0000-0000-0000422D0000}"/>
    <cellStyle name="Normal 6 3 2 5 3 4 2 2" xfId="30170" xr:uid="{00000000-0005-0000-0000-0000432D0000}"/>
    <cellStyle name="Normal 6 3 2 5 3 4 2 3" xfId="47516" xr:uid="{00000000-0005-0000-0000-0000442D0000}"/>
    <cellStyle name="Normal 6 3 2 5 3 4 3" xfId="21497" xr:uid="{00000000-0005-0000-0000-0000452D0000}"/>
    <cellStyle name="Normal 6 3 2 5 3 4 4" xfId="38843" xr:uid="{00000000-0005-0000-0000-0000462D0000}"/>
    <cellStyle name="Normal 6 3 2 5 3 5" xfId="9191" xr:uid="{00000000-0005-0000-0000-0000472D0000}"/>
    <cellStyle name="Normal 6 3 2 5 3 5 2" xfId="26544" xr:uid="{00000000-0005-0000-0000-0000482D0000}"/>
    <cellStyle name="Normal 6 3 2 5 3 5 3" xfId="43890" xr:uid="{00000000-0005-0000-0000-0000492D0000}"/>
    <cellStyle name="Normal 6 3 2 5 3 6" xfId="17871" xr:uid="{00000000-0005-0000-0000-00004A2D0000}"/>
    <cellStyle name="Normal 6 3 2 5 3 7" xfId="35217" xr:uid="{00000000-0005-0000-0000-00004B2D0000}"/>
    <cellStyle name="Normal 6 3 2 5 4" xfId="2086" xr:uid="{00000000-0005-0000-0000-00004C2D0000}"/>
    <cellStyle name="Normal 6 3 2 5 4 2" xfId="7868" xr:uid="{00000000-0005-0000-0000-00004D2D0000}"/>
    <cellStyle name="Normal 6 3 2 5 4 2 2" xfId="16541" xr:uid="{00000000-0005-0000-0000-00004E2D0000}"/>
    <cellStyle name="Normal 6 3 2 5 4 2 2 2" xfId="33894" xr:uid="{00000000-0005-0000-0000-00004F2D0000}"/>
    <cellStyle name="Normal 6 3 2 5 4 2 2 3" xfId="51240" xr:uid="{00000000-0005-0000-0000-0000502D0000}"/>
    <cellStyle name="Normal 6 3 2 5 4 2 3" xfId="25221" xr:uid="{00000000-0005-0000-0000-0000512D0000}"/>
    <cellStyle name="Normal 6 3 2 5 4 2 4" xfId="42567" xr:uid="{00000000-0005-0000-0000-0000522D0000}"/>
    <cellStyle name="Normal 6 3 2 5 4 3" xfId="3899" xr:uid="{00000000-0005-0000-0000-0000532D0000}"/>
    <cellStyle name="Normal 6 3 2 5 4 3 2" xfId="12572" xr:uid="{00000000-0005-0000-0000-0000542D0000}"/>
    <cellStyle name="Normal 6 3 2 5 4 3 2 2" xfId="29925" xr:uid="{00000000-0005-0000-0000-0000552D0000}"/>
    <cellStyle name="Normal 6 3 2 5 4 3 2 3" xfId="47271" xr:uid="{00000000-0005-0000-0000-0000562D0000}"/>
    <cellStyle name="Normal 6 3 2 5 4 3 3" xfId="21252" xr:uid="{00000000-0005-0000-0000-0000572D0000}"/>
    <cellStyle name="Normal 6 3 2 5 4 3 4" xfId="38598" xr:uid="{00000000-0005-0000-0000-0000582D0000}"/>
    <cellStyle name="Normal 6 3 2 5 4 4" xfId="10759" xr:uid="{00000000-0005-0000-0000-0000592D0000}"/>
    <cellStyle name="Normal 6 3 2 5 4 4 2" xfId="28112" xr:uid="{00000000-0005-0000-0000-00005A2D0000}"/>
    <cellStyle name="Normal 6 3 2 5 4 4 3" xfId="45458" xr:uid="{00000000-0005-0000-0000-00005B2D0000}"/>
    <cellStyle name="Normal 6 3 2 5 4 5" xfId="19439" xr:uid="{00000000-0005-0000-0000-00005C2D0000}"/>
    <cellStyle name="Normal 6 3 2 5 4 6" xfId="36785" xr:uid="{00000000-0005-0000-0000-00005D2D0000}"/>
    <cellStyle name="Normal 6 3 2 5 5" xfId="1253" xr:uid="{00000000-0005-0000-0000-00005E2D0000}"/>
    <cellStyle name="Normal 6 3 2 5 5 2" xfId="7035" xr:uid="{00000000-0005-0000-0000-00005F2D0000}"/>
    <cellStyle name="Normal 6 3 2 5 5 2 2" xfId="15708" xr:uid="{00000000-0005-0000-0000-0000602D0000}"/>
    <cellStyle name="Normal 6 3 2 5 5 2 2 2" xfId="33061" xr:uid="{00000000-0005-0000-0000-0000612D0000}"/>
    <cellStyle name="Normal 6 3 2 5 5 2 2 3" xfId="50407" xr:uid="{00000000-0005-0000-0000-0000622D0000}"/>
    <cellStyle name="Normal 6 3 2 5 5 2 3" xfId="24388" xr:uid="{00000000-0005-0000-0000-0000632D0000}"/>
    <cellStyle name="Normal 6 3 2 5 5 2 4" xfId="41734" xr:uid="{00000000-0005-0000-0000-0000642D0000}"/>
    <cellStyle name="Normal 6 3 2 5 5 3" xfId="4879" xr:uid="{00000000-0005-0000-0000-0000652D0000}"/>
    <cellStyle name="Normal 6 3 2 5 5 3 2" xfId="13552" xr:uid="{00000000-0005-0000-0000-0000662D0000}"/>
    <cellStyle name="Normal 6 3 2 5 5 3 2 2" xfId="30905" xr:uid="{00000000-0005-0000-0000-0000672D0000}"/>
    <cellStyle name="Normal 6 3 2 5 5 3 2 3" xfId="48251" xr:uid="{00000000-0005-0000-0000-0000682D0000}"/>
    <cellStyle name="Normal 6 3 2 5 5 3 3" xfId="22232" xr:uid="{00000000-0005-0000-0000-0000692D0000}"/>
    <cellStyle name="Normal 6 3 2 5 5 3 4" xfId="39578" xr:uid="{00000000-0005-0000-0000-00006A2D0000}"/>
    <cellStyle name="Normal 6 3 2 5 5 4" xfId="9926" xr:uid="{00000000-0005-0000-0000-00006B2D0000}"/>
    <cellStyle name="Normal 6 3 2 5 5 4 2" xfId="27279" xr:uid="{00000000-0005-0000-0000-00006C2D0000}"/>
    <cellStyle name="Normal 6 3 2 5 5 4 3" xfId="44625" xr:uid="{00000000-0005-0000-0000-00006D2D0000}"/>
    <cellStyle name="Normal 6 3 2 5 5 5" xfId="18606" xr:uid="{00000000-0005-0000-0000-00006E2D0000}"/>
    <cellStyle name="Normal 6 3 2 5 5 6" xfId="35952" xr:uid="{00000000-0005-0000-0000-00006F2D0000}"/>
    <cellStyle name="Normal 6 3 2 5 6" xfId="6055" xr:uid="{00000000-0005-0000-0000-0000702D0000}"/>
    <cellStyle name="Normal 6 3 2 5 6 2" xfId="14728" xr:uid="{00000000-0005-0000-0000-0000712D0000}"/>
    <cellStyle name="Normal 6 3 2 5 6 2 2" xfId="32081" xr:uid="{00000000-0005-0000-0000-0000722D0000}"/>
    <cellStyle name="Normal 6 3 2 5 6 2 3" xfId="49427" xr:uid="{00000000-0005-0000-0000-0000732D0000}"/>
    <cellStyle name="Normal 6 3 2 5 6 3" xfId="23408" xr:uid="{00000000-0005-0000-0000-0000742D0000}"/>
    <cellStyle name="Normal 6 3 2 5 6 4" xfId="40754" xr:uid="{00000000-0005-0000-0000-0000752D0000}"/>
    <cellStyle name="Normal 6 3 2 5 7" xfId="3066" xr:uid="{00000000-0005-0000-0000-0000762D0000}"/>
    <cellStyle name="Normal 6 3 2 5 7 2" xfId="11739" xr:uid="{00000000-0005-0000-0000-0000772D0000}"/>
    <cellStyle name="Normal 6 3 2 5 7 2 2" xfId="29092" xr:uid="{00000000-0005-0000-0000-0000782D0000}"/>
    <cellStyle name="Normal 6 3 2 5 7 2 3" xfId="46438" xr:uid="{00000000-0005-0000-0000-0000792D0000}"/>
    <cellStyle name="Normal 6 3 2 5 7 3" xfId="20419" xr:uid="{00000000-0005-0000-0000-00007A2D0000}"/>
    <cellStyle name="Normal 6 3 2 5 7 4" xfId="37765" xr:uid="{00000000-0005-0000-0000-00007B2D0000}"/>
    <cellStyle name="Normal 6 3 2 5 8" xfId="8946" xr:uid="{00000000-0005-0000-0000-00007C2D0000}"/>
    <cellStyle name="Normal 6 3 2 5 8 2" xfId="26299" xr:uid="{00000000-0005-0000-0000-00007D2D0000}"/>
    <cellStyle name="Normal 6 3 2 5 8 3" xfId="43645" xr:uid="{00000000-0005-0000-0000-00007E2D0000}"/>
    <cellStyle name="Normal 6 3 2 5 9" xfId="17626" xr:uid="{00000000-0005-0000-0000-00007F2D0000}"/>
    <cellStyle name="Normal 6 3 2 6" xfId="126" xr:uid="{00000000-0005-0000-0000-0000802D0000}"/>
    <cellStyle name="Normal 6 3 2 6 10" xfId="34825" xr:uid="{00000000-0005-0000-0000-0000812D0000}"/>
    <cellStyle name="Normal 6 3 2 6 2" xfId="861" xr:uid="{00000000-0005-0000-0000-0000822D0000}"/>
    <cellStyle name="Normal 6 3 2 6 2 2" xfId="2674" xr:uid="{00000000-0005-0000-0000-0000832D0000}"/>
    <cellStyle name="Normal 6 3 2 6 2 2 2" xfId="8456" xr:uid="{00000000-0005-0000-0000-0000842D0000}"/>
    <cellStyle name="Normal 6 3 2 6 2 2 2 2" xfId="17129" xr:uid="{00000000-0005-0000-0000-0000852D0000}"/>
    <cellStyle name="Normal 6 3 2 6 2 2 2 2 2" xfId="34482" xr:uid="{00000000-0005-0000-0000-0000862D0000}"/>
    <cellStyle name="Normal 6 3 2 6 2 2 2 2 3" xfId="51828" xr:uid="{00000000-0005-0000-0000-0000872D0000}"/>
    <cellStyle name="Normal 6 3 2 6 2 2 2 3" xfId="25809" xr:uid="{00000000-0005-0000-0000-0000882D0000}"/>
    <cellStyle name="Normal 6 3 2 6 2 2 2 4" xfId="43155" xr:uid="{00000000-0005-0000-0000-0000892D0000}"/>
    <cellStyle name="Normal 6 3 2 6 2 2 3" xfId="4487" xr:uid="{00000000-0005-0000-0000-00008A2D0000}"/>
    <cellStyle name="Normal 6 3 2 6 2 2 3 2" xfId="13160" xr:uid="{00000000-0005-0000-0000-00008B2D0000}"/>
    <cellStyle name="Normal 6 3 2 6 2 2 3 2 2" xfId="30513" xr:uid="{00000000-0005-0000-0000-00008C2D0000}"/>
    <cellStyle name="Normal 6 3 2 6 2 2 3 2 3" xfId="47859" xr:uid="{00000000-0005-0000-0000-00008D2D0000}"/>
    <cellStyle name="Normal 6 3 2 6 2 2 3 3" xfId="21840" xr:uid="{00000000-0005-0000-0000-00008E2D0000}"/>
    <cellStyle name="Normal 6 3 2 6 2 2 3 4" xfId="39186" xr:uid="{00000000-0005-0000-0000-00008F2D0000}"/>
    <cellStyle name="Normal 6 3 2 6 2 2 4" xfId="11347" xr:uid="{00000000-0005-0000-0000-0000902D0000}"/>
    <cellStyle name="Normal 6 3 2 6 2 2 4 2" xfId="28700" xr:uid="{00000000-0005-0000-0000-0000912D0000}"/>
    <cellStyle name="Normal 6 3 2 6 2 2 4 3" xfId="46046" xr:uid="{00000000-0005-0000-0000-0000922D0000}"/>
    <cellStyle name="Normal 6 3 2 6 2 2 5" xfId="20027" xr:uid="{00000000-0005-0000-0000-0000932D0000}"/>
    <cellStyle name="Normal 6 3 2 6 2 2 6" xfId="37373" xr:uid="{00000000-0005-0000-0000-0000942D0000}"/>
    <cellStyle name="Normal 6 3 2 6 2 3" xfId="1596" xr:uid="{00000000-0005-0000-0000-0000952D0000}"/>
    <cellStyle name="Normal 6 3 2 6 2 3 2" xfId="7378" xr:uid="{00000000-0005-0000-0000-0000962D0000}"/>
    <cellStyle name="Normal 6 3 2 6 2 3 2 2" xfId="16051" xr:uid="{00000000-0005-0000-0000-0000972D0000}"/>
    <cellStyle name="Normal 6 3 2 6 2 3 2 2 2" xfId="33404" xr:uid="{00000000-0005-0000-0000-0000982D0000}"/>
    <cellStyle name="Normal 6 3 2 6 2 3 2 2 3" xfId="50750" xr:uid="{00000000-0005-0000-0000-0000992D0000}"/>
    <cellStyle name="Normal 6 3 2 6 2 3 2 3" xfId="24731" xr:uid="{00000000-0005-0000-0000-00009A2D0000}"/>
    <cellStyle name="Normal 6 3 2 6 2 3 2 4" xfId="42077" xr:uid="{00000000-0005-0000-0000-00009B2D0000}"/>
    <cellStyle name="Normal 6 3 2 6 2 3 3" xfId="5222" xr:uid="{00000000-0005-0000-0000-00009C2D0000}"/>
    <cellStyle name="Normal 6 3 2 6 2 3 3 2" xfId="13895" xr:uid="{00000000-0005-0000-0000-00009D2D0000}"/>
    <cellStyle name="Normal 6 3 2 6 2 3 3 2 2" xfId="31248" xr:uid="{00000000-0005-0000-0000-00009E2D0000}"/>
    <cellStyle name="Normal 6 3 2 6 2 3 3 2 3" xfId="48594" xr:uid="{00000000-0005-0000-0000-00009F2D0000}"/>
    <cellStyle name="Normal 6 3 2 6 2 3 3 3" xfId="22575" xr:uid="{00000000-0005-0000-0000-0000A02D0000}"/>
    <cellStyle name="Normal 6 3 2 6 2 3 3 4" xfId="39921" xr:uid="{00000000-0005-0000-0000-0000A12D0000}"/>
    <cellStyle name="Normal 6 3 2 6 2 3 4" xfId="10269" xr:uid="{00000000-0005-0000-0000-0000A22D0000}"/>
    <cellStyle name="Normal 6 3 2 6 2 3 4 2" xfId="27622" xr:uid="{00000000-0005-0000-0000-0000A32D0000}"/>
    <cellStyle name="Normal 6 3 2 6 2 3 4 3" xfId="44968" xr:uid="{00000000-0005-0000-0000-0000A42D0000}"/>
    <cellStyle name="Normal 6 3 2 6 2 3 5" xfId="18949" xr:uid="{00000000-0005-0000-0000-0000A52D0000}"/>
    <cellStyle name="Normal 6 3 2 6 2 3 6" xfId="36295" xr:uid="{00000000-0005-0000-0000-0000A62D0000}"/>
    <cellStyle name="Normal 6 3 2 6 2 4" xfId="6643" xr:uid="{00000000-0005-0000-0000-0000A72D0000}"/>
    <cellStyle name="Normal 6 3 2 6 2 4 2" xfId="15316" xr:uid="{00000000-0005-0000-0000-0000A82D0000}"/>
    <cellStyle name="Normal 6 3 2 6 2 4 2 2" xfId="32669" xr:uid="{00000000-0005-0000-0000-0000A92D0000}"/>
    <cellStyle name="Normal 6 3 2 6 2 4 2 3" xfId="50015" xr:uid="{00000000-0005-0000-0000-0000AA2D0000}"/>
    <cellStyle name="Normal 6 3 2 6 2 4 3" xfId="23996" xr:uid="{00000000-0005-0000-0000-0000AB2D0000}"/>
    <cellStyle name="Normal 6 3 2 6 2 4 4" xfId="41342" xr:uid="{00000000-0005-0000-0000-0000AC2D0000}"/>
    <cellStyle name="Normal 6 3 2 6 2 5" xfId="3409" xr:uid="{00000000-0005-0000-0000-0000AD2D0000}"/>
    <cellStyle name="Normal 6 3 2 6 2 5 2" xfId="12082" xr:uid="{00000000-0005-0000-0000-0000AE2D0000}"/>
    <cellStyle name="Normal 6 3 2 6 2 5 2 2" xfId="29435" xr:uid="{00000000-0005-0000-0000-0000AF2D0000}"/>
    <cellStyle name="Normal 6 3 2 6 2 5 2 3" xfId="46781" xr:uid="{00000000-0005-0000-0000-0000B02D0000}"/>
    <cellStyle name="Normal 6 3 2 6 2 5 3" xfId="20762" xr:uid="{00000000-0005-0000-0000-0000B12D0000}"/>
    <cellStyle name="Normal 6 3 2 6 2 5 4" xfId="38108" xr:uid="{00000000-0005-0000-0000-0000B22D0000}"/>
    <cellStyle name="Normal 6 3 2 6 2 6" xfId="9534" xr:uid="{00000000-0005-0000-0000-0000B32D0000}"/>
    <cellStyle name="Normal 6 3 2 6 2 6 2" xfId="26887" xr:uid="{00000000-0005-0000-0000-0000B42D0000}"/>
    <cellStyle name="Normal 6 3 2 6 2 6 3" xfId="44233" xr:uid="{00000000-0005-0000-0000-0000B52D0000}"/>
    <cellStyle name="Normal 6 3 2 6 2 7" xfId="18214" xr:uid="{00000000-0005-0000-0000-0000B62D0000}"/>
    <cellStyle name="Normal 6 3 2 6 2 8" xfId="35560" xr:uid="{00000000-0005-0000-0000-0000B72D0000}"/>
    <cellStyle name="Normal 6 3 2 6 3" xfId="616" xr:uid="{00000000-0005-0000-0000-0000B82D0000}"/>
    <cellStyle name="Normal 6 3 2 6 3 2" xfId="2429" xr:uid="{00000000-0005-0000-0000-0000B92D0000}"/>
    <cellStyle name="Normal 6 3 2 6 3 2 2" xfId="8211" xr:uid="{00000000-0005-0000-0000-0000BA2D0000}"/>
    <cellStyle name="Normal 6 3 2 6 3 2 2 2" xfId="16884" xr:uid="{00000000-0005-0000-0000-0000BB2D0000}"/>
    <cellStyle name="Normal 6 3 2 6 3 2 2 2 2" xfId="34237" xr:uid="{00000000-0005-0000-0000-0000BC2D0000}"/>
    <cellStyle name="Normal 6 3 2 6 3 2 2 2 3" xfId="51583" xr:uid="{00000000-0005-0000-0000-0000BD2D0000}"/>
    <cellStyle name="Normal 6 3 2 6 3 2 2 3" xfId="25564" xr:uid="{00000000-0005-0000-0000-0000BE2D0000}"/>
    <cellStyle name="Normal 6 3 2 6 3 2 2 4" xfId="42910" xr:uid="{00000000-0005-0000-0000-0000BF2D0000}"/>
    <cellStyle name="Normal 6 3 2 6 3 2 3" xfId="5712" xr:uid="{00000000-0005-0000-0000-0000C02D0000}"/>
    <cellStyle name="Normal 6 3 2 6 3 2 3 2" xfId="14385" xr:uid="{00000000-0005-0000-0000-0000C12D0000}"/>
    <cellStyle name="Normal 6 3 2 6 3 2 3 2 2" xfId="31738" xr:uid="{00000000-0005-0000-0000-0000C22D0000}"/>
    <cellStyle name="Normal 6 3 2 6 3 2 3 2 3" xfId="49084" xr:uid="{00000000-0005-0000-0000-0000C32D0000}"/>
    <cellStyle name="Normal 6 3 2 6 3 2 3 3" xfId="23065" xr:uid="{00000000-0005-0000-0000-0000C42D0000}"/>
    <cellStyle name="Normal 6 3 2 6 3 2 3 4" xfId="40411" xr:uid="{00000000-0005-0000-0000-0000C52D0000}"/>
    <cellStyle name="Normal 6 3 2 6 3 2 4" xfId="11102" xr:uid="{00000000-0005-0000-0000-0000C62D0000}"/>
    <cellStyle name="Normal 6 3 2 6 3 2 4 2" xfId="28455" xr:uid="{00000000-0005-0000-0000-0000C72D0000}"/>
    <cellStyle name="Normal 6 3 2 6 3 2 4 3" xfId="45801" xr:uid="{00000000-0005-0000-0000-0000C82D0000}"/>
    <cellStyle name="Normal 6 3 2 6 3 2 5" xfId="19782" xr:uid="{00000000-0005-0000-0000-0000C92D0000}"/>
    <cellStyle name="Normal 6 3 2 6 3 2 6" xfId="37128" xr:uid="{00000000-0005-0000-0000-0000CA2D0000}"/>
    <cellStyle name="Normal 6 3 2 6 3 3" xfId="6398" xr:uid="{00000000-0005-0000-0000-0000CB2D0000}"/>
    <cellStyle name="Normal 6 3 2 6 3 3 2" xfId="15071" xr:uid="{00000000-0005-0000-0000-0000CC2D0000}"/>
    <cellStyle name="Normal 6 3 2 6 3 3 2 2" xfId="32424" xr:uid="{00000000-0005-0000-0000-0000CD2D0000}"/>
    <cellStyle name="Normal 6 3 2 6 3 3 2 3" xfId="49770" xr:uid="{00000000-0005-0000-0000-0000CE2D0000}"/>
    <cellStyle name="Normal 6 3 2 6 3 3 3" xfId="23751" xr:uid="{00000000-0005-0000-0000-0000CF2D0000}"/>
    <cellStyle name="Normal 6 3 2 6 3 3 4" xfId="41097" xr:uid="{00000000-0005-0000-0000-0000D02D0000}"/>
    <cellStyle name="Normal 6 3 2 6 3 4" xfId="4242" xr:uid="{00000000-0005-0000-0000-0000D12D0000}"/>
    <cellStyle name="Normal 6 3 2 6 3 4 2" xfId="12915" xr:uid="{00000000-0005-0000-0000-0000D22D0000}"/>
    <cellStyle name="Normal 6 3 2 6 3 4 2 2" xfId="30268" xr:uid="{00000000-0005-0000-0000-0000D32D0000}"/>
    <cellStyle name="Normal 6 3 2 6 3 4 2 3" xfId="47614" xr:uid="{00000000-0005-0000-0000-0000D42D0000}"/>
    <cellStyle name="Normal 6 3 2 6 3 4 3" xfId="21595" xr:uid="{00000000-0005-0000-0000-0000D52D0000}"/>
    <cellStyle name="Normal 6 3 2 6 3 4 4" xfId="38941" xr:uid="{00000000-0005-0000-0000-0000D62D0000}"/>
    <cellStyle name="Normal 6 3 2 6 3 5" xfId="9289" xr:uid="{00000000-0005-0000-0000-0000D72D0000}"/>
    <cellStyle name="Normal 6 3 2 6 3 5 2" xfId="26642" xr:uid="{00000000-0005-0000-0000-0000D82D0000}"/>
    <cellStyle name="Normal 6 3 2 6 3 5 3" xfId="43988" xr:uid="{00000000-0005-0000-0000-0000D92D0000}"/>
    <cellStyle name="Normal 6 3 2 6 3 6" xfId="17969" xr:uid="{00000000-0005-0000-0000-0000DA2D0000}"/>
    <cellStyle name="Normal 6 3 2 6 3 7" xfId="35315" xr:uid="{00000000-0005-0000-0000-0000DB2D0000}"/>
    <cellStyle name="Normal 6 3 2 6 4" xfId="1939" xr:uid="{00000000-0005-0000-0000-0000DC2D0000}"/>
    <cellStyle name="Normal 6 3 2 6 4 2" xfId="7721" xr:uid="{00000000-0005-0000-0000-0000DD2D0000}"/>
    <cellStyle name="Normal 6 3 2 6 4 2 2" xfId="16394" xr:uid="{00000000-0005-0000-0000-0000DE2D0000}"/>
    <cellStyle name="Normal 6 3 2 6 4 2 2 2" xfId="33747" xr:uid="{00000000-0005-0000-0000-0000DF2D0000}"/>
    <cellStyle name="Normal 6 3 2 6 4 2 2 3" xfId="51093" xr:uid="{00000000-0005-0000-0000-0000E02D0000}"/>
    <cellStyle name="Normal 6 3 2 6 4 2 3" xfId="25074" xr:uid="{00000000-0005-0000-0000-0000E12D0000}"/>
    <cellStyle name="Normal 6 3 2 6 4 2 4" xfId="42420" xr:uid="{00000000-0005-0000-0000-0000E22D0000}"/>
    <cellStyle name="Normal 6 3 2 6 4 3" xfId="3752" xr:uid="{00000000-0005-0000-0000-0000E32D0000}"/>
    <cellStyle name="Normal 6 3 2 6 4 3 2" xfId="12425" xr:uid="{00000000-0005-0000-0000-0000E42D0000}"/>
    <cellStyle name="Normal 6 3 2 6 4 3 2 2" xfId="29778" xr:uid="{00000000-0005-0000-0000-0000E52D0000}"/>
    <cellStyle name="Normal 6 3 2 6 4 3 2 3" xfId="47124" xr:uid="{00000000-0005-0000-0000-0000E62D0000}"/>
    <cellStyle name="Normal 6 3 2 6 4 3 3" xfId="21105" xr:uid="{00000000-0005-0000-0000-0000E72D0000}"/>
    <cellStyle name="Normal 6 3 2 6 4 3 4" xfId="38451" xr:uid="{00000000-0005-0000-0000-0000E82D0000}"/>
    <cellStyle name="Normal 6 3 2 6 4 4" xfId="10612" xr:uid="{00000000-0005-0000-0000-0000E92D0000}"/>
    <cellStyle name="Normal 6 3 2 6 4 4 2" xfId="27965" xr:uid="{00000000-0005-0000-0000-0000EA2D0000}"/>
    <cellStyle name="Normal 6 3 2 6 4 4 3" xfId="45311" xr:uid="{00000000-0005-0000-0000-0000EB2D0000}"/>
    <cellStyle name="Normal 6 3 2 6 4 5" xfId="19292" xr:uid="{00000000-0005-0000-0000-0000EC2D0000}"/>
    <cellStyle name="Normal 6 3 2 6 4 6" xfId="36638" xr:uid="{00000000-0005-0000-0000-0000ED2D0000}"/>
    <cellStyle name="Normal 6 3 2 6 5" xfId="1351" xr:uid="{00000000-0005-0000-0000-0000EE2D0000}"/>
    <cellStyle name="Normal 6 3 2 6 5 2" xfId="7133" xr:uid="{00000000-0005-0000-0000-0000EF2D0000}"/>
    <cellStyle name="Normal 6 3 2 6 5 2 2" xfId="15806" xr:uid="{00000000-0005-0000-0000-0000F02D0000}"/>
    <cellStyle name="Normal 6 3 2 6 5 2 2 2" xfId="33159" xr:uid="{00000000-0005-0000-0000-0000F12D0000}"/>
    <cellStyle name="Normal 6 3 2 6 5 2 2 3" xfId="50505" xr:uid="{00000000-0005-0000-0000-0000F22D0000}"/>
    <cellStyle name="Normal 6 3 2 6 5 2 3" xfId="24486" xr:uid="{00000000-0005-0000-0000-0000F32D0000}"/>
    <cellStyle name="Normal 6 3 2 6 5 2 4" xfId="41832" xr:uid="{00000000-0005-0000-0000-0000F42D0000}"/>
    <cellStyle name="Normal 6 3 2 6 5 3" xfId="4977" xr:uid="{00000000-0005-0000-0000-0000F52D0000}"/>
    <cellStyle name="Normal 6 3 2 6 5 3 2" xfId="13650" xr:uid="{00000000-0005-0000-0000-0000F62D0000}"/>
    <cellStyle name="Normal 6 3 2 6 5 3 2 2" xfId="31003" xr:uid="{00000000-0005-0000-0000-0000F72D0000}"/>
    <cellStyle name="Normal 6 3 2 6 5 3 2 3" xfId="48349" xr:uid="{00000000-0005-0000-0000-0000F82D0000}"/>
    <cellStyle name="Normal 6 3 2 6 5 3 3" xfId="22330" xr:uid="{00000000-0005-0000-0000-0000F92D0000}"/>
    <cellStyle name="Normal 6 3 2 6 5 3 4" xfId="39676" xr:uid="{00000000-0005-0000-0000-0000FA2D0000}"/>
    <cellStyle name="Normal 6 3 2 6 5 4" xfId="10024" xr:uid="{00000000-0005-0000-0000-0000FB2D0000}"/>
    <cellStyle name="Normal 6 3 2 6 5 4 2" xfId="27377" xr:uid="{00000000-0005-0000-0000-0000FC2D0000}"/>
    <cellStyle name="Normal 6 3 2 6 5 4 3" xfId="44723" xr:uid="{00000000-0005-0000-0000-0000FD2D0000}"/>
    <cellStyle name="Normal 6 3 2 6 5 5" xfId="18704" xr:uid="{00000000-0005-0000-0000-0000FE2D0000}"/>
    <cellStyle name="Normal 6 3 2 6 5 6" xfId="36050" xr:uid="{00000000-0005-0000-0000-0000FF2D0000}"/>
    <cellStyle name="Normal 6 3 2 6 6" xfId="5908" xr:uid="{00000000-0005-0000-0000-0000002E0000}"/>
    <cellStyle name="Normal 6 3 2 6 6 2" xfId="14581" xr:uid="{00000000-0005-0000-0000-0000012E0000}"/>
    <cellStyle name="Normal 6 3 2 6 6 2 2" xfId="31934" xr:uid="{00000000-0005-0000-0000-0000022E0000}"/>
    <cellStyle name="Normal 6 3 2 6 6 2 3" xfId="49280" xr:uid="{00000000-0005-0000-0000-0000032E0000}"/>
    <cellStyle name="Normal 6 3 2 6 6 3" xfId="23261" xr:uid="{00000000-0005-0000-0000-0000042E0000}"/>
    <cellStyle name="Normal 6 3 2 6 6 4" xfId="40607" xr:uid="{00000000-0005-0000-0000-0000052E0000}"/>
    <cellStyle name="Normal 6 3 2 6 7" xfId="3164" xr:uid="{00000000-0005-0000-0000-0000062E0000}"/>
    <cellStyle name="Normal 6 3 2 6 7 2" xfId="11837" xr:uid="{00000000-0005-0000-0000-0000072E0000}"/>
    <cellStyle name="Normal 6 3 2 6 7 2 2" xfId="29190" xr:uid="{00000000-0005-0000-0000-0000082E0000}"/>
    <cellStyle name="Normal 6 3 2 6 7 2 3" xfId="46536" xr:uid="{00000000-0005-0000-0000-0000092E0000}"/>
    <cellStyle name="Normal 6 3 2 6 7 3" xfId="20517" xr:uid="{00000000-0005-0000-0000-00000A2E0000}"/>
    <cellStyle name="Normal 6 3 2 6 7 4" xfId="37863" xr:uid="{00000000-0005-0000-0000-00000B2E0000}"/>
    <cellStyle name="Normal 6 3 2 6 8" xfId="8799" xr:uid="{00000000-0005-0000-0000-00000C2E0000}"/>
    <cellStyle name="Normal 6 3 2 6 8 2" xfId="26152" xr:uid="{00000000-0005-0000-0000-00000D2E0000}"/>
    <cellStyle name="Normal 6 3 2 6 8 3" xfId="43498" xr:uid="{00000000-0005-0000-0000-00000E2E0000}"/>
    <cellStyle name="Normal 6 3 2 6 9" xfId="17479" xr:uid="{00000000-0005-0000-0000-00000F2E0000}"/>
    <cellStyle name="Normal 6 3 2 7" xfId="763" xr:uid="{00000000-0005-0000-0000-0000102E0000}"/>
    <cellStyle name="Normal 6 3 2 7 2" xfId="2576" xr:uid="{00000000-0005-0000-0000-0000112E0000}"/>
    <cellStyle name="Normal 6 3 2 7 2 2" xfId="8358" xr:uid="{00000000-0005-0000-0000-0000122E0000}"/>
    <cellStyle name="Normal 6 3 2 7 2 2 2" xfId="17031" xr:uid="{00000000-0005-0000-0000-0000132E0000}"/>
    <cellStyle name="Normal 6 3 2 7 2 2 2 2" xfId="34384" xr:uid="{00000000-0005-0000-0000-0000142E0000}"/>
    <cellStyle name="Normal 6 3 2 7 2 2 2 3" xfId="51730" xr:uid="{00000000-0005-0000-0000-0000152E0000}"/>
    <cellStyle name="Normal 6 3 2 7 2 2 3" xfId="25711" xr:uid="{00000000-0005-0000-0000-0000162E0000}"/>
    <cellStyle name="Normal 6 3 2 7 2 2 4" xfId="43057" xr:uid="{00000000-0005-0000-0000-0000172E0000}"/>
    <cellStyle name="Normal 6 3 2 7 2 3" xfId="4389" xr:uid="{00000000-0005-0000-0000-0000182E0000}"/>
    <cellStyle name="Normal 6 3 2 7 2 3 2" xfId="13062" xr:uid="{00000000-0005-0000-0000-0000192E0000}"/>
    <cellStyle name="Normal 6 3 2 7 2 3 2 2" xfId="30415" xr:uid="{00000000-0005-0000-0000-00001A2E0000}"/>
    <cellStyle name="Normal 6 3 2 7 2 3 2 3" xfId="47761" xr:uid="{00000000-0005-0000-0000-00001B2E0000}"/>
    <cellStyle name="Normal 6 3 2 7 2 3 3" xfId="21742" xr:uid="{00000000-0005-0000-0000-00001C2E0000}"/>
    <cellStyle name="Normal 6 3 2 7 2 3 4" xfId="39088" xr:uid="{00000000-0005-0000-0000-00001D2E0000}"/>
    <cellStyle name="Normal 6 3 2 7 2 4" xfId="11249" xr:uid="{00000000-0005-0000-0000-00001E2E0000}"/>
    <cellStyle name="Normal 6 3 2 7 2 4 2" xfId="28602" xr:uid="{00000000-0005-0000-0000-00001F2E0000}"/>
    <cellStyle name="Normal 6 3 2 7 2 4 3" xfId="45948" xr:uid="{00000000-0005-0000-0000-0000202E0000}"/>
    <cellStyle name="Normal 6 3 2 7 2 5" xfId="19929" xr:uid="{00000000-0005-0000-0000-0000212E0000}"/>
    <cellStyle name="Normal 6 3 2 7 2 6" xfId="37275" xr:uid="{00000000-0005-0000-0000-0000222E0000}"/>
    <cellStyle name="Normal 6 3 2 7 3" xfId="1498" xr:uid="{00000000-0005-0000-0000-0000232E0000}"/>
    <cellStyle name="Normal 6 3 2 7 3 2" xfId="7280" xr:uid="{00000000-0005-0000-0000-0000242E0000}"/>
    <cellStyle name="Normal 6 3 2 7 3 2 2" xfId="15953" xr:uid="{00000000-0005-0000-0000-0000252E0000}"/>
    <cellStyle name="Normal 6 3 2 7 3 2 2 2" xfId="33306" xr:uid="{00000000-0005-0000-0000-0000262E0000}"/>
    <cellStyle name="Normal 6 3 2 7 3 2 2 3" xfId="50652" xr:uid="{00000000-0005-0000-0000-0000272E0000}"/>
    <cellStyle name="Normal 6 3 2 7 3 2 3" xfId="24633" xr:uid="{00000000-0005-0000-0000-0000282E0000}"/>
    <cellStyle name="Normal 6 3 2 7 3 2 4" xfId="41979" xr:uid="{00000000-0005-0000-0000-0000292E0000}"/>
    <cellStyle name="Normal 6 3 2 7 3 3" xfId="5124" xr:uid="{00000000-0005-0000-0000-00002A2E0000}"/>
    <cellStyle name="Normal 6 3 2 7 3 3 2" xfId="13797" xr:uid="{00000000-0005-0000-0000-00002B2E0000}"/>
    <cellStyle name="Normal 6 3 2 7 3 3 2 2" xfId="31150" xr:uid="{00000000-0005-0000-0000-00002C2E0000}"/>
    <cellStyle name="Normal 6 3 2 7 3 3 2 3" xfId="48496" xr:uid="{00000000-0005-0000-0000-00002D2E0000}"/>
    <cellStyle name="Normal 6 3 2 7 3 3 3" xfId="22477" xr:uid="{00000000-0005-0000-0000-00002E2E0000}"/>
    <cellStyle name="Normal 6 3 2 7 3 3 4" xfId="39823" xr:uid="{00000000-0005-0000-0000-00002F2E0000}"/>
    <cellStyle name="Normal 6 3 2 7 3 4" xfId="10171" xr:uid="{00000000-0005-0000-0000-0000302E0000}"/>
    <cellStyle name="Normal 6 3 2 7 3 4 2" xfId="27524" xr:uid="{00000000-0005-0000-0000-0000312E0000}"/>
    <cellStyle name="Normal 6 3 2 7 3 4 3" xfId="44870" xr:uid="{00000000-0005-0000-0000-0000322E0000}"/>
    <cellStyle name="Normal 6 3 2 7 3 5" xfId="18851" xr:uid="{00000000-0005-0000-0000-0000332E0000}"/>
    <cellStyle name="Normal 6 3 2 7 3 6" xfId="36197" xr:uid="{00000000-0005-0000-0000-0000342E0000}"/>
    <cellStyle name="Normal 6 3 2 7 4" xfId="6545" xr:uid="{00000000-0005-0000-0000-0000352E0000}"/>
    <cellStyle name="Normal 6 3 2 7 4 2" xfId="15218" xr:uid="{00000000-0005-0000-0000-0000362E0000}"/>
    <cellStyle name="Normal 6 3 2 7 4 2 2" xfId="32571" xr:uid="{00000000-0005-0000-0000-0000372E0000}"/>
    <cellStyle name="Normal 6 3 2 7 4 2 3" xfId="49917" xr:uid="{00000000-0005-0000-0000-0000382E0000}"/>
    <cellStyle name="Normal 6 3 2 7 4 3" xfId="23898" xr:uid="{00000000-0005-0000-0000-0000392E0000}"/>
    <cellStyle name="Normal 6 3 2 7 4 4" xfId="41244" xr:uid="{00000000-0005-0000-0000-00003A2E0000}"/>
    <cellStyle name="Normal 6 3 2 7 5" xfId="3311" xr:uid="{00000000-0005-0000-0000-00003B2E0000}"/>
    <cellStyle name="Normal 6 3 2 7 5 2" xfId="11984" xr:uid="{00000000-0005-0000-0000-00003C2E0000}"/>
    <cellStyle name="Normal 6 3 2 7 5 2 2" xfId="29337" xr:uid="{00000000-0005-0000-0000-00003D2E0000}"/>
    <cellStyle name="Normal 6 3 2 7 5 2 3" xfId="46683" xr:uid="{00000000-0005-0000-0000-00003E2E0000}"/>
    <cellStyle name="Normal 6 3 2 7 5 3" xfId="20664" xr:uid="{00000000-0005-0000-0000-00003F2E0000}"/>
    <cellStyle name="Normal 6 3 2 7 5 4" xfId="38010" xr:uid="{00000000-0005-0000-0000-0000402E0000}"/>
    <cellStyle name="Normal 6 3 2 7 6" xfId="9436" xr:uid="{00000000-0005-0000-0000-0000412E0000}"/>
    <cellStyle name="Normal 6 3 2 7 6 2" xfId="26789" xr:uid="{00000000-0005-0000-0000-0000422E0000}"/>
    <cellStyle name="Normal 6 3 2 7 6 3" xfId="44135" xr:uid="{00000000-0005-0000-0000-0000432E0000}"/>
    <cellStyle name="Normal 6 3 2 7 7" xfId="18116" xr:uid="{00000000-0005-0000-0000-0000442E0000}"/>
    <cellStyle name="Normal 6 3 2 7 8" xfId="35462" xr:uid="{00000000-0005-0000-0000-0000452E0000}"/>
    <cellStyle name="Normal 6 3 2 8" xfId="371" xr:uid="{00000000-0005-0000-0000-0000462E0000}"/>
    <cellStyle name="Normal 6 3 2 8 2" xfId="2184" xr:uid="{00000000-0005-0000-0000-0000472E0000}"/>
    <cellStyle name="Normal 6 3 2 8 2 2" xfId="7966" xr:uid="{00000000-0005-0000-0000-0000482E0000}"/>
    <cellStyle name="Normal 6 3 2 8 2 2 2" xfId="16639" xr:uid="{00000000-0005-0000-0000-0000492E0000}"/>
    <cellStyle name="Normal 6 3 2 8 2 2 2 2" xfId="33992" xr:uid="{00000000-0005-0000-0000-00004A2E0000}"/>
    <cellStyle name="Normal 6 3 2 8 2 2 2 3" xfId="51338" xr:uid="{00000000-0005-0000-0000-00004B2E0000}"/>
    <cellStyle name="Normal 6 3 2 8 2 2 3" xfId="25319" xr:uid="{00000000-0005-0000-0000-00004C2E0000}"/>
    <cellStyle name="Normal 6 3 2 8 2 2 4" xfId="42665" xr:uid="{00000000-0005-0000-0000-00004D2E0000}"/>
    <cellStyle name="Normal 6 3 2 8 2 3" xfId="5467" xr:uid="{00000000-0005-0000-0000-00004E2E0000}"/>
    <cellStyle name="Normal 6 3 2 8 2 3 2" xfId="14140" xr:uid="{00000000-0005-0000-0000-00004F2E0000}"/>
    <cellStyle name="Normal 6 3 2 8 2 3 2 2" xfId="31493" xr:uid="{00000000-0005-0000-0000-0000502E0000}"/>
    <cellStyle name="Normal 6 3 2 8 2 3 2 3" xfId="48839" xr:uid="{00000000-0005-0000-0000-0000512E0000}"/>
    <cellStyle name="Normal 6 3 2 8 2 3 3" xfId="22820" xr:uid="{00000000-0005-0000-0000-0000522E0000}"/>
    <cellStyle name="Normal 6 3 2 8 2 3 4" xfId="40166" xr:uid="{00000000-0005-0000-0000-0000532E0000}"/>
    <cellStyle name="Normal 6 3 2 8 2 4" xfId="10857" xr:uid="{00000000-0005-0000-0000-0000542E0000}"/>
    <cellStyle name="Normal 6 3 2 8 2 4 2" xfId="28210" xr:uid="{00000000-0005-0000-0000-0000552E0000}"/>
    <cellStyle name="Normal 6 3 2 8 2 4 3" xfId="45556" xr:uid="{00000000-0005-0000-0000-0000562E0000}"/>
    <cellStyle name="Normal 6 3 2 8 2 5" xfId="19537" xr:uid="{00000000-0005-0000-0000-0000572E0000}"/>
    <cellStyle name="Normal 6 3 2 8 2 6" xfId="36883" xr:uid="{00000000-0005-0000-0000-0000582E0000}"/>
    <cellStyle name="Normal 6 3 2 8 3" xfId="6153" xr:uid="{00000000-0005-0000-0000-0000592E0000}"/>
    <cellStyle name="Normal 6 3 2 8 3 2" xfId="14826" xr:uid="{00000000-0005-0000-0000-00005A2E0000}"/>
    <cellStyle name="Normal 6 3 2 8 3 2 2" xfId="32179" xr:uid="{00000000-0005-0000-0000-00005B2E0000}"/>
    <cellStyle name="Normal 6 3 2 8 3 2 3" xfId="49525" xr:uid="{00000000-0005-0000-0000-00005C2E0000}"/>
    <cellStyle name="Normal 6 3 2 8 3 3" xfId="23506" xr:uid="{00000000-0005-0000-0000-00005D2E0000}"/>
    <cellStyle name="Normal 6 3 2 8 3 4" xfId="40852" xr:uid="{00000000-0005-0000-0000-00005E2E0000}"/>
    <cellStyle name="Normal 6 3 2 8 4" xfId="3997" xr:uid="{00000000-0005-0000-0000-00005F2E0000}"/>
    <cellStyle name="Normal 6 3 2 8 4 2" xfId="12670" xr:uid="{00000000-0005-0000-0000-0000602E0000}"/>
    <cellStyle name="Normal 6 3 2 8 4 2 2" xfId="30023" xr:uid="{00000000-0005-0000-0000-0000612E0000}"/>
    <cellStyle name="Normal 6 3 2 8 4 2 3" xfId="47369" xr:uid="{00000000-0005-0000-0000-0000622E0000}"/>
    <cellStyle name="Normal 6 3 2 8 4 3" xfId="21350" xr:uid="{00000000-0005-0000-0000-0000632E0000}"/>
    <cellStyle name="Normal 6 3 2 8 4 4" xfId="38696" xr:uid="{00000000-0005-0000-0000-0000642E0000}"/>
    <cellStyle name="Normal 6 3 2 8 5" xfId="9044" xr:uid="{00000000-0005-0000-0000-0000652E0000}"/>
    <cellStyle name="Normal 6 3 2 8 5 2" xfId="26397" xr:uid="{00000000-0005-0000-0000-0000662E0000}"/>
    <cellStyle name="Normal 6 3 2 8 5 3" xfId="43743" xr:uid="{00000000-0005-0000-0000-0000672E0000}"/>
    <cellStyle name="Normal 6 3 2 8 6" xfId="17724" xr:uid="{00000000-0005-0000-0000-0000682E0000}"/>
    <cellStyle name="Normal 6 3 2 8 7" xfId="35070" xr:uid="{00000000-0005-0000-0000-0000692E0000}"/>
    <cellStyle name="Normal 6 3 2 9" xfId="1841" xr:uid="{00000000-0005-0000-0000-00006A2E0000}"/>
    <cellStyle name="Normal 6 3 2 9 2" xfId="7623" xr:uid="{00000000-0005-0000-0000-00006B2E0000}"/>
    <cellStyle name="Normal 6 3 2 9 2 2" xfId="16296" xr:uid="{00000000-0005-0000-0000-00006C2E0000}"/>
    <cellStyle name="Normal 6 3 2 9 2 2 2" xfId="33649" xr:uid="{00000000-0005-0000-0000-00006D2E0000}"/>
    <cellStyle name="Normal 6 3 2 9 2 2 3" xfId="50995" xr:uid="{00000000-0005-0000-0000-00006E2E0000}"/>
    <cellStyle name="Normal 6 3 2 9 2 3" xfId="24976" xr:uid="{00000000-0005-0000-0000-00006F2E0000}"/>
    <cellStyle name="Normal 6 3 2 9 2 4" xfId="42322" xr:uid="{00000000-0005-0000-0000-0000702E0000}"/>
    <cellStyle name="Normal 6 3 2 9 3" xfId="3654" xr:uid="{00000000-0005-0000-0000-0000712E0000}"/>
    <cellStyle name="Normal 6 3 2 9 3 2" xfId="12327" xr:uid="{00000000-0005-0000-0000-0000722E0000}"/>
    <cellStyle name="Normal 6 3 2 9 3 2 2" xfId="29680" xr:uid="{00000000-0005-0000-0000-0000732E0000}"/>
    <cellStyle name="Normal 6 3 2 9 3 2 3" xfId="47026" xr:uid="{00000000-0005-0000-0000-0000742E0000}"/>
    <cellStyle name="Normal 6 3 2 9 3 3" xfId="21007" xr:uid="{00000000-0005-0000-0000-0000752E0000}"/>
    <cellStyle name="Normal 6 3 2 9 3 4" xfId="38353" xr:uid="{00000000-0005-0000-0000-0000762E0000}"/>
    <cellStyle name="Normal 6 3 2 9 4" xfId="10514" xr:uid="{00000000-0005-0000-0000-0000772E0000}"/>
    <cellStyle name="Normal 6 3 2 9 4 2" xfId="27867" xr:uid="{00000000-0005-0000-0000-0000782E0000}"/>
    <cellStyle name="Normal 6 3 2 9 4 3" xfId="45213" xr:uid="{00000000-0005-0000-0000-0000792E0000}"/>
    <cellStyle name="Normal 6 3 2 9 5" xfId="19194" xr:uid="{00000000-0005-0000-0000-00007A2E0000}"/>
    <cellStyle name="Normal 6 3 2 9 6" xfId="36540" xr:uid="{00000000-0005-0000-0000-00007B2E0000}"/>
    <cellStyle name="Normal 6 3 3" xfId="39" xr:uid="{00000000-0005-0000-0000-00007C2E0000}"/>
    <cellStyle name="Normal 6 3 3 10" xfId="5821" xr:uid="{00000000-0005-0000-0000-00007D2E0000}"/>
    <cellStyle name="Normal 6 3 3 10 2" xfId="14494" xr:uid="{00000000-0005-0000-0000-00007E2E0000}"/>
    <cellStyle name="Normal 6 3 3 10 2 2" xfId="31847" xr:uid="{00000000-0005-0000-0000-00007F2E0000}"/>
    <cellStyle name="Normal 6 3 3 10 2 3" xfId="49193" xr:uid="{00000000-0005-0000-0000-0000802E0000}"/>
    <cellStyle name="Normal 6 3 3 10 3" xfId="23174" xr:uid="{00000000-0005-0000-0000-0000812E0000}"/>
    <cellStyle name="Normal 6 3 3 10 4" xfId="40520" xr:uid="{00000000-0005-0000-0000-0000822E0000}"/>
    <cellStyle name="Normal 6 3 3 11" xfId="2930" xr:uid="{00000000-0005-0000-0000-0000832E0000}"/>
    <cellStyle name="Normal 6 3 3 11 2" xfId="11603" xr:uid="{00000000-0005-0000-0000-0000842E0000}"/>
    <cellStyle name="Normal 6 3 3 11 2 2" xfId="28956" xr:uid="{00000000-0005-0000-0000-0000852E0000}"/>
    <cellStyle name="Normal 6 3 3 11 2 3" xfId="46302" xr:uid="{00000000-0005-0000-0000-0000862E0000}"/>
    <cellStyle name="Normal 6 3 3 11 3" xfId="20283" xr:uid="{00000000-0005-0000-0000-0000872E0000}"/>
    <cellStyle name="Normal 6 3 3 11 4" xfId="37629" xr:uid="{00000000-0005-0000-0000-0000882E0000}"/>
    <cellStyle name="Normal 6 3 3 12" xfId="8712" xr:uid="{00000000-0005-0000-0000-0000892E0000}"/>
    <cellStyle name="Normal 6 3 3 12 2" xfId="26065" xr:uid="{00000000-0005-0000-0000-00008A2E0000}"/>
    <cellStyle name="Normal 6 3 3 12 3" xfId="43411" xr:uid="{00000000-0005-0000-0000-00008B2E0000}"/>
    <cellStyle name="Normal 6 3 3 13" xfId="17392" xr:uid="{00000000-0005-0000-0000-00008C2E0000}"/>
    <cellStyle name="Normal 6 3 3 14" xfId="34738" xr:uid="{00000000-0005-0000-0000-00008D2E0000}"/>
    <cellStyle name="Normal 6 3 3 2" xfId="88" xr:uid="{00000000-0005-0000-0000-00008E2E0000}"/>
    <cellStyle name="Normal 6 3 3 2 10" xfId="8761" xr:uid="{00000000-0005-0000-0000-00008F2E0000}"/>
    <cellStyle name="Normal 6 3 3 2 10 2" xfId="26114" xr:uid="{00000000-0005-0000-0000-0000902E0000}"/>
    <cellStyle name="Normal 6 3 3 2 10 3" xfId="43460" xr:uid="{00000000-0005-0000-0000-0000912E0000}"/>
    <cellStyle name="Normal 6 3 3 2 11" xfId="17441" xr:uid="{00000000-0005-0000-0000-0000922E0000}"/>
    <cellStyle name="Normal 6 3 3 2 12" xfId="34787" xr:uid="{00000000-0005-0000-0000-0000932E0000}"/>
    <cellStyle name="Normal 6 3 3 2 2" xfId="333" xr:uid="{00000000-0005-0000-0000-0000942E0000}"/>
    <cellStyle name="Normal 6 3 3 2 2 10" xfId="35032" xr:uid="{00000000-0005-0000-0000-0000952E0000}"/>
    <cellStyle name="Normal 6 3 3 2 2 2" xfId="1068" xr:uid="{00000000-0005-0000-0000-0000962E0000}"/>
    <cellStyle name="Normal 6 3 3 2 2 2 2" xfId="2881" xr:uid="{00000000-0005-0000-0000-0000972E0000}"/>
    <cellStyle name="Normal 6 3 3 2 2 2 2 2" xfId="8663" xr:uid="{00000000-0005-0000-0000-0000982E0000}"/>
    <cellStyle name="Normal 6 3 3 2 2 2 2 2 2" xfId="17336" xr:uid="{00000000-0005-0000-0000-0000992E0000}"/>
    <cellStyle name="Normal 6 3 3 2 2 2 2 2 2 2" xfId="34689" xr:uid="{00000000-0005-0000-0000-00009A2E0000}"/>
    <cellStyle name="Normal 6 3 3 2 2 2 2 2 2 3" xfId="52035" xr:uid="{00000000-0005-0000-0000-00009B2E0000}"/>
    <cellStyle name="Normal 6 3 3 2 2 2 2 2 3" xfId="26016" xr:uid="{00000000-0005-0000-0000-00009C2E0000}"/>
    <cellStyle name="Normal 6 3 3 2 2 2 2 2 4" xfId="43362" xr:uid="{00000000-0005-0000-0000-00009D2E0000}"/>
    <cellStyle name="Normal 6 3 3 2 2 2 2 3" xfId="4694" xr:uid="{00000000-0005-0000-0000-00009E2E0000}"/>
    <cellStyle name="Normal 6 3 3 2 2 2 2 3 2" xfId="13367" xr:uid="{00000000-0005-0000-0000-00009F2E0000}"/>
    <cellStyle name="Normal 6 3 3 2 2 2 2 3 2 2" xfId="30720" xr:uid="{00000000-0005-0000-0000-0000A02E0000}"/>
    <cellStyle name="Normal 6 3 3 2 2 2 2 3 2 3" xfId="48066" xr:uid="{00000000-0005-0000-0000-0000A12E0000}"/>
    <cellStyle name="Normal 6 3 3 2 2 2 2 3 3" xfId="22047" xr:uid="{00000000-0005-0000-0000-0000A22E0000}"/>
    <cellStyle name="Normal 6 3 3 2 2 2 2 3 4" xfId="39393" xr:uid="{00000000-0005-0000-0000-0000A32E0000}"/>
    <cellStyle name="Normal 6 3 3 2 2 2 2 4" xfId="11554" xr:uid="{00000000-0005-0000-0000-0000A42E0000}"/>
    <cellStyle name="Normal 6 3 3 2 2 2 2 4 2" xfId="28907" xr:uid="{00000000-0005-0000-0000-0000A52E0000}"/>
    <cellStyle name="Normal 6 3 3 2 2 2 2 4 3" xfId="46253" xr:uid="{00000000-0005-0000-0000-0000A62E0000}"/>
    <cellStyle name="Normal 6 3 3 2 2 2 2 5" xfId="20234" xr:uid="{00000000-0005-0000-0000-0000A72E0000}"/>
    <cellStyle name="Normal 6 3 3 2 2 2 2 6" xfId="37580" xr:uid="{00000000-0005-0000-0000-0000A82E0000}"/>
    <cellStyle name="Normal 6 3 3 2 2 2 3" xfId="1803" xr:uid="{00000000-0005-0000-0000-0000A92E0000}"/>
    <cellStyle name="Normal 6 3 3 2 2 2 3 2" xfId="7585" xr:uid="{00000000-0005-0000-0000-0000AA2E0000}"/>
    <cellStyle name="Normal 6 3 3 2 2 2 3 2 2" xfId="16258" xr:uid="{00000000-0005-0000-0000-0000AB2E0000}"/>
    <cellStyle name="Normal 6 3 3 2 2 2 3 2 2 2" xfId="33611" xr:uid="{00000000-0005-0000-0000-0000AC2E0000}"/>
    <cellStyle name="Normal 6 3 3 2 2 2 3 2 2 3" xfId="50957" xr:uid="{00000000-0005-0000-0000-0000AD2E0000}"/>
    <cellStyle name="Normal 6 3 3 2 2 2 3 2 3" xfId="24938" xr:uid="{00000000-0005-0000-0000-0000AE2E0000}"/>
    <cellStyle name="Normal 6 3 3 2 2 2 3 2 4" xfId="42284" xr:uid="{00000000-0005-0000-0000-0000AF2E0000}"/>
    <cellStyle name="Normal 6 3 3 2 2 2 3 3" xfId="5429" xr:uid="{00000000-0005-0000-0000-0000B02E0000}"/>
    <cellStyle name="Normal 6 3 3 2 2 2 3 3 2" xfId="14102" xr:uid="{00000000-0005-0000-0000-0000B12E0000}"/>
    <cellStyle name="Normal 6 3 3 2 2 2 3 3 2 2" xfId="31455" xr:uid="{00000000-0005-0000-0000-0000B22E0000}"/>
    <cellStyle name="Normal 6 3 3 2 2 2 3 3 2 3" xfId="48801" xr:uid="{00000000-0005-0000-0000-0000B32E0000}"/>
    <cellStyle name="Normal 6 3 3 2 2 2 3 3 3" xfId="22782" xr:uid="{00000000-0005-0000-0000-0000B42E0000}"/>
    <cellStyle name="Normal 6 3 3 2 2 2 3 3 4" xfId="40128" xr:uid="{00000000-0005-0000-0000-0000B52E0000}"/>
    <cellStyle name="Normal 6 3 3 2 2 2 3 4" xfId="10476" xr:uid="{00000000-0005-0000-0000-0000B62E0000}"/>
    <cellStyle name="Normal 6 3 3 2 2 2 3 4 2" xfId="27829" xr:uid="{00000000-0005-0000-0000-0000B72E0000}"/>
    <cellStyle name="Normal 6 3 3 2 2 2 3 4 3" xfId="45175" xr:uid="{00000000-0005-0000-0000-0000B82E0000}"/>
    <cellStyle name="Normal 6 3 3 2 2 2 3 5" xfId="19156" xr:uid="{00000000-0005-0000-0000-0000B92E0000}"/>
    <cellStyle name="Normal 6 3 3 2 2 2 3 6" xfId="36502" xr:uid="{00000000-0005-0000-0000-0000BA2E0000}"/>
    <cellStyle name="Normal 6 3 3 2 2 2 4" xfId="6850" xr:uid="{00000000-0005-0000-0000-0000BB2E0000}"/>
    <cellStyle name="Normal 6 3 3 2 2 2 4 2" xfId="15523" xr:uid="{00000000-0005-0000-0000-0000BC2E0000}"/>
    <cellStyle name="Normal 6 3 3 2 2 2 4 2 2" xfId="32876" xr:uid="{00000000-0005-0000-0000-0000BD2E0000}"/>
    <cellStyle name="Normal 6 3 3 2 2 2 4 2 3" xfId="50222" xr:uid="{00000000-0005-0000-0000-0000BE2E0000}"/>
    <cellStyle name="Normal 6 3 3 2 2 2 4 3" xfId="24203" xr:uid="{00000000-0005-0000-0000-0000BF2E0000}"/>
    <cellStyle name="Normal 6 3 3 2 2 2 4 4" xfId="41549" xr:uid="{00000000-0005-0000-0000-0000C02E0000}"/>
    <cellStyle name="Normal 6 3 3 2 2 2 5" xfId="3616" xr:uid="{00000000-0005-0000-0000-0000C12E0000}"/>
    <cellStyle name="Normal 6 3 3 2 2 2 5 2" xfId="12289" xr:uid="{00000000-0005-0000-0000-0000C22E0000}"/>
    <cellStyle name="Normal 6 3 3 2 2 2 5 2 2" xfId="29642" xr:uid="{00000000-0005-0000-0000-0000C32E0000}"/>
    <cellStyle name="Normal 6 3 3 2 2 2 5 2 3" xfId="46988" xr:uid="{00000000-0005-0000-0000-0000C42E0000}"/>
    <cellStyle name="Normal 6 3 3 2 2 2 5 3" xfId="20969" xr:uid="{00000000-0005-0000-0000-0000C52E0000}"/>
    <cellStyle name="Normal 6 3 3 2 2 2 5 4" xfId="38315" xr:uid="{00000000-0005-0000-0000-0000C62E0000}"/>
    <cellStyle name="Normal 6 3 3 2 2 2 6" xfId="9741" xr:uid="{00000000-0005-0000-0000-0000C72E0000}"/>
    <cellStyle name="Normal 6 3 3 2 2 2 6 2" xfId="27094" xr:uid="{00000000-0005-0000-0000-0000C82E0000}"/>
    <cellStyle name="Normal 6 3 3 2 2 2 6 3" xfId="44440" xr:uid="{00000000-0005-0000-0000-0000C92E0000}"/>
    <cellStyle name="Normal 6 3 3 2 2 2 7" xfId="18421" xr:uid="{00000000-0005-0000-0000-0000CA2E0000}"/>
    <cellStyle name="Normal 6 3 3 2 2 2 8" xfId="35767" xr:uid="{00000000-0005-0000-0000-0000CB2E0000}"/>
    <cellStyle name="Normal 6 3 3 2 2 3" xfId="578" xr:uid="{00000000-0005-0000-0000-0000CC2E0000}"/>
    <cellStyle name="Normal 6 3 3 2 2 3 2" xfId="2391" xr:uid="{00000000-0005-0000-0000-0000CD2E0000}"/>
    <cellStyle name="Normal 6 3 3 2 2 3 2 2" xfId="8173" xr:uid="{00000000-0005-0000-0000-0000CE2E0000}"/>
    <cellStyle name="Normal 6 3 3 2 2 3 2 2 2" xfId="16846" xr:uid="{00000000-0005-0000-0000-0000CF2E0000}"/>
    <cellStyle name="Normal 6 3 3 2 2 3 2 2 2 2" xfId="34199" xr:uid="{00000000-0005-0000-0000-0000D02E0000}"/>
    <cellStyle name="Normal 6 3 3 2 2 3 2 2 2 3" xfId="51545" xr:uid="{00000000-0005-0000-0000-0000D12E0000}"/>
    <cellStyle name="Normal 6 3 3 2 2 3 2 2 3" xfId="25526" xr:uid="{00000000-0005-0000-0000-0000D22E0000}"/>
    <cellStyle name="Normal 6 3 3 2 2 3 2 2 4" xfId="42872" xr:uid="{00000000-0005-0000-0000-0000D32E0000}"/>
    <cellStyle name="Normal 6 3 3 2 2 3 2 3" xfId="5674" xr:uid="{00000000-0005-0000-0000-0000D42E0000}"/>
    <cellStyle name="Normal 6 3 3 2 2 3 2 3 2" xfId="14347" xr:uid="{00000000-0005-0000-0000-0000D52E0000}"/>
    <cellStyle name="Normal 6 3 3 2 2 3 2 3 2 2" xfId="31700" xr:uid="{00000000-0005-0000-0000-0000D62E0000}"/>
    <cellStyle name="Normal 6 3 3 2 2 3 2 3 2 3" xfId="49046" xr:uid="{00000000-0005-0000-0000-0000D72E0000}"/>
    <cellStyle name="Normal 6 3 3 2 2 3 2 3 3" xfId="23027" xr:uid="{00000000-0005-0000-0000-0000D82E0000}"/>
    <cellStyle name="Normal 6 3 3 2 2 3 2 3 4" xfId="40373" xr:uid="{00000000-0005-0000-0000-0000D92E0000}"/>
    <cellStyle name="Normal 6 3 3 2 2 3 2 4" xfId="11064" xr:uid="{00000000-0005-0000-0000-0000DA2E0000}"/>
    <cellStyle name="Normal 6 3 3 2 2 3 2 4 2" xfId="28417" xr:uid="{00000000-0005-0000-0000-0000DB2E0000}"/>
    <cellStyle name="Normal 6 3 3 2 2 3 2 4 3" xfId="45763" xr:uid="{00000000-0005-0000-0000-0000DC2E0000}"/>
    <cellStyle name="Normal 6 3 3 2 2 3 2 5" xfId="19744" xr:uid="{00000000-0005-0000-0000-0000DD2E0000}"/>
    <cellStyle name="Normal 6 3 3 2 2 3 2 6" xfId="37090" xr:uid="{00000000-0005-0000-0000-0000DE2E0000}"/>
    <cellStyle name="Normal 6 3 3 2 2 3 3" xfId="6360" xr:uid="{00000000-0005-0000-0000-0000DF2E0000}"/>
    <cellStyle name="Normal 6 3 3 2 2 3 3 2" xfId="15033" xr:uid="{00000000-0005-0000-0000-0000E02E0000}"/>
    <cellStyle name="Normal 6 3 3 2 2 3 3 2 2" xfId="32386" xr:uid="{00000000-0005-0000-0000-0000E12E0000}"/>
    <cellStyle name="Normal 6 3 3 2 2 3 3 2 3" xfId="49732" xr:uid="{00000000-0005-0000-0000-0000E22E0000}"/>
    <cellStyle name="Normal 6 3 3 2 2 3 3 3" xfId="23713" xr:uid="{00000000-0005-0000-0000-0000E32E0000}"/>
    <cellStyle name="Normal 6 3 3 2 2 3 3 4" xfId="41059" xr:uid="{00000000-0005-0000-0000-0000E42E0000}"/>
    <cellStyle name="Normal 6 3 3 2 2 3 4" xfId="4204" xr:uid="{00000000-0005-0000-0000-0000E52E0000}"/>
    <cellStyle name="Normal 6 3 3 2 2 3 4 2" xfId="12877" xr:uid="{00000000-0005-0000-0000-0000E62E0000}"/>
    <cellStyle name="Normal 6 3 3 2 2 3 4 2 2" xfId="30230" xr:uid="{00000000-0005-0000-0000-0000E72E0000}"/>
    <cellStyle name="Normal 6 3 3 2 2 3 4 2 3" xfId="47576" xr:uid="{00000000-0005-0000-0000-0000E82E0000}"/>
    <cellStyle name="Normal 6 3 3 2 2 3 4 3" xfId="21557" xr:uid="{00000000-0005-0000-0000-0000E92E0000}"/>
    <cellStyle name="Normal 6 3 3 2 2 3 4 4" xfId="38903" xr:uid="{00000000-0005-0000-0000-0000EA2E0000}"/>
    <cellStyle name="Normal 6 3 3 2 2 3 5" xfId="9251" xr:uid="{00000000-0005-0000-0000-0000EB2E0000}"/>
    <cellStyle name="Normal 6 3 3 2 2 3 5 2" xfId="26604" xr:uid="{00000000-0005-0000-0000-0000EC2E0000}"/>
    <cellStyle name="Normal 6 3 3 2 2 3 5 3" xfId="43950" xr:uid="{00000000-0005-0000-0000-0000ED2E0000}"/>
    <cellStyle name="Normal 6 3 3 2 2 3 6" xfId="17931" xr:uid="{00000000-0005-0000-0000-0000EE2E0000}"/>
    <cellStyle name="Normal 6 3 3 2 2 3 7" xfId="35277" xr:uid="{00000000-0005-0000-0000-0000EF2E0000}"/>
    <cellStyle name="Normal 6 3 3 2 2 4" xfId="2146" xr:uid="{00000000-0005-0000-0000-0000F02E0000}"/>
    <cellStyle name="Normal 6 3 3 2 2 4 2" xfId="7928" xr:uid="{00000000-0005-0000-0000-0000F12E0000}"/>
    <cellStyle name="Normal 6 3 3 2 2 4 2 2" xfId="16601" xr:uid="{00000000-0005-0000-0000-0000F22E0000}"/>
    <cellStyle name="Normal 6 3 3 2 2 4 2 2 2" xfId="33954" xr:uid="{00000000-0005-0000-0000-0000F32E0000}"/>
    <cellStyle name="Normal 6 3 3 2 2 4 2 2 3" xfId="51300" xr:uid="{00000000-0005-0000-0000-0000F42E0000}"/>
    <cellStyle name="Normal 6 3 3 2 2 4 2 3" xfId="25281" xr:uid="{00000000-0005-0000-0000-0000F52E0000}"/>
    <cellStyle name="Normal 6 3 3 2 2 4 2 4" xfId="42627" xr:uid="{00000000-0005-0000-0000-0000F62E0000}"/>
    <cellStyle name="Normal 6 3 3 2 2 4 3" xfId="3959" xr:uid="{00000000-0005-0000-0000-0000F72E0000}"/>
    <cellStyle name="Normal 6 3 3 2 2 4 3 2" xfId="12632" xr:uid="{00000000-0005-0000-0000-0000F82E0000}"/>
    <cellStyle name="Normal 6 3 3 2 2 4 3 2 2" xfId="29985" xr:uid="{00000000-0005-0000-0000-0000F92E0000}"/>
    <cellStyle name="Normal 6 3 3 2 2 4 3 2 3" xfId="47331" xr:uid="{00000000-0005-0000-0000-0000FA2E0000}"/>
    <cellStyle name="Normal 6 3 3 2 2 4 3 3" xfId="21312" xr:uid="{00000000-0005-0000-0000-0000FB2E0000}"/>
    <cellStyle name="Normal 6 3 3 2 2 4 3 4" xfId="38658" xr:uid="{00000000-0005-0000-0000-0000FC2E0000}"/>
    <cellStyle name="Normal 6 3 3 2 2 4 4" xfId="10819" xr:uid="{00000000-0005-0000-0000-0000FD2E0000}"/>
    <cellStyle name="Normal 6 3 3 2 2 4 4 2" xfId="28172" xr:uid="{00000000-0005-0000-0000-0000FE2E0000}"/>
    <cellStyle name="Normal 6 3 3 2 2 4 4 3" xfId="45518" xr:uid="{00000000-0005-0000-0000-0000FF2E0000}"/>
    <cellStyle name="Normal 6 3 3 2 2 4 5" xfId="19499" xr:uid="{00000000-0005-0000-0000-0000002F0000}"/>
    <cellStyle name="Normal 6 3 3 2 2 4 6" xfId="36845" xr:uid="{00000000-0005-0000-0000-0000012F0000}"/>
    <cellStyle name="Normal 6 3 3 2 2 5" xfId="1313" xr:uid="{00000000-0005-0000-0000-0000022F0000}"/>
    <cellStyle name="Normal 6 3 3 2 2 5 2" xfId="7095" xr:uid="{00000000-0005-0000-0000-0000032F0000}"/>
    <cellStyle name="Normal 6 3 3 2 2 5 2 2" xfId="15768" xr:uid="{00000000-0005-0000-0000-0000042F0000}"/>
    <cellStyle name="Normal 6 3 3 2 2 5 2 2 2" xfId="33121" xr:uid="{00000000-0005-0000-0000-0000052F0000}"/>
    <cellStyle name="Normal 6 3 3 2 2 5 2 2 3" xfId="50467" xr:uid="{00000000-0005-0000-0000-0000062F0000}"/>
    <cellStyle name="Normal 6 3 3 2 2 5 2 3" xfId="24448" xr:uid="{00000000-0005-0000-0000-0000072F0000}"/>
    <cellStyle name="Normal 6 3 3 2 2 5 2 4" xfId="41794" xr:uid="{00000000-0005-0000-0000-0000082F0000}"/>
    <cellStyle name="Normal 6 3 3 2 2 5 3" xfId="4939" xr:uid="{00000000-0005-0000-0000-0000092F0000}"/>
    <cellStyle name="Normal 6 3 3 2 2 5 3 2" xfId="13612" xr:uid="{00000000-0005-0000-0000-00000A2F0000}"/>
    <cellStyle name="Normal 6 3 3 2 2 5 3 2 2" xfId="30965" xr:uid="{00000000-0005-0000-0000-00000B2F0000}"/>
    <cellStyle name="Normal 6 3 3 2 2 5 3 2 3" xfId="48311" xr:uid="{00000000-0005-0000-0000-00000C2F0000}"/>
    <cellStyle name="Normal 6 3 3 2 2 5 3 3" xfId="22292" xr:uid="{00000000-0005-0000-0000-00000D2F0000}"/>
    <cellStyle name="Normal 6 3 3 2 2 5 3 4" xfId="39638" xr:uid="{00000000-0005-0000-0000-00000E2F0000}"/>
    <cellStyle name="Normal 6 3 3 2 2 5 4" xfId="9986" xr:uid="{00000000-0005-0000-0000-00000F2F0000}"/>
    <cellStyle name="Normal 6 3 3 2 2 5 4 2" xfId="27339" xr:uid="{00000000-0005-0000-0000-0000102F0000}"/>
    <cellStyle name="Normal 6 3 3 2 2 5 4 3" xfId="44685" xr:uid="{00000000-0005-0000-0000-0000112F0000}"/>
    <cellStyle name="Normal 6 3 3 2 2 5 5" xfId="18666" xr:uid="{00000000-0005-0000-0000-0000122F0000}"/>
    <cellStyle name="Normal 6 3 3 2 2 5 6" xfId="36012" xr:uid="{00000000-0005-0000-0000-0000132F0000}"/>
    <cellStyle name="Normal 6 3 3 2 2 6" xfId="6115" xr:uid="{00000000-0005-0000-0000-0000142F0000}"/>
    <cellStyle name="Normal 6 3 3 2 2 6 2" xfId="14788" xr:uid="{00000000-0005-0000-0000-0000152F0000}"/>
    <cellStyle name="Normal 6 3 3 2 2 6 2 2" xfId="32141" xr:uid="{00000000-0005-0000-0000-0000162F0000}"/>
    <cellStyle name="Normal 6 3 3 2 2 6 2 3" xfId="49487" xr:uid="{00000000-0005-0000-0000-0000172F0000}"/>
    <cellStyle name="Normal 6 3 3 2 2 6 3" xfId="23468" xr:uid="{00000000-0005-0000-0000-0000182F0000}"/>
    <cellStyle name="Normal 6 3 3 2 2 6 4" xfId="40814" xr:uid="{00000000-0005-0000-0000-0000192F0000}"/>
    <cellStyle name="Normal 6 3 3 2 2 7" xfId="3126" xr:uid="{00000000-0005-0000-0000-00001A2F0000}"/>
    <cellStyle name="Normal 6 3 3 2 2 7 2" xfId="11799" xr:uid="{00000000-0005-0000-0000-00001B2F0000}"/>
    <cellStyle name="Normal 6 3 3 2 2 7 2 2" xfId="29152" xr:uid="{00000000-0005-0000-0000-00001C2F0000}"/>
    <cellStyle name="Normal 6 3 3 2 2 7 2 3" xfId="46498" xr:uid="{00000000-0005-0000-0000-00001D2F0000}"/>
    <cellStyle name="Normal 6 3 3 2 2 7 3" xfId="20479" xr:uid="{00000000-0005-0000-0000-00001E2F0000}"/>
    <cellStyle name="Normal 6 3 3 2 2 7 4" xfId="37825" xr:uid="{00000000-0005-0000-0000-00001F2F0000}"/>
    <cellStyle name="Normal 6 3 3 2 2 8" xfId="9006" xr:uid="{00000000-0005-0000-0000-0000202F0000}"/>
    <cellStyle name="Normal 6 3 3 2 2 8 2" xfId="26359" xr:uid="{00000000-0005-0000-0000-0000212F0000}"/>
    <cellStyle name="Normal 6 3 3 2 2 8 3" xfId="43705" xr:uid="{00000000-0005-0000-0000-0000222F0000}"/>
    <cellStyle name="Normal 6 3 3 2 2 9" xfId="17686" xr:uid="{00000000-0005-0000-0000-0000232F0000}"/>
    <cellStyle name="Normal 6 3 3 2 3" xfId="235" xr:uid="{00000000-0005-0000-0000-0000242F0000}"/>
    <cellStyle name="Normal 6 3 3 2 3 10" xfId="34934" xr:uid="{00000000-0005-0000-0000-0000252F0000}"/>
    <cellStyle name="Normal 6 3 3 2 3 2" xfId="970" xr:uid="{00000000-0005-0000-0000-0000262F0000}"/>
    <cellStyle name="Normal 6 3 3 2 3 2 2" xfId="2783" xr:uid="{00000000-0005-0000-0000-0000272F0000}"/>
    <cellStyle name="Normal 6 3 3 2 3 2 2 2" xfId="8565" xr:uid="{00000000-0005-0000-0000-0000282F0000}"/>
    <cellStyle name="Normal 6 3 3 2 3 2 2 2 2" xfId="17238" xr:uid="{00000000-0005-0000-0000-0000292F0000}"/>
    <cellStyle name="Normal 6 3 3 2 3 2 2 2 2 2" xfId="34591" xr:uid="{00000000-0005-0000-0000-00002A2F0000}"/>
    <cellStyle name="Normal 6 3 3 2 3 2 2 2 2 3" xfId="51937" xr:uid="{00000000-0005-0000-0000-00002B2F0000}"/>
    <cellStyle name="Normal 6 3 3 2 3 2 2 2 3" xfId="25918" xr:uid="{00000000-0005-0000-0000-00002C2F0000}"/>
    <cellStyle name="Normal 6 3 3 2 3 2 2 2 4" xfId="43264" xr:uid="{00000000-0005-0000-0000-00002D2F0000}"/>
    <cellStyle name="Normal 6 3 3 2 3 2 2 3" xfId="4596" xr:uid="{00000000-0005-0000-0000-00002E2F0000}"/>
    <cellStyle name="Normal 6 3 3 2 3 2 2 3 2" xfId="13269" xr:uid="{00000000-0005-0000-0000-00002F2F0000}"/>
    <cellStyle name="Normal 6 3 3 2 3 2 2 3 2 2" xfId="30622" xr:uid="{00000000-0005-0000-0000-0000302F0000}"/>
    <cellStyle name="Normal 6 3 3 2 3 2 2 3 2 3" xfId="47968" xr:uid="{00000000-0005-0000-0000-0000312F0000}"/>
    <cellStyle name="Normal 6 3 3 2 3 2 2 3 3" xfId="21949" xr:uid="{00000000-0005-0000-0000-0000322F0000}"/>
    <cellStyle name="Normal 6 3 3 2 3 2 2 3 4" xfId="39295" xr:uid="{00000000-0005-0000-0000-0000332F0000}"/>
    <cellStyle name="Normal 6 3 3 2 3 2 2 4" xfId="11456" xr:uid="{00000000-0005-0000-0000-0000342F0000}"/>
    <cellStyle name="Normal 6 3 3 2 3 2 2 4 2" xfId="28809" xr:uid="{00000000-0005-0000-0000-0000352F0000}"/>
    <cellStyle name="Normal 6 3 3 2 3 2 2 4 3" xfId="46155" xr:uid="{00000000-0005-0000-0000-0000362F0000}"/>
    <cellStyle name="Normal 6 3 3 2 3 2 2 5" xfId="20136" xr:uid="{00000000-0005-0000-0000-0000372F0000}"/>
    <cellStyle name="Normal 6 3 3 2 3 2 2 6" xfId="37482" xr:uid="{00000000-0005-0000-0000-0000382F0000}"/>
    <cellStyle name="Normal 6 3 3 2 3 2 3" xfId="1705" xr:uid="{00000000-0005-0000-0000-0000392F0000}"/>
    <cellStyle name="Normal 6 3 3 2 3 2 3 2" xfId="7487" xr:uid="{00000000-0005-0000-0000-00003A2F0000}"/>
    <cellStyle name="Normal 6 3 3 2 3 2 3 2 2" xfId="16160" xr:uid="{00000000-0005-0000-0000-00003B2F0000}"/>
    <cellStyle name="Normal 6 3 3 2 3 2 3 2 2 2" xfId="33513" xr:uid="{00000000-0005-0000-0000-00003C2F0000}"/>
    <cellStyle name="Normal 6 3 3 2 3 2 3 2 2 3" xfId="50859" xr:uid="{00000000-0005-0000-0000-00003D2F0000}"/>
    <cellStyle name="Normal 6 3 3 2 3 2 3 2 3" xfId="24840" xr:uid="{00000000-0005-0000-0000-00003E2F0000}"/>
    <cellStyle name="Normal 6 3 3 2 3 2 3 2 4" xfId="42186" xr:uid="{00000000-0005-0000-0000-00003F2F0000}"/>
    <cellStyle name="Normal 6 3 3 2 3 2 3 3" xfId="5331" xr:uid="{00000000-0005-0000-0000-0000402F0000}"/>
    <cellStyle name="Normal 6 3 3 2 3 2 3 3 2" xfId="14004" xr:uid="{00000000-0005-0000-0000-0000412F0000}"/>
    <cellStyle name="Normal 6 3 3 2 3 2 3 3 2 2" xfId="31357" xr:uid="{00000000-0005-0000-0000-0000422F0000}"/>
    <cellStyle name="Normal 6 3 3 2 3 2 3 3 2 3" xfId="48703" xr:uid="{00000000-0005-0000-0000-0000432F0000}"/>
    <cellStyle name="Normal 6 3 3 2 3 2 3 3 3" xfId="22684" xr:uid="{00000000-0005-0000-0000-0000442F0000}"/>
    <cellStyle name="Normal 6 3 3 2 3 2 3 3 4" xfId="40030" xr:uid="{00000000-0005-0000-0000-0000452F0000}"/>
    <cellStyle name="Normal 6 3 3 2 3 2 3 4" xfId="10378" xr:uid="{00000000-0005-0000-0000-0000462F0000}"/>
    <cellStyle name="Normal 6 3 3 2 3 2 3 4 2" xfId="27731" xr:uid="{00000000-0005-0000-0000-0000472F0000}"/>
    <cellStyle name="Normal 6 3 3 2 3 2 3 4 3" xfId="45077" xr:uid="{00000000-0005-0000-0000-0000482F0000}"/>
    <cellStyle name="Normal 6 3 3 2 3 2 3 5" xfId="19058" xr:uid="{00000000-0005-0000-0000-0000492F0000}"/>
    <cellStyle name="Normal 6 3 3 2 3 2 3 6" xfId="36404" xr:uid="{00000000-0005-0000-0000-00004A2F0000}"/>
    <cellStyle name="Normal 6 3 3 2 3 2 4" xfId="6752" xr:uid="{00000000-0005-0000-0000-00004B2F0000}"/>
    <cellStyle name="Normal 6 3 3 2 3 2 4 2" xfId="15425" xr:uid="{00000000-0005-0000-0000-00004C2F0000}"/>
    <cellStyle name="Normal 6 3 3 2 3 2 4 2 2" xfId="32778" xr:uid="{00000000-0005-0000-0000-00004D2F0000}"/>
    <cellStyle name="Normal 6 3 3 2 3 2 4 2 3" xfId="50124" xr:uid="{00000000-0005-0000-0000-00004E2F0000}"/>
    <cellStyle name="Normal 6 3 3 2 3 2 4 3" xfId="24105" xr:uid="{00000000-0005-0000-0000-00004F2F0000}"/>
    <cellStyle name="Normal 6 3 3 2 3 2 4 4" xfId="41451" xr:uid="{00000000-0005-0000-0000-0000502F0000}"/>
    <cellStyle name="Normal 6 3 3 2 3 2 5" xfId="3518" xr:uid="{00000000-0005-0000-0000-0000512F0000}"/>
    <cellStyle name="Normal 6 3 3 2 3 2 5 2" xfId="12191" xr:uid="{00000000-0005-0000-0000-0000522F0000}"/>
    <cellStyle name="Normal 6 3 3 2 3 2 5 2 2" xfId="29544" xr:uid="{00000000-0005-0000-0000-0000532F0000}"/>
    <cellStyle name="Normal 6 3 3 2 3 2 5 2 3" xfId="46890" xr:uid="{00000000-0005-0000-0000-0000542F0000}"/>
    <cellStyle name="Normal 6 3 3 2 3 2 5 3" xfId="20871" xr:uid="{00000000-0005-0000-0000-0000552F0000}"/>
    <cellStyle name="Normal 6 3 3 2 3 2 5 4" xfId="38217" xr:uid="{00000000-0005-0000-0000-0000562F0000}"/>
    <cellStyle name="Normal 6 3 3 2 3 2 6" xfId="9643" xr:uid="{00000000-0005-0000-0000-0000572F0000}"/>
    <cellStyle name="Normal 6 3 3 2 3 2 6 2" xfId="26996" xr:uid="{00000000-0005-0000-0000-0000582F0000}"/>
    <cellStyle name="Normal 6 3 3 2 3 2 6 3" xfId="44342" xr:uid="{00000000-0005-0000-0000-0000592F0000}"/>
    <cellStyle name="Normal 6 3 3 2 3 2 7" xfId="18323" xr:uid="{00000000-0005-0000-0000-00005A2F0000}"/>
    <cellStyle name="Normal 6 3 3 2 3 2 8" xfId="35669" xr:uid="{00000000-0005-0000-0000-00005B2F0000}"/>
    <cellStyle name="Normal 6 3 3 2 3 3" xfId="725" xr:uid="{00000000-0005-0000-0000-00005C2F0000}"/>
    <cellStyle name="Normal 6 3 3 2 3 3 2" xfId="2538" xr:uid="{00000000-0005-0000-0000-00005D2F0000}"/>
    <cellStyle name="Normal 6 3 3 2 3 3 2 2" xfId="8320" xr:uid="{00000000-0005-0000-0000-00005E2F0000}"/>
    <cellStyle name="Normal 6 3 3 2 3 3 2 2 2" xfId="16993" xr:uid="{00000000-0005-0000-0000-00005F2F0000}"/>
    <cellStyle name="Normal 6 3 3 2 3 3 2 2 2 2" xfId="34346" xr:uid="{00000000-0005-0000-0000-0000602F0000}"/>
    <cellStyle name="Normal 6 3 3 2 3 3 2 2 2 3" xfId="51692" xr:uid="{00000000-0005-0000-0000-0000612F0000}"/>
    <cellStyle name="Normal 6 3 3 2 3 3 2 2 3" xfId="25673" xr:uid="{00000000-0005-0000-0000-0000622F0000}"/>
    <cellStyle name="Normal 6 3 3 2 3 3 2 2 4" xfId="43019" xr:uid="{00000000-0005-0000-0000-0000632F0000}"/>
    <cellStyle name="Normal 6 3 3 2 3 3 2 3" xfId="5772" xr:uid="{00000000-0005-0000-0000-0000642F0000}"/>
    <cellStyle name="Normal 6 3 3 2 3 3 2 3 2" xfId="14445" xr:uid="{00000000-0005-0000-0000-0000652F0000}"/>
    <cellStyle name="Normal 6 3 3 2 3 3 2 3 2 2" xfId="31798" xr:uid="{00000000-0005-0000-0000-0000662F0000}"/>
    <cellStyle name="Normal 6 3 3 2 3 3 2 3 2 3" xfId="49144" xr:uid="{00000000-0005-0000-0000-0000672F0000}"/>
    <cellStyle name="Normal 6 3 3 2 3 3 2 3 3" xfId="23125" xr:uid="{00000000-0005-0000-0000-0000682F0000}"/>
    <cellStyle name="Normal 6 3 3 2 3 3 2 3 4" xfId="40471" xr:uid="{00000000-0005-0000-0000-0000692F0000}"/>
    <cellStyle name="Normal 6 3 3 2 3 3 2 4" xfId="11211" xr:uid="{00000000-0005-0000-0000-00006A2F0000}"/>
    <cellStyle name="Normal 6 3 3 2 3 3 2 4 2" xfId="28564" xr:uid="{00000000-0005-0000-0000-00006B2F0000}"/>
    <cellStyle name="Normal 6 3 3 2 3 3 2 4 3" xfId="45910" xr:uid="{00000000-0005-0000-0000-00006C2F0000}"/>
    <cellStyle name="Normal 6 3 3 2 3 3 2 5" xfId="19891" xr:uid="{00000000-0005-0000-0000-00006D2F0000}"/>
    <cellStyle name="Normal 6 3 3 2 3 3 2 6" xfId="37237" xr:uid="{00000000-0005-0000-0000-00006E2F0000}"/>
    <cellStyle name="Normal 6 3 3 2 3 3 3" xfId="6507" xr:uid="{00000000-0005-0000-0000-00006F2F0000}"/>
    <cellStyle name="Normal 6 3 3 2 3 3 3 2" xfId="15180" xr:uid="{00000000-0005-0000-0000-0000702F0000}"/>
    <cellStyle name="Normal 6 3 3 2 3 3 3 2 2" xfId="32533" xr:uid="{00000000-0005-0000-0000-0000712F0000}"/>
    <cellStyle name="Normal 6 3 3 2 3 3 3 2 3" xfId="49879" xr:uid="{00000000-0005-0000-0000-0000722F0000}"/>
    <cellStyle name="Normal 6 3 3 2 3 3 3 3" xfId="23860" xr:uid="{00000000-0005-0000-0000-0000732F0000}"/>
    <cellStyle name="Normal 6 3 3 2 3 3 3 4" xfId="41206" xr:uid="{00000000-0005-0000-0000-0000742F0000}"/>
    <cellStyle name="Normal 6 3 3 2 3 3 4" xfId="4351" xr:uid="{00000000-0005-0000-0000-0000752F0000}"/>
    <cellStyle name="Normal 6 3 3 2 3 3 4 2" xfId="13024" xr:uid="{00000000-0005-0000-0000-0000762F0000}"/>
    <cellStyle name="Normal 6 3 3 2 3 3 4 2 2" xfId="30377" xr:uid="{00000000-0005-0000-0000-0000772F0000}"/>
    <cellStyle name="Normal 6 3 3 2 3 3 4 2 3" xfId="47723" xr:uid="{00000000-0005-0000-0000-0000782F0000}"/>
    <cellStyle name="Normal 6 3 3 2 3 3 4 3" xfId="21704" xr:uid="{00000000-0005-0000-0000-0000792F0000}"/>
    <cellStyle name="Normal 6 3 3 2 3 3 4 4" xfId="39050" xr:uid="{00000000-0005-0000-0000-00007A2F0000}"/>
    <cellStyle name="Normal 6 3 3 2 3 3 5" xfId="9398" xr:uid="{00000000-0005-0000-0000-00007B2F0000}"/>
    <cellStyle name="Normal 6 3 3 2 3 3 5 2" xfId="26751" xr:uid="{00000000-0005-0000-0000-00007C2F0000}"/>
    <cellStyle name="Normal 6 3 3 2 3 3 5 3" xfId="44097" xr:uid="{00000000-0005-0000-0000-00007D2F0000}"/>
    <cellStyle name="Normal 6 3 3 2 3 3 6" xfId="18078" xr:uid="{00000000-0005-0000-0000-00007E2F0000}"/>
    <cellStyle name="Normal 6 3 3 2 3 3 7" xfId="35424" xr:uid="{00000000-0005-0000-0000-00007F2F0000}"/>
    <cellStyle name="Normal 6 3 3 2 3 4" xfId="2048" xr:uid="{00000000-0005-0000-0000-0000802F0000}"/>
    <cellStyle name="Normal 6 3 3 2 3 4 2" xfId="7830" xr:uid="{00000000-0005-0000-0000-0000812F0000}"/>
    <cellStyle name="Normal 6 3 3 2 3 4 2 2" xfId="16503" xr:uid="{00000000-0005-0000-0000-0000822F0000}"/>
    <cellStyle name="Normal 6 3 3 2 3 4 2 2 2" xfId="33856" xr:uid="{00000000-0005-0000-0000-0000832F0000}"/>
    <cellStyle name="Normal 6 3 3 2 3 4 2 2 3" xfId="51202" xr:uid="{00000000-0005-0000-0000-0000842F0000}"/>
    <cellStyle name="Normal 6 3 3 2 3 4 2 3" xfId="25183" xr:uid="{00000000-0005-0000-0000-0000852F0000}"/>
    <cellStyle name="Normal 6 3 3 2 3 4 2 4" xfId="42529" xr:uid="{00000000-0005-0000-0000-0000862F0000}"/>
    <cellStyle name="Normal 6 3 3 2 3 4 3" xfId="3861" xr:uid="{00000000-0005-0000-0000-0000872F0000}"/>
    <cellStyle name="Normal 6 3 3 2 3 4 3 2" xfId="12534" xr:uid="{00000000-0005-0000-0000-0000882F0000}"/>
    <cellStyle name="Normal 6 3 3 2 3 4 3 2 2" xfId="29887" xr:uid="{00000000-0005-0000-0000-0000892F0000}"/>
    <cellStyle name="Normal 6 3 3 2 3 4 3 2 3" xfId="47233" xr:uid="{00000000-0005-0000-0000-00008A2F0000}"/>
    <cellStyle name="Normal 6 3 3 2 3 4 3 3" xfId="21214" xr:uid="{00000000-0005-0000-0000-00008B2F0000}"/>
    <cellStyle name="Normal 6 3 3 2 3 4 3 4" xfId="38560" xr:uid="{00000000-0005-0000-0000-00008C2F0000}"/>
    <cellStyle name="Normal 6 3 3 2 3 4 4" xfId="10721" xr:uid="{00000000-0005-0000-0000-00008D2F0000}"/>
    <cellStyle name="Normal 6 3 3 2 3 4 4 2" xfId="28074" xr:uid="{00000000-0005-0000-0000-00008E2F0000}"/>
    <cellStyle name="Normal 6 3 3 2 3 4 4 3" xfId="45420" xr:uid="{00000000-0005-0000-0000-00008F2F0000}"/>
    <cellStyle name="Normal 6 3 3 2 3 4 5" xfId="19401" xr:uid="{00000000-0005-0000-0000-0000902F0000}"/>
    <cellStyle name="Normal 6 3 3 2 3 4 6" xfId="36747" xr:uid="{00000000-0005-0000-0000-0000912F0000}"/>
    <cellStyle name="Normal 6 3 3 2 3 5" xfId="1460" xr:uid="{00000000-0005-0000-0000-0000922F0000}"/>
    <cellStyle name="Normal 6 3 3 2 3 5 2" xfId="7242" xr:uid="{00000000-0005-0000-0000-0000932F0000}"/>
    <cellStyle name="Normal 6 3 3 2 3 5 2 2" xfId="15915" xr:uid="{00000000-0005-0000-0000-0000942F0000}"/>
    <cellStyle name="Normal 6 3 3 2 3 5 2 2 2" xfId="33268" xr:uid="{00000000-0005-0000-0000-0000952F0000}"/>
    <cellStyle name="Normal 6 3 3 2 3 5 2 2 3" xfId="50614" xr:uid="{00000000-0005-0000-0000-0000962F0000}"/>
    <cellStyle name="Normal 6 3 3 2 3 5 2 3" xfId="24595" xr:uid="{00000000-0005-0000-0000-0000972F0000}"/>
    <cellStyle name="Normal 6 3 3 2 3 5 2 4" xfId="41941" xr:uid="{00000000-0005-0000-0000-0000982F0000}"/>
    <cellStyle name="Normal 6 3 3 2 3 5 3" xfId="5086" xr:uid="{00000000-0005-0000-0000-0000992F0000}"/>
    <cellStyle name="Normal 6 3 3 2 3 5 3 2" xfId="13759" xr:uid="{00000000-0005-0000-0000-00009A2F0000}"/>
    <cellStyle name="Normal 6 3 3 2 3 5 3 2 2" xfId="31112" xr:uid="{00000000-0005-0000-0000-00009B2F0000}"/>
    <cellStyle name="Normal 6 3 3 2 3 5 3 2 3" xfId="48458" xr:uid="{00000000-0005-0000-0000-00009C2F0000}"/>
    <cellStyle name="Normal 6 3 3 2 3 5 3 3" xfId="22439" xr:uid="{00000000-0005-0000-0000-00009D2F0000}"/>
    <cellStyle name="Normal 6 3 3 2 3 5 3 4" xfId="39785" xr:uid="{00000000-0005-0000-0000-00009E2F0000}"/>
    <cellStyle name="Normal 6 3 3 2 3 5 4" xfId="10133" xr:uid="{00000000-0005-0000-0000-00009F2F0000}"/>
    <cellStyle name="Normal 6 3 3 2 3 5 4 2" xfId="27486" xr:uid="{00000000-0005-0000-0000-0000A02F0000}"/>
    <cellStyle name="Normal 6 3 3 2 3 5 4 3" xfId="44832" xr:uid="{00000000-0005-0000-0000-0000A12F0000}"/>
    <cellStyle name="Normal 6 3 3 2 3 5 5" xfId="18813" xr:uid="{00000000-0005-0000-0000-0000A22F0000}"/>
    <cellStyle name="Normal 6 3 3 2 3 5 6" xfId="36159" xr:uid="{00000000-0005-0000-0000-0000A32F0000}"/>
    <cellStyle name="Normal 6 3 3 2 3 6" xfId="6017" xr:uid="{00000000-0005-0000-0000-0000A42F0000}"/>
    <cellStyle name="Normal 6 3 3 2 3 6 2" xfId="14690" xr:uid="{00000000-0005-0000-0000-0000A52F0000}"/>
    <cellStyle name="Normal 6 3 3 2 3 6 2 2" xfId="32043" xr:uid="{00000000-0005-0000-0000-0000A62F0000}"/>
    <cellStyle name="Normal 6 3 3 2 3 6 2 3" xfId="49389" xr:uid="{00000000-0005-0000-0000-0000A72F0000}"/>
    <cellStyle name="Normal 6 3 3 2 3 6 3" xfId="23370" xr:uid="{00000000-0005-0000-0000-0000A82F0000}"/>
    <cellStyle name="Normal 6 3 3 2 3 6 4" xfId="40716" xr:uid="{00000000-0005-0000-0000-0000A92F0000}"/>
    <cellStyle name="Normal 6 3 3 2 3 7" xfId="3273" xr:uid="{00000000-0005-0000-0000-0000AA2F0000}"/>
    <cellStyle name="Normal 6 3 3 2 3 7 2" xfId="11946" xr:uid="{00000000-0005-0000-0000-0000AB2F0000}"/>
    <cellStyle name="Normal 6 3 3 2 3 7 2 2" xfId="29299" xr:uid="{00000000-0005-0000-0000-0000AC2F0000}"/>
    <cellStyle name="Normal 6 3 3 2 3 7 2 3" xfId="46645" xr:uid="{00000000-0005-0000-0000-0000AD2F0000}"/>
    <cellStyle name="Normal 6 3 3 2 3 7 3" xfId="20626" xr:uid="{00000000-0005-0000-0000-0000AE2F0000}"/>
    <cellStyle name="Normal 6 3 3 2 3 7 4" xfId="37972" xr:uid="{00000000-0005-0000-0000-0000AF2F0000}"/>
    <cellStyle name="Normal 6 3 3 2 3 8" xfId="8908" xr:uid="{00000000-0005-0000-0000-0000B02F0000}"/>
    <cellStyle name="Normal 6 3 3 2 3 8 2" xfId="26261" xr:uid="{00000000-0005-0000-0000-0000B12F0000}"/>
    <cellStyle name="Normal 6 3 3 2 3 8 3" xfId="43607" xr:uid="{00000000-0005-0000-0000-0000B22F0000}"/>
    <cellStyle name="Normal 6 3 3 2 3 9" xfId="17588" xr:uid="{00000000-0005-0000-0000-0000B32F0000}"/>
    <cellStyle name="Normal 6 3 3 2 4" xfId="823" xr:uid="{00000000-0005-0000-0000-0000B42F0000}"/>
    <cellStyle name="Normal 6 3 3 2 4 2" xfId="2636" xr:uid="{00000000-0005-0000-0000-0000B52F0000}"/>
    <cellStyle name="Normal 6 3 3 2 4 2 2" xfId="8418" xr:uid="{00000000-0005-0000-0000-0000B62F0000}"/>
    <cellStyle name="Normal 6 3 3 2 4 2 2 2" xfId="17091" xr:uid="{00000000-0005-0000-0000-0000B72F0000}"/>
    <cellStyle name="Normal 6 3 3 2 4 2 2 2 2" xfId="34444" xr:uid="{00000000-0005-0000-0000-0000B82F0000}"/>
    <cellStyle name="Normal 6 3 3 2 4 2 2 2 3" xfId="51790" xr:uid="{00000000-0005-0000-0000-0000B92F0000}"/>
    <cellStyle name="Normal 6 3 3 2 4 2 2 3" xfId="25771" xr:uid="{00000000-0005-0000-0000-0000BA2F0000}"/>
    <cellStyle name="Normal 6 3 3 2 4 2 2 4" xfId="43117" xr:uid="{00000000-0005-0000-0000-0000BB2F0000}"/>
    <cellStyle name="Normal 6 3 3 2 4 2 3" xfId="4449" xr:uid="{00000000-0005-0000-0000-0000BC2F0000}"/>
    <cellStyle name="Normal 6 3 3 2 4 2 3 2" xfId="13122" xr:uid="{00000000-0005-0000-0000-0000BD2F0000}"/>
    <cellStyle name="Normal 6 3 3 2 4 2 3 2 2" xfId="30475" xr:uid="{00000000-0005-0000-0000-0000BE2F0000}"/>
    <cellStyle name="Normal 6 3 3 2 4 2 3 2 3" xfId="47821" xr:uid="{00000000-0005-0000-0000-0000BF2F0000}"/>
    <cellStyle name="Normal 6 3 3 2 4 2 3 3" xfId="21802" xr:uid="{00000000-0005-0000-0000-0000C02F0000}"/>
    <cellStyle name="Normal 6 3 3 2 4 2 3 4" xfId="39148" xr:uid="{00000000-0005-0000-0000-0000C12F0000}"/>
    <cellStyle name="Normal 6 3 3 2 4 2 4" xfId="11309" xr:uid="{00000000-0005-0000-0000-0000C22F0000}"/>
    <cellStyle name="Normal 6 3 3 2 4 2 4 2" xfId="28662" xr:uid="{00000000-0005-0000-0000-0000C32F0000}"/>
    <cellStyle name="Normal 6 3 3 2 4 2 4 3" xfId="46008" xr:uid="{00000000-0005-0000-0000-0000C42F0000}"/>
    <cellStyle name="Normal 6 3 3 2 4 2 5" xfId="19989" xr:uid="{00000000-0005-0000-0000-0000C52F0000}"/>
    <cellStyle name="Normal 6 3 3 2 4 2 6" xfId="37335" xr:uid="{00000000-0005-0000-0000-0000C62F0000}"/>
    <cellStyle name="Normal 6 3 3 2 4 3" xfId="1558" xr:uid="{00000000-0005-0000-0000-0000C72F0000}"/>
    <cellStyle name="Normal 6 3 3 2 4 3 2" xfId="7340" xr:uid="{00000000-0005-0000-0000-0000C82F0000}"/>
    <cellStyle name="Normal 6 3 3 2 4 3 2 2" xfId="16013" xr:uid="{00000000-0005-0000-0000-0000C92F0000}"/>
    <cellStyle name="Normal 6 3 3 2 4 3 2 2 2" xfId="33366" xr:uid="{00000000-0005-0000-0000-0000CA2F0000}"/>
    <cellStyle name="Normal 6 3 3 2 4 3 2 2 3" xfId="50712" xr:uid="{00000000-0005-0000-0000-0000CB2F0000}"/>
    <cellStyle name="Normal 6 3 3 2 4 3 2 3" xfId="24693" xr:uid="{00000000-0005-0000-0000-0000CC2F0000}"/>
    <cellStyle name="Normal 6 3 3 2 4 3 2 4" xfId="42039" xr:uid="{00000000-0005-0000-0000-0000CD2F0000}"/>
    <cellStyle name="Normal 6 3 3 2 4 3 3" xfId="5184" xr:uid="{00000000-0005-0000-0000-0000CE2F0000}"/>
    <cellStyle name="Normal 6 3 3 2 4 3 3 2" xfId="13857" xr:uid="{00000000-0005-0000-0000-0000CF2F0000}"/>
    <cellStyle name="Normal 6 3 3 2 4 3 3 2 2" xfId="31210" xr:uid="{00000000-0005-0000-0000-0000D02F0000}"/>
    <cellStyle name="Normal 6 3 3 2 4 3 3 2 3" xfId="48556" xr:uid="{00000000-0005-0000-0000-0000D12F0000}"/>
    <cellStyle name="Normal 6 3 3 2 4 3 3 3" xfId="22537" xr:uid="{00000000-0005-0000-0000-0000D22F0000}"/>
    <cellStyle name="Normal 6 3 3 2 4 3 3 4" xfId="39883" xr:uid="{00000000-0005-0000-0000-0000D32F0000}"/>
    <cellStyle name="Normal 6 3 3 2 4 3 4" xfId="10231" xr:uid="{00000000-0005-0000-0000-0000D42F0000}"/>
    <cellStyle name="Normal 6 3 3 2 4 3 4 2" xfId="27584" xr:uid="{00000000-0005-0000-0000-0000D52F0000}"/>
    <cellStyle name="Normal 6 3 3 2 4 3 4 3" xfId="44930" xr:uid="{00000000-0005-0000-0000-0000D62F0000}"/>
    <cellStyle name="Normal 6 3 3 2 4 3 5" xfId="18911" xr:uid="{00000000-0005-0000-0000-0000D72F0000}"/>
    <cellStyle name="Normal 6 3 3 2 4 3 6" xfId="36257" xr:uid="{00000000-0005-0000-0000-0000D82F0000}"/>
    <cellStyle name="Normal 6 3 3 2 4 4" xfId="6605" xr:uid="{00000000-0005-0000-0000-0000D92F0000}"/>
    <cellStyle name="Normal 6 3 3 2 4 4 2" xfId="15278" xr:uid="{00000000-0005-0000-0000-0000DA2F0000}"/>
    <cellStyle name="Normal 6 3 3 2 4 4 2 2" xfId="32631" xr:uid="{00000000-0005-0000-0000-0000DB2F0000}"/>
    <cellStyle name="Normal 6 3 3 2 4 4 2 3" xfId="49977" xr:uid="{00000000-0005-0000-0000-0000DC2F0000}"/>
    <cellStyle name="Normal 6 3 3 2 4 4 3" xfId="23958" xr:uid="{00000000-0005-0000-0000-0000DD2F0000}"/>
    <cellStyle name="Normal 6 3 3 2 4 4 4" xfId="41304" xr:uid="{00000000-0005-0000-0000-0000DE2F0000}"/>
    <cellStyle name="Normal 6 3 3 2 4 5" xfId="3371" xr:uid="{00000000-0005-0000-0000-0000DF2F0000}"/>
    <cellStyle name="Normal 6 3 3 2 4 5 2" xfId="12044" xr:uid="{00000000-0005-0000-0000-0000E02F0000}"/>
    <cellStyle name="Normal 6 3 3 2 4 5 2 2" xfId="29397" xr:uid="{00000000-0005-0000-0000-0000E12F0000}"/>
    <cellStyle name="Normal 6 3 3 2 4 5 2 3" xfId="46743" xr:uid="{00000000-0005-0000-0000-0000E22F0000}"/>
    <cellStyle name="Normal 6 3 3 2 4 5 3" xfId="20724" xr:uid="{00000000-0005-0000-0000-0000E32F0000}"/>
    <cellStyle name="Normal 6 3 3 2 4 5 4" xfId="38070" xr:uid="{00000000-0005-0000-0000-0000E42F0000}"/>
    <cellStyle name="Normal 6 3 3 2 4 6" xfId="9496" xr:uid="{00000000-0005-0000-0000-0000E52F0000}"/>
    <cellStyle name="Normal 6 3 3 2 4 6 2" xfId="26849" xr:uid="{00000000-0005-0000-0000-0000E62F0000}"/>
    <cellStyle name="Normal 6 3 3 2 4 6 3" xfId="44195" xr:uid="{00000000-0005-0000-0000-0000E72F0000}"/>
    <cellStyle name="Normal 6 3 3 2 4 7" xfId="18176" xr:uid="{00000000-0005-0000-0000-0000E82F0000}"/>
    <cellStyle name="Normal 6 3 3 2 4 8" xfId="35522" xr:uid="{00000000-0005-0000-0000-0000E92F0000}"/>
    <cellStyle name="Normal 6 3 3 2 5" xfId="480" xr:uid="{00000000-0005-0000-0000-0000EA2F0000}"/>
    <cellStyle name="Normal 6 3 3 2 5 2" xfId="2293" xr:uid="{00000000-0005-0000-0000-0000EB2F0000}"/>
    <cellStyle name="Normal 6 3 3 2 5 2 2" xfId="8075" xr:uid="{00000000-0005-0000-0000-0000EC2F0000}"/>
    <cellStyle name="Normal 6 3 3 2 5 2 2 2" xfId="16748" xr:uid="{00000000-0005-0000-0000-0000ED2F0000}"/>
    <cellStyle name="Normal 6 3 3 2 5 2 2 2 2" xfId="34101" xr:uid="{00000000-0005-0000-0000-0000EE2F0000}"/>
    <cellStyle name="Normal 6 3 3 2 5 2 2 2 3" xfId="51447" xr:uid="{00000000-0005-0000-0000-0000EF2F0000}"/>
    <cellStyle name="Normal 6 3 3 2 5 2 2 3" xfId="25428" xr:uid="{00000000-0005-0000-0000-0000F02F0000}"/>
    <cellStyle name="Normal 6 3 3 2 5 2 2 4" xfId="42774" xr:uid="{00000000-0005-0000-0000-0000F12F0000}"/>
    <cellStyle name="Normal 6 3 3 2 5 2 3" xfId="5576" xr:uid="{00000000-0005-0000-0000-0000F22F0000}"/>
    <cellStyle name="Normal 6 3 3 2 5 2 3 2" xfId="14249" xr:uid="{00000000-0005-0000-0000-0000F32F0000}"/>
    <cellStyle name="Normal 6 3 3 2 5 2 3 2 2" xfId="31602" xr:uid="{00000000-0005-0000-0000-0000F42F0000}"/>
    <cellStyle name="Normal 6 3 3 2 5 2 3 2 3" xfId="48948" xr:uid="{00000000-0005-0000-0000-0000F52F0000}"/>
    <cellStyle name="Normal 6 3 3 2 5 2 3 3" xfId="22929" xr:uid="{00000000-0005-0000-0000-0000F62F0000}"/>
    <cellStyle name="Normal 6 3 3 2 5 2 3 4" xfId="40275" xr:uid="{00000000-0005-0000-0000-0000F72F0000}"/>
    <cellStyle name="Normal 6 3 3 2 5 2 4" xfId="10966" xr:uid="{00000000-0005-0000-0000-0000F82F0000}"/>
    <cellStyle name="Normal 6 3 3 2 5 2 4 2" xfId="28319" xr:uid="{00000000-0005-0000-0000-0000F92F0000}"/>
    <cellStyle name="Normal 6 3 3 2 5 2 4 3" xfId="45665" xr:uid="{00000000-0005-0000-0000-0000FA2F0000}"/>
    <cellStyle name="Normal 6 3 3 2 5 2 5" xfId="19646" xr:uid="{00000000-0005-0000-0000-0000FB2F0000}"/>
    <cellStyle name="Normal 6 3 3 2 5 2 6" xfId="36992" xr:uid="{00000000-0005-0000-0000-0000FC2F0000}"/>
    <cellStyle name="Normal 6 3 3 2 5 3" xfId="6262" xr:uid="{00000000-0005-0000-0000-0000FD2F0000}"/>
    <cellStyle name="Normal 6 3 3 2 5 3 2" xfId="14935" xr:uid="{00000000-0005-0000-0000-0000FE2F0000}"/>
    <cellStyle name="Normal 6 3 3 2 5 3 2 2" xfId="32288" xr:uid="{00000000-0005-0000-0000-0000FF2F0000}"/>
    <cellStyle name="Normal 6 3 3 2 5 3 2 3" xfId="49634" xr:uid="{00000000-0005-0000-0000-000000300000}"/>
    <cellStyle name="Normal 6 3 3 2 5 3 3" xfId="23615" xr:uid="{00000000-0005-0000-0000-000001300000}"/>
    <cellStyle name="Normal 6 3 3 2 5 3 4" xfId="40961" xr:uid="{00000000-0005-0000-0000-000002300000}"/>
    <cellStyle name="Normal 6 3 3 2 5 4" xfId="4106" xr:uid="{00000000-0005-0000-0000-000003300000}"/>
    <cellStyle name="Normal 6 3 3 2 5 4 2" xfId="12779" xr:uid="{00000000-0005-0000-0000-000004300000}"/>
    <cellStyle name="Normal 6 3 3 2 5 4 2 2" xfId="30132" xr:uid="{00000000-0005-0000-0000-000005300000}"/>
    <cellStyle name="Normal 6 3 3 2 5 4 2 3" xfId="47478" xr:uid="{00000000-0005-0000-0000-000006300000}"/>
    <cellStyle name="Normal 6 3 3 2 5 4 3" xfId="21459" xr:uid="{00000000-0005-0000-0000-000007300000}"/>
    <cellStyle name="Normal 6 3 3 2 5 4 4" xfId="38805" xr:uid="{00000000-0005-0000-0000-000008300000}"/>
    <cellStyle name="Normal 6 3 3 2 5 5" xfId="9153" xr:uid="{00000000-0005-0000-0000-000009300000}"/>
    <cellStyle name="Normal 6 3 3 2 5 5 2" xfId="26506" xr:uid="{00000000-0005-0000-0000-00000A300000}"/>
    <cellStyle name="Normal 6 3 3 2 5 5 3" xfId="43852" xr:uid="{00000000-0005-0000-0000-00000B300000}"/>
    <cellStyle name="Normal 6 3 3 2 5 6" xfId="17833" xr:uid="{00000000-0005-0000-0000-00000C300000}"/>
    <cellStyle name="Normal 6 3 3 2 5 7" xfId="35179" xr:uid="{00000000-0005-0000-0000-00000D300000}"/>
    <cellStyle name="Normal 6 3 3 2 6" xfId="1901" xr:uid="{00000000-0005-0000-0000-00000E300000}"/>
    <cellStyle name="Normal 6 3 3 2 6 2" xfId="7683" xr:uid="{00000000-0005-0000-0000-00000F300000}"/>
    <cellStyle name="Normal 6 3 3 2 6 2 2" xfId="16356" xr:uid="{00000000-0005-0000-0000-000010300000}"/>
    <cellStyle name="Normal 6 3 3 2 6 2 2 2" xfId="33709" xr:uid="{00000000-0005-0000-0000-000011300000}"/>
    <cellStyle name="Normal 6 3 3 2 6 2 2 3" xfId="51055" xr:uid="{00000000-0005-0000-0000-000012300000}"/>
    <cellStyle name="Normal 6 3 3 2 6 2 3" xfId="25036" xr:uid="{00000000-0005-0000-0000-000013300000}"/>
    <cellStyle name="Normal 6 3 3 2 6 2 4" xfId="42382" xr:uid="{00000000-0005-0000-0000-000014300000}"/>
    <cellStyle name="Normal 6 3 3 2 6 3" xfId="3714" xr:uid="{00000000-0005-0000-0000-000015300000}"/>
    <cellStyle name="Normal 6 3 3 2 6 3 2" xfId="12387" xr:uid="{00000000-0005-0000-0000-000016300000}"/>
    <cellStyle name="Normal 6 3 3 2 6 3 2 2" xfId="29740" xr:uid="{00000000-0005-0000-0000-000017300000}"/>
    <cellStyle name="Normal 6 3 3 2 6 3 2 3" xfId="47086" xr:uid="{00000000-0005-0000-0000-000018300000}"/>
    <cellStyle name="Normal 6 3 3 2 6 3 3" xfId="21067" xr:uid="{00000000-0005-0000-0000-000019300000}"/>
    <cellStyle name="Normal 6 3 3 2 6 3 4" xfId="38413" xr:uid="{00000000-0005-0000-0000-00001A300000}"/>
    <cellStyle name="Normal 6 3 3 2 6 4" xfId="10574" xr:uid="{00000000-0005-0000-0000-00001B300000}"/>
    <cellStyle name="Normal 6 3 3 2 6 4 2" xfId="27927" xr:uid="{00000000-0005-0000-0000-00001C300000}"/>
    <cellStyle name="Normal 6 3 3 2 6 4 3" xfId="45273" xr:uid="{00000000-0005-0000-0000-00001D300000}"/>
    <cellStyle name="Normal 6 3 3 2 6 5" xfId="19254" xr:uid="{00000000-0005-0000-0000-00001E300000}"/>
    <cellStyle name="Normal 6 3 3 2 6 6" xfId="36600" xr:uid="{00000000-0005-0000-0000-00001F300000}"/>
    <cellStyle name="Normal 6 3 3 2 7" xfId="1215" xr:uid="{00000000-0005-0000-0000-000020300000}"/>
    <cellStyle name="Normal 6 3 3 2 7 2" xfId="6997" xr:uid="{00000000-0005-0000-0000-000021300000}"/>
    <cellStyle name="Normal 6 3 3 2 7 2 2" xfId="15670" xr:uid="{00000000-0005-0000-0000-000022300000}"/>
    <cellStyle name="Normal 6 3 3 2 7 2 2 2" xfId="33023" xr:uid="{00000000-0005-0000-0000-000023300000}"/>
    <cellStyle name="Normal 6 3 3 2 7 2 2 3" xfId="50369" xr:uid="{00000000-0005-0000-0000-000024300000}"/>
    <cellStyle name="Normal 6 3 3 2 7 2 3" xfId="24350" xr:uid="{00000000-0005-0000-0000-000025300000}"/>
    <cellStyle name="Normal 6 3 3 2 7 2 4" xfId="41696" xr:uid="{00000000-0005-0000-0000-000026300000}"/>
    <cellStyle name="Normal 6 3 3 2 7 3" xfId="4841" xr:uid="{00000000-0005-0000-0000-000027300000}"/>
    <cellStyle name="Normal 6 3 3 2 7 3 2" xfId="13514" xr:uid="{00000000-0005-0000-0000-000028300000}"/>
    <cellStyle name="Normal 6 3 3 2 7 3 2 2" xfId="30867" xr:uid="{00000000-0005-0000-0000-000029300000}"/>
    <cellStyle name="Normal 6 3 3 2 7 3 2 3" xfId="48213" xr:uid="{00000000-0005-0000-0000-00002A300000}"/>
    <cellStyle name="Normal 6 3 3 2 7 3 3" xfId="22194" xr:uid="{00000000-0005-0000-0000-00002B300000}"/>
    <cellStyle name="Normal 6 3 3 2 7 3 4" xfId="39540" xr:uid="{00000000-0005-0000-0000-00002C300000}"/>
    <cellStyle name="Normal 6 3 3 2 7 4" xfId="9888" xr:uid="{00000000-0005-0000-0000-00002D300000}"/>
    <cellStyle name="Normal 6 3 3 2 7 4 2" xfId="27241" xr:uid="{00000000-0005-0000-0000-00002E300000}"/>
    <cellStyle name="Normal 6 3 3 2 7 4 3" xfId="44587" xr:uid="{00000000-0005-0000-0000-00002F300000}"/>
    <cellStyle name="Normal 6 3 3 2 7 5" xfId="18568" xr:uid="{00000000-0005-0000-0000-000030300000}"/>
    <cellStyle name="Normal 6 3 3 2 7 6" xfId="35914" xr:uid="{00000000-0005-0000-0000-000031300000}"/>
    <cellStyle name="Normal 6 3 3 2 8" xfId="5870" xr:uid="{00000000-0005-0000-0000-000032300000}"/>
    <cellStyle name="Normal 6 3 3 2 8 2" xfId="14543" xr:uid="{00000000-0005-0000-0000-000033300000}"/>
    <cellStyle name="Normal 6 3 3 2 8 2 2" xfId="31896" xr:uid="{00000000-0005-0000-0000-000034300000}"/>
    <cellStyle name="Normal 6 3 3 2 8 2 3" xfId="49242" xr:uid="{00000000-0005-0000-0000-000035300000}"/>
    <cellStyle name="Normal 6 3 3 2 8 3" xfId="23223" xr:uid="{00000000-0005-0000-0000-000036300000}"/>
    <cellStyle name="Normal 6 3 3 2 8 4" xfId="40569" xr:uid="{00000000-0005-0000-0000-000037300000}"/>
    <cellStyle name="Normal 6 3 3 2 9" xfId="3028" xr:uid="{00000000-0005-0000-0000-000038300000}"/>
    <cellStyle name="Normal 6 3 3 2 9 2" xfId="11701" xr:uid="{00000000-0005-0000-0000-000039300000}"/>
    <cellStyle name="Normal 6 3 3 2 9 2 2" xfId="29054" xr:uid="{00000000-0005-0000-0000-00003A300000}"/>
    <cellStyle name="Normal 6 3 3 2 9 2 3" xfId="46400" xr:uid="{00000000-0005-0000-0000-00003B300000}"/>
    <cellStyle name="Normal 6 3 3 2 9 3" xfId="20381" xr:uid="{00000000-0005-0000-0000-00003C300000}"/>
    <cellStyle name="Normal 6 3 3 2 9 4" xfId="37727" xr:uid="{00000000-0005-0000-0000-00003D300000}"/>
    <cellStyle name="Normal 6 3 3 3" xfId="186" xr:uid="{00000000-0005-0000-0000-00003E300000}"/>
    <cellStyle name="Normal 6 3 3 3 10" xfId="17539" xr:uid="{00000000-0005-0000-0000-00003F300000}"/>
    <cellStyle name="Normal 6 3 3 3 11" xfId="34885" xr:uid="{00000000-0005-0000-0000-000040300000}"/>
    <cellStyle name="Normal 6 3 3 3 2" xfId="676" xr:uid="{00000000-0005-0000-0000-000041300000}"/>
    <cellStyle name="Normal 6 3 3 3 2 2" xfId="2489" xr:uid="{00000000-0005-0000-0000-000042300000}"/>
    <cellStyle name="Normal 6 3 3 3 2 2 2" xfId="8271" xr:uid="{00000000-0005-0000-0000-000043300000}"/>
    <cellStyle name="Normal 6 3 3 3 2 2 2 2" xfId="16944" xr:uid="{00000000-0005-0000-0000-000044300000}"/>
    <cellStyle name="Normal 6 3 3 3 2 2 2 2 2" xfId="34297" xr:uid="{00000000-0005-0000-0000-000045300000}"/>
    <cellStyle name="Normal 6 3 3 3 2 2 2 2 3" xfId="51643" xr:uid="{00000000-0005-0000-0000-000046300000}"/>
    <cellStyle name="Normal 6 3 3 3 2 2 2 3" xfId="25624" xr:uid="{00000000-0005-0000-0000-000047300000}"/>
    <cellStyle name="Normal 6 3 3 3 2 2 2 4" xfId="42970" xr:uid="{00000000-0005-0000-0000-000048300000}"/>
    <cellStyle name="Normal 6 3 3 3 2 2 3" xfId="4302" xr:uid="{00000000-0005-0000-0000-000049300000}"/>
    <cellStyle name="Normal 6 3 3 3 2 2 3 2" xfId="12975" xr:uid="{00000000-0005-0000-0000-00004A300000}"/>
    <cellStyle name="Normal 6 3 3 3 2 2 3 2 2" xfId="30328" xr:uid="{00000000-0005-0000-0000-00004B300000}"/>
    <cellStyle name="Normal 6 3 3 3 2 2 3 2 3" xfId="47674" xr:uid="{00000000-0005-0000-0000-00004C300000}"/>
    <cellStyle name="Normal 6 3 3 3 2 2 3 3" xfId="21655" xr:uid="{00000000-0005-0000-0000-00004D300000}"/>
    <cellStyle name="Normal 6 3 3 3 2 2 3 4" xfId="39001" xr:uid="{00000000-0005-0000-0000-00004E300000}"/>
    <cellStyle name="Normal 6 3 3 3 2 2 4" xfId="11162" xr:uid="{00000000-0005-0000-0000-00004F300000}"/>
    <cellStyle name="Normal 6 3 3 3 2 2 4 2" xfId="28515" xr:uid="{00000000-0005-0000-0000-000050300000}"/>
    <cellStyle name="Normal 6 3 3 3 2 2 4 3" xfId="45861" xr:uid="{00000000-0005-0000-0000-000051300000}"/>
    <cellStyle name="Normal 6 3 3 3 2 2 5" xfId="19842" xr:uid="{00000000-0005-0000-0000-000052300000}"/>
    <cellStyle name="Normal 6 3 3 3 2 2 6" xfId="37188" xr:uid="{00000000-0005-0000-0000-000053300000}"/>
    <cellStyle name="Normal 6 3 3 3 2 3" xfId="1411" xr:uid="{00000000-0005-0000-0000-000054300000}"/>
    <cellStyle name="Normal 6 3 3 3 2 3 2" xfId="7193" xr:uid="{00000000-0005-0000-0000-000055300000}"/>
    <cellStyle name="Normal 6 3 3 3 2 3 2 2" xfId="15866" xr:uid="{00000000-0005-0000-0000-000056300000}"/>
    <cellStyle name="Normal 6 3 3 3 2 3 2 2 2" xfId="33219" xr:uid="{00000000-0005-0000-0000-000057300000}"/>
    <cellStyle name="Normal 6 3 3 3 2 3 2 2 3" xfId="50565" xr:uid="{00000000-0005-0000-0000-000058300000}"/>
    <cellStyle name="Normal 6 3 3 3 2 3 2 3" xfId="24546" xr:uid="{00000000-0005-0000-0000-000059300000}"/>
    <cellStyle name="Normal 6 3 3 3 2 3 2 4" xfId="41892" xr:uid="{00000000-0005-0000-0000-00005A300000}"/>
    <cellStyle name="Normal 6 3 3 3 2 3 3" xfId="5037" xr:uid="{00000000-0005-0000-0000-00005B300000}"/>
    <cellStyle name="Normal 6 3 3 3 2 3 3 2" xfId="13710" xr:uid="{00000000-0005-0000-0000-00005C300000}"/>
    <cellStyle name="Normal 6 3 3 3 2 3 3 2 2" xfId="31063" xr:uid="{00000000-0005-0000-0000-00005D300000}"/>
    <cellStyle name="Normal 6 3 3 3 2 3 3 2 3" xfId="48409" xr:uid="{00000000-0005-0000-0000-00005E300000}"/>
    <cellStyle name="Normal 6 3 3 3 2 3 3 3" xfId="22390" xr:uid="{00000000-0005-0000-0000-00005F300000}"/>
    <cellStyle name="Normal 6 3 3 3 2 3 3 4" xfId="39736" xr:uid="{00000000-0005-0000-0000-000060300000}"/>
    <cellStyle name="Normal 6 3 3 3 2 3 4" xfId="10084" xr:uid="{00000000-0005-0000-0000-000061300000}"/>
    <cellStyle name="Normal 6 3 3 3 2 3 4 2" xfId="27437" xr:uid="{00000000-0005-0000-0000-000062300000}"/>
    <cellStyle name="Normal 6 3 3 3 2 3 4 3" xfId="44783" xr:uid="{00000000-0005-0000-0000-000063300000}"/>
    <cellStyle name="Normal 6 3 3 3 2 3 5" xfId="18764" xr:uid="{00000000-0005-0000-0000-000064300000}"/>
    <cellStyle name="Normal 6 3 3 3 2 3 6" xfId="36110" xr:uid="{00000000-0005-0000-0000-000065300000}"/>
    <cellStyle name="Normal 6 3 3 3 2 4" xfId="6458" xr:uid="{00000000-0005-0000-0000-000066300000}"/>
    <cellStyle name="Normal 6 3 3 3 2 4 2" xfId="15131" xr:uid="{00000000-0005-0000-0000-000067300000}"/>
    <cellStyle name="Normal 6 3 3 3 2 4 2 2" xfId="32484" xr:uid="{00000000-0005-0000-0000-000068300000}"/>
    <cellStyle name="Normal 6 3 3 3 2 4 2 3" xfId="49830" xr:uid="{00000000-0005-0000-0000-000069300000}"/>
    <cellStyle name="Normal 6 3 3 3 2 4 3" xfId="23811" xr:uid="{00000000-0005-0000-0000-00006A300000}"/>
    <cellStyle name="Normal 6 3 3 3 2 4 4" xfId="41157" xr:uid="{00000000-0005-0000-0000-00006B300000}"/>
    <cellStyle name="Normal 6 3 3 3 2 5" xfId="3224" xr:uid="{00000000-0005-0000-0000-00006C300000}"/>
    <cellStyle name="Normal 6 3 3 3 2 5 2" xfId="11897" xr:uid="{00000000-0005-0000-0000-00006D300000}"/>
    <cellStyle name="Normal 6 3 3 3 2 5 2 2" xfId="29250" xr:uid="{00000000-0005-0000-0000-00006E300000}"/>
    <cellStyle name="Normal 6 3 3 3 2 5 2 3" xfId="46596" xr:uid="{00000000-0005-0000-0000-00006F300000}"/>
    <cellStyle name="Normal 6 3 3 3 2 5 3" xfId="20577" xr:uid="{00000000-0005-0000-0000-000070300000}"/>
    <cellStyle name="Normal 6 3 3 3 2 5 4" xfId="37923" xr:uid="{00000000-0005-0000-0000-000071300000}"/>
    <cellStyle name="Normal 6 3 3 3 2 6" xfId="9349" xr:uid="{00000000-0005-0000-0000-000072300000}"/>
    <cellStyle name="Normal 6 3 3 3 2 6 2" xfId="26702" xr:uid="{00000000-0005-0000-0000-000073300000}"/>
    <cellStyle name="Normal 6 3 3 3 2 6 3" xfId="44048" xr:uid="{00000000-0005-0000-0000-000074300000}"/>
    <cellStyle name="Normal 6 3 3 3 2 7" xfId="18029" xr:uid="{00000000-0005-0000-0000-000075300000}"/>
    <cellStyle name="Normal 6 3 3 3 2 8" xfId="35375" xr:uid="{00000000-0005-0000-0000-000076300000}"/>
    <cellStyle name="Normal 6 3 3 3 3" xfId="921" xr:uid="{00000000-0005-0000-0000-000077300000}"/>
    <cellStyle name="Normal 6 3 3 3 3 2" xfId="2734" xr:uid="{00000000-0005-0000-0000-000078300000}"/>
    <cellStyle name="Normal 6 3 3 3 3 2 2" xfId="8516" xr:uid="{00000000-0005-0000-0000-000079300000}"/>
    <cellStyle name="Normal 6 3 3 3 3 2 2 2" xfId="17189" xr:uid="{00000000-0005-0000-0000-00007A300000}"/>
    <cellStyle name="Normal 6 3 3 3 3 2 2 2 2" xfId="34542" xr:uid="{00000000-0005-0000-0000-00007B300000}"/>
    <cellStyle name="Normal 6 3 3 3 3 2 2 2 3" xfId="51888" xr:uid="{00000000-0005-0000-0000-00007C300000}"/>
    <cellStyle name="Normal 6 3 3 3 3 2 2 3" xfId="25869" xr:uid="{00000000-0005-0000-0000-00007D300000}"/>
    <cellStyle name="Normal 6 3 3 3 3 2 2 4" xfId="43215" xr:uid="{00000000-0005-0000-0000-00007E300000}"/>
    <cellStyle name="Normal 6 3 3 3 3 2 3" xfId="4547" xr:uid="{00000000-0005-0000-0000-00007F300000}"/>
    <cellStyle name="Normal 6 3 3 3 3 2 3 2" xfId="13220" xr:uid="{00000000-0005-0000-0000-000080300000}"/>
    <cellStyle name="Normal 6 3 3 3 3 2 3 2 2" xfId="30573" xr:uid="{00000000-0005-0000-0000-000081300000}"/>
    <cellStyle name="Normal 6 3 3 3 3 2 3 2 3" xfId="47919" xr:uid="{00000000-0005-0000-0000-000082300000}"/>
    <cellStyle name="Normal 6 3 3 3 3 2 3 3" xfId="21900" xr:uid="{00000000-0005-0000-0000-000083300000}"/>
    <cellStyle name="Normal 6 3 3 3 3 2 3 4" xfId="39246" xr:uid="{00000000-0005-0000-0000-000084300000}"/>
    <cellStyle name="Normal 6 3 3 3 3 2 4" xfId="11407" xr:uid="{00000000-0005-0000-0000-000085300000}"/>
    <cellStyle name="Normal 6 3 3 3 3 2 4 2" xfId="28760" xr:uid="{00000000-0005-0000-0000-000086300000}"/>
    <cellStyle name="Normal 6 3 3 3 3 2 4 3" xfId="46106" xr:uid="{00000000-0005-0000-0000-000087300000}"/>
    <cellStyle name="Normal 6 3 3 3 3 2 5" xfId="20087" xr:uid="{00000000-0005-0000-0000-000088300000}"/>
    <cellStyle name="Normal 6 3 3 3 3 2 6" xfId="37433" xr:uid="{00000000-0005-0000-0000-000089300000}"/>
    <cellStyle name="Normal 6 3 3 3 3 3" xfId="1656" xr:uid="{00000000-0005-0000-0000-00008A300000}"/>
    <cellStyle name="Normal 6 3 3 3 3 3 2" xfId="7438" xr:uid="{00000000-0005-0000-0000-00008B300000}"/>
    <cellStyle name="Normal 6 3 3 3 3 3 2 2" xfId="16111" xr:uid="{00000000-0005-0000-0000-00008C300000}"/>
    <cellStyle name="Normal 6 3 3 3 3 3 2 2 2" xfId="33464" xr:uid="{00000000-0005-0000-0000-00008D300000}"/>
    <cellStyle name="Normal 6 3 3 3 3 3 2 2 3" xfId="50810" xr:uid="{00000000-0005-0000-0000-00008E300000}"/>
    <cellStyle name="Normal 6 3 3 3 3 3 2 3" xfId="24791" xr:uid="{00000000-0005-0000-0000-00008F300000}"/>
    <cellStyle name="Normal 6 3 3 3 3 3 2 4" xfId="42137" xr:uid="{00000000-0005-0000-0000-000090300000}"/>
    <cellStyle name="Normal 6 3 3 3 3 3 3" xfId="5282" xr:uid="{00000000-0005-0000-0000-000091300000}"/>
    <cellStyle name="Normal 6 3 3 3 3 3 3 2" xfId="13955" xr:uid="{00000000-0005-0000-0000-000092300000}"/>
    <cellStyle name="Normal 6 3 3 3 3 3 3 2 2" xfId="31308" xr:uid="{00000000-0005-0000-0000-000093300000}"/>
    <cellStyle name="Normal 6 3 3 3 3 3 3 2 3" xfId="48654" xr:uid="{00000000-0005-0000-0000-000094300000}"/>
    <cellStyle name="Normal 6 3 3 3 3 3 3 3" xfId="22635" xr:uid="{00000000-0005-0000-0000-000095300000}"/>
    <cellStyle name="Normal 6 3 3 3 3 3 3 4" xfId="39981" xr:uid="{00000000-0005-0000-0000-000096300000}"/>
    <cellStyle name="Normal 6 3 3 3 3 3 4" xfId="10329" xr:uid="{00000000-0005-0000-0000-000097300000}"/>
    <cellStyle name="Normal 6 3 3 3 3 3 4 2" xfId="27682" xr:uid="{00000000-0005-0000-0000-000098300000}"/>
    <cellStyle name="Normal 6 3 3 3 3 3 4 3" xfId="45028" xr:uid="{00000000-0005-0000-0000-000099300000}"/>
    <cellStyle name="Normal 6 3 3 3 3 3 5" xfId="19009" xr:uid="{00000000-0005-0000-0000-00009A300000}"/>
    <cellStyle name="Normal 6 3 3 3 3 3 6" xfId="36355" xr:uid="{00000000-0005-0000-0000-00009B300000}"/>
    <cellStyle name="Normal 6 3 3 3 3 4" xfId="6703" xr:uid="{00000000-0005-0000-0000-00009C300000}"/>
    <cellStyle name="Normal 6 3 3 3 3 4 2" xfId="15376" xr:uid="{00000000-0005-0000-0000-00009D300000}"/>
    <cellStyle name="Normal 6 3 3 3 3 4 2 2" xfId="32729" xr:uid="{00000000-0005-0000-0000-00009E300000}"/>
    <cellStyle name="Normal 6 3 3 3 3 4 2 3" xfId="50075" xr:uid="{00000000-0005-0000-0000-00009F300000}"/>
    <cellStyle name="Normal 6 3 3 3 3 4 3" xfId="24056" xr:uid="{00000000-0005-0000-0000-0000A0300000}"/>
    <cellStyle name="Normal 6 3 3 3 3 4 4" xfId="41402" xr:uid="{00000000-0005-0000-0000-0000A1300000}"/>
    <cellStyle name="Normal 6 3 3 3 3 5" xfId="3469" xr:uid="{00000000-0005-0000-0000-0000A2300000}"/>
    <cellStyle name="Normal 6 3 3 3 3 5 2" xfId="12142" xr:uid="{00000000-0005-0000-0000-0000A3300000}"/>
    <cellStyle name="Normal 6 3 3 3 3 5 2 2" xfId="29495" xr:uid="{00000000-0005-0000-0000-0000A4300000}"/>
    <cellStyle name="Normal 6 3 3 3 3 5 2 3" xfId="46841" xr:uid="{00000000-0005-0000-0000-0000A5300000}"/>
    <cellStyle name="Normal 6 3 3 3 3 5 3" xfId="20822" xr:uid="{00000000-0005-0000-0000-0000A6300000}"/>
    <cellStyle name="Normal 6 3 3 3 3 5 4" xfId="38168" xr:uid="{00000000-0005-0000-0000-0000A7300000}"/>
    <cellStyle name="Normal 6 3 3 3 3 6" xfId="9594" xr:uid="{00000000-0005-0000-0000-0000A8300000}"/>
    <cellStyle name="Normal 6 3 3 3 3 6 2" xfId="26947" xr:uid="{00000000-0005-0000-0000-0000A9300000}"/>
    <cellStyle name="Normal 6 3 3 3 3 6 3" xfId="44293" xr:uid="{00000000-0005-0000-0000-0000AA300000}"/>
    <cellStyle name="Normal 6 3 3 3 3 7" xfId="18274" xr:uid="{00000000-0005-0000-0000-0000AB300000}"/>
    <cellStyle name="Normal 6 3 3 3 3 8" xfId="35620" xr:uid="{00000000-0005-0000-0000-0000AC300000}"/>
    <cellStyle name="Normal 6 3 3 3 4" xfId="431" xr:uid="{00000000-0005-0000-0000-0000AD300000}"/>
    <cellStyle name="Normal 6 3 3 3 4 2" xfId="2244" xr:uid="{00000000-0005-0000-0000-0000AE300000}"/>
    <cellStyle name="Normal 6 3 3 3 4 2 2" xfId="8026" xr:uid="{00000000-0005-0000-0000-0000AF300000}"/>
    <cellStyle name="Normal 6 3 3 3 4 2 2 2" xfId="16699" xr:uid="{00000000-0005-0000-0000-0000B0300000}"/>
    <cellStyle name="Normal 6 3 3 3 4 2 2 2 2" xfId="34052" xr:uid="{00000000-0005-0000-0000-0000B1300000}"/>
    <cellStyle name="Normal 6 3 3 3 4 2 2 2 3" xfId="51398" xr:uid="{00000000-0005-0000-0000-0000B2300000}"/>
    <cellStyle name="Normal 6 3 3 3 4 2 2 3" xfId="25379" xr:uid="{00000000-0005-0000-0000-0000B3300000}"/>
    <cellStyle name="Normal 6 3 3 3 4 2 2 4" xfId="42725" xr:uid="{00000000-0005-0000-0000-0000B4300000}"/>
    <cellStyle name="Normal 6 3 3 3 4 2 3" xfId="5527" xr:uid="{00000000-0005-0000-0000-0000B5300000}"/>
    <cellStyle name="Normal 6 3 3 3 4 2 3 2" xfId="14200" xr:uid="{00000000-0005-0000-0000-0000B6300000}"/>
    <cellStyle name="Normal 6 3 3 3 4 2 3 2 2" xfId="31553" xr:uid="{00000000-0005-0000-0000-0000B7300000}"/>
    <cellStyle name="Normal 6 3 3 3 4 2 3 2 3" xfId="48899" xr:uid="{00000000-0005-0000-0000-0000B8300000}"/>
    <cellStyle name="Normal 6 3 3 3 4 2 3 3" xfId="22880" xr:uid="{00000000-0005-0000-0000-0000B9300000}"/>
    <cellStyle name="Normal 6 3 3 3 4 2 3 4" xfId="40226" xr:uid="{00000000-0005-0000-0000-0000BA300000}"/>
    <cellStyle name="Normal 6 3 3 3 4 2 4" xfId="10917" xr:uid="{00000000-0005-0000-0000-0000BB300000}"/>
    <cellStyle name="Normal 6 3 3 3 4 2 4 2" xfId="28270" xr:uid="{00000000-0005-0000-0000-0000BC300000}"/>
    <cellStyle name="Normal 6 3 3 3 4 2 4 3" xfId="45616" xr:uid="{00000000-0005-0000-0000-0000BD300000}"/>
    <cellStyle name="Normal 6 3 3 3 4 2 5" xfId="19597" xr:uid="{00000000-0005-0000-0000-0000BE300000}"/>
    <cellStyle name="Normal 6 3 3 3 4 2 6" xfId="36943" xr:uid="{00000000-0005-0000-0000-0000BF300000}"/>
    <cellStyle name="Normal 6 3 3 3 4 3" xfId="6213" xr:uid="{00000000-0005-0000-0000-0000C0300000}"/>
    <cellStyle name="Normal 6 3 3 3 4 3 2" xfId="14886" xr:uid="{00000000-0005-0000-0000-0000C1300000}"/>
    <cellStyle name="Normal 6 3 3 3 4 3 2 2" xfId="32239" xr:uid="{00000000-0005-0000-0000-0000C2300000}"/>
    <cellStyle name="Normal 6 3 3 3 4 3 2 3" xfId="49585" xr:uid="{00000000-0005-0000-0000-0000C3300000}"/>
    <cellStyle name="Normal 6 3 3 3 4 3 3" xfId="23566" xr:uid="{00000000-0005-0000-0000-0000C4300000}"/>
    <cellStyle name="Normal 6 3 3 3 4 3 4" xfId="40912" xr:uid="{00000000-0005-0000-0000-0000C5300000}"/>
    <cellStyle name="Normal 6 3 3 3 4 4" xfId="4057" xr:uid="{00000000-0005-0000-0000-0000C6300000}"/>
    <cellStyle name="Normal 6 3 3 3 4 4 2" xfId="12730" xr:uid="{00000000-0005-0000-0000-0000C7300000}"/>
    <cellStyle name="Normal 6 3 3 3 4 4 2 2" xfId="30083" xr:uid="{00000000-0005-0000-0000-0000C8300000}"/>
    <cellStyle name="Normal 6 3 3 3 4 4 2 3" xfId="47429" xr:uid="{00000000-0005-0000-0000-0000C9300000}"/>
    <cellStyle name="Normal 6 3 3 3 4 4 3" xfId="21410" xr:uid="{00000000-0005-0000-0000-0000CA300000}"/>
    <cellStyle name="Normal 6 3 3 3 4 4 4" xfId="38756" xr:uid="{00000000-0005-0000-0000-0000CB300000}"/>
    <cellStyle name="Normal 6 3 3 3 4 5" xfId="9104" xr:uid="{00000000-0005-0000-0000-0000CC300000}"/>
    <cellStyle name="Normal 6 3 3 3 4 5 2" xfId="26457" xr:uid="{00000000-0005-0000-0000-0000CD300000}"/>
    <cellStyle name="Normal 6 3 3 3 4 5 3" xfId="43803" xr:uid="{00000000-0005-0000-0000-0000CE300000}"/>
    <cellStyle name="Normal 6 3 3 3 4 6" xfId="17784" xr:uid="{00000000-0005-0000-0000-0000CF300000}"/>
    <cellStyle name="Normal 6 3 3 3 4 7" xfId="35130" xr:uid="{00000000-0005-0000-0000-0000D0300000}"/>
    <cellStyle name="Normal 6 3 3 3 5" xfId="1999" xr:uid="{00000000-0005-0000-0000-0000D1300000}"/>
    <cellStyle name="Normal 6 3 3 3 5 2" xfId="7781" xr:uid="{00000000-0005-0000-0000-0000D2300000}"/>
    <cellStyle name="Normal 6 3 3 3 5 2 2" xfId="16454" xr:uid="{00000000-0005-0000-0000-0000D3300000}"/>
    <cellStyle name="Normal 6 3 3 3 5 2 2 2" xfId="33807" xr:uid="{00000000-0005-0000-0000-0000D4300000}"/>
    <cellStyle name="Normal 6 3 3 3 5 2 2 3" xfId="51153" xr:uid="{00000000-0005-0000-0000-0000D5300000}"/>
    <cellStyle name="Normal 6 3 3 3 5 2 3" xfId="25134" xr:uid="{00000000-0005-0000-0000-0000D6300000}"/>
    <cellStyle name="Normal 6 3 3 3 5 2 4" xfId="42480" xr:uid="{00000000-0005-0000-0000-0000D7300000}"/>
    <cellStyle name="Normal 6 3 3 3 5 3" xfId="3812" xr:uid="{00000000-0005-0000-0000-0000D8300000}"/>
    <cellStyle name="Normal 6 3 3 3 5 3 2" xfId="12485" xr:uid="{00000000-0005-0000-0000-0000D9300000}"/>
    <cellStyle name="Normal 6 3 3 3 5 3 2 2" xfId="29838" xr:uid="{00000000-0005-0000-0000-0000DA300000}"/>
    <cellStyle name="Normal 6 3 3 3 5 3 2 3" xfId="47184" xr:uid="{00000000-0005-0000-0000-0000DB300000}"/>
    <cellStyle name="Normal 6 3 3 3 5 3 3" xfId="21165" xr:uid="{00000000-0005-0000-0000-0000DC300000}"/>
    <cellStyle name="Normal 6 3 3 3 5 3 4" xfId="38511" xr:uid="{00000000-0005-0000-0000-0000DD300000}"/>
    <cellStyle name="Normal 6 3 3 3 5 4" xfId="10672" xr:uid="{00000000-0005-0000-0000-0000DE300000}"/>
    <cellStyle name="Normal 6 3 3 3 5 4 2" xfId="28025" xr:uid="{00000000-0005-0000-0000-0000DF300000}"/>
    <cellStyle name="Normal 6 3 3 3 5 4 3" xfId="45371" xr:uid="{00000000-0005-0000-0000-0000E0300000}"/>
    <cellStyle name="Normal 6 3 3 3 5 5" xfId="19352" xr:uid="{00000000-0005-0000-0000-0000E1300000}"/>
    <cellStyle name="Normal 6 3 3 3 5 6" xfId="36698" xr:uid="{00000000-0005-0000-0000-0000E2300000}"/>
    <cellStyle name="Normal 6 3 3 3 6" xfId="1166" xr:uid="{00000000-0005-0000-0000-0000E3300000}"/>
    <cellStyle name="Normal 6 3 3 3 6 2" xfId="6948" xr:uid="{00000000-0005-0000-0000-0000E4300000}"/>
    <cellStyle name="Normal 6 3 3 3 6 2 2" xfId="15621" xr:uid="{00000000-0005-0000-0000-0000E5300000}"/>
    <cellStyle name="Normal 6 3 3 3 6 2 2 2" xfId="32974" xr:uid="{00000000-0005-0000-0000-0000E6300000}"/>
    <cellStyle name="Normal 6 3 3 3 6 2 2 3" xfId="50320" xr:uid="{00000000-0005-0000-0000-0000E7300000}"/>
    <cellStyle name="Normal 6 3 3 3 6 2 3" xfId="24301" xr:uid="{00000000-0005-0000-0000-0000E8300000}"/>
    <cellStyle name="Normal 6 3 3 3 6 2 4" xfId="41647" xr:uid="{00000000-0005-0000-0000-0000E9300000}"/>
    <cellStyle name="Normal 6 3 3 3 6 3" xfId="4792" xr:uid="{00000000-0005-0000-0000-0000EA300000}"/>
    <cellStyle name="Normal 6 3 3 3 6 3 2" xfId="13465" xr:uid="{00000000-0005-0000-0000-0000EB300000}"/>
    <cellStyle name="Normal 6 3 3 3 6 3 2 2" xfId="30818" xr:uid="{00000000-0005-0000-0000-0000EC300000}"/>
    <cellStyle name="Normal 6 3 3 3 6 3 2 3" xfId="48164" xr:uid="{00000000-0005-0000-0000-0000ED300000}"/>
    <cellStyle name="Normal 6 3 3 3 6 3 3" xfId="22145" xr:uid="{00000000-0005-0000-0000-0000EE300000}"/>
    <cellStyle name="Normal 6 3 3 3 6 3 4" xfId="39491" xr:uid="{00000000-0005-0000-0000-0000EF300000}"/>
    <cellStyle name="Normal 6 3 3 3 6 4" xfId="9839" xr:uid="{00000000-0005-0000-0000-0000F0300000}"/>
    <cellStyle name="Normal 6 3 3 3 6 4 2" xfId="27192" xr:uid="{00000000-0005-0000-0000-0000F1300000}"/>
    <cellStyle name="Normal 6 3 3 3 6 4 3" xfId="44538" xr:uid="{00000000-0005-0000-0000-0000F2300000}"/>
    <cellStyle name="Normal 6 3 3 3 6 5" xfId="18519" xr:uid="{00000000-0005-0000-0000-0000F3300000}"/>
    <cellStyle name="Normal 6 3 3 3 6 6" xfId="35865" xr:uid="{00000000-0005-0000-0000-0000F4300000}"/>
    <cellStyle name="Normal 6 3 3 3 7" xfId="5968" xr:uid="{00000000-0005-0000-0000-0000F5300000}"/>
    <cellStyle name="Normal 6 3 3 3 7 2" xfId="14641" xr:uid="{00000000-0005-0000-0000-0000F6300000}"/>
    <cellStyle name="Normal 6 3 3 3 7 2 2" xfId="31994" xr:uid="{00000000-0005-0000-0000-0000F7300000}"/>
    <cellStyle name="Normal 6 3 3 3 7 2 3" xfId="49340" xr:uid="{00000000-0005-0000-0000-0000F8300000}"/>
    <cellStyle name="Normal 6 3 3 3 7 3" xfId="23321" xr:uid="{00000000-0005-0000-0000-0000F9300000}"/>
    <cellStyle name="Normal 6 3 3 3 7 4" xfId="40667" xr:uid="{00000000-0005-0000-0000-0000FA300000}"/>
    <cellStyle name="Normal 6 3 3 3 8" xfId="2979" xr:uid="{00000000-0005-0000-0000-0000FB300000}"/>
    <cellStyle name="Normal 6 3 3 3 8 2" xfId="11652" xr:uid="{00000000-0005-0000-0000-0000FC300000}"/>
    <cellStyle name="Normal 6 3 3 3 8 2 2" xfId="29005" xr:uid="{00000000-0005-0000-0000-0000FD300000}"/>
    <cellStyle name="Normal 6 3 3 3 8 2 3" xfId="46351" xr:uid="{00000000-0005-0000-0000-0000FE300000}"/>
    <cellStyle name="Normal 6 3 3 3 8 3" xfId="20332" xr:uid="{00000000-0005-0000-0000-0000FF300000}"/>
    <cellStyle name="Normal 6 3 3 3 8 4" xfId="37678" xr:uid="{00000000-0005-0000-0000-000000310000}"/>
    <cellStyle name="Normal 6 3 3 3 9" xfId="8859" xr:uid="{00000000-0005-0000-0000-000001310000}"/>
    <cellStyle name="Normal 6 3 3 3 9 2" xfId="26212" xr:uid="{00000000-0005-0000-0000-000002310000}"/>
    <cellStyle name="Normal 6 3 3 3 9 3" xfId="43558" xr:uid="{00000000-0005-0000-0000-000003310000}"/>
    <cellStyle name="Normal 6 3 3 4" xfId="284" xr:uid="{00000000-0005-0000-0000-000004310000}"/>
    <cellStyle name="Normal 6 3 3 4 10" xfId="34983" xr:uid="{00000000-0005-0000-0000-000005310000}"/>
    <cellStyle name="Normal 6 3 3 4 2" xfId="1019" xr:uid="{00000000-0005-0000-0000-000006310000}"/>
    <cellStyle name="Normal 6 3 3 4 2 2" xfId="2832" xr:uid="{00000000-0005-0000-0000-000007310000}"/>
    <cellStyle name="Normal 6 3 3 4 2 2 2" xfId="8614" xr:uid="{00000000-0005-0000-0000-000008310000}"/>
    <cellStyle name="Normal 6 3 3 4 2 2 2 2" xfId="17287" xr:uid="{00000000-0005-0000-0000-000009310000}"/>
    <cellStyle name="Normal 6 3 3 4 2 2 2 2 2" xfId="34640" xr:uid="{00000000-0005-0000-0000-00000A310000}"/>
    <cellStyle name="Normal 6 3 3 4 2 2 2 2 3" xfId="51986" xr:uid="{00000000-0005-0000-0000-00000B310000}"/>
    <cellStyle name="Normal 6 3 3 4 2 2 2 3" xfId="25967" xr:uid="{00000000-0005-0000-0000-00000C310000}"/>
    <cellStyle name="Normal 6 3 3 4 2 2 2 4" xfId="43313" xr:uid="{00000000-0005-0000-0000-00000D310000}"/>
    <cellStyle name="Normal 6 3 3 4 2 2 3" xfId="4645" xr:uid="{00000000-0005-0000-0000-00000E310000}"/>
    <cellStyle name="Normal 6 3 3 4 2 2 3 2" xfId="13318" xr:uid="{00000000-0005-0000-0000-00000F310000}"/>
    <cellStyle name="Normal 6 3 3 4 2 2 3 2 2" xfId="30671" xr:uid="{00000000-0005-0000-0000-000010310000}"/>
    <cellStyle name="Normal 6 3 3 4 2 2 3 2 3" xfId="48017" xr:uid="{00000000-0005-0000-0000-000011310000}"/>
    <cellStyle name="Normal 6 3 3 4 2 2 3 3" xfId="21998" xr:uid="{00000000-0005-0000-0000-000012310000}"/>
    <cellStyle name="Normal 6 3 3 4 2 2 3 4" xfId="39344" xr:uid="{00000000-0005-0000-0000-000013310000}"/>
    <cellStyle name="Normal 6 3 3 4 2 2 4" xfId="11505" xr:uid="{00000000-0005-0000-0000-000014310000}"/>
    <cellStyle name="Normal 6 3 3 4 2 2 4 2" xfId="28858" xr:uid="{00000000-0005-0000-0000-000015310000}"/>
    <cellStyle name="Normal 6 3 3 4 2 2 4 3" xfId="46204" xr:uid="{00000000-0005-0000-0000-000016310000}"/>
    <cellStyle name="Normal 6 3 3 4 2 2 5" xfId="20185" xr:uid="{00000000-0005-0000-0000-000017310000}"/>
    <cellStyle name="Normal 6 3 3 4 2 2 6" xfId="37531" xr:uid="{00000000-0005-0000-0000-000018310000}"/>
    <cellStyle name="Normal 6 3 3 4 2 3" xfId="1754" xr:uid="{00000000-0005-0000-0000-000019310000}"/>
    <cellStyle name="Normal 6 3 3 4 2 3 2" xfId="7536" xr:uid="{00000000-0005-0000-0000-00001A310000}"/>
    <cellStyle name="Normal 6 3 3 4 2 3 2 2" xfId="16209" xr:uid="{00000000-0005-0000-0000-00001B310000}"/>
    <cellStyle name="Normal 6 3 3 4 2 3 2 2 2" xfId="33562" xr:uid="{00000000-0005-0000-0000-00001C310000}"/>
    <cellStyle name="Normal 6 3 3 4 2 3 2 2 3" xfId="50908" xr:uid="{00000000-0005-0000-0000-00001D310000}"/>
    <cellStyle name="Normal 6 3 3 4 2 3 2 3" xfId="24889" xr:uid="{00000000-0005-0000-0000-00001E310000}"/>
    <cellStyle name="Normal 6 3 3 4 2 3 2 4" xfId="42235" xr:uid="{00000000-0005-0000-0000-00001F310000}"/>
    <cellStyle name="Normal 6 3 3 4 2 3 3" xfId="5380" xr:uid="{00000000-0005-0000-0000-000020310000}"/>
    <cellStyle name="Normal 6 3 3 4 2 3 3 2" xfId="14053" xr:uid="{00000000-0005-0000-0000-000021310000}"/>
    <cellStyle name="Normal 6 3 3 4 2 3 3 2 2" xfId="31406" xr:uid="{00000000-0005-0000-0000-000022310000}"/>
    <cellStyle name="Normal 6 3 3 4 2 3 3 2 3" xfId="48752" xr:uid="{00000000-0005-0000-0000-000023310000}"/>
    <cellStyle name="Normal 6 3 3 4 2 3 3 3" xfId="22733" xr:uid="{00000000-0005-0000-0000-000024310000}"/>
    <cellStyle name="Normal 6 3 3 4 2 3 3 4" xfId="40079" xr:uid="{00000000-0005-0000-0000-000025310000}"/>
    <cellStyle name="Normal 6 3 3 4 2 3 4" xfId="10427" xr:uid="{00000000-0005-0000-0000-000026310000}"/>
    <cellStyle name="Normal 6 3 3 4 2 3 4 2" xfId="27780" xr:uid="{00000000-0005-0000-0000-000027310000}"/>
    <cellStyle name="Normal 6 3 3 4 2 3 4 3" xfId="45126" xr:uid="{00000000-0005-0000-0000-000028310000}"/>
    <cellStyle name="Normal 6 3 3 4 2 3 5" xfId="19107" xr:uid="{00000000-0005-0000-0000-000029310000}"/>
    <cellStyle name="Normal 6 3 3 4 2 3 6" xfId="36453" xr:uid="{00000000-0005-0000-0000-00002A310000}"/>
    <cellStyle name="Normal 6 3 3 4 2 4" xfId="6801" xr:uid="{00000000-0005-0000-0000-00002B310000}"/>
    <cellStyle name="Normal 6 3 3 4 2 4 2" xfId="15474" xr:uid="{00000000-0005-0000-0000-00002C310000}"/>
    <cellStyle name="Normal 6 3 3 4 2 4 2 2" xfId="32827" xr:uid="{00000000-0005-0000-0000-00002D310000}"/>
    <cellStyle name="Normal 6 3 3 4 2 4 2 3" xfId="50173" xr:uid="{00000000-0005-0000-0000-00002E310000}"/>
    <cellStyle name="Normal 6 3 3 4 2 4 3" xfId="24154" xr:uid="{00000000-0005-0000-0000-00002F310000}"/>
    <cellStyle name="Normal 6 3 3 4 2 4 4" xfId="41500" xr:uid="{00000000-0005-0000-0000-000030310000}"/>
    <cellStyle name="Normal 6 3 3 4 2 5" xfId="3567" xr:uid="{00000000-0005-0000-0000-000031310000}"/>
    <cellStyle name="Normal 6 3 3 4 2 5 2" xfId="12240" xr:uid="{00000000-0005-0000-0000-000032310000}"/>
    <cellStyle name="Normal 6 3 3 4 2 5 2 2" xfId="29593" xr:uid="{00000000-0005-0000-0000-000033310000}"/>
    <cellStyle name="Normal 6 3 3 4 2 5 2 3" xfId="46939" xr:uid="{00000000-0005-0000-0000-000034310000}"/>
    <cellStyle name="Normal 6 3 3 4 2 5 3" xfId="20920" xr:uid="{00000000-0005-0000-0000-000035310000}"/>
    <cellStyle name="Normal 6 3 3 4 2 5 4" xfId="38266" xr:uid="{00000000-0005-0000-0000-000036310000}"/>
    <cellStyle name="Normal 6 3 3 4 2 6" xfId="9692" xr:uid="{00000000-0005-0000-0000-000037310000}"/>
    <cellStyle name="Normal 6 3 3 4 2 6 2" xfId="27045" xr:uid="{00000000-0005-0000-0000-000038310000}"/>
    <cellStyle name="Normal 6 3 3 4 2 6 3" xfId="44391" xr:uid="{00000000-0005-0000-0000-000039310000}"/>
    <cellStyle name="Normal 6 3 3 4 2 7" xfId="18372" xr:uid="{00000000-0005-0000-0000-00003A310000}"/>
    <cellStyle name="Normal 6 3 3 4 2 8" xfId="35718" xr:uid="{00000000-0005-0000-0000-00003B310000}"/>
    <cellStyle name="Normal 6 3 3 4 3" xfId="529" xr:uid="{00000000-0005-0000-0000-00003C310000}"/>
    <cellStyle name="Normal 6 3 3 4 3 2" xfId="2342" xr:uid="{00000000-0005-0000-0000-00003D310000}"/>
    <cellStyle name="Normal 6 3 3 4 3 2 2" xfId="8124" xr:uid="{00000000-0005-0000-0000-00003E310000}"/>
    <cellStyle name="Normal 6 3 3 4 3 2 2 2" xfId="16797" xr:uid="{00000000-0005-0000-0000-00003F310000}"/>
    <cellStyle name="Normal 6 3 3 4 3 2 2 2 2" xfId="34150" xr:uid="{00000000-0005-0000-0000-000040310000}"/>
    <cellStyle name="Normal 6 3 3 4 3 2 2 2 3" xfId="51496" xr:uid="{00000000-0005-0000-0000-000041310000}"/>
    <cellStyle name="Normal 6 3 3 4 3 2 2 3" xfId="25477" xr:uid="{00000000-0005-0000-0000-000042310000}"/>
    <cellStyle name="Normal 6 3 3 4 3 2 2 4" xfId="42823" xr:uid="{00000000-0005-0000-0000-000043310000}"/>
    <cellStyle name="Normal 6 3 3 4 3 2 3" xfId="5625" xr:uid="{00000000-0005-0000-0000-000044310000}"/>
    <cellStyle name="Normal 6 3 3 4 3 2 3 2" xfId="14298" xr:uid="{00000000-0005-0000-0000-000045310000}"/>
    <cellStyle name="Normal 6 3 3 4 3 2 3 2 2" xfId="31651" xr:uid="{00000000-0005-0000-0000-000046310000}"/>
    <cellStyle name="Normal 6 3 3 4 3 2 3 2 3" xfId="48997" xr:uid="{00000000-0005-0000-0000-000047310000}"/>
    <cellStyle name="Normal 6 3 3 4 3 2 3 3" xfId="22978" xr:uid="{00000000-0005-0000-0000-000048310000}"/>
    <cellStyle name="Normal 6 3 3 4 3 2 3 4" xfId="40324" xr:uid="{00000000-0005-0000-0000-000049310000}"/>
    <cellStyle name="Normal 6 3 3 4 3 2 4" xfId="11015" xr:uid="{00000000-0005-0000-0000-00004A310000}"/>
    <cellStyle name="Normal 6 3 3 4 3 2 4 2" xfId="28368" xr:uid="{00000000-0005-0000-0000-00004B310000}"/>
    <cellStyle name="Normal 6 3 3 4 3 2 4 3" xfId="45714" xr:uid="{00000000-0005-0000-0000-00004C310000}"/>
    <cellStyle name="Normal 6 3 3 4 3 2 5" xfId="19695" xr:uid="{00000000-0005-0000-0000-00004D310000}"/>
    <cellStyle name="Normal 6 3 3 4 3 2 6" xfId="37041" xr:uid="{00000000-0005-0000-0000-00004E310000}"/>
    <cellStyle name="Normal 6 3 3 4 3 3" xfId="6311" xr:uid="{00000000-0005-0000-0000-00004F310000}"/>
    <cellStyle name="Normal 6 3 3 4 3 3 2" xfId="14984" xr:uid="{00000000-0005-0000-0000-000050310000}"/>
    <cellStyle name="Normal 6 3 3 4 3 3 2 2" xfId="32337" xr:uid="{00000000-0005-0000-0000-000051310000}"/>
    <cellStyle name="Normal 6 3 3 4 3 3 2 3" xfId="49683" xr:uid="{00000000-0005-0000-0000-000052310000}"/>
    <cellStyle name="Normal 6 3 3 4 3 3 3" xfId="23664" xr:uid="{00000000-0005-0000-0000-000053310000}"/>
    <cellStyle name="Normal 6 3 3 4 3 3 4" xfId="41010" xr:uid="{00000000-0005-0000-0000-000054310000}"/>
    <cellStyle name="Normal 6 3 3 4 3 4" xfId="4155" xr:uid="{00000000-0005-0000-0000-000055310000}"/>
    <cellStyle name="Normal 6 3 3 4 3 4 2" xfId="12828" xr:uid="{00000000-0005-0000-0000-000056310000}"/>
    <cellStyle name="Normal 6 3 3 4 3 4 2 2" xfId="30181" xr:uid="{00000000-0005-0000-0000-000057310000}"/>
    <cellStyle name="Normal 6 3 3 4 3 4 2 3" xfId="47527" xr:uid="{00000000-0005-0000-0000-000058310000}"/>
    <cellStyle name="Normal 6 3 3 4 3 4 3" xfId="21508" xr:uid="{00000000-0005-0000-0000-000059310000}"/>
    <cellStyle name="Normal 6 3 3 4 3 4 4" xfId="38854" xr:uid="{00000000-0005-0000-0000-00005A310000}"/>
    <cellStyle name="Normal 6 3 3 4 3 5" xfId="9202" xr:uid="{00000000-0005-0000-0000-00005B310000}"/>
    <cellStyle name="Normal 6 3 3 4 3 5 2" xfId="26555" xr:uid="{00000000-0005-0000-0000-00005C310000}"/>
    <cellStyle name="Normal 6 3 3 4 3 5 3" xfId="43901" xr:uid="{00000000-0005-0000-0000-00005D310000}"/>
    <cellStyle name="Normal 6 3 3 4 3 6" xfId="17882" xr:uid="{00000000-0005-0000-0000-00005E310000}"/>
    <cellStyle name="Normal 6 3 3 4 3 7" xfId="35228" xr:uid="{00000000-0005-0000-0000-00005F310000}"/>
    <cellStyle name="Normal 6 3 3 4 4" xfId="2097" xr:uid="{00000000-0005-0000-0000-000060310000}"/>
    <cellStyle name="Normal 6 3 3 4 4 2" xfId="7879" xr:uid="{00000000-0005-0000-0000-000061310000}"/>
    <cellStyle name="Normal 6 3 3 4 4 2 2" xfId="16552" xr:uid="{00000000-0005-0000-0000-000062310000}"/>
    <cellStyle name="Normal 6 3 3 4 4 2 2 2" xfId="33905" xr:uid="{00000000-0005-0000-0000-000063310000}"/>
    <cellStyle name="Normal 6 3 3 4 4 2 2 3" xfId="51251" xr:uid="{00000000-0005-0000-0000-000064310000}"/>
    <cellStyle name="Normal 6 3 3 4 4 2 3" xfId="25232" xr:uid="{00000000-0005-0000-0000-000065310000}"/>
    <cellStyle name="Normal 6 3 3 4 4 2 4" xfId="42578" xr:uid="{00000000-0005-0000-0000-000066310000}"/>
    <cellStyle name="Normal 6 3 3 4 4 3" xfId="3910" xr:uid="{00000000-0005-0000-0000-000067310000}"/>
    <cellStyle name="Normal 6 3 3 4 4 3 2" xfId="12583" xr:uid="{00000000-0005-0000-0000-000068310000}"/>
    <cellStyle name="Normal 6 3 3 4 4 3 2 2" xfId="29936" xr:uid="{00000000-0005-0000-0000-000069310000}"/>
    <cellStyle name="Normal 6 3 3 4 4 3 2 3" xfId="47282" xr:uid="{00000000-0005-0000-0000-00006A310000}"/>
    <cellStyle name="Normal 6 3 3 4 4 3 3" xfId="21263" xr:uid="{00000000-0005-0000-0000-00006B310000}"/>
    <cellStyle name="Normal 6 3 3 4 4 3 4" xfId="38609" xr:uid="{00000000-0005-0000-0000-00006C310000}"/>
    <cellStyle name="Normal 6 3 3 4 4 4" xfId="10770" xr:uid="{00000000-0005-0000-0000-00006D310000}"/>
    <cellStyle name="Normal 6 3 3 4 4 4 2" xfId="28123" xr:uid="{00000000-0005-0000-0000-00006E310000}"/>
    <cellStyle name="Normal 6 3 3 4 4 4 3" xfId="45469" xr:uid="{00000000-0005-0000-0000-00006F310000}"/>
    <cellStyle name="Normal 6 3 3 4 4 5" xfId="19450" xr:uid="{00000000-0005-0000-0000-000070310000}"/>
    <cellStyle name="Normal 6 3 3 4 4 6" xfId="36796" xr:uid="{00000000-0005-0000-0000-000071310000}"/>
    <cellStyle name="Normal 6 3 3 4 5" xfId="1264" xr:uid="{00000000-0005-0000-0000-000072310000}"/>
    <cellStyle name="Normal 6 3 3 4 5 2" xfId="7046" xr:uid="{00000000-0005-0000-0000-000073310000}"/>
    <cellStyle name="Normal 6 3 3 4 5 2 2" xfId="15719" xr:uid="{00000000-0005-0000-0000-000074310000}"/>
    <cellStyle name="Normal 6 3 3 4 5 2 2 2" xfId="33072" xr:uid="{00000000-0005-0000-0000-000075310000}"/>
    <cellStyle name="Normal 6 3 3 4 5 2 2 3" xfId="50418" xr:uid="{00000000-0005-0000-0000-000076310000}"/>
    <cellStyle name="Normal 6 3 3 4 5 2 3" xfId="24399" xr:uid="{00000000-0005-0000-0000-000077310000}"/>
    <cellStyle name="Normal 6 3 3 4 5 2 4" xfId="41745" xr:uid="{00000000-0005-0000-0000-000078310000}"/>
    <cellStyle name="Normal 6 3 3 4 5 3" xfId="4890" xr:uid="{00000000-0005-0000-0000-000079310000}"/>
    <cellStyle name="Normal 6 3 3 4 5 3 2" xfId="13563" xr:uid="{00000000-0005-0000-0000-00007A310000}"/>
    <cellStyle name="Normal 6 3 3 4 5 3 2 2" xfId="30916" xr:uid="{00000000-0005-0000-0000-00007B310000}"/>
    <cellStyle name="Normal 6 3 3 4 5 3 2 3" xfId="48262" xr:uid="{00000000-0005-0000-0000-00007C310000}"/>
    <cellStyle name="Normal 6 3 3 4 5 3 3" xfId="22243" xr:uid="{00000000-0005-0000-0000-00007D310000}"/>
    <cellStyle name="Normal 6 3 3 4 5 3 4" xfId="39589" xr:uid="{00000000-0005-0000-0000-00007E310000}"/>
    <cellStyle name="Normal 6 3 3 4 5 4" xfId="9937" xr:uid="{00000000-0005-0000-0000-00007F310000}"/>
    <cellStyle name="Normal 6 3 3 4 5 4 2" xfId="27290" xr:uid="{00000000-0005-0000-0000-000080310000}"/>
    <cellStyle name="Normal 6 3 3 4 5 4 3" xfId="44636" xr:uid="{00000000-0005-0000-0000-000081310000}"/>
    <cellStyle name="Normal 6 3 3 4 5 5" xfId="18617" xr:uid="{00000000-0005-0000-0000-000082310000}"/>
    <cellStyle name="Normal 6 3 3 4 5 6" xfId="35963" xr:uid="{00000000-0005-0000-0000-000083310000}"/>
    <cellStyle name="Normal 6 3 3 4 6" xfId="6066" xr:uid="{00000000-0005-0000-0000-000084310000}"/>
    <cellStyle name="Normal 6 3 3 4 6 2" xfId="14739" xr:uid="{00000000-0005-0000-0000-000085310000}"/>
    <cellStyle name="Normal 6 3 3 4 6 2 2" xfId="32092" xr:uid="{00000000-0005-0000-0000-000086310000}"/>
    <cellStyle name="Normal 6 3 3 4 6 2 3" xfId="49438" xr:uid="{00000000-0005-0000-0000-000087310000}"/>
    <cellStyle name="Normal 6 3 3 4 6 3" xfId="23419" xr:uid="{00000000-0005-0000-0000-000088310000}"/>
    <cellStyle name="Normal 6 3 3 4 6 4" xfId="40765" xr:uid="{00000000-0005-0000-0000-000089310000}"/>
    <cellStyle name="Normal 6 3 3 4 7" xfId="3077" xr:uid="{00000000-0005-0000-0000-00008A310000}"/>
    <cellStyle name="Normal 6 3 3 4 7 2" xfId="11750" xr:uid="{00000000-0005-0000-0000-00008B310000}"/>
    <cellStyle name="Normal 6 3 3 4 7 2 2" xfId="29103" xr:uid="{00000000-0005-0000-0000-00008C310000}"/>
    <cellStyle name="Normal 6 3 3 4 7 2 3" xfId="46449" xr:uid="{00000000-0005-0000-0000-00008D310000}"/>
    <cellStyle name="Normal 6 3 3 4 7 3" xfId="20430" xr:uid="{00000000-0005-0000-0000-00008E310000}"/>
    <cellStyle name="Normal 6 3 3 4 7 4" xfId="37776" xr:uid="{00000000-0005-0000-0000-00008F310000}"/>
    <cellStyle name="Normal 6 3 3 4 8" xfId="8957" xr:uid="{00000000-0005-0000-0000-000090310000}"/>
    <cellStyle name="Normal 6 3 3 4 8 2" xfId="26310" xr:uid="{00000000-0005-0000-0000-000091310000}"/>
    <cellStyle name="Normal 6 3 3 4 8 3" xfId="43656" xr:uid="{00000000-0005-0000-0000-000092310000}"/>
    <cellStyle name="Normal 6 3 3 4 9" xfId="17637" xr:uid="{00000000-0005-0000-0000-000093310000}"/>
    <cellStyle name="Normal 6 3 3 5" xfId="137" xr:uid="{00000000-0005-0000-0000-000094310000}"/>
    <cellStyle name="Normal 6 3 3 5 10" xfId="34836" xr:uid="{00000000-0005-0000-0000-000095310000}"/>
    <cellStyle name="Normal 6 3 3 5 2" xfId="872" xr:uid="{00000000-0005-0000-0000-000096310000}"/>
    <cellStyle name="Normal 6 3 3 5 2 2" xfId="2685" xr:uid="{00000000-0005-0000-0000-000097310000}"/>
    <cellStyle name="Normal 6 3 3 5 2 2 2" xfId="8467" xr:uid="{00000000-0005-0000-0000-000098310000}"/>
    <cellStyle name="Normal 6 3 3 5 2 2 2 2" xfId="17140" xr:uid="{00000000-0005-0000-0000-000099310000}"/>
    <cellStyle name="Normal 6 3 3 5 2 2 2 2 2" xfId="34493" xr:uid="{00000000-0005-0000-0000-00009A310000}"/>
    <cellStyle name="Normal 6 3 3 5 2 2 2 2 3" xfId="51839" xr:uid="{00000000-0005-0000-0000-00009B310000}"/>
    <cellStyle name="Normal 6 3 3 5 2 2 2 3" xfId="25820" xr:uid="{00000000-0005-0000-0000-00009C310000}"/>
    <cellStyle name="Normal 6 3 3 5 2 2 2 4" xfId="43166" xr:uid="{00000000-0005-0000-0000-00009D310000}"/>
    <cellStyle name="Normal 6 3 3 5 2 2 3" xfId="4498" xr:uid="{00000000-0005-0000-0000-00009E310000}"/>
    <cellStyle name="Normal 6 3 3 5 2 2 3 2" xfId="13171" xr:uid="{00000000-0005-0000-0000-00009F310000}"/>
    <cellStyle name="Normal 6 3 3 5 2 2 3 2 2" xfId="30524" xr:uid="{00000000-0005-0000-0000-0000A0310000}"/>
    <cellStyle name="Normal 6 3 3 5 2 2 3 2 3" xfId="47870" xr:uid="{00000000-0005-0000-0000-0000A1310000}"/>
    <cellStyle name="Normal 6 3 3 5 2 2 3 3" xfId="21851" xr:uid="{00000000-0005-0000-0000-0000A2310000}"/>
    <cellStyle name="Normal 6 3 3 5 2 2 3 4" xfId="39197" xr:uid="{00000000-0005-0000-0000-0000A3310000}"/>
    <cellStyle name="Normal 6 3 3 5 2 2 4" xfId="11358" xr:uid="{00000000-0005-0000-0000-0000A4310000}"/>
    <cellStyle name="Normal 6 3 3 5 2 2 4 2" xfId="28711" xr:uid="{00000000-0005-0000-0000-0000A5310000}"/>
    <cellStyle name="Normal 6 3 3 5 2 2 4 3" xfId="46057" xr:uid="{00000000-0005-0000-0000-0000A6310000}"/>
    <cellStyle name="Normal 6 3 3 5 2 2 5" xfId="20038" xr:uid="{00000000-0005-0000-0000-0000A7310000}"/>
    <cellStyle name="Normal 6 3 3 5 2 2 6" xfId="37384" xr:uid="{00000000-0005-0000-0000-0000A8310000}"/>
    <cellStyle name="Normal 6 3 3 5 2 3" xfId="1607" xr:uid="{00000000-0005-0000-0000-0000A9310000}"/>
    <cellStyle name="Normal 6 3 3 5 2 3 2" xfId="7389" xr:uid="{00000000-0005-0000-0000-0000AA310000}"/>
    <cellStyle name="Normal 6 3 3 5 2 3 2 2" xfId="16062" xr:uid="{00000000-0005-0000-0000-0000AB310000}"/>
    <cellStyle name="Normal 6 3 3 5 2 3 2 2 2" xfId="33415" xr:uid="{00000000-0005-0000-0000-0000AC310000}"/>
    <cellStyle name="Normal 6 3 3 5 2 3 2 2 3" xfId="50761" xr:uid="{00000000-0005-0000-0000-0000AD310000}"/>
    <cellStyle name="Normal 6 3 3 5 2 3 2 3" xfId="24742" xr:uid="{00000000-0005-0000-0000-0000AE310000}"/>
    <cellStyle name="Normal 6 3 3 5 2 3 2 4" xfId="42088" xr:uid="{00000000-0005-0000-0000-0000AF310000}"/>
    <cellStyle name="Normal 6 3 3 5 2 3 3" xfId="5233" xr:uid="{00000000-0005-0000-0000-0000B0310000}"/>
    <cellStyle name="Normal 6 3 3 5 2 3 3 2" xfId="13906" xr:uid="{00000000-0005-0000-0000-0000B1310000}"/>
    <cellStyle name="Normal 6 3 3 5 2 3 3 2 2" xfId="31259" xr:uid="{00000000-0005-0000-0000-0000B2310000}"/>
    <cellStyle name="Normal 6 3 3 5 2 3 3 2 3" xfId="48605" xr:uid="{00000000-0005-0000-0000-0000B3310000}"/>
    <cellStyle name="Normal 6 3 3 5 2 3 3 3" xfId="22586" xr:uid="{00000000-0005-0000-0000-0000B4310000}"/>
    <cellStyle name="Normal 6 3 3 5 2 3 3 4" xfId="39932" xr:uid="{00000000-0005-0000-0000-0000B5310000}"/>
    <cellStyle name="Normal 6 3 3 5 2 3 4" xfId="10280" xr:uid="{00000000-0005-0000-0000-0000B6310000}"/>
    <cellStyle name="Normal 6 3 3 5 2 3 4 2" xfId="27633" xr:uid="{00000000-0005-0000-0000-0000B7310000}"/>
    <cellStyle name="Normal 6 3 3 5 2 3 4 3" xfId="44979" xr:uid="{00000000-0005-0000-0000-0000B8310000}"/>
    <cellStyle name="Normal 6 3 3 5 2 3 5" xfId="18960" xr:uid="{00000000-0005-0000-0000-0000B9310000}"/>
    <cellStyle name="Normal 6 3 3 5 2 3 6" xfId="36306" xr:uid="{00000000-0005-0000-0000-0000BA310000}"/>
    <cellStyle name="Normal 6 3 3 5 2 4" xfId="6654" xr:uid="{00000000-0005-0000-0000-0000BB310000}"/>
    <cellStyle name="Normal 6 3 3 5 2 4 2" xfId="15327" xr:uid="{00000000-0005-0000-0000-0000BC310000}"/>
    <cellStyle name="Normal 6 3 3 5 2 4 2 2" xfId="32680" xr:uid="{00000000-0005-0000-0000-0000BD310000}"/>
    <cellStyle name="Normal 6 3 3 5 2 4 2 3" xfId="50026" xr:uid="{00000000-0005-0000-0000-0000BE310000}"/>
    <cellStyle name="Normal 6 3 3 5 2 4 3" xfId="24007" xr:uid="{00000000-0005-0000-0000-0000BF310000}"/>
    <cellStyle name="Normal 6 3 3 5 2 4 4" xfId="41353" xr:uid="{00000000-0005-0000-0000-0000C0310000}"/>
    <cellStyle name="Normal 6 3 3 5 2 5" xfId="3420" xr:uid="{00000000-0005-0000-0000-0000C1310000}"/>
    <cellStyle name="Normal 6 3 3 5 2 5 2" xfId="12093" xr:uid="{00000000-0005-0000-0000-0000C2310000}"/>
    <cellStyle name="Normal 6 3 3 5 2 5 2 2" xfId="29446" xr:uid="{00000000-0005-0000-0000-0000C3310000}"/>
    <cellStyle name="Normal 6 3 3 5 2 5 2 3" xfId="46792" xr:uid="{00000000-0005-0000-0000-0000C4310000}"/>
    <cellStyle name="Normal 6 3 3 5 2 5 3" xfId="20773" xr:uid="{00000000-0005-0000-0000-0000C5310000}"/>
    <cellStyle name="Normal 6 3 3 5 2 5 4" xfId="38119" xr:uid="{00000000-0005-0000-0000-0000C6310000}"/>
    <cellStyle name="Normal 6 3 3 5 2 6" xfId="9545" xr:uid="{00000000-0005-0000-0000-0000C7310000}"/>
    <cellStyle name="Normal 6 3 3 5 2 6 2" xfId="26898" xr:uid="{00000000-0005-0000-0000-0000C8310000}"/>
    <cellStyle name="Normal 6 3 3 5 2 6 3" xfId="44244" xr:uid="{00000000-0005-0000-0000-0000C9310000}"/>
    <cellStyle name="Normal 6 3 3 5 2 7" xfId="18225" xr:uid="{00000000-0005-0000-0000-0000CA310000}"/>
    <cellStyle name="Normal 6 3 3 5 2 8" xfId="35571" xr:uid="{00000000-0005-0000-0000-0000CB310000}"/>
    <cellStyle name="Normal 6 3 3 5 3" xfId="627" xr:uid="{00000000-0005-0000-0000-0000CC310000}"/>
    <cellStyle name="Normal 6 3 3 5 3 2" xfId="2440" xr:uid="{00000000-0005-0000-0000-0000CD310000}"/>
    <cellStyle name="Normal 6 3 3 5 3 2 2" xfId="8222" xr:uid="{00000000-0005-0000-0000-0000CE310000}"/>
    <cellStyle name="Normal 6 3 3 5 3 2 2 2" xfId="16895" xr:uid="{00000000-0005-0000-0000-0000CF310000}"/>
    <cellStyle name="Normal 6 3 3 5 3 2 2 2 2" xfId="34248" xr:uid="{00000000-0005-0000-0000-0000D0310000}"/>
    <cellStyle name="Normal 6 3 3 5 3 2 2 2 3" xfId="51594" xr:uid="{00000000-0005-0000-0000-0000D1310000}"/>
    <cellStyle name="Normal 6 3 3 5 3 2 2 3" xfId="25575" xr:uid="{00000000-0005-0000-0000-0000D2310000}"/>
    <cellStyle name="Normal 6 3 3 5 3 2 2 4" xfId="42921" xr:uid="{00000000-0005-0000-0000-0000D3310000}"/>
    <cellStyle name="Normal 6 3 3 5 3 2 3" xfId="5723" xr:uid="{00000000-0005-0000-0000-0000D4310000}"/>
    <cellStyle name="Normal 6 3 3 5 3 2 3 2" xfId="14396" xr:uid="{00000000-0005-0000-0000-0000D5310000}"/>
    <cellStyle name="Normal 6 3 3 5 3 2 3 2 2" xfId="31749" xr:uid="{00000000-0005-0000-0000-0000D6310000}"/>
    <cellStyle name="Normal 6 3 3 5 3 2 3 2 3" xfId="49095" xr:uid="{00000000-0005-0000-0000-0000D7310000}"/>
    <cellStyle name="Normal 6 3 3 5 3 2 3 3" xfId="23076" xr:uid="{00000000-0005-0000-0000-0000D8310000}"/>
    <cellStyle name="Normal 6 3 3 5 3 2 3 4" xfId="40422" xr:uid="{00000000-0005-0000-0000-0000D9310000}"/>
    <cellStyle name="Normal 6 3 3 5 3 2 4" xfId="11113" xr:uid="{00000000-0005-0000-0000-0000DA310000}"/>
    <cellStyle name="Normal 6 3 3 5 3 2 4 2" xfId="28466" xr:uid="{00000000-0005-0000-0000-0000DB310000}"/>
    <cellStyle name="Normal 6 3 3 5 3 2 4 3" xfId="45812" xr:uid="{00000000-0005-0000-0000-0000DC310000}"/>
    <cellStyle name="Normal 6 3 3 5 3 2 5" xfId="19793" xr:uid="{00000000-0005-0000-0000-0000DD310000}"/>
    <cellStyle name="Normal 6 3 3 5 3 2 6" xfId="37139" xr:uid="{00000000-0005-0000-0000-0000DE310000}"/>
    <cellStyle name="Normal 6 3 3 5 3 3" xfId="6409" xr:uid="{00000000-0005-0000-0000-0000DF310000}"/>
    <cellStyle name="Normal 6 3 3 5 3 3 2" xfId="15082" xr:uid="{00000000-0005-0000-0000-0000E0310000}"/>
    <cellStyle name="Normal 6 3 3 5 3 3 2 2" xfId="32435" xr:uid="{00000000-0005-0000-0000-0000E1310000}"/>
    <cellStyle name="Normal 6 3 3 5 3 3 2 3" xfId="49781" xr:uid="{00000000-0005-0000-0000-0000E2310000}"/>
    <cellStyle name="Normal 6 3 3 5 3 3 3" xfId="23762" xr:uid="{00000000-0005-0000-0000-0000E3310000}"/>
    <cellStyle name="Normal 6 3 3 5 3 3 4" xfId="41108" xr:uid="{00000000-0005-0000-0000-0000E4310000}"/>
    <cellStyle name="Normal 6 3 3 5 3 4" xfId="4253" xr:uid="{00000000-0005-0000-0000-0000E5310000}"/>
    <cellStyle name="Normal 6 3 3 5 3 4 2" xfId="12926" xr:uid="{00000000-0005-0000-0000-0000E6310000}"/>
    <cellStyle name="Normal 6 3 3 5 3 4 2 2" xfId="30279" xr:uid="{00000000-0005-0000-0000-0000E7310000}"/>
    <cellStyle name="Normal 6 3 3 5 3 4 2 3" xfId="47625" xr:uid="{00000000-0005-0000-0000-0000E8310000}"/>
    <cellStyle name="Normal 6 3 3 5 3 4 3" xfId="21606" xr:uid="{00000000-0005-0000-0000-0000E9310000}"/>
    <cellStyle name="Normal 6 3 3 5 3 4 4" xfId="38952" xr:uid="{00000000-0005-0000-0000-0000EA310000}"/>
    <cellStyle name="Normal 6 3 3 5 3 5" xfId="9300" xr:uid="{00000000-0005-0000-0000-0000EB310000}"/>
    <cellStyle name="Normal 6 3 3 5 3 5 2" xfId="26653" xr:uid="{00000000-0005-0000-0000-0000EC310000}"/>
    <cellStyle name="Normal 6 3 3 5 3 5 3" xfId="43999" xr:uid="{00000000-0005-0000-0000-0000ED310000}"/>
    <cellStyle name="Normal 6 3 3 5 3 6" xfId="17980" xr:uid="{00000000-0005-0000-0000-0000EE310000}"/>
    <cellStyle name="Normal 6 3 3 5 3 7" xfId="35326" xr:uid="{00000000-0005-0000-0000-0000EF310000}"/>
    <cellStyle name="Normal 6 3 3 5 4" xfId="1950" xr:uid="{00000000-0005-0000-0000-0000F0310000}"/>
    <cellStyle name="Normal 6 3 3 5 4 2" xfId="7732" xr:uid="{00000000-0005-0000-0000-0000F1310000}"/>
    <cellStyle name="Normal 6 3 3 5 4 2 2" xfId="16405" xr:uid="{00000000-0005-0000-0000-0000F2310000}"/>
    <cellStyle name="Normal 6 3 3 5 4 2 2 2" xfId="33758" xr:uid="{00000000-0005-0000-0000-0000F3310000}"/>
    <cellStyle name="Normal 6 3 3 5 4 2 2 3" xfId="51104" xr:uid="{00000000-0005-0000-0000-0000F4310000}"/>
    <cellStyle name="Normal 6 3 3 5 4 2 3" xfId="25085" xr:uid="{00000000-0005-0000-0000-0000F5310000}"/>
    <cellStyle name="Normal 6 3 3 5 4 2 4" xfId="42431" xr:uid="{00000000-0005-0000-0000-0000F6310000}"/>
    <cellStyle name="Normal 6 3 3 5 4 3" xfId="3763" xr:uid="{00000000-0005-0000-0000-0000F7310000}"/>
    <cellStyle name="Normal 6 3 3 5 4 3 2" xfId="12436" xr:uid="{00000000-0005-0000-0000-0000F8310000}"/>
    <cellStyle name="Normal 6 3 3 5 4 3 2 2" xfId="29789" xr:uid="{00000000-0005-0000-0000-0000F9310000}"/>
    <cellStyle name="Normal 6 3 3 5 4 3 2 3" xfId="47135" xr:uid="{00000000-0005-0000-0000-0000FA310000}"/>
    <cellStyle name="Normal 6 3 3 5 4 3 3" xfId="21116" xr:uid="{00000000-0005-0000-0000-0000FB310000}"/>
    <cellStyle name="Normal 6 3 3 5 4 3 4" xfId="38462" xr:uid="{00000000-0005-0000-0000-0000FC310000}"/>
    <cellStyle name="Normal 6 3 3 5 4 4" xfId="10623" xr:uid="{00000000-0005-0000-0000-0000FD310000}"/>
    <cellStyle name="Normal 6 3 3 5 4 4 2" xfId="27976" xr:uid="{00000000-0005-0000-0000-0000FE310000}"/>
    <cellStyle name="Normal 6 3 3 5 4 4 3" xfId="45322" xr:uid="{00000000-0005-0000-0000-0000FF310000}"/>
    <cellStyle name="Normal 6 3 3 5 4 5" xfId="19303" xr:uid="{00000000-0005-0000-0000-000000320000}"/>
    <cellStyle name="Normal 6 3 3 5 4 6" xfId="36649" xr:uid="{00000000-0005-0000-0000-000001320000}"/>
    <cellStyle name="Normal 6 3 3 5 5" xfId="1362" xr:uid="{00000000-0005-0000-0000-000002320000}"/>
    <cellStyle name="Normal 6 3 3 5 5 2" xfId="7144" xr:uid="{00000000-0005-0000-0000-000003320000}"/>
    <cellStyle name="Normal 6 3 3 5 5 2 2" xfId="15817" xr:uid="{00000000-0005-0000-0000-000004320000}"/>
    <cellStyle name="Normal 6 3 3 5 5 2 2 2" xfId="33170" xr:uid="{00000000-0005-0000-0000-000005320000}"/>
    <cellStyle name="Normal 6 3 3 5 5 2 2 3" xfId="50516" xr:uid="{00000000-0005-0000-0000-000006320000}"/>
    <cellStyle name="Normal 6 3 3 5 5 2 3" xfId="24497" xr:uid="{00000000-0005-0000-0000-000007320000}"/>
    <cellStyle name="Normal 6 3 3 5 5 2 4" xfId="41843" xr:uid="{00000000-0005-0000-0000-000008320000}"/>
    <cellStyle name="Normal 6 3 3 5 5 3" xfId="4988" xr:uid="{00000000-0005-0000-0000-000009320000}"/>
    <cellStyle name="Normal 6 3 3 5 5 3 2" xfId="13661" xr:uid="{00000000-0005-0000-0000-00000A320000}"/>
    <cellStyle name="Normal 6 3 3 5 5 3 2 2" xfId="31014" xr:uid="{00000000-0005-0000-0000-00000B320000}"/>
    <cellStyle name="Normal 6 3 3 5 5 3 2 3" xfId="48360" xr:uid="{00000000-0005-0000-0000-00000C320000}"/>
    <cellStyle name="Normal 6 3 3 5 5 3 3" xfId="22341" xr:uid="{00000000-0005-0000-0000-00000D320000}"/>
    <cellStyle name="Normal 6 3 3 5 5 3 4" xfId="39687" xr:uid="{00000000-0005-0000-0000-00000E320000}"/>
    <cellStyle name="Normal 6 3 3 5 5 4" xfId="10035" xr:uid="{00000000-0005-0000-0000-00000F320000}"/>
    <cellStyle name="Normal 6 3 3 5 5 4 2" xfId="27388" xr:uid="{00000000-0005-0000-0000-000010320000}"/>
    <cellStyle name="Normal 6 3 3 5 5 4 3" xfId="44734" xr:uid="{00000000-0005-0000-0000-000011320000}"/>
    <cellStyle name="Normal 6 3 3 5 5 5" xfId="18715" xr:uid="{00000000-0005-0000-0000-000012320000}"/>
    <cellStyle name="Normal 6 3 3 5 5 6" xfId="36061" xr:uid="{00000000-0005-0000-0000-000013320000}"/>
    <cellStyle name="Normal 6 3 3 5 6" xfId="5919" xr:uid="{00000000-0005-0000-0000-000014320000}"/>
    <cellStyle name="Normal 6 3 3 5 6 2" xfId="14592" xr:uid="{00000000-0005-0000-0000-000015320000}"/>
    <cellStyle name="Normal 6 3 3 5 6 2 2" xfId="31945" xr:uid="{00000000-0005-0000-0000-000016320000}"/>
    <cellStyle name="Normal 6 3 3 5 6 2 3" xfId="49291" xr:uid="{00000000-0005-0000-0000-000017320000}"/>
    <cellStyle name="Normal 6 3 3 5 6 3" xfId="23272" xr:uid="{00000000-0005-0000-0000-000018320000}"/>
    <cellStyle name="Normal 6 3 3 5 6 4" xfId="40618" xr:uid="{00000000-0005-0000-0000-000019320000}"/>
    <cellStyle name="Normal 6 3 3 5 7" xfId="3175" xr:uid="{00000000-0005-0000-0000-00001A320000}"/>
    <cellStyle name="Normal 6 3 3 5 7 2" xfId="11848" xr:uid="{00000000-0005-0000-0000-00001B320000}"/>
    <cellStyle name="Normal 6 3 3 5 7 2 2" xfId="29201" xr:uid="{00000000-0005-0000-0000-00001C320000}"/>
    <cellStyle name="Normal 6 3 3 5 7 2 3" xfId="46547" xr:uid="{00000000-0005-0000-0000-00001D320000}"/>
    <cellStyle name="Normal 6 3 3 5 7 3" xfId="20528" xr:uid="{00000000-0005-0000-0000-00001E320000}"/>
    <cellStyle name="Normal 6 3 3 5 7 4" xfId="37874" xr:uid="{00000000-0005-0000-0000-00001F320000}"/>
    <cellStyle name="Normal 6 3 3 5 8" xfId="8810" xr:uid="{00000000-0005-0000-0000-000020320000}"/>
    <cellStyle name="Normal 6 3 3 5 8 2" xfId="26163" xr:uid="{00000000-0005-0000-0000-000021320000}"/>
    <cellStyle name="Normal 6 3 3 5 8 3" xfId="43509" xr:uid="{00000000-0005-0000-0000-000022320000}"/>
    <cellStyle name="Normal 6 3 3 5 9" xfId="17490" xr:uid="{00000000-0005-0000-0000-000023320000}"/>
    <cellStyle name="Normal 6 3 3 6" xfId="774" xr:uid="{00000000-0005-0000-0000-000024320000}"/>
    <cellStyle name="Normal 6 3 3 6 2" xfId="2587" xr:uid="{00000000-0005-0000-0000-000025320000}"/>
    <cellStyle name="Normal 6 3 3 6 2 2" xfId="8369" xr:uid="{00000000-0005-0000-0000-000026320000}"/>
    <cellStyle name="Normal 6 3 3 6 2 2 2" xfId="17042" xr:uid="{00000000-0005-0000-0000-000027320000}"/>
    <cellStyle name="Normal 6 3 3 6 2 2 2 2" xfId="34395" xr:uid="{00000000-0005-0000-0000-000028320000}"/>
    <cellStyle name="Normal 6 3 3 6 2 2 2 3" xfId="51741" xr:uid="{00000000-0005-0000-0000-000029320000}"/>
    <cellStyle name="Normal 6 3 3 6 2 2 3" xfId="25722" xr:uid="{00000000-0005-0000-0000-00002A320000}"/>
    <cellStyle name="Normal 6 3 3 6 2 2 4" xfId="43068" xr:uid="{00000000-0005-0000-0000-00002B320000}"/>
    <cellStyle name="Normal 6 3 3 6 2 3" xfId="4400" xr:uid="{00000000-0005-0000-0000-00002C320000}"/>
    <cellStyle name="Normal 6 3 3 6 2 3 2" xfId="13073" xr:uid="{00000000-0005-0000-0000-00002D320000}"/>
    <cellStyle name="Normal 6 3 3 6 2 3 2 2" xfId="30426" xr:uid="{00000000-0005-0000-0000-00002E320000}"/>
    <cellStyle name="Normal 6 3 3 6 2 3 2 3" xfId="47772" xr:uid="{00000000-0005-0000-0000-00002F320000}"/>
    <cellStyle name="Normal 6 3 3 6 2 3 3" xfId="21753" xr:uid="{00000000-0005-0000-0000-000030320000}"/>
    <cellStyle name="Normal 6 3 3 6 2 3 4" xfId="39099" xr:uid="{00000000-0005-0000-0000-000031320000}"/>
    <cellStyle name="Normal 6 3 3 6 2 4" xfId="11260" xr:uid="{00000000-0005-0000-0000-000032320000}"/>
    <cellStyle name="Normal 6 3 3 6 2 4 2" xfId="28613" xr:uid="{00000000-0005-0000-0000-000033320000}"/>
    <cellStyle name="Normal 6 3 3 6 2 4 3" xfId="45959" xr:uid="{00000000-0005-0000-0000-000034320000}"/>
    <cellStyle name="Normal 6 3 3 6 2 5" xfId="19940" xr:uid="{00000000-0005-0000-0000-000035320000}"/>
    <cellStyle name="Normal 6 3 3 6 2 6" xfId="37286" xr:uid="{00000000-0005-0000-0000-000036320000}"/>
    <cellStyle name="Normal 6 3 3 6 3" xfId="1509" xr:uid="{00000000-0005-0000-0000-000037320000}"/>
    <cellStyle name="Normal 6 3 3 6 3 2" xfId="7291" xr:uid="{00000000-0005-0000-0000-000038320000}"/>
    <cellStyle name="Normal 6 3 3 6 3 2 2" xfId="15964" xr:uid="{00000000-0005-0000-0000-000039320000}"/>
    <cellStyle name="Normal 6 3 3 6 3 2 2 2" xfId="33317" xr:uid="{00000000-0005-0000-0000-00003A320000}"/>
    <cellStyle name="Normal 6 3 3 6 3 2 2 3" xfId="50663" xr:uid="{00000000-0005-0000-0000-00003B320000}"/>
    <cellStyle name="Normal 6 3 3 6 3 2 3" xfId="24644" xr:uid="{00000000-0005-0000-0000-00003C320000}"/>
    <cellStyle name="Normal 6 3 3 6 3 2 4" xfId="41990" xr:uid="{00000000-0005-0000-0000-00003D320000}"/>
    <cellStyle name="Normal 6 3 3 6 3 3" xfId="5135" xr:uid="{00000000-0005-0000-0000-00003E320000}"/>
    <cellStyle name="Normal 6 3 3 6 3 3 2" xfId="13808" xr:uid="{00000000-0005-0000-0000-00003F320000}"/>
    <cellStyle name="Normal 6 3 3 6 3 3 2 2" xfId="31161" xr:uid="{00000000-0005-0000-0000-000040320000}"/>
    <cellStyle name="Normal 6 3 3 6 3 3 2 3" xfId="48507" xr:uid="{00000000-0005-0000-0000-000041320000}"/>
    <cellStyle name="Normal 6 3 3 6 3 3 3" xfId="22488" xr:uid="{00000000-0005-0000-0000-000042320000}"/>
    <cellStyle name="Normal 6 3 3 6 3 3 4" xfId="39834" xr:uid="{00000000-0005-0000-0000-000043320000}"/>
    <cellStyle name="Normal 6 3 3 6 3 4" xfId="10182" xr:uid="{00000000-0005-0000-0000-000044320000}"/>
    <cellStyle name="Normal 6 3 3 6 3 4 2" xfId="27535" xr:uid="{00000000-0005-0000-0000-000045320000}"/>
    <cellStyle name="Normal 6 3 3 6 3 4 3" xfId="44881" xr:uid="{00000000-0005-0000-0000-000046320000}"/>
    <cellStyle name="Normal 6 3 3 6 3 5" xfId="18862" xr:uid="{00000000-0005-0000-0000-000047320000}"/>
    <cellStyle name="Normal 6 3 3 6 3 6" xfId="36208" xr:uid="{00000000-0005-0000-0000-000048320000}"/>
    <cellStyle name="Normal 6 3 3 6 4" xfId="6556" xr:uid="{00000000-0005-0000-0000-000049320000}"/>
    <cellStyle name="Normal 6 3 3 6 4 2" xfId="15229" xr:uid="{00000000-0005-0000-0000-00004A320000}"/>
    <cellStyle name="Normal 6 3 3 6 4 2 2" xfId="32582" xr:uid="{00000000-0005-0000-0000-00004B320000}"/>
    <cellStyle name="Normal 6 3 3 6 4 2 3" xfId="49928" xr:uid="{00000000-0005-0000-0000-00004C320000}"/>
    <cellStyle name="Normal 6 3 3 6 4 3" xfId="23909" xr:uid="{00000000-0005-0000-0000-00004D320000}"/>
    <cellStyle name="Normal 6 3 3 6 4 4" xfId="41255" xr:uid="{00000000-0005-0000-0000-00004E320000}"/>
    <cellStyle name="Normal 6 3 3 6 5" xfId="3322" xr:uid="{00000000-0005-0000-0000-00004F320000}"/>
    <cellStyle name="Normal 6 3 3 6 5 2" xfId="11995" xr:uid="{00000000-0005-0000-0000-000050320000}"/>
    <cellStyle name="Normal 6 3 3 6 5 2 2" xfId="29348" xr:uid="{00000000-0005-0000-0000-000051320000}"/>
    <cellStyle name="Normal 6 3 3 6 5 2 3" xfId="46694" xr:uid="{00000000-0005-0000-0000-000052320000}"/>
    <cellStyle name="Normal 6 3 3 6 5 3" xfId="20675" xr:uid="{00000000-0005-0000-0000-000053320000}"/>
    <cellStyle name="Normal 6 3 3 6 5 4" xfId="38021" xr:uid="{00000000-0005-0000-0000-000054320000}"/>
    <cellStyle name="Normal 6 3 3 6 6" xfId="9447" xr:uid="{00000000-0005-0000-0000-000055320000}"/>
    <cellStyle name="Normal 6 3 3 6 6 2" xfId="26800" xr:uid="{00000000-0005-0000-0000-000056320000}"/>
    <cellStyle name="Normal 6 3 3 6 6 3" xfId="44146" xr:uid="{00000000-0005-0000-0000-000057320000}"/>
    <cellStyle name="Normal 6 3 3 6 7" xfId="18127" xr:uid="{00000000-0005-0000-0000-000058320000}"/>
    <cellStyle name="Normal 6 3 3 6 8" xfId="35473" xr:uid="{00000000-0005-0000-0000-000059320000}"/>
    <cellStyle name="Normal 6 3 3 7" xfId="382" xr:uid="{00000000-0005-0000-0000-00005A320000}"/>
    <cellStyle name="Normal 6 3 3 7 2" xfId="2195" xr:uid="{00000000-0005-0000-0000-00005B320000}"/>
    <cellStyle name="Normal 6 3 3 7 2 2" xfId="7977" xr:uid="{00000000-0005-0000-0000-00005C320000}"/>
    <cellStyle name="Normal 6 3 3 7 2 2 2" xfId="16650" xr:uid="{00000000-0005-0000-0000-00005D320000}"/>
    <cellStyle name="Normal 6 3 3 7 2 2 2 2" xfId="34003" xr:uid="{00000000-0005-0000-0000-00005E320000}"/>
    <cellStyle name="Normal 6 3 3 7 2 2 2 3" xfId="51349" xr:uid="{00000000-0005-0000-0000-00005F320000}"/>
    <cellStyle name="Normal 6 3 3 7 2 2 3" xfId="25330" xr:uid="{00000000-0005-0000-0000-000060320000}"/>
    <cellStyle name="Normal 6 3 3 7 2 2 4" xfId="42676" xr:uid="{00000000-0005-0000-0000-000061320000}"/>
    <cellStyle name="Normal 6 3 3 7 2 3" xfId="5478" xr:uid="{00000000-0005-0000-0000-000062320000}"/>
    <cellStyle name="Normal 6 3 3 7 2 3 2" xfId="14151" xr:uid="{00000000-0005-0000-0000-000063320000}"/>
    <cellStyle name="Normal 6 3 3 7 2 3 2 2" xfId="31504" xr:uid="{00000000-0005-0000-0000-000064320000}"/>
    <cellStyle name="Normal 6 3 3 7 2 3 2 3" xfId="48850" xr:uid="{00000000-0005-0000-0000-000065320000}"/>
    <cellStyle name="Normal 6 3 3 7 2 3 3" xfId="22831" xr:uid="{00000000-0005-0000-0000-000066320000}"/>
    <cellStyle name="Normal 6 3 3 7 2 3 4" xfId="40177" xr:uid="{00000000-0005-0000-0000-000067320000}"/>
    <cellStyle name="Normal 6 3 3 7 2 4" xfId="10868" xr:uid="{00000000-0005-0000-0000-000068320000}"/>
    <cellStyle name="Normal 6 3 3 7 2 4 2" xfId="28221" xr:uid="{00000000-0005-0000-0000-000069320000}"/>
    <cellStyle name="Normal 6 3 3 7 2 4 3" xfId="45567" xr:uid="{00000000-0005-0000-0000-00006A320000}"/>
    <cellStyle name="Normal 6 3 3 7 2 5" xfId="19548" xr:uid="{00000000-0005-0000-0000-00006B320000}"/>
    <cellStyle name="Normal 6 3 3 7 2 6" xfId="36894" xr:uid="{00000000-0005-0000-0000-00006C320000}"/>
    <cellStyle name="Normal 6 3 3 7 3" xfId="6164" xr:uid="{00000000-0005-0000-0000-00006D320000}"/>
    <cellStyle name="Normal 6 3 3 7 3 2" xfId="14837" xr:uid="{00000000-0005-0000-0000-00006E320000}"/>
    <cellStyle name="Normal 6 3 3 7 3 2 2" xfId="32190" xr:uid="{00000000-0005-0000-0000-00006F320000}"/>
    <cellStyle name="Normal 6 3 3 7 3 2 3" xfId="49536" xr:uid="{00000000-0005-0000-0000-000070320000}"/>
    <cellStyle name="Normal 6 3 3 7 3 3" xfId="23517" xr:uid="{00000000-0005-0000-0000-000071320000}"/>
    <cellStyle name="Normal 6 3 3 7 3 4" xfId="40863" xr:uid="{00000000-0005-0000-0000-000072320000}"/>
    <cellStyle name="Normal 6 3 3 7 4" xfId="4008" xr:uid="{00000000-0005-0000-0000-000073320000}"/>
    <cellStyle name="Normal 6 3 3 7 4 2" xfId="12681" xr:uid="{00000000-0005-0000-0000-000074320000}"/>
    <cellStyle name="Normal 6 3 3 7 4 2 2" xfId="30034" xr:uid="{00000000-0005-0000-0000-000075320000}"/>
    <cellStyle name="Normal 6 3 3 7 4 2 3" xfId="47380" xr:uid="{00000000-0005-0000-0000-000076320000}"/>
    <cellStyle name="Normal 6 3 3 7 4 3" xfId="21361" xr:uid="{00000000-0005-0000-0000-000077320000}"/>
    <cellStyle name="Normal 6 3 3 7 4 4" xfId="38707" xr:uid="{00000000-0005-0000-0000-000078320000}"/>
    <cellStyle name="Normal 6 3 3 7 5" xfId="9055" xr:uid="{00000000-0005-0000-0000-000079320000}"/>
    <cellStyle name="Normal 6 3 3 7 5 2" xfId="26408" xr:uid="{00000000-0005-0000-0000-00007A320000}"/>
    <cellStyle name="Normal 6 3 3 7 5 3" xfId="43754" xr:uid="{00000000-0005-0000-0000-00007B320000}"/>
    <cellStyle name="Normal 6 3 3 7 6" xfId="17735" xr:uid="{00000000-0005-0000-0000-00007C320000}"/>
    <cellStyle name="Normal 6 3 3 7 7" xfId="35081" xr:uid="{00000000-0005-0000-0000-00007D320000}"/>
    <cellStyle name="Normal 6 3 3 8" xfId="1852" xr:uid="{00000000-0005-0000-0000-00007E320000}"/>
    <cellStyle name="Normal 6 3 3 8 2" xfId="7634" xr:uid="{00000000-0005-0000-0000-00007F320000}"/>
    <cellStyle name="Normal 6 3 3 8 2 2" xfId="16307" xr:uid="{00000000-0005-0000-0000-000080320000}"/>
    <cellStyle name="Normal 6 3 3 8 2 2 2" xfId="33660" xr:uid="{00000000-0005-0000-0000-000081320000}"/>
    <cellStyle name="Normal 6 3 3 8 2 2 3" xfId="51006" xr:uid="{00000000-0005-0000-0000-000082320000}"/>
    <cellStyle name="Normal 6 3 3 8 2 3" xfId="24987" xr:uid="{00000000-0005-0000-0000-000083320000}"/>
    <cellStyle name="Normal 6 3 3 8 2 4" xfId="42333" xr:uid="{00000000-0005-0000-0000-000084320000}"/>
    <cellStyle name="Normal 6 3 3 8 3" xfId="3665" xr:uid="{00000000-0005-0000-0000-000085320000}"/>
    <cellStyle name="Normal 6 3 3 8 3 2" xfId="12338" xr:uid="{00000000-0005-0000-0000-000086320000}"/>
    <cellStyle name="Normal 6 3 3 8 3 2 2" xfId="29691" xr:uid="{00000000-0005-0000-0000-000087320000}"/>
    <cellStyle name="Normal 6 3 3 8 3 2 3" xfId="47037" xr:uid="{00000000-0005-0000-0000-000088320000}"/>
    <cellStyle name="Normal 6 3 3 8 3 3" xfId="21018" xr:uid="{00000000-0005-0000-0000-000089320000}"/>
    <cellStyle name="Normal 6 3 3 8 3 4" xfId="38364" xr:uid="{00000000-0005-0000-0000-00008A320000}"/>
    <cellStyle name="Normal 6 3 3 8 4" xfId="10525" xr:uid="{00000000-0005-0000-0000-00008B320000}"/>
    <cellStyle name="Normal 6 3 3 8 4 2" xfId="27878" xr:uid="{00000000-0005-0000-0000-00008C320000}"/>
    <cellStyle name="Normal 6 3 3 8 4 3" xfId="45224" xr:uid="{00000000-0005-0000-0000-00008D320000}"/>
    <cellStyle name="Normal 6 3 3 8 5" xfId="19205" xr:uid="{00000000-0005-0000-0000-00008E320000}"/>
    <cellStyle name="Normal 6 3 3 8 6" xfId="36551" xr:uid="{00000000-0005-0000-0000-00008F320000}"/>
    <cellStyle name="Normal 6 3 3 9" xfId="1117" xr:uid="{00000000-0005-0000-0000-000090320000}"/>
    <cellStyle name="Normal 6 3 3 9 2" xfId="6899" xr:uid="{00000000-0005-0000-0000-000091320000}"/>
    <cellStyle name="Normal 6 3 3 9 2 2" xfId="15572" xr:uid="{00000000-0005-0000-0000-000092320000}"/>
    <cellStyle name="Normal 6 3 3 9 2 2 2" xfId="32925" xr:uid="{00000000-0005-0000-0000-000093320000}"/>
    <cellStyle name="Normal 6 3 3 9 2 2 3" xfId="50271" xr:uid="{00000000-0005-0000-0000-000094320000}"/>
    <cellStyle name="Normal 6 3 3 9 2 3" xfId="24252" xr:uid="{00000000-0005-0000-0000-000095320000}"/>
    <cellStyle name="Normal 6 3 3 9 2 4" xfId="41598" xr:uid="{00000000-0005-0000-0000-000096320000}"/>
    <cellStyle name="Normal 6 3 3 9 3" xfId="4743" xr:uid="{00000000-0005-0000-0000-000097320000}"/>
    <cellStyle name="Normal 6 3 3 9 3 2" xfId="13416" xr:uid="{00000000-0005-0000-0000-000098320000}"/>
    <cellStyle name="Normal 6 3 3 9 3 2 2" xfId="30769" xr:uid="{00000000-0005-0000-0000-000099320000}"/>
    <cellStyle name="Normal 6 3 3 9 3 2 3" xfId="48115" xr:uid="{00000000-0005-0000-0000-00009A320000}"/>
    <cellStyle name="Normal 6 3 3 9 3 3" xfId="22096" xr:uid="{00000000-0005-0000-0000-00009B320000}"/>
    <cellStyle name="Normal 6 3 3 9 3 4" xfId="39442" xr:uid="{00000000-0005-0000-0000-00009C320000}"/>
    <cellStyle name="Normal 6 3 3 9 4" xfId="9790" xr:uid="{00000000-0005-0000-0000-00009D320000}"/>
    <cellStyle name="Normal 6 3 3 9 4 2" xfId="27143" xr:uid="{00000000-0005-0000-0000-00009E320000}"/>
    <cellStyle name="Normal 6 3 3 9 4 3" xfId="44489" xr:uid="{00000000-0005-0000-0000-00009F320000}"/>
    <cellStyle name="Normal 6 3 3 9 5" xfId="18470" xr:uid="{00000000-0005-0000-0000-0000A0320000}"/>
    <cellStyle name="Normal 6 3 3 9 6" xfId="35816" xr:uid="{00000000-0005-0000-0000-0000A1320000}"/>
    <cellStyle name="Normal 6 3 4" xfId="65" xr:uid="{00000000-0005-0000-0000-0000A2320000}"/>
    <cellStyle name="Normal 6 3 4 10" xfId="8738" xr:uid="{00000000-0005-0000-0000-0000A3320000}"/>
    <cellStyle name="Normal 6 3 4 10 2" xfId="26091" xr:uid="{00000000-0005-0000-0000-0000A4320000}"/>
    <cellStyle name="Normal 6 3 4 10 3" xfId="43437" xr:uid="{00000000-0005-0000-0000-0000A5320000}"/>
    <cellStyle name="Normal 6 3 4 11" xfId="17418" xr:uid="{00000000-0005-0000-0000-0000A6320000}"/>
    <cellStyle name="Normal 6 3 4 12" xfId="34764" xr:uid="{00000000-0005-0000-0000-0000A7320000}"/>
    <cellStyle name="Normal 6 3 4 2" xfId="310" xr:uid="{00000000-0005-0000-0000-0000A8320000}"/>
    <cellStyle name="Normal 6 3 4 2 10" xfId="35009" xr:uid="{00000000-0005-0000-0000-0000A9320000}"/>
    <cellStyle name="Normal 6 3 4 2 2" xfId="1045" xr:uid="{00000000-0005-0000-0000-0000AA320000}"/>
    <cellStyle name="Normal 6 3 4 2 2 2" xfId="2858" xr:uid="{00000000-0005-0000-0000-0000AB320000}"/>
    <cellStyle name="Normal 6 3 4 2 2 2 2" xfId="8640" xr:uid="{00000000-0005-0000-0000-0000AC320000}"/>
    <cellStyle name="Normal 6 3 4 2 2 2 2 2" xfId="17313" xr:uid="{00000000-0005-0000-0000-0000AD320000}"/>
    <cellStyle name="Normal 6 3 4 2 2 2 2 2 2" xfId="34666" xr:uid="{00000000-0005-0000-0000-0000AE320000}"/>
    <cellStyle name="Normal 6 3 4 2 2 2 2 2 3" xfId="52012" xr:uid="{00000000-0005-0000-0000-0000AF320000}"/>
    <cellStyle name="Normal 6 3 4 2 2 2 2 3" xfId="25993" xr:uid="{00000000-0005-0000-0000-0000B0320000}"/>
    <cellStyle name="Normal 6 3 4 2 2 2 2 4" xfId="43339" xr:uid="{00000000-0005-0000-0000-0000B1320000}"/>
    <cellStyle name="Normal 6 3 4 2 2 2 3" xfId="4671" xr:uid="{00000000-0005-0000-0000-0000B2320000}"/>
    <cellStyle name="Normal 6 3 4 2 2 2 3 2" xfId="13344" xr:uid="{00000000-0005-0000-0000-0000B3320000}"/>
    <cellStyle name="Normal 6 3 4 2 2 2 3 2 2" xfId="30697" xr:uid="{00000000-0005-0000-0000-0000B4320000}"/>
    <cellStyle name="Normal 6 3 4 2 2 2 3 2 3" xfId="48043" xr:uid="{00000000-0005-0000-0000-0000B5320000}"/>
    <cellStyle name="Normal 6 3 4 2 2 2 3 3" xfId="22024" xr:uid="{00000000-0005-0000-0000-0000B6320000}"/>
    <cellStyle name="Normal 6 3 4 2 2 2 3 4" xfId="39370" xr:uid="{00000000-0005-0000-0000-0000B7320000}"/>
    <cellStyle name="Normal 6 3 4 2 2 2 4" xfId="11531" xr:uid="{00000000-0005-0000-0000-0000B8320000}"/>
    <cellStyle name="Normal 6 3 4 2 2 2 4 2" xfId="28884" xr:uid="{00000000-0005-0000-0000-0000B9320000}"/>
    <cellStyle name="Normal 6 3 4 2 2 2 4 3" xfId="46230" xr:uid="{00000000-0005-0000-0000-0000BA320000}"/>
    <cellStyle name="Normal 6 3 4 2 2 2 5" xfId="20211" xr:uid="{00000000-0005-0000-0000-0000BB320000}"/>
    <cellStyle name="Normal 6 3 4 2 2 2 6" xfId="37557" xr:uid="{00000000-0005-0000-0000-0000BC320000}"/>
    <cellStyle name="Normal 6 3 4 2 2 3" xfId="1780" xr:uid="{00000000-0005-0000-0000-0000BD320000}"/>
    <cellStyle name="Normal 6 3 4 2 2 3 2" xfId="7562" xr:uid="{00000000-0005-0000-0000-0000BE320000}"/>
    <cellStyle name="Normal 6 3 4 2 2 3 2 2" xfId="16235" xr:uid="{00000000-0005-0000-0000-0000BF320000}"/>
    <cellStyle name="Normal 6 3 4 2 2 3 2 2 2" xfId="33588" xr:uid="{00000000-0005-0000-0000-0000C0320000}"/>
    <cellStyle name="Normal 6 3 4 2 2 3 2 2 3" xfId="50934" xr:uid="{00000000-0005-0000-0000-0000C1320000}"/>
    <cellStyle name="Normal 6 3 4 2 2 3 2 3" xfId="24915" xr:uid="{00000000-0005-0000-0000-0000C2320000}"/>
    <cellStyle name="Normal 6 3 4 2 2 3 2 4" xfId="42261" xr:uid="{00000000-0005-0000-0000-0000C3320000}"/>
    <cellStyle name="Normal 6 3 4 2 2 3 3" xfId="5406" xr:uid="{00000000-0005-0000-0000-0000C4320000}"/>
    <cellStyle name="Normal 6 3 4 2 2 3 3 2" xfId="14079" xr:uid="{00000000-0005-0000-0000-0000C5320000}"/>
    <cellStyle name="Normal 6 3 4 2 2 3 3 2 2" xfId="31432" xr:uid="{00000000-0005-0000-0000-0000C6320000}"/>
    <cellStyle name="Normal 6 3 4 2 2 3 3 2 3" xfId="48778" xr:uid="{00000000-0005-0000-0000-0000C7320000}"/>
    <cellStyle name="Normal 6 3 4 2 2 3 3 3" xfId="22759" xr:uid="{00000000-0005-0000-0000-0000C8320000}"/>
    <cellStyle name="Normal 6 3 4 2 2 3 3 4" xfId="40105" xr:uid="{00000000-0005-0000-0000-0000C9320000}"/>
    <cellStyle name="Normal 6 3 4 2 2 3 4" xfId="10453" xr:uid="{00000000-0005-0000-0000-0000CA320000}"/>
    <cellStyle name="Normal 6 3 4 2 2 3 4 2" xfId="27806" xr:uid="{00000000-0005-0000-0000-0000CB320000}"/>
    <cellStyle name="Normal 6 3 4 2 2 3 4 3" xfId="45152" xr:uid="{00000000-0005-0000-0000-0000CC320000}"/>
    <cellStyle name="Normal 6 3 4 2 2 3 5" xfId="19133" xr:uid="{00000000-0005-0000-0000-0000CD320000}"/>
    <cellStyle name="Normal 6 3 4 2 2 3 6" xfId="36479" xr:uid="{00000000-0005-0000-0000-0000CE320000}"/>
    <cellStyle name="Normal 6 3 4 2 2 4" xfId="6827" xr:uid="{00000000-0005-0000-0000-0000CF320000}"/>
    <cellStyle name="Normal 6 3 4 2 2 4 2" xfId="15500" xr:uid="{00000000-0005-0000-0000-0000D0320000}"/>
    <cellStyle name="Normal 6 3 4 2 2 4 2 2" xfId="32853" xr:uid="{00000000-0005-0000-0000-0000D1320000}"/>
    <cellStyle name="Normal 6 3 4 2 2 4 2 3" xfId="50199" xr:uid="{00000000-0005-0000-0000-0000D2320000}"/>
    <cellStyle name="Normal 6 3 4 2 2 4 3" xfId="24180" xr:uid="{00000000-0005-0000-0000-0000D3320000}"/>
    <cellStyle name="Normal 6 3 4 2 2 4 4" xfId="41526" xr:uid="{00000000-0005-0000-0000-0000D4320000}"/>
    <cellStyle name="Normal 6 3 4 2 2 5" xfId="3593" xr:uid="{00000000-0005-0000-0000-0000D5320000}"/>
    <cellStyle name="Normal 6 3 4 2 2 5 2" xfId="12266" xr:uid="{00000000-0005-0000-0000-0000D6320000}"/>
    <cellStyle name="Normal 6 3 4 2 2 5 2 2" xfId="29619" xr:uid="{00000000-0005-0000-0000-0000D7320000}"/>
    <cellStyle name="Normal 6 3 4 2 2 5 2 3" xfId="46965" xr:uid="{00000000-0005-0000-0000-0000D8320000}"/>
    <cellStyle name="Normal 6 3 4 2 2 5 3" xfId="20946" xr:uid="{00000000-0005-0000-0000-0000D9320000}"/>
    <cellStyle name="Normal 6 3 4 2 2 5 4" xfId="38292" xr:uid="{00000000-0005-0000-0000-0000DA320000}"/>
    <cellStyle name="Normal 6 3 4 2 2 6" xfId="9718" xr:uid="{00000000-0005-0000-0000-0000DB320000}"/>
    <cellStyle name="Normal 6 3 4 2 2 6 2" xfId="27071" xr:uid="{00000000-0005-0000-0000-0000DC320000}"/>
    <cellStyle name="Normal 6 3 4 2 2 6 3" xfId="44417" xr:uid="{00000000-0005-0000-0000-0000DD320000}"/>
    <cellStyle name="Normal 6 3 4 2 2 7" xfId="18398" xr:uid="{00000000-0005-0000-0000-0000DE320000}"/>
    <cellStyle name="Normal 6 3 4 2 2 8" xfId="35744" xr:uid="{00000000-0005-0000-0000-0000DF320000}"/>
    <cellStyle name="Normal 6 3 4 2 3" xfId="555" xr:uid="{00000000-0005-0000-0000-0000E0320000}"/>
    <cellStyle name="Normal 6 3 4 2 3 2" xfId="2368" xr:uid="{00000000-0005-0000-0000-0000E1320000}"/>
    <cellStyle name="Normal 6 3 4 2 3 2 2" xfId="8150" xr:uid="{00000000-0005-0000-0000-0000E2320000}"/>
    <cellStyle name="Normal 6 3 4 2 3 2 2 2" xfId="16823" xr:uid="{00000000-0005-0000-0000-0000E3320000}"/>
    <cellStyle name="Normal 6 3 4 2 3 2 2 2 2" xfId="34176" xr:uid="{00000000-0005-0000-0000-0000E4320000}"/>
    <cellStyle name="Normal 6 3 4 2 3 2 2 2 3" xfId="51522" xr:uid="{00000000-0005-0000-0000-0000E5320000}"/>
    <cellStyle name="Normal 6 3 4 2 3 2 2 3" xfId="25503" xr:uid="{00000000-0005-0000-0000-0000E6320000}"/>
    <cellStyle name="Normal 6 3 4 2 3 2 2 4" xfId="42849" xr:uid="{00000000-0005-0000-0000-0000E7320000}"/>
    <cellStyle name="Normal 6 3 4 2 3 2 3" xfId="5651" xr:uid="{00000000-0005-0000-0000-0000E8320000}"/>
    <cellStyle name="Normal 6 3 4 2 3 2 3 2" xfId="14324" xr:uid="{00000000-0005-0000-0000-0000E9320000}"/>
    <cellStyle name="Normal 6 3 4 2 3 2 3 2 2" xfId="31677" xr:uid="{00000000-0005-0000-0000-0000EA320000}"/>
    <cellStyle name="Normal 6 3 4 2 3 2 3 2 3" xfId="49023" xr:uid="{00000000-0005-0000-0000-0000EB320000}"/>
    <cellStyle name="Normal 6 3 4 2 3 2 3 3" xfId="23004" xr:uid="{00000000-0005-0000-0000-0000EC320000}"/>
    <cellStyle name="Normal 6 3 4 2 3 2 3 4" xfId="40350" xr:uid="{00000000-0005-0000-0000-0000ED320000}"/>
    <cellStyle name="Normal 6 3 4 2 3 2 4" xfId="11041" xr:uid="{00000000-0005-0000-0000-0000EE320000}"/>
    <cellStyle name="Normal 6 3 4 2 3 2 4 2" xfId="28394" xr:uid="{00000000-0005-0000-0000-0000EF320000}"/>
    <cellStyle name="Normal 6 3 4 2 3 2 4 3" xfId="45740" xr:uid="{00000000-0005-0000-0000-0000F0320000}"/>
    <cellStyle name="Normal 6 3 4 2 3 2 5" xfId="19721" xr:uid="{00000000-0005-0000-0000-0000F1320000}"/>
    <cellStyle name="Normal 6 3 4 2 3 2 6" xfId="37067" xr:uid="{00000000-0005-0000-0000-0000F2320000}"/>
    <cellStyle name="Normal 6 3 4 2 3 3" xfId="6337" xr:uid="{00000000-0005-0000-0000-0000F3320000}"/>
    <cellStyle name="Normal 6 3 4 2 3 3 2" xfId="15010" xr:uid="{00000000-0005-0000-0000-0000F4320000}"/>
    <cellStyle name="Normal 6 3 4 2 3 3 2 2" xfId="32363" xr:uid="{00000000-0005-0000-0000-0000F5320000}"/>
    <cellStyle name="Normal 6 3 4 2 3 3 2 3" xfId="49709" xr:uid="{00000000-0005-0000-0000-0000F6320000}"/>
    <cellStyle name="Normal 6 3 4 2 3 3 3" xfId="23690" xr:uid="{00000000-0005-0000-0000-0000F7320000}"/>
    <cellStyle name="Normal 6 3 4 2 3 3 4" xfId="41036" xr:uid="{00000000-0005-0000-0000-0000F8320000}"/>
    <cellStyle name="Normal 6 3 4 2 3 4" xfId="4181" xr:uid="{00000000-0005-0000-0000-0000F9320000}"/>
    <cellStyle name="Normal 6 3 4 2 3 4 2" xfId="12854" xr:uid="{00000000-0005-0000-0000-0000FA320000}"/>
    <cellStyle name="Normal 6 3 4 2 3 4 2 2" xfId="30207" xr:uid="{00000000-0005-0000-0000-0000FB320000}"/>
    <cellStyle name="Normal 6 3 4 2 3 4 2 3" xfId="47553" xr:uid="{00000000-0005-0000-0000-0000FC320000}"/>
    <cellStyle name="Normal 6 3 4 2 3 4 3" xfId="21534" xr:uid="{00000000-0005-0000-0000-0000FD320000}"/>
    <cellStyle name="Normal 6 3 4 2 3 4 4" xfId="38880" xr:uid="{00000000-0005-0000-0000-0000FE320000}"/>
    <cellStyle name="Normal 6 3 4 2 3 5" xfId="9228" xr:uid="{00000000-0005-0000-0000-0000FF320000}"/>
    <cellStyle name="Normal 6 3 4 2 3 5 2" xfId="26581" xr:uid="{00000000-0005-0000-0000-000000330000}"/>
    <cellStyle name="Normal 6 3 4 2 3 5 3" xfId="43927" xr:uid="{00000000-0005-0000-0000-000001330000}"/>
    <cellStyle name="Normal 6 3 4 2 3 6" xfId="17908" xr:uid="{00000000-0005-0000-0000-000002330000}"/>
    <cellStyle name="Normal 6 3 4 2 3 7" xfId="35254" xr:uid="{00000000-0005-0000-0000-000003330000}"/>
    <cellStyle name="Normal 6 3 4 2 4" xfId="2123" xr:uid="{00000000-0005-0000-0000-000004330000}"/>
    <cellStyle name="Normal 6 3 4 2 4 2" xfId="7905" xr:uid="{00000000-0005-0000-0000-000005330000}"/>
    <cellStyle name="Normal 6 3 4 2 4 2 2" xfId="16578" xr:uid="{00000000-0005-0000-0000-000006330000}"/>
    <cellStyle name="Normal 6 3 4 2 4 2 2 2" xfId="33931" xr:uid="{00000000-0005-0000-0000-000007330000}"/>
    <cellStyle name="Normal 6 3 4 2 4 2 2 3" xfId="51277" xr:uid="{00000000-0005-0000-0000-000008330000}"/>
    <cellStyle name="Normal 6 3 4 2 4 2 3" xfId="25258" xr:uid="{00000000-0005-0000-0000-000009330000}"/>
    <cellStyle name="Normal 6 3 4 2 4 2 4" xfId="42604" xr:uid="{00000000-0005-0000-0000-00000A330000}"/>
    <cellStyle name="Normal 6 3 4 2 4 3" xfId="3936" xr:uid="{00000000-0005-0000-0000-00000B330000}"/>
    <cellStyle name="Normal 6 3 4 2 4 3 2" xfId="12609" xr:uid="{00000000-0005-0000-0000-00000C330000}"/>
    <cellStyle name="Normal 6 3 4 2 4 3 2 2" xfId="29962" xr:uid="{00000000-0005-0000-0000-00000D330000}"/>
    <cellStyle name="Normal 6 3 4 2 4 3 2 3" xfId="47308" xr:uid="{00000000-0005-0000-0000-00000E330000}"/>
    <cellStyle name="Normal 6 3 4 2 4 3 3" xfId="21289" xr:uid="{00000000-0005-0000-0000-00000F330000}"/>
    <cellStyle name="Normal 6 3 4 2 4 3 4" xfId="38635" xr:uid="{00000000-0005-0000-0000-000010330000}"/>
    <cellStyle name="Normal 6 3 4 2 4 4" xfId="10796" xr:uid="{00000000-0005-0000-0000-000011330000}"/>
    <cellStyle name="Normal 6 3 4 2 4 4 2" xfId="28149" xr:uid="{00000000-0005-0000-0000-000012330000}"/>
    <cellStyle name="Normal 6 3 4 2 4 4 3" xfId="45495" xr:uid="{00000000-0005-0000-0000-000013330000}"/>
    <cellStyle name="Normal 6 3 4 2 4 5" xfId="19476" xr:uid="{00000000-0005-0000-0000-000014330000}"/>
    <cellStyle name="Normal 6 3 4 2 4 6" xfId="36822" xr:uid="{00000000-0005-0000-0000-000015330000}"/>
    <cellStyle name="Normal 6 3 4 2 5" xfId="1290" xr:uid="{00000000-0005-0000-0000-000016330000}"/>
    <cellStyle name="Normal 6 3 4 2 5 2" xfId="7072" xr:uid="{00000000-0005-0000-0000-000017330000}"/>
    <cellStyle name="Normal 6 3 4 2 5 2 2" xfId="15745" xr:uid="{00000000-0005-0000-0000-000018330000}"/>
    <cellStyle name="Normal 6 3 4 2 5 2 2 2" xfId="33098" xr:uid="{00000000-0005-0000-0000-000019330000}"/>
    <cellStyle name="Normal 6 3 4 2 5 2 2 3" xfId="50444" xr:uid="{00000000-0005-0000-0000-00001A330000}"/>
    <cellStyle name="Normal 6 3 4 2 5 2 3" xfId="24425" xr:uid="{00000000-0005-0000-0000-00001B330000}"/>
    <cellStyle name="Normal 6 3 4 2 5 2 4" xfId="41771" xr:uid="{00000000-0005-0000-0000-00001C330000}"/>
    <cellStyle name="Normal 6 3 4 2 5 3" xfId="4916" xr:uid="{00000000-0005-0000-0000-00001D330000}"/>
    <cellStyle name="Normal 6 3 4 2 5 3 2" xfId="13589" xr:uid="{00000000-0005-0000-0000-00001E330000}"/>
    <cellStyle name="Normal 6 3 4 2 5 3 2 2" xfId="30942" xr:uid="{00000000-0005-0000-0000-00001F330000}"/>
    <cellStyle name="Normal 6 3 4 2 5 3 2 3" xfId="48288" xr:uid="{00000000-0005-0000-0000-000020330000}"/>
    <cellStyle name="Normal 6 3 4 2 5 3 3" xfId="22269" xr:uid="{00000000-0005-0000-0000-000021330000}"/>
    <cellStyle name="Normal 6 3 4 2 5 3 4" xfId="39615" xr:uid="{00000000-0005-0000-0000-000022330000}"/>
    <cellStyle name="Normal 6 3 4 2 5 4" xfId="9963" xr:uid="{00000000-0005-0000-0000-000023330000}"/>
    <cellStyle name="Normal 6 3 4 2 5 4 2" xfId="27316" xr:uid="{00000000-0005-0000-0000-000024330000}"/>
    <cellStyle name="Normal 6 3 4 2 5 4 3" xfId="44662" xr:uid="{00000000-0005-0000-0000-000025330000}"/>
    <cellStyle name="Normal 6 3 4 2 5 5" xfId="18643" xr:uid="{00000000-0005-0000-0000-000026330000}"/>
    <cellStyle name="Normal 6 3 4 2 5 6" xfId="35989" xr:uid="{00000000-0005-0000-0000-000027330000}"/>
    <cellStyle name="Normal 6 3 4 2 6" xfId="6092" xr:uid="{00000000-0005-0000-0000-000028330000}"/>
    <cellStyle name="Normal 6 3 4 2 6 2" xfId="14765" xr:uid="{00000000-0005-0000-0000-000029330000}"/>
    <cellStyle name="Normal 6 3 4 2 6 2 2" xfId="32118" xr:uid="{00000000-0005-0000-0000-00002A330000}"/>
    <cellStyle name="Normal 6 3 4 2 6 2 3" xfId="49464" xr:uid="{00000000-0005-0000-0000-00002B330000}"/>
    <cellStyle name="Normal 6 3 4 2 6 3" xfId="23445" xr:uid="{00000000-0005-0000-0000-00002C330000}"/>
    <cellStyle name="Normal 6 3 4 2 6 4" xfId="40791" xr:uid="{00000000-0005-0000-0000-00002D330000}"/>
    <cellStyle name="Normal 6 3 4 2 7" xfId="3103" xr:uid="{00000000-0005-0000-0000-00002E330000}"/>
    <cellStyle name="Normal 6 3 4 2 7 2" xfId="11776" xr:uid="{00000000-0005-0000-0000-00002F330000}"/>
    <cellStyle name="Normal 6 3 4 2 7 2 2" xfId="29129" xr:uid="{00000000-0005-0000-0000-000030330000}"/>
    <cellStyle name="Normal 6 3 4 2 7 2 3" xfId="46475" xr:uid="{00000000-0005-0000-0000-000031330000}"/>
    <cellStyle name="Normal 6 3 4 2 7 3" xfId="20456" xr:uid="{00000000-0005-0000-0000-000032330000}"/>
    <cellStyle name="Normal 6 3 4 2 7 4" xfId="37802" xr:uid="{00000000-0005-0000-0000-000033330000}"/>
    <cellStyle name="Normal 6 3 4 2 8" xfId="8983" xr:uid="{00000000-0005-0000-0000-000034330000}"/>
    <cellStyle name="Normal 6 3 4 2 8 2" xfId="26336" xr:uid="{00000000-0005-0000-0000-000035330000}"/>
    <cellStyle name="Normal 6 3 4 2 8 3" xfId="43682" xr:uid="{00000000-0005-0000-0000-000036330000}"/>
    <cellStyle name="Normal 6 3 4 2 9" xfId="17663" xr:uid="{00000000-0005-0000-0000-000037330000}"/>
    <cellStyle name="Normal 6 3 4 3" xfId="212" xr:uid="{00000000-0005-0000-0000-000038330000}"/>
    <cellStyle name="Normal 6 3 4 3 10" xfId="34911" xr:uid="{00000000-0005-0000-0000-000039330000}"/>
    <cellStyle name="Normal 6 3 4 3 2" xfId="947" xr:uid="{00000000-0005-0000-0000-00003A330000}"/>
    <cellStyle name="Normal 6 3 4 3 2 2" xfId="2760" xr:uid="{00000000-0005-0000-0000-00003B330000}"/>
    <cellStyle name="Normal 6 3 4 3 2 2 2" xfId="8542" xr:uid="{00000000-0005-0000-0000-00003C330000}"/>
    <cellStyle name="Normal 6 3 4 3 2 2 2 2" xfId="17215" xr:uid="{00000000-0005-0000-0000-00003D330000}"/>
    <cellStyle name="Normal 6 3 4 3 2 2 2 2 2" xfId="34568" xr:uid="{00000000-0005-0000-0000-00003E330000}"/>
    <cellStyle name="Normal 6 3 4 3 2 2 2 2 3" xfId="51914" xr:uid="{00000000-0005-0000-0000-00003F330000}"/>
    <cellStyle name="Normal 6 3 4 3 2 2 2 3" xfId="25895" xr:uid="{00000000-0005-0000-0000-000040330000}"/>
    <cellStyle name="Normal 6 3 4 3 2 2 2 4" xfId="43241" xr:uid="{00000000-0005-0000-0000-000041330000}"/>
    <cellStyle name="Normal 6 3 4 3 2 2 3" xfId="4573" xr:uid="{00000000-0005-0000-0000-000042330000}"/>
    <cellStyle name="Normal 6 3 4 3 2 2 3 2" xfId="13246" xr:uid="{00000000-0005-0000-0000-000043330000}"/>
    <cellStyle name="Normal 6 3 4 3 2 2 3 2 2" xfId="30599" xr:uid="{00000000-0005-0000-0000-000044330000}"/>
    <cellStyle name="Normal 6 3 4 3 2 2 3 2 3" xfId="47945" xr:uid="{00000000-0005-0000-0000-000045330000}"/>
    <cellStyle name="Normal 6 3 4 3 2 2 3 3" xfId="21926" xr:uid="{00000000-0005-0000-0000-000046330000}"/>
    <cellStyle name="Normal 6 3 4 3 2 2 3 4" xfId="39272" xr:uid="{00000000-0005-0000-0000-000047330000}"/>
    <cellStyle name="Normal 6 3 4 3 2 2 4" xfId="11433" xr:uid="{00000000-0005-0000-0000-000048330000}"/>
    <cellStyle name="Normal 6 3 4 3 2 2 4 2" xfId="28786" xr:uid="{00000000-0005-0000-0000-000049330000}"/>
    <cellStyle name="Normal 6 3 4 3 2 2 4 3" xfId="46132" xr:uid="{00000000-0005-0000-0000-00004A330000}"/>
    <cellStyle name="Normal 6 3 4 3 2 2 5" xfId="20113" xr:uid="{00000000-0005-0000-0000-00004B330000}"/>
    <cellStyle name="Normal 6 3 4 3 2 2 6" xfId="37459" xr:uid="{00000000-0005-0000-0000-00004C330000}"/>
    <cellStyle name="Normal 6 3 4 3 2 3" xfId="1682" xr:uid="{00000000-0005-0000-0000-00004D330000}"/>
    <cellStyle name="Normal 6 3 4 3 2 3 2" xfId="7464" xr:uid="{00000000-0005-0000-0000-00004E330000}"/>
    <cellStyle name="Normal 6 3 4 3 2 3 2 2" xfId="16137" xr:uid="{00000000-0005-0000-0000-00004F330000}"/>
    <cellStyle name="Normal 6 3 4 3 2 3 2 2 2" xfId="33490" xr:uid="{00000000-0005-0000-0000-000050330000}"/>
    <cellStyle name="Normal 6 3 4 3 2 3 2 2 3" xfId="50836" xr:uid="{00000000-0005-0000-0000-000051330000}"/>
    <cellStyle name="Normal 6 3 4 3 2 3 2 3" xfId="24817" xr:uid="{00000000-0005-0000-0000-000052330000}"/>
    <cellStyle name="Normal 6 3 4 3 2 3 2 4" xfId="42163" xr:uid="{00000000-0005-0000-0000-000053330000}"/>
    <cellStyle name="Normal 6 3 4 3 2 3 3" xfId="5308" xr:uid="{00000000-0005-0000-0000-000054330000}"/>
    <cellStyle name="Normal 6 3 4 3 2 3 3 2" xfId="13981" xr:uid="{00000000-0005-0000-0000-000055330000}"/>
    <cellStyle name="Normal 6 3 4 3 2 3 3 2 2" xfId="31334" xr:uid="{00000000-0005-0000-0000-000056330000}"/>
    <cellStyle name="Normal 6 3 4 3 2 3 3 2 3" xfId="48680" xr:uid="{00000000-0005-0000-0000-000057330000}"/>
    <cellStyle name="Normal 6 3 4 3 2 3 3 3" xfId="22661" xr:uid="{00000000-0005-0000-0000-000058330000}"/>
    <cellStyle name="Normal 6 3 4 3 2 3 3 4" xfId="40007" xr:uid="{00000000-0005-0000-0000-000059330000}"/>
    <cellStyle name="Normal 6 3 4 3 2 3 4" xfId="10355" xr:uid="{00000000-0005-0000-0000-00005A330000}"/>
    <cellStyle name="Normal 6 3 4 3 2 3 4 2" xfId="27708" xr:uid="{00000000-0005-0000-0000-00005B330000}"/>
    <cellStyle name="Normal 6 3 4 3 2 3 4 3" xfId="45054" xr:uid="{00000000-0005-0000-0000-00005C330000}"/>
    <cellStyle name="Normal 6 3 4 3 2 3 5" xfId="19035" xr:uid="{00000000-0005-0000-0000-00005D330000}"/>
    <cellStyle name="Normal 6 3 4 3 2 3 6" xfId="36381" xr:uid="{00000000-0005-0000-0000-00005E330000}"/>
    <cellStyle name="Normal 6 3 4 3 2 4" xfId="6729" xr:uid="{00000000-0005-0000-0000-00005F330000}"/>
    <cellStyle name="Normal 6 3 4 3 2 4 2" xfId="15402" xr:uid="{00000000-0005-0000-0000-000060330000}"/>
    <cellStyle name="Normal 6 3 4 3 2 4 2 2" xfId="32755" xr:uid="{00000000-0005-0000-0000-000061330000}"/>
    <cellStyle name="Normal 6 3 4 3 2 4 2 3" xfId="50101" xr:uid="{00000000-0005-0000-0000-000062330000}"/>
    <cellStyle name="Normal 6 3 4 3 2 4 3" xfId="24082" xr:uid="{00000000-0005-0000-0000-000063330000}"/>
    <cellStyle name="Normal 6 3 4 3 2 4 4" xfId="41428" xr:uid="{00000000-0005-0000-0000-000064330000}"/>
    <cellStyle name="Normal 6 3 4 3 2 5" xfId="3495" xr:uid="{00000000-0005-0000-0000-000065330000}"/>
    <cellStyle name="Normal 6 3 4 3 2 5 2" xfId="12168" xr:uid="{00000000-0005-0000-0000-000066330000}"/>
    <cellStyle name="Normal 6 3 4 3 2 5 2 2" xfId="29521" xr:uid="{00000000-0005-0000-0000-000067330000}"/>
    <cellStyle name="Normal 6 3 4 3 2 5 2 3" xfId="46867" xr:uid="{00000000-0005-0000-0000-000068330000}"/>
    <cellStyle name="Normal 6 3 4 3 2 5 3" xfId="20848" xr:uid="{00000000-0005-0000-0000-000069330000}"/>
    <cellStyle name="Normal 6 3 4 3 2 5 4" xfId="38194" xr:uid="{00000000-0005-0000-0000-00006A330000}"/>
    <cellStyle name="Normal 6 3 4 3 2 6" xfId="9620" xr:uid="{00000000-0005-0000-0000-00006B330000}"/>
    <cellStyle name="Normal 6 3 4 3 2 6 2" xfId="26973" xr:uid="{00000000-0005-0000-0000-00006C330000}"/>
    <cellStyle name="Normal 6 3 4 3 2 6 3" xfId="44319" xr:uid="{00000000-0005-0000-0000-00006D330000}"/>
    <cellStyle name="Normal 6 3 4 3 2 7" xfId="18300" xr:uid="{00000000-0005-0000-0000-00006E330000}"/>
    <cellStyle name="Normal 6 3 4 3 2 8" xfId="35646" xr:uid="{00000000-0005-0000-0000-00006F330000}"/>
    <cellStyle name="Normal 6 3 4 3 3" xfId="702" xr:uid="{00000000-0005-0000-0000-000070330000}"/>
    <cellStyle name="Normal 6 3 4 3 3 2" xfId="2515" xr:uid="{00000000-0005-0000-0000-000071330000}"/>
    <cellStyle name="Normal 6 3 4 3 3 2 2" xfId="8297" xr:uid="{00000000-0005-0000-0000-000072330000}"/>
    <cellStyle name="Normal 6 3 4 3 3 2 2 2" xfId="16970" xr:uid="{00000000-0005-0000-0000-000073330000}"/>
    <cellStyle name="Normal 6 3 4 3 3 2 2 2 2" xfId="34323" xr:uid="{00000000-0005-0000-0000-000074330000}"/>
    <cellStyle name="Normal 6 3 4 3 3 2 2 2 3" xfId="51669" xr:uid="{00000000-0005-0000-0000-000075330000}"/>
    <cellStyle name="Normal 6 3 4 3 3 2 2 3" xfId="25650" xr:uid="{00000000-0005-0000-0000-000076330000}"/>
    <cellStyle name="Normal 6 3 4 3 3 2 2 4" xfId="42996" xr:uid="{00000000-0005-0000-0000-000077330000}"/>
    <cellStyle name="Normal 6 3 4 3 3 2 3" xfId="5749" xr:uid="{00000000-0005-0000-0000-000078330000}"/>
    <cellStyle name="Normal 6 3 4 3 3 2 3 2" xfId="14422" xr:uid="{00000000-0005-0000-0000-000079330000}"/>
    <cellStyle name="Normal 6 3 4 3 3 2 3 2 2" xfId="31775" xr:uid="{00000000-0005-0000-0000-00007A330000}"/>
    <cellStyle name="Normal 6 3 4 3 3 2 3 2 3" xfId="49121" xr:uid="{00000000-0005-0000-0000-00007B330000}"/>
    <cellStyle name="Normal 6 3 4 3 3 2 3 3" xfId="23102" xr:uid="{00000000-0005-0000-0000-00007C330000}"/>
    <cellStyle name="Normal 6 3 4 3 3 2 3 4" xfId="40448" xr:uid="{00000000-0005-0000-0000-00007D330000}"/>
    <cellStyle name="Normal 6 3 4 3 3 2 4" xfId="11188" xr:uid="{00000000-0005-0000-0000-00007E330000}"/>
    <cellStyle name="Normal 6 3 4 3 3 2 4 2" xfId="28541" xr:uid="{00000000-0005-0000-0000-00007F330000}"/>
    <cellStyle name="Normal 6 3 4 3 3 2 4 3" xfId="45887" xr:uid="{00000000-0005-0000-0000-000080330000}"/>
    <cellStyle name="Normal 6 3 4 3 3 2 5" xfId="19868" xr:uid="{00000000-0005-0000-0000-000081330000}"/>
    <cellStyle name="Normal 6 3 4 3 3 2 6" xfId="37214" xr:uid="{00000000-0005-0000-0000-000082330000}"/>
    <cellStyle name="Normal 6 3 4 3 3 3" xfId="6484" xr:uid="{00000000-0005-0000-0000-000083330000}"/>
    <cellStyle name="Normal 6 3 4 3 3 3 2" xfId="15157" xr:uid="{00000000-0005-0000-0000-000084330000}"/>
    <cellStyle name="Normal 6 3 4 3 3 3 2 2" xfId="32510" xr:uid="{00000000-0005-0000-0000-000085330000}"/>
    <cellStyle name="Normal 6 3 4 3 3 3 2 3" xfId="49856" xr:uid="{00000000-0005-0000-0000-000086330000}"/>
    <cellStyle name="Normal 6 3 4 3 3 3 3" xfId="23837" xr:uid="{00000000-0005-0000-0000-000087330000}"/>
    <cellStyle name="Normal 6 3 4 3 3 3 4" xfId="41183" xr:uid="{00000000-0005-0000-0000-000088330000}"/>
    <cellStyle name="Normal 6 3 4 3 3 4" xfId="4328" xr:uid="{00000000-0005-0000-0000-000089330000}"/>
    <cellStyle name="Normal 6 3 4 3 3 4 2" xfId="13001" xr:uid="{00000000-0005-0000-0000-00008A330000}"/>
    <cellStyle name="Normal 6 3 4 3 3 4 2 2" xfId="30354" xr:uid="{00000000-0005-0000-0000-00008B330000}"/>
    <cellStyle name="Normal 6 3 4 3 3 4 2 3" xfId="47700" xr:uid="{00000000-0005-0000-0000-00008C330000}"/>
    <cellStyle name="Normal 6 3 4 3 3 4 3" xfId="21681" xr:uid="{00000000-0005-0000-0000-00008D330000}"/>
    <cellStyle name="Normal 6 3 4 3 3 4 4" xfId="39027" xr:uid="{00000000-0005-0000-0000-00008E330000}"/>
    <cellStyle name="Normal 6 3 4 3 3 5" xfId="9375" xr:uid="{00000000-0005-0000-0000-00008F330000}"/>
    <cellStyle name="Normal 6 3 4 3 3 5 2" xfId="26728" xr:uid="{00000000-0005-0000-0000-000090330000}"/>
    <cellStyle name="Normal 6 3 4 3 3 5 3" xfId="44074" xr:uid="{00000000-0005-0000-0000-000091330000}"/>
    <cellStyle name="Normal 6 3 4 3 3 6" xfId="18055" xr:uid="{00000000-0005-0000-0000-000092330000}"/>
    <cellStyle name="Normal 6 3 4 3 3 7" xfId="35401" xr:uid="{00000000-0005-0000-0000-000093330000}"/>
    <cellStyle name="Normal 6 3 4 3 4" xfId="2025" xr:uid="{00000000-0005-0000-0000-000094330000}"/>
    <cellStyle name="Normal 6 3 4 3 4 2" xfId="7807" xr:uid="{00000000-0005-0000-0000-000095330000}"/>
    <cellStyle name="Normal 6 3 4 3 4 2 2" xfId="16480" xr:uid="{00000000-0005-0000-0000-000096330000}"/>
    <cellStyle name="Normal 6 3 4 3 4 2 2 2" xfId="33833" xr:uid="{00000000-0005-0000-0000-000097330000}"/>
    <cellStyle name="Normal 6 3 4 3 4 2 2 3" xfId="51179" xr:uid="{00000000-0005-0000-0000-000098330000}"/>
    <cellStyle name="Normal 6 3 4 3 4 2 3" xfId="25160" xr:uid="{00000000-0005-0000-0000-000099330000}"/>
    <cellStyle name="Normal 6 3 4 3 4 2 4" xfId="42506" xr:uid="{00000000-0005-0000-0000-00009A330000}"/>
    <cellStyle name="Normal 6 3 4 3 4 3" xfId="3838" xr:uid="{00000000-0005-0000-0000-00009B330000}"/>
    <cellStyle name="Normal 6 3 4 3 4 3 2" xfId="12511" xr:uid="{00000000-0005-0000-0000-00009C330000}"/>
    <cellStyle name="Normal 6 3 4 3 4 3 2 2" xfId="29864" xr:uid="{00000000-0005-0000-0000-00009D330000}"/>
    <cellStyle name="Normal 6 3 4 3 4 3 2 3" xfId="47210" xr:uid="{00000000-0005-0000-0000-00009E330000}"/>
    <cellStyle name="Normal 6 3 4 3 4 3 3" xfId="21191" xr:uid="{00000000-0005-0000-0000-00009F330000}"/>
    <cellStyle name="Normal 6 3 4 3 4 3 4" xfId="38537" xr:uid="{00000000-0005-0000-0000-0000A0330000}"/>
    <cellStyle name="Normal 6 3 4 3 4 4" xfId="10698" xr:uid="{00000000-0005-0000-0000-0000A1330000}"/>
    <cellStyle name="Normal 6 3 4 3 4 4 2" xfId="28051" xr:uid="{00000000-0005-0000-0000-0000A2330000}"/>
    <cellStyle name="Normal 6 3 4 3 4 4 3" xfId="45397" xr:uid="{00000000-0005-0000-0000-0000A3330000}"/>
    <cellStyle name="Normal 6 3 4 3 4 5" xfId="19378" xr:uid="{00000000-0005-0000-0000-0000A4330000}"/>
    <cellStyle name="Normal 6 3 4 3 4 6" xfId="36724" xr:uid="{00000000-0005-0000-0000-0000A5330000}"/>
    <cellStyle name="Normal 6 3 4 3 5" xfId="1437" xr:uid="{00000000-0005-0000-0000-0000A6330000}"/>
    <cellStyle name="Normal 6 3 4 3 5 2" xfId="7219" xr:uid="{00000000-0005-0000-0000-0000A7330000}"/>
    <cellStyle name="Normal 6 3 4 3 5 2 2" xfId="15892" xr:uid="{00000000-0005-0000-0000-0000A8330000}"/>
    <cellStyle name="Normal 6 3 4 3 5 2 2 2" xfId="33245" xr:uid="{00000000-0005-0000-0000-0000A9330000}"/>
    <cellStyle name="Normal 6 3 4 3 5 2 2 3" xfId="50591" xr:uid="{00000000-0005-0000-0000-0000AA330000}"/>
    <cellStyle name="Normal 6 3 4 3 5 2 3" xfId="24572" xr:uid="{00000000-0005-0000-0000-0000AB330000}"/>
    <cellStyle name="Normal 6 3 4 3 5 2 4" xfId="41918" xr:uid="{00000000-0005-0000-0000-0000AC330000}"/>
    <cellStyle name="Normal 6 3 4 3 5 3" xfId="5063" xr:uid="{00000000-0005-0000-0000-0000AD330000}"/>
    <cellStyle name="Normal 6 3 4 3 5 3 2" xfId="13736" xr:uid="{00000000-0005-0000-0000-0000AE330000}"/>
    <cellStyle name="Normal 6 3 4 3 5 3 2 2" xfId="31089" xr:uid="{00000000-0005-0000-0000-0000AF330000}"/>
    <cellStyle name="Normal 6 3 4 3 5 3 2 3" xfId="48435" xr:uid="{00000000-0005-0000-0000-0000B0330000}"/>
    <cellStyle name="Normal 6 3 4 3 5 3 3" xfId="22416" xr:uid="{00000000-0005-0000-0000-0000B1330000}"/>
    <cellStyle name="Normal 6 3 4 3 5 3 4" xfId="39762" xr:uid="{00000000-0005-0000-0000-0000B2330000}"/>
    <cellStyle name="Normal 6 3 4 3 5 4" xfId="10110" xr:uid="{00000000-0005-0000-0000-0000B3330000}"/>
    <cellStyle name="Normal 6 3 4 3 5 4 2" xfId="27463" xr:uid="{00000000-0005-0000-0000-0000B4330000}"/>
    <cellStyle name="Normal 6 3 4 3 5 4 3" xfId="44809" xr:uid="{00000000-0005-0000-0000-0000B5330000}"/>
    <cellStyle name="Normal 6 3 4 3 5 5" xfId="18790" xr:uid="{00000000-0005-0000-0000-0000B6330000}"/>
    <cellStyle name="Normal 6 3 4 3 5 6" xfId="36136" xr:uid="{00000000-0005-0000-0000-0000B7330000}"/>
    <cellStyle name="Normal 6 3 4 3 6" xfId="5994" xr:uid="{00000000-0005-0000-0000-0000B8330000}"/>
    <cellStyle name="Normal 6 3 4 3 6 2" xfId="14667" xr:uid="{00000000-0005-0000-0000-0000B9330000}"/>
    <cellStyle name="Normal 6 3 4 3 6 2 2" xfId="32020" xr:uid="{00000000-0005-0000-0000-0000BA330000}"/>
    <cellStyle name="Normal 6 3 4 3 6 2 3" xfId="49366" xr:uid="{00000000-0005-0000-0000-0000BB330000}"/>
    <cellStyle name="Normal 6 3 4 3 6 3" xfId="23347" xr:uid="{00000000-0005-0000-0000-0000BC330000}"/>
    <cellStyle name="Normal 6 3 4 3 6 4" xfId="40693" xr:uid="{00000000-0005-0000-0000-0000BD330000}"/>
    <cellStyle name="Normal 6 3 4 3 7" xfId="3250" xr:uid="{00000000-0005-0000-0000-0000BE330000}"/>
    <cellStyle name="Normal 6 3 4 3 7 2" xfId="11923" xr:uid="{00000000-0005-0000-0000-0000BF330000}"/>
    <cellStyle name="Normal 6 3 4 3 7 2 2" xfId="29276" xr:uid="{00000000-0005-0000-0000-0000C0330000}"/>
    <cellStyle name="Normal 6 3 4 3 7 2 3" xfId="46622" xr:uid="{00000000-0005-0000-0000-0000C1330000}"/>
    <cellStyle name="Normal 6 3 4 3 7 3" xfId="20603" xr:uid="{00000000-0005-0000-0000-0000C2330000}"/>
    <cellStyle name="Normal 6 3 4 3 7 4" xfId="37949" xr:uid="{00000000-0005-0000-0000-0000C3330000}"/>
    <cellStyle name="Normal 6 3 4 3 8" xfId="8885" xr:uid="{00000000-0005-0000-0000-0000C4330000}"/>
    <cellStyle name="Normal 6 3 4 3 8 2" xfId="26238" xr:uid="{00000000-0005-0000-0000-0000C5330000}"/>
    <cellStyle name="Normal 6 3 4 3 8 3" xfId="43584" xr:uid="{00000000-0005-0000-0000-0000C6330000}"/>
    <cellStyle name="Normal 6 3 4 3 9" xfId="17565" xr:uid="{00000000-0005-0000-0000-0000C7330000}"/>
    <cellStyle name="Normal 6 3 4 4" xfId="800" xr:uid="{00000000-0005-0000-0000-0000C8330000}"/>
    <cellStyle name="Normal 6 3 4 4 2" xfId="2613" xr:uid="{00000000-0005-0000-0000-0000C9330000}"/>
    <cellStyle name="Normal 6 3 4 4 2 2" xfId="8395" xr:uid="{00000000-0005-0000-0000-0000CA330000}"/>
    <cellStyle name="Normal 6 3 4 4 2 2 2" xfId="17068" xr:uid="{00000000-0005-0000-0000-0000CB330000}"/>
    <cellStyle name="Normal 6 3 4 4 2 2 2 2" xfId="34421" xr:uid="{00000000-0005-0000-0000-0000CC330000}"/>
    <cellStyle name="Normal 6 3 4 4 2 2 2 3" xfId="51767" xr:uid="{00000000-0005-0000-0000-0000CD330000}"/>
    <cellStyle name="Normal 6 3 4 4 2 2 3" xfId="25748" xr:uid="{00000000-0005-0000-0000-0000CE330000}"/>
    <cellStyle name="Normal 6 3 4 4 2 2 4" xfId="43094" xr:uid="{00000000-0005-0000-0000-0000CF330000}"/>
    <cellStyle name="Normal 6 3 4 4 2 3" xfId="4426" xr:uid="{00000000-0005-0000-0000-0000D0330000}"/>
    <cellStyle name="Normal 6 3 4 4 2 3 2" xfId="13099" xr:uid="{00000000-0005-0000-0000-0000D1330000}"/>
    <cellStyle name="Normal 6 3 4 4 2 3 2 2" xfId="30452" xr:uid="{00000000-0005-0000-0000-0000D2330000}"/>
    <cellStyle name="Normal 6 3 4 4 2 3 2 3" xfId="47798" xr:uid="{00000000-0005-0000-0000-0000D3330000}"/>
    <cellStyle name="Normal 6 3 4 4 2 3 3" xfId="21779" xr:uid="{00000000-0005-0000-0000-0000D4330000}"/>
    <cellStyle name="Normal 6 3 4 4 2 3 4" xfId="39125" xr:uid="{00000000-0005-0000-0000-0000D5330000}"/>
    <cellStyle name="Normal 6 3 4 4 2 4" xfId="11286" xr:uid="{00000000-0005-0000-0000-0000D6330000}"/>
    <cellStyle name="Normal 6 3 4 4 2 4 2" xfId="28639" xr:uid="{00000000-0005-0000-0000-0000D7330000}"/>
    <cellStyle name="Normal 6 3 4 4 2 4 3" xfId="45985" xr:uid="{00000000-0005-0000-0000-0000D8330000}"/>
    <cellStyle name="Normal 6 3 4 4 2 5" xfId="19966" xr:uid="{00000000-0005-0000-0000-0000D9330000}"/>
    <cellStyle name="Normal 6 3 4 4 2 6" xfId="37312" xr:uid="{00000000-0005-0000-0000-0000DA330000}"/>
    <cellStyle name="Normal 6 3 4 4 3" xfId="1535" xr:uid="{00000000-0005-0000-0000-0000DB330000}"/>
    <cellStyle name="Normal 6 3 4 4 3 2" xfId="7317" xr:uid="{00000000-0005-0000-0000-0000DC330000}"/>
    <cellStyle name="Normal 6 3 4 4 3 2 2" xfId="15990" xr:uid="{00000000-0005-0000-0000-0000DD330000}"/>
    <cellStyle name="Normal 6 3 4 4 3 2 2 2" xfId="33343" xr:uid="{00000000-0005-0000-0000-0000DE330000}"/>
    <cellStyle name="Normal 6 3 4 4 3 2 2 3" xfId="50689" xr:uid="{00000000-0005-0000-0000-0000DF330000}"/>
    <cellStyle name="Normal 6 3 4 4 3 2 3" xfId="24670" xr:uid="{00000000-0005-0000-0000-0000E0330000}"/>
    <cellStyle name="Normal 6 3 4 4 3 2 4" xfId="42016" xr:uid="{00000000-0005-0000-0000-0000E1330000}"/>
    <cellStyle name="Normal 6 3 4 4 3 3" xfId="5161" xr:uid="{00000000-0005-0000-0000-0000E2330000}"/>
    <cellStyle name="Normal 6 3 4 4 3 3 2" xfId="13834" xr:uid="{00000000-0005-0000-0000-0000E3330000}"/>
    <cellStyle name="Normal 6 3 4 4 3 3 2 2" xfId="31187" xr:uid="{00000000-0005-0000-0000-0000E4330000}"/>
    <cellStyle name="Normal 6 3 4 4 3 3 2 3" xfId="48533" xr:uid="{00000000-0005-0000-0000-0000E5330000}"/>
    <cellStyle name="Normal 6 3 4 4 3 3 3" xfId="22514" xr:uid="{00000000-0005-0000-0000-0000E6330000}"/>
    <cellStyle name="Normal 6 3 4 4 3 3 4" xfId="39860" xr:uid="{00000000-0005-0000-0000-0000E7330000}"/>
    <cellStyle name="Normal 6 3 4 4 3 4" xfId="10208" xr:uid="{00000000-0005-0000-0000-0000E8330000}"/>
    <cellStyle name="Normal 6 3 4 4 3 4 2" xfId="27561" xr:uid="{00000000-0005-0000-0000-0000E9330000}"/>
    <cellStyle name="Normal 6 3 4 4 3 4 3" xfId="44907" xr:uid="{00000000-0005-0000-0000-0000EA330000}"/>
    <cellStyle name="Normal 6 3 4 4 3 5" xfId="18888" xr:uid="{00000000-0005-0000-0000-0000EB330000}"/>
    <cellStyle name="Normal 6 3 4 4 3 6" xfId="36234" xr:uid="{00000000-0005-0000-0000-0000EC330000}"/>
    <cellStyle name="Normal 6 3 4 4 4" xfId="6582" xr:uid="{00000000-0005-0000-0000-0000ED330000}"/>
    <cellStyle name="Normal 6 3 4 4 4 2" xfId="15255" xr:uid="{00000000-0005-0000-0000-0000EE330000}"/>
    <cellStyle name="Normal 6 3 4 4 4 2 2" xfId="32608" xr:uid="{00000000-0005-0000-0000-0000EF330000}"/>
    <cellStyle name="Normal 6 3 4 4 4 2 3" xfId="49954" xr:uid="{00000000-0005-0000-0000-0000F0330000}"/>
    <cellStyle name="Normal 6 3 4 4 4 3" xfId="23935" xr:uid="{00000000-0005-0000-0000-0000F1330000}"/>
    <cellStyle name="Normal 6 3 4 4 4 4" xfId="41281" xr:uid="{00000000-0005-0000-0000-0000F2330000}"/>
    <cellStyle name="Normal 6 3 4 4 5" xfId="3348" xr:uid="{00000000-0005-0000-0000-0000F3330000}"/>
    <cellStyle name="Normal 6 3 4 4 5 2" xfId="12021" xr:uid="{00000000-0005-0000-0000-0000F4330000}"/>
    <cellStyle name="Normal 6 3 4 4 5 2 2" xfId="29374" xr:uid="{00000000-0005-0000-0000-0000F5330000}"/>
    <cellStyle name="Normal 6 3 4 4 5 2 3" xfId="46720" xr:uid="{00000000-0005-0000-0000-0000F6330000}"/>
    <cellStyle name="Normal 6 3 4 4 5 3" xfId="20701" xr:uid="{00000000-0005-0000-0000-0000F7330000}"/>
    <cellStyle name="Normal 6 3 4 4 5 4" xfId="38047" xr:uid="{00000000-0005-0000-0000-0000F8330000}"/>
    <cellStyle name="Normal 6 3 4 4 6" xfId="9473" xr:uid="{00000000-0005-0000-0000-0000F9330000}"/>
    <cellStyle name="Normal 6 3 4 4 6 2" xfId="26826" xr:uid="{00000000-0005-0000-0000-0000FA330000}"/>
    <cellStyle name="Normal 6 3 4 4 6 3" xfId="44172" xr:uid="{00000000-0005-0000-0000-0000FB330000}"/>
    <cellStyle name="Normal 6 3 4 4 7" xfId="18153" xr:uid="{00000000-0005-0000-0000-0000FC330000}"/>
    <cellStyle name="Normal 6 3 4 4 8" xfId="35499" xr:uid="{00000000-0005-0000-0000-0000FD330000}"/>
    <cellStyle name="Normal 6 3 4 5" xfId="457" xr:uid="{00000000-0005-0000-0000-0000FE330000}"/>
    <cellStyle name="Normal 6 3 4 5 2" xfId="2270" xr:uid="{00000000-0005-0000-0000-0000FF330000}"/>
    <cellStyle name="Normal 6 3 4 5 2 2" xfId="8052" xr:uid="{00000000-0005-0000-0000-000000340000}"/>
    <cellStyle name="Normal 6 3 4 5 2 2 2" xfId="16725" xr:uid="{00000000-0005-0000-0000-000001340000}"/>
    <cellStyle name="Normal 6 3 4 5 2 2 2 2" xfId="34078" xr:uid="{00000000-0005-0000-0000-000002340000}"/>
    <cellStyle name="Normal 6 3 4 5 2 2 2 3" xfId="51424" xr:uid="{00000000-0005-0000-0000-000003340000}"/>
    <cellStyle name="Normal 6 3 4 5 2 2 3" xfId="25405" xr:uid="{00000000-0005-0000-0000-000004340000}"/>
    <cellStyle name="Normal 6 3 4 5 2 2 4" xfId="42751" xr:uid="{00000000-0005-0000-0000-000005340000}"/>
    <cellStyle name="Normal 6 3 4 5 2 3" xfId="5553" xr:uid="{00000000-0005-0000-0000-000006340000}"/>
    <cellStyle name="Normal 6 3 4 5 2 3 2" xfId="14226" xr:uid="{00000000-0005-0000-0000-000007340000}"/>
    <cellStyle name="Normal 6 3 4 5 2 3 2 2" xfId="31579" xr:uid="{00000000-0005-0000-0000-000008340000}"/>
    <cellStyle name="Normal 6 3 4 5 2 3 2 3" xfId="48925" xr:uid="{00000000-0005-0000-0000-000009340000}"/>
    <cellStyle name="Normal 6 3 4 5 2 3 3" xfId="22906" xr:uid="{00000000-0005-0000-0000-00000A340000}"/>
    <cellStyle name="Normal 6 3 4 5 2 3 4" xfId="40252" xr:uid="{00000000-0005-0000-0000-00000B340000}"/>
    <cellStyle name="Normal 6 3 4 5 2 4" xfId="10943" xr:uid="{00000000-0005-0000-0000-00000C340000}"/>
    <cellStyle name="Normal 6 3 4 5 2 4 2" xfId="28296" xr:uid="{00000000-0005-0000-0000-00000D340000}"/>
    <cellStyle name="Normal 6 3 4 5 2 4 3" xfId="45642" xr:uid="{00000000-0005-0000-0000-00000E340000}"/>
    <cellStyle name="Normal 6 3 4 5 2 5" xfId="19623" xr:uid="{00000000-0005-0000-0000-00000F340000}"/>
    <cellStyle name="Normal 6 3 4 5 2 6" xfId="36969" xr:uid="{00000000-0005-0000-0000-000010340000}"/>
    <cellStyle name="Normal 6 3 4 5 3" xfId="6239" xr:uid="{00000000-0005-0000-0000-000011340000}"/>
    <cellStyle name="Normal 6 3 4 5 3 2" xfId="14912" xr:uid="{00000000-0005-0000-0000-000012340000}"/>
    <cellStyle name="Normal 6 3 4 5 3 2 2" xfId="32265" xr:uid="{00000000-0005-0000-0000-000013340000}"/>
    <cellStyle name="Normal 6 3 4 5 3 2 3" xfId="49611" xr:uid="{00000000-0005-0000-0000-000014340000}"/>
    <cellStyle name="Normal 6 3 4 5 3 3" xfId="23592" xr:uid="{00000000-0005-0000-0000-000015340000}"/>
    <cellStyle name="Normal 6 3 4 5 3 4" xfId="40938" xr:uid="{00000000-0005-0000-0000-000016340000}"/>
    <cellStyle name="Normal 6 3 4 5 4" xfId="4083" xr:uid="{00000000-0005-0000-0000-000017340000}"/>
    <cellStyle name="Normal 6 3 4 5 4 2" xfId="12756" xr:uid="{00000000-0005-0000-0000-000018340000}"/>
    <cellStyle name="Normal 6 3 4 5 4 2 2" xfId="30109" xr:uid="{00000000-0005-0000-0000-000019340000}"/>
    <cellStyle name="Normal 6 3 4 5 4 2 3" xfId="47455" xr:uid="{00000000-0005-0000-0000-00001A340000}"/>
    <cellStyle name="Normal 6 3 4 5 4 3" xfId="21436" xr:uid="{00000000-0005-0000-0000-00001B340000}"/>
    <cellStyle name="Normal 6 3 4 5 4 4" xfId="38782" xr:uid="{00000000-0005-0000-0000-00001C340000}"/>
    <cellStyle name="Normal 6 3 4 5 5" xfId="9130" xr:uid="{00000000-0005-0000-0000-00001D340000}"/>
    <cellStyle name="Normal 6 3 4 5 5 2" xfId="26483" xr:uid="{00000000-0005-0000-0000-00001E340000}"/>
    <cellStyle name="Normal 6 3 4 5 5 3" xfId="43829" xr:uid="{00000000-0005-0000-0000-00001F340000}"/>
    <cellStyle name="Normal 6 3 4 5 6" xfId="17810" xr:uid="{00000000-0005-0000-0000-000020340000}"/>
    <cellStyle name="Normal 6 3 4 5 7" xfId="35156" xr:uid="{00000000-0005-0000-0000-000021340000}"/>
    <cellStyle name="Normal 6 3 4 6" xfId="1878" xr:uid="{00000000-0005-0000-0000-000022340000}"/>
    <cellStyle name="Normal 6 3 4 6 2" xfId="7660" xr:uid="{00000000-0005-0000-0000-000023340000}"/>
    <cellStyle name="Normal 6 3 4 6 2 2" xfId="16333" xr:uid="{00000000-0005-0000-0000-000024340000}"/>
    <cellStyle name="Normal 6 3 4 6 2 2 2" xfId="33686" xr:uid="{00000000-0005-0000-0000-000025340000}"/>
    <cellStyle name="Normal 6 3 4 6 2 2 3" xfId="51032" xr:uid="{00000000-0005-0000-0000-000026340000}"/>
    <cellStyle name="Normal 6 3 4 6 2 3" xfId="25013" xr:uid="{00000000-0005-0000-0000-000027340000}"/>
    <cellStyle name="Normal 6 3 4 6 2 4" xfId="42359" xr:uid="{00000000-0005-0000-0000-000028340000}"/>
    <cellStyle name="Normal 6 3 4 6 3" xfId="3691" xr:uid="{00000000-0005-0000-0000-000029340000}"/>
    <cellStyle name="Normal 6 3 4 6 3 2" xfId="12364" xr:uid="{00000000-0005-0000-0000-00002A340000}"/>
    <cellStyle name="Normal 6 3 4 6 3 2 2" xfId="29717" xr:uid="{00000000-0005-0000-0000-00002B340000}"/>
    <cellStyle name="Normal 6 3 4 6 3 2 3" xfId="47063" xr:uid="{00000000-0005-0000-0000-00002C340000}"/>
    <cellStyle name="Normal 6 3 4 6 3 3" xfId="21044" xr:uid="{00000000-0005-0000-0000-00002D340000}"/>
    <cellStyle name="Normal 6 3 4 6 3 4" xfId="38390" xr:uid="{00000000-0005-0000-0000-00002E340000}"/>
    <cellStyle name="Normal 6 3 4 6 4" xfId="10551" xr:uid="{00000000-0005-0000-0000-00002F340000}"/>
    <cellStyle name="Normal 6 3 4 6 4 2" xfId="27904" xr:uid="{00000000-0005-0000-0000-000030340000}"/>
    <cellStyle name="Normal 6 3 4 6 4 3" xfId="45250" xr:uid="{00000000-0005-0000-0000-000031340000}"/>
    <cellStyle name="Normal 6 3 4 6 5" xfId="19231" xr:uid="{00000000-0005-0000-0000-000032340000}"/>
    <cellStyle name="Normal 6 3 4 6 6" xfId="36577" xr:uid="{00000000-0005-0000-0000-000033340000}"/>
    <cellStyle name="Normal 6 3 4 7" xfId="1192" xr:uid="{00000000-0005-0000-0000-000034340000}"/>
    <cellStyle name="Normal 6 3 4 7 2" xfId="6974" xr:uid="{00000000-0005-0000-0000-000035340000}"/>
    <cellStyle name="Normal 6 3 4 7 2 2" xfId="15647" xr:uid="{00000000-0005-0000-0000-000036340000}"/>
    <cellStyle name="Normal 6 3 4 7 2 2 2" xfId="33000" xr:uid="{00000000-0005-0000-0000-000037340000}"/>
    <cellStyle name="Normal 6 3 4 7 2 2 3" xfId="50346" xr:uid="{00000000-0005-0000-0000-000038340000}"/>
    <cellStyle name="Normal 6 3 4 7 2 3" xfId="24327" xr:uid="{00000000-0005-0000-0000-000039340000}"/>
    <cellStyle name="Normal 6 3 4 7 2 4" xfId="41673" xr:uid="{00000000-0005-0000-0000-00003A340000}"/>
    <cellStyle name="Normal 6 3 4 7 3" xfId="4818" xr:uid="{00000000-0005-0000-0000-00003B340000}"/>
    <cellStyle name="Normal 6 3 4 7 3 2" xfId="13491" xr:uid="{00000000-0005-0000-0000-00003C340000}"/>
    <cellStyle name="Normal 6 3 4 7 3 2 2" xfId="30844" xr:uid="{00000000-0005-0000-0000-00003D340000}"/>
    <cellStyle name="Normal 6 3 4 7 3 2 3" xfId="48190" xr:uid="{00000000-0005-0000-0000-00003E340000}"/>
    <cellStyle name="Normal 6 3 4 7 3 3" xfId="22171" xr:uid="{00000000-0005-0000-0000-00003F340000}"/>
    <cellStyle name="Normal 6 3 4 7 3 4" xfId="39517" xr:uid="{00000000-0005-0000-0000-000040340000}"/>
    <cellStyle name="Normal 6 3 4 7 4" xfId="9865" xr:uid="{00000000-0005-0000-0000-000041340000}"/>
    <cellStyle name="Normal 6 3 4 7 4 2" xfId="27218" xr:uid="{00000000-0005-0000-0000-000042340000}"/>
    <cellStyle name="Normal 6 3 4 7 4 3" xfId="44564" xr:uid="{00000000-0005-0000-0000-000043340000}"/>
    <cellStyle name="Normal 6 3 4 7 5" xfId="18545" xr:uid="{00000000-0005-0000-0000-000044340000}"/>
    <cellStyle name="Normal 6 3 4 7 6" xfId="35891" xr:uid="{00000000-0005-0000-0000-000045340000}"/>
    <cellStyle name="Normal 6 3 4 8" xfId="5847" xr:uid="{00000000-0005-0000-0000-000046340000}"/>
    <cellStyle name="Normal 6 3 4 8 2" xfId="14520" xr:uid="{00000000-0005-0000-0000-000047340000}"/>
    <cellStyle name="Normal 6 3 4 8 2 2" xfId="31873" xr:uid="{00000000-0005-0000-0000-000048340000}"/>
    <cellStyle name="Normal 6 3 4 8 2 3" xfId="49219" xr:uid="{00000000-0005-0000-0000-000049340000}"/>
    <cellStyle name="Normal 6 3 4 8 3" xfId="23200" xr:uid="{00000000-0005-0000-0000-00004A340000}"/>
    <cellStyle name="Normal 6 3 4 8 4" xfId="40546" xr:uid="{00000000-0005-0000-0000-00004B340000}"/>
    <cellStyle name="Normal 6 3 4 9" xfId="3005" xr:uid="{00000000-0005-0000-0000-00004C340000}"/>
    <cellStyle name="Normal 6 3 4 9 2" xfId="11678" xr:uid="{00000000-0005-0000-0000-00004D340000}"/>
    <cellStyle name="Normal 6 3 4 9 2 2" xfId="29031" xr:uid="{00000000-0005-0000-0000-00004E340000}"/>
    <cellStyle name="Normal 6 3 4 9 2 3" xfId="46377" xr:uid="{00000000-0005-0000-0000-00004F340000}"/>
    <cellStyle name="Normal 6 3 4 9 3" xfId="20358" xr:uid="{00000000-0005-0000-0000-000050340000}"/>
    <cellStyle name="Normal 6 3 4 9 4" xfId="37704" xr:uid="{00000000-0005-0000-0000-000051340000}"/>
    <cellStyle name="Normal 6 3 5" xfId="163" xr:uid="{00000000-0005-0000-0000-000052340000}"/>
    <cellStyle name="Normal 6 3 5 10" xfId="17516" xr:uid="{00000000-0005-0000-0000-000053340000}"/>
    <cellStyle name="Normal 6 3 5 11" xfId="34862" xr:uid="{00000000-0005-0000-0000-000054340000}"/>
    <cellStyle name="Normal 6 3 5 2" xfId="653" xr:uid="{00000000-0005-0000-0000-000055340000}"/>
    <cellStyle name="Normal 6 3 5 2 2" xfId="2466" xr:uid="{00000000-0005-0000-0000-000056340000}"/>
    <cellStyle name="Normal 6 3 5 2 2 2" xfId="8248" xr:uid="{00000000-0005-0000-0000-000057340000}"/>
    <cellStyle name="Normal 6 3 5 2 2 2 2" xfId="16921" xr:uid="{00000000-0005-0000-0000-000058340000}"/>
    <cellStyle name="Normal 6 3 5 2 2 2 2 2" xfId="34274" xr:uid="{00000000-0005-0000-0000-000059340000}"/>
    <cellStyle name="Normal 6 3 5 2 2 2 2 3" xfId="51620" xr:uid="{00000000-0005-0000-0000-00005A340000}"/>
    <cellStyle name="Normal 6 3 5 2 2 2 3" xfId="25601" xr:uid="{00000000-0005-0000-0000-00005B340000}"/>
    <cellStyle name="Normal 6 3 5 2 2 2 4" xfId="42947" xr:uid="{00000000-0005-0000-0000-00005C340000}"/>
    <cellStyle name="Normal 6 3 5 2 2 3" xfId="4279" xr:uid="{00000000-0005-0000-0000-00005D340000}"/>
    <cellStyle name="Normal 6 3 5 2 2 3 2" xfId="12952" xr:uid="{00000000-0005-0000-0000-00005E340000}"/>
    <cellStyle name="Normal 6 3 5 2 2 3 2 2" xfId="30305" xr:uid="{00000000-0005-0000-0000-00005F340000}"/>
    <cellStyle name="Normal 6 3 5 2 2 3 2 3" xfId="47651" xr:uid="{00000000-0005-0000-0000-000060340000}"/>
    <cellStyle name="Normal 6 3 5 2 2 3 3" xfId="21632" xr:uid="{00000000-0005-0000-0000-000061340000}"/>
    <cellStyle name="Normal 6 3 5 2 2 3 4" xfId="38978" xr:uid="{00000000-0005-0000-0000-000062340000}"/>
    <cellStyle name="Normal 6 3 5 2 2 4" xfId="11139" xr:uid="{00000000-0005-0000-0000-000063340000}"/>
    <cellStyle name="Normal 6 3 5 2 2 4 2" xfId="28492" xr:uid="{00000000-0005-0000-0000-000064340000}"/>
    <cellStyle name="Normal 6 3 5 2 2 4 3" xfId="45838" xr:uid="{00000000-0005-0000-0000-000065340000}"/>
    <cellStyle name="Normal 6 3 5 2 2 5" xfId="19819" xr:uid="{00000000-0005-0000-0000-000066340000}"/>
    <cellStyle name="Normal 6 3 5 2 2 6" xfId="37165" xr:uid="{00000000-0005-0000-0000-000067340000}"/>
    <cellStyle name="Normal 6 3 5 2 3" xfId="1388" xr:uid="{00000000-0005-0000-0000-000068340000}"/>
    <cellStyle name="Normal 6 3 5 2 3 2" xfId="7170" xr:uid="{00000000-0005-0000-0000-000069340000}"/>
    <cellStyle name="Normal 6 3 5 2 3 2 2" xfId="15843" xr:uid="{00000000-0005-0000-0000-00006A340000}"/>
    <cellStyle name="Normal 6 3 5 2 3 2 2 2" xfId="33196" xr:uid="{00000000-0005-0000-0000-00006B340000}"/>
    <cellStyle name="Normal 6 3 5 2 3 2 2 3" xfId="50542" xr:uid="{00000000-0005-0000-0000-00006C340000}"/>
    <cellStyle name="Normal 6 3 5 2 3 2 3" xfId="24523" xr:uid="{00000000-0005-0000-0000-00006D340000}"/>
    <cellStyle name="Normal 6 3 5 2 3 2 4" xfId="41869" xr:uid="{00000000-0005-0000-0000-00006E340000}"/>
    <cellStyle name="Normal 6 3 5 2 3 3" xfId="5014" xr:uid="{00000000-0005-0000-0000-00006F340000}"/>
    <cellStyle name="Normal 6 3 5 2 3 3 2" xfId="13687" xr:uid="{00000000-0005-0000-0000-000070340000}"/>
    <cellStyle name="Normal 6 3 5 2 3 3 2 2" xfId="31040" xr:uid="{00000000-0005-0000-0000-000071340000}"/>
    <cellStyle name="Normal 6 3 5 2 3 3 2 3" xfId="48386" xr:uid="{00000000-0005-0000-0000-000072340000}"/>
    <cellStyle name="Normal 6 3 5 2 3 3 3" xfId="22367" xr:uid="{00000000-0005-0000-0000-000073340000}"/>
    <cellStyle name="Normal 6 3 5 2 3 3 4" xfId="39713" xr:uid="{00000000-0005-0000-0000-000074340000}"/>
    <cellStyle name="Normal 6 3 5 2 3 4" xfId="10061" xr:uid="{00000000-0005-0000-0000-000075340000}"/>
    <cellStyle name="Normal 6 3 5 2 3 4 2" xfId="27414" xr:uid="{00000000-0005-0000-0000-000076340000}"/>
    <cellStyle name="Normal 6 3 5 2 3 4 3" xfId="44760" xr:uid="{00000000-0005-0000-0000-000077340000}"/>
    <cellStyle name="Normal 6 3 5 2 3 5" xfId="18741" xr:uid="{00000000-0005-0000-0000-000078340000}"/>
    <cellStyle name="Normal 6 3 5 2 3 6" xfId="36087" xr:uid="{00000000-0005-0000-0000-000079340000}"/>
    <cellStyle name="Normal 6 3 5 2 4" xfId="6435" xr:uid="{00000000-0005-0000-0000-00007A340000}"/>
    <cellStyle name="Normal 6 3 5 2 4 2" xfId="15108" xr:uid="{00000000-0005-0000-0000-00007B340000}"/>
    <cellStyle name="Normal 6 3 5 2 4 2 2" xfId="32461" xr:uid="{00000000-0005-0000-0000-00007C340000}"/>
    <cellStyle name="Normal 6 3 5 2 4 2 3" xfId="49807" xr:uid="{00000000-0005-0000-0000-00007D340000}"/>
    <cellStyle name="Normal 6 3 5 2 4 3" xfId="23788" xr:uid="{00000000-0005-0000-0000-00007E340000}"/>
    <cellStyle name="Normal 6 3 5 2 4 4" xfId="41134" xr:uid="{00000000-0005-0000-0000-00007F340000}"/>
    <cellStyle name="Normal 6 3 5 2 5" xfId="3201" xr:uid="{00000000-0005-0000-0000-000080340000}"/>
    <cellStyle name="Normal 6 3 5 2 5 2" xfId="11874" xr:uid="{00000000-0005-0000-0000-000081340000}"/>
    <cellStyle name="Normal 6 3 5 2 5 2 2" xfId="29227" xr:uid="{00000000-0005-0000-0000-000082340000}"/>
    <cellStyle name="Normal 6 3 5 2 5 2 3" xfId="46573" xr:uid="{00000000-0005-0000-0000-000083340000}"/>
    <cellStyle name="Normal 6 3 5 2 5 3" xfId="20554" xr:uid="{00000000-0005-0000-0000-000084340000}"/>
    <cellStyle name="Normal 6 3 5 2 5 4" xfId="37900" xr:uid="{00000000-0005-0000-0000-000085340000}"/>
    <cellStyle name="Normal 6 3 5 2 6" xfId="9326" xr:uid="{00000000-0005-0000-0000-000086340000}"/>
    <cellStyle name="Normal 6 3 5 2 6 2" xfId="26679" xr:uid="{00000000-0005-0000-0000-000087340000}"/>
    <cellStyle name="Normal 6 3 5 2 6 3" xfId="44025" xr:uid="{00000000-0005-0000-0000-000088340000}"/>
    <cellStyle name="Normal 6 3 5 2 7" xfId="18006" xr:uid="{00000000-0005-0000-0000-000089340000}"/>
    <cellStyle name="Normal 6 3 5 2 8" xfId="35352" xr:uid="{00000000-0005-0000-0000-00008A340000}"/>
    <cellStyle name="Normal 6 3 5 3" xfId="898" xr:uid="{00000000-0005-0000-0000-00008B340000}"/>
    <cellStyle name="Normal 6 3 5 3 2" xfId="2711" xr:uid="{00000000-0005-0000-0000-00008C340000}"/>
    <cellStyle name="Normal 6 3 5 3 2 2" xfId="8493" xr:uid="{00000000-0005-0000-0000-00008D340000}"/>
    <cellStyle name="Normal 6 3 5 3 2 2 2" xfId="17166" xr:uid="{00000000-0005-0000-0000-00008E340000}"/>
    <cellStyle name="Normal 6 3 5 3 2 2 2 2" xfId="34519" xr:uid="{00000000-0005-0000-0000-00008F340000}"/>
    <cellStyle name="Normal 6 3 5 3 2 2 2 3" xfId="51865" xr:uid="{00000000-0005-0000-0000-000090340000}"/>
    <cellStyle name="Normal 6 3 5 3 2 2 3" xfId="25846" xr:uid="{00000000-0005-0000-0000-000091340000}"/>
    <cellStyle name="Normal 6 3 5 3 2 2 4" xfId="43192" xr:uid="{00000000-0005-0000-0000-000092340000}"/>
    <cellStyle name="Normal 6 3 5 3 2 3" xfId="4524" xr:uid="{00000000-0005-0000-0000-000093340000}"/>
    <cellStyle name="Normal 6 3 5 3 2 3 2" xfId="13197" xr:uid="{00000000-0005-0000-0000-000094340000}"/>
    <cellStyle name="Normal 6 3 5 3 2 3 2 2" xfId="30550" xr:uid="{00000000-0005-0000-0000-000095340000}"/>
    <cellStyle name="Normal 6 3 5 3 2 3 2 3" xfId="47896" xr:uid="{00000000-0005-0000-0000-000096340000}"/>
    <cellStyle name="Normal 6 3 5 3 2 3 3" xfId="21877" xr:uid="{00000000-0005-0000-0000-000097340000}"/>
    <cellStyle name="Normal 6 3 5 3 2 3 4" xfId="39223" xr:uid="{00000000-0005-0000-0000-000098340000}"/>
    <cellStyle name="Normal 6 3 5 3 2 4" xfId="11384" xr:uid="{00000000-0005-0000-0000-000099340000}"/>
    <cellStyle name="Normal 6 3 5 3 2 4 2" xfId="28737" xr:uid="{00000000-0005-0000-0000-00009A340000}"/>
    <cellStyle name="Normal 6 3 5 3 2 4 3" xfId="46083" xr:uid="{00000000-0005-0000-0000-00009B340000}"/>
    <cellStyle name="Normal 6 3 5 3 2 5" xfId="20064" xr:uid="{00000000-0005-0000-0000-00009C340000}"/>
    <cellStyle name="Normal 6 3 5 3 2 6" xfId="37410" xr:uid="{00000000-0005-0000-0000-00009D340000}"/>
    <cellStyle name="Normal 6 3 5 3 3" xfId="1633" xr:uid="{00000000-0005-0000-0000-00009E340000}"/>
    <cellStyle name="Normal 6 3 5 3 3 2" xfId="7415" xr:uid="{00000000-0005-0000-0000-00009F340000}"/>
    <cellStyle name="Normal 6 3 5 3 3 2 2" xfId="16088" xr:uid="{00000000-0005-0000-0000-0000A0340000}"/>
    <cellStyle name="Normal 6 3 5 3 3 2 2 2" xfId="33441" xr:uid="{00000000-0005-0000-0000-0000A1340000}"/>
    <cellStyle name="Normal 6 3 5 3 3 2 2 3" xfId="50787" xr:uid="{00000000-0005-0000-0000-0000A2340000}"/>
    <cellStyle name="Normal 6 3 5 3 3 2 3" xfId="24768" xr:uid="{00000000-0005-0000-0000-0000A3340000}"/>
    <cellStyle name="Normal 6 3 5 3 3 2 4" xfId="42114" xr:uid="{00000000-0005-0000-0000-0000A4340000}"/>
    <cellStyle name="Normal 6 3 5 3 3 3" xfId="5259" xr:uid="{00000000-0005-0000-0000-0000A5340000}"/>
    <cellStyle name="Normal 6 3 5 3 3 3 2" xfId="13932" xr:uid="{00000000-0005-0000-0000-0000A6340000}"/>
    <cellStyle name="Normal 6 3 5 3 3 3 2 2" xfId="31285" xr:uid="{00000000-0005-0000-0000-0000A7340000}"/>
    <cellStyle name="Normal 6 3 5 3 3 3 2 3" xfId="48631" xr:uid="{00000000-0005-0000-0000-0000A8340000}"/>
    <cellStyle name="Normal 6 3 5 3 3 3 3" xfId="22612" xr:uid="{00000000-0005-0000-0000-0000A9340000}"/>
    <cellStyle name="Normal 6 3 5 3 3 3 4" xfId="39958" xr:uid="{00000000-0005-0000-0000-0000AA340000}"/>
    <cellStyle name="Normal 6 3 5 3 3 4" xfId="10306" xr:uid="{00000000-0005-0000-0000-0000AB340000}"/>
    <cellStyle name="Normal 6 3 5 3 3 4 2" xfId="27659" xr:uid="{00000000-0005-0000-0000-0000AC340000}"/>
    <cellStyle name="Normal 6 3 5 3 3 4 3" xfId="45005" xr:uid="{00000000-0005-0000-0000-0000AD340000}"/>
    <cellStyle name="Normal 6 3 5 3 3 5" xfId="18986" xr:uid="{00000000-0005-0000-0000-0000AE340000}"/>
    <cellStyle name="Normal 6 3 5 3 3 6" xfId="36332" xr:uid="{00000000-0005-0000-0000-0000AF340000}"/>
    <cellStyle name="Normal 6 3 5 3 4" xfId="6680" xr:uid="{00000000-0005-0000-0000-0000B0340000}"/>
    <cellStyle name="Normal 6 3 5 3 4 2" xfId="15353" xr:uid="{00000000-0005-0000-0000-0000B1340000}"/>
    <cellStyle name="Normal 6 3 5 3 4 2 2" xfId="32706" xr:uid="{00000000-0005-0000-0000-0000B2340000}"/>
    <cellStyle name="Normal 6 3 5 3 4 2 3" xfId="50052" xr:uid="{00000000-0005-0000-0000-0000B3340000}"/>
    <cellStyle name="Normal 6 3 5 3 4 3" xfId="24033" xr:uid="{00000000-0005-0000-0000-0000B4340000}"/>
    <cellStyle name="Normal 6 3 5 3 4 4" xfId="41379" xr:uid="{00000000-0005-0000-0000-0000B5340000}"/>
    <cellStyle name="Normal 6 3 5 3 5" xfId="3446" xr:uid="{00000000-0005-0000-0000-0000B6340000}"/>
    <cellStyle name="Normal 6 3 5 3 5 2" xfId="12119" xr:uid="{00000000-0005-0000-0000-0000B7340000}"/>
    <cellStyle name="Normal 6 3 5 3 5 2 2" xfId="29472" xr:uid="{00000000-0005-0000-0000-0000B8340000}"/>
    <cellStyle name="Normal 6 3 5 3 5 2 3" xfId="46818" xr:uid="{00000000-0005-0000-0000-0000B9340000}"/>
    <cellStyle name="Normal 6 3 5 3 5 3" xfId="20799" xr:uid="{00000000-0005-0000-0000-0000BA340000}"/>
    <cellStyle name="Normal 6 3 5 3 5 4" xfId="38145" xr:uid="{00000000-0005-0000-0000-0000BB340000}"/>
    <cellStyle name="Normal 6 3 5 3 6" xfId="9571" xr:uid="{00000000-0005-0000-0000-0000BC340000}"/>
    <cellStyle name="Normal 6 3 5 3 6 2" xfId="26924" xr:uid="{00000000-0005-0000-0000-0000BD340000}"/>
    <cellStyle name="Normal 6 3 5 3 6 3" xfId="44270" xr:uid="{00000000-0005-0000-0000-0000BE340000}"/>
    <cellStyle name="Normal 6 3 5 3 7" xfId="18251" xr:uid="{00000000-0005-0000-0000-0000BF340000}"/>
    <cellStyle name="Normal 6 3 5 3 8" xfId="35597" xr:uid="{00000000-0005-0000-0000-0000C0340000}"/>
    <cellStyle name="Normal 6 3 5 4" xfId="408" xr:uid="{00000000-0005-0000-0000-0000C1340000}"/>
    <cellStyle name="Normal 6 3 5 4 2" xfId="2221" xr:uid="{00000000-0005-0000-0000-0000C2340000}"/>
    <cellStyle name="Normal 6 3 5 4 2 2" xfId="8003" xr:uid="{00000000-0005-0000-0000-0000C3340000}"/>
    <cellStyle name="Normal 6 3 5 4 2 2 2" xfId="16676" xr:uid="{00000000-0005-0000-0000-0000C4340000}"/>
    <cellStyle name="Normal 6 3 5 4 2 2 2 2" xfId="34029" xr:uid="{00000000-0005-0000-0000-0000C5340000}"/>
    <cellStyle name="Normal 6 3 5 4 2 2 2 3" xfId="51375" xr:uid="{00000000-0005-0000-0000-0000C6340000}"/>
    <cellStyle name="Normal 6 3 5 4 2 2 3" xfId="25356" xr:uid="{00000000-0005-0000-0000-0000C7340000}"/>
    <cellStyle name="Normal 6 3 5 4 2 2 4" xfId="42702" xr:uid="{00000000-0005-0000-0000-0000C8340000}"/>
    <cellStyle name="Normal 6 3 5 4 2 3" xfId="5504" xr:uid="{00000000-0005-0000-0000-0000C9340000}"/>
    <cellStyle name="Normal 6 3 5 4 2 3 2" xfId="14177" xr:uid="{00000000-0005-0000-0000-0000CA340000}"/>
    <cellStyle name="Normal 6 3 5 4 2 3 2 2" xfId="31530" xr:uid="{00000000-0005-0000-0000-0000CB340000}"/>
    <cellStyle name="Normal 6 3 5 4 2 3 2 3" xfId="48876" xr:uid="{00000000-0005-0000-0000-0000CC340000}"/>
    <cellStyle name="Normal 6 3 5 4 2 3 3" xfId="22857" xr:uid="{00000000-0005-0000-0000-0000CD340000}"/>
    <cellStyle name="Normal 6 3 5 4 2 3 4" xfId="40203" xr:uid="{00000000-0005-0000-0000-0000CE340000}"/>
    <cellStyle name="Normal 6 3 5 4 2 4" xfId="10894" xr:uid="{00000000-0005-0000-0000-0000CF340000}"/>
    <cellStyle name="Normal 6 3 5 4 2 4 2" xfId="28247" xr:uid="{00000000-0005-0000-0000-0000D0340000}"/>
    <cellStyle name="Normal 6 3 5 4 2 4 3" xfId="45593" xr:uid="{00000000-0005-0000-0000-0000D1340000}"/>
    <cellStyle name="Normal 6 3 5 4 2 5" xfId="19574" xr:uid="{00000000-0005-0000-0000-0000D2340000}"/>
    <cellStyle name="Normal 6 3 5 4 2 6" xfId="36920" xr:uid="{00000000-0005-0000-0000-0000D3340000}"/>
    <cellStyle name="Normal 6 3 5 4 3" xfId="6190" xr:uid="{00000000-0005-0000-0000-0000D4340000}"/>
    <cellStyle name="Normal 6 3 5 4 3 2" xfId="14863" xr:uid="{00000000-0005-0000-0000-0000D5340000}"/>
    <cellStyle name="Normal 6 3 5 4 3 2 2" xfId="32216" xr:uid="{00000000-0005-0000-0000-0000D6340000}"/>
    <cellStyle name="Normal 6 3 5 4 3 2 3" xfId="49562" xr:uid="{00000000-0005-0000-0000-0000D7340000}"/>
    <cellStyle name="Normal 6 3 5 4 3 3" xfId="23543" xr:uid="{00000000-0005-0000-0000-0000D8340000}"/>
    <cellStyle name="Normal 6 3 5 4 3 4" xfId="40889" xr:uid="{00000000-0005-0000-0000-0000D9340000}"/>
    <cellStyle name="Normal 6 3 5 4 4" xfId="4034" xr:uid="{00000000-0005-0000-0000-0000DA340000}"/>
    <cellStyle name="Normal 6 3 5 4 4 2" xfId="12707" xr:uid="{00000000-0005-0000-0000-0000DB340000}"/>
    <cellStyle name="Normal 6 3 5 4 4 2 2" xfId="30060" xr:uid="{00000000-0005-0000-0000-0000DC340000}"/>
    <cellStyle name="Normal 6 3 5 4 4 2 3" xfId="47406" xr:uid="{00000000-0005-0000-0000-0000DD340000}"/>
    <cellStyle name="Normal 6 3 5 4 4 3" xfId="21387" xr:uid="{00000000-0005-0000-0000-0000DE340000}"/>
    <cellStyle name="Normal 6 3 5 4 4 4" xfId="38733" xr:uid="{00000000-0005-0000-0000-0000DF340000}"/>
    <cellStyle name="Normal 6 3 5 4 5" xfId="9081" xr:uid="{00000000-0005-0000-0000-0000E0340000}"/>
    <cellStyle name="Normal 6 3 5 4 5 2" xfId="26434" xr:uid="{00000000-0005-0000-0000-0000E1340000}"/>
    <cellStyle name="Normal 6 3 5 4 5 3" xfId="43780" xr:uid="{00000000-0005-0000-0000-0000E2340000}"/>
    <cellStyle name="Normal 6 3 5 4 6" xfId="17761" xr:uid="{00000000-0005-0000-0000-0000E3340000}"/>
    <cellStyle name="Normal 6 3 5 4 7" xfId="35107" xr:uid="{00000000-0005-0000-0000-0000E4340000}"/>
    <cellStyle name="Normal 6 3 5 5" xfId="1976" xr:uid="{00000000-0005-0000-0000-0000E5340000}"/>
    <cellStyle name="Normal 6 3 5 5 2" xfId="7758" xr:uid="{00000000-0005-0000-0000-0000E6340000}"/>
    <cellStyle name="Normal 6 3 5 5 2 2" xfId="16431" xr:uid="{00000000-0005-0000-0000-0000E7340000}"/>
    <cellStyle name="Normal 6 3 5 5 2 2 2" xfId="33784" xr:uid="{00000000-0005-0000-0000-0000E8340000}"/>
    <cellStyle name="Normal 6 3 5 5 2 2 3" xfId="51130" xr:uid="{00000000-0005-0000-0000-0000E9340000}"/>
    <cellStyle name="Normal 6 3 5 5 2 3" xfId="25111" xr:uid="{00000000-0005-0000-0000-0000EA340000}"/>
    <cellStyle name="Normal 6 3 5 5 2 4" xfId="42457" xr:uid="{00000000-0005-0000-0000-0000EB340000}"/>
    <cellStyle name="Normal 6 3 5 5 3" xfId="3789" xr:uid="{00000000-0005-0000-0000-0000EC340000}"/>
    <cellStyle name="Normal 6 3 5 5 3 2" xfId="12462" xr:uid="{00000000-0005-0000-0000-0000ED340000}"/>
    <cellStyle name="Normal 6 3 5 5 3 2 2" xfId="29815" xr:uid="{00000000-0005-0000-0000-0000EE340000}"/>
    <cellStyle name="Normal 6 3 5 5 3 2 3" xfId="47161" xr:uid="{00000000-0005-0000-0000-0000EF340000}"/>
    <cellStyle name="Normal 6 3 5 5 3 3" xfId="21142" xr:uid="{00000000-0005-0000-0000-0000F0340000}"/>
    <cellStyle name="Normal 6 3 5 5 3 4" xfId="38488" xr:uid="{00000000-0005-0000-0000-0000F1340000}"/>
    <cellStyle name="Normal 6 3 5 5 4" xfId="10649" xr:uid="{00000000-0005-0000-0000-0000F2340000}"/>
    <cellStyle name="Normal 6 3 5 5 4 2" xfId="28002" xr:uid="{00000000-0005-0000-0000-0000F3340000}"/>
    <cellStyle name="Normal 6 3 5 5 4 3" xfId="45348" xr:uid="{00000000-0005-0000-0000-0000F4340000}"/>
    <cellStyle name="Normal 6 3 5 5 5" xfId="19329" xr:uid="{00000000-0005-0000-0000-0000F5340000}"/>
    <cellStyle name="Normal 6 3 5 5 6" xfId="36675" xr:uid="{00000000-0005-0000-0000-0000F6340000}"/>
    <cellStyle name="Normal 6 3 5 6" xfId="1143" xr:uid="{00000000-0005-0000-0000-0000F7340000}"/>
    <cellStyle name="Normal 6 3 5 6 2" xfId="6925" xr:uid="{00000000-0005-0000-0000-0000F8340000}"/>
    <cellStyle name="Normal 6 3 5 6 2 2" xfId="15598" xr:uid="{00000000-0005-0000-0000-0000F9340000}"/>
    <cellStyle name="Normal 6 3 5 6 2 2 2" xfId="32951" xr:uid="{00000000-0005-0000-0000-0000FA340000}"/>
    <cellStyle name="Normal 6 3 5 6 2 2 3" xfId="50297" xr:uid="{00000000-0005-0000-0000-0000FB340000}"/>
    <cellStyle name="Normal 6 3 5 6 2 3" xfId="24278" xr:uid="{00000000-0005-0000-0000-0000FC340000}"/>
    <cellStyle name="Normal 6 3 5 6 2 4" xfId="41624" xr:uid="{00000000-0005-0000-0000-0000FD340000}"/>
    <cellStyle name="Normal 6 3 5 6 3" xfId="4769" xr:uid="{00000000-0005-0000-0000-0000FE340000}"/>
    <cellStyle name="Normal 6 3 5 6 3 2" xfId="13442" xr:uid="{00000000-0005-0000-0000-0000FF340000}"/>
    <cellStyle name="Normal 6 3 5 6 3 2 2" xfId="30795" xr:uid="{00000000-0005-0000-0000-000000350000}"/>
    <cellStyle name="Normal 6 3 5 6 3 2 3" xfId="48141" xr:uid="{00000000-0005-0000-0000-000001350000}"/>
    <cellStyle name="Normal 6 3 5 6 3 3" xfId="22122" xr:uid="{00000000-0005-0000-0000-000002350000}"/>
    <cellStyle name="Normal 6 3 5 6 3 4" xfId="39468" xr:uid="{00000000-0005-0000-0000-000003350000}"/>
    <cellStyle name="Normal 6 3 5 6 4" xfId="9816" xr:uid="{00000000-0005-0000-0000-000004350000}"/>
    <cellStyle name="Normal 6 3 5 6 4 2" xfId="27169" xr:uid="{00000000-0005-0000-0000-000005350000}"/>
    <cellStyle name="Normal 6 3 5 6 4 3" xfId="44515" xr:uid="{00000000-0005-0000-0000-000006350000}"/>
    <cellStyle name="Normal 6 3 5 6 5" xfId="18496" xr:uid="{00000000-0005-0000-0000-000007350000}"/>
    <cellStyle name="Normal 6 3 5 6 6" xfId="35842" xr:uid="{00000000-0005-0000-0000-000008350000}"/>
    <cellStyle name="Normal 6 3 5 7" xfId="5945" xr:uid="{00000000-0005-0000-0000-000009350000}"/>
    <cellStyle name="Normal 6 3 5 7 2" xfId="14618" xr:uid="{00000000-0005-0000-0000-00000A350000}"/>
    <cellStyle name="Normal 6 3 5 7 2 2" xfId="31971" xr:uid="{00000000-0005-0000-0000-00000B350000}"/>
    <cellStyle name="Normal 6 3 5 7 2 3" xfId="49317" xr:uid="{00000000-0005-0000-0000-00000C350000}"/>
    <cellStyle name="Normal 6 3 5 7 3" xfId="23298" xr:uid="{00000000-0005-0000-0000-00000D350000}"/>
    <cellStyle name="Normal 6 3 5 7 4" xfId="40644" xr:uid="{00000000-0005-0000-0000-00000E350000}"/>
    <cellStyle name="Normal 6 3 5 8" xfId="2956" xr:uid="{00000000-0005-0000-0000-00000F350000}"/>
    <cellStyle name="Normal 6 3 5 8 2" xfId="11629" xr:uid="{00000000-0005-0000-0000-000010350000}"/>
    <cellStyle name="Normal 6 3 5 8 2 2" xfId="28982" xr:uid="{00000000-0005-0000-0000-000011350000}"/>
    <cellStyle name="Normal 6 3 5 8 2 3" xfId="46328" xr:uid="{00000000-0005-0000-0000-000012350000}"/>
    <cellStyle name="Normal 6 3 5 8 3" xfId="20309" xr:uid="{00000000-0005-0000-0000-000013350000}"/>
    <cellStyle name="Normal 6 3 5 8 4" xfId="37655" xr:uid="{00000000-0005-0000-0000-000014350000}"/>
    <cellStyle name="Normal 6 3 5 9" xfId="8836" xr:uid="{00000000-0005-0000-0000-000015350000}"/>
    <cellStyle name="Normal 6 3 5 9 2" xfId="26189" xr:uid="{00000000-0005-0000-0000-000016350000}"/>
    <cellStyle name="Normal 6 3 5 9 3" xfId="43535" xr:uid="{00000000-0005-0000-0000-000017350000}"/>
    <cellStyle name="Normal 6 3 6" xfId="261" xr:uid="{00000000-0005-0000-0000-000018350000}"/>
    <cellStyle name="Normal 6 3 6 10" xfId="34960" xr:uid="{00000000-0005-0000-0000-000019350000}"/>
    <cellStyle name="Normal 6 3 6 2" xfId="996" xr:uid="{00000000-0005-0000-0000-00001A350000}"/>
    <cellStyle name="Normal 6 3 6 2 2" xfId="2809" xr:uid="{00000000-0005-0000-0000-00001B350000}"/>
    <cellStyle name="Normal 6 3 6 2 2 2" xfId="8591" xr:uid="{00000000-0005-0000-0000-00001C350000}"/>
    <cellStyle name="Normal 6 3 6 2 2 2 2" xfId="17264" xr:uid="{00000000-0005-0000-0000-00001D350000}"/>
    <cellStyle name="Normal 6 3 6 2 2 2 2 2" xfId="34617" xr:uid="{00000000-0005-0000-0000-00001E350000}"/>
    <cellStyle name="Normal 6 3 6 2 2 2 2 3" xfId="51963" xr:uid="{00000000-0005-0000-0000-00001F350000}"/>
    <cellStyle name="Normal 6 3 6 2 2 2 3" xfId="25944" xr:uid="{00000000-0005-0000-0000-000020350000}"/>
    <cellStyle name="Normal 6 3 6 2 2 2 4" xfId="43290" xr:uid="{00000000-0005-0000-0000-000021350000}"/>
    <cellStyle name="Normal 6 3 6 2 2 3" xfId="4622" xr:uid="{00000000-0005-0000-0000-000022350000}"/>
    <cellStyle name="Normal 6 3 6 2 2 3 2" xfId="13295" xr:uid="{00000000-0005-0000-0000-000023350000}"/>
    <cellStyle name="Normal 6 3 6 2 2 3 2 2" xfId="30648" xr:uid="{00000000-0005-0000-0000-000024350000}"/>
    <cellStyle name="Normal 6 3 6 2 2 3 2 3" xfId="47994" xr:uid="{00000000-0005-0000-0000-000025350000}"/>
    <cellStyle name="Normal 6 3 6 2 2 3 3" xfId="21975" xr:uid="{00000000-0005-0000-0000-000026350000}"/>
    <cellStyle name="Normal 6 3 6 2 2 3 4" xfId="39321" xr:uid="{00000000-0005-0000-0000-000027350000}"/>
    <cellStyle name="Normal 6 3 6 2 2 4" xfId="11482" xr:uid="{00000000-0005-0000-0000-000028350000}"/>
    <cellStyle name="Normal 6 3 6 2 2 4 2" xfId="28835" xr:uid="{00000000-0005-0000-0000-000029350000}"/>
    <cellStyle name="Normal 6 3 6 2 2 4 3" xfId="46181" xr:uid="{00000000-0005-0000-0000-00002A350000}"/>
    <cellStyle name="Normal 6 3 6 2 2 5" xfId="20162" xr:uid="{00000000-0005-0000-0000-00002B350000}"/>
    <cellStyle name="Normal 6 3 6 2 2 6" xfId="37508" xr:uid="{00000000-0005-0000-0000-00002C350000}"/>
    <cellStyle name="Normal 6 3 6 2 3" xfId="1731" xr:uid="{00000000-0005-0000-0000-00002D350000}"/>
    <cellStyle name="Normal 6 3 6 2 3 2" xfId="7513" xr:uid="{00000000-0005-0000-0000-00002E350000}"/>
    <cellStyle name="Normal 6 3 6 2 3 2 2" xfId="16186" xr:uid="{00000000-0005-0000-0000-00002F350000}"/>
    <cellStyle name="Normal 6 3 6 2 3 2 2 2" xfId="33539" xr:uid="{00000000-0005-0000-0000-000030350000}"/>
    <cellStyle name="Normal 6 3 6 2 3 2 2 3" xfId="50885" xr:uid="{00000000-0005-0000-0000-000031350000}"/>
    <cellStyle name="Normal 6 3 6 2 3 2 3" xfId="24866" xr:uid="{00000000-0005-0000-0000-000032350000}"/>
    <cellStyle name="Normal 6 3 6 2 3 2 4" xfId="42212" xr:uid="{00000000-0005-0000-0000-000033350000}"/>
    <cellStyle name="Normal 6 3 6 2 3 3" xfId="5357" xr:uid="{00000000-0005-0000-0000-000034350000}"/>
    <cellStyle name="Normal 6 3 6 2 3 3 2" xfId="14030" xr:uid="{00000000-0005-0000-0000-000035350000}"/>
    <cellStyle name="Normal 6 3 6 2 3 3 2 2" xfId="31383" xr:uid="{00000000-0005-0000-0000-000036350000}"/>
    <cellStyle name="Normal 6 3 6 2 3 3 2 3" xfId="48729" xr:uid="{00000000-0005-0000-0000-000037350000}"/>
    <cellStyle name="Normal 6 3 6 2 3 3 3" xfId="22710" xr:uid="{00000000-0005-0000-0000-000038350000}"/>
    <cellStyle name="Normal 6 3 6 2 3 3 4" xfId="40056" xr:uid="{00000000-0005-0000-0000-000039350000}"/>
    <cellStyle name="Normal 6 3 6 2 3 4" xfId="10404" xr:uid="{00000000-0005-0000-0000-00003A350000}"/>
    <cellStyle name="Normal 6 3 6 2 3 4 2" xfId="27757" xr:uid="{00000000-0005-0000-0000-00003B350000}"/>
    <cellStyle name="Normal 6 3 6 2 3 4 3" xfId="45103" xr:uid="{00000000-0005-0000-0000-00003C350000}"/>
    <cellStyle name="Normal 6 3 6 2 3 5" xfId="19084" xr:uid="{00000000-0005-0000-0000-00003D350000}"/>
    <cellStyle name="Normal 6 3 6 2 3 6" xfId="36430" xr:uid="{00000000-0005-0000-0000-00003E350000}"/>
    <cellStyle name="Normal 6 3 6 2 4" xfId="6778" xr:uid="{00000000-0005-0000-0000-00003F350000}"/>
    <cellStyle name="Normal 6 3 6 2 4 2" xfId="15451" xr:uid="{00000000-0005-0000-0000-000040350000}"/>
    <cellStyle name="Normal 6 3 6 2 4 2 2" xfId="32804" xr:uid="{00000000-0005-0000-0000-000041350000}"/>
    <cellStyle name="Normal 6 3 6 2 4 2 3" xfId="50150" xr:uid="{00000000-0005-0000-0000-000042350000}"/>
    <cellStyle name="Normal 6 3 6 2 4 3" xfId="24131" xr:uid="{00000000-0005-0000-0000-000043350000}"/>
    <cellStyle name="Normal 6 3 6 2 4 4" xfId="41477" xr:uid="{00000000-0005-0000-0000-000044350000}"/>
    <cellStyle name="Normal 6 3 6 2 5" xfId="3544" xr:uid="{00000000-0005-0000-0000-000045350000}"/>
    <cellStyle name="Normal 6 3 6 2 5 2" xfId="12217" xr:uid="{00000000-0005-0000-0000-000046350000}"/>
    <cellStyle name="Normal 6 3 6 2 5 2 2" xfId="29570" xr:uid="{00000000-0005-0000-0000-000047350000}"/>
    <cellStyle name="Normal 6 3 6 2 5 2 3" xfId="46916" xr:uid="{00000000-0005-0000-0000-000048350000}"/>
    <cellStyle name="Normal 6 3 6 2 5 3" xfId="20897" xr:uid="{00000000-0005-0000-0000-000049350000}"/>
    <cellStyle name="Normal 6 3 6 2 5 4" xfId="38243" xr:uid="{00000000-0005-0000-0000-00004A350000}"/>
    <cellStyle name="Normal 6 3 6 2 6" xfId="9669" xr:uid="{00000000-0005-0000-0000-00004B350000}"/>
    <cellStyle name="Normal 6 3 6 2 6 2" xfId="27022" xr:uid="{00000000-0005-0000-0000-00004C350000}"/>
    <cellStyle name="Normal 6 3 6 2 6 3" xfId="44368" xr:uid="{00000000-0005-0000-0000-00004D350000}"/>
    <cellStyle name="Normal 6 3 6 2 7" xfId="18349" xr:uid="{00000000-0005-0000-0000-00004E350000}"/>
    <cellStyle name="Normal 6 3 6 2 8" xfId="35695" xr:uid="{00000000-0005-0000-0000-00004F350000}"/>
    <cellStyle name="Normal 6 3 6 3" xfId="506" xr:uid="{00000000-0005-0000-0000-000050350000}"/>
    <cellStyle name="Normal 6 3 6 3 2" xfId="2319" xr:uid="{00000000-0005-0000-0000-000051350000}"/>
    <cellStyle name="Normal 6 3 6 3 2 2" xfId="8101" xr:uid="{00000000-0005-0000-0000-000052350000}"/>
    <cellStyle name="Normal 6 3 6 3 2 2 2" xfId="16774" xr:uid="{00000000-0005-0000-0000-000053350000}"/>
    <cellStyle name="Normal 6 3 6 3 2 2 2 2" xfId="34127" xr:uid="{00000000-0005-0000-0000-000054350000}"/>
    <cellStyle name="Normal 6 3 6 3 2 2 2 3" xfId="51473" xr:uid="{00000000-0005-0000-0000-000055350000}"/>
    <cellStyle name="Normal 6 3 6 3 2 2 3" xfId="25454" xr:uid="{00000000-0005-0000-0000-000056350000}"/>
    <cellStyle name="Normal 6 3 6 3 2 2 4" xfId="42800" xr:uid="{00000000-0005-0000-0000-000057350000}"/>
    <cellStyle name="Normal 6 3 6 3 2 3" xfId="5602" xr:uid="{00000000-0005-0000-0000-000058350000}"/>
    <cellStyle name="Normal 6 3 6 3 2 3 2" xfId="14275" xr:uid="{00000000-0005-0000-0000-000059350000}"/>
    <cellStyle name="Normal 6 3 6 3 2 3 2 2" xfId="31628" xr:uid="{00000000-0005-0000-0000-00005A350000}"/>
    <cellStyle name="Normal 6 3 6 3 2 3 2 3" xfId="48974" xr:uid="{00000000-0005-0000-0000-00005B350000}"/>
    <cellStyle name="Normal 6 3 6 3 2 3 3" xfId="22955" xr:uid="{00000000-0005-0000-0000-00005C350000}"/>
    <cellStyle name="Normal 6 3 6 3 2 3 4" xfId="40301" xr:uid="{00000000-0005-0000-0000-00005D350000}"/>
    <cellStyle name="Normal 6 3 6 3 2 4" xfId="10992" xr:uid="{00000000-0005-0000-0000-00005E350000}"/>
    <cellStyle name="Normal 6 3 6 3 2 4 2" xfId="28345" xr:uid="{00000000-0005-0000-0000-00005F350000}"/>
    <cellStyle name="Normal 6 3 6 3 2 4 3" xfId="45691" xr:uid="{00000000-0005-0000-0000-000060350000}"/>
    <cellStyle name="Normal 6 3 6 3 2 5" xfId="19672" xr:uid="{00000000-0005-0000-0000-000061350000}"/>
    <cellStyle name="Normal 6 3 6 3 2 6" xfId="37018" xr:uid="{00000000-0005-0000-0000-000062350000}"/>
    <cellStyle name="Normal 6 3 6 3 3" xfId="6288" xr:uid="{00000000-0005-0000-0000-000063350000}"/>
    <cellStyle name="Normal 6 3 6 3 3 2" xfId="14961" xr:uid="{00000000-0005-0000-0000-000064350000}"/>
    <cellStyle name="Normal 6 3 6 3 3 2 2" xfId="32314" xr:uid="{00000000-0005-0000-0000-000065350000}"/>
    <cellStyle name="Normal 6 3 6 3 3 2 3" xfId="49660" xr:uid="{00000000-0005-0000-0000-000066350000}"/>
    <cellStyle name="Normal 6 3 6 3 3 3" xfId="23641" xr:uid="{00000000-0005-0000-0000-000067350000}"/>
    <cellStyle name="Normal 6 3 6 3 3 4" xfId="40987" xr:uid="{00000000-0005-0000-0000-000068350000}"/>
    <cellStyle name="Normal 6 3 6 3 4" xfId="4132" xr:uid="{00000000-0005-0000-0000-000069350000}"/>
    <cellStyle name="Normal 6 3 6 3 4 2" xfId="12805" xr:uid="{00000000-0005-0000-0000-00006A350000}"/>
    <cellStyle name="Normal 6 3 6 3 4 2 2" xfId="30158" xr:uid="{00000000-0005-0000-0000-00006B350000}"/>
    <cellStyle name="Normal 6 3 6 3 4 2 3" xfId="47504" xr:uid="{00000000-0005-0000-0000-00006C350000}"/>
    <cellStyle name="Normal 6 3 6 3 4 3" xfId="21485" xr:uid="{00000000-0005-0000-0000-00006D350000}"/>
    <cellStyle name="Normal 6 3 6 3 4 4" xfId="38831" xr:uid="{00000000-0005-0000-0000-00006E350000}"/>
    <cellStyle name="Normal 6 3 6 3 5" xfId="9179" xr:uid="{00000000-0005-0000-0000-00006F350000}"/>
    <cellStyle name="Normal 6 3 6 3 5 2" xfId="26532" xr:uid="{00000000-0005-0000-0000-000070350000}"/>
    <cellStyle name="Normal 6 3 6 3 5 3" xfId="43878" xr:uid="{00000000-0005-0000-0000-000071350000}"/>
    <cellStyle name="Normal 6 3 6 3 6" xfId="17859" xr:uid="{00000000-0005-0000-0000-000072350000}"/>
    <cellStyle name="Normal 6 3 6 3 7" xfId="35205" xr:uid="{00000000-0005-0000-0000-000073350000}"/>
    <cellStyle name="Normal 6 3 6 4" xfId="2074" xr:uid="{00000000-0005-0000-0000-000074350000}"/>
    <cellStyle name="Normal 6 3 6 4 2" xfId="7856" xr:uid="{00000000-0005-0000-0000-000075350000}"/>
    <cellStyle name="Normal 6 3 6 4 2 2" xfId="16529" xr:uid="{00000000-0005-0000-0000-000076350000}"/>
    <cellStyle name="Normal 6 3 6 4 2 2 2" xfId="33882" xr:uid="{00000000-0005-0000-0000-000077350000}"/>
    <cellStyle name="Normal 6 3 6 4 2 2 3" xfId="51228" xr:uid="{00000000-0005-0000-0000-000078350000}"/>
    <cellStyle name="Normal 6 3 6 4 2 3" xfId="25209" xr:uid="{00000000-0005-0000-0000-000079350000}"/>
    <cellStyle name="Normal 6 3 6 4 2 4" xfId="42555" xr:uid="{00000000-0005-0000-0000-00007A350000}"/>
    <cellStyle name="Normal 6 3 6 4 3" xfId="3887" xr:uid="{00000000-0005-0000-0000-00007B350000}"/>
    <cellStyle name="Normal 6 3 6 4 3 2" xfId="12560" xr:uid="{00000000-0005-0000-0000-00007C350000}"/>
    <cellStyle name="Normal 6 3 6 4 3 2 2" xfId="29913" xr:uid="{00000000-0005-0000-0000-00007D350000}"/>
    <cellStyle name="Normal 6 3 6 4 3 2 3" xfId="47259" xr:uid="{00000000-0005-0000-0000-00007E350000}"/>
    <cellStyle name="Normal 6 3 6 4 3 3" xfId="21240" xr:uid="{00000000-0005-0000-0000-00007F350000}"/>
    <cellStyle name="Normal 6 3 6 4 3 4" xfId="38586" xr:uid="{00000000-0005-0000-0000-000080350000}"/>
    <cellStyle name="Normal 6 3 6 4 4" xfId="10747" xr:uid="{00000000-0005-0000-0000-000081350000}"/>
    <cellStyle name="Normal 6 3 6 4 4 2" xfId="28100" xr:uid="{00000000-0005-0000-0000-000082350000}"/>
    <cellStyle name="Normal 6 3 6 4 4 3" xfId="45446" xr:uid="{00000000-0005-0000-0000-000083350000}"/>
    <cellStyle name="Normal 6 3 6 4 5" xfId="19427" xr:uid="{00000000-0005-0000-0000-000084350000}"/>
    <cellStyle name="Normal 6 3 6 4 6" xfId="36773" xr:uid="{00000000-0005-0000-0000-000085350000}"/>
    <cellStyle name="Normal 6 3 6 5" xfId="1241" xr:uid="{00000000-0005-0000-0000-000086350000}"/>
    <cellStyle name="Normal 6 3 6 5 2" xfId="7023" xr:uid="{00000000-0005-0000-0000-000087350000}"/>
    <cellStyle name="Normal 6 3 6 5 2 2" xfId="15696" xr:uid="{00000000-0005-0000-0000-000088350000}"/>
    <cellStyle name="Normal 6 3 6 5 2 2 2" xfId="33049" xr:uid="{00000000-0005-0000-0000-000089350000}"/>
    <cellStyle name="Normal 6 3 6 5 2 2 3" xfId="50395" xr:uid="{00000000-0005-0000-0000-00008A350000}"/>
    <cellStyle name="Normal 6 3 6 5 2 3" xfId="24376" xr:uid="{00000000-0005-0000-0000-00008B350000}"/>
    <cellStyle name="Normal 6 3 6 5 2 4" xfId="41722" xr:uid="{00000000-0005-0000-0000-00008C350000}"/>
    <cellStyle name="Normal 6 3 6 5 3" xfId="4867" xr:uid="{00000000-0005-0000-0000-00008D350000}"/>
    <cellStyle name="Normal 6 3 6 5 3 2" xfId="13540" xr:uid="{00000000-0005-0000-0000-00008E350000}"/>
    <cellStyle name="Normal 6 3 6 5 3 2 2" xfId="30893" xr:uid="{00000000-0005-0000-0000-00008F350000}"/>
    <cellStyle name="Normal 6 3 6 5 3 2 3" xfId="48239" xr:uid="{00000000-0005-0000-0000-000090350000}"/>
    <cellStyle name="Normal 6 3 6 5 3 3" xfId="22220" xr:uid="{00000000-0005-0000-0000-000091350000}"/>
    <cellStyle name="Normal 6 3 6 5 3 4" xfId="39566" xr:uid="{00000000-0005-0000-0000-000092350000}"/>
    <cellStyle name="Normal 6 3 6 5 4" xfId="9914" xr:uid="{00000000-0005-0000-0000-000093350000}"/>
    <cellStyle name="Normal 6 3 6 5 4 2" xfId="27267" xr:uid="{00000000-0005-0000-0000-000094350000}"/>
    <cellStyle name="Normal 6 3 6 5 4 3" xfId="44613" xr:uid="{00000000-0005-0000-0000-000095350000}"/>
    <cellStyle name="Normal 6 3 6 5 5" xfId="18594" xr:uid="{00000000-0005-0000-0000-000096350000}"/>
    <cellStyle name="Normal 6 3 6 5 6" xfId="35940" xr:uid="{00000000-0005-0000-0000-000097350000}"/>
    <cellStyle name="Normal 6 3 6 6" xfId="6043" xr:uid="{00000000-0005-0000-0000-000098350000}"/>
    <cellStyle name="Normal 6 3 6 6 2" xfId="14716" xr:uid="{00000000-0005-0000-0000-000099350000}"/>
    <cellStyle name="Normal 6 3 6 6 2 2" xfId="32069" xr:uid="{00000000-0005-0000-0000-00009A350000}"/>
    <cellStyle name="Normal 6 3 6 6 2 3" xfId="49415" xr:uid="{00000000-0005-0000-0000-00009B350000}"/>
    <cellStyle name="Normal 6 3 6 6 3" xfId="23396" xr:uid="{00000000-0005-0000-0000-00009C350000}"/>
    <cellStyle name="Normal 6 3 6 6 4" xfId="40742" xr:uid="{00000000-0005-0000-0000-00009D350000}"/>
    <cellStyle name="Normal 6 3 6 7" xfId="3054" xr:uid="{00000000-0005-0000-0000-00009E350000}"/>
    <cellStyle name="Normal 6 3 6 7 2" xfId="11727" xr:uid="{00000000-0005-0000-0000-00009F350000}"/>
    <cellStyle name="Normal 6 3 6 7 2 2" xfId="29080" xr:uid="{00000000-0005-0000-0000-0000A0350000}"/>
    <cellStyle name="Normal 6 3 6 7 2 3" xfId="46426" xr:uid="{00000000-0005-0000-0000-0000A1350000}"/>
    <cellStyle name="Normal 6 3 6 7 3" xfId="20407" xr:uid="{00000000-0005-0000-0000-0000A2350000}"/>
    <cellStyle name="Normal 6 3 6 7 4" xfId="37753" xr:uid="{00000000-0005-0000-0000-0000A3350000}"/>
    <cellStyle name="Normal 6 3 6 8" xfId="8934" xr:uid="{00000000-0005-0000-0000-0000A4350000}"/>
    <cellStyle name="Normal 6 3 6 8 2" xfId="26287" xr:uid="{00000000-0005-0000-0000-0000A5350000}"/>
    <cellStyle name="Normal 6 3 6 8 3" xfId="43633" xr:uid="{00000000-0005-0000-0000-0000A6350000}"/>
    <cellStyle name="Normal 6 3 6 9" xfId="17614" xr:uid="{00000000-0005-0000-0000-0000A7350000}"/>
    <cellStyle name="Normal 6 3 7" xfId="114" xr:uid="{00000000-0005-0000-0000-0000A8350000}"/>
    <cellStyle name="Normal 6 3 7 10" xfId="34813" xr:uid="{00000000-0005-0000-0000-0000A9350000}"/>
    <cellStyle name="Normal 6 3 7 2" xfId="849" xr:uid="{00000000-0005-0000-0000-0000AA350000}"/>
    <cellStyle name="Normal 6 3 7 2 2" xfId="2662" xr:uid="{00000000-0005-0000-0000-0000AB350000}"/>
    <cellStyle name="Normal 6 3 7 2 2 2" xfId="8444" xr:uid="{00000000-0005-0000-0000-0000AC350000}"/>
    <cellStyle name="Normal 6 3 7 2 2 2 2" xfId="17117" xr:uid="{00000000-0005-0000-0000-0000AD350000}"/>
    <cellStyle name="Normal 6 3 7 2 2 2 2 2" xfId="34470" xr:uid="{00000000-0005-0000-0000-0000AE350000}"/>
    <cellStyle name="Normal 6 3 7 2 2 2 2 3" xfId="51816" xr:uid="{00000000-0005-0000-0000-0000AF350000}"/>
    <cellStyle name="Normal 6 3 7 2 2 2 3" xfId="25797" xr:uid="{00000000-0005-0000-0000-0000B0350000}"/>
    <cellStyle name="Normal 6 3 7 2 2 2 4" xfId="43143" xr:uid="{00000000-0005-0000-0000-0000B1350000}"/>
    <cellStyle name="Normal 6 3 7 2 2 3" xfId="4475" xr:uid="{00000000-0005-0000-0000-0000B2350000}"/>
    <cellStyle name="Normal 6 3 7 2 2 3 2" xfId="13148" xr:uid="{00000000-0005-0000-0000-0000B3350000}"/>
    <cellStyle name="Normal 6 3 7 2 2 3 2 2" xfId="30501" xr:uid="{00000000-0005-0000-0000-0000B4350000}"/>
    <cellStyle name="Normal 6 3 7 2 2 3 2 3" xfId="47847" xr:uid="{00000000-0005-0000-0000-0000B5350000}"/>
    <cellStyle name="Normal 6 3 7 2 2 3 3" xfId="21828" xr:uid="{00000000-0005-0000-0000-0000B6350000}"/>
    <cellStyle name="Normal 6 3 7 2 2 3 4" xfId="39174" xr:uid="{00000000-0005-0000-0000-0000B7350000}"/>
    <cellStyle name="Normal 6 3 7 2 2 4" xfId="11335" xr:uid="{00000000-0005-0000-0000-0000B8350000}"/>
    <cellStyle name="Normal 6 3 7 2 2 4 2" xfId="28688" xr:uid="{00000000-0005-0000-0000-0000B9350000}"/>
    <cellStyle name="Normal 6 3 7 2 2 4 3" xfId="46034" xr:uid="{00000000-0005-0000-0000-0000BA350000}"/>
    <cellStyle name="Normal 6 3 7 2 2 5" xfId="20015" xr:uid="{00000000-0005-0000-0000-0000BB350000}"/>
    <cellStyle name="Normal 6 3 7 2 2 6" xfId="37361" xr:uid="{00000000-0005-0000-0000-0000BC350000}"/>
    <cellStyle name="Normal 6 3 7 2 3" xfId="1584" xr:uid="{00000000-0005-0000-0000-0000BD350000}"/>
    <cellStyle name="Normal 6 3 7 2 3 2" xfId="7366" xr:uid="{00000000-0005-0000-0000-0000BE350000}"/>
    <cellStyle name="Normal 6 3 7 2 3 2 2" xfId="16039" xr:uid="{00000000-0005-0000-0000-0000BF350000}"/>
    <cellStyle name="Normal 6 3 7 2 3 2 2 2" xfId="33392" xr:uid="{00000000-0005-0000-0000-0000C0350000}"/>
    <cellStyle name="Normal 6 3 7 2 3 2 2 3" xfId="50738" xr:uid="{00000000-0005-0000-0000-0000C1350000}"/>
    <cellStyle name="Normal 6 3 7 2 3 2 3" xfId="24719" xr:uid="{00000000-0005-0000-0000-0000C2350000}"/>
    <cellStyle name="Normal 6 3 7 2 3 2 4" xfId="42065" xr:uid="{00000000-0005-0000-0000-0000C3350000}"/>
    <cellStyle name="Normal 6 3 7 2 3 3" xfId="5210" xr:uid="{00000000-0005-0000-0000-0000C4350000}"/>
    <cellStyle name="Normal 6 3 7 2 3 3 2" xfId="13883" xr:uid="{00000000-0005-0000-0000-0000C5350000}"/>
    <cellStyle name="Normal 6 3 7 2 3 3 2 2" xfId="31236" xr:uid="{00000000-0005-0000-0000-0000C6350000}"/>
    <cellStyle name="Normal 6 3 7 2 3 3 2 3" xfId="48582" xr:uid="{00000000-0005-0000-0000-0000C7350000}"/>
    <cellStyle name="Normal 6 3 7 2 3 3 3" xfId="22563" xr:uid="{00000000-0005-0000-0000-0000C8350000}"/>
    <cellStyle name="Normal 6 3 7 2 3 3 4" xfId="39909" xr:uid="{00000000-0005-0000-0000-0000C9350000}"/>
    <cellStyle name="Normal 6 3 7 2 3 4" xfId="10257" xr:uid="{00000000-0005-0000-0000-0000CA350000}"/>
    <cellStyle name="Normal 6 3 7 2 3 4 2" xfId="27610" xr:uid="{00000000-0005-0000-0000-0000CB350000}"/>
    <cellStyle name="Normal 6 3 7 2 3 4 3" xfId="44956" xr:uid="{00000000-0005-0000-0000-0000CC350000}"/>
    <cellStyle name="Normal 6 3 7 2 3 5" xfId="18937" xr:uid="{00000000-0005-0000-0000-0000CD350000}"/>
    <cellStyle name="Normal 6 3 7 2 3 6" xfId="36283" xr:uid="{00000000-0005-0000-0000-0000CE350000}"/>
    <cellStyle name="Normal 6 3 7 2 4" xfId="6631" xr:uid="{00000000-0005-0000-0000-0000CF350000}"/>
    <cellStyle name="Normal 6 3 7 2 4 2" xfId="15304" xr:uid="{00000000-0005-0000-0000-0000D0350000}"/>
    <cellStyle name="Normal 6 3 7 2 4 2 2" xfId="32657" xr:uid="{00000000-0005-0000-0000-0000D1350000}"/>
    <cellStyle name="Normal 6 3 7 2 4 2 3" xfId="50003" xr:uid="{00000000-0005-0000-0000-0000D2350000}"/>
    <cellStyle name="Normal 6 3 7 2 4 3" xfId="23984" xr:uid="{00000000-0005-0000-0000-0000D3350000}"/>
    <cellStyle name="Normal 6 3 7 2 4 4" xfId="41330" xr:uid="{00000000-0005-0000-0000-0000D4350000}"/>
    <cellStyle name="Normal 6 3 7 2 5" xfId="3397" xr:uid="{00000000-0005-0000-0000-0000D5350000}"/>
    <cellStyle name="Normal 6 3 7 2 5 2" xfId="12070" xr:uid="{00000000-0005-0000-0000-0000D6350000}"/>
    <cellStyle name="Normal 6 3 7 2 5 2 2" xfId="29423" xr:uid="{00000000-0005-0000-0000-0000D7350000}"/>
    <cellStyle name="Normal 6 3 7 2 5 2 3" xfId="46769" xr:uid="{00000000-0005-0000-0000-0000D8350000}"/>
    <cellStyle name="Normal 6 3 7 2 5 3" xfId="20750" xr:uid="{00000000-0005-0000-0000-0000D9350000}"/>
    <cellStyle name="Normal 6 3 7 2 5 4" xfId="38096" xr:uid="{00000000-0005-0000-0000-0000DA350000}"/>
    <cellStyle name="Normal 6 3 7 2 6" xfId="9522" xr:uid="{00000000-0005-0000-0000-0000DB350000}"/>
    <cellStyle name="Normal 6 3 7 2 6 2" xfId="26875" xr:uid="{00000000-0005-0000-0000-0000DC350000}"/>
    <cellStyle name="Normal 6 3 7 2 6 3" xfId="44221" xr:uid="{00000000-0005-0000-0000-0000DD350000}"/>
    <cellStyle name="Normal 6 3 7 2 7" xfId="18202" xr:uid="{00000000-0005-0000-0000-0000DE350000}"/>
    <cellStyle name="Normal 6 3 7 2 8" xfId="35548" xr:uid="{00000000-0005-0000-0000-0000DF350000}"/>
    <cellStyle name="Normal 6 3 7 3" xfId="604" xr:uid="{00000000-0005-0000-0000-0000E0350000}"/>
    <cellStyle name="Normal 6 3 7 3 2" xfId="2417" xr:uid="{00000000-0005-0000-0000-0000E1350000}"/>
    <cellStyle name="Normal 6 3 7 3 2 2" xfId="8199" xr:uid="{00000000-0005-0000-0000-0000E2350000}"/>
    <cellStyle name="Normal 6 3 7 3 2 2 2" xfId="16872" xr:uid="{00000000-0005-0000-0000-0000E3350000}"/>
    <cellStyle name="Normal 6 3 7 3 2 2 2 2" xfId="34225" xr:uid="{00000000-0005-0000-0000-0000E4350000}"/>
    <cellStyle name="Normal 6 3 7 3 2 2 2 3" xfId="51571" xr:uid="{00000000-0005-0000-0000-0000E5350000}"/>
    <cellStyle name="Normal 6 3 7 3 2 2 3" xfId="25552" xr:uid="{00000000-0005-0000-0000-0000E6350000}"/>
    <cellStyle name="Normal 6 3 7 3 2 2 4" xfId="42898" xr:uid="{00000000-0005-0000-0000-0000E7350000}"/>
    <cellStyle name="Normal 6 3 7 3 2 3" xfId="5700" xr:uid="{00000000-0005-0000-0000-0000E8350000}"/>
    <cellStyle name="Normal 6 3 7 3 2 3 2" xfId="14373" xr:uid="{00000000-0005-0000-0000-0000E9350000}"/>
    <cellStyle name="Normal 6 3 7 3 2 3 2 2" xfId="31726" xr:uid="{00000000-0005-0000-0000-0000EA350000}"/>
    <cellStyle name="Normal 6 3 7 3 2 3 2 3" xfId="49072" xr:uid="{00000000-0005-0000-0000-0000EB350000}"/>
    <cellStyle name="Normal 6 3 7 3 2 3 3" xfId="23053" xr:uid="{00000000-0005-0000-0000-0000EC350000}"/>
    <cellStyle name="Normal 6 3 7 3 2 3 4" xfId="40399" xr:uid="{00000000-0005-0000-0000-0000ED350000}"/>
    <cellStyle name="Normal 6 3 7 3 2 4" xfId="11090" xr:uid="{00000000-0005-0000-0000-0000EE350000}"/>
    <cellStyle name="Normal 6 3 7 3 2 4 2" xfId="28443" xr:uid="{00000000-0005-0000-0000-0000EF350000}"/>
    <cellStyle name="Normal 6 3 7 3 2 4 3" xfId="45789" xr:uid="{00000000-0005-0000-0000-0000F0350000}"/>
    <cellStyle name="Normal 6 3 7 3 2 5" xfId="19770" xr:uid="{00000000-0005-0000-0000-0000F1350000}"/>
    <cellStyle name="Normal 6 3 7 3 2 6" xfId="37116" xr:uid="{00000000-0005-0000-0000-0000F2350000}"/>
    <cellStyle name="Normal 6 3 7 3 3" xfId="6386" xr:uid="{00000000-0005-0000-0000-0000F3350000}"/>
    <cellStyle name="Normal 6 3 7 3 3 2" xfId="15059" xr:uid="{00000000-0005-0000-0000-0000F4350000}"/>
    <cellStyle name="Normal 6 3 7 3 3 2 2" xfId="32412" xr:uid="{00000000-0005-0000-0000-0000F5350000}"/>
    <cellStyle name="Normal 6 3 7 3 3 2 3" xfId="49758" xr:uid="{00000000-0005-0000-0000-0000F6350000}"/>
    <cellStyle name="Normal 6 3 7 3 3 3" xfId="23739" xr:uid="{00000000-0005-0000-0000-0000F7350000}"/>
    <cellStyle name="Normal 6 3 7 3 3 4" xfId="41085" xr:uid="{00000000-0005-0000-0000-0000F8350000}"/>
    <cellStyle name="Normal 6 3 7 3 4" xfId="4230" xr:uid="{00000000-0005-0000-0000-0000F9350000}"/>
    <cellStyle name="Normal 6 3 7 3 4 2" xfId="12903" xr:uid="{00000000-0005-0000-0000-0000FA350000}"/>
    <cellStyle name="Normal 6 3 7 3 4 2 2" xfId="30256" xr:uid="{00000000-0005-0000-0000-0000FB350000}"/>
    <cellStyle name="Normal 6 3 7 3 4 2 3" xfId="47602" xr:uid="{00000000-0005-0000-0000-0000FC350000}"/>
    <cellStyle name="Normal 6 3 7 3 4 3" xfId="21583" xr:uid="{00000000-0005-0000-0000-0000FD350000}"/>
    <cellStyle name="Normal 6 3 7 3 4 4" xfId="38929" xr:uid="{00000000-0005-0000-0000-0000FE350000}"/>
    <cellStyle name="Normal 6 3 7 3 5" xfId="9277" xr:uid="{00000000-0005-0000-0000-0000FF350000}"/>
    <cellStyle name="Normal 6 3 7 3 5 2" xfId="26630" xr:uid="{00000000-0005-0000-0000-000000360000}"/>
    <cellStyle name="Normal 6 3 7 3 5 3" xfId="43976" xr:uid="{00000000-0005-0000-0000-000001360000}"/>
    <cellStyle name="Normal 6 3 7 3 6" xfId="17957" xr:uid="{00000000-0005-0000-0000-000002360000}"/>
    <cellStyle name="Normal 6 3 7 3 7" xfId="35303" xr:uid="{00000000-0005-0000-0000-000003360000}"/>
    <cellStyle name="Normal 6 3 7 4" xfId="1927" xr:uid="{00000000-0005-0000-0000-000004360000}"/>
    <cellStyle name="Normal 6 3 7 4 2" xfId="7709" xr:uid="{00000000-0005-0000-0000-000005360000}"/>
    <cellStyle name="Normal 6 3 7 4 2 2" xfId="16382" xr:uid="{00000000-0005-0000-0000-000006360000}"/>
    <cellStyle name="Normal 6 3 7 4 2 2 2" xfId="33735" xr:uid="{00000000-0005-0000-0000-000007360000}"/>
    <cellStyle name="Normal 6 3 7 4 2 2 3" xfId="51081" xr:uid="{00000000-0005-0000-0000-000008360000}"/>
    <cellStyle name="Normal 6 3 7 4 2 3" xfId="25062" xr:uid="{00000000-0005-0000-0000-000009360000}"/>
    <cellStyle name="Normal 6 3 7 4 2 4" xfId="42408" xr:uid="{00000000-0005-0000-0000-00000A360000}"/>
    <cellStyle name="Normal 6 3 7 4 3" xfId="3740" xr:uid="{00000000-0005-0000-0000-00000B360000}"/>
    <cellStyle name="Normal 6 3 7 4 3 2" xfId="12413" xr:uid="{00000000-0005-0000-0000-00000C360000}"/>
    <cellStyle name="Normal 6 3 7 4 3 2 2" xfId="29766" xr:uid="{00000000-0005-0000-0000-00000D360000}"/>
    <cellStyle name="Normal 6 3 7 4 3 2 3" xfId="47112" xr:uid="{00000000-0005-0000-0000-00000E360000}"/>
    <cellStyle name="Normal 6 3 7 4 3 3" xfId="21093" xr:uid="{00000000-0005-0000-0000-00000F360000}"/>
    <cellStyle name="Normal 6 3 7 4 3 4" xfId="38439" xr:uid="{00000000-0005-0000-0000-000010360000}"/>
    <cellStyle name="Normal 6 3 7 4 4" xfId="10600" xr:uid="{00000000-0005-0000-0000-000011360000}"/>
    <cellStyle name="Normal 6 3 7 4 4 2" xfId="27953" xr:uid="{00000000-0005-0000-0000-000012360000}"/>
    <cellStyle name="Normal 6 3 7 4 4 3" xfId="45299" xr:uid="{00000000-0005-0000-0000-000013360000}"/>
    <cellStyle name="Normal 6 3 7 4 5" xfId="19280" xr:uid="{00000000-0005-0000-0000-000014360000}"/>
    <cellStyle name="Normal 6 3 7 4 6" xfId="36626" xr:uid="{00000000-0005-0000-0000-000015360000}"/>
    <cellStyle name="Normal 6 3 7 5" xfId="1339" xr:uid="{00000000-0005-0000-0000-000016360000}"/>
    <cellStyle name="Normal 6 3 7 5 2" xfId="7121" xr:uid="{00000000-0005-0000-0000-000017360000}"/>
    <cellStyle name="Normal 6 3 7 5 2 2" xfId="15794" xr:uid="{00000000-0005-0000-0000-000018360000}"/>
    <cellStyle name="Normal 6 3 7 5 2 2 2" xfId="33147" xr:uid="{00000000-0005-0000-0000-000019360000}"/>
    <cellStyle name="Normal 6 3 7 5 2 2 3" xfId="50493" xr:uid="{00000000-0005-0000-0000-00001A360000}"/>
    <cellStyle name="Normal 6 3 7 5 2 3" xfId="24474" xr:uid="{00000000-0005-0000-0000-00001B360000}"/>
    <cellStyle name="Normal 6 3 7 5 2 4" xfId="41820" xr:uid="{00000000-0005-0000-0000-00001C360000}"/>
    <cellStyle name="Normal 6 3 7 5 3" xfId="4965" xr:uid="{00000000-0005-0000-0000-00001D360000}"/>
    <cellStyle name="Normal 6 3 7 5 3 2" xfId="13638" xr:uid="{00000000-0005-0000-0000-00001E360000}"/>
    <cellStyle name="Normal 6 3 7 5 3 2 2" xfId="30991" xr:uid="{00000000-0005-0000-0000-00001F360000}"/>
    <cellStyle name="Normal 6 3 7 5 3 2 3" xfId="48337" xr:uid="{00000000-0005-0000-0000-000020360000}"/>
    <cellStyle name="Normal 6 3 7 5 3 3" xfId="22318" xr:uid="{00000000-0005-0000-0000-000021360000}"/>
    <cellStyle name="Normal 6 3 7 5 3 4" xfId="39664" xr:uid="{00000000-0005-0000-0000-000022360000}"/>
    <cellStyle name="Normal 6 3 7 5 4" xfId="10012" xr:uid="{00000000-0005-0000-0000-000023360000}"/>
    <cellStyle name="Normal 6 3 7 5 4 2" xfId="27365" xr:uid="{00000000-0005-0000-0000-000024360000}"/>
    <cellStyle name="Normal 6 3 7 5 4 3" xfId="44711" xr:uid="{00000000-0005-0000-0000-000025360000}"/>
    <cellStyle name="Normal 6 3 7 5 5" xfId="18692" xr:uid="{00000000-0005-0000-0000-000026360000}"/>
    <cellStyle name="Normal 6 3 7 5 6" xfId="36038" xr:uid="{00000000-0005-0000-0000-000027360000}"/>
    <cellStyle name="Normal 6 3 7 6" xfId="5896" xr:uid="{00000000-0005-0000-0000-000028360000}"/>
    <cellStyle name="Normal 6 3 7 6 2" xfId="14569" xr:uid="{00000000-0005-0000-0000-000029360000}"/>
    <cellStyle name="Normal 6 3 7 6 2 2" xfId="31922" xr:uid="{00000000-0005-0000-0000-00002A360000}"/>
    <cellStyle name="Normal 6 3 7 6 2 3" xfId="49268" xr:uid="{00000000-0005-0000-0000-00002B360000}"/>
    <cellStyle name="Normal 6 3 7 6 3" xfId="23249" xr:uid="{00000000-0005-0000-0000-00002C360000}"/>
    <cellStyle name="Normal 6 3 7 6 4" xfId="40595" xr:uid="{00000000-0005-0000-0000-00002D360000}"/>
    <cellStyle name="Normal 6 3 7 7" xfId="3152" xr:uid="{00000000-0005-0000-0000-00002E360000}"/>
    <cellStyle name="Normal 6 3 7 7 2" xfId="11825" xr:uid="{00000000-0005-0000-0000-00002F360000}"/>
    <cellStyle name="Normal 6 3 7 7 2 2" xfId="29178" xr:uid="{00000000-0005-0000-0000-000030360000}"/>
    <cellStyle name="Normal 6 3 7 7 2 3" xfId="46524" xr:uid="{00000000-0005-0000-0000-000031360000}"/>
    <cellStyle name="Normal 6 3 7 7 3" xfId="20505" xr:uid="{00000000-0005-0000-0000-000032360000}"/>
    <cellStyle name="Normal 6 3 7 7 4" xfId="37851" xr:uid="{00000000-0005-0000-0000-000033360000}"/>
    <cellStyle name="Normal 6 3 7 8" xfId="8787" xr:uid="{00000000-0005-0000-0000-000034360000}"/>
    <cellStyle name="Normal 6 3 7 8 2" xfId="26140" xr:uid="{00000000-0005-0000-0000-000035360000}"/>
    <cellStyle name="Normal 6 3 7 8 3" xfId="43486" xr:uid="{00000000-0005-0000-0000-000036360000}"/>
    <cellStyle name="Normal 6 3 7 9" xfId="17467" xr:uid="{00000000-0005-0000-0000-000037360000}"/>
    <cellStyle name="Normal 6 3 8" xfId="751" xr:uid="{00000000-0005-0000-0000-000038360000}"/>
    <cellStyle name="Normal 6 3 8 2" xfId="2564" xr:uid="{00000000-0005-0000-0000-000039360000}"/>
    <cellStyle name="Normal 6 3 8 2 2" xfId="8346" xr:uid="{00000000-0005-0000-0000-00003A360000}"/>
    <cellStyle name="Normal 6 3 8 2 2 2" xfId="17019" xr:uid="{00000000-0005-0000-0000-00003B360000}"/>
    <cellStyle name="Normal 6 3 8 2 2 2 2" xfId="34372" xr:uid="{00000000-0005-0000-0000-00003C360000}"/>
    <cellStyle name="Normal 6 3 8 2 2 2 3" xfId="51718" xr:uid="{00000000-0005-0000-0000-00003D360000}"/>
    <cellStyle name="Normal 6 3 8 2 2 3" xfId="25699" xr:uid="{00000000-0005-0000-0000-00003E360000}"/>
    <cellStyle name="Normal 6 3 8 2 2 4" xfId="43045" xr:uid="{00000000-0005-0000-0000-00003F360000}"/>
    <cellStyle name="Normal 6 3 8 2 3" xfId="4377" xr:uid="{00000000-0005-0000-0000-000040360000}"/>
    <cellStyle name="Normal 6 3 8 2 3 2" xfId="13050" xr:uid="{00000000-0005-0000-0000-000041360000}"/>
    <cellStyle name="Normal 6 3 8 2 3 2 2" xfId="30403" xr:uid="{00000000-0005-0000-0000-000042360000}"/>
    <cellStyle name="Normal 6 3 8 2 3 2 3" xfId="47749" xr:uid="{00000000-0005-0000-0000-000043360000}"/>
    <cellStyle name="Normal 6 3 8 2 3 3" xfId="21730" xr:uid="{00000000-0005-0000-0000-000044360000}"/>
    <cellStyle name="Normal 6 3 8 2 3 4" xfId="39076" xr:uid="{00000000-0005-0000-0000-000045360000}"/>
    <cellStyle name="Normal 6 3 8 2 4" xfId="11237" xr:uid="{00000000-0005-0000-0000-000046360000}"/>
    <cellStyle name="Normal 6 3 8 2 4 2" xfId="28590" xr:uid="{00000000-0005-0000-0000-000047360000}"/>
    <cellStyle name="Normal 6 3 8 2 4 3" xfId="45936" xr:uid="{00000000-0005-0000-0000-000048360000}"/>
    <cellStyle name="Normal 6 3 8 2 5" xfId="19917" xr:uid="{00000000-0005-0000-0000-000049360000}"/>
    <cellStyle name="Normal 6 3 8 2 6" xfId="37263" xr:uid="{00000000-0005-0000-0000-00004A360000}"/>
    <cellStyle name="Normal 6 3 8 3" xfId="1486" xr:uid="{00000000-0005-0000-0000-00004B360000}"/>
    <cellStyle name="Normal 6 3 8 3 2" xfId="7268" xr:uid="{00000000-0005-0000-0000-00004C360000}"/>
    <cellStyle name="Normal 6 3 8 3 2 2" xfId="15941" xr:uid="{00000000-0005-0000-0000-00004D360000}"/>
    <cellStyle name="Normal 6 3 8 3 2 2 2" xfId="33294" xr:uid="{00000000-0005-0000-0000-00004E360000}"/>
    <cellStyle name="Normal 6 3 8 3 2 2 3" xfId="50640" xr:uid="{00000000-0005-0000-0000-00004F360000}"/>
    <cellStyle name="Normal 6 3 8 3 2 3" xfId="24621" xr:uid="{00000000-0005-0000-0000-000050360000}"/>
    <cellStyle name="Normal 6 3 8 3 2 4" xfId="41967" xr:uid="{00000000-0005-0000-0000-000051360000}"/>
    <cellStyle name="Normal 6 3 8 3 3" xfId="5112" xr:uid="{00000000-0005-0000-0000-000052360000}"/>
    <cellStyle name="Normal 6 3 8 3 3 2" xfId="13785" xr:uid="{00000000-0005-0000-0000-000053360000}"/>
    <cellStyle name="Normal 6 3 8 3 3 2 2" xfId="31138" xr:uid="{00000000-0005-0000-0000-000054360000}"/>
    <cellStyle name="Normal 6 3 8 3 3 2 3" xfId="48484" xr:uid="{00000000-0005-0000-0000-000055360000}"/>
    <cellStyle name="Normal 6 3 8 3 3 3" xfId="22465" xr:uid="{00000000-0005-0000-0000-000056360000}"/>
    <cellStyle name="Normal 6 3 8 3 3 4" xfId="39811" xr:uid="{00000000-0005-0000-0000-000057360000}"/>
    <cellStyle name="Normal 6 3 8 3 4" xfId="10159" xr:uid="{00000000-0005-0000-0000-000058360000}"/>
    <cellStyle name="Normal 6 3 8 3 4 2" xfId="27512" xr:uid="{00000000-0005-0000-0000-000059360000}"/>
    <cellStyle name="Normal 6 3 8 3 4 3" xfId="44858" xr:uid="{00000000-0005-0000-0000-00005A360000}"/>
    <cellStyle name="Normal 6 3 8 3 5" xfId="18839" xr:uid="{00000000-0005-0000-0000-00005B360000}"/>
    <cellStyle name="Normal 6 3 8 3 6" xfId="36185" xr:uid="{00000000-0005-0000-0000-00005C360000}"/>
    <cellStyle name="Normal 6 3 8 4" xfId="6533" xr:uid="{00000000-0005-0000-0000-00005D360000}"/>
    <cellStyle name="Normal 6 3 8 4 2" xfId="15206" xr:uid="{00000000-0005-0000-0000-00005E360000}"/>
    <cellStyle name="Normal 6 3 8 4 2 2" xfId="32559" xr:uid="{00000000-0005-0000-0000-00005F360000}"/>
    <cellStyle name="Normal 6 3 8 4 2 3" xfId="49905" xr:uid="{00000000-0005-0000-0000-000060360000}"/>
    <cellStyle name="Normal 6 3 8 4 3" xfId="23886" xr:uid="{00000000-0005-0000-0000-000061360000}"/>
    <cellStyle name="Normal 6 3 8 4 4" xfId="41232" xr:uid="{00000000-0005-0000-0000-000062360000}"/>
    <cellStyle name="Normal 6 3 8 5" xfId="3299" xr:uid="{00000000-0005-0000-0000-000063360000}"/>
    <cellStyle name="Normal 6 3 8 5 2" xfId="11972" xr:uid="{00000000-0005-0000-0000-000064360000}"/>
    <cellStyle name="Normal 6 3 8 5 2 2" xfId="29325" xr:uid="{00000000-0005-0000-0000-000065360000}"/>
    <cellStyle name="Normal 6 3 8 5 2 3" xfId="46671" xr:uid="{00000000-0005-0000-0000-000066360000}"/>
    <cellStyle name="Normal 6 3 8 5 3" xfId="20652" xr:uid="{00000000-0005-0000-0000-000067360000}"/>
    <cellStyle name="Normal 6 3 8 5 4" xfId="37998" xr:uid="{00000000-0005-0000-0000-000068360000}"/>
    <cellStyle name="Normal 6 3 8 6" xfId="9424" xr:uid="{00000000-0005-0000-0000-000069360000}"/>
    <cellStyle name="Normal 6 3 8 6 2" xfId="26777" xr:uid="{00000000-0005-0000-0000-00006A360000}"/>
    <cellStyle name="Normal 6 3 8 6 3" xfId="44123" xr:uid="{00000000-0005-0000-0000-00006B360000}"/>
    <cellStyle name="Normal 6 3 8 7" xfId="18104" xr:uid="{00000000-0005-0000-0000-00006C360000}"/>
    <cellStyle name="Normal 6 3 8 8" xfId="35450" xr:uid="{00000000-0005-0000-0000-00006D360000}"/>
    <cellStyle name="Normal 6 3 9" xfId="359" xr:uid="{00000000-0005-0000-0000-00006E360000}"/>
    <cellStyle name="Normal 6 3 9 2" xfId="2172" xr:uid="{00000000-0005-0000-0000-00006F360000}"/>
    <cellStyle name="Normal 6 3 9 2 2" xfId="7954" xr:uid="{00000000-0005-0000-0000-000070360000}"/>
    <cellStyle name="Normal 6 3 9 2 2 2" xfId="16627" xr:uid="{00000000-0005-0000-0000-000071360000}"/>
    <cellStyle name="Normal 6 3 9 2 2 2 2" xfId="33980" xr:uid="{00000000-0005-0000-0000-000072360000}"/>
    <cellStyle name="Normal 6 3 9 2 2 2 3" xfId="51326" xr:uid="{00000000-0005-0000-0000-000073360000}"/>
    <cellStyle name="Normal 6 3 9 2 2 3" xfId="25307" xr:uid="{00000000-0005-0000-0000-000074360000}"/>
    <cellStyle name="Normal 6 3 9 2 2 4" xfId="42653" xr:uid="{00000000-0005-0000-0000-000075360000}"/>
    <cellStyle name="Normal 6 3 9 2 3" xfId="5455" xr:uid="{00000000-0005-0000-0000-000076360000}"/>
    <cellStyle name="Normal 6 3 9 2 3 2" xfId="14128" xr:uid="{00000000-0005-0000-0000-000077360000}"/>
    <cellStyle name="Normal 6 3 9 2 3 2 2" xfId="31481" xr:uid="{00000000-0005-0000-0000-000078360000}"/>
    <cellStyle name="Normal 6 3 9 2 3 2 3" xfId="48827" xr:uid="{00000000-0005-0000-0000-000079360000}"/>
    <cellStyle name="Normal 6 3 9 2 3 3" xfId="22808" xr:uid="{00000000-0005-0000-0000-00007A360000}"/>
    <cellStyle name="Normal 6 3 9 2 3 4" xfId="40154" xr:uid="{00000000-0005-0000-0000-00007B360000}"/>
    <cellStyle name="Normal 6 3 9 2 4" xfId="10845" xr:uid="{00000000-0005-0000-0000-00007C360000}"/>
    <cellStyle name="Normal 6 3 9 2 4 2" xfId="28198" xr:uid="{00000000-0005-0000-0000-00007D360000}"/>
    <cellStyle name="Normal 6 3 9 2 4 3" xfId="45544" xr:uid="{00000000-0005-0000-0000-00007E360000}"/>
    <cellStyle name="Normal 6 3 9 2 5" xfId="19525" xr:uid="{00000000-0005-0000-0000-00007F360000}"/>
    <cellStyle name="Normal 6 3 9 2 6" xfId="36871" xr:uid="{00000000-0005-0000-0000-000080360000}"/>
    <cellStyle name="Normal 6 3 9 3" xfId="6141" xr:uid="{00000000-0005-0000-0000-000081360000}"/>
    <cellStyle name="Normal 6 3 9 3 2" xfId="14814" xr:uid="{00000000-0005-0000-0000-000082360000}"/>
    <cellStyle name="Normal 6 3 9 3 2 2" xfId="32167" xr:uid="{00000000-0005-0000-0000-000083360000}"/>
    <cellStyle name="Normal 6 3 9 3 2 3" xfId="49513" xr:uid="{00000000-0005-0000-0000-000084360000}"/>
    <cellStyle name="Normal 6 3 9 3 3" xfId="23494" xr:uid="{00000000-0005-0000-0000-000085360000}"/>
    <cellStyle name="Normal 6 3 9 3 4" xfId="40840" xr:uid="{00000000-0005-0000-0000-000086360000}"/>
    <cellStyle name="Normal 6 3 9 4" xfId="3985" xr:uid="{00000000-0005-0000-0000-000087360000}"/>
    <cellStyle name="Normal 6 3 9 4 2" xfId="12658" xr:uid="{00000000-0005-0000-0000-000088360000}"/>
    <cellStyle name="Normal 6 3 9 4 2 2" xfId="30011" xr:uid="{00000000-0005-0000-0000-000089360000}"/>
    <cellStyle name="Normal 6 3 9 4 2 3" xfId="47357" xr:uid="{00000000-0005-0000-0000-00008A360000}"/>
    <cellStyle name="Normal 6 3 9 4 3" xfId="21338" xr:uid="{00000000-0005-0000-0000-00008B360000}"/>
    <cellStyle name="Normal 6 3 9 4 4" xfId="38684" xr:uid="{00000000-0005-0000-0000-00008C360000}"/>
    <cellStyle name="Normal 6 3 9 5" xfId="9032" xr:uid="{00000000-0005-0000-0000-00008D360000}"/>
    <cellStyle name="Normal 6 3 9 5 2" xfId="26385" xr:uid="{00000000-0005-0000-0000-00008E360000}"/>
    <cellStyle name="Normal 6 3 9 5 3" xfId="43731" xr:uid="{00000000-0005-0000-0000-00008F360000}"/>
    <cellStyle name="Normal 6 3 9 6" xfId="17712" xr:uid="{00000000-0005-0000-0000-000090360000}"/>
    <cellStyle name="Normal 6 3 9 7" xfId="35058" xr:uid="{00000000-0005-0000-0000-000091360000}"/>
    <cellStyle name="Normal 6 4" xfId="20" xr:uid="{00000000-0005-0000-0000-000092360000}"/>
    <cellStyle name="Normal 6 4 10" xfId="1099" xr:uid="{00000000-0005-0000-0000-000093360000}"/>
    <cellStyle name="Normal 6 4 10 2" xfId="6881" xr:uid="{00000000-0005-0000-0000-000094360000}"/>
    <cellStyle name="Normal 6 4 10 2 2" xfId="15554" xr:uid="{00000000-0005-0000-0000-000095360000}"/>
    <cellStyle name="Normal 6 4 10 2 2 2" xfId="32907" xr:uid="{00000000-0005-0000-0000-000096360000}"/>
    <cellStyle name="Normal 6 4 10 2 2 3" xfId="50253" xr:uid="{00000000-0005-0000-0000-000097360000}"/>
    <cellStyle name="Normal 6 4 10 2 3" xfId="24234" xr:uid="{00000000-0005-0000-0000-000098360000}"/>
    <cellStyle name="Normal 6 4 10 2 4" xfId="41580" xr:uid="{00000000-0005-0000-0000-000099360000}"/>
    <cellStyle name="Normal 6 4 10 3" xfId="4725" xr:uid="{00000000-0005-0000-0000-00009A360000}"/>
    <cellStyle name="Normal 6 4 10 3 2" xfId="13398" xr:uid="{00000000-0005-0000-0000-00009B360000}"/>
    <cellStyle name="Normal 6 4 10 3 2 2" xfId="30751" xr:uid="{00000000-0005-0000-0000-00009C360000}"/>
    <cellStyle name="Normal 6 4 10 3 2 3" xfId="48097" xr:uid="{00000000-0005-0000-0000-00009D360000}"/>
    <cellStyle name="Normal 6 4 10 3 3" xfId="22078" xr:uid="{00000000-0005-0000-0000-00009E360000}"/>
    <cellStyle name="Normal 6 4 10 3 4" xfId="39424" xr:uid="{00000000-0005-0000-0000-00009F360000}"/>
    <cellStyle name="Normal 6 4 10 4" xfId="9772" xr:uid="{00000000-0005-0000-0000-0000A0360000}"/>
    <cellStyle name="Normal 6 4 10 4 2" xfId="27125" xr:uid="{00000000-0005-0000-0000-0000A1360000}"/>
    <cellStyle name="Normal 6 4 10 4 3" xfId="44471" xr:uid="{00000000-0005-0000-0000-0000A2360000}"/>
    <cellStyle name="Normal 6 4 10 5" xfId="18452" xr:uid="{00000000-0005-0000-0000-0000A3360000}"/>
    <cellStyle name="Normal 6 4 10 6" xfId="35798" xr:uid="{00000000-0005-0000-0000-0000A4360000}"/>
    <cellStyle name="Normal 6 4 11" xfId="5803" xr:uid="{00000000-0005-0000-0000-0000A5360000}"/>
    <cellStyle name="Normal 6 4 11 2" xfId="14476" xr:uid="{00000000-0005-0000-0000-0000A6360000}"/>
    <cellStyle name="Normal 6 4 11 2 2" xfId="31829" xr:uid="{00000000-0005-0000-0000-0000A7360000}"/>
    <cellStyle name="Normal 6 4 11 2 3" xfId="49175" xr:uid="{00000000-0005-0000-0000-0000A8360000}"/>
    <cellStyle name="Normal 6 4 11 3" xfId="23156" xr:uid="{00000000-0005-0000-0000-0000A9360000}"/>
    <cellStyle name="Normal 6 4 11 4" xfId="40502" xr:uid="{00000000-0005-0000-0000-0000AA360000}"/>
    <cellStyle name="Normal 6 4 12" xfId="2912" xr:uid="{00000000-0005-0000-0000-0000AB360000}"/>
    <cellStyle name="Normal 6 4 12 2" xfId="11585" xr:uid="{00000000-0005-0000-0000-0000AC360000}"/>
    <cellStyle name="Normal 6 4 12 2 2" xfId="28938" xr:uid="{00000000-0005-0000-0000-0000AD360000}"/>
    <cellStyle name="Normal 6 4 12 2 3" xfId="46284" xr:uid="{00000000-0005-0000-0000-0000AE360000}"/>
    <cellStyle name="Normal 6 4 12 3" xfId="20265" xr:uid="{00000000-0005-0000-0000-0000AF360000}"/>
    <cellStyle name="Normal 6 4 12 4" xfId="37611" xr:uid="{00000000-0005-0000-0000-0000B0360000}"/>
    <cellStyle name="Normal 6 4 13" xfId="8694" xr:uid="{00000000-0005-0000-0000-0000B1360000}"/>
    <cellStyle name="Normal 6 4 13 2" xfId="26047" xr:uid="{00000000-0005-0000-0000-0000B2360000}"/>
    <cellStyle name="Normal 6 4 13 3" xfId="43393" xr:uid="{00000000-0005-0000-0000-0000B3360000}"/>
    <cellStyle name="Normal 6 4 14" xfId="17375" xr:uid="{00000000-0005-0000-0000-0000B4360000}"/>
    <cellStyle name="Normal 6 4 15" xfId="34720" xr:uid="{00000000-0005-0000-0000-0000B5360000}"/>
    <cellStyle name="Normal 6 4 2" xfId="41" xr:uid="{00000000-0005-0000-0000-0000B6360000}"/>
    <cellStyle name="Normal 6 4 2 10" xfId="5823" xr:uid="{00000000-0005-0000-0000-0000B7360000}"/>
    <cellStyle name="Normal 6 4 2 10 2" xfId="14496" xr:uid="{00000000-0005-0000-0000-0000B8360000}"/>
    <cellStyle name="Normal 6 4 2 10 2 2" xfId="31849" xr:uid="{00000000-0005-0000-0000-0000B9360000}"/>
    <cellStyle name="Normal 6 4 2 10 2 3" xfId="49195" xr:uid="{00000000-0005-0000-0000-0000BA360000}"/>
    <cellStyle name="Normal 6 4 2 10 3" xfId="23176" xr:uid="{00000000-0005-0000-0000-0000BB360000}"/>
    <cellStyle name="Normal 6 4 2 10 4" xfId="40522" xr:uid="{00000000-0005-0000-0000-0000BC360000}"/>
    <cellStyle name="Normal 6 4 2 11" xfId="2932" xr:uid="{00000000-0005-0000-0000-0000BD360000}"/>
    <cellStyle name="Normal 6 4 2 11 2" xfId="11605" xr:uid="{00000000-0005-0000-0000-0000BE360000}"/>
    <cellStyle name="Normal 6 4 2 11 2 2" xfId="28958" xr:uid="{00000000-0005-0000-0000-0000BF360000}"/>
    <cellStyle name="Normal 6 4 2 11 2 3" xfId="46304" xr:uid="{00000000-0005-0000-0000-0000C0360000}"/>
    <cellStyle name="Normal 6 4 2 11 3" xfId="20285" xr:uid="{00000000-0005-0000-0000-0000C1360000}"/>
    <cellStyle name="Normal 6 4 2 11 4" xfId="37631" xr:uid="{00000000-0005-0000-0000-0000C2360000}"/>
    <cellStyle name="Normal 6 4 2 12" xfId="8714" xr:uid="{00000000-0005-0000-0000-0000C3360000}"/>
    <cellStyle name="Normal 6 4 2 12 2" xfId="26067" xr:uid="{00000000-0005-0000-0000-0000C4360000}"/>
    <cellStyle name="Normal 6 4 2 12 3" xfId="43413" xr:uid="{00000000-0005-0000-0000-0000C5360000}"/>
    <cellStyle name="Normal 6 4 2 13" xfId="17394" xr:uid="{00000000-0005-0000-0000-0000C6360000}"/>
    <cellStyle name="Normal 6 4 2 14" xfId="34740" xr:uid="{00000000-0005-0000-0000-0000C7360000}"/>
    <cellStyle name="Normal 6 4 2 2" xfId="90" xr:uid="{00000000-0005-0000-0000-0000C8360000}"/>
    <cellStyle name="Normal 6 4 2 2 10" xfId="8763" xr:uid="{00000000-0005-0000-0000-0000C9360000}"/>
    <cellStyle name="Normal 6 4 2 2 10 2" xfId="26116" xr:uid="{00000000-0005-0000-0000-0000CA360000}"/>
    <cellStyle name="Normal 6 4 2 2 10 3" xfId="43462" xr:uid="{00000000-0005-0000-0000-0000CB360000}"/>
    <cellStyle name="Normal 6 4 2 2 11" xfId="17443" xr:uid="{00000000-0005-0000-0000-0000CC360000}"/>
    <cellStyle name="Normal 6 4 2 2 12" xfId="34789" xr:uid="{00000000-0005-0000-0000-0000CD360000}"/>
    <cellStyle name="Normal 6 4 2 2 2" xfId="335" xr:uid="{00000000-0005-0000-0000-0000CE360000}"/>
    <cellStyle name="Normal 6 4 2 2 2 10" xfId="35034" xr:uid="{00000000-0005-0000-0000-0000CF360000}"/>
    <cellStyle name="Normal 6 4 2 2 2 2" xfId="1070" xr:uid="{00000000-0005-0000-0000-0000D0360000}"/>
    <cellStyle name="Normal 6 4 2 2 2 2 2" xfId="2883" xr:uid="{00000000-0005-0000-0000-0000D1360000}"/>
    <cellStyle name="Normal 6 4 2 2 2 2 2 2" xfId="8665" xr:uid="{00000000-0005-0000-0000-0000D2360000}"/>
    <cellStyle name="Normal 6 4 2 2 2 2 2 2 2" xfId="17338" xr:uid="{00000000-0005-0000-0000-0000D3360000}"/>
    <cellStyle name="Normal 6 4 2 2 2 2 2 2 2 2" xfId="34691" xr:uid="{00000000-0005-0000-0000-0000D4360000}"/>
    <cellStyle name="Normal 6 4 2 2 2 2 2 2 2 3" xfId="52037" xr:uid="{00000000-0005-0000-0000-0000D5360000}"/>
    <cellStyle name="Normal 6 4 2 2 2 2 2 2 3" xfId="26018" xr:uid="{00000000-0005-0000-0000-0000D6360000}"/>
    <cellStyle name="Normal 6 4 2 2 2 2 2 2 4" xfId="43364" xr:uid="{00000000-0005-0000-0000-0000D7360000}"/>
    <cellStyle name="Normal 6 4 2 2 2 2 2 3" xfId="4696" xr:uid="{00000000-0005-0000-0000-0000D8360000}"/>
    <cellStyle name="Normal 6 4 2 2 2 2 2 3 2" xfId="13369" xr:uid="{00000000-0005-0000-0000-0000D9360000}"/>
    <cellStyle name="Normal 6 4 2 2 2 2 2 3 2 2" xfId="30722" xr:uid="{00000000-0005-0000-0000-0000DA360000}"/>
    <cellStyle name="Normal 6 4 2 2 2 2 2 3 2 3" xfId="48068" xr:uid="{00000000-0005-0000-0000-0000DB360000}"/>
    <cellStyle name="Normal 6 4 2 2 2 2 2 3 3" xfId="22049" xr:uid="{00000000-0005-0000-0000-0000DC360000}"/>
    <cellStyle name="Normal 6 4 2 2 2 2 2 3 4" xfId="39395" xr:uid="{00000000-0005-0000-0000-0000DD360000}"/>
    <cellStyle name="Normal 6 4 2 2 2 2 2 4" xfId="11556" xr:uid="{00000000-0005-0000-0000-0000DE360000}"/>
    <cellStyle name="Normal 6 4 2 2 2 2 2 4 2" xfId="28909" xr:uid="{00000000-0005-0000-0000-0000DF360000}"/>
    <cellStyle name="Normal 6 4 2 2 2 2 2 4 3" xfId="46255" xr:uid="{00000000-0005-0000-0000-0000E0360000}"/>
    <cellStyle name="Normal 6 4 2 2 2 2 2 5" xfId="20236" xr:uid="{00000000-0005-0000-0000-0000E1360000}"/>
    <cellStyle name="Normal 6 4 2 2 2 2 2 6" xfId="37582" xr:uid="{00000000-0005-0000-0000-0000E2360000}"/>
    <cellStyle name="Normal 6 4 2 2 2 2 3" xfId="1805" xr:uid="{00000000-0005-0000-0000-0000E3360000}"/>
    <cellStyle name="Normal 6 4 2 2 2 2 3 2" xfId="7587" xr:uid="{00000000-0005-0000-0000-0000E4360000}"/>
    <cellStyle name="Normal 6 4 2 2 2 2 3 2 2" xfId="16260" xr:uid="{00000000-0005-0000-0000-0000E5360000}"/>
    <cellStyle name="Normal 6 4 2 2 2 2 3 2 2 2" xfId="33613" xr:uid="{00000000-0005-0000-0000-0000E6360000}"/>
    <cellStyle name="Normal 6 4 2 2 2 2 3 2 2 3" xfId="50959" xr:uid="{00000000-0005-0000-0000-0000E7360000}"/>
    <cellStyle name="Normal 6 4 2 2 2 2 3 2 3" xfId="24940" xr:uid="{00000000-0005-0000-0000-0000E8360000}"/>
    <cellStyle name="Normal 6 4 2 2 2 2 3 2 4" xfId="42286" xr:uid="{00000000-0005-0000-0000-0000E9360000}"/>
    <cellStyle name="Normal 6 4 2 2 2 2 3 3" xfId="5431" xr:uid="{00000000-0005-0000-0000-0000EA360000}"/>
    <cellStyle name="Normal 6 4 2 2 2 2 3 3 2" xfId="14104" xr:uid="{00000000-0005-0000-0000-0000EB360000}"/>
    <cellStyle name="Normal 6 4 2 2 2 2 3 3 2 2" xfId="31457" xr:uid="{00000000-0005-0000-0000-0000EC360000}"/>
    <cellStyle name="Normal 6 4 2 2 2 2 3 3 2 3" xfId="48803" xr:uid="{00000000-0005-0000-0000-0000ED360000}"/>
    <cellStyle name="Normal 6 4 2 2 2 2 3 3 3" xfId="22784" xr:uid="{00000000-0005-0000-0000-0000EE360000}"/>
    <cellStyle name="Normal 6 4 2 2 2 2 3 3 4" xfId="40130" xr:uid="{00000000-0005-0000-0000-0000EF360000}"/>
    <cellStyle name="Normal 6 4 2 2 2 2 3 4" xfId="10478" xr:uid="{00000000-0005-0000-0000-0000F0360000}"/>
    <cellStyle name="Normal 6 4 2 2 2 2 3 4 2" xfId="27831" xr:uid="{00000000-0005-0000-0000-0000F1360000}"/>
    <cellStyle name="Normal 6 4 2 2 2 2 3 4 3" xfId="45177" xr:uid="{00000000-0005-0000-0000-0000F2360000}"/>
    <cellStyle name="Normal 6 4 2 2 2 2 3 5" xfId="19158" xr:uid="{00000000-0005-0000-0000-0000F3360000}"/>
    <cellStyle name="Normal 6 4 2 2 2 2 3 6" xfId="36504" xr:uid="{00000000-0005-0000-0000-0000F4360000}"/>
    <cellStyle name="Normal 6 4 2 2 2 2 4" xfId="6852" xr:uid="{00000000-0005-0000-0000-0000F5360000}"/>
    <cellStyle name="Normal 6 4 2 2 2 2 4 2" xfId="15525" xr:uid="{00000000-0005-0000-0000-0000F6360000}"/>
    <cellStyle name="Normal 6 4 2 2 2 2 4 2 2" xfId="32878" xr:uid="{00000000-0005-0000-0000-0000F7360000}"/>
    <cellStyle name="Normal 6 4 2 2 2 2 4 2 3" xfId="50224" xr:uid="{00000000-0005-0000-0000-0000F8360000}"/>
    <cellStyle name="Normal 6 4 2 2 2 2 4 3" xfId="24205" xr:uid="{00000000-0005-0000-0000-0000F9360000}"/>
    <cellStyle name="Normal 6 4 2 2 2 2 4 4" xfId="41551" xr:uid="{00000000-0005-0000-0000-0000FA360000}"/>
    <cellStyle name="Normal 6 4 2 2 2 2 5" xfId="3618" xr:uid="{00000000-0005-0000-0000-0000FB360000}"/>
    <cellStyle name="Normal 6 4 2 2 2 2 5 2" xfId="12291" xr:uid="{00000000-0005-0000-0000-0000FC360000}"/>
    <cellStyle name="Normal 6 4 2 2 2 2 5 2 2" xfId="29644" xr:uid="{00000000-0005-0000-0000-0000FD360000}"/>
    <cellStyle name="Normal 6 4 2 2 2 2 5 2 3" xfId="46990" xr:uid="{00000000-0005-0000-0000-0000FE360000}"/>
    <cellStyle name="Normal 6 4 2 2 2 2 5 3" xfId="20971" xr:uid="{00000000-0005-0000-0000-0000FF360000}"/>
    <cellStyle name="Normal 6 4 2 2 2 2 5 4" xfId="38317" xr:uid="{00000000-0005-0000-0000-000000370000}"/>
    <cellStyle name="Normal 6 4 2 2 2 2 6" xfId="9743" xr:uid="{00000000-0005-0000-0000-000001370000}"/>
    <cellStyle name="Normal 6 4 2 2 2 2 6 2" xfId="27096" xr:uid="{00000000-0005-0000-0000-000002370000}"/>
    <cellStyle name="Normal 6 4 2 2 2 2 6 3" xfId="44442" xr:uid="{00000000-0005-0000-0000-000003370000}"/>
    <cellStyle name="Normal 6 4 2 2 2 2 7" xfId="18423" xr:uid="{00000000-0005-0000-0000-000004370000}"/>
    <cellStyle name="Normal 6 4 2 2 2 2 8" xfId="35769" xr:uid="{00000000-0005-0000-0000-000005370000}"/>
    <cellStyle name="Normal 6 4 2 2 2 3" xfId="580" xr:uid="{00000000-0005-0000-0000-000006370000}"/>
    <cellStyle name="Normal 6 4 2 2 2 3 2" xfId="2393" xr:uid="{00000000-0005-0000-0000-000007370000}"/>
    <cellStyle name="Normal 6 4 2 2 2 3 2 2" xfId="8175" xr:uid="{00000000-0005-0000-0000-000008370000}"/>
    <cellStyle name="Normal 6 4 2 2 2 3 2 2 2" xfId="16848" xr:uid="{00000000-0005-0000-0000-000009370000}"/>
    <cellStyle name="Normal 6 4 2 2 2 3 2 2 2 2" xfId="34201" xr:uid="{00000000-0005-0000-0000-00000A370000}"/>
    <cellStyle name="Normal 6 4 2 2 2 3 2 2 2 3" xfId="51547" xr:uid="{00000000-0005-0000-0000-00000B370000}"/>
    <cellStyle name="Normal 6 4 2 2 2 3 2 2 3" xfId="25528" xr:uid="{00000000-0005-0000-0000-00000C370000}"/>
    <cellStyle name="Normal 6 4 2 2 2 3 2 2 4" xfId="42874" xr:uid="{00000000-0005-0000-0000-00000D370000}"/>
    <cellStyle name="Normal 6 4 2 2 2 3 2 3" xfId="5676" xr:uid="{00000000-0005-0000-0000-00000E370000}"/>
    <cellStyle name="Normal 6 4 2 2 2 3 2 3 2" xfId="14349" xr:uid="{00000000-0005-0000-0000-00000F370000}"/>
    <cellStyle name="Normal 6 4 2 2 2 3 2 3 2 2" xfId="31702" xr:uid="{00000000-0005-0000-0000-000010370000}"/>
    <cellStyle name="Normal 6 4 2 2 2 3 2 3 2 3" xfId="49048" xr:uid="{00000000-0005-0000-0000-000011370000}"/>
    <cellStyle name="Normal 6 4 2 2 2 3 2 3 3" xfId="23029" xr:uid="{00000000-0005-0000-0000-000012370000}"/>
    <cellStyle name="Normal 6 4 2 2 2 3 2 3 4" xfId="40375" xr:uid="{00000000-0005-0000-0000-000013370000}"/>
    <cellStyle name="Normal 6 4 2 2 2 3 2 4" xfId="11066" xr:uid="{00000000-0005-0000-0000-000014370000}"/>
    <cellStyle name="Normal 6 4 2 2 2 3 2 4 2" xfId="28419" xr:uid="{00000000-0005-0000-0000-000015370000}"/>
    <cellStyle name="Normal 6 4 2 2 2 3 2 4 3" xfId="45765" xr:uid="{00000000-0005-0000-0000-000016370000}"/>
    <cellStyle name="Normal 6 4 2 2 2 3 2 5" xfId="19746" xr:uid="{00000000-0005-0000-0000-000017370000}"/>
    <cellStyle name="Normal 6 4 2 2 2 3 2 6" xfId="37092" xr:uid="{00000000-0005-0000-0000-000018370000}"/>
    <cellStyle name="Normal 6 4 2 2 2 3 3" xfId="6362" xr:uid="{00000000-0005-0000-0000-000019370000}"/>
    <cellStyle name="Normal 6 4 2 2 2 3 3 2" xfId="15035" xr:uid="{00000000-0005-0000-0000-00001A370000}"/>
    <cellStyle name="Normal 6 4 2 2 2 3 3 2 2" xfId="32388" xr:uid="{00000000-0005-0000-0000-00001B370000}"/>
    <cellStyle name="Normal 6 4 2 2 2 3 3 2 3" xfId="49734" xr:uid="{00000000-0005-0000-0000-00001C370000}"/>
    <cellStyle name="Normal 6 4 2 2 2 3 3 3" xfId="23715" xr:uid="{00000000-0005-0000-0000-00001D370000}"/>
    <cellStyle name="Normal 6 4 2 2 2 3 3 4" xfId="41061" xr:uid="{00000000-0005-0000-0000-00001E370000}"/>
    <cellStyle name="Normal 6 4 2 2 2 3 4" xfId="4206" xr:uid="{00000000-0005-0000-0000-00001F370000}"/>
    <cellStyle name="Normal 6 4 2 2 2 3 4 2" xfId="12879" xr:uid="{00000000-0005-0000-0000-000020370000}"/>
    <cellStyle name="Normal 6 4 2 2 2 3 4 2 2" xfId="30232" xr:uid="{00000000-0005-0000-0000-000021370000}"/>
    <cellStyle name="Normal 6 4 2 2 2 3 4 2 3" xfId="47578" xr:uid="{00000000-0005-0000-0000-000022370000}"/>
    <cellStyle name="Normal 6 4 2 2 2 3 4 3" xfId="21559" xr:uid="{00000000-0005-0000-0000-000023370000}"/>
    <cellStyle name="Normal 6 4 2 2 2 3 4 4" xfId="38905" xr:uid="{00000000-0005-0000-0000-000024370000}"/>
    <cellStyle name="Normal 6 4 2 2 2 3 5" xfId="9253" xr:uid="{00000000-0005-0000-0000-000025370000}"/>
    <cellStyle name="Normal 6 4 2 2 2 3 5 2" xfId="26606" xr:uid="{00000000-0005-0000-0000-000026370000}"/>
    <cellStyle name="Normal 6 4 2 2 2 3 5 3" xfId="43952" xr:uid="{00000000-0005-0000-0000-000027370000}"/>
    <cellStyle name="Normal 6 4 2 2 2 3 6" xfId="17933" xr:uid="{00000000-0005-0000-0000-000028370000}"/>
    <cellStyle name="Normal 6 4 2 2 2 3 7" xfId="35279" xr:uid="{00000000-0005-0000-0000-000029370000}"/>
    <cellStyle name="Normal 6 4 2 2 2 4" xfId="2148" xr:uid="{00000000-0005-0000-0000-00002A370000}"/>
    <cellStyle name="Normal 6 4 2 2 2 4 2" xfId="7930" xr:uid="{00000000-0005-0000-0000-00002B370000}"/>
    <cellStyle name="Normal 6 4 2 2 2 4 2 2" xfId="16603" xr:uid="{00000000-0005-0000-0000-00002C370000}"/>
    <cellStyle name="Normal 6 4 2 2 2 4 2 2 2" xfId="33956" xr:uid="{00000000-0005-0000-0000-00002D370000}"/>
    <cellStyle name="Normal 6 4 2 2 2 4 2 2 3" xfId="51302" xr:uid="{00000000-0005-0000-0000-00002E370000}"/>
    <cellStyle name="Normal 6 4 2 2 2 4 2 3" xfId="25283" xr:uid="{00000000-0005-0000-0000-00002F370000}"/>
    <cellStyle name="Normal 6 4 2 2 2 4 2 4" xfId="42629" xr:uid="{00000000-0005-0000-0000-000030370000}"/>
    <cellStyle name="Normal 6 4 2 2 2 4 3" xfId="3961" xr:uid="{00000000-0005-0000-0000-000031370000}"/>
    <cellStyle name="Normal 6 4 2 2 2 4 3 2" xfId="12634" xr:uid="{00000000-0005-0000-0000-000032370000}"/>
    <cellStyle name="Normal 6 4 2 2 2 4 3 2 2" xfId="29987" xr:uid="{00000000-0005-0000-0000-000033370000}"/>
    <cellStyle name="Normal 6 4 2 2 2 4 3 2 3" xfId="47333" xr:uid="{00000000-0005-0000-0000-000034370000}"/>
    <cellStyle name="Normal 6 4 2 2 2 4 3 3" xfId="21314" xr:uid="{00000000-0005-0000-0000-000035370000}"/>
    <cellStyle name="Normal 6 4 2 2 2 4 3 4" xfId="38660" xr:uid="{00000000-0005-0000-0000-000036370000}"/>
    <cellStyle name="Normal 6 4 2 2 2 4 4" xfId="10821" xr:uid="{00000000-0005-0000-0000-000037370000}"/>
    <cellStyle name="Normal 6 4 2 2 2 4 4 2" xfId="28174" xr:uid="{00000000-0005-0000-0000-000038370000}"/>
    <cellStyle name="Normal 6 4 2 2 2 4 4 3" xfId="45520" xr:uid="{00000000-0005-0000-0000-000039370000}"/>
    <cellStyle name="Normal 6 4 2 2 2 4 5" xfId="19501" xr:uid="{00000000-0005-0000-0000-00003A370000}"/>
    <cellStyle name="Normal 6 4 2 2 2 4 6" xfId="36847" xr:uid="{00000000-0005-0000-0000-00003B370000}"/>
    <cellStyle name="Normal 6 4 2 2 2 5" xfId="1315" xr:uid="{00000000-0005-0000-0000-00003C370000}"/>
    <cellStyle name="Normal 6 4 2 2 2 5 2" xfId="7097" xr:uid="{00000000-0005-0000-0000-00003D370000}"/>
    <cellStyle name="Normal 6 4 2 2 2 5 2 2" xfId="15770" xr:uid="{00000000-0005-0000-0000-00003E370000}"/>
    <cellStyle name="Normal 6 4 2 2 2 5 2 2 2" xfId="33123" xr:uid="{00000000-0005-0000-0000-00003F370000}"/>
    <cellStyle name="Normal 6 4 2 2 2 5 2 2 3" xfId="50469" xr:uid="{00000000-0005-0000-0000-000040370000}"/>
    <cellStyle name="Normal 6 4 2 2 2 5 2 3" xfId="24450" xr:uid="{00000000-0005-0000-0000-000041370000}"/>
    <cellStyle name="Normal 6 4 2 2 2 5 2 4" xfId="41796" xr:uid="{00000000-0005-0000-0000-000042370000}"/>
    <cellStyle name="Normal 6 4 2 2 2 5 3" xfId="4941" xr:uid="{00000000-0005-0000-0000-000043370000}"/>
    <cellStyle name="Normal 6 4 2 2 2 5 3 2" xfId="13614" xr:uid="{00000000-0005-0000-0000-000044370000}"/>
    <cellStyle name="Normal 6 4 2 2 2 5 3 2 2" xfId="30967" xr:uid="{00000000-0005-0000-0000-000045370000}"/>
    <cellStyle name="Normal 6 4 2 2 2 5 3 2 3" xfId="48313" xr:uid="{00000000-0005-0000-0000-000046370000}"/>
    <cellStyle name="Normal 6 4 2 2 2 5 3 3" xfId="22294" xr:uid="{00000000-0005-0000-0000-000047370000}"/>
    <cellStyle name="Normal 6 4 2 2 2 5 3 4" xfId="39640" xr:uid="{00000000-0005-0000-0000-000048370000}"/>
    <cellStyle name="Normal 6 4 2 2 2 5 4" xfId="9988" xr:uid="{00000000-0005-0000-0000-000049370000}"/>
    <cellStyle name="Normal 6 4 2 2 2 5 4 2" xfId="27341" xr:uid="{00000000-0005-0000-0000-00004A370000}"/>
    <cellStyle name="Normal 6 4 2 2 2 5 4 3" xfId="44687" xr:uid="{00000000-0005-0000-0000-00004B370000}"/>
    <cellStyle name="Normal 6 4 2 2 2 5 5" xfId="18668" xr:uid="{00000000-0005-0000-0000-00004C370000}"/>
    <cellStyle name="Normal 6 4 2 2 2 5 6" xfId="36014" xr:uid="{00000000-0005-0000-0000-00004D370000}"/>
    <cellStyle name="Normal 6 4 2 2 2 6" xfId="6117" xr:uid="{00000000-0005-0000-0000-00004E370000}"/>
    <cellStyle name="Normal 6 4 2 2 2 6 2" xfId="14790" xr:uid="{00000000-0005-0000-0000-00004F370000}"/>
    <cellStyle name="Normal 6 4 2 2 2 6 2 2" xfId="32143" xr:uid="{00000000-0005-0000-0000-000050370000}"/>
    <cellStyle name="Normal 6 4 2 2 2 6 2 3" xfId="49489" xr:uid="{00000000-0005-0000-0000-000051370000}"/>
    <cellStyle name="Normal 6 4 2 2 2 6 3" xfId="23470" xr:uid="{00000000-0005-0000-0000-000052370000}"/>
    <cellStyle name="Normal 6 4 2 2 2 6 4" xfId="40816" xr:uid="{00000000-0005-0000-0000-000053370000}"/>
    <cellStyle name="Normal 6 4 2 2 2 7" xfId="3128" xr:uid="{00000000-0005-0000-0000-000054370000}"/>
    <cellStyle name="Normal 6 4 2 2 2 7 2" xfId="11801" xr:uid="{00000000-0005-0000-0000-000055370000}"/>
    <cellStyle name="Normal 6 4 2 2 2 7 2 2" xfId="29154" xr:uid="{00000000-0005-0000-0000-000056370000}"/>
    <cellStyle name="Normal 6 4 2 2 2 7 2 3" xfId="46500" xr:uid="{00000000-0005-0000-0000-000057370000}"/>
    <cellStyle name="Normal 6 4 2 2 2 7 3" xfId="20481" xr:uid="{00000000-0005-0000-0000-000058370000}"/>
    <cellStyle name="Normal 6 4 2 2 2 7 4" xfId="37827" xr:uid="{00000000-0005-0000-0000-000059370000}"/>
    <cellStyle name="Normal 6 4 2 2 2 8" xfId="9008" xr:uid="{00000000-0005-0000-0000-00005A370000}"/>
    <cellStyle name="Normal 6 4 2 2 2 8 2" xfId="26361" xr:uid="{00000000-0005-0000-0000-00005B370000}"/>
    <cellStyle name="Normal 6 4 2 2 2 8 3" xfId="43707" xr:uid="{00000000-0005-0000-0000-00005C370000}"/>
    <cellStyle name="Normal 6 4 2 2 2 9" xfId="17688" xr:uid="{00000000-0005-0000-0000-00005D370000}"/>
    <cellStyle name="Normal 6 4 2 2 3" xfId="237" xr:uid="{00000000-0005-0000-0000-00005E370000}"/>
    <cellStyle name="Normal 6 4 2 2 3 10" xfId="34936" xr:uid="{00000000-0005-0000-0000-00005F370000}"/>
    <cellStyle name="Normal 6 4 2 2 3 2" xfId="972" xr:uid="{00000000-0005-0000-0000-000060370000}"/>
    <cellStyle name="Normal 6 4 2 2 3 2 2" xfId="2785" xr:uid="{00000000-0005-0000-0000-000061370000}"/>
    <cellStyle name="Normal 6 4 2 2 3 2 2 2" xfId="8567" xr:uid="{00000000-0005-0000-0000-000062370000}"/>
    <cellStyle name="Normal 6 4 2 2 3 2 2 2 2" xfId="17240" xr:uid="{00000000-0005-0000-0000-000063370000}"/>
    <cellStyle name="Normal 6 4 2 2 3 2 2 2 2 2" xfId="34593" xr:uid="{00000000-0005-0000-0000-000064370000}"/>
    <cellStyle name="Normal 6 4 2 2 3 2 2 2 2 3" xfId="51939" xr:uid="{00000000-0005-0000-0000-000065370000}"/>
    <cellStyle name="Normal 6 4 2 2 3 2 2 2 3" xfId="25920" xr:uid="{00000000-0005-0000-0000-000066370000}"/>
    <cellStyle name="Normal 6 4 2 2 3 2 2 2 4" xfId="43266" xr:uid="{00000000-0005-0000-0000-000067370000}"/>
    <cellStyle name="Normal 6 4 2 2 3 2 2 3" xfId="4598" xr:uid="{00000000-0005-0000-0000-000068370000}"/>
    <cellStyle name="Normal 6 4 2 2 3 2 2 3 2" xfId="13271" xr:uid="{00000000-0005-0000-0000-000069370000}"/>
    <cellStyle name="Normal 6 4 2 2 3 2 2 3 2 2" xfId="30624" xr:uid="{00000000-0005-0000-0000-00006A370000}"/>
    <cellStyle name="Normal 6 4 2 2 3 2 2 3 2 3" xfId="47970" xr:uid="{00000000-0005-0000-0000-00006B370000}"/>
    <cellStyle name="Normal 6 4 2 2 3 2 2 3 3" xfId="21951" xr:uid="{00000000-0005-0000-0000-00006C370000}"/>
    <cellStyle name="Normal 6 4 2 2 3 2 2 3 4" xfId="39297" xr:uid="{00000000-0005-0000-0000-00006D370000}"/>
    <cellStyle name="Normal 6 4 2 2 3 2 2 4" xfId="11458" xr:uid="{00000000-0005-0000-0000-00006E370000}"/>
    <cellStyle name="Normal 6 4 2 2 3 2 2 4 2" xfId="28811" xr:uid="{00000000-0005-0000-0000-00006F370000}"/>
    <cellStyle name="Normal 6 4 2 2 3 2 2 4 3" xfId="46157" xr:uid="{00000000-0005-0000-0000-000070370000}"/>
    <cellStyle name="Normal 6 4 2 2 3 2 2 5" xfId="20138" xr:uid="{00000000-0005-0000-0000-000071370000}"/>
    <cellStyle name="Normal 6 4 2 2 3 2 2 6" xfId="37484" xr:uid="{00000000-0005-0000-0000-000072370000}"/>
    <cellStyle name="Normal 6 4 2 2 3 2 3" xfId="1707" xr:uid="{00000000-0005-0000-0000-000073370000}"/>
    <cellStyle name="Normal 6 4 2 2 3 2 3 2" xfId="7489" xr:uid="{00000000-0005-0000-0000-000074370000}"/>
    <cellStyle name="Normal 6 4 2 2 3 2 3 2 2" xfId="16162" xr:uid="{00000000-0005-0000-0000-000075370000}"/>
    <cellStyle name="Normal 6 4 2 2 3 2 3 2 2 2" xfId="33515" xr:uid="{00000000-0005-0000-0000-000076370000}"/>
    <cellStyle name="Normal 6 4 2 2 3 2 3 2 2 3" xfId="50861" xr:uid="{00000000-0005-0000-0000-000077370000}"/>
    <cellStyle name="Normal 6 4 2 2 3 2 3 2 3" xfId="24842" xr:uid="{00000000-0005-0000-0000-000078370000}"/>
    <cellStyle name="Normal 6 4 2 2 3 2 3 2 4" xfId="42188" xr:uid="{00000000-0005-0000-0000-000079370000}"/>
    <cellStyle name="Normal 6 4 2 2 3 2 3 3" xfId="5333" xr:uid="{00000000-0005-0000-0000-00007A370000}"/>
    <cellStyle name="Normal 6 4 2 2 3 2 3 3 2" xfId="14006" xr:uid="{00000000-0005-0000-0000-00007B370000}"/>
    <cellStyle name="Normal 6 4 2 2 3 2 3 3 2 2" xfId="31359" xr:uid="{00000000-0005-0000-0000-00007C370000}"/>
    <cellStyle name="Normal 6 4 2 2 3 2 3 3 2 3" xfId="48705" xr:uid="{00000000-0005-0000-0000-00007D370000}"/>
    <cellStyle name="Normal 6 4 2 2 3 2 3 3 3" xfId="22686" xr:uid="{00000000-0005-0000-0000-00007E370000}"/>
    <cellStyle name="Normal 6 4 2 2 3 2 3 3 4" xfId="40032" xr:uid="{00000000-0005-0000-0000-00007F370000}"/>
    <cellStyle name="Normal 6 4 2 2 3 2 3 4" xfId="10380" xr:uid="{00000000-0005-0000-0000-000080370000}"/>
    <cellStyle name="Normal 6 4 2 2 3 2 3 4 2" xfId="27733" xr:uid="{00000000-0005-0000-0000-000081370000}"/>
    <cellStyle name="Normal 6 4 2 2 3 2 3 4 3" xfId="45079" xr:uid="{00000000-0005-0000-0000-000082370000}"/>
    <cellStyle name="Normal 6 4 2 2 3 2 3 5" xfId="19060" xr:uid="{00000000-0005-0000-0000-000083370000}"/>
    <cellStyle name="Normal 6 4 2 2 3 2 3 6" xfId="36406" xr:uid="{00000000-0005-0000-0000-000084370000}"/>
    <cellStyle name="Normal 6 4 2 2 3 2 4" xfId="6754" xr:uid="{00000000-0005-0000-0000-000085370000}"/>
    <cellStyle name="Normal 6 4 2 2 3 2 4 2" xfId="15427" xr:uid="{00000000-0005-0000-0000-000086370000}"/>
    <cellStyle name="Normal 6 4 2 2 3 2 4 2 2" xfId="32780" xr:uid="{00000000-0005-0000-0000-000087370000}"/>
    <cellStyle name="Normal 6 4 2 2 3 2 4 2 3" xfId="50126" xr:uid="{00000000-0005-0000-0000-000088370000}"/>
    <cellStyle name="Normal 6 4 2 2 3 2 4 3" xfId="24107" xr:uid="{00000000-0005-0000-0000-000089370000}"/>
    <cellStyle name="Normal 6 4 2 2 3 2 4 4" xfId="41453" xr:uid="{00000000-0005-0000-0000-00008A370000}"/>
    <cellStyle name="Normal 6 4 2 2 3 2 5" xfId="3520" xr:uid="{00000000-0005-0000-0000-00008B370000}"/>
    <cellStyle name="Normal 6 4 2 2 3 2 5 2" xfId="12193" xr:uid="{00000000-0005-0000-0000-00008C370000}"/>
    <cellStyle name="Normal 6 4 2 2 3 2 5 2 2" xfId="29546" xr:uid="{00000000-0005-0000-0000-00008D370000}"/>
    <cellStyle name="Normal 6 4 2 2 3 2 5 2 3" xfId="46892" xr:uid="{00000000-0005-0000-0000-00008E370000}"/>
    <cellStyle name="Normal 6 4 2 2 3 2 5 3" xfId="20873" xr:uid="{00000000-0005-0000-0000-00008F370000}"/>
    <cellStyle name="Normal 6 4 2 2 3 2 5 4" xfId="38219" xr:uid="{00000000-0005-0000-0000-000090370000}"/>
    <cellStyle name="Normal 6 4 2 2 3 2 6" xfId="9645" xr:uid="{00000000-0005-0000-0000-000091370000}"/>
    <cellStyle name="Normal 6 4 2 2 3 2 6 2" xfId="26998" xr:uid="{00000000-0005-0000-0000-000092370000}"/>
    <cellStyle name="Normal 6 4 2 2 3 2 6 3" xfId="44344" xr:uid="{00000000-0005-0000-0000-000093370000}"/>
    <cellStyle name="Normal 6 4 2 2 3 2 7" xfId="18325" xr:uid="{00000000-0005-0000-0000-000094370000}"/>
    <cellStyle name="Normal 6 4 2 2 3 2 8" xfId="35671" xr:uid="{00000000-0005-0000-0000-000095370000}"/>
    <cellStyle name="Normal 6 4 2 2 3 3" xfId="727" xr:uid="{00000000-0005-0000-0000-000096370000}"/>
    <cellStyle name="Normal 6 4 2 2 3 3 2" xfId="2540" xr:uid="{00000000-0005-0000-0000-000097370000}"/>
    <cellStyle name="Normal 6 4 2 2 3 3 2 2" xfId="8322" xr:uid="{00000000-0005-0000-0000-000098370000}"/>
    <cellStyle name="Normal 6 4 2 2 3 3 2 2 2" xfId="16995" xr:uid="{00000000-0005-0000-0000-000099370000}"/>
    <cellStyle name="Normal 6 4 2 2 3 3 2 2 2 2" xfId="34348" xr:uid="{00000000-0005-0000-0000-00009A370000}"/>
    <cellStyle name="Normal 6 4 2 2 3 3 2 2 2 3" xfId="51694" xr:uid="{00000000-0005-0000-0000-00009B370000}"/>
    <cellStyle name="Normal 6 4 2 2 3 3 2 2 3" xfId="25675" xr:uid="{00000000-0005-0000-0000-00009C370000}"/>
    <cellStyle name="Normal 6 4 2 2 3 3 2 2 4" xfId="43021" xr:uid="{00000000-0005-0000-0000-00009D370000}"/>
    <cellStyle name="Normal 6 4 2 2 3 3 2 3" xfId="5774" xr:uid="{00000000-0005-0000-0000-00009E370000}"/>
    <cellStyle name="Normal 6 4 2 2 3 3 2 3 2" xfId="14447" xr:uid="{00000000-0005-0000-0000-00009F370000}"/>
    <cellStyle name="Normal 6 4 2 2 3 3 2 3 2 2" xfId="31800" xr:uid="{00000000-0005-0000-0000-0000A0370000}"/>
    <cellStyle name="Normal 6 4 2 2 3 3 2 3 2 3" xfId="49146" xr:uid="{00000000-0005-0000-0000-0000A1370000}"/>
    <cellStyle name="Normal 6 4 2 2 3 3 2 3 3" xfId="23127" xr:uid="{00000000-0005-0000-0000-0000A2370000}"/>
    <cellStyle name="Normal 6 4 2 2 3 3 2 3 4" xfId="40473" xr:uid="{00000000-0005-0000-0000-0000A3370000}"/>
    <cellStyle name="Normal 6 4 2 2 3 3 2 4" xfId="11213" xr:uid="{00000000-0005-0000-0000-0000A4370000}"/>
    <cellStyle name="Normal 6 4 2 2 3 3 2 4 2" xfId="28566" xr:uid="{00000000-0005-0000-0000-0000A5370000}"/>
    <cellStyle name="Normal 6 4 2 2 3 3 2 4 3" xfId="45912" xr:uid="{00000000-0005-0000-0000-0000A6370000}"/>
    <cellStyle name="Normal 6 4 2 2 3 3 2 5" xfId="19893" xr:uid="{00000000-0005-0000-0000-0000A7370000}"/>
    <cellStyle name="Normal 6 4 2 2 3 3 2 6" xfId="37239" xr:uid="{00000000-0005-0000-0000-0000A8370000}"/>
    <cellStyle name="Normal 6 4 2 2 3 3 3" xfId="6509" xr:uid="{00000000-0005-0000-0000-0000A9370000}"/>
    <cellStyle name="Normal 6 4 2 2 3 3 3 2" xfId="15182" xr:uid="{00000000-0005-0000-0000-0000AA370000}"/>
    <cellStyle name="Normal 6 4 2 2 3 3 3 2 2" xfId="32535" xr:uid="{00000000-0005-0000-0000-0000AB370000}"/>
    <cellStyle name="Normal 6 4 2 2 3 3 3 2 3" xfId="49881" xr:uid="{00000000-0005-0000-0000-0000AC370000}"/>
    <cellStyle name="Normal 6 4 2 2 3 3 3 3" xfId="23862" xr:uid="{00000000-0005-0000-0000-0000AD370000}"/>
    <cellStyle name="Normal 6 4 2 2 3 3 3 4" xfId="41208" xr:uid="{00000000-0005-0000-0000-0000AE370000}"/>
    <cellStyle name="Normal 6 4 2 2 3 3 4" xfId="4353" xr:uid="{00000000-0005-0000-0000-0000AF370000}"/>
    <cellStyle name="Normal 6 4 2 2 3 3 4 2" xfId="13026" xr:uid="{00000000-0005-0000-0000-0000B0370000}"/>
    <cellStyle name="Normal 6 4 2 2 3 3 4 2 2" xfId="30379" xr:uid="{00000000-0005-0000-0000-0000B1370000}"/>
    <cellStyle name="Normal 6 4 2 2 3 3 4 2 3" xfId="47725" xr:uid="{00000000-0005-0000-0000-0000B2370000}"/>
    <cellStyle name="Normal 6 4 2 2 3 3 4 3" xfId="21706" xr:uid="{00000000-0005-0000-0000-0000B3370000}"/>
    <cellStyle name="Normal 6 4 2 2 3 3 4 4" xfId="39052" xr:uid="{00000000-0005-0000-0000-0000B4370000}"/>
    <cellStyle name="Normal 6 4 2 2 3 3 5" xfId="9400" xr:uid="{00000000-0005-0000-0000-0000B5370000}"/>
    <cellStyle name="Normal 6 4 2 2 3 3 5 2" xfId="26753" xr:uid="{00000000-0005-0000-0000-0000B6370000}"/>
    <cellStyle name="Normal 6 4 2 2 3 3 5 3" xfId="44099" xr:uid="{00000000-0005-0000-0000-0000B7370000}"/>
    <cellStyle name="Normal 6 4 2 2 3 3 6" xfId="18080" xr:uid="{00000000-0005-0000-0000-0000B8370000}"/>
    <cellStyle name="Normal 6 4 2 2 3 3 7" xfId="35426" xr:uid="{00000000-0005-0000-0000-0000B9370000}"/>
    <cellStyle name="Normal 6 4 2 2 3 4" xfId="2050" xr:uid="{00000000-0005-0000-0000-0000BA370000}"/>
    <cellStyle name="Normal 6 4 2 2 3 4 2" xfId="7832" xr:uid="{00000000-0005-0000-0000-0000BB370000}"/>
    <cellStyle name="Normal 6 4 2 2 3 4 2 2" xfId="16505" xr:uid="{00000000-0005-0000-0000-0000BC370000}"/>
    <cellStyle name="Normal 6 4 2 2 3 4 2 2 2" xfId="33858" xr:uid="{00000000-0005-0000-0000-0000BD370000}"/>
    <cellStyle name="Normal 6 4 2 2 3 4 2 2 3" xfId="51204" xr:uid="{00000000-0005-0000-0000-0000BE370000}"/>
    <cellStyle name="Normal 6 4 2 2 3 4 2 3" xfId="25185" xr:uid="{00000000-0005-0000-0000-0000BF370000}"/>
    <cellStyle name="Normal 6 4 2 2 3 4 2 4" xfId="42531" xr:uid="{00000000-0005-0000-0000-0000C0370000}"/>
    <cellStyle name="Normal 6 4 2 2 3 4 3" xfId="3863" xr:uid="{00000000-0005-0000-0000-0000C1370000}"/>
    <cellStyle name="Normal 6 4 2 2 3 4 3 2" xfId="12536" xr:uid="{00000000-0005-0000-0000-0000C2370000}"/>
    <cellStyle name="Normal 6 4 2 2 3 4 3 2 2" xfId="29889" xr:uid="{00000000-0005-0000-0000-0000C3370000}"/>
    <cellStyle name="Normal 6 4 2 2 3 4 3 2 3" xfId="47235" xr:uid="{00000000-0005-0000-0000-0000C4370000}"/>
    <cellStyle name="Normal 6 4 2 2 3 4 3 3" xfId="21216" xr:uid="{00000000-0005-0000-0000-0000C5370000}"/>
    <cellStyle name="Normal 6 4 2 2 3 4 3 4" xfId="38562" xr:uid="{00000000-0005-0000-0000-0000C6370000}"/>
    <cellStyle name="Normal 6 4 2 2 3 4 4" xfId="10723" xr:uid="{00000000-0005-0000-0000-0000C7370000}"/>
    <cellStyle name="Normal 6 4 2 2 3 4 4 2" xfId="28076" xr:uid="{00000000-0005-0000-0000-0000C8370000}"/>
    <cellStyle name="Normal 6 4 2 2 3 4 4 3" xfId="45422" xr:uid="{00000000-0005-0000-0000-0000C9370000}"/>
    <cellStyle name="Normal 6 4 2 2 3 4 5" xfId="19403" xr:uid="{00000000-0005-0000-0000-0000CA370000}"/>
    <cellStyle name="Normal 6 4 2 2 3 4 6" xfId="36749" xr:uid="{00000000-0005-0000-0000-0000CB370000}"/>
    <cellStyle name="Normal 6 4 2 2 3 5" xfId="1462" xr:uid="{00000000-0005-0000-0000-0000CC370000}"/>
    <cellStyle name="Normal 6 4 2 2 3 5 2" xfId="7244" xr:uid="{00000000-0005-0000-0000-0000CD370000}"/>
    <cellStyle name="Normal 6 4 2 2 3 5 2 2" xfId="15917" xr:uid="{00000000-0005-0000-0000-0000CE370000}"/>
    <cellStyle name="Normal 6 4 2 2 3 5 2 2 2" xfId="33270" xr:uid="{00000000-0005-0000-0000-0000CF370000}"/>
    <cellStyle name="Normal 6 4 2 2 3 5 2 2 3" xfId="50616" xr:uid="{00000000-0005-0000-0000-0000D0370000}"/>
    <cellStyle name="Normal 6 4 2 2 3 5 2 3" xfId="24597" xr:uid="{00000000-0005-0000-0000-0000D1370000}"/>
    <cellStyle name="Normal 6 4 2 2 3 5 2 4" xfId="41943" xr:uid="{00000000-0005-0000-0000-0000D2370000}"/>
    <cellStyle name="Normal 6 4 2 2 3 5 3" xfId="5088" xr:uid="{00000000-0005-0000-0000-0000D3370000}"/>
    <cellStyle name="Normal 6 4 2 2 3 5 3 2" xfId="13761" xr:uid="{00000000-0005-0000-0000-0000D4370000}"/>
    <cellStyle name="Normal 6 4 2 2 3 5 3 2 2" xfId="31114" xr:uid="{00000000-0005-0000-0000-0000D5370000}"/>
    <cellStyle name="Normal 6 4 2 2 3 5 3 2 3" xfId="48460" xr:uid="{00000000-0005-0000-0000-0000D6370000}"/>
    <cellStyle name="Normal 6 4 2 2 3 5 3 3" xfId="22441" xr:uid="{00000000-0005-0000-0000-0000D7370000}"/>
    <cellStyle name="Normal 6 4 2 2 3 5 3 4" xfId="39787" xr:uid="{00000000-0005-0000-0000-0000D8370000}"/>
    <cellStyle name="Normal 6 4 2 2 3 5 4" xfId="10135" xr:uid="{00000000-0005-0000-0000-0000D9370000}"/>
    <cellStyle name="Normal 6 4 2 2 3 5 4 2" xfId="27488" xr:uid="{00000000-0005-0000-0000-0000DA370000}"/>
    <cellStyle name="Normal 6 4 2 2 3 5 4 3" xfId="44834" xr:uid="{00000000-0005-0000-0000-0000DB370000}"/>
    <cellStyle name="Normal 6 4 2 2 3 5 5" xfId="18815" xr:uid="{00000000-0005-0000-0000-0000DC370000}"/>
    <cellStyle name="Normal 6 4 2 2 3 5 6" xfId="36161" xr:uid="{00000000-0005-0000-0000-0000DD370000}"/>
    <cellStyle name="Normal 6 4 2 2 3 6" xfId="6019" xr:uid="{00000000-0005-0000-0000-0000DE370000}"/>
    <cellStyle name="Normal 6 4 2 2 3 6 2" xfId="14692" xr:uid="{00000000-0005-0000-0000-0000DF370000}"/>
    <cellStyle name="Normal 6 4 2 2 3 6 2 2" xfId="32045" xr:uid="{00000000-0005-0000-0000-0000E0370000}"/>
    <cellStyle name="Normal 6 4 2 2 3 6 2 3" xfId="49391" xr:uid="{00000000-0005-0000-0000-0000E1370000}"/>
    <cellStyle name="Normal 6 4 2 2 3 6 3" xfId="23372" xr:uid="{00000000-0005-0000-0000-0000E2370000}"/>
    <cellStyle name="Normal 6 4 2 2 3 6 4" xfId="40718" xr:uid="{00000000-0005-0000-0000-0000E3370000}"/>
    <cellStyle name="Normal 6 4 2 2 3 7" xfId="3275" xr:uid="{00000000-0005-0000-0000-0000E4370000}"/>
    <cellStyle name="Normal 6 4 2 2 3 7 2" xfId="11948" xr:uid="{00000000-0005-0000-0000-0000E5370000}"/>
    <cellStyle name="Normal 6 4 2 2 3 7 2 2" xfId="29301" xr:uid="{00000000-0005-0000-0000-0000E6370000}"/>
    <cellStyle name="Normal 6 4 2 2 3 7 2 3" xfId="46647" xr:uid="{00000000-0005-0000-0000-0000E7370000}"/>
    <cellStyle name="Normal 6 4 2 2 3 7 3" xfId="20628" xr:uid="{00000000-0005-0000-0000-0000E8370000}"/>
    <cellStyle name="Normal 6 4 2 2 3 7 4" xfId="37974" xr:uid="{00000000-0005-0000-0000-0000E9370000}"/>
    <cellStyle name="Normal 6 4 2 2 3 8" xfId="8910" xr:uid="{00000000-0005-0000-0000-0000EA370000}"/>
    <cellStyle name="Normal 6 4 2 2 3 8 2" xfId="26263" xr:uid="{00000000-0005-0000-0000-0000EB370000}"/>
    <cellStyle name="Normal 6 4 2 2 3 8 3" xfId="43609" xr:uid="{00000000-0005-0000-0000-0000EC370000}"/>
    <cellStyle name="Normal 6 4 2 2 3 9" xfId="17590" xr:uid="{00000000-0005-0000-0000-0000ED370000}"/>
    <cellStyle name="Normal 6 4 2 2 4" xfId="825" xr:uid="{00000000-0005-0000-0000-0000EE370000}"/>
    <cellStyle name="Normal 6 4 2 2 4 2" xfId="2638" xr:uid="{00000000-0005-0000-0000-0000EF370000}"/>
    <cellStyle name="Normal 6 4 2 2 4 2 2" xfId="8420" xr:uid="{00000000-0005-0000-0000-0000F0370000}"/>
    <cellStyle name="Normal 6 4 2 2 4 2 2 2" xfId="17093" xr:uid="{00000000-0005-0000-0000-0000F1370000}"/>
    <cellStyle name="Normal 6 4 2 2 4 2 2 2 2" xfId="34446" xr:uid="{00000000-0005-0000-0000-0000F2370000}"/>
    <cellStyle name="Normal 6 4 2 2 4 2 2 2 3" xfId="51792" xr:uid="{00000000-0005-0000-0000-0000F3370000}"/>
    <cellStyle name="Normal 6 4 2 2 4 2 2 3" xfId="25773" xr:uid="{00000000-0005-0000-0000-0000F4370000}"/>
    <cellStyle name="Normal 6 4 2 2 4 2 2 4" xfId="43119" xr:uid="{00000000-0005-0000-0000-0000F5370000}"/>
    <cellStyle name="Normal 6 4 2 2 4 2 3" xfId="4451" xr:uid="{00000000-0005-0000-0000-0000F6370000}"/>
    <cellStyle name="Normal 6 4 2 2 4 2 3 2" xfId="13124" xr:uid="{00000000-0005-0000-0000-0000F7370000}"/>
    <cellStyle name="Normal 6 4 2 2 4 2 3 2 2" xfId="30477" xr:uid="{00000000-0005-0000-0000-0000F8370000}"/>
    <cellStyle name="Normal 6 4 2 2 4 2 3 2 3" xfId="47823" xr:uid="{00000000-0005-0000-0000-0000F9370000}"/>
    <cellStyle name="Normal 6 4 2 2 4 2 3 3" xfId="21804" xr:uid="{00000000-0005-0000-0000-0000FA370000}"/>
    <cellStyle name="Normal 6 4 2 2 4 2 3 4" xfId="39150" xr:uid="{00000000-0005-0000-0000-0000FB370000}"/>
    <cellStyle name="Normal 6 4 2 2 4 2 4" xfId="11311" xr:uid="{00000000-0005-0000-0000-0000FC370000}"/>
    <cellStyle name="Normal 6 4 2 2 4 2 4 2" xfId="28664" xr:uid="{00000000-0005-0000-0000-0000FD370000}"/>
    <cellStyle name="Normal 6 4 2 2 4 2 4 3" xfId="46010" xr:uid="{00000000-0005-0000-0000-0000FE370000}"/>
    <cellStyle name="Normal 6 4 2 2 4 2 5" xfId="19991" xr:uid="{00000000-0005-0000-0000-0000FF370000}"/>
    <cellStyle name="Normal 6 4 2 2 4 2 6" xfId="37337" xr:uid="{00000000-0005-0000-0000-000000380000}"/>
    <cellStyle name="Normal 6 4 2 2 4 3" xfId="1560" xr:uid="{00000000-0005-0000-0000-000001380000}"/>
    <cellStyle name="Normal 6 4 2 2 4 3 2" xfId="7342" xr:uid="{00000000-0005-0000-0000-000002380000}"/>
    <cellStyle name="Normal 6 4 2 2 4 3 2 2" xfId="16015" xr:uid="{00000000-0005-0000-0000-000003380000}"/>
    <cellStyle name="Normal 6 4 2 2 4 3 2 2 2" xfId="33368" xr:uid="{00000000-0005-0000-0000-000004380000}"/>
    <cellStyle name="Normal 6 4 2 2 4 3 2 2 3" xfId="50714" xr:uid="{00000000-0005-0000-0000-000005380000}"/>
    <cellStyle name="Normal 6 4 2 2 4 3 2 3" xfId="24695" xr:uid="{00000000-0005-0000-0000-000006380000}"/>
    <cellStyle name="Normal 6 4 2 2 4 3 2 4" xfId="42041" xr:uid="{00000000-0005-0000-0000-000007380000}"/>
    <cellStyle name="Normal 6 4 2 2 4 3 3" xfId="5186" xr:uid="{00000000-0005-0000-0000-000008380000}"/>
    <cellStyle name="Normal 6 4 2 2 4 3 3 2" xfId="13859" xr:uid="{00000000-0005-0000-0000-000009380000}"/>
    <cellStyle name="Normal 6 4 2 2 4 3 3 2 2" xfId="31212" xr:uid="{00000000-0005-0000-0000-00000A380000}"/>
    <cellStyle name="Normal 6 4 2 2 4 3 3 2 3" xfId="48558" xr:uid="{00000000-0005-0000-0000-00000B380000}"/>
    <cellStyle name="Normal 6 4 2 2 4 3 3 3" xfId="22539" xr:uid="{00000000-0005-0000-0000-00000C380000}"/>
    <cellStyle name="Normal 6 4 2 2 4 3 3 4" xfId="39885" xr:uid="{00000000-0005-0000-0000-00000D380000}"/>
    <cellStyle name="Normal 6 4 2 2 4 3 4" xfId="10233" xr:uid="{00000000-0005-0000-0000-00000E380000}"/>
    <cellStyle name="Normal 6 4 2 2 4 3 4 2" xfId="27586" xr:uid="{00000000-0005-0000-0000-00000F380000}"/>
    <cellStyle name="Normal 6 4 2 2 4 3 4 3" xfId="44932" xr:uid="{00000000-0005-0000-0000-000010380000}"/>
    <cellStyle name="Normal 6 4 2 2 4 3 5" xfId="18913" xr:uid="{00000000-0005-0000-0000-000011380000}"/>
    <cellStyle name="Normal 6 4 2 2 4 3 6" xfId="36259" xr:uid="{00000000-0005-0000-0000-000012380000}"/>
    <cellStyle name="Normal 6 4 2 2 4 4" xfId="6607" xr:uid="{00000000-0005-0000-0000-000013380000}"/>
    <cellStyle name="Normal 6 4 2 2 4 4 2" xfId="15280" xr:uid="{00000000-0005-0000-0000-000014380000}"/>
    <cellStyle name="Normal 6 4 2 2 4 4 2 2" xfId="32633" xr:uid="{00000000-0005-0000-0000-000015380000}"/>
    <cellStyle name="Normal 6 4 2 2 4 4 2 3" xfId="49979" xr:uid="{00000000-0005-0000-0000-000016380000}"/>
    <cellStyle name="Normal 6 4 2 2 4 4 3" xfId="23960" xr:uid="{00000000-0005-0000-0000-000017380000}"/>
    <cellStyle name="Normal 6 4 2 2 4 4 4" xfId="41306" xr:uid="{00000000-0005-0000-0000-000018380000}"/>
    <cellStyle name="Normal 6 4 2 2 4 5" xfId="3373" xr:uid="{00000000-0005-0000-0000-000019380000}"/>
    <cellStyle name="Normal 6 4 2 2 4 5 2" xfId="12046" xr:uid="{00000000-0005-0000-0000-00001A380000}"/>
    <cellStyle name="Normal 6 4 2 2 4 5 2 2" xfId="29399" xr:uid="{00000000-0005-0000-0000-00001B380000}"/>
    <cellStyle name="Normal 6 4 2 2 4 5 2 3" xfId="46745" xr:uid="{00000000-0005-0000-0000-00001C380000}"/>
    <cellStyle name="Normal 6 4 2 2 4 5 3" xfId="20726" xr:uid="{00000000-0005-0000-0000-00001D380000}"/>
    <cellStyle name="Normal 6 4 2 2 4 5 4" xfId="38072" xr:uid="{00000000-0005-0000-0000-00001E380000}"/>
    <cellStyle name="Normal 6 4 2 2 4 6" xfId="9498" xr:uid="{00000000-0005-0000-0000-00001F380000}"/>
    <cellStyle name="Normal 6 4 2 2 4 6 2" xfId="26851" xr:uid="{00000000-0005-0000-0000-000020380000}"/>
    <cellStyle name="Normal 6 4 2 2 4 6 3" xfId="44197" xr:uid="{00000000-0005-0000-0000-000021380000}"/>
    <cellStyle name="Normal 6 4 2 2 4 7" xfId="18178" xr:uid="{00000000-0005-0000-0000-000022380000}"/>
    <cellStyle name="Normal 6 4 2 2 4 8" xfId="35524" xr:uid="{00000000-0005-0000-0000-000023380000}"/>
    <cellStyle name="Normal 6 4 2 2 5" xfId="482" xr:uid="{00000000-0005-0000-0000-000024380000}"/>
    <cellStyle name="Normal 6 4 2 2 5 2" xfId="2295" xr:uid="{00000000-0005-0000-0000-000025380000}"/>
    <cellStyle name="Normal 6 4 2 2 5 2 2" xfId="8077" xr:uid="{00000000-0005-0000-0000-000026380000}"/>
    <cellStyle name="Normal 6 4 2 2 5 2 2 2" xfId="16750" xr:uid="{00000000-0005-0000-0000-000027380000}"/>
    <cellStyle name="Normal 6 4 2 2 5 2 2 2 2" xfId="34103" xr:uid="{00000000-0005-0000-0000-000028380000}"/>
    <cellStyle name="Normal 6 4 2 2 5 2 2 2 3" xfId="51449" xr:uid="{00000000-0005-0000-0000-000029380000}"/>
    <cellStyle name="Normal 6 4 2 2 5 2 2 3" xfId="25430" xr:uid="{00000000-0005-0000-0000-00002A380000}"/>
    <cellStyle name="Normal 6 4 2 2 5 2 2 4" xfId="42776" xr:uid="{00000000-0005-0000-0000-00002B380000}"/>
    <cellStyle name="Normal 6 4 2 2 5 2 3" xfId="5578" xr:uid="{00000000-0005-0000-0000-00002C380000}"/>
    <cellStyle name="Normal 6 4 2 2 5 2 3 2" xfId="14251" xr:uid="{00000000-0005-0000-0000-00002D380000}"/>
    <cellStyle name="Normal 6 4 2 2 5 2 3 2 2" xfId="31604" xr:uid="{00000000-0005-0000-0000-00002E380000}"/>
    <cellStyle name="Normal 6 4 2 2 5 2 3 2 3" xfId="48950" xr:uid="{00000000-0005-0000-0000-00002F380000}"/>
    <cellStyle name="Normal 6 4 2 2 5 2 3 3" xfId="22931" xr:uid="{00000000-0005-0000-0000-000030380000}"/>
    <cellStyle name="Normal 6 4 2 2 5 2 3 4" xfId="40277" xr:uid="{00000000-0005-0000-0000-000031380000}"/>
    <cellStyle name="Normal 6 4 2 2 5 2 4" xfId="10968" xr:uid="{00000000-0005-0000-0000-000032380000}"/>
    <cellStyle name="Normal 6 4 2 2 5 2 4 2" xfId="28321" xr:uid="{00000000-0005-0000-0000-000033380000}"/>
    <cellStyle name="Normal 6 4 2 2 5 2 4 3" xfId="45667" xr:uid="{00000000-0005-0000-0000-000034380000}"/>
    <cellStyle name="Normal 6 4 2 2 5 2 5" xfId="19648" xr:uid="{00000000-0005-0000-0000-000035380000}"/>
    <cellStyle name="Normal 6 4 2 2 5 2 6" xfId="36994" xr:uid="{00000000-0005-0000-0000-000036380000}"/>
    <cellStyle name="Normal 6 4 2 2 5 3" xfId="6264" xr:uid="{00000000-0005-0000-0000-000037380000}"/>
    <cellStyle name="Normal 6 4 2 2 5 3 2" xfId="14937" xr:uid="{00000000-0005-0000-0000-000038380000}"/>
    <cellStyle name="Normal 6 4 2 2 5 3 2 2" xfId="32290" xr:uid="{00000000-0005-0000-0000-000039380000}"/>
    <cellStyle name="Normal 6 4 2 2 5 3 2 3" xfId="49636" xr:uid="{00000000-0005-0000-0000-00003A380000}"/>
    <cellStyle name="Normal 6 4 2 2 5 3 3" xfId="23617" xr:uid="{00000000-0005-0000-0000-00003B380000}"/>
    <cellStyle name="Normal 6 4 2 2 5 3 4" xfId="40963" xr:uid="{00000000-0005-0000-0000-00003C380000}"/>
    <cellStyle name="Normal 6 4 2 2 5 4" xfId="4108" xr:uid="{00000000-0005-0000-0000-00003D380000}"/>
    <cellStyle name="Normal 6 4 2 2 5 4 2" xfId="12781" xr:uid="{00000000-0005-0000-0000-00003E380000}"/>
    <cellStyle name="Normal 6 4 2 2 5 4 2 2" xfId="30134" xr:uid="{00000000-0005-0000-0000-00003F380000}"/>
    <cellStyle name="Normal 6 4 2 2 5 4 2 3" xfId="47480" xr:uid="{00000000-0005-0000-0000-000040380000}"/>
    <cellStyle name="Normal 6 4 2 2 5 4 3" xfId="21461" xr:uid="{00000000-0005-0000-0000-000041380000}"/>
    <cellStyle name="Normal 6 4 2 2 5 4 4" xfId="38807" xr:uid="{00000000-0005-0000-0000-000042380000}"/>
    <cellStyle name="Normal 6 4 2 2 5 5" xfId="9155" xr:uid="{00000000-0005-0000-0000-000043380000}"/>
    <cellStyle name="Normal 6 4 2 2 5 5 2" xfId="26508" xr:uid="{00000000-0005-0000-0000-000044380000}"/>
    <cellStyle name="Normal 6 4 2 2 5 5 3" xfId="43854" xr:uid="{00000000-0005-0000-0000-000045380000}"/>
    <cellStyle name="Normal 6 4 2 2 5 6" xfId="17835" xr:uid="{00000000-0005-0000-0000-000046380000}"/>
    <cellStyle name="Normal 6 4 2 2 5 7" xfId="35181" xr:uid="{00000000-0005-0000-0000-000047380000}"/>
    <cellStyle name="Normal 6 4 2 2 6" xfId="1903" xr:uid="{00000000-0005-0000-0000-000048380000}"/>
    <cellStyle name="Normal 6 4 2 2 6 2" xfId="7685" xr:uid="{00000000-0005-0000-0000-000049380000}"/>
    <cellStyle name="Normal 6 4 2 2 6 2 2" xfId="16358" xr:uid="{00000000-0005-0000-0000-00004A380000}"/>
    <cellStyle name="Normal 6 4 2 2 6 2 2 2" xfId="33711" xr:uid="{00000000-0005-0000-0000-00004B380000}"/>
    <cellStyle name="Normal 6 4 2 2 6 2 2 3" xfId="51057" xr:uid="{00000000-0005-0000-0000-00004C380000}"/>
    <cellStyle name="Normal 6 4 2 2 6 2 3" xfId="25038" xr:uid="{00000000-0005-0000-0000-00004D380000}"/>
    <cellStyle name="Normal 6 4 2 2 6 2 4" xfId="42384" xr:uid="{00000000-0005-0000-0000-00004E380000}"/>
    <cellStyle name="Normal 6 4 2 2 6 3" xfId="3716" xr:uid="{00000000-0005-0000-0000-00004F380000}"/>
    <cellStyle name="Normal 6 4 2 2 6 3 2" xfId="12389" xr:uid="{00000000-0005-0000-0000-000050380000}"/>
    <cellStyle name="Normal 6 4 2 2 6 3 2 2" xfId="29742" xr:uid="{00000000-0005-0000-0000-000051380000}"/>
    <cellStyle name="Normal 6 4 2 2 6 3 2 3" xfId="47088" xr:uid="{00000000-0005-0000-0000-000052380000}"/>
    <cellStyle name="Normal 6 4 2 2 6 3 3" xfId="21069" xr:uid="{00000000-0005-0000-0000-000053380000}"/>
    <cellStyle name="Normal 6 4 2 2 6 3 4" xfId="38415" xr:uid="{00000000-0005-0000-0000-000054380000}"/>
    <cellStyle name="Normal 6 4 2 2 6 4" xfId="10576" xr:uid="{00000000-0005-0000-0000-000055380000}"/>
    <cellStyle name="Normal 6 4 2 2 6 4 2" xfId="27929" xr:uid="{00000000-0005-0000-0000-000056380000}"/>
    <cellStyle name="Normal 6 4 2 2 6 4 3" xfId="45275" xr:uid="{00000000-0005-0000-0000-000057380000}"/>
    <cellStyle name="Normal 6 4 2 2 6 5" xfId="19256" xr:uid="{00000000-0005-0000-0000-000058380000}"/>
    <cellStyle name="Normal 6 4 2 2 6 6" xfId="36602" xr:uid="{00000000-0005-0000-0000-000059380000}"/>
    <cellStyle name="Normal 6 4 2 2 7" xfId="1217" xr:uid="{00000000-0005-0000-0000-00005A380000}"/>
    <cellStyle name="Normal 6 4 2 2 7 2" xfId="6999" xr:uid="{00000000-0005-0000-0000-00005B380000}"/>
    <cellStyle name="Normal 6 4 2 2 7 2 2" xfId="15672" xr:uid="{00000000-0005-0000-0000-00005C380000}"/>
    <cellStyle name="Normal 6 4 2 2 7 2 2 2" xfId="33025" xr:uid="{00000000-0005-0000-0000-00005D380000}"/>
    <cellStyle name="Normal 6 4 2 2 7 2 2 3" xfId="50371" xr:uid="{00000000-0005-0000-0000-00005E380000}"/>
    <cellStyle name="Normal 6 4 2 2 7 2 3" xfId="24352" xr:uid="{00000000-0005-0000-0000-00005F380000}"/>
    <cellStyle name="Normal 6 4 2 2 7 2 4" xfId="41698" xr:uid="{00000000-0005-0000-0000-000060380000}"/>
    <cellStyle name="Normal 6 4 2 2 7 3" xfId="4843" xr:uid="{00000000-0005-0000-0000-000061380000}"/>
    <cellStyle name="Normal 6 4 2 2 7 3 2" xfId="13516" xr:uid="{00000000-0005-0000-0000-000062380000}"/>
    <cellStyle name="Normal 6 4 2 2 7 3 2 2" xfId="30869" xr:uid="{00000000-0005-0000-0000-000063380000}"/>
    <cellStyle name="Normal 6 4 2 2 7 3 2 3" xfId="48215" xr:uid="{00000000-0005-0000-0000-000064380000}"/>
    <cellStyle name="Normal 6 4 2 2 7 3 3" xfId="22196" xr:uid="{00000000-0005-0000-0000-000065380000}"/>
    <cellStyle name="Normal 6 4 2 2 7 3 4" xfId="39542" xr:uid="{00000000-0005-0000-0000-000066380000}"/>
    <cellStyle name="Normal 6 4 2 2 7 4" xfId="9890" xr:uid="{00000000-0005-0000-0000-000067380000}"/>
    <cellStyle name="Normal 6 4 2 2 7 4 2" xfId="27243" xr:uid="{00000000-0005-0000-0000-000068380000}"/>
    <cellStyle name="Normal 6 4 2 2 7 4 3" xfId="44589" xr:uid="{00000000-0005-0000-0000-000069380000}"/>
    <cellStyle name="Normal 6 4 2 2 7 5" xfId="18570" xr:uid="{00000000-0005-0000-0000-00006A380000}"/>
    <cellStyle name="Normal 6 4 2 2 7 6" xfId="35916" xr:uid="{00000000-0005-0000-0000-00006B380000}"/>
    <cellStyle name="Normal 6 4 2 2 8" xfId="5872" xr:uid="{00000000-0005-0000-0000-00006C380000}"/>
    <cellStyle name="Normal 6 4 2 2 8 2" xfId="14545" xr:uid="{00000000-0005-0000-0000-00006D380000}"/>
    <cellStyle name="Normal 6 4 2 2 8 2 2" xfId="31898" xr:uid="{00000000-0005-0000-0000-00006E380000}"/>
    <cellStyle name="Normal 6 4 2 2 8 2 3" xfId="49244" xr:uid="{00000000-0005-0000-0000-00006F380000}"/>
    <cellStyle name="Normal 6 4 2 2 8 3" xfId="23225" xr:uid="{00000000-0005-0000-0000-000070380000}"/>
    <cellStyle name="Normal 6 4 2 2 8 4" xfId="40571" xr:uid="{00000000-0005-0000-0000-000071380000}"/>
    <cellStyle name="Normal 6 4 2 2 9" xfId="3030" xr:uid="{00000000-0005-0000-0000-000072380000}"/>
    <cellStyle name="Normal 6 4 2 2 9 2" xfId="11703" xr:uid="{00000000-0005-0000-0000-000073380000}"/>
    <cellStyle name="Normal 6 4 2 2 9 2 2" xfId="29056" xr:uid="{00000000-0005-0000-0000-000074380000}"/>
    <cellStyle name="Normal 6 4 2 2 9 2 3" xfId="46402" xr:uid="{00000000-0005-0000-0000-000075380000}"/>
    <cellStyle name="Normal 6 4 2 2 9 3" xfId="20383" xr:uid="{00000000-0005-0000-0000-000076380000}"/>
    <cellStyle name="Normal 6 4 2 2 9 4" xfId="37729" xr:uid="{00000000-0005-0000-0000-000077380000}"/>
    <cellStyle name="Normal 6 4 2 3" xfId="188" xr:uid="{00000000-0005-0000-0000-000078380000}"/>
    <cellStyle name="Normal 6 4 2 3 10" xfId="17541" xr:uid="{00000000-0005-0000-0000-000079380000}"/>
    <cellStyle name="Normal 6 4 2 3 11" xfId="34887" xr:uid="{00000000-0005-0000-0000-00007A380000}"/>
    <cellStyle name="Normal 6 4 2 3 2" xfId="678" xr:uid="{00000000-0005-0000-0000-00007B380000}"/>
    <cellStyle name="Normal 6 4 2 3 2 2" xfId="2491" xr:uid="{00000000-0005-0000-0000-00007C380000}"/>
    <cellStyle name="Normal 6 4 2 3 2 2 2" xfId="8273" xr:uid="{00000000-0005-0000-0000-00007D380000}"/>
    <cellStyle name="Normal 6 4 2 3 2 2 2 2" xfId="16946" xr:uid="{00000000-0005-0000-0000-00007E380000}"/>
    <cellStyle name="Normal 6 4 2 3 2 2 2 2 2" xfId="34299" xr:uid="{00000000-0005-0000-0000-00007F380000}"/>
    <cellStyle name="Normal 6 4 2 3 2 2 2 2 3" xfId="51645" xr:uid="{00000000-0005-0000-0000-000080380000}"/>
    <cellStyle name="Normal 6 4 2 3 2 2 2 3" xfId="25626" xr:uid="{00000000-0005-0000-0000-000081380000}"/>
    <cellStyle name="Normal 6 4 2 3 2 2 2 4" xfId="42972" xr:uid="{00000000-0005-0000-0000-000082380000}"/>
    <cellStyle name="Normal 6 4 2 3 2 2 3" xfId="4304" xr:uid="{00000000-0005-0000-0000-000083380000}"/>
    <cellStyle name="Normal 6 4 2 3 2 2 3 2" xfId="12977" xr:uid="{00000000-0005-0000-0000-000084380000}"/>
    <cellStyle name="Normal 6 4 2 3 2 2 3 2 2" xfId="30330" xr:uid="{00000000-0005-0000-0000-000085380000}"/>
    <cellStyle name="Normal 6 4 2 3 2 2 3 2 3" xfId="47676" xr:uid="{00000000-0005-0000-0000-000086380000}"/>
    <cellStyle name="Normal 6 4 2 3 2 2 3 3" xfId="21657" xr:uid="{00000000-0005-0000-0000-000087380000}"/>
    <cellStyle name="Normal 6 4 2 3 2 2 3 4" xfId="39003" xr:uid="{00000000-0005-0000-0000-000088380000}"/>
    <cellStyle name="Normal 6 4 2 3 2 2 4" xfId="11164" xr:uid="{00000000-0005-0000-0000-000089380000}"/>
    <cellStyle name="Normal 6 4 2 3 2 2 4 2" xfId="28517" xr:uid="{00000000-0005-0000-0000-00008A380000}"/>
    <cellStyle name="Normal 6 4 2 3 2 2 4 3" xfId="45863" xr:uid="{00000000-0005-0000-0000-00008B380000}"/>
    <cellStyle name="Normal 6 4 2 3 2 2 5" xfId="19844" xr:uid="{00000000-0005-0000-0000-00008C380000}"/>
    <cellStyle name="Normal 6 4 2 3 2 2 6" xfId="37190" xr:uid="{00000000-0005-0000-0000-00008D380000}"/>
    <cellStyle name="Normal 6 4 2 3 2 3" xfId="1413" xr:uid="{00000000-0005-0000-0000-00008E380000}"/>
    <cellStyle name="Normal 6 4 2 3 2 3 2" xfId="7195" xr:uid="{00000000-0005-0000-0000-00008F380000}"/>
    <cellStyle name="Normal 6 4 2 3 2 3 2 2" xfId="15868" xr:uid="{00000000-0005-0000-0000-000090380000}"/>
    <cellStyle name="Normal 6 4 2 3 2 3 2 2 2" xfId="33221" xr:uid="{00000000-0005-0000-0000-000091380000}"/>
    <cellStyle name="Normal 6 4 2 3 2 3 2 2 3" xfId="50567" xr:uid="{00000000-0005-0000-0000-000092380000}"/>
    <cellStyle name="Normal 6 4 2 3 2 3 2 3" xfId="24548" xr:uid="{00000000-0005-0000-0000-000093380000}"/>
    <cellStyle name="Normal 6 4 2 3 2 3 2 4" xfId="41894" xr:uid="{00000000-0005-0000-0000-000094380000}"/>
    <cellStyle name="Normal 6 4 2 3 2 3 3" xfId="5039" xr:uid="{00000000-0005-0000-0000-000095380000}"/>
    <cellStyle name="Normal 6 4 2 3 2 3 3 2" xfId="13712" xr:uid="{00000000-0005-0000-0000-000096380000}"/>
    <cellStyle name="Normal 6 4 2 3 2 3 3 2 2" xfId="31065" xr:uid="{00000000-0005-0000-0000-000097380000}"/>
    <cellStyle name="Normal 6 4 2 3 2 3 3 2 3" xfId="48411" xr:uid="{00000000-0005-0000-0000-000098380000}"/>
    <cellStyle name="Normal 6 4 2 3 2 3 3 3" xfId="22392" xr:uid="{00000000-0005-0000-0000-000099380000}"/>
    <cellStyle name="Normal 6 4 2 3 2 3 3 4" xfId="39738" xr:uid="{00000000-0005-0000-0000-00009A380000}"/>
    <cellStyle name="Normal 6 4 2 3 2 3 4" xfId="10086" xr:uid="{00000000-0005-0000-0000-00009B380000}"/>
    <cellStyle name="Normal 6 4 2 3 2 3 4 2" xfId="27439" xr:uid="{00000000-0005-0000-0000-00009C380000}"/>
    <cellStyle name="Normal 6 4 2 3 2 3 4 3" xfId="44785" xr:uid="{00000000-0005-0000-0000-00009D380000}"/>
    <cellStyle name="Normal 6 4 2 3 2 3 5" xfId="18766" xr:uid="{00000000-0005-0000-0000-00009E380000}"/>
    <cellStyle name="Normal 6 4 2 3 2 3 6" xfId="36112" xr:uid="{00000000-0005-0000-0000-00009F380000}"/>
    <cellStyle name="Normal 6 4 2 3 2 4" xfId="6460" xr:uid="{00000000-0005-0000-0000-0000A0380000}"/>
    <cellStyle name="Normal 6 4 2 3 2 4 2" xfId="15133" xr:uid="{00000000-0005-0000-0000-0000A1380000}"/>
    <cellStyle name="Normal 6 4 2 3 2 4 2 2" xfId="32486" xr:uid="{00000000-0005-0000-0000-0000A2380000}"/>
    <cellStyle name="Normal 6 4 2 3 2 4 2 3" xfId="49832" xr:uid="{00000000-0005-0000-0000-0000A3380000}"/>
    <cellStyle name="Normal 6 4 2 3 2 4 3" xfId="23813" xr:uid="{00000000-0005-0000-0000-0000A4380000}"/>
    <cellStyle name="Normal 6 4 2 3 2 4 4" xfId="41159" xr:uid="{00000000-0005-0000-0000-0000A5380000}"/>
    <cellStyle name="Normal 6 4 2 3 2 5" xfId="3226" xr:uid="{00000000-0005-0000-0000-0000A6380000}"/>
    <cellStyle name="Normal 6 4 2 3 2 5 2" xfId="11899" xr:uid="{00000000-0005-0000-0000-0000A7380000}"/>
    <cellStyle name="Normal 6 4 2 3 2 5 2 2" xfId="29252" xr:uid="{00000000-0005-0000-0000-0000A8380000}"/>
    <cellStyle name="Normal 6 4 2 3 2 5 2 3" xfId="46598" xr:uid="{00000000-0005-0000-0000-0000A9380000}"/>
    <cellStyle name="Normal 6 4 2 3 2 5 3" xfId="20579" xr:uid="{00000000-0005-0000-0000-0000AA380000}"/>
    <cellStyle name="Normal 6 4 2 3 2 5 4" xfId="37925" xr:uid="{00000000-0005-0000-0000-0000AB380000}"/>
    <cellStyle name="Normal 6 4 2 3 2 6" xfId="9351" xr:uid="{00000000-0005-0000-0000-0000AC380000}"/>
    <cellStyle name="Normal 6 4 2 3 2 6 2" xfId="26704" xr:uid="{00000000-0005-0000-0000-0000AD380000}"/>
    <cellStyle name="Normal 6 4 2 3 2 6 3" xfId="44050" xr:uid="{00000000-0005-0000-0000-0000AE380000}"/>
    <cellStyle name="Normal 6 4 2 3 2 7" xfId="18031" xr:uid="{00000000-0005-0000-0000-0000AF380000}"/>
    <cellStyle name="Normal 6 4 2 3 2 8" xfId="35377" xr:uid="{00000000-0005-0000-0000-0000B0380000}"/>
    <cellStyle name="Normal 6 4 2 3 3" xfId="923" xr:uid="{00000000-0005-0000-0000-0000B1380000}"/>
    <cellStyle name="Normal 6 4 2 3 3 2" xfId="2736" xr:uid="{00000000-0005-0000-0000-0000B2380000}"/>
    <cellStyle name="Normal 6 4 2 3 3 2 2" xfId="8518" xr:uid="{00000000-0005-0000-0000-0000B3380000}"/>
    <cellStyle name="Normal 6 4 2 3 3 2 2 2" xfId="17191" xr:uid="{00000000-0005-0000-0000-0000B4380000}"/>
    <cellStyle name="Normal 6 4 2 3 3 2 2 2 2" xfId="34544" xr:uid="{00000000-0005-0000-0000-0000B5380000}"/>
    <cellStyle name="Normal 6 4 2 3 3 2 2 2 3" xfId="51890" xr:uid="{00000000-0005-0000-0000-0000B6380000}"/>
    <cellStyle name="Normal 6 4 2 3 3 2 2 3" xfId="25871" xr:uid="{00000000-0005-0000-0000-0000B7380000}"/>
    <cellStyle name="Normal 6 4 2 3 3 2 2 4" xfId="43217" xr:uid="{00000000-0005-0000-0000-0000B8380000}"/>
    <cellStyle name="Normal 6 4 2 3 3 2 3" xfId="4549" xr:uid="{00000000-0005-0000-0000-0000B9380000}"/>
    <cellStyle name="Normal 6 4 2 3 3 2 3 2" xfId="13222" xr:uid="{00000000-0005-0000-0000-0000BA380000}"/>
    <cellStyle name="Normal 6 4 2 3 3 2 3 2 2" xfId="30575" xr:uid="{00000000-0005-0000-0000-0000BB380000}"/>
    <cellStyle name="Normal 6 4 2 3 3 2 3 2 3" xfId="47921" xr:uid="{00000000-0005-0000-0000-0000BC380000}"/>
    <cellStyle name="Normal 6 4 2 3 3 2 3 3" xfId="21902" xr:uid="{00000000-0005-0000-0000-0000BD380000}"/>
    <cellStyle name="Normal 6 4 2 3 3 2 3 4" xfId="39248" xr:uid="{00000000-0005-0000-0000-0000BE380000}"/>
    <cellStyle name="Normal 6 4 2 3 3 2 4" xfId="11409" xr:uid="{00000000-0005-0000-0000-0000BF380000}"/>
    <cellStyle name="Normal 6 4 2 3 3 2 4 2" xfId="28762" xr:uid="{00000000-0005-0000-0000-0000C0380000}"/>
    <cellStyle name="Normal 6 4 2 3 3 2 4 3" xfId="46108" xr:uid="{00000000-0005-0000-0000-0000C1380000}"/>
    <cellStyle name="Normal 6 4 2 3 3 2 5" xfId="20089" xr:uid="{00000000-0005-0000-0000-0000C2380000}"/>
    <cellStyle name="Normal 6 4 2 3 3 2 6" xfId="37435" xr:uid="{00000000-0005-0000-0000-0000C3380000}"/>
    <cellStyle name="Normal 6 4 2 3 3 3" xfId="1658" xr:uid="{00000000-0005-0000-0000-0000C4380000}"/>
    <cellStyle name="Normal 6 4 2 3 3 3 2" xfId="7440" xr:uid="{00000000-0005-0000-0000-0000C5380000}"/>
    <cellStyle name="Normal 6 4 2 3 3 3 2 2" xfId="16113" xr:uid="{00000000-0005-0000-0000-0000C6380000}"/>
    <cellStyle name="Normal 6 4 2 3 3 3 2 2 2" xfId="33466" xr:uid="{00000000-0005-0000-0000-0000C7380000}"/>
    <cellStyle name="Normal 6 4 2 3 3 3 2 2 3" xfId="50812" xr:uid="{00000000-0005-0000-0000-0000C8380000}"/>
    <cellStyle name="Normal 6 4 2 3 3 3 2 3" xfId="24793" xr:uid="{00000000-0005-0000-0000-0000C9380000}"/>
    <cellStyle name="Normal 6 4 2 3 3 3 2 4" xfId="42139" xr:uid="{00000000-0005-0000-0000-0000CA380000}"/>
    <cellStyle name="Normal 6 4 2 3 3 3 3" xfId="5284" xr:uid="{00000000-0005-0000-0000-0000CB380000}"/>
    <cellStyle name="Normal 6 4 2 3 3 3 3 2" xfId="13957" xr:uid="{00000000-0005-0000-0000-0000CC380000}"/>
    <cellStyle name="Normal 6 4 2 3 3 3 3 2 2" xfId="31310" xr:uid="{00000000-0005-0000-0000-0000CD380000}"/>
    <cellStyle name="Normal 6 4 2 3 3 3 3 2 3" xfId="48656" xr:uid="{00000000-0005-0000-0000-0000CE380000}"/>
    <cellStyle name="Normal 6 4 2 3 3 3 3 3" xfId="22637" xr:uid="{00000000-0005-0000-0000-0000CF380000}"/>
    <cellStyle name="Normal 6 4 2 3 3 3 3 4" xfId="39983" xr:uid="{00000000-0005-0000-0000-0000D0380000}"/>
    <cellStyle name="Normal 6 4 2 3 3 3 4" xfId="10331" xr:uid="{00000000-0005-0000-0000-0000D1380000}"/>
    <cellStyle name="Normal 6 4 2 3 3 3 4 2" xfId="27684" xr:uid="{00000000-0005-0000-0000-0000D2380000}"/>
    <cellStyle name="Normal 6 4 2 3 3 3 4 3" xfId="45030" xr:uid="{00000000-0005-0000-0000-0000D3380000}"/>
    <cellStyle name="Normal 6 4 2 3 3 3 5" xfId="19011" xr:uid="{00000000-0005-0000-0000-0000D4380000}"/>
    <cellStyle name="Normal 6 4 2 3 3 3 6" xfId="36357" xr:uid="{00000000-0005-0000-0000-0000D5380000}"/>
    <cellStyle name="Normal 6 4 2 3 3 4" xfId="6705" xr:uid="{00000000-0005-0000-0000-0000D6380000}"/>
    <cellStyle name="Normal 6 4 2 3 3 4 2" xfId="15378" xr:uid="{00000000-0005-0000-0000-0000D7380000}"/>
    <cellStyle name="Normal 6 4 2 3 3 4 2 2" xfId="32731" xr:uid="{00000000-0005-0000-0000-0000D8380000}"/>
    <cellStyle name="Normal 6 4 2 3 3 4 2 3" xfId="50077" xr:uid="{00000000-0005-0000-0000-0000D9380000}"/>
    <cellStyle name="Normal 6 4 2 3 3 4 3" xfId="24058" xr:uid="{00000000-0005-0000-0000-0000DA380000}"/>
    <cellStyle name="Normal 6 4 2 3 3 4 4" xfId="41404" xr:uid="{00000000-0005-0000-0000-0000DB380000}"/>
    <cellStyle name="Normal 6 4 2 3 3 5" xfId="3471" xr:uid="{00000000-0005-0000-0000-0000DC380000}"/>
    <cellStyle name="Normal 6 4 2 3 3 5 2" xfId="12144" xr:uid="{00000000-0005-0000-0000-0000DD380000}"/>
    <cellStyle name="Normal 6 4 2 3 3 5 2 2" xfId="29497" xr:uid="{00000000-0005-0000-0000-0000DE380000}"/>
    <cellStyle name="Normal 6 4 2 3 3 5 2 3" xfId="46843" xr:uid="{00000000-0005-0000-0000-0000DF380000}"/>
    <cellStyle name="Normal 6 4 2 3 3 5 3" xfId="20824" xr:uid="{00000000-0005-0000-0000-0000E0380000}"/>
    <cellStyle name="Normal 6 4 2 3 3 5 4" xfId="38170" xr:uid="{00000000-0005-0000-0000-0000E1380000}"/>
    <cellStyle name="Normal 6 4 2 3 3 6" xfId="9596" xr:uid="{00000000-0005-0000-0000-0000E2380000}"/>
    <cellStyle name="Normal 6 4 2 3 3 6 2" xfId="26949" xr:uid="{00000000-0005-0000-0000-0000E3380000}"/>
    <cellStyle name="Normal 6 4 2 3 3 6 3" xfId="44295" xr:uid="{00000000-0005-0000-0000-0000E4380000}"/>
    <cellStyle name="Normal 6 4 2 3 3 7" xfId="18276" xr:uid="{00000000-0005-0000-0000-0000E5380000}"/>
    <cellStyle name="Normal 6 4 2 3 3 8" xfId="35622" xr:uid="{00000000-0005-0000-0000-0000E6380000}"/>
    <cellStyle name="Normal 6 4 2 3 4" xfId="433" xr:uid="{00000000-0005-0000-0000-0000E7380000}"/>
    <cellStyle name="Normal 6 4 2 3 4 2" xfId="2246" xr:uid="{00000000-0005-0000-0000-0000E8380000}"/>
    <cellStyle name="Normal 6 4 2 3 4 2 2" xfId="8028" xr:uid="{00000000-0005-0000-0000-0000E9380000}"/>
    <cellStyle name="Normal 6 4 2 3 4 2 2 2" xfId="16701" xr:uid="{00000000-0005-0000-0000-0000EA380000}"/>
    <cellStyle name="Normal 6 4 2 3 4 2 2 2 2" xfId="34054" xr:uid="{00000000-0005-0000-0000-0000EB380000}"/>
    <cellStyle name="Normal 6 4 2 3 4 2 2 2 3" xfId="51400" xr:uid="{00000000-0005-0000-0000-0000EC380000}"/>
    <cellStyle name="Normal 6 4 2 3 4 2 2 3" xfId="25381" xr:uid="{00000000-0005-0000-0000-0000ED380000}"/>
    <cellStyle name="Normal 6 4 2 3 4 2 2 4" xfId="42727" xr:uid="{00000000-0005-0000-0000-0000EE380000}"/>
    <cellStyle name="Normal 6 4 2 3 4 2 3" xfId="5529" xr:uid="{00000000-0005-0000-0000-0000EF380000}"/>
    <cellStyle name="Normal 6 4 2 3 4 2 3 2" xfId="14202" xr:uid="{00000000-0005-0000-0000-0000F0380000}"/>
    <cellStyle name="Normal 6 4 2 3 4 2 3 2 2" xfId="31555" xr:uid="{00000000-0005-0000-0000-0000F1380000}"/>
    <cellStyle name="Normal 6 4 2 3 4 2 3 2 3" xfId="48901" xr:uid="{00000000-0005-0000-0000-0000F2380000}"/>
    <cellStyle name="Normal 6 4 2 3 4 2 3 3" xfId="22882" xr:uid="{00000000-0005-0000-0000-0000F3380000}"/>
    <cellStyle name="Normal 6 4 2 3 4 2 3 4" xfId="40228" xr:uid="{00000000-0005-0000-0000-0000F4380000}"/>
    <cellStyle name="Normal 6 4 2 3 4 2 4" xfId="10919" xr:uid="{00000000-0005-0000-0000-0000F5380000}"/>
    <cellStyle name="Normal 6 4 2 3 4 2 4 2" xfId="28272" xr:uid="{00000000-0005-0000-0000-0000F6380000}"/>
    <cellStyle name="Normal 6 4 2 3 4 2 4 3" xfId="45618" xr:uid="{00000000-0005-0000-0000-0000F7380000}"/>
    <cellStyle name="Normal 6 4 2 3 4 2 5" xfId="19599" xr:uid="{00000000-0005-0000-0000-0000F8380000}"/>
    <cellStyle name="Normal 6 4 2 3 4 2 6" xfId="36945" xr:uid="{00000000-0005-0000-0000-0000F9380000}"/>
    <cellStyle name="Normal 6 4 2 3 4 3" xfId="6215" xr:uid="{00000000-0005-0000-0000-0000FA380000}"/>
    <cellStyle name="Normal 6 4 2 3 4 3 2" xfId="14888" xr:uid="{00000000-0005-0000-0000-0000FB380000}"/>
    <cellStyle name="Normal 6 4 2 3 4 3 2 2" xfId="32241" xr:uid="{00000000-0005-0000-0000-0000FC380000}"/>
    <cellStyle name="Normal 6 4 2 3 4 3 2 3" xfId="49587" xr:uid="{00000000-0005-0000-0000-0000FD380000}"/>
    <cellStyle name="Normal 6 4 2 3 4 3 3" xfId="23568" xr:uid="{00000000-0005-0000-0000-0000FE380000}"/>
    <cellStyle name="Normal 6 4 2 3 4 3 4" xfId="40914" xr:uid="{00000000-0005-0000-0000-0000FF380000}"/>
    <cellStyle name="Normal 6 4 2 3 4 4" xfId="4059" xr:uid="{00000000-0005-0000-0000-000000390000}"/>
    <cellStyle name="Normal 6 4 2 3 4 4 2" xfId="12732" xr:uid="{00000000-0005-0000-0000-000001390000}"/>
    <cellStyle name="Normal 6 4 2 3 4 4 2 2" xfId="30085" xr:uid="{00000000-0005-0000-0000-000002390000}"/>
    <cellStyle name="Normal 6 4 2 3 4 4 2 3" xfId="47431" xr:uid="{00000000-0005-0000-0000-000003390000}"/>
    <cellStyle name="Normal 6 4 2 3 4 4 3" xfId="21412" xr:uid="{00000000-0005-0000-0000-000004390000}"/>
    <cellStyle name="Normal 6 4 2 3 4 4 4" xfId="38758" xr:uid="{00000000-0005-0000-0000-000005390000}"/>
    <cellStyle name="Normal 6 4 2 3 4 5" xfId="9106" xr:uid="{00000000-0005-0000-0000-000006390000}"/>
    <cellStyle name="Normal 6 4 2 3 4 5 2" xfId="26459" xr:uid="{00000000-0005-0000-0000-000007390000}"/>
    <cellStyle name="Normal 6 4 2 3 4 5 3" xfId="43805" xr:uid="{00000000-0005-0000-0000-000008390000}"/>
    <cellStyle name="Normal 6 4 2 3 4 6" xfId="17786" xr:uid="{00000000-0005-0000-0000-000009390000}"/>
    <cellStyle name="Normal 6 4 2 3 4 7" xfId="35132" xr:uid="{00000000-0005-0000-0000-00000A390000}"/>
    <cellStyle name="Normal 6 4 2 3 5" xfId="2001" xr:uid="{00000000-0005-0000-0000-00000B390000}"/>
    <cellStyle name="Normal 6 4 2 3 5 2" xfId="7783" xr:uid="{00000000-0005-0000-0000-00000C390000}"/>
    <cellStyle name="Normal 6 4 2 3 5 2 2" xfId="16456" xr:uid="{00000000-0005-0000-0000-00000D390000}"/>
    <cellStyle name="Normal 6 4 2 3 5 2 2 2" xfId="33809" xr:uid="{00000000-0005-0000-0000-00000E390000}"/>
    <cellStyle name="Normal 6 4 2 3 5 2 2 3" xfId="51155" xr:uid="{00000000-0005-0000-0000-00000F390000}"/>
    <cellStyle name="Normal 6 4 2 3 5 2 3" xfId="25136" xr:uid="{00000000-0005-0000-0000-000010390000}"/>
    <cellStyle name="Normal 6 4 2 3 5 2 4" xfId="42482" xr:uid="{00000000-0005-0000-0000-000011390000}"/>
    <cellStyle name="Normal 6 4 2 3 5 3" xfId="3814" xr:uid="{00000000-0005-0000-0000-000012390000}"/>
    <cellStyle name="Normal 6 4 2 3 5 3 2" xfId="12487" xr:uid="{00000000-0005-0000-0000-000013390000}"/>
    <cellStyle name="Normal 6 4 2 3 5 3 2 2" xfId="29840" xr:uid="{00000000-0005-0000-0000-000014390000}"/>
    <cellStyle name="Normal 6 4 2 3 5 3 2 3" xfId="47186" xr:uid="{00000000-0005-0000-0000-000015390000}"/>
    <cellStyle name="Normal 6 4 2 3 5 3 3" xfId="21167" xr:uid="{00000000-0005-0000-0000-000016390000}"/>
    <cellStyle name="Normal 6 4 2 3 5 3 4" xfId="38513" xr:uid="{00000000-0005-0000-0000-000017390000}"/>
    <cellStyle name="Normal 6 4 2 3 5 4" xfId="10674" xr:uid="{00000000-0005-0000-0000-000018390000}"/>
    <cellStyle name="Normal 6 4 2 3 5 4 2" xfId="28027" xr:uid="{00000000-0005-0000-0000-000019390000}"/>
    <cellStyle name="Normal 6 4 2 3 5 4 3" xfId="45373" xr:uid="{00000000-0005-0000-0000-00001A390000}"/>
    <cellStyle name="Normal 6 4 2 3 5 5" xfId="19354" xr:uid="{00000000-0005-0000-0000-00001B390000}"/>
    <cellStyle name="Normal 6 4 2 3 5 6" xfId="36700" xr:uid="{00000000-0005-0000-0000-00001C390000}"/>
    <cellStyle name="Normal 6 4 2 3 6" xfId="1168" xr:uid="{00000000-0005-0000-0000-00001D390000}"/>
    <cellStyle name="Normal 6 4 2 3 6 2" xfId="6950" xr:uid="{00000000-0005-0000-0000-00001E390000}"/>
    <cellStyle name="Normal 6 4 2 3 6 2 2" xfId="15623" xr:uid="{00000000-0005-0000-0000-00001F390000}"/>
    <cellStyle name="Normal 6 4 2 3 6 2 2 2" xfId="32976" xr:uid="{00000000-0005-0000-0000-000020390000}"/>
    <cellStyle name="Normal 6 4 2 3 6 2 2 3" xfId="50322" xr:uid="{00000000-0005-0000-0000-000021390000}"/>
    <cellStyle name="Normal 6 4 2 3 6 2 3" xfId="24303" xr:uid="{00000000-0005-0000-0000-000022390000}"/>
    <cellStyle name="Normal 6 4 2 3 6 2 4" xfId="41649" xr:uid="{00000000-0005-0000-0000-000023390000}"/>
    <cellStyle name="Normal 6 4 2 3 6 3" xfId="4794" xr:uid="{00000000-0005-0000-0000-000024390000}"/>
    <cellStyle name="Normal 6 4 2 3 6 3 2" xfId="13467" xr:uid="{00000000-0005-0000-0000-000025390000}"/>
    <cellStyle name="Normal 6 4 2 3 6 3 2 2" xfId="30820" xr:uid="{00000000-0005-0000-0000-000026390000}"/>
    <cellStyle name="Normal 6 4 2 3 6 3 2 3" xfId="48166" xr:uid="{00000000-0005-0000-0000-000027390000}"/>
    <cellStyle name="Normal 6 4 2 3 6 3 3" xfId="22147" xr:uid="{00000000-0005-0000-0000-000028390000}"/>
    <cellStyle name="Normal 6 4 2 3 6 3 4" xfId="39493" xr:uid="{00000000-0005-0000-0000-000029390000}"/>
    <cellStyle name="Normal 6 4 2 3 6 4" xfId="9841" xr:uid="{00000000-0005-0000-0000-00002A390000}"/>
    <cellStyle name="Normal 6 4 2 3 6 4 2" xfId="27194" xr:uid="{00000000-0005-0000-0000-00002B390000}"/>
    <cellStyle name="Normal 6 4 2 3 6 4 3" xfId="44540" xr:uid="{00000000-0005-0000-0000-00002C390000}"/>
    <cellStyle name="Normal 6 4 2 3 6 5" xfId="18521" xr:uid="{00000000-0005-0000-0000-00002D390000}"/>
    <cellStyle name="Normal 6 4 2 3 6 6" xfId="35867" xr:uid="{00000000-0005-0000-0000-00002E390000}"/>
    <cellStyle name="Normal 6 4 2 3 7" xfId="5970" xr:uid="{00000000-0005-0000-0000-00002F390000}"/>
    <cellStyle name="Normal 6 4 2 3 7 2" xfId="14643" xr:uid="{00000000-0005-0000-0000-000030390000}"/>
    <cellStyle name="Normal 6 4 2 3 7 2 2" xfId="31996" xr:uid="{00000000-0005-0000-0000-000031390000}"/>
    <cellStyle name="Normal 6 4 2 3 7 2 3" xfId="49342" xr:uid="{00000000-0005-0000-0000-000032390000}"/>
    <cellStyle name="Normal 6 4 2 3 7 3" xfId="23323" xr:uid="{00000000-0005-0000-0000-000033390000}"/>
    <cellStyle name="Normal 6 4 2 3 7 4" xfId="40669" xr:uid="{00000000-0005-0000-0000-000034390000}"/>
    <cellStyle name="Normal 6 4 2 3 8" xfId="2981" xr:uid="{00000000-0005-0000-0000-000035390000}"/>
    <cellStyle name="Normal 6 4 2 3 8 2" xfId="11654" xr:uid="{00000000-0005-0000-0000-000036390000}"/>
    <cellStyle name="Normal 6 4 2 3 8 2 2" xfId="29007" xr:uid="{00000000-0005-0000-0000-000037390000}"/>
    <cellStyle name="Normal 6 4 2 3 8 2 3" xfId="46353" xr:uid="{00000000-0005-0000-0000-000038390000}"/>
    <cellStyle name="Normal 6 4 2 3 8 3" xfId="20334" xr:uid="{00000000-0005-0000-0000-000039390000}"/>
    <cellStyle name="Normal 6 4 2 3 8 4" xfId="37680" xr:uid="{00000000-0005-0000-0000-00003A390000}"/>
    <cellStyle name="Normal 6 4 2 3 9" xfId="8861" xr:uid="{00000000-0005-0000-0000-00003B390000}"/>
    <cellStyle name="Normal 6 4 2 3 9 2" xfId="26214" xr:uid="{00000000-0005-0000-0000-00003C390000}"/>
    <cellStyle name="Normal 6 4 2 3 9 3" xfId="43560" xr:uid="{00000000-0005-0000-0000-00003D390000}"/>
    <cellStyle name="Normal 6 4 2 4" xfId="286" xr:uid="{00000000-0005-0000-0000-00003E390000}"/>
    <cellStyle name="Normal 6 4 2 4 10" xfId="34985" xr:uid="{00000000-0005-0000-0000-00003F390000}"/>
    <cellStyle name="Normal 6 4 2 4 2" xfId="1021" xr:uid="{00000000-0005-0000-0000-000040390000}"/>
    <cellStyle name="Normal 6 4 2 4 2 2" xfId="2834" xr:uid="{00000000-0005-0000-0000-000041390000}"/>
    <cellStyle name="Normal 6 4 2 4 2 2 2" xfId="8616" xr:uid="{00000000-0005-0000-0000-000042390000}"/>
    <cellStyle name="Normal 6 4 2 4 2 2 2 2" xfId="17289" xr:uid="{00000000-0005-0000-0000-000043390000}"/>
    <cellStyle name="Normal 6 4 2 4 2 2 2 2 2" xfId="34642" xr:uid="{00000000-0005-0000-0000-000044390000}"/>
    <cellStyle name="Normal 6 4 2 4 2 2 2 2 3" xfId="51988" xr:uid="{00000000-0005-0000-0000-000045390000}"/>
    <cellStyle name="Normal 6 4 2 4 2 2 2 3" xfId="25969" xr:uid="{00000000-0005-0000-0000-000046390000}"/>
    <cellStyle name="Normal 6 4 2 4 2 2 2 4" xfId="43315" xr:uid="{00000000-0005-0000-0000-000047390000}"/>
    <cellStyle name="Normal 6 4 2 4 2 2 3" xfId="4647" xr:uid="{00000000-0005-0000-0000-000048390000}"/>
    <cellStyle name="Normal 6 4 2 4 2 2 3 2" xfId="13320" xr:uid="{00000000-0005-0000-0000-000049390000}"/>
    <cellStyle name="Normal 6 4 2 4 2 2 3 2 2" xfId="30673" xr:uid="{00000000-0005-0000-0000-00004A390000}"/>
    <cellStyle name="Normal 6 4 2 4 2 2 3 2 3" xfId="48019" xr:uid="{00000000-0005-0000-0000-00004B390000}"/>
    <cellStyle name="Normal 6 4 2 4 2 2 3 3" xfId="22000" xr:uid="{00000000-0005-0000-0000-00004C390000}"/>
    <cellStyle name="Normal 6 4 2 4 2 2 3 4" xfId="39346" xr:uid="{00000000-0005-0000-0000-00004D390000}"/>
    <cellStyle name="Normal 6 4 2 4 2 2 4" xfId="11507" xr:uid="{00000000-0005-0000-0000-00004E390000}"/>
    <cellStyle name="Normal 6 4 2 4 2 2 4 2" xfId="28860" xr:uid="{00000000-0005-0000-0000-00004F390000}"/>
    <cellStyle name="Normal 6 4 2 4 2 2 4 3" xfId="46206" xr:uid="{00000000-0005-0000-0000-000050390000}"/>
    <cellStyle name="Normal 6 4 2 4 2 2 5" xfId="20187" xr:uid="{00000000-0005-0000-0000-000051390000}"/>
    <cellStyle name="Normal 6 4 2 4 2 2 6" xfId="37533" xr:uid="{00000000-0005-0000-0000-000052390000}"/>
    <cellStyle name="Normal 6 4 2 4 2 3" xfId="1756" xr:uid="{00000000-0005-0000-0000-000053390000}"/>
    <cellStyle name="Normal 6 4 2 4 2 3 2" xfId="7538" xr:uid="{00000000-0005-0000-0000-000054390000}"/>
    <cellStyle name="Normal 6 4 2 4 2 3 2 2" xfId="16211" xr:uid="{00000000-0005-0000-0000-000055390000}"/>
    <cellStyle name="Normal 6 4 2 4 2 3 2 2 2" xfId="33564" xr:uid="{00000000-0005-0000-0000-000056390000}"/>
    <cellStyle name="Normal 6 4 2 4 2 3 2 2 3" xfId="50910" xr:uid="{00000000-0005-0000-0000-000057390000}"/>
    <cellStyle name="Normal 6 4 2 4 2 3 2 3" xfId="24891" xr:uid="{00000000-0005-0000-0000-000058390000}"/>
    <cellStyle name="Normal 6 4 2 4 2 3 2 4" xfId="42237" xr:uid="{00000000-0005-0000-0000-000059390000}"/>
    <cellStyle name="Normal 6 4 2 4 2 3 3" xfId="5382" xr:uid="{00000000-0005-0000-0000-00005A390000}"/>
    <cellStyle name="Normal 6 4 2 4 2 3 3 2" xfId="14055" xr:uid="{00000000-0005-0000-0000-00005B390000}"/>
    <cellStyle name="Normal 6 4 2 4 2 3 3 2 2" xfId="31408" xr:uid="{00000000-0005-0000-0000-00005C390000}"/>
    <cellStyle name="Normal 6 4 2 4 2 3 3 2 3" xfId="48754" xr:uid="{00000000-0005-0000-0000-00005D390000}"/>
    <cellStyle name="Normal 6 4 2 4 2 3 3 3" xfId="22735" xr:uid="{00000000-0005-0000-0000-00005E390000}"/>
    <cellStyle name="Normal 6 4 2 4 2 3 3 4" xfId="40081" xr:uid="{00000000-0005-0000-0000-00005F390000}"/>
    <cellStyle name="Normal 6 4 2 4 2 3 4" xfId="10429" xr:uid="{00000000-0005-0000-0000-000060390000}"/>
    <cellStyle name="Normal 6 4 2 4 2 3 4 2" xfId="27782" xr:uid="{00000000-0005-0000-0000-000061390000}"/>
    <cellStyle name="Normal 6 4 2 4 2 3 4 3" xfId="45128" xr:uid="{00000000-0005-0000-0000-000062390000}"/>
    <cellStyle name="Normal 6 4 2 4 2 3 5" xfId="19109" xr:uid="{00000000-0005-0000-0000-000063390000}"/>
    <cellStyle name="Normal 6 4 2 4 2 3 6" xfId="36455" xr:uid="{00000000-0005-0000-0000-000064390000}"/>
    <cellStyle name="Normal 6 4 2 4 2 4" xfId="6803" xr:uid="{00000000-0005-0000-0000-000065390000}"/>
    <cellStyle name="Normal 6 4 2 4 2 4 2" xfId="15476" xr:uid="{00000000-0005-0000-0000-000066390000}"/>
    <cellStyle name="Normal 6 4 2 4 2 4 2 2" xfId="32829" xr:uid="{00000000-0005-0000-0000-000067390000}"/>
    <cellStyle name="Normal 6 4 2 4 2 4 2 3" xfId="50175" xr:uid="{00000000-0005-0000-0000-000068390000}"/>
    <cellStyle name="Normal 6 4 2 4 2 4 3" xfId="24156" xr:uid="{00000000-0005-0000-0000-000069390000}"/>
    <cellStyle name="Normal 6 4 2 4 2 4 4" xfId="41502" xr:uid="{00000000-0005-0000-0000-00006A390000}"/>
    <cellStyle name="Normal 6 4 2 4 2 5" xfId="3569" xr:uid="{00000000-0005-0000-0000-00006B390000}"/>
    <cellStyle name="Normal 6 4 2 4 2 5 2" xfId="12242" xr:uid="{00000000-0005-0000-0000-00006C390000}"/>
    <cellStyle name="Normal 6 4 2 4 2 5 2 2" xfId="29595" xr:uid="{00000000-0005-0000-0000-00006D390000}"/>
    <cellStyle name="Normal 6 4 2 4 2 5 2 3" xfId="46941" xr:uid="{00000000-0005-0000-0000-00006E390000}"/>
    <cellStyle name="Normal 6 4 2 4 2 5 3" xfId="20922" xr:uid="{00000000-0005-0000-0000-00006F390000}"/>
    <cellStyle name="Normal 6 4 2 4 2 5 4" xfId="38268" xr:uid="{00000000-0005-0000-0000-000070390000}"/>
    <cellStyle name="Normal 6 4 2 4 2 6" xfId="9694" xr:uid="{00000000-0005-0000-0000-000071390000}"/>
    <cellStyle name="Normal 6 4 2 4 2 6 2" xfId="27047" xr:uid="{00000000-0005-0000-0000-000072390000}"/>
    <cellStyle name="Normal 6 4 2 4 2 6 3" xfId="44393" xr:uid="{00000000-0005-0000-0000-000073390000}"/>
    <cellStyle name="Normal 6 4 2 4 2 7" xfId="18374" xr:uid="{00000000-0005-0000-0000-000074390000}"/>
    <cellStyle name="Normal 6 4 2 4 2 8" xfId="35720" xr:uid="{00000000-0005-0000-0000-000075390000}"/>
    <cellStyle name="Normal 6 4 2 4 3" xfId="531" xr:uid="{00000000-0005-0000-0000-000076390000}"/>
    <cellStyle name="Normal 6 4 2 4 3 2" xfId="2344" xr:uid="{00000000-0005-0000-0000-000077390000}"/>
    <cellStyle name="Normal 6 4 2 4 3 2 2" xfId="8126" xr:uid="{00000000-0005-0000-0000-000078390000}"/>
    <cellStyle name="Normal 6 4 2 4 3 2 2 2" xfId="16799" xr:uid="{00000000-0005-0000-0000-000079390000}"/>
    <cellStyle name="Normal 6 4 2 4 3 2 2 2 2" xfId="34152" xr:uid="{00000000-0005-0000-0000-00007A390000}"/>
    <cellStyle name="Normal 6 4 2 4 3 2 2 2 3" xfId="51498" xr:uid="{00000000-0005-0000-0000-00007B390000}"/>
    <cellStyle name="Normal 6 4 2 4 3 2 2 3" xfId="25479" xr:uid="{00000000-0005-0000-0000-00007C390000}"/>
    <cellStyle name="Normal 6 4 2 4 3 2 2 4" xfId="42825" xr:uid="{00000000-0005-0000-0000-00007D390000}"/>
    <cellStyle name="Normal 6 4 2 4 3 2 3" xfId="5627" xr:uid="{00000000-0005-0000-0000-00007E390000}"/>
    <cellStyle name="Normal 6 4 2 4 3 2 3 2" xfId="14300" xr:uid="{00000000-0005-0000-0000-00007F390000}"/>
    <cellStyle name="Normal 6 4 2 4 3 2 3 2 2" xfId="31653" xr:uid="{00000000-0005-0000-0000-000080390000}"/>
    <cellStyle name="Normal 6 4 2 4 3 2 3 2 3" xfId="48999" xr:uid="{00000000-0005-0000-0000-000081390000}"/>
    <cellStyle name="Normal 6 4 2 4 3 2 3 3" xfId="22980" xr:uid="{00000000-0005-0000-0000-000082390000}"/>
    <cellStyle name="Normal 6 4 2 4 3 2 3 4" xfId="40326" xr:uid="{00000000-0005-0000-0000-000083390000}"/>
    <cellStyle name="Normal 6 4 2 4 3 2 4" xfId="11017" xr:uid="{00000000-0005-0000-0000-000084390000}"/>
    <cellStyle name="Normal 6 4 2 4 3 2 4 2" xfId="28370" xr:uid="{00000000-0005-0000-0000-000085390000}"/>
    <cellStyle name="Normal 6 4 2 4 3 2 4 3" xfId="45716" xr:uid="{00000000-0005-0000-0000-000086390000}"/>
    <cellStyle name="Normal 6 4 2 4 3 2 5" xfId="19697" xr:uid="{00000000-0005-0000-0000-000087390000}"/>
    <cellStyle name="Normal 6 4 2 4 3 2 6" xfId="37043" xr:uid="{00000000-0005-0000-0000-000088390000}"/>
    <cellStyle name="Normal 6 4 2 4 3 3" xfId="6313" xr:uid="{00000000-0005-0000-0000-000089390000}"/>
    <cellStyle name="Normal 6 4 2 4 3 3 2" xfId="14986" xr:uid="{00000000-0005-0000-0000-00008A390000}"/>
    <cellStyle name="Normal 6 4 2 4 3 3 2 2" xfId="32339" xr:uid="{00000000-0005-0000-0000-00008B390000}"/>
    <cellStyle name="Normal 6 4 2 4 3 3 2 3" xfId="49685" xr:uid="{00000000-0005-0000-0000-00008C390000}"/>
    <cellStyle name="Normal 6 4 2 4 3 3 3" xfId="23666" xr:uid="{00000000-0005-0000-0000-00008D390000}"/>
    <cellStyle name="Normal 6 4 2 4 3 3 4" xfId="41012" xr:uid="{00000000-0005-0000-0000-00008E390000}"/>
    <cellStyle name="Normal 6 4 2 4 3 4" xfId="4157" xr:uid="{00000000-0005-0000-0000-00008F390000}"/>
    <cellStyle name="Normal 6 4 2 4 3 4 2" xfId="12830" xr:uid="{00000000-0005-0000-0000-000090390000}"/>
    <cellStyle name="Normal 6 4 2 4 3 4 2 2" xfId="30183" xr:uid="{00000000-0005-0000-0000-000091390000}"/>
    <cellStyle name="Normal 6 4 2 4 3 4 2 3" xfId="47529" xr:uid="{00000000-0005-0000-0000-000092390000}"/>
    <cellStyle name="Normal 6 4 2 4 3 4 3" xfId="21510" xr:uid="{00000000-0005-0000-0000-000093390000}"/>
    <cellStyle name="Normal 6 4 2 4 3 4 4" xfId="38856" xr:uid="{00000000-0005-0000-0000-000094390000}"/>
    <cellStyle name="Normal 6 4 2 4 3 5" xfId="9204" xr:uid="{00000000-0005-0000-0000-000095390000}"/>
    <cellStyle name="Normal 6 4 2 4 3 5 2" xfId="26557" xr:uid="{00000000-0005-0000-0000-000096390000}"/>
    <cellStyle name="Normal 6 4 2 4 3 5 3" xfId="43903" xr:uid="{00000000-0005-0000-0000-000097390000}"/>
    <cellStyle name="Normal 6 4 2 4 3 6" xfId="17884" xr:uid="{00000000-0005-0000-0000-000098390000}"/>
    <cellStyle name="Normal 6 4 2 4 3 7" xfId="35230" xr:uid="{00000000-0005-0000-0000-000099390000}"/>
    <cellStyle name="Normal 6 4 2 4 4" xfId="2099" xr:uid="{00000000-0005-0000-0000-00009A390000}"/>
    <cellStyle name="Normal 6 4 2 4 4 2" xfId="7881" xr:uid="{00000000-0005-0000-0000-00009B390000}"/>
    <cellStyle name="Normal 6 4 2 4 4 2 2" xfId="16554" xr:uid="{00000000-0005-0000-0000-00009C390000}"/>
    <cellStyle name="Normal 6 4 2 4 4 2 2 2" xfId="33907" xr:uid="{00000000-0005-0000-0000-00009D390000}"/>
    <cellStyle name="Normal 6 4 2 4 4 2 2 3" xfId="51253" xr:uid="{00000000-0005-0000-0000-00009E390000}"/>
    <cellStyle name="Normal 6 4 2 4 4 2 3" xfId="25234" xr:uid="{00000000-0005-0000-0000-00009F390000}"/>
    <cellStyle name="Normal 6 4 2 4 4 2 4" xfId="42580" xr:uid="{00000000-0005-0000-0000-0000A0390000}"/>
    <cellStyle name="Normal 6 4 2 4 4 3" xfId="3912" xr:uid="{00000000-0005-0000-0000-0000A1390000}"/>
    <cellStyle name="Normal 6 4 2 4 4 3 2" xfId="12585" xr:uid="{00000000-0005-0000-0000-0000A2390000}"/>
    <cellStyle name="Normal 6 4 2 4 4 3 2 2" xfId="29938" xr:uid="{00000000-0005-0000-0000-0000A3390000}"/>
    <cellStyle name="Normal 6 4 2 4 4 3 2 3" xfId="47284" xr:uid="{00000000-0005-0000-0000-0000A4390000}"/>
    <cellStyle name="Normal 6 4 2 4 4 3 3" xfId="21265" xr:uid="{00000000-0005-0000-0000-0000A5390000}"/>
    <cellStyle name="Normal 6 4 2 4 4 3 4" xfId="38611" xr:uid="{00000000-0005-0000-0000-0000A6390000}"/>
    <cellStyle name="Normal 6 4 2 4 4 4" xfId="10772" xr:uid="{00000000-0005-0000-0000-0000A7390000}"/>
    <cellStyle name="Normal 6 4 2 4 4 4 2" xfId="28125" xr:uid="{00000000-0005-0000-0000-0000A8390000}"/>
    <cellStyle name="Normal 6 4 2 4 4 4 3" xfId="45471" xr:uid="{00000000-0005-0000-0000-0000A9390000}"/>
    <cellStyle name="Normal 6 4 2 4 4 5" xfId="19452" xr:uid="{00000000-0005-0000-0000-0000AA390000}"/>
    <cellStyle name="Normal 6 4 2 4 4 6" xfId="36798" xr:uid="{00000000-0005-0000-0000-0000AB390000}"/>
    <cellStyle name="Normal 6 4 2 4 5" xfId="1266" xr:uid="{00000000-0005-0000-0000-0000AC390000}"/>
    <cellStyle name="Normal 6 4 2 4 5 2" xfId="7048" xr:uid="{00000000-0005-0000-0000-0000AD390000}"/>
    <cellStyle name="Normal 6 4 2 4 5 2 2" xfId="15721" xr:uid="{00000000-0005-0000-0000-0000AE390000}"/>
    <cellStyle name="Normal 6 4 2 4 5 2 2 2" xfId="33074" xr:uid="{00000000-0005-0000-0000-0000AF390000}"/>
    <cellStyle name="Normal 6 4 2 4 5 2 2 3" xfId="50420" xr:uid="{00000000-0005-0000-0000-0000B0390000}"/>
    <cellStyle name="Normal 6 4 2 4 5 2 3" xfId="24401" xr:uid="{00000000-0005-0000-0000-0000B1390000}"/>
    <cellStyle name="Normal 6 4 2 4 5 2 4" xfId="41747" xr:uid="{00000000-0005-0000-0000-0000B2390000}"/>
    <cellStyle name="Normal 6 4 2 4 5 3" xfId="4892" xr:uid="{00000000-0005-0000-0000-0000B3390000}"/>
    <cellStyle name="Normal 6 4 2 4 5 3 2" xfId="13565" xr:uid="{00000000-0005-0000-0000-0000B4390000}"/>
    <cellStyle name="Normal 6 4 2 4 5 3 2 2" xfId="30918" xr:uid="{00000000-0005-0000-0000-0000B5390000}"/>
    <cellStyle name="Normal 6 4 2 4 5 3 2 3" xfId="48264" xr:uid="{00000000-0005-0000-0000-0000B6390000}"/>
    <cellStyle name="Normal 6 4 2 4 5 3 3" xfId="22245" xr:uid="{00000000-0005-0000-0000-0000B7390000}"/>
    <cellStyle name="Normal 6 4 2 4 5 3 4" xfId="39591" xr:uid="{00000000-0005-0000-0000-0000B8390000}"/>
    <cellStyle name="Normal 6 4 2 4 5 4" xfId="9939" xr:uid="{00000000-0005-0000-0000-0000B9390000}"/>
    <cellStyle name="Normal 6 4 2 4 5 4 2" xfId="27292" xr:uid="{00000000-0005-0000-0000-0000BA390000}"/>
    <cellStyle name="Normal 6 4 2 4 5 4 3" xfId="44638" xr:uid="{00000000-0005-0000-0000-0000BB390000}"/>
    <cellStyle name="Normal 6 4 2 4 5 5" xfId="18619" xr:uid="{00000000-0005-0000-0000-0000BC390000}"/>
    <cellStyle name="Normal 6 4 2 4 5 6" xfId="35965" xr:uid="{00000000-0005-0000-0000-0000BD390000}"/>
    <cellStyle name="Normal 6 4 2 4 6" xfId="6068" xr:uid="{00000000-0005-0000-0000-0000BE390000}"/>
    <cellStyle name="Normal 6 4 2 4 6 2" xfId="14741" xr:uid="{00000000-0005-0000-0000-0000BF390000}"/>
    <cellStyle name="Normal 6 4 2 4 6 2 2" xfId="32094" xr:uid="{00000000-0005-0000-0000-0000C0390000}"/>
    <cellStyle name="Normal 6 4 2 4 6 2 3" xfId="49440" xr:uid="{00000000-0005-0000-0000-0000C1390000}"/>
    <cellStyle name="Normal 6 4 2 4 6 3" xfId="23421" xr:uid="{00000000-0005-0000-0000-0000C2390000}"/>
    <cellStyle name="Normal 6 4 2 4 6 4" xfId="40767" xr:uid="{00000000-0005-0000-0000-0000C3390000}"/>
    <cellStyle name="Normal 6 4 2 4 7" xfId="3079" xr:uid="{00000000-0005-0000-0000-0000C4390000}"/>
    <cellStyle name="Normal 6 4 2 4 7 2" xfId="11752" xr:uid="{00000000-0005-0000-0000-0000C5390000}"/>
    <cellStyle name="Normal 6 4 2 4 7 2 2" xfId="29105" xr:uid="{00000000-0005-0000-0000-0000C6390000}"/>
    <cellStyle name="Normal 6 4 2 4 7 2 3" xfId="46451" xr:uid="{00000000-0005-0000-0000-0000C7390000}"/>
    <cellStyle name="Normal 6 4 2 4 7 3" xfId="20432" xr:uid="{00000000-0005-0000-0000-0000C8390000}"/>
    <cellStyle name="Normal 6 4 2 4 7 4" xfId="37778" xr:uid="{00000000-0005-0000-0000-0000C9390000}"/>
    <cellStyle name="Normal 6 4 2 4 8" xfId="8959" xr:uid="{00000000-0005-0000-0000-0000CA390000}"/>
    <cellStyle name="Normal 6 4 2 4 8 2" xfId="26312" xr:uid="{00000000-0005-0000-0000-0000CB390000}"/>
    <cellStyle name="Normal 6 4 2 4 8 3" xfId="43658" xr:uid="{00000000-0005-0000-0000-0000CC390000}"/>
    <cellStyle name="Normal 6 4 2 4 9" xfId="17639" xr:uid="{00000000-0005-0000-0000-0000CD390000}"/>
    <cellStyle name="Normal 6 4 2 5" xfId="139" xr:uid="{00000000-0005-0000-0000-0000CE390000}"/>
    <cellStyle name="Normal 6 4 2 5 10" xfId="34838" xr:uid="{00000000-0005-0000-0000-0000CF390000}"/>
    <cellStyle name="Normal 6 4 2 5 2" xfId="874" xr:uid="{00000000-0005-0000-0000-0000D0390000}"/>
    <cellStyle name="Normal 6 4 2 5 2 2" xfId="2687" xr:uid="{00000000-0005-0000-0000-0000D1390000}"/>
    <cellStyle name="Normal 6 4 2 5 2 2 2" xfId="8469" xr:uid="{00000000-0005-0000-0000-0000D2390000}"/>
    <cellStyle name="Normal 6 4 2 5 2 2 2 2" xfId="17142" xr:uid="{00000000-0005-0000-0000-0000D3390000}"/>
    <cellStyle name="Normal 6 4 2 5 2 2 2 2 2" xfId="34495" xr:uid="{00000000-0005-0000-0000-0000D4390000}"/>
    <cellStyle name="Normal 6 4 2 5 2 2 2 2 3" xfId="51841" xr:uid="{00000000-0005-0000-0000-0000D5390000}"/>
    <cellStyle name="Normal 6 4 2 5 2 2 2 3" xfId="25822" xr:uid="{00000000-0005-0000-0000-0000D6390000}"/>
    <cellStyle name="Normal 6 4 2 5 2 2 2 4" xfId="43168" xr:uid="{00000000-0005-0000-0000-0000D7390000}"/>
    <cellStyle name="Normal 6 4 2 5 2 2 3" xfId="4500" xr:uid="{00000000-0005-0000-0000-0000D8390000}"/>
    <cellStyle name="Normal 6 4 2 5 2 2 3 2" xfId="13173" xr:uid="{00000000-0005-0000-0000-0000D9390000}"/>
    <cellStyle name="Normal 6 4 2 5 2 2 3 2 2" xfId="30526" xr:uid="{00000000-0005-0000-0000-0000DA390000}"/>
    <cellStyle name="Normal 6 4 2 5 2 2 3 2 3" xfId="47872" xr:uid="{00000000-0005-0000-0000-0000DB390000}"/>
    <cellStyle name="Normal 6 4 2 5 2 2 3 3" xfId="21853" xr:uid="{00000000-0005-0000-0000-0000DC390000}"/>
    <cellStyle name="Normal 6 4 2 5 2 2 3 4" xfId="39199" xr:uid="{00000000-0005-0000-0000-0000DD390000}"/>
    <cellStyle name="Normal 6 4 2 5 2 2 4" xfId="11360" xr:uid="{00000000-0005-0000-0000-0000DE390000}"/>
    <cellStyle name="Normal 6 4 2 5 2 2 4 2" xfId="28713" xr:uid="{00000000-0005-0000-0000-0000DF390000}"/>
    <cellStyle name="Normal 6 4 2 5 2 2 4 3" xfId="46059" xr:uid="{00000000-0005-0000-0000-0000E0390000}"/>
    <cellStyle name="Normal 6 4 2 5 2 2 5" xfId="20040" xr:uid="{00000000-0005-0000-0000-0000E1390000}"/>
    <cellStyle name="Normal 6 4 2 5 2 2 6" xfId="37386" xr:uid="{00000000-0005-0000-0000-0000E2390000}"/>
    <cellStyle name="Normal 6 4 2 5 2 3" xfId="1609" xr:uid="{00000000-0005-0000-0000-0000E3390000}"/>
    <cellStyle name="Normal 6 4 2 5 2 3 2" xfId="7391" xr:uid="{00000000-0005-0000-0000-0000E4390000}"/>
    <cellStyle name="Normal 6 4 2 5 2 3 2 2" xfId="16064" xr:uid="{00000000-0005-0000-0000-0000E5390000}"/>
    <cellStyle name="Normal 6 4 2 5 2 3 2 2 2" xfId="33417" xr:uid="{00000000-0005-0000-0000-0000E6390000}"/>
    <cellStyle name="Normal 6 4 2 5 2 3 2 2 3" xfId="50763" xr:uid="{00000000-0005-0000-0000-0000E7390000}"/>
    <cellStyle name="Normal 6 4 2 5 2 3 2 3" xfId="24744" xr:uid="{00000000-0005-0000-0000-0000E8390000}"/>
    <cellStyle name="Normal 6 4 2 5 2 3 2 4" xfId="42090" xr:uid="{00000000-0005-0000-0000-0000E9390000}"/>
    <cellStyle name="Normal 6 4 2 5 2 3 3" xfId="5235" xr:uid="{00000000-0005-0000-0000-0000EA390000}"/>
    <cellStyle name="Normal 6 4 2 5 2 3 3 2" xfId="13908" xr:uid="{00000000-0005-0000-0000-0000EB390000}"/>
    <cellStyle name="Normal 6 4 2 5 2 3 3 2 2" xfId="31261" xr:uid="{00000000-0005-0000-0000-0000EC390000}"/>
    <cellStyle name="Normal 6 4 2 5 2 3 3 2 3" xfId="48607" xr:uid="{00000000-0005-0000-0000-0000ED390000}"/>
    <cellStyle name="Normal 6 4 2 5 2 3 3 3" xfId="22588" xr:uid="{00000000-0005-0000-0000-0000EE390000}"/>
    <cellStyle name="Normal 6 4 2 5 2 3 3 4" xfId="39934" xr:uid="{00000000-0005-0000-0000-0000EF390000}"/>
    <cellStyle name="Normal 6 4 2 5 2 3 4" xfId="10282" xr:uid="{00000000-0005-0000-0000-0000F0390000}"/>
    <cellStyle name="Normal 6 4 2 5 2 3 4 2" xfId="27635" xr:uid="{00000000-0005-0000-0000-0000F1390000}"/>
    <cellStyle name="Normal 6 4 2 5 2 3 4 3" xfId="44981" xr:uid="{00000000-0005-0000-0000-0000F2390000}"/>
    <cellStyle name="Normal 6 4 2 5 2 3 5" xfId="18962" xr:uid="{00000000-0005-0000-0000-0000F3390000}"/>
    <cellStyle name="Normal 6 4 2 5 2 3 6" xfId="36308" xr:uid="{00000000-0005-0000-0000-0000F4390000}"/>
    <cellStyle name="Normal 6 4 2 5 2 4" xfId="6656" xr:uid="{00000000-0005-0000-0000-0000F5390000}"/>
    <cellStyle name="Normal 6 4 2 5 2 4 2" xfId="15329" xr:uid="{00000000-0005-0000-0000-0000F6390000}"/>
    <cellStyle name="Normal 6 4 2 5 2 4 2 2" xfId="32682" xr:uid="{00000000-0005-0000-0000-0000F7390000}"/>
    <cellStyle name="Normal 6 4 2 5 2 4 2 3" xfId="50028" xr:uid="{00000000-0005-0000-0000-0000F8390000}"/>
    <cellStyle name="Normal 6 4 2 5 2 4 3" xfId="24009" xr:uid="{00000000-0005-0000-0000-0000F9390000}"/>
    <cellStyle name="Normal 6 4 2 5 2 4 4" xfId="41355" xr:uid="{00000000-0005-0000-0000-0000FA390000}"/>
    <cellStyle name="Normal 6 4 2 5 2 5" xfId="3422" xr:uid="{00000000-0005-0000-0000-0000FB390000}"/>
    <cellStyle name="Normal 6 4 2 5 2 5 2" xfId="12095" xr:uid="{00000000-0005-0000-0000-0000FC390000}"/>
    <cellStyle name="Normal 6 4 2 5 2 5 2 2" xfId="29448" xr:uid="{00000000-0005-0000-0000-0000FD390000}"/>
    <cellStyle name="Normal 6 4 2 5 2 5 2 3" xfId="46794" xr:uid="{00000000-0005-0000-0000-0000FE390000}"/>
    <cellStyle name="Normal 6 4 2 5 2 5 3" xfId="20775" xr:uid="{00000000-0005-0000-0000-0000FF390000}"/>
    <cellStyle name="Normal 6 4 2 5 2 5 4" xfId="38121" xr:uid="{00000000-0005-0000-0000-0000003A0000}"/>
    <cellStyle name="Normal 6 4 2 5 2 6" xfId="9547" xr:uid="{00000000-0005-0000-0000-0000013A0000}"/>
    <cellStyle name="Normal 6 4 2 5 2 6 2" xfId="26900" xr:uid="{00000000-0005-0000-0000-0000023A0000}"/>
    <cellStyle name="Normal 6 4 2 5 2 6 3" xfId="44246" xr:uid="{00000000-0005-0000-0000-0000033A0000}"/>
    <cellStyle name="Normal 6 4 2 5 2 7" xfId="18227" xr:uid="{00000000-0005-0000-0000-0000043A0000}"/>
    <cellStyle name="Normal 6 4 2 5 2 8" xfId="35573" xr:uid="{00000000-0005-0000-0000-0000053A0000}"/>
    <cellStyle name="Normal 6 4 2 5 3" xfId="629" xr:uid="{00000000-0005-0000-0000-0000063A0000}"/>
    <cellStyle name="Normal 6 4 2 5 3 2" xfId="2442" xr:uid="{00000000-0005-0000-0000-0000073A0000}"/>
    <cellStyle name="Normal 6 4 2 5 3 2 2" xfId="8224" xr:uid="{00000000-0005-0000-0000-0000083A0000}"/>
    <cellStyle name="Normal 6 4 2 5 3 2 2 2" xfId="16897" xr:uid="{00000000-0005-0000-0000-0000093A0000}"/>
    <cellStyle name="Normal 6 4 2 5 3 2 2 2 2" xfId="34250" xr:uid="{00000000-0005-0000-0000-00000A3A0000}"/>
    <cellStyle name="Normal 6 4 2 5 3 2 2 2 3" xfId="51596" xr:uid="{00000000-0005-0000-0000-00000B3A0000}"/>
    <cellStyle name="Normal 6 4 2 5 3 2 2 3" xfId="25577" xr:uid="{00000000-0005-0000-0000-00000C3A0000}"/>
    <cellStyle name="Normal 6 4 2 5 3 2 2 4" xfId="42923" xr:uid="{00000000-0005-0000-0000-00000D3A0000}"/>
    <cellStyle name="Normal 6 4 2 5 3 2 3" xfId="5725" xr:uid="{00000000-0005-0000-0000-00000E3A0000}"/>
    <cellStyle name="Normal 6 4 2 5 3 2 3 2" xfId="14398" xr:uid="{00000000-0005-0000-0000-00000F3A0000}"/>
    <cellStyle name="Normal 6 4 2 5 3 2 3 2 2" xfId="31751" xr:uid="{00000000-0005-0000-0000-0000103A0000}"/>
    <cellStyle name="Normal 6 4 2 5 3 2 3 2 3" xfId="49097" xr:uid="{00000000-0005-0000-0000-0000113A0000}"/>
    <cellStyle name="Normal 6 4 2 5 3 2 3 3" xfId="23078" xr:uid="{00000000-0005-0000-0000-0000123A0000}"/>
    <cellStyle name="Normal 6 4 2 5 3 2 3 4" xfId="40424" xr:uid="{00000000-0005-0000-0000-0000133A0000}"/>
    <cellStyle name="Normal 6 4 2 5 3 2 4" xfId="11115" xr:uid="{00000000-0005-0000-0000-0000143A0000}"/>
    <cellStyle name="Normal 6 4 2 5 3 2 4 2" xfId="28468" xr:uid="{00000000-0005-0000-0000-0000153A0000}"/>
    <cellStyle name="Normal 6 4 2 5 3 2 4 3" xfId="45814" xr:uid="{00000000-0005-0000-0000-0000163A0000}"/>
    <cellStyle name="Normal 6 4 2 5 3 2 5" xfId="19795" xr:uid="{00000000-0005-0000-0000-0000173A0000}"/>
    <cellStyle name="Normal 6 4 2 5 3 2 6" xfId="37141" xr:uid="{00000000-0005-0000-0000-0000183A0000}"/>
    <cellStyle name="Normal 6 4 2 5 3 3" xfId="6411" xr:uid="{00000000-0005-0000-0000-0000193A0000}"/>
    <cellStyle name="Normal 6 4 2 5 3 3 2" xfId="15084" xr:uid="{00000000-0005-0000-0000-00001A3A0000}"/>
    <cellStyle name="Normal 6 4 2 5 3 3 2 2" xfId="32437" xr:uid="{00000000-0005-0000-0000-00001B3A0000}"/>
    <cellStyle name="Normal 6 4 2 5 3 3 2 3" xfId="49783" xr:uid="{00000000-0005-0000-0000-00001C3A0000}"/>
    <cellStyle name="Normal 6 4 2 5 3 3 3" xfId="23764" xr:uid="{00000000-0005-0000-0000-00001D3A0000}"/>
    <cellStyle name="Normal 6 4 2 5 3 3 4" xfId="41110" xr:uid="{00000000-0005-0000-0000-00001E3A0000}"/>
    <cellStyle name="Normal 6 4 2 5 3 4" xfId="4255" xr:uid="{00000000-0005-0000-0000-00001F3A0000}"/>
    <cellStyle name="Normal 6 4 2 5 3 4 2" xfId="12928" xr:uid="{00000000-0005-0000-0000-0000203A0000}"/>
    <cellStyle name="Normal 6 4 2 5 3 4 2 2" xfId="30281" xr:uid="{00000000-0005-0000-0000-0000213A0000}"/>
    <cellStyle name="Normal 6 4 2 5 3 4 2 3" xfId="47627" xr:uid="{00000000-0005-0000-0000-0000223A0000}"/>
    <cellStyle name="Normal 6 4 2 5 3 4 3" xfId="21608" xr:uid="{00000000-0005-0000-0000-0000233A0000}"/>
    <cellStyle name="Normal 6 4 2 5 3 4 4" xfId="38954" xr:uid="{00000000-0005-0000-0000-0000243A0000}"/>
    <cellStyle name="Normal 6 4 2 5 3 5" xfId="9302" xr:uid="{00000000-0005-0000-0000-0000253A0000}"/>
    <cellStyle name="Normal 6 4 2 5 3 5 2" xfId="26655" xr:uid="{00000000-0005-0000-0000-0000263A0000}"/>
    <cellStyle name="Normal 6 4 2 5 3 5 3" xfId="44001" xr:uid="{00000000-0005-0000-0000-0000273A0000}"/>
    <cellStyle name="Normal 6 4 2 5 3 6" xfId="17982" xr:uid="{00000000-0005-0000-0000-0000283A0000}"/>
    <cellStyle name="Normal 6 4 2 5 3 7" xfId="35328" xr:uid="{00000000-0005-0000-0000-0000293A0000}"/>
    <cellStyle name="Normal 6 4 2 5 4" xfId="1952" xr:uid="{00000000-0005-0000-0000-00002A3A0000}"/>
    <cellStyle name="Normal 6 4 2 5 4 2" xfId="7734" xr:uid="{00000000-0005-0000-0000-00002B3A0000}"/>
    <cellStyle name="Normal 6 4 2 5 4 2 2" xfId="16407" xr:uid="{00000000-0005-0000-0000-00002C3A0000}"/>
    <cellStyle name="Normal 6 4 2 5 4 2 2 2" xfId="33760" xr:uid="{00000000-0005-0000-0000-00002D3A0000}"/>
    <cellStyle name="Normal 6 4 2 5 4 2 2 3" xfId="51106" xr:uid="{00000000-0005-0000-0000-00002E3A0000}"/>
    <cellStyle name="Normal 6 4 2 5 4 2 3" xfId="25087" xr:uid="{00000000-0005-0000-0000-00002F3A0000}"/>
    <cellStyle name="Normal 6 4 2 5 4 2 4" xfId="42433" xr:uid="{00000000-0005-0000-0000-0000303A0000}"/>
    <cellStyle name="Normal 6 4 2 5 4 3" xfId="3765" xr:uid="{00000000-0005-0000-0000-0000313A0000}"/>
    <cellStyle name="Normal 6 4 2 5 4 3 2" xfId="12438" xr:uid="{00000000-0005-0000-0000-0000323A0000}"/>
    <cellStyle name="Normal 6 4 2 5 4 3 2 2" xfId="29791" xr:uid="{00000000-0005-0000-0000-0000333A0000}"/>
    <cellStyle name="Normal 6 4 2 5 4 3 2 3" xfId="47137" xr:uid="{00000000-0005-0000-0000-0000343A0000}"/>
    <cellStyle name="Normal 6 4 2 5 4 3 3" xfId="21118" xr:uid="{00000000-0005-0000-0000-0000353A0000}"/>
    <cellStyle name="Normal 6 4 2 5 4 3 4" xfId="38464" xr:uid="{00000000-0005-0000-0000-0000363A0000}"/>
    <cellStyle name="Normal 6 4 2 5 4 4" xfId="10625" xr:uid="{00000000-0005-0000-0000-0000373A0000}"/>
    <cellStyle name="Normal 6 4 2 5 4 4 2" xfId="27978" xr:uid="{00000000-0005-0000-0000-0000383A0000}"/>
    <cellStyle name="Normal 6 4 2 5 4 4 3" xfId="45324" xr:uid="{00000000-0005-0000-0000-0000393A0000}"/>
    <cellStyle name="Normal 6 4 2 5 4 5" xfId="19305" xr:uid="{00000000-0005-0000-0000-00003A3A0000}"/>
    <cellStyle name="Normal 6 4 2 5 4 6" xfId="36651" xr:uid="{00000000-0005-0000-0000-00003B3A0000}"/>
    <cellStyle name="Normal 6 4 2 5 5" xfId="1364" xr:uid="{00000000-0005-0000-0000-00003C3A0000}"/>
    <cellStyle name="Normal 6 4 2 5 5 2" xfId="7146" xr:uid="{00000000-0005-0000-0000-00003D3A0000}"/>
    <cellStyle name="Normal 6 4 2 5 5 2 2" xfId="15819" xr:uid="{00000000-0005-0000-0000-00003E3A0000}"/>
    <cellStyle name="Normal 6 4 2 5 5 2 2 2" xfId="33172" xr:uid="{00000000-0005-0000-0000-00003F3A0000}"/>
    <cellStyle name="Normal 6 4 2 5 5 2 2 3" xfId="50518" xr:uid="{00000000-0005-0000-0000-0000403A0000}"/>
    <cellStyle name="Normal 6 4 2 5 5 2 3" xfId="24499" xr:uid="{00000000-0005-0000-0000-0000413A0000}"/>
    <cellStyle name="Normal 6 4 2 5 5 2 4" xfId="41845" xr:uid="{00000000-0005-0000-0000-0000423A0000}"/>
    <cellStyle name="Normal 6 4 2 5 5 3" xfId="4990" xr:uid="{00000000-0005-0000-0000-0000433A0000}"/>
    <cellStyle name="Normal 6 4 2 5 5 3 2" xfId="13663" xr:uid="{00000000-0005-0000-0000-0000443A0000}"/>
    <cellStyle name="Normal 6 4 2 5 5 3 2 2" xfId="31016" xr:uid="{00000000-0005-0000-0000-0000453A0000}"/>
    <cellStyle name="Normal 6 4 2 5 5 3 2 3" xfId="48362" xr:uid="{00000000-0005-0000-0000-0000463A0000}"/>
    <cellStyle name="Normal 6 4 2 5 5 3 3" xfId="22343" xr:uid="{00000000-0005-0000-0000-0000473A0000}"/>
    <cellStyle name="Normal 6 4 2 5 5 3 4" xfId="39689" xr:uid="{00000000-0005-0000-0000-0000483A0000}"/>
    <cellStyle name="Normal 6 4 2 5 5 4" xfId="10037" xr:uid="{00000000-0005-0000-0000-0000493A0000}"/>
    <cellStyle name="Normal 6 4 2 5 5 4 2" xfId="27390" xr:uid="{00000000-0005-0000-0000-00004A3A0000}"/>
    <cellStyle name="Normal 6 4 2 5 5 4 3" xfId="44736" xr:uid="{00000000-0005-0000-0000-00004B3A0000}"/>
    <cellStyle name="Normal 6 4 2 5 5 5" xfId="18717" xr:uid="{00000000-0005-0000-0000-00004C3A0000}"/>
    <cellStyle name="Normal 6 4 2 5 5 6" xfId="36063" xr:uid="{00000000-0005-0000-0000-00004D3A0000}"/>
    <cellStyle name="Normal 6 4 2 5 6" xfId="5921" xr:uid="{00000000-0005-0000-0000-00004E3A0000}"/>
    <cellStyle name="Normal 6 4 2 5 6 2" xfId="14594" xr:uid="{00000000-0005-0000-0000-00004F3A0000}"/>
    <cellStyle name="Normal 6 4 2 5 6 2 2" xfId="31947" xr:uid="{00000000-0005-0000-0000-0000503A0000}"/>
    <cellStyle name="Normal 6 4 2 5 6 2 3" xfId="49293" xr:uid="{00000000-0005-0000-0000-0000513A0000}"/>
    <cellStyle name="Normal 6 4 2 5 6 3" xfId="23274" xr:uid="{00000000-0005-0000-0000-0000523A0000}"/>
    <cellStyle name="Normal 6 4 2 5 6 4" xfId="40620" xr:uid="{00000000-0005-0000-0000-0000533A0000}"/>
    <cellStyle name="Normal 6 4 2 5 7" xfId="3177" xr:uid="{00000000-0005-0000-0000-0000543A0000}"/>
    <cellStyle name="Normal 6 4 2 5 7 2" xfId="11850" xr:uid="{00000000-0005-0000-0000-0000553A0000}"/>
    <cellStyle name="Normal 6 4 2 5 7 2 2" xfId="29203" xr:uid="{00000000-0005-0000-0000-0000563A0000}"/>
    <cellStyle name="Normal 6 4 2 5 7 2 3" xfId="46549" xr:uid="{00000000-0005-0000-0000-0000573A0000}"/>
    <cellStyle name="Normal 6 4 2 5 7 3" xfId="20530" xr:uid="{00000000-0005-0000-0000-0000583A0000}"/>
    <cellStyle name="Normal 6 4 2 5 7 4" xfId="37876" xr:uid="{00000000-0005-0000-0000-0000593A0000}"/>
    <cellStyle name="Normal 6 4 2 5 8" xfId="8812" xr:uid="{00000000-0005-0000-0000-00005A3A0000}"/>
    <cellStyle name="Normal 6 4 2 5 8 2" xfId="26165" xr:uid="{00000000-0005-0000-0000-00005B3A0000}"/>
    <cellStyle name="Normal 6 4 2 5 8 3" xfId="43511" xr:uid="{00000000-0005-0000-0000-00005C3A0000}"/>
    <cellStyle name="Normal 6 4 2 5 9" xfId="17492" xr:uid="{00000000-0005-0000-0000-00005D3A0000}"/>
    <cellStyle name="Normal 6 4 2 6" xfId="776" xr:uid="{00000000-0005-0000-0000-00005E3A0000}"/>
    <cellStyle name="Normal 6 4 2 6 2" xfId="2589" xr:uid="{00000000-0005-0000-0000-00005F3A0000}"/>
    <cellStyle name="Normal 6 4 2 6 2 2" xfId="8371" xr:uid="{00000000-0005-0000-0000-0000603A0000}"/>
    <cellStyle name="Normal 6 4 2 6 2 2 2" xfId="17044" xr:uid="{00000000-0005-0000-0000-0000613A0000}"/>
    <cellStyle name="Normal 6 4 2 6 2 2 2 2" xfId="34397" xr:uid="{00000000-0005-0000-0000-0000623A0000}"/>
    <cellStyle name="Normal 6 4 2 6 2 2 2 3" xfId="51743" xr:uid="{00000000-0005-0000-0000-0000633A0000}"/>
    <cellStyle name="Normal 6 4 2 6 2 2 3" xfId="25724" xr:uid="{00000000-0005-0000-0000-0000643A0000}"/>
    <cellStyle name="Normal 6 4 2 6 2 2 4" xfId="43070" xr:uid="{00000000-0005-0000-0000-0000653A0000}"/>
    <cellStyle name="Normal 6 4 2 6 2 3" xfId="4402" xr:uid="{00000000-0005-0000-0000-0000663A0000}"/>
    <cellStyle name="Normal 6 4 2 6 2 3 2" xfId="13075" xr:uid="{00000000-0005-0000-0000-0000673A0000}"/>
    <cellStyle name="Normal 6 4 2 6 2 3 2 2" xfId="30428" xr:uid="{00000000-0005-0000-0000-0000683A0000}"/>
    <cellStyle name="Normal 6 4 2 6 2 3 2 3" xfId="47774" xr:uid="{00000000-0005-0000-0000-0000693A0000}"/>
    <cellStyle name="Normal 6 4 2 6 2 3 3" xfId="21755" xr:uid="{00000000-0005-0000-0000-00006A3A0000}"/>
    <cellStyle name="Normal 6 4 2 6 2 3 4" xfId="39101" xr:uid="{00000000-0005-0000-0000-00006B3A0000}"/>
    <cellStyle name="Normal 6 4 2 6 2 4" xfId="11262" xr:uid="{00000000-0005-0000-0000-00006C3A0000}"/>
    <cellStyle name="Normal 6 4 2 6 2 4 2" xfId="28615" xr:uid="{00000000-0005-0000-0000-00006D3A0000}"/>
    <cellStyle name="Normal 6 4 2 6 2 4 3" xfId="45961" xr:uid="{00000000-0005-0000-0000-00006E3A0000}"/>
    <cellStyle name="Normal 6 4 2 6 2 5" xfId="19942" xr:uid="{00000000-0005-0000-0000-00006F3A0000}"/>
    <cellStyle name="Normal 6 4 2 6 2 6" xfId="37288" xr:uid="{00000000-0005-0000-0000-0000703A0000}"/>
    <cellStyle name="Normal 6 4 2 6 3" xfId="1511" xr:uid="{00000000-0005-0000-0000-0000713A0000}"/>
    <cellStyle name="Normal 6 4 2 6 3 2" xfId="7293" xr:uid="{00000000-0005-0000-0000-0000723A0000}"/>
    <cellStyle name="Normal 6 4 2 6 3 2 2" xfId="15966" xr:uid="{00000000-0005-0000-0000-0000733A0000}"/>
    <cellStyle name="Normal 6 4 2 6 3 2 2 2" xfId="33319" xr:uid="{00000000-0005-0000-0000-0000743A0000}"/>
    <cellStyle name="Normal 6 4 2 6 3 2 2 3" xfId="50665" xr:uid="{00000000-0005-0000-0000-0000753A0000}"/>
    <cellStyle name="Normal 6 4 2 6 3 2 3" xfId="24646" xr:uid="{00000000-0005-0000-0000-0000763A0000}"/>
    <cellStyle name="Normal 6 4 2 6 3 2 4" xfId="41992" xr:uid="{00000000-0005-0000-0000-0000773A0000}"/>
    <cellStyle name="Normal 6 4 2 6 3 3" xfId="5137" xr:uid="{00000000-0005-0000-0000-0000783A0000}"/>
    <cellStyle name="Normal 6 4 2 6 3 3 2" xfId="13810" xr:uid="{00000000-0005-0000-0000-0000793A0000}"/>
    <cellStyle name="Normal 6 4 2 6 3 3 2 2" xfId="31163" xr:uid="{00000000-0005-0000-0000-00007A3A0000}"/>
    <cellStyle name="Normal 6 4 2 6 3 3 2 3" xfId="48509" xr:uid="{00000000-0005-0000-0000-00007B3A0000}"/>
    <cellStyle name="Normal 6 4 2 6 3 3 3" xfId="22490" xr:uid="{00000000-0005-0000-0000-00007C3A0000}"/>
    <cellStyle name="Normal 6 4 2 6 3 3 4" xfId="39836" xr:uid="{00000000-0005-0000-0000-00007D3A0000}"/>
    <cellStyle name="Normal 6 4 2 6 3 4" xfId="10184" xr:uid="{00000000-0005-0000-0000-00007E3A0000}"/>
    <cellStyle name="Normal 6 4 2 6 3 4 2" xfId="27537" xr:uid="{00000000-0005-0000-0000-00007F3A0000}"/>
    <cellStyle name="Normal 6 4 2 6 3 4 3" xfId="44883" xr:uid="{00000000-0005-0000-0000-0000803A0000}"/>
    <cellStyle name="Normal 6 4 2 6 3 5" xfId="18864" xr:uid="{00000000-0005-0000-0000-0000813A0000}"/>
    <cellStyle name="Normal 6 4 2 6 3 6" xfId="36210" xr:uid="{00000000-0005-0000-0000-0000823A0000}"/>
    <cellStyle name="Normal 6 4 2 6 4" xfId="6558" xr:uid="{00000000-0005-0000-0000-0000833A0000}"/>
    <cellStyle name="Normal 6 4 2 6 4 2" xfId="15231" xr:uid="{00000000-0005-0000-0000-0000843A0000}"/>
    <cellStyle name="Normal 6 4 2 6 4 2 2" xfId="32584" xr:uid="{00000000-0005-0000-0000-0000853A0000}"/>
    <cellStyle name="Normal 6 4 2 6 4 2 3" xfId="49930" xr:uid="{00000000-0005-0000-0000-0000863A0000}"/>
    <cellStyle name="Normal 6 4 2 6 4 3" xfId="23911" xr:uid="{00000000-0005-0000-0000-0000873A0000}"/>
    <cellStyle name="Normal 6 4 2 6 4 4" xfId="41257" xr:uid="{00000000-0005-0000-0000-0000883A0000}"/>
    <cellStyle name="Normal 6 4 2 6 5" xfId="3324" xr:uid="{00000000-0005-0000-0000-0000893A0000}"/>
    <cellStyle name="Normal 6 4 2 6 5 2" xfId="11997" xr:uid="{00000000-0005-0000-0000-00008A3A0000}"/>
    <cellStyle name="Normal 6 4 2 6 5 2 2" xfId="29350" xr:uid="{00000000-0005-0000-0000-00008B3A0000}"/>
    <cellStyle name="Normal 6 4 2 6 5 2 3" xfId="46696" xr:uid="{00000000-0005-0000-0000-00008C3A0000}"/>
    <cellStyle name="Normal 6 4 2 6 5 3" xfId="20677" xr:uid="{00000000-0005-0000-0000-00008D3A0000}"/>
    <cellStyle name="Normal 6 4 2 6 5 4" xfId="38023" xr:uid="{00000000-0005-0000-0000-00008E3A0000}"/>
    <cellStyle name="Normal 6 4 2 6 6" xfId="9449" xr:uid="{00000000-0005-0000-0000-00008F3A0000}"/>
    <cellStyle name="Normal 6 4 2 6 6 2" xfId="26802" xr:uid="{00000000-0005-0000-0000-0000903A0000}"/>
    <cellStyle name="Normal 6 4 2 6 6 3" xfId="44148" xr:uid="{00000000-0005-0000-0000-0000913A0000}"/>
    <cellStyle name="Normal 6 4 2 6 7" xfId="18129" xr:uid="{00000000-0005-0000-0000-0000923A0000}"/>
    <cellStyle name="Normal 6 4 2 6 8" xfId="35475" xr:uid="{00000000-0005-0000-0000-0000933A0000}"/>
    <cellStyle name="Normal 6 4 2 7" xfId="384" xr:uid="{00000000-0005-0000-0000-0000943A0000}"/>
    <cellStyle name="Normal 6 4 2 7 2" xfId="2197" xr:uid="{00000000-0005-0000-0000-0000953A0000}"/>
    <cellStyle name="Normal 6 4 2 7 2 2" xfId="7979" xr:uid="{00000000-0005-0000-0000-0000963A0000}"/>
    <cellStyle name="Normal 6 4 2 7 2 2 2" xfId="16652" xr:uid="{00000000-0005-0000-0000-0000973A0000}"/>
    <cellStyle name="Normal 6 4 2 7 2 2 2 2" xfId="34005" xr:uid="{00000000-0005-0000-0000-0000983A0000}"/>
    <cellStyle name="Normal 6 4 2 7 2 2 2 3" xfId="51351" xr:uid="{00000000-0005-0000-0000-0000993A0000}"/>
    <cellStyle name="Normal 6 4 2 7 2 2 3" xfId="25332" xr:uid="{00000000-0005-0000-0000-00009A3A0000}"/>
    <cellStyle name="Normal 6 4 2 7 2 2 4" xfId="42678" xr:uid="{00000000-0005-0000-0000-00009B3A0000}"/>
    <cellStyle name="Normal 6 4 2 7 2 3" xfId="5480" xr:uid="{00000000-0005-0000-0000-00009C3A0000}"/>
    <cellStyle name="Normal 6 4 2 7 2 3 2" xfId="14153" xr:uid="{00000000-0005-0000-0000-00009D3A0000}"/>
    <cellStyle name="Normal 6 4 2 7 2 3 2 2" xfId="31506" xr:uid="{00000000-0005-0000-0000-00009E3A0000}"/>
    <cellStyle name="Normal 6 4 2 7 2 3 2 3" xfId="48852" xr:uid="{00000000-0005-0000-0000-00009F3A0000}"/>
    <cellStyle name="Normal 6 4 2 7 2 3 3" xfId="22833" xr:uid="{00000000-0005-0000-0000-0000A03A0000}"/>
    <cellStyle name="Normal 6 4 2 7 2 3 4" xfId="40179" xr:uid="{00000000-0005-0000-0000-0000A13A0000}"/>
    <cellStyle name="Normal 6 4 2 7 2 4" xfId="10870" xr:uid="{00000000-0005-0000-0000-0000A23A0000}"/>
    <cellStyle name="Normal 6 4 2 7 2 4 2" xfId="28223" xr:uid="{00000000-0005-0000-0000-0000A33A0000}"/>
    <cellStyle name="Normal 6 4 2 7 2 4 3" xfId="45569" xr:uid="{00000000-0005-0000-0000-0000A43A0000}"/>
    <cellStyle name="Normal 6 4 2 7 2 5" xfId="19550" xr:uid="{00000000-0005-0000-0000-0000A53A0000}"/>
    <cellStyle name="Normal 6 4 2 7 2 6" xfId="36896" xr:uid="{00000000-0005-0000-0000-0000A63A0000}"/>
    <cellStyle name="Normal 6 4 2 7 3" xfId="6166" xr:uid="{00000000-0005-0000-0000-0000A73A0000}"/>
    <cellStyle name="Normal 6 4 2 7 3 2" xfId="14839" xr:uid="{00000000-0005-0000-0000-0000A83A0000}"/>
    <cellStyle name="Normal 6 4 2 7 3 2 2" xfId="32192" xr:uid="{00000000-0005-0000-0000-0000A93A0000}"/>
    <cellStyle name="Normal 6 4 2 7 3 2 3" xfId="49538" xr:uid="{00000000-0005-0000-0000-0000AA3A0000}"/>
    <cellStyle name="Normal 6 4 2 7 3 3" xfId="23519" xr:uid="{00000000-0005-0000-0000-0000AB3A0000}"/>
    <cellStyle name="Normal 6 4 2 7 3 4" xfId="40865" xr:uid="{00000000-0005-0000-0000-0000AC3A0000}"/>
    <cellStyle name="Normal 6 4 2 7 4" xfId="4010" xr:uid="{00000000-0005-0000-0000-0000AD3A0000}"/>
    <cellStyle name="Normal 6 4 2 7 4 2" xfId="12683" xr:uid="{00000000-0005-0000-0000-0000AE3A0000}"/>
    <cellStyle name="Normal 6 4 2 7 4 2 2" xfId="30036" xr:uid="{00000000-0005-0000-0000-0000AF3A0000}"/>
    <cellStyle name="Normal 6 4 2 7 4 2 3" xfId="47382" xr:uid="{00000000-0005-0000-0000-0000B03A0000}"/>
    <cellStyle name="Normal 6 4 2 7 4 3" xfId="21363" xr:uid="{00000000-0005-0000-0000-0000B13A0000}"/>
    <cellStyle name="Normal 6 4 2 7 4 4" xfId="38709" xr:uid="{00000000-0005-0000-0000-0000B23A0000}"/>
    <cellStyle name="Normal 6 4 2 7 5" xfId="9057" xr:uid="{00000000-0005-0000-0000-0000B33A0000}"/>
    <cellStyle name="Normal 6 4 2 7 5 2" xfId="26410" xr:uid="{00000000-0005-0000-0000-0000B43A0000}"/>
    <cellStyle name="Normal 6 4 2 7 5 3" xfId="43756" xr:uid="{00000000-0005-0000-0000-0000B53A0000}"/>
    <cellStyle name="Normal 6 4 2 7 6" xfId="17737" xr:uid="{00000000-0005-0000-0000-0000B63A0000}"/>
    <cellStyle name="Normal 6 4 2 7 7" xfId="35083" xr:uid="{00000000-0005-0000-0000-0000B73A0000}"/>
    <cellStyle name="Normal 6 4 2 8" xfId="1854" xr:uid="{00000000-0005-0000-0000-0000B83A0000}"/>
    <cellStyle name="Normal 6 4 2 8 2" xfId="7636" xr:uid="{00000000-0005-0000-0000-0000B93A0000}"/>
    <cellStyle name="Normal 6 4 2 8 2 2" xfId="16309" xr:uid="{00000000-0005-0000-0000-0000BA3A0000}"/>
    <cellStyle name="Normal 6 4 2 8 2 2 2" xfId="33662" xr:uid="{00000000-0005-0000-0000-0000BB3A0000}"/>
    <cellStyle name="Normal 6 4 2 8 2 2 3" xfId="51008" xr:uid="{00000000-0005-0000-0000-0000BC3A0000}"/>
    <cellStyle name="Normal 6 4 2 8 2 3" xfId="24989" xr:uid="{00000000-0005-0000-0000-0000BD3A0000}"/>
    <cellStyle name="Normal 6 4 2 8 2 4" xfId="42335" xr:uid="{00000000-0005-0000-0000-0000BE3A0000}"/>
    <cellStyle name="Normal 6 4 2 8 3" xfId="3667" xr:uid="{00000000-0005-0000-0000-0000BF3A0000}"/>
    <cellStyle name="Normal 6 4 2 8 3 2" xfId="12340" xr:uid="{00000000-0005-0000-0000-0000C03A0000}"/>
    <cellStyle name="Normal 6 4 2 8 3 2 2" xfId="29693" xr:uid="{00000000-0005-0000-0000-0000C13A0000}"/>
    <cellStyle name="Normal 6 4 2 8 3 2 3" xfId="47039" xr:uid="{00000000-0005-0000-0000-0000C23A0000}"/>
    <cellStyle name="Normal 6 4 2 8 3 3" xfId="21020" xr:uid="{00000000-0005-0000-0000-0000C33A0000}"/>
    <cellStyle name="Normal 6 4 2 8 3 4" xfId="38366" xr:uid="{00000000-0005-0000-0000-0000C43A0000}"/>
    <cellStyle name="Normal 6 4 2 8 4" xfId="10527" xr:uid="{00000000-0005-0000-0000-0000C53A0000}"/>
    <cellStyle name="Normal 6 4 2 8 4 2" xfId="27880" xr:uid="{00000000-0005-0000-0000-0000C63A0000}"/>
    <cellStyle name="Normal 6 4 2 8 4 3" xfId="45226" xr:uid="{00000000-0005-0000-0000-0000C73A0000}"/>
    <cellStyle name="Normal 6 4 2 8 5" xfId="19207" xr:uid="{00000000-0005-0000-0000-0000C83A0000}"/>
    <cellStyle name="Normal 6 4 2 8 6" xfId="36553" xr:uid="{00000000-0005-0000-0000-0000C93A0000}"/>
    <cellStyle name="Normal 6 4 2 9" xfId="1119" xr:uid="{00000000-0005-0000-0000-0000CA3A0000}"/>
    <cellStyle name="Normal 6 4 2 9 2" xfId="6901" xr:uid="{00000000-0005-0000-0000-0000CB3A0000}"/>
    <cellStyle name="Normal 6 4 2 9 2 2" xfId="15574" xr:uid="{00000000-0005-0000-0000-0000CC3A0000}"/>
    <cellStyle name="Normal 6 4 2 9 2 2 2" xfId="32927" xr:uid="{00000000-0005-0000-0000-0000CD3A0000}"/>
    <cellStyle name="Normal 6 4 2 9 2 2 3" xfId="50273" xr:uid="{00000000-0005-0000-0000-0000CE3A0000}"/>
    <cellStyle name="Normal 6 4 2 9 2 3" xfId="24254" xr:uid="{00000000-0005-0000-0000-0000CF3A0000}"/>
    <cellStyle name="Normal 6 4 2 9 2 4" xfId="41600" xr:uid="{00000000-0005-0000-0000-0000D03A0000}"/>
    <cellStyle name="Normal 6 4 2 9 3" xfId="4745" xr:uid="{00000000-0005-0000-0000-0000D13A0000}"/>
    <cellStyle name="Normal 6 4 2 9 3 2" xfId="13418" xr:uid="{00000000-0005-0000-0000-0000D23A0000}"/>
    <cellStyle name="Normal 6 4 2 9 3 2 2" xfId="30771" xr:uid="{00000000-0005-0000-0000-0000D33A0000}"/>
    <cellStyle name="Normal 6 4 2 9 3 2 3" xfId="48117" xr:uid="{00000000-0005-0000-0000-0000D43A0000}"/>
    <cellStyle name="Normal 6 4 2 9 3 3" xfId="22098" xr:uid="{00000000-0005-0000-0000-0000D53A0000}"/>
    <cellStyle name="Normal 6 4 2 9 3 4" xfId="39444" xr:uid="{00000000-0005-0000-0000-0000D63A0000}"/>
    <cellStyle name="Normal 6 4 2 9 4" xfId="9792" xr:uid="{00000000-0005-0000-0000-0000D73A0000}"/>
    <cellStyle name="Normal 6 4 2 9 4 2" xfId="27145" xr:uid="{00000000-0005-0000-0000-0000D83A0000}"/>
    <cellStyle name="Normal 6 4 2 9 4 3" xfId="44491" xr:uid="{00000000-0005-0000-0000-0000D93A0000}"/>
    <cellStyle name="Normal 6 4 2 9 5" xfId="18472" xr:uid="{00000000-0005-0000-0000-0000DA3A0000}"/>
    <cellStyle name="Normal 6 4 2 9 6" xfId="35818" xr:uid="{00000000-0005-0000-0000-0000DB3A0000}"/>
    <cellStyle name="Normal 6 4 3" xfId="70" xr:uid="{00000000-0005-0000-0000-0000DC3A0000}"/>
    <cellStyle name="Normal 6 4 3 10" xfId="8743" xr:uid="{00000000-0005-0000-0000-0000DD3A0000}"/>
    <cellStyle name="Normal 6 4 3 10 2" xfId="26096" xr:uid="{00000000-0005-0000-0000-0000DE3A0000}"/>
    <cellStyle name="Normal 6 4 3 10 3" xfId="43442" xr:uid="{00000000-0005-0000-0000-0000DF3A0000}"/>
    <cellStyle name="Normal 6 4 3 11" xfId="17423" xr:uid="{00000000-0005-0000-0000-0000E03A0000}"/>
    <cellStyle name="Normal 6 4 3 12" xfId="34769" xr:uid="{00000000-0005-0000-0000-0000E13A0000}"/>
    <cellStyle name="Normal 6 4 3 2" xfId="315" xr:uid="{00000000-0005-0000-0000-0000E23A0000}"/>
    <cellStyle name="Normal 6 4 3 2 10" xfId="35014" xr:uid="{00000000-0005-0000-0000-0000E33A0000}"/>
    <cellStyle name="Normal 6 4 3 2 2" xfId="1050" xr:uid="{00000000-0005-0000-0000-0000E43A0000}"/>
    <cellStyle name="Normal 6 4 3 2 2 2" xfId="2863" xr:uid="{00000000-0005-0000-0000-0000E53A0000}"/>
    <cellStyle name="Normal 6 4 3 2 2 2 2" xfId="8645" xr:uid="{00000000-0005-0000-0000-0000E63A0000}"/>
    <cellStyle name="Normal 6 4 3 2 2 2 2 2" xfId="17318" xr:uid="{00000000-0005-0000-0000-0000E73A0000}"/>
    <cellStyle name="Normal 6 4 3 2 2 2 2 2 2" xfId="34671" xr:uid="{00000000-0005-0000-0000-0000E83A0000}"/>
    <cellStyle name="Normal 6 4 3 2 2 2 2 2 3" xfId="52017" xr:uid="{00000000-0005-0000-0000-0000E93A0000}"/>
    <cellStyle name="Normal 6 4 3 2 2 2 2 3" xfId="25998" xr:uid="{00000000-0005-0000-0000-0000EA3A0000}"/>
    <cellStyle name="Normal 6 4 3 2 2 2 2 4" xfId="43344" xr:uid="{00000000-0005-0000-0000-0000EB3A0000}"/>
    <cellStyle name="Normal 6 4 3 2 2 2 3" xfId="4676" xr:uid="{00000000-0005-0000-0000-0000EC3A0000}"/>
    <cellStyle name="Normal 6 4 3 2 2 2 3 2" xfId="13349" xr:uid="{00000000-0005-0000-0000-0000ED3A0000}"/>
    <cellStyle name="Normal 6 4 3 2 2 2 3 2 2" xfId="30702" xr:uid="{00000000-0005-0000-0000-0000EE3A0000}"/>
    <cellStyle name="Normal 6 4 3 2 2 2 3 2 3" xfId="48048" xr:uid="{00000000-0005-0000-0000-0000EF3A0000}"/>
    <cellStyle name="Normal 6 4 3 2 2 2 3 3" xfId="22029" xr:uid="{00000000-0005-0000-0000-0000F03A0000}"/>
    <cellStyle name="Normal 6 4 3 2 2 2 3 4" xfId="39375" xr:uid="{00000000-0005-0000-0000-0000F13A0000}"/>
    <cellStyle name="Normal 6 4 3 2 2 2 4" xfId="11536" xr:uid="{00000000-0005-0000-0000-0000F23A0000}"/>
    <cellStyle name="Normal 6 4 3 2 2 2 4 2" xfId="28889" xr:uid="{00000000-0005-0000-0000-0000F33A0000}"/>
    <cellStyle name="Normal 6 4 3 2 2 2 4 3" xfId="46235" xr:uid="{00000000-0005-0000-0000-0000F43A0000}"/>
    <cellStyle name="Normal 6 4 3 2 2 2 5" xfId="20216" xr:uid="{00000000-0005-0000-0000-0000F53A0000}"/>
    <cellStyle name="Normal 6 4 3 2 2 2 6" xfId="37562" xr:uid="{00000000-0005-0000-0000-0000F63A0000}"/>
    <cellStyle name="Normal 6 4 3 2 2 3" xfId="1785" xr:uid="{00000000-0005-0000-0000-0000F73A0000}"/>
    <cellStyle name="Normal 6 4 3 2 2 3 2" xfId="7567" xr:uid="{00000000-0005-0000-0000-0000F83A0000}"/>
    <cellStyle name="Normal 6 4 3 2 2 3 2 2" xfId="16240" xr:uid="{00000000-0005-0000-0000-0000F93A0000}"/>
    <cellStyle name="Normal 6 4 3 2 2 3 2 2 2" xfId="33593" xr:uid="{00000000-0005-0000-0000-0000FA3A0000}"/>
    <cellStyle name="Normal 6 4 3 2 2 3 2 2 3" xfId="50939" xr:uid="{00000000-0005-0000-0000-0000FB3A0000}"/>
    <cellStyle name="Normal 6 4 3 2 2 3 2 3" xfId="24920" xr:uid="{00000000-0005-0000-0000-0000FC3A0000}"/>
    <cellStyle name="Normal 6 4 3 2 2 3 2 4" xfId="42266" xr:uid="{00000000-0005-0000-0000-0000FD3A0000}"/>
    <cellStyle name="Normal 6 4 3 2 2 3 3" xfId="5411" xr:uid="{00000000-0005-0000-0000-0000FE3A0000}"/>
    <cellStyle name="Normal 6 4 3 2 2 3 3 2" xfId="14084" xr:uid="{00000000-0005-0000-0000-0000FF3A0000}"/>
    <cellStyle name="Normal 6 4 3 2 2 3 3 2 2" xfId="31437" xr:uid="{00000000-0005-0000-0000-0000003B0000}"/>
    <cellStyle name="Normal 6 4 3 2 2 3 3 2 3" xfId="48783" xr:uid="{00000000-0005-0000-0000-0000013B0000}"/>
    <cellStyle name="Normal 6 4 3 2 2 3 3 3" xfId="22764" xr:uid="{00000000-0005-0000-0000-0000023B0000}"/>
    <cellStyle name="Normal 6 4 3 2 2 3 3 4" xfId="40110" xr:uid="{00000000-0005-0000-0000-0000033B0000}"/>
    <cellStyle name="Normal 6 4 3 2 2 3 4" xfId="10458" xr:uid="{00000000-0005-0000-0000-0000043B0000}"/>
    <cellStyle name="Normal 6 4 3 2 2 3 4 2" xfId="27811" xr:uid="{00000000-0005-0000-0000-0000053B0000}"/>
    <cellStyle name="Normal 6 4 3 2 2 3 4 3" xfId="45157" xr:uid="{00000000-0005-0000-0000-0000063B0000}"/>
    <cellStyle name="Normal 6 4 3 2 2 3 5" xfId="19138" xr:uid="{00000000-0005-0000-0000-0000073B0000}"/>
    <cellStyle name="Normal 6 4 3 2 2 3 6" xfId="36484" xr:uid="{00000000-0005-0000-0000-0000083B0000}"/>
    <cellStyle name="Normal 6 4 3 2 2 4" xfId="6832" xr:uid="{00000000-0005-0000-0000-0000093B0000}"/>
    <cellStyle name="Normal 6 4 3 2 2 4 2" xfId="15505" xr:uid="{00000000-0005-0000-0000-00000A3B0000}"/>
    <cellStyle name="Normal 6 4 3 2 2 4 2 2" xfId="32858" xr:uid="{00000000-0005-0000-0000-00000B3B0000}"/>
    <cellStyle name="Normal 6 4 3 2 2 4 2 3" xfId="50204" xr:uid="{00000000-0005-0000-0000-00000C3B0000}"/>
    <cellStyle name="Normal 6 4 3 2 2 4 3" xfId="24185" xr:uid="{00000000-0005-0000-0000-00000D3B0000}"/>
    <cellStyle name="Normal 6 4 3 2 2 4 4" xfId="41531" xr:uid="{00000000-0005-0000-0000-00000E3B0000}"/>
    <cellStyle name="Normal 6 4 3 2 2 5" xfId="3598" xr:uid="{00000000-0005-0000-0000-00000F3B0000}"/>
    <cellStyle name="Normal 6 4 3 2 2 5 2" xfId="12271" xr:uid="{00000000-0005-0000-0000-0000103B0000}"/>
    <cellStyle name="Normal 6 4 3 2 2 5 2 2" xfId="29624" xr:uid="{00000000-0005-0000-0000-0000113B0000}"/>
    <cellStyle name="Normal 6 4 3 2 2 5 2 3" xfId="46970" xr:uid="{00000000-0005-0000-0000-0000123B0000}"/>
    <cellStyle name="Normal 6 4 3 2 2 5 3" xfId="20951" xr:uid="{00000000-0005-0000-0000-0000133B0000}"/>
    <cellStyle name="Normal 6 4 3 2 2 5 4" xfId="38297" xr:uid="{00000000-0005-0000-0000-0000143B0000}"/>
    <cellStyle name="Normal 6 4 3 2 2 6" xfId="9723" xr:uid="{00000000-0005-0000-0000-0000153B0000}"/>
    <cellStyle name="Normal 6 4 3 2 2 6 2" xfId="27076" xr:uid="{00000000-0005-0000-0000-0000163B0000}"/>
    <cellStyle name="Normal 6 4 3 2 2 6 3" xfId="44422" xr:uid="{00000000-0005-0000-0000-0000173B0000}"/>
    <cellStyle name="Normal 6 4 3 2 2 7" xfId="18403" xr:uid="{00000000-0005-0000-0000-0000183B0000}"/>
    <cellStyle name="Normal 6 4 3 2 2 8" xfId="35749" xr:uid="{00000000-0005-0000-0000-0000193B0000}"/>
    <cellStyle name="Normal 6 4 3 2 3" xfId="560" xr:uid="{00000000-0005-0000-0000-00001A3B0000}"/>
    <cellStyle name="Normal 6 4 3 2 3 2" xfId="2373" xr:uid="{00000000-0005-0000-0000-00001B3B0000}"/>
    <cellStyle name="Normal 6 4 3 2 3 2 2" xfId="8155" xr:uid="{00000000-0005-0000-0000-00001C3B0000}"/>
    <cellStyle name="Normal 6 4 3 2 3 2 2 2" xfId="16828" xr:uid="{00000000-0005-0000-0000-00001D3B0000}"/>
    <cellStyle name="Normal 6 4 3 2 3 2 2 2 2" xfId="34181" xr:uid="{00000000-0005-0000-0000-00001E3B0000}"/>
    <cellStyle name="Normal 6 4 3 2 3 2 2 2 3" xfId="51527" xr:uid="{00000000-0005-0000-0000-00001F3B0000}"/>
    <cellStyle name="Normal 6 4 3 2 3 2 2 3" xfId="25508" xr:uid="{00000000-0005-0000-0000-0000203B0000}"/>
    <cellStyle name="Normal 6 4 3 2 3 2 2 4" xfId="42854" xr:uid="{00000000-0005-0000-0000-0000213B0000}"/>
    <cellStyle name="Normal 6 4 3 2 3 2 3" xfId="5656" xr:uid="{00000000-0005-0000-0000-0000223B0000}"/>
    <cellStyle name="Normal 6 4 3 2 3 2 3 2" xfId="14329" xr:uid="{00000000-0005-0000-0000-0000233B0000}"/>
    <cellStyle name="Normal 6 4 3 2 3 2 3 2 2" xfId="31682" xr:uid="{00000000-0005-0000-0000-0000243B0000}"/>
    <cellStyle name="Normal 6 4 3 2 3 2 3 2 3" xfId="49028" xr:uid="{00000000-0005-0000-0000-0000253B0000}"/>
    <cellStyle name="Normal 6 4 3 2 3 2 3 3" xfId="23009" xr:uid="{00000000-0005-0000-0000-0000263B0000}"/>
    <cellStyle name="Normal 6 4 3 2 3 2 3 4" xfId="40355" xr:uid="{00000000-0005-0000-0000-0000273B0000}"/>
    <cellStyle name="Normal 6 4 3 2 3 2 4" xfId="11046" xr:uid="{00000000-0005-0000-0000-0000283B0000}"/>
    <cellStyle name="Normal 6 4 3 2 3 2 4 2" xfId="28399" xr:uid="{00000000-0005-0000-0000-0000293B0000}"/>
    <cellStyle name="Normal 6 4 3 2 3 2 4 3" xfId="45745" xr:uid="{00000000-0005-0000-0000-00002A3B0000}"/>
    <cellStyle name="Normal 6 4 3 2 3 2 5" xfId="19726" xr:uid="{00000000-0005-0000-0000-00002B3B0000}"/>
    <cellStyle name="Normal 6 4 3 2 3 2 6" xfId="37072" xr:uid="{00000000-0005-0000-0000-00002C3B0000}"/>
    <cellStyle name="Normal 6 4 3 2 3 3" xfId="6342" xr:uid="{00000000-0005-0000-0000-00002D3B0000}"/>
    <cellStyle name="Normal 6 4 3 2 3 3 2" xfId="15015" xr:uid="{00000000-0005-0000-0000-00002E3B0000}"/>
    <cellStyle name="Normal 6 4 3 2 3 3 2 2" xfId="32368" xr:uid="{00000000-0005-0000-0000-00002F3B0000}"/>
    <cellStyle name="Normal 6 4 3 2 3 3 2 3" xfId="49714" xr:uid="{00000000-0005-0000-0000-0000303B0000}"/>
    <cellStyle name="Normal 6 4 3 2 3 3 3" xfId="23695" xr:uid="{00000000-0005-0000-0000-0000313B0000}"/>
    <cellStyle name="Normal 6 4 3 2 3 3 4" xfId="41041" xr:uid="{00000000-0005-0000-0000-0000323B0000}"/>
    <cellStyle name="Normal 6 4 3 2 3 4" xfId="4186" xr:uid="{00000000-0005-0000-0000-0000333B0000}"/>
    <cellStyle name="Normal 6 4 3 2 3 4 2" xfId="12859" xr:uid="{00000000-0005-0000-0000-0000343B0000}"/>
    <cellStyle name="Normal 6 4 3 2 3 4 2 2" xfId="30212" xr:uid="{00000000-0005-0000-0000-0000353B0000}"/>
    <cellStyle name="Normal 6 4 3 2 3 4 2 3" xfId="47558" xr:uid="{00000000-0005-0000-0000-0000363B0000}"/>
    <cellStyle name="Normal 6 4 3 2 3 4 3" xfId="21539" xr:uid="{00000000-0005-0000-0000-0000373B0000}"/>
    <cellStyle name="Normal 6 4 3 2 3 4 4" xfId="38885" xr:uid="{00000000-0005-0000-0000-0000383B0000}"/>
    <cellStyle name="Normal 6 4 3 2 3 5" xfId="9233" xr:uid="{00000000-0005-0000-0000-0000393B0000}"/>
    <cellStyle name="Normal 6 4 3 2 3 5 2" xfId="26586" xr:uid="{00000000-0005-0000-0000-00003A3B0000}"/>
    <cellStyle name="Normal 6 4 3 2 3 5 3" xfId="43932" xr:uid="{00000000-0005-0000-0000-00003B3B0000}"/>
    <cellStyle name="Normal 6 4 3 2 3 6" xfId="17913" xr:uid="{00000000-0005-0000-0000-00003C3B0000}"/>
    <cellStyle name="Normal 6 4 3 2 3 7" xfId="35259" xr:uid="{00000000-0005-0000-0000-00003D3B0000}"/>
    <cellStyle name="Normal 6 4 3 2 4" xfId="2128" xr:uid="{00000000-0005-0000-0000-00003E3B0000}"/>
    <cellStyle name="Normal 6 4 3 2 4 2" xfId="7910" xr:uid="{00000000-0005-0000-0000-00003F3B0000}"/>
    <cellStyle name="Normal 6 4 3 2 4 2 2" xfId="16583" xr:uid="{00000000-0005-0000-0000-0000403B0000}"/>
    <cellStyle name="Normal 6 4 3 2 4 2 2 2" xfId="33936" xr:uid="{00000000-0005-0000-0000-0000413B0000}"/>
    <cellStyle name="Normal 6 4 3 2 4 2 2 3" xfId="51282" xr:uid="{00000000-0005-0000-0000-0000423B0000}"/>
    <cellStyle name="Normal 6 4 3 2 4 2 3" xfId="25263" xr:uid="{00000000-0005-0000-0000-0000433B0000}"/>
    <cellStyle name="Normal 6 4 3 2 4 2 4" xfId="42609" xr:uid="{00000000-0005-0000-0000-0000443B0000}"/>
    <cellStyle name="Normal 6 4 3 2 4 3" xfId="3941" xr:uid="{00000000-0005-0000-0000-0000453B0000}"/>
    <cellStyle name="Normal 6 4 3 2 4 3 2" xfId="12614" xr:uid="{00000000-0005-0000-0000-0000463B0000}"/>
    <cellStyle name="Normal 6 4 3 2 4 3 2 2" xfId="29967" xr:uid="{00000000-0005-0000-0000-0000473B0000}"/>
    <cellStyle name="Normal 6 4 3 2 4 3 2 3" xfId="47313" xr:uid="{00000000-0005-0000-0000-0000483B0000}"/>
    <cellStyle name="Normal 6 4 3 2 4 3 3" xfId="21294" xr:uid="{00000000-0005-0000-0000-0000493B0000}"/>
    <cellStyle name="Normal 6 4 3 2 4 3 4" xfId="38640" xr:uid="{00000000-0005-0000-0000-00004A3B0000}"/>
    <cellStyle name="Normal 6 4 3 2 4 4" xfId="10801" xr:uid="{00000000-0005-0000-0000-00004B3B0000}"/>
    <cellStyle name="Normal 6 4 3 2 4 4 2" xfId="28154" xr:uid="{00000000-0005-0000-0000-00004C3B0000}"/>
    <cellStyle name="Normal 6 4 3 2 4 4 3" xfId="45500" xr:uid="{00000000-0005-0000-0000-00004D3B0000}"/>
    <cellStyle name="Normal 6 4 3 2 4 5" xfId="19481" xr:uid="{00000000-0005-0000-0000-00004E3B0000}"/>
    <cellStyle name="Normal 6 4 3 2 4 6" xfId="36827" xr:uid="{00000000-0005-0000-0000-00004F3B0000}"/>
    <cellStyle name="Normal 6 4 3 2 5" xfId="1295" xr:uid="{00000000-0005-0000-0000-0000503B0000}"/>
    <cellStyle name="Normal 6 4 3 2 5 2" xfId="7077" xr:uid="{00000000-0005-0000-0000-0000513B0000}"/>
    <cellStyle name="Normal 6 4 3 2 5 2 2" xfId="15750" xr:uid="{00000000-0005-0000-0000-0000523B0000}"/>
    <cellStyle name="Normal 6 4 3 2 5 2 2 2" xfId="33103" xr:uid="{00000000-0005-0000-0000-0000533B0000}"/>
    <cellStyle name="Normal 6 4 3 2 5 2 2 3" xfId="50449" xr:uid="{00000000-0005-0000-0000-0000543B0000}"/>
    <cellStyle name="Normal 6 4 3 2 5 2 3" xfId="24430" xr:uid="{00000000-0005-0000-0000-0000553B0000}"/>
    <cellStyle name="Normal 6 4 3 2 5 2 4" xfId="41776" xr:uid="{00000000-0005-0000-0000-0000563B0000}"/>
    <cellStyle name="Normal 6 4 3 2 5 3" xfId="4921" xr:uid="{00000000-0005-0000-0000-0000573B0000}"/>
    <cellStyle name="Normal 6 4 3 2 5 3 2" xfId="13594" xr:uid="{00000000-0005-0000-0000-0000583B0000}"/>
    <cellStyle name="Normal 6 4 3 2 5 3 2 2" xfId="30947" xr:uid="{00000000-0005-0000-0000-0000593B0000}"/>
    <cellStyle name="Normal 6 4 3 2 5 3 2 3" xfId="48293" xr:uid="{00000000-0005-0000-0000-00005A3B0000}"/>
    <cellStyle name="Normal 6 4 3 2 5 3 3" xfId="22274" xr:uid="{00000000-0005-0000-0000-00005B3B0000}"/>
    <cellStyle name="Normal 6 4 3 2 5 3 4" xfId="39620" xr:uid="{00000000-0005-0000-0000-00005C3B0000}"/>
    <cellStyle name="Normal 6 4 3 2 5 4" xfId="9968" xr:uid="{00000000-0005-0000-0000-00005D3B0000}"/>
    <cellStyle name="Normal 6 4 3 2 5 4 2" xfId="27321" xr:uid="{00000000-0005-0000-0000-00005E3B0000}"/>
    <cellStyle name="Normal 6 4 3 2 5 4 3" xfId="44667" xr:uid="{00000000-0005-0000-0000-00005F3B0000}"/>
    <cellStyle name="Normal 6 4 3 2 5 5" xfId="18648" xr:uid="{00000000-0005-0000-0000-0000603B0000}"/>
    <cellStyle name="Normal 6 4 3 2 5 6" xfId="35994" xr:uid="{00000000-0005-0000-0000-0000613B0000}"/>
    <cellStyle name="Normal 6 4 3 2 6" xfId="6097" xr:uid="{00000000-0005-0000-0000-0000623B0000}"/>
    <cellStyle name="Normal 6 4 3 2 6 2" xfId="14770" xr:uid="{00000000-0005-0000-0000-0000633B0000}"/>
    <cellStyle name="Normal 6 4 3 2 6 2 2" xfId="32123" xr:uid="{00000000-0005-0000-0000-0000643B0000}"/>
    <cellStyle name="Normal 6 4 3 2 6 2 3" xfId="49469" xr:uid="{00000000-0005-0000-0000-0000653B0000}"/>
    <cellStyle name="Normal 6 4 3 2 6 3" xfId="23450" xr:uid="{00000000-0005-0000-0000-0000663B0000}"/>
    <cellStyle name="Normal 6 4 3 2 6 4" xfId="40796" xr:uid="{00000000-0005-0000-0000-0000673B0000}"/>
    <cellStyle name="Normal 6 4 3 2 7" xfId="3108" xr:uid="{00000000-0005-0000-0000-0000683B0000}"/>
    <cellStyle name="Normal 6 4 3 2 7 2" xfId="11781" xr:uid="{00000000-0005-0000-0000-0000693B0000}"/>
    <cellStyle name="Normal 6 4 3 2 7 2 2" xfId="29134" xr:uid="{00000000-0005-0000-0000-00006A3B0000}"/>
    <cellStyle name="Normal 6 4 3 2 7 2 3" xfId="46480" xr:uid="{00000000-0005-0000-0000-00006B3B0000}"/>
    <cellStyle name="Normal 6 4 3 2 7 3" xfId="20461" xr:uid="{00000000-0005-0000-0000-00006C3B0000}"/>
    <cellStyle name="Normal 6 4 3 2 7 4" xfId="37807" xr:uid="{00000000-0005-0000-0000-00006D3B0000}"/>
    <cellStyle name="Normal 6 4 3 2 8" xfId="8988" xr:uid="{00000000-0005-0000-0000-00006E3B0000}"/>
    <cellStyle name="Normal 6 4 3 2 8 2" xfId="26341" xr:uid="{00000000-0005-0000-0000-00006F3B0000}"/>
    <cellStyle name="Normal 6 4 3 2 8 3" xfId="43687" xr:uid="{00000000-0005-0000-0000-0000703B0000}"/>
    <cellStyle name="Normal 6 4 3 2 9" xfId="17668" xr:uid="{00000000-0005-0000-0000-0000713B0000}"/>
    <cellStyle name="Normal 6 4 3 3" xfId="217" xr:uid="{00000000-0005-0000-0000-0000723B0000}"/>
    <cellStyle name="Normal 6 4 3 3 10" xfId="34916" xr:uid="{00000000-0005-0000-0000-0000733B0000}"/>
    <cellStyle name="Normal 6 4 3 3 2" xfId="952" xr:uid="{00000000-0005-0000-0000-0000743B0000}"/>
    <cellStyle name="Normal 6 4 3 3 2 2" xfId="2765" xr:uid="{00000000-0005-0000-0000-0000753B0000}"/>
    <cellStyle name="Normal 6 4 3 3 2 2 2" xfId="8547" xr:uid="{00000000-0005-0000-0000-0000763B0000}"/>
    <cellStyle name="Normal 6 4 3 3 2 2 2 2" xfId="17220" xr:uid="{00000000-0005-0000-0000-0000773B0000}"/>
    <cellStyle name="Normal 6 4 3 3 2 2 2 2 2" xfId="34573" xr:uid="{00000000-0005-0000-0000-0000783B0000}"/>
    <cellStyle name="Normal 6 4 3 3 2 2 2 2 3" xfId="51919" xr:uid="{00000000-0005-0000-0000-0000793B0000}"/>
    <cellStyle name="Normal 6 4 3 3 2 2 2 3" xfId="25900" xr:uid="{00000000-0005-0000-0000-00007A3B0000}"/>
    <cellStyle name="Normal 6 4 3 3 2 2 2 4" xfId="43246" xr:uid="{00000000-0005-0000-0000-00007B3B0000}"/>
    <cellStyle name="Normal 6 4 3 3 2 2 3" xfId="4578" xr:uid="{00000000-0005-0000-0000-00007C3B0000}"/>
    <cellStyle name="Normal 6 4 3 3 2 2 3 2" xfId="13251" xr:uid="{00000000-0005-0000-0000-00007D3B0000}"/>
    <cellStyle name="Normal 6 4 3 3 2 2 3 2 2" xfId="30604" xr:uid="{00000000-0005-0000-0000-00007E3B0000}"/>
    <cellStyle name="Normal 6 4 3 3 2 2 3 2 3" xfId="47950" xr:uid="{00000000-0005-0000-0000-00007F3B0000}"/>
    <cellStyle name="Normal 6 4 3 3 2 2 3 3" xfId="21931" xr:uid="{00000000-0005-0000-0000-0000803B0000}"/>
    <cellStyle name="Normal 6 4 3 3 2 2 3 4" xfId="39277" xr:uid="{00000000-0005-0000-0000-0000813B0000}"/>
    <cellStyle name="Normal 6 4 3 3 2 2 4" xfId="11438" xr:uid="{00000000-0005-0000-0000-0000823B0000}"/>
    <cellStyle name="Normal 6 4 3 3 2 2 4 2" xfId="28791" xr:uid="{00000000-0005-0000-0000-0000833B0000}"/>
    <cellStyle name="Normal 6 4 3 3 2 2 4 3" xfId="46137" xr:uid="{00000000-0005-0000-0000-0000843B0000}"/>
    <cellStyle name="Normal 6 4 3 3 2 2 5" xfId="20118" xr:uid="{00000000-0005-0000-0000-0000853B0000}"/>
    <cellStyle name="Normal 6 4 3 3 2 2 6" xfId="37464" xr:uid="{00000000-0005-0000-0000-0000863B0000}"/>
    <cellStyle name="Normal 6 4 3 3 2 3" xfId="1687" xr:uid="{00000000-0005-0000-0000-0000873B0000}"/>
    <cellStyle name="Normal 6 4 3 3 2 3 2" xfId="7469" xr:uid="{00000000-0005-0000-0000-0000883B0000}"/>
    <cellStyle name="Normal 6 4 3 3 2 3 2 2" xfId="16142" xr:uid="{00000000-0005-0000-0000-0000893B0000}"/>
    <cellStyle name="Normal 6 4 3 3 2 3 2 2 2" xfId="33495" xr:uid="{00000000-0005-0000-0000-00008A3B0000}"/>
    <cellStyle name="Normal 6 4 3 3 2 3 2 2 3" xfId="50841" xr:uid="{00000000-0005-0000-0000-00008B3B0000}"/>
    <cellStyle name="Normal 6 4 3 3 2 3 2 3" xfId="24822" xr:uid="{00000000-0005-0000-0000-00008C3B0000}"/>
    <cellStyle name="Normal 6 4 3 3 2 3 2 4" xfId="42168" xr:uid="{00000000-0005-0000-0000-00008D3B0000}"/>
    <cellStyle name="Normal 6 4 3 3 2 3 3" xfId="5313" xr:uid="{00000000-0005-0000-0000-00008E3B0000}"/>
    <cellStyle name="Normal 6 4 3 3 2 3 3 2" xfId="13986" xr:uid="{00000000-0005-0000-0000-00008F3B0000}"/>
    <cellStyle name="Normal 6 4 3 3 2 3 3 2 2" xfId="31339" xr:uid="{00000000-0005-0000-0000-0000903B0000}"/>
    <cellStyle name="Normal 6 4 3 3 2 3 3 2 3" xfId="48685" xr:uid="{00000000-0005-0000-0000-0000913B0000}"/>
    <cellStyle name="Normal 6 4 3 3 2 3 3 3" xfId="22666" xr:uid="{00000000-0005-0000-0000-0000923B0000}"/>
    <cellStyle name="Normal 6 4 3 3 2 3 3 4" xfId="40012" xr:uid="{00000000-0005-0000-0000-0000933B0000}"/>
    <cellStyle name="Normal 6 4 3 3 2 3 4" xfId="10360" xr:uid="{00000000-0005-0000-0000-0000943B0000}"/>
    <cellStyle name="Normal 6 4 3 3 2 3 4 2" xfId="27713" xr:uid="{00000000-0005-0000-0000-0000953B0000}"/>
    <cellStyle name="Normal 6 4 3 3 2 3 4 3" xfId="45059" xr:uid="{00000000-0005-0000-0000-0000963B0000}"/>
    <cellStyle name="Normal 6 4 3 3 2 3 5" xfId="19040" xr:uid="{00000000-0005-0000-0000-0000973B0000}"/>
    <cellStyle name="Normal 6 4 3 3 2 3 6" xfId="36386" xr:uid="{00000000-0005-0000-0000-0000983B0000}"/>
    <cellStyle name="Normal 6 4 3 3 2 4" xfId="6734" xr:uid="{00000000-0005-0000-0000-0000993B0000}"/>
    <cellStyle name="Normal 6 4 3 3 2 4 2" xfId="15407" xr:uid="{00000000-0005-0000-0000-00009A3B0000}"/>
    <cellStyle name="Normal 6 4 3 3 2 4 2 2" xfId="32760" xr:uid="{00000000-0005-0000-0000-00009B3B0000}"/>
    <cellStyle name="Normal 6 4 3 3 2 4 2 3" xfId="50106" xr:uid="{00000000-0005-0000-0000-00009C3B0000}"/>
    <cellStyle name="Normal 6 4 3 3 2 4 3" xfId="24087" xr:uid="{00000000-0005-0000-0000-00009D3B0000}"/>
    <cellStyle name="Normal 6 4 3 3 2 4 4" xfId="41433" xr:uid="{00000000-0005-0000-0000-00009E3B0000}"/>
    <cellStyle name="Normal 6 4 3 3 2 5" xfId="3500" xr:uid="{00000000-0005-0000-0000-00009F3B0000}"/>
    <cellStyle name="Normal 6 4 3 3 2 5 2" xfId="12173" xr:uid="{00000000-0005-0000-0000-0000A03B0000}"/>
    <cellStyle name="Normal 6 4 3 3 2 5 2 2" xfId="29526" xr:uid="{00000000-0005-0000-0000-0000A13B0000}"/>
    <cellStyle name="Normal 6 4 3 3 2 5 2 3" xfId="46872" xr:uid="{00000000-0005-0000-0000-0000A23B0000}"/>
    <cellStyle name="Normal 6 4 3 3 2 5 3" xfId="20853" xr:uid="{00000000-0005-0000-0000-0000A33B0000}"/>
    <cellStyle name="Normal 6 4 3 3 2 5 4" xfId="38199" xr:uid="{00000000-0005-0000-0000-0000A43B0000}"/>
    <cellStyle name="Normal 6 4 3 3 2 6" xfId="9625" xr:uid="{00000000-0005-0000-0000-0000A53B0000}"/>
    <cellStyle name="Normal 6 4 3 3 2 6 2" xfId="26978" xr:uid="{00000000-0005-0000-0000-0000A63B0000}"/>
    <cellStyle name="Normal 6 4 3 3 2 6 3" xfId="44324" xr:uid="{00000000-0005-0000-0000-0000A73B0000}"/>
    <cellStyle name="Normal 6 4 3 3 2 7" xfId="18305" xr:uid="{00000000-0005-0000-0000-0000A83B0000}"/>
    <cellStyle name="Normal 6 4 3 3 2 8" xfId="35651" xr:uid="{00000000-0005-0000-0000-0000A93B0000}"/>
    <cellStyle name="Normal 6 4 3 3 3" xfId="707" xr:uid="{00000000-0005-0000-0000-0000AA3B0000}"/>
    <cellStyle name="Normal 6 4 3 3 3 2" xfId="2520" xr:uid="{00000000-0005-0000-0000-0000AB3B0000}"/>
    <cellStyle name="Normal 6 4 3 3 3 2 2" xfId="8302" xr:uid="{00000000-0005-0000-0000-0000AC3B0000}"/>
    <cellStyle name="Normal 6 4 3 3 3 2 2 2" xfId="16975" xr:uid="{00000000-0005-0000-0000-0000AD3B0000}"/>
    <cellStyle name="Normal 6 4 3 3 3 2 2 2 2" xfId="34328" xr:uid="{00000000-0005-0000-0000-0000AE3B0000}"/>
    <cellStyle name="Normal 6 4 3 3 3 2 2 2 3" xfId="51674" xr:uid="{00000000-0005-0000-0000-0000AF3B0000}"/>
    <cellStyle name="Normal 6 4 3 3 3 2 2 3" xfId="25655" xr:uid="{00000000-0005-0000-0000-0000B03B0000}"/>
    <cellStyle name="Normal 6 4 3 3 3 2 2 4" xfId="43001" xr:uid="{00000000-0005-0000-0000-0000B13B0000}"/>
    <cellStyle name="Normal 6 4 3 3 3 2 3" xfId="5754" xr:uid="{00000000-0005-0000-0000-0000B23B0000}"/>
    <cellStyle name="Normal 6 4 3 3 3 2 3 2" xfId="14427" xr:uid="{00000000-0005-0000-0000-0000B33B0000}"/>
    <cellStyle name="Normal 6 4 3 3 3 2 3 2 2" xfId="31780" xr:uid="{00000000-0005-0000-0000-0000B43B0000}"/>
    <cellStyle name="Normal 6 4 3 3 3 2 3 2 3" xfId="49126" xr:uid="{00000000-0005-0000-0000-0000B53B0000}"/>
    <cellStyle name="Normal 6 4 3 3 3 2 3 3" xfId="23107" xr:uid="{00000000-0005-0000-0000-0000B63B0000}"/>
    <cellStyle name="Normal 6 4 3 3 3 2 3 4" xfId="40453" xr:uid="{00000000-0005-0000-0000-0000B73B0000}"/>
    <cellStyle name="Normal 6 4 3 3 3 2 4" xfId="11193" xr:uid="{00000000-0005-0000-0000-0000B83B0000}"/>
    <cellStyle name="Normal 6 4 3 3 3 2 4 2" xfId="28546" xr:uid="{00000000-0005-0000-0000-0000B93B0000}"/>
    <cellStyle name="Normal 6 4 3 3 3 2 4 3" xfId="45892" xr:uid="{00000000-0005-0000-0000-0000BA3B0000}"/>
    <cellStyle name="Normal 6 4 3 3 3 2 5" xfId="19873" xr:uid="{00000000-0005-0000-0000-0000BB3B0000}"/>
    <cellStyle name="Normal 6 4 3 3 3 2 6" xfId="37219" xr:uid="{00000000-0005-0000-0000-0000BC3B0000}"/>
    <cellStyle name="Normal 6 4 3 3 3 3" xfId="6489" xr:uid="{00000000-0005-0000-0000-0000BD3B0000}"/>
    <cellStyle name="Normal 6 4 3 3 3 3 2" xfId="15162" xr:uid="{00000000-0005-0000-0000-0000BE3B0000}"/>
    <cellStyle name="Normal 6 4 3 3 3 3 2 2" xfId="32515" xr:uid="{00000000-0005-0000-0000-0000BF3B0000}"/>
    <cellStyle name="Normal 6 4 3 3 3 3 2 3" xfId="49861" xr:uid="{00000000-0005-0000-0000-0000C03B0000}"/>
    <cellStyle name="Normal 6 4 3 3 3 3 3" xfId="23842" xr:uid="{00000000-0005-0000-0000-0000C13B0000}"/>
    <cellStyle name="Normal 6 4 3 3 3 3 4" xfId="41188" xr:uid="{00000000-0005-0000-0000-0000C23B0000}"/>
    <cellStyle name="Normal 6 4 3 3 3 4" xfId="4333" xr:uid="{00000000-0005-0000-0000-0000C33B0000}"/>
    <cellStyle name="Normal 6 4 3 3 3 4 2" xfId="13006" xr:uid="{00000000-0005-0000-0000-0000C43B0000}"/>
    <cellStyle name="Normal 6 4 3 3 3 4 2 2" xfId="30359" xr:uid="{00000000-0005-0000-0000-0000C53B0000}"/>
    <cellStyle name="Normal 6 4 3 3 3 4 2 3" xfId="47705" xr:uid="{00000000-0005-0000-0000-0000C63B0000}"/>
    <cellStyle name="Normal 6 4 3 3 3 4 3" xfId="21686" xr:uid="{00000000-0005-0000-0000-0000C73B0000}"/>
    <cellStyle name="Normal 6 4 3 3 3 4 4" xfId="39032" xr:uid="{00000000-0005-0000-0000-0000C83B0000}"/>
    <cellStyle name="Normal 6 4 3 3 3 5" xfId="9380" xr:uid="{00000000-0005-0000-0000-0000C93B0000}"/>
    <cellStyle name="Normal 6 4 3 3 3 5 2" xfId="26733" xr:uid="{00000000-0005-0000-0000-0000CA3B0000}"/>
    <cellStyle name="Normal 6 4 3 3 3 5 3" xfId="44079" xr:uid="{00000000-0005-0000-0000-0000CB3B0000}"/>
    <cellStyle name="Normal 6 4 3 3 3 6" xfId="18060" xr:uid="{00000000-0005-0000-0000-0000CC3B0000}"/>
    <cellStyle name="Normal 6 4 3 3 3 7" xfId="35406" xr:uid="{00000000-0005-0000-0000-0000CD3B0000}"/>
    <cellStyle name="Normal 6 4 3 3 4" xfId="2030" xr:uid="{00000000-0005-0000-0000-0000CE3B0000}"/>
    <cellStyle name="Normal 6 4 3 3 4 2" xfId="7812" xr:uid="{00000000-0005-0000-0000-0000CF3B0000}"/>
    <cellStyle name="Normal 6 4 3 3 4 2 2" xfId="16485" xr:uid="{00000000-0005-0000-0000-0000D03B0000}"/>
    <cellStyle name="Normal 6 4 3 3 4 2 2 2" xfId="33838" xr:uid="{00000000-0005-0000-0000-0000D13B0000}"/>
    <cellStyle name="Normal 6 4 3 3 4 2 2 3" xfId="51184" xr:uid="{00000000-0005-0000-0000-0000D23B0000}"/>
    <cellStyle name="Normal 6 4 3 3 4 2 3" xfId="25165" xr:uid="{00000000-0005-0000-0000-0000D33B0000}"/>
    <cellStyle name="Normal 6 4 3 3 4 2 4" xfId="42511" xr:uid="{00000000-0005-0000-0000-0000D43B0000}"/>
    <cellStyle name="Normal 6 4 3 3 4 3" xfId="3843" xr:uid="{00000000-0005-0000-0000-0000D53B0000}"/>
    <cellStyle name="Normal 6 4 3 3 4 3 2" xfId="12516" xr:uid="{00000000-0005-0000-0000-0000D63B0000}"/>
    <cellStyle name="Normal 6 4 3 3 4 3 2 2" xfId="29869" xr:uid="{00000000-0005-0000-0000-0000D73B0000}"/>
    <cellStyle name="Normal 6 4 3 3 4 3 2 3" xfId="47215" xr:uid="{00000000-0005-0000-0000-0000D83B0000}"/>
    <cellStyle name="Normal 6 4 3 3 4 3 3" xfId="21196" xr:uid="{00000000-0005-0000-0000-0000D93B0000}"/>
    <cellStyle name="Normal 6 4 3 3 4 3 4" xfId="38542" xr:uid="{00000000-0005-0000-0000-0000DA3B0000}"/>
    <cellStyle name="Normal 6 4 3 3 4 4" xfId="10703" xr:uid="{00000000-0005-0000-0000-0000DB3B0000}"/>
    <cellStyle name="Normal 6 4 3 3 4 4 2" xfId="28056" xr:uid="{00000000-0005-0000-0000-0000DC3B0000}"/>
    <cellStyle name="Normal 6 4 3 3 4 4 3" xfId="45402" xr:uid="{00000000-0005-0000-0000-0000DD3B0000}"/>
    <cellStyle name="Normal 6 4 3 3 4 5" xfId="19383" xr:uid="{00000000-0005-0000-0000-0000DE3B0000}"/>
    <cellStyle name="Normal 6 4 3 3 4 6" xfId="36729" xr:uid="{00000000-0005-0000-0000-0000DF3B0000}"/>
    <cellStyle name="Normal 6 4 3 3 5" xfId="1442" xr:uid="{00000000-0005-0000-0000-0000E03B0000}"/>
    <cellStyle name="Normal 6 4 3 3 5 2" xfId="7224" xr:uid="{00000000-0005-0000-0000-0000E13B0000}"/>
    <cellStyle name="Normal 6 4 3 3 5 2 2" xfId="15897" xr:uid="{00000000-0005-0000-0000-0000E23B0000}"/>
    <cellStyle name="Normal 6 4 3 3 5 2 2 2" xfId="33250" xr:uid="{00000000-0005-0000-0000-0000E33B0000}"/>
    <cellStyle name="Normal 6 4 3 3 5 2 2 3" xfId="50596" xr:uid="{00000000-0005-0000-0000-0000E43B0000}"/>
    <cellStyle name="Normal 6 4 3 3 5 2 3" xfId="24577" xr:uid="{00000000-0005-0000-0000-0000E53B0000}"/>
    <cellStyle name="Normal 6 4 3 3 5 2 4" xfId="41923" xr:uid="{00000000-0005-0000-0000-0000E63B0000}"/>
    <cellStyle name="Normal 6 4 3 3 5 3" xfId="5068" xr:uid="{00000000-0005-0000-0000-0000E73B0000}"/>
    <cellStyle name="Normal 6 4 3 3 5 3 2" xfId="13741" xr:uid="{00000000-0005-0000-0000-0000E83B0000}"/>
    <cellStyle name="Normal 6 4 3 3 5 3 2 2" xfId="31094" xr:uid="{00000000-0005-0000-0000-0000E93B0000}"/>
    <cellStyle name="Normal 6 4 3 3 5 3 2 3" xfId="48440" xr:uid="{00000000-0005-0000-0000-0000EA3B0000}"/>
    <cellStyle name="Normal 6 4 3 3 5 3 3" xfId="22421" xr:uid="{00000000-0005-0000-0000-0000EB3B0000}"/>
    <cellStyle name="Normal 6 4 3 3 5 3 4" xfId="39767" xr:uid="{00000000-0005-0000-0000-0000EC3B0000}"/>
    <cellStyle name="Normal 6 4 3 3 5 4" xfId="10115" xr:uid="{00000000-0005-0000-0000-0000ED3B0000}"/>
    <cellStyle name="Normal 6 4 3 3 5 4 2" xfId="27468" xr:uid="{00000000-0005-0000-0000-0000EE3B0000}"/>
    <cellStyle name="Normal 6 4 3 3 5 4 3" xfId="44814" xr:uid="{00000000-0005-0000-0000-0000EF3B0000}"/>
    <cellStyle name="Normal 6 4 3 3 5 5" xfId="18795" xr:uid="{00000000-0005-0000-0000-0000F03B0000}"/>
    <cellStyle name="Normal 6 4 3 3 5 6" xfId="36141" xr:uid="{00000000-0005-0000-0000-0000F13B0000}"/>
    <cellStyle name="Normal 6 4 3 3 6" xfId="5999" xr:uid="{00000000-0005-0000-0000-0000F23B0000}"/>
    <cellStyle name="Normal 6 4 3 3 6 2" xfId="14672" xr:uid="{00000000-0005-0000-0000-0000F33B0000}"/>
    <cellStyle name="Normal 6 4 3 3 6 2 2" xfId="32025" xr:uid="{00000000-0005-0000-0000-0000F43B0000}"/>
    <cellStyle name="Normal 6 4 3 3 6 2 3" xfId="49371" xr:uid="{00000000-0005-0000-0000-0000F53B0000}"/>
    <cellStyle name="Normal 6 4 3 3 6 3" xfId="23352" xr:uid="{00000000-0005-0000-0000-0000F63B0000}"/>
    <cellStyle name="Normal 6 4 3 3 6 4" xfId="40698" xr:uid="{00000000-0005-0000-0000-0000F73B0000}"/>
    <cellStyle name="Normal 6 4 3 3 7" xfId="3255" xr:uid="{00000000-0005-0000-0000-0000F83B0000}"/>
    <cellStyle name="Normal 6 4 3 3 7 2" xfId="11928" xr:uid="{00000000-0005-0000-0000-0000F93B0000}"/>
    <cellStyle name="Normal 6 4 3 3 7 2 2" xfId="29281" xr:uid="{00000000-0005-0000-0000-0000FA3B0000}"/>
    <cellStyle name="Normal 6 4 3 3 7 2 3" xfId="46627" xr:uid="{00000000-0005-0000-0000-0000FB3B0000}"/>
    <cellStyle name="Normal 6 4 3 3 7 3" xfId="20608" xr:uid="{00000000-0005-0000-0000-0000FC3B0000}"/>
    <cellStyle name="Normal 6 4 3 3 7 4" xfId="37954" xr:uid="{00000000-0005-0000-0000-0000FD3B0000}"/>
    <cellStyle name="Normal 6 4 3 3 8" xfId="8890" xr:uid="{00000000-0005-0000-0000-0000FE3B0000}"/>
    <cellStyle name="Normal 6 4 3 3 8 2" xfId="26243" xr:uid="{00000000-0005-0000-0000-0000FF3B0000}"/>
    <cellStyle name="Normal 6 4 3 3 8 3" xfId="43589" xr:uid="{00000000-0005-0000-0000-0000003C0000}"/>
    <cellStyle name="Normal 6 4 3 3 9" xfId="17570" xr:uid="{00000000-0005-0000-0000-0000013C0000}"/>
    <cellStyle name="Normal 6 4 3 4" xfId="805" xr:uid="{00000000-0005-0000-0000-0000023C0000}"/>
    <cellStyle name="Normal 6 4 3 4 2" xfId="2618" xr:uid="{00000000-0005-0000-0000-0000033C0000}"/>
    <cellStyle name="Normal 6 4 3 4 2 2" xfId="8400" xr:uid="{00000000-0005-0000-0000-0000043C0000}"/>
    <cellStyle name="Normal 6 4 3 4 2 2 2" xfId="17073" xr:uid="{00000000-0005-0000-0000-0000053C0000}"/>
    <cellStyle name="Normal 6 4 3 4 2 2 2 2" xfId="34426" xr:uid="{00000000-0005-0000-0000-0000063C0000}"/>
    <cellStyle name="Normal 6 4 3 4 2 2 2 3" xfId="51772" xr:uid="{00000000-0005-0000-0000-0000073C0000}"/>
    <cellStyle name="Normal 6 4 3 4 2 2 3" xfId="25753" xr:uid="{00000000-0005-0000-0000-0000083C0000}"/>
    <cellStyle name="Normal 6 4 3 4 2 2 4" xfId="43099" xr:uid="{00000000-0005-0000-0000-0000093C0000}"/>
    <cellStyle name="Normal 6 4 3 4 2 3" xfId="4431" xr:uid="{00000000-0005-0000-0000-00000A3C0000}"/>
    <cellStyle name="Normal 6 4 3 4 2 3 2" xfId="13104" xr:uid="{00000000-0005-0000-0000-00000B3C0000}"/>
    <cellStyle name="Normal 6 4 3 4 2 3 2 2" xfId="30457" xr:uid="{00000000-0005-0000-0000-00000C3C0000}"/>
    <cellStyle name="Normal 6 4 3 4 2 3 2 3" xfId="47803" xr:uid="{00000000-0005-0000-0000-00000D3C0000}"/>
    <cellStyle name="Normal 6 4 3 4 2 3 3" xfId="21784" xr:uid="{00000000-0005-0000-0000-00000E3C0000}"/>
    <cellStyle name="Normal 6 4 3 4 2 3 4" xfId="39130" xr:uid="{00000000-0005-0000-0000-00000F3C0000}"/>
    <cellStyle name="Normal 6 4 3 4 2 4" xfId="11291" xr:uid="{00000000-0005-0000-0000-0000103C0000}"/>
    <cellStyle name="Normal 6 4 3 4 2 4 2" xfId="28644" xr:uid="{00000000-0005-0000-0000-0000113C0000}"/>
    <cellStyle name="Normal 6 4 3 4 2 4 3" xfId="45990" xr:uid="{00000000-0005-0000-0000-0000123C0000}"/>
    <cellStyle name="Normal 6 4 3 4 2 5" xfId="19971" xr:uid="{00000000-0005-0000-0000-0000133C0000}"/>
    <cellStyle name="Normal 6 4 3 4 2 6" xfId="37317" xr:uid="{00000000-0005-0000-0000-0000143C0000}"/>
    <cellStyle name="Normal 6 4 3 4 3" xfId="1540" xr:uid="{00000000-0005-0000-0000-0000153C0000}"/>
    <cellStyle name="Normal 6 4 3 4 3 2" xfId="7322" xr:uid="{00000000-0005-0000-0000-0000163C0000}"/>
    <cellStyle name="Normal 6 4 3 4 3 2 2" xfId="15995" xr:uid="{00000000-0005-0000-0000-0000173C0000}"/>
    <cellStyle name="Normal 6 4 3 4 3 2 2 2" xfId="33348" xr:uid="{00000000-0005-0000-0000-0000183C0000}"/>
    <cellStyle name="Normal 6 4 3 4 3 2 2 3" xfId="50694" xr:uid="{00000000-0005-0000-0000-0000193C0000}"/>
    <cellStyle name="Normal 6 4 3 4 3 2 3" xfId="24675" xr:uid="{00000000-0005-0000-0000-00001A3C0000}"/>
    <cellStyle name="Normal 6 4 3 4 3 2 4" xfId="42021" xr:uid="{00000000-0005-0000-0000-00001B3C0000}"/>
    <cellStyle name="Normal 6 4 3 4 3 3" xfId="5166" xr:uid="{00000000-0005-0000-0000-00001C3C0000}"/>
    <cellStyle name="Normal 6 4 3 4 3 3 2" xfId="13839" xr:uid="{00000000-0005-0000-0000-00001D3C0000}"/>
    <cellStyle name="Normal 6 4 3 4 3 3 2 2" xfId="31192" xr:uid="{00000000-0005-0000-0000-00001E3C0000}"/>
    <cellStyle name="Normal 6 4 3 4 3 3 2 3" xfId="48538" xr:uid="{00000000-0005-0000-0000-00001F3C0000}"/>
    <cellStyle name="Normal 6 4 3 4 3 3 3" xfId="22519" xr:uid="{00000000-0005-0000-0000-0000203C0000}"/>
    <cellStyle name="Normal 6 4 3 4 3 3 4" xfId="39865" xr:uid="{00000000-0005-0000-0000-0000213C0000}"/>
    <cellStyle name="Normal 6 4 3 4 3 4" xfId="10213" xr:uid="{00000000-0005-0000-0000-0000223C0000}"/>
    <cellStyle name="Normal 6 4 3 4 3 4 2" xfId="27566" xr:uid="{00000000-0005-0000-0000-0000233C0000}"/>
    <cellStyle name="Normal 6 4 3 4 3 4 3" xfId="44912" xr:uid="{00000000-0005-0000-0000-0000243C0000}"/>
    <cellStyle name="Normal 6 4 3 4 3 5" xfId="18893" xr:uid="{00000000-0005-0000-0000-0000253C0000}"/>
    <cellStyle name="Normal 6 4 3 4 3 6" xfId="36239" xr:uid="{00000000-0005-0000-0000-0000263C0000}"/>
    <cellStyle name="Normal 6 4 3 4 4" xfId="6587" xr:uid="{00000000-0005-0000-0000-0000273C0000}"/>
    <cellStyle name="Normal 6 4 3 4 4 2" xfId="15260" xr:uid="{00000000-0005-0000-0000-0000283C0000}"/>
    <cellStyle name="Normal 6 4 3 4 4 2 2" xfId="32613" xr:uid="{00000000-0005-0000-0000-0000293C0000}"/>
    <cellStyle name="Normal 6 4 3 4 4 2 3" xfId="49959" xr:uid="{00000000-0005-0000-0000-00002A3C0000}"/>
    <cellStyle name="Normal 6 4 3 4 4 3" xfId="23940" xr:uid="{00000000-0005-0000-0000-00002B3C0000}"/>
    <cellStyle name="Normal 6 4 3 4 4 4" xfId="41286" xr:uid="{00000000-0005-0000-0000-00002C3C0000}"/>
    <cellStyle name="Normal 6 4 3 4 5" xfId="3353" xr:uid="{00000000-0005-0000-0000-00002D3C0000}"/>
    <cellStyle name="Normal 6 4 3 4 5 2" xfId="12026" xr:uid="{00000000-0005-0000-0000-00002E3C0000}"/>
    <cellStyle name="Normal 6 4 3 4 5 2 2" xfId="29379" xr:uid="{00000000-0005-0000-0000-00002F3C0000}"/>
    <cellStyle name="Normal 6 4 3 4 5 2 3" xfId="46725" xr:uid="{00000000-0005-0000-0000-0000303C0000}"/>
    <cellStyle name="Normal 6 4 3 4 5 3" xfId="20706" xr:uid="{00000000-0005-0000-0000-0000313C0000}"/>
    <cellStyle name="Normal 6 4 3 4 5 4" xfId="38052" xr:uid="{00000000-0005-0000-0000-0000323C0000}"/>
    <cellStyle name="Normal 6 4 3 4 6" xfId="9478" xr:uid="{00000000-0005-0000-0000-0000333C0000}"/>
    <cellStyle name="Normal 6 4 3 4 6 2" xfId="26831" xr:uid="{00000000-0005-0000-0000-0000343C0000}"/>
    <cellStyle name="Normal 6 4 3 4 6 3" xfId="44177" xr:uid="{00000000-0005-0000-0000-0000353C0000}"/>
    <cellStyle name="Normal 6 4 3 4 7" xfId="18158" xr:uid="{00000000-0005-0000-0000-0000363C0000}"/>
    <cellStyle name="Normal 6 4 3 4 8" xfId="35504" xr:uid="{00000000-0005-0000-0000-0000373C0000}"/>
    <cellStyle name="Normal 6 4 3 5" xfId="462" xr:uid="{00000000-0005-0000-0000-0000383C0000}"/>
    <cellStyle name="Normal 6 4 3 5 2" xfId="2275" xr:uid="{00000000-0005-0000-0000-0000393C0000}"/>
    <cellStyle name="Normal 6 4 3 5 2 2" xfId="8057" xr:uid="{00000000-0005-0000-0000-00003A3C0000}"/>
    <cellStyle name="Normal 6 4 3 5 2 2 2" xfId="16730" xr:uid="{00000000-0005-0000-0000-00003B3C0000}"/>
    <cellStyle name="Normal 6 4 3 5 2 2 2 2" xfId="34083" xr:uid="{00000000-0005-0000-0000-00003C3C0000}"/>
    <cellStyle name="Normal 6 4 3 5 2 2 2 3" xfId="51429" xr:uid="{00000000-0005-0000-0000-00003D3C0000}"/>
    <cellStyle name="Normal 6 4 3 5 2 2 3" xfId="25410" xr:uid="{00000000-0005-0000-0000-00003E3C0000}"/>
    <cellStyle name="Normal 6 4 3 5 2 2 4" xfId="42756" xr:uid="{00000000-0005-0000-0000-00003F3C0000}"/>
    <cellStyle name="Normal 6 4 3 5 2 3" xfId="5558" xr:uid="{00000000-0005-0000-0000-0000403C0000}"/>
    <cellStyle name="Normal 6 4 3 5 2 3 2" xfId="14231" xr:uid="{00000000-0005-0000-0000-0000413C0000}"/>
    <cellStyle name="Normal 6 4 3 5 2 3 2 2" xfId="31584" xr:uid="{00000000-0005-0000-0000-0000423C0000}"/>
    <cellStyle name="Normal 6 4 3 5 2 3 2 3" xfId="48930" xr:uid="{00000000-0005-0000-0000-0000433C0000}"/>
    <cellStyle name="Normal 6 4 3 5 2 3 3" xfId="22911" xr:uid="{00000000-0005-0000-0000-0000443C0000}"/>
    <cellStyle name="Normal 6 4 3 5 2 3 4" xfId="40257" xr:uid="{00000000-0005-0000-0000-0000453C0000}"/>
    <cellStyle name="Normal 6 4 3 5 2 4" xfId="10948" xr:uid="{00000000-0005-0000-0000-0000463C0000}"/>
    <cellStyle name="Normal 6 4 3 5 2 4 2" xfId="28301" xr:uid="{00000000-0005-0000-0000-0000473C0000}"/>
    <cellStyle name="Normal 6 4 3 5 2 4 3" xfId="45647" xr:uid="{00000000-0005-0000-0000-0000483C0000}"/>
    <cellStyle name="Normal 6 4 3 5 2 5" xfId="19628" xr:uid="{00000000-0005-0000-0000-0000493C0000}"/>
    <cellStyle name="Normal 6 4 3 5 2 6" xfId="36974" xr:uid="{00000000-0005-0000-0000-00004A3C0000}"/>
    <cellStyle name="Normal 6 4 3 5 3" xfId="6244" xr:uid="{00000000-0005-0000-0000-00004B3C0000}"/>
    <cellStyle name="Normal 6 4 3 5 3 2" xfId="14917" xr:uid="{00000000-0005-0000-0000-00004C3C0000}"/>
    <cellStyle name="Normal 6 4 3 5 3 2 2" xfId="32270" xr:uid="{00000000-0005-0000-0000-00004D3C0000}"/>
    <cellStyle name="Normal 6 4 3 5 3 2 3" xfId="49616" xr:uid="{00000000-0005-0000-0000-00004E3C0000}"/>
    <cellStyle name="Normal 6 4 3 5 3 3" xfId="23597" xr:uid="{00000000-0005-0000-0000-00004F3C0000}"/>
    <cellStyle name="Normal 6 4 3 5 3 4" xfId="40943" xr:uid="{00000000-0005-0000-0000-0000503C0000}"/>
    <cellStyle name="Normal 6 4 3 5 4" xfId="4088" xr:uid="{00000000-0005-0000-0000-0000513C0000}"/>
    <cellStyle name="Normal 6 4 3 5 4 2" xfId="12761" xr:uid="{00000000-0005-0000-0000-0000523C0000}"/>
    <cellStyle name="Normal 6 4 3 5 4 2 2" xfId="30114" xr:uid="{00000000-0005-0000-0000-0000533C0000}"/>
    <cellStyle name="Normal 6 4 3 5 4 2 3" xfId="47460" xr:uid="{00000000-0005-0000-0000-0000543C0000}"/>
    <cellStyle name="Normal 6 4 3 5 4 3" xfId="21441" xr:uid="{00000000-0005-0000-0000-0000553C0000}"/>
    <cellStyle name="Normal 6 4 3 5 4 4" xfId="38787" xr:uid="{00000000-0005-0000-0000-0000563C0000}"/>
    <cellStyle name="Normal 6 4 3 5 5" xfId="9135" xr:uid="{00000000-0005-0000-0000-0000573C0000}"/>
    <cellStyle name="Normal 6 4 3 5 5 2" xfId="26488" xr:uid="{00000000-0005-0000-0000-0000583C0000}"/>
    <cellStyle name="Normal 6 4 3 5 5 3" xfId="43834" xr:uid="{00000000-0005-0000-0000-0000593C0000}"/>
    <cellStyle name="Normal 6 4 3 5 6" xfId="17815" xr:uid="{00000000-0005-0000-0000-00005A3C0000}"/>
    <cellStyle name="Normal 6 4 3 5 7" xfId="35161" xr:uid="{00000000-0005-0000-0000-00005B3C0000}"/>
    <cellStyle name="Normal 6 4 3 6" xfId="1883" xr:uid="{00000000-0005-0000-0000-00005C3C0000}"/>
    <cellStyle name="Normal 6 4 3 6 2" xfId="7665" xr:uid="{00000000-0005-0000-0000-00005D3C0000}"/>
    <cellStyle name="Normal 6 4 3 6 2 2" xfId="16338" xr:uid="{00000000-0005-0000-0000-00005E3C0000}"/>
    <cellStyle name="Normal 6 4 3 6 2 2 2" xfId="33691" xr:uid="{00000000-0005-0000-0000-00005F3C0000}"/>
    <cellStyle name="Normal 6 4 3 6 2 2 3" xfId="51037" xr:uid="{00000000-0005-0000-0000-0000603C0000}"/>
    <cellStyle name="Normal 6 4 3 6 2 3" xfId="25018" xr:uid="{00000000-0005-0000-0000-0000613C0000}"/>
    <cellStyle name="Normal 6 4 3 6 2 4" xfId="42364" xr:uid="{00000000-0005-0000-0000-0000623C0000}"/>
    <cellStyle name="Normal 6 4 3 6 3" xfId="3696" xr:uid="{00000000-0005-0000-0000-0000633C0000}"/>
    <cellStyle name="Normal 6 4 3 6 3 2" xfId="12369" xr:uid="{00000000-0005-0000-0000-0000643C0000}"/>
    <cellStyle name="Normal 6 4 3 6 3 2 2" xfId="29722" xr:uid="{00000000-0005-0000-0000-0000653C0000}"/>
    <cellStyle name="Normal 6 4 3 6 3 2 3" xfId="47068" xr:uid="{00000000-0005-0000-0000-0000663C0000}"/>
    <cellStyle name="Normal 6 4 3 6 3 3" xfId="21049" xr:uid="{00000000-0005-0000-0000-0000673C0000}"/>
    <cellStyle name="Normal 6 4 3 6 3 4" xfId="38395" xr:uid="{00000000-0005-0000-0000-0000683C0000}"/>
    <cellStyle name="Normal 6 4 3 6 4" xfId="10556" xr:uid="{00000000-0005-0000-0000-0000693C0000}"/>
    <cellStyle name="Normal 6 4 3 6 4 2" xfId="27909" xr:uid="{00000000-0005-0000-0000-00006A3C0000}"/>
    <cellStyle name="Normal 6 4 3 6 4 3" xfId="45255" xr:uid="{00000000-0005-0000-0000-00006B3C0000}"/>
    <cellStyle name="Normal 6 4 3 6 5" xfId="19236" xr:uid="{00000000-0005-0000-0000-00006C3C0000}"/>
    <cellStyle name="Normal 6 4 3 6 6" xfId="36582" xr:uid="{00000000-0005-0000-0000-00006D3C0000}"/>
    <cellStyle name="Normal 6 4 3 7" xfId="1197" xr:uid="{00000000-0005-0000-0000-00006E3C0000}"/>
    <cellStyle name="Normal 6 4 3 7 2" xfId="6979" xr:uid="{00000000-0005-0000-0000-00006F3C0000}"/>
    <cellStyle name="Normal 6 4 3 7 2 2" xfId="15652" xr:uid="{00000000-0005-0000-0000-0000703C0000}"/>
    <cellStyle name="Normal 6 4 3 7 2 2 2" xfId="33005" xr:uid="{00000000-0005-0000-0000-0000713C0000}"/>
    <cellStyle name="Normal 6 4 3 7 2 2 3" xfId="50351" xr:uid="{00000000-0005-0000-0000-0000723C0000}"/>
    <cellStyle name="Normal 6 4 3 7 2 3" xfId="24332" xr:uid="{00000000-0005-0000-0000-0000733C0000}"/>
    <cellStyle name="Normal 6 4 3 7 2 4" xfId="41678" xr:uid="{00000000-0005-0000-0000-0000743C0000}"/>
    <cellStyle name="Normal 6 4 3 7 3" xfId="4823" xr:uid="{00000000-0005-0000-0000-0000753C0000}"/>
    <cellStyle name="Normal 6 4 3 7 3 2" xfId="13496" xr:uid="{00000000-0005-0000-0000-0000763C0000}"/>
    <cellStyle name="Normal 6 4 3 7 3 2 2" xfId="30849" xr:uid="{00000000-0005-0000-0000-0000773C0000}"/>
    <cellStyle name="Normal 6 4 3 7 3 2 3" xfId="48195" xr:uid="{00000000-0005-0000-0000-0000783C0000}"/>
    <cellStyle name="Normal 6 4 3 7 3 3" xfId="22176" xr:uid="{00000000-0005-0000-0000-0000793C0000}"/>
    <cellStyle name="Normal 6 4 3 7 3 4" xfId="39522" xr:uid="{00000000-0005-0000-0000-00007A3C0000}"/>
    <cellStyle name="Normal 6 4 3 7 4" xfId="9870" xr:uid="{00000000-0005-0000-0000-00007B3C0000}"/>
    <cellStyle name="Normal 6 4 3 7 4 2" xfId="27223" xr:uid="{00000000-0005-0000-0000-00007C3C0000}"/>
    <cellStyle name="Normal 6 4 3 7 4 3" xfId="44569" xr:uid="{00000000-0005-0000-0000-00007D3C0000}"/>
    <cellStyle name="Normal 6 4 3 7 5" xfId="18550" xr:uid="{00000000-0005-0000-0000-00007E3C0000}"/>
    <cellStyle name="Normal 6 4 3 7 6" xfId="35896" xr:uid="{00000000-0005-0000-0000-00007F3C0000}"/>
    <cellStyle name="Normal 6 4 3 8" xfId="5852" xr:uid="{00000000-0005-0000-0000-0000803C0000}"/>
    <cellStyle name="Normal 6 4 3 8 2" xfId="14525" xr:uid="{00000000-0005-0000-0000-0000813C0000}"/>
    <cellStyle name="Normal 6 4 3 8 2 2" xfId="31878" xr:uid="{00000000-0005-0000-0000-0000823C0000}"/>
    <cellStyle name="Normal 6 4 3 8 2 3" xfId="49224" xr:uid="{00000000-0005-0000-0000-0000833C0000}"/>
    <cellStyle name="Normal 6 4 3 8 3" xfId="23205" xr:uid="{00000000-0005-0000-0000-0000843C0000}"/>
    <cellStyle name="Normal 6 4 3 8 4" xfId="40551" xr:uid="{00000000-0005-0000-0000-0000853C0000}"/>
    <cellStyle name="Normal 6 4 3 9" xfId="3010" xr:uid="{00000000-0005-0000-0000-0000863C0000}"/>
    <cellStyle name="Normal 6 4 3 9 2" xfId="11683" xr:uid="{00000000-0005-0000-0000-0000873C0000}"/>
    <cellStyle name="Normal 6 4 3 9 2 2" xfId="29036" xr:uid="{00000000-0005-0000-0000-0000883C0000}"/>
    <cellStyle name="Normal 6 4 3 9 2 3" xfId="46382" xr:uid="{00000000-0005-0000-0000-0000893C0000}"/>
    <cellStyle name="Normal 6 4 3 9 3" xfId="20363" xr:uid="{00000000-0005-0000-0000-00008A3C0000}"/>
    <cellStyle name="Normal 6 4 3 9 4" xfId="37709" xr:uid="{00000000-0005-0000-0000-00008B3C0000}"/>
    <cellStyle name="Normal 6 4 4" xfId="168" xr:uid="{00000000-0005-0000-0000-00008C3C0000}"/>
    <cellStyle name="Normal 6 4 4 10" xfId="17521" xr:uid="{00000000-0005-0000-0000-00008D3C0000}"/>
    <cellStyle name="Normal 6 4 4 11" xfId="34867" xr:uid="{00000000-0005-0000-0000-00008E3C0000}"/>
    <cellStyle name="Normal 6 4 4 2" xfId="658" xr:uid="{00000000-0005-0000-0000-00008F3C0000}"/>
    <cellStyle name="Normal 6 4 4 2 2" xfId="2471" xr:uid="{00000000-0005-0000-0000-0000903C0000}"/>
    <cellStyle name="Normal 6 4 4 2 2 2" xfId="8253" xr:uid="{00000000-0005-0000-0000-0000913C0000}"/>
    <cellStyle name="Normal 6 4 4 2 2 2 2" xfId="16926" xr:uid="{00000000-0005-0000-0000-0000923C0000}"/>
    <cellStyle name="Normal 6 4 4 2 2 2 2 2" xfId="34279" xr:uid="{00000000-0005-0000-0000-0000933C0000}"/>
    <cellStyle name="Normal 6 4 4 2 2 2 2 3" xfId="51625" xr:uid="{00000000-0005-0000-0000-0000943C0000}"/>
    <cellStyle name="Normal 6 4 4 2 2 2 3" xfId="25606" xr:uid="{00000000-0005-0000-0000-0000953C0000}"/>
    <cellStyle name="Normal 6 4 4 2 2 2 4" xfId="42952" xr:uid="{00000000-0005-0000-0000-0000963C0000}"/>
    <cellStyle name="Normal 6 4 4 2 2 3" xfId="4284" xr:uid="{00000000-0005-0000-0000-0000973C0000}"/>
    <cellStyle name="Normal 6 4 4 2 2 3 2" xfId="12957" xr:uid="{00000000-0005-0000-0000-0000983C0000}"/>
    <cellStyle name="Normal 6 4 4 2 2 3 2 2" xfId="30310" xr:uid="{00000000-0005-0000-0000-0000993C0000}"/>
    <cellStyle name="Normal 6 4 4 2 2 3 2 3" xfId="47656" xr:uid="{00000000-0005-0000-0000-00009A3C0000}"/>
    <cellStyle name="Normal 6 4 4 2 2 3 3" xfId="21637" xr:uid="{00000000-0005-0000-0000-00009B3C0000}"/>
    <cellStyle name="Normal 6 4 4 2 2 3 4" xfId="38983" xr:uid="{00000000-0005-0000-0000-00009C3C0000}"/>
    <cellStyle name="Normal 6 4 4 2 2 4" xfId="11144" xr:uid="{00000000-0005-0000-0000-00009D3C0000}"/>
    <cellStyle name="Normal 6 4 4 2 2 4 2" xfId="28497" xr:uid="{00000000-0005-0000-0000-00009E3C0000}"/>
    <cellStyle name="Normal 6 4 4 2 2 4 3" xfId="45843" xr:uid="{00000000-0005-0000-0000-00009F3C0000}"/>
    <cellStyle name="Normal 6 4 4 2 2 5" xfId="19824" xr:uid="{00000000-0005-0000-0000-0000A03C0000}"/>
    <cellStyle name="Normal 6 4 4 2 2 6" xfId="37170" xr:uid="{00000000-0005-0000-0000-0000A13C0000}"/>
    <cellStyle name="Normal 6 4 4 2 3" xfId="1393" xr:uid="{00000000-0005-0000-0000-0000A23C0000}"/>
    <cellStyle name="Normal 6 4 4 2 3 2" xfId="7175" xr:uid="{00000000-0005-0000-0000-0000A33C0000}"/>
    <cellStyle name="Normal 6 4 4 2 3 2 2" xfId="15848" xr:uid="{00000000-0005-0000-0000-0000A43C0000}"/>
    <cellStyle name="Normal 6 4 4 2 3 2 2 2" xfId="33201" xr:uid="{00000000-0005-0000-0000-0000A53C0000}"/>
    <cellStyle name="Normal 6 4 4 2 3 2 2 3" xfId="50547" xr:uid="{00000000-0005-0000-0000-0000A63C0000}"/>
    <cellStyle name="Normal 6 4 4 2 3 2 3" xfId="24528" xr:uid="{00000000-0005-0000-0000-0000A73C0000}"/>
    <cellStyle name="Normal 6 4 4 2 3 2 4" xfId="41874" xr:uid="{00000000-0005-0000-0000-0000A83C0000}"/>
    <cellStyle name="Normal 6 4 4 2 3 3" xfId="5019" xr:uid="{00000000-0005-0000-0000-0000A93C0000}"/>
    <cellStyle name="Normal 6 4 4 2 3 3 2" xfId="13692" xr:uid="{00000000-0005-0000-0000-0000AA3C0000}"/>
    <cellStyle name="Normal 6 4 4 2 3 3 2 2" xfId="31045" xr:uid="{00000000-0005-0000-0000-0000AB3C0000}"/>
    <cellStyle name="Normal 6 4 4 2 3 3 2 3" xfId="48391" xr:uid="{00000000-0005-0000-0000-0000AC3C0000}"/>
    <cellStyle name="Normal 6 4 4 2 3 3 3" xfId="22372" xr:uid="{00000000-0005-0000-0000-0000AD3C0000}"/>
    <cellStyle name="Normal 6 4 4 2 3 3 4" xfId="39718" xr:uid="{00000000-0005-0000-0000-0000AE3C0000}"/>
    <cellStyle name="Normal 6 4 4 2 3 4" xfId="10066" xr:uid="{00000000-0005-0000-0000-0000AF3C0000}"/>
    <cellStyle name="Normal 6 4 4 2 3 4 2" xfId="27419" xr:uid="{00000000-0005-0000-0000-0000B03C0000}"/>
    <cellStyle name="Normal 6 4 4 2 3 4 3" xfId="44765" xr:uid="{00000000-0005-0000-0000-0000B13C0000}"/>
    <cellStyle name="Normal 6 4 4 2 3 5" xfId="18746" xr:uid="{00000000-0005-0000-0000-0000B23C0000}"/>
    <cellStyle name="Normal 6 4 4 2 3 6" xfId="36092" xr:uid="{00000000-0005-0000-0000-0000B33C0000}"/>
    <cellStyle name="Normal 6 4 4 2 4" xfId="6440" xr:uid="{00000000-0005-0000-0000-0000B43C0000}"/>
    <cellStyle name="Normal 6 4 4 2 4 2" xfId="15113" xr:uid="{00000000-0005-0000-0000-0000B53C0000}"/>
    <cellStyle name="Normal 6 4 4 2 4 2 2" xfId="32466" xr:uid="{00000000-0005-0000-0000-0000B63C0000}"/>
    <cellStyle name="Normal 6 4 4 2 4 2 3" xfId="49812" xr:uid="{00000000-0005-0000-0000-0000B73C0000}"/>
    <cellStyle name="Normal 6 4 4 2 4 3" xfId="23793" xr:uid="{00000000-0005-0000-0000-0000B83C0000}"/>
    <cellStyle name="Normal 6 4 4 2 4 4" xfId="41139" xr:uid="{00000000-0005-0000-0000-0000B93C0000}"/>
    <cellStyle name="Normal 6 4 4 2 5" xfId="3206" xr:uid="{00000000-0005-0000-0000-0000BA3C0000}"/>
    <cellStyle name="Normal 6 4 4 2 5 2" xfId="11879" xr:uid="{00000000-0005-0000-0000-0000BB3C0000}"/>
    <cellStyle name="Normal 6 4 4 2 5 2 2" xfId="29232" xr:uid="{00000000-0005-0000-0000-0000BC3C0000}"/>
    <cellStyle name="Normal 6 4 4 2 5 2 3" xfId="46578" xr:uid="{00000000-0005-0000-0000-0000BD3C0000}"/>
    <cellStyle name="Normal 6 4 4 2 5 3" xfId="20559" xr:uid="{00000000-0005-0000-0000-0000BE3C0000}"/>
    <cellStyle name="Normal 6 4 4 2 5 4" xfId="37905" xr:uid="{00000000-0005-0000-0000-0000BF3C0000}"/>
    <cellStyle name="Normal 6 4 4 2 6" xfId="9331" xr:uid="{00000000-0005-0000-0000-0000C03C0000}"/>
    <cellStyle name="Normal 6 4 4 2 6 2" xfId="26684" xr:uid="{00000000-0005-0000-0000-0000C13C0000}"/>
    <cellStyle name="Normal 6 4 4 2 6 3" xfId="44030" xr:uid="{00000000-0005-0000-0000-0000C23C0000}"/>
    <cellStyle name="Normal 6 4 4 2 7" xfId="18011" xr:uid="{00000000-0005-0000-0000-0000C33C0000}"/>
    <cellStyle name="Normal 6 4 4 2 8" xfId="35357" xr:uid="{00000000-0005-0000-0000-0000C43C0000}"/>
    <cellStyle name="Normal 6 4 4 3" xfId="903" xr:uid="{00000000-0005-0000-0000-0000C53C0000}"/>
    <cellStyle name="Normal 6 4 4 3 2" xfId="2716" xr:uid="{00000000-0005-0000-0000-0000C63C0000}"/>
    <cellStyle name="Normal 6 4 4 3 2 2" xfId="8498" xr:uid="{00000000-0005-0000-0000-0000C73C0000}"/>
    <cellStyle name="Normal 6 4 4 3 2 2 2" xfId="17171" xr:uid="{00000000-0005-0000-0000-0000C83C0000}"/>
    <cellStyle name="Normal 6 4 4 3 2 2 2 2" xfId="34524" xr:uid="{00000000-0005-0000-0000-0000C93C0000}"/>
    <cellStyle name="Normal 6 4 4 3 2 2 2 3" xfId="51870" xr:uid="{00000000-0005-0000-0000-0000CA3C0000}"/>
    <cellStyle name="Normal 6 4 4 3 2 2 3" xfId="25851" xr:uid="{00000000-0005-0000-0000-0000CB3C0000}"/>
    <cellStyle name="Normal 6 4 4 3 2 2 4" xfId="43197" xr:uid="{00000000-0005-0000-0000-0000CC3C0000}"/>
    <cellStyle name="Normal 6 4 4 3 2 3" xfId="4529" xr:uid="{00000000-0005-0000-0000-0000CD3C0000}"/>
    <cellStyle name="Normal 6 4 4 3 2 3 2" xfId="13202" xr:uid="{00000000-0005-0000-0000-0000CE3C0000}"/>
    <cellStyle name="Normal 6 4 4 3 2 3 2 2" xfId="30555" xr:uid="{00000000-0005-0000-0000-0000CF3C0000}"/>
    <cellStyle name="Normal 6 4 4 3 2 3 2 3" xfId="47901" xr:uid="{00000000-0005-0000-0000-0000D03C0000}"/>
    <cellStyle name="Normal 6 4 4 3 2 3 3" xfId="21882" xr:uid="{00000000-0005-0000-0000-0000D13C0000}"/>
    <cellStyle name="Normal 6 4 4 3 2 3 4" xfId="39228" xr:uid="{00000000-0005-0000-0000-0000D23C0000}"/>
    <cellStyle name="Normal 6 4 4 3 2 4" xfId="11389" xr:uid="{00000000-0005-0000-0000-0000D33C0000}"/>
    <cellStyle name="Normal 6 4 4 3 2 4 2" xfId="28742" xr:uid="{00000000-0005-0000-0000-0000D43C0000}"/>
    <cellStyle name="Normal 6 4 4 3 2 4 3" xfId="46088" xr:uid="{00000000-0005-0000-0000-0000D53C0000}"/>
    <cellStyle name="Normal 6 4 4 3 2 5" xfId="20069" xr:uid="{00000000-0005-0000-0000-0000D63C0000}"/>
    <cellStyle name="Normal 6 4 4 3 2 6" xfId="37415" xr:uid="{00000000-0005-0000-0000-0000D73C0000}"/>
    <cellStyle name="Normal 6 4 4 3 3" xfId="1638" xr:uid="{00000000-0005-0000-0000-0000D83C0000}"/>
    <cellStyle name="Normal 6 4 4 3 3 2" xfId="7420" xr:uid="{00000000-0005-0000-0000-0000D93C0000}"/>
    <cellStyle name="Normal 6 4 4 3 3 2 2" xfId="16093" xr:uid="{00000000-0005-0000-0000-0000DA3C0000}"/>
    <cellStyle name="Normal 6 4 4 3 3 2 2 2" xfId="33446" xr:uid="{00000000-0005-0000-0000-0000DB3C0000}"/>
    <cellStyle name="Normal 6 4 4 3 3 2 2 3" xfId="50792" xr:uid="{00000000-0005-0000-0000-0000DC3C0000}"/>
    <cellStyle name="Normal 6 4 4 3 3 2 3" xfId="24773" xr:uid="{00000000-0005-0000-0000-0000DD3C0000}"/>
    <cellStyle name="Normal 6 4 4 3 3 2 4" xfId="42119" xr:uid="{00000000-0005-0000-0000-0000DE3C0000}"/>
    <cellStyle name="Normal 6 4 4 3 3 3" xfId="5264" xr:uid="{00000000-0005-0000-0000-0000DF3C0000}"/>
    <cellStyle name="Normal 6 4 4 3 3 3 2" xfId="13937" xr:uid="{00000000-0005-0000-0000-0000E03C0000}"/>
    <cellStyle name="Normal 6 4 4 3 3 3 2 2" xfId="31290" xr:uid="{00000000-0005-0000-0000-0000E13C0000}"/>
    <cellStyle name="Normal 6 4 4 3 3 3 2 3" xfId="48636" xr:uid="{00000000-0005-0000-0000-0000E23C0000}"/>
    <cellStyle name="Normal 6 4 4 3 3 3 3" xfId="22617" xr:uid="{00000000-0005-0000-0000-0000E33C0000}"/>
    <cellStyle name="Normal 6 4 4 3 3 3 4" xfId="39963" xr:uid="{00000000-0005-0000-0000-0000E43C0000}"/>
    <cellStyle name="Normal 6 4 4 3 3 4" xfId="10311" xr:uid="{00000000-0005-0000-0000-0000E53C0000}"/>
    <cellStyle name="Normal 6 4 4 3 3 4 2" xfId="27664" xr:uid="{00000000-0005-0000-0000-0000E63C0000}"/>
    <cellStyle name="Normal 6 4 4 3 3 4 3" xfId="45010" xr:uid="{00000000-0005-0000-0000-0000E73C0000}"/>
    <cellStyle name="Normal 6 4 4 3 3 5" xfId="18991" xr:uid="{00000000-0005-0000-0000-0000E83C0000}"/>
    <cellStyle name="Normal 6 4 4 3 3 6" xfId="36337" xr:uid="{00000000-0005-0000-0000-0000E93C0000}"/>
    <cellStyle name="Normal 6 4 4 3 4" xfId="6685" xr:uid="{00000000-0005-0000-0000-0000EA3C0000}"/>
    <cellStyle name="Normal 6 4 4 3 4 2" xfId="15358" xr:uid="{00000000-0005-0000-0000-0000EB3C0000}"/>
    <cellStyle name="Normal 6 4 4 3 4 2 2" xfId="32711" xr:uid="{00000000-0005-0000-0000-0000EC3C0000}"/>
    <cellStyle name="Normal 6 4 4 3 4 2 3" xfId="50057" xr:uid="{00000000-0005-0000-0000-0000ED3C0000}"/>
    <cellStyle name="Normal 6 4 4 3 4 3" xfId="24038" xr:uid="{00000000-0005-0000-0000-0000EE3C0000}"/>
    <cellStyle name="Normal 6 4 4 3 4 4" xfId="41384" xr:uid="{00000000-0005-0000-0000-0000EF3C0000}"/>
    <cellStyle name="Normal 6 4 4 3 5" xfId="3451" xr:uid="{00000000-0005-0000-0000-0000F03C0000}"/>
    <cellStyle name="Normal 6 4 4 3 5 2" xfId="12124" xr:uid="{00000000-0005-0000-0000-0000F13C0000}"/>
    <cellStyle name="Normal 6 4 4 3 5 2 2" xfId="29477" xr:uid="{00000000-0005-0000-0000-0000F23C0000}"/>
    <cellStyle name="Normal 6 4 4 3 5 2 3" xfId="46823" xr:uid="{00000000-0005-0000-0000-0000F33C0000}"/>
    <cellStyle name="Normal 6 4 4 3 5 3" xfId="20804" xr:uid="{00000000-0005-0000-0000-0000F43C0000}"/>
    <cellStyle name="Normal 6 4 4 3 5 4" xfId="38150" xr:uid="{00000000-0005-0000-0000-0000F53C0000}"/>
    <cellStyle name="Normal 6 4 4 3 6" xfId="9576" xr:uid="{00000000-0005-0000-0000-0000F63C0000}"/>
    <cellStyle name="Normal 6 4 4 3 6 2" xfId="26929" xr:uid="{00000000-0005-0000-0000-0000F73C0000}"/>
    <cellStyle name="Normal 6 4 4 3 6 3" xfId="44275" xr:uid="{00000000-0005-0000-0000-0000F83C0000}"/>
    <cellStyle name="Normal 6 4 4 3 7" xfId="18256" xr:uid="{00000000-0005-0000-0000-0000F93C0000}"/>
    <cellStyle name="Normal 6 4 4 3 8" xfId="35602" xr:uid="{00000000-0005-0000-0000-0000FA3C0000}"/>
    <cellStyle name="Normal 6 4 4 4" xfId="413" xr:uid="{00000000-0005-0000-0000-0000FB3C0000}"/>
    <cellStyle name="Normal 6 4 4 4 2" xfId="2226" xr:uid="{00000000-0005-0000-0000-0000FC3C0000}"/>
    <cellStyle name="Normal 6 4 4 4 2 2" xfId="8008" xr:uid="{00000000-0005-0000-0000-0000FD3C0000}"/>
    <cellStyle name="Normal 6 4 4 4 2 2 2" xfId="16681" xr:uid="{00000000-0005-0000-0000-0000FE3C0000}"/>
    <cellStyle name="Normal 6 4 4 4 2 2 2 2" xfId="34034" xr:uid="{00000000-0005-0000-0000-0000FF3C0000}"/>
    <cellStyle name="Normal 6 4 4 4 2 2 2 3" xfId="51380" xr:uid="{00000000-0005-0000-0000-0000003D0000}"/>
    <cellStyle name="Normal 6 4 4 4 2 2 3" xfId="25361" xr:uid="{00000000-0005-0000-0000-0000013D0000}"/>
    <cellStyle name="Normal 6 4 4 4 2 2 4" xfId="42707" xr:uid="{00000000-0005-0000-0000-0000023D0000}"/>
    <cellStyle name="Normal 6 4 4 4 2 3" xfId="5509" xr:uid="{00000000-0005-0000-0000-0000033D0000}"/>
    <cellStyle name="Normal 6 4 4 4 2 3 2" xfId="14182" xr:uid="{00000000-0005-0000-0000-0000043D0000}"/>
    <cellStyle name="Normal 6 4 4 4 2 3 2 2" xfId="31535" xr:uid="{00000000-0005-0000-0000-0000053D0000}"/>
    <cellStyle name="Normal 6 4 4 4 2 3 2 3" xfId="48881" xr:uid="{00000000-0005-0000-0000-0000063D0000}"/>
    <cellStyle name="Normal 6 4 4 4 2 3 3" xfId="22862" xr:uid="{00000000-0005-0000-0000-0000073D0000}"/>
    <cellStyle name="Normal 6 4 4 4 2 3 4" xfId="40208" xr:uid="{00000000-0005-0000-0000-0000083D0000}"/>
    <cellStyle name="Normal 6 4 4 4 2 4" xfId="10899" xr:uid="{00000000-0005-0000-0000-0000093D0000}"/>
    <cellStyle name="Normal 6 4 4 4 2 4 2" xfId="28252" xr:uid="{00000000-0005-0000-0000-00000A3D0000}"/>
    <cellStyle name="Normal 6 4 4 4 2 4 3" xfId="45598" xr:uid="{00000000-0005-0000-0000-00000B3D0000}"/>
    <cellStyle name="Normal 6 4 4 4 2 5" xfId="19579" xr:uid="{00000000-0005-0000-0000-00000C3D0000}"/>
    <cellStyle name="Normal 6 4 4 4 2 6" xfId="36925" xr:uid="{00000000-0005-0000-0000-00000D3D0000}"/>
    <cellStyle name="Normal 6 4 4 4 3" xfId="6195" xr:uid="{00000000-0005-0000-0000-00000E3D0000}"/>
    <cellStyle name="Normal 6 4 4 4 3 2" xfId="14868" xr:uid="{00000000-0005-0000-0000-00000F3D0000}"/>
    <cellStyle name="Normal 6 4 4 4 3 2 2" xfId="32221" xr:uid="{00000000-0005-0000-0000-0000103D0000}"/>
    <cellStyle name="Normal 6 4 4 4 3 2 3" xfId="49567" xr:uid="{00000000-0005-0000-0000-0000113D0000}"/>
    <cellStyle name="Normal 6 4 4 4 3 3" xfId="23548" xr:uid="{00000000-0005-0000-0000-0000123D0000}"/>
    <cellStyle name="Normal 6 4 4 4 3 4" xfId="40894" xr:uid="{00000000-0005-0000-0000-0000133D0000}"/>
    <cellStyle name="Normal 6 4 4 4 4" xfId="4039" xr:uid="{00000000-0005-0000-0000-0000143D0000}"/>
    <cellStyle name="Normal 6 4 4 4 4 2" xfId="12712" xr:uid="{00000000-0005-0000-0000-0000153D0000}"/>
    <cellStyle name="Normal 6 4 4 4 4 2 2" xfId="30065" xr:uid="{00000000-0005-0000-0000-0000163D0000}"/>
    <cellStyle name="Normal 6 4 4 4 4 2 3" xfId="47411" xr:uid="{00000000-0005-0000-0000-0000173D0000}"/>
    <cellStyle name="Normal 6 4 4 4 4 3" xfId="21392" xr:uid="{00000000-0005-0000-0000-0000183D0000}"/>
    <cellStyle name="Normal 6 4 4 4 4 4" xfId="38738" xr:uid="{00000000-0005-0000-0000-0000193D0000}"/>
    <cellStyle name="Normal 6 4 4 4 5" xfId="9086" xr:uid="{00000000-0005-0000-0000-00001A3D0000}"/>
    <cellStyle name="Normal 6 4 4 4 5 2" xfId="26439" xr:uid="{00000000-0005-0000-0000-00001B3D0000}"/>
    <cellStyle name="Normal 6 4 4 4 5 3" xfId="43785" xr:uid="{00000000-0005-0000-0000-00001C3D0000}"/>
    <cellStyle name="Normal 6 4 4 4 6" xfId="17766" xr:uid="{00000000-0005-0000-0000-00001D3D0000}"/>
    <cellStyle name="Normal 6 4 4 4 7" xfId="35112" xr:uid="{00000000-0005-0000-0000-00001E3D0000}"/>
    <cellStyle name="Normal 6 4 4 5" xfId="1981" xr:uid="{00000000-0005-0000-0000-00001F3D0000}"/>
    <cellStyle name="Normal 6 4 4 5 2" xfId="7763" xr:uid="{00000000-0005-0000-0000-0000203D0000}"/>
    <cellStyle name="Normal 6 4 4 5 2 2" xfId="16436" xr:uid="{00000000-0005-0000-0000-0000213D0000}"/>
    <cellStyle name="Normal 6 4 4 5 2 2 2" xfId="33789" xr:uid="{00000000-0005-0000-0000-0000223D0000}"/>
    <cellStyle name="Normal 6 4 4 5 2 2 3" xfId="51135" xr:uid="{00000000-0005-0000-0000-0000233D0000}"/>
    <cellStyle name="Normal 6 4 4 5 2 3" xfId="25116" xr:uid="{00000000-0005-0000-0000-0000243D0000}"/>
    <cellStyle name="Normal 6 4 4 5 2 4" xfId="42462" xr:uid="{00000000-0005-0000-0000-0000253D0000}"/>
    <cellStyle name="Normal 6 4 4 5 3" xfId="3794" xr:uid="{00000000-0005-0000-0000-0000263D0000}"/>
    <cellStyle name="Normal 6 4 4 5 3 2" xfId="12467" xr:uid="{00000000-0005-0000-0000-0000273D0000}"/>
    <cellStyle name="Normal 6 4 4 5 3 2 2" xfId="29820" xr:uid="{00000000-0005-0000-0000-0000283D0000}"/>
    <cellStyle name="Normal 6 4 4 5 3 2 3" xfId="47166" xr:uid="{00000000-0005-0000-0000-0000293D0000}"/>
    <cellStyle name="Normal 6 4 4 5 3 3" xfId="21147" xr:uid="{00000000-0005-0000-0000-00002A3D0000}"/>
    <cellStyle name="Normal 6 4 4 5 3 4" xfId="38493" xr:uid="{00000000-0005-0000-0000-00002B3D0000}"/>
    <cellStyle name="Normal 6 4 4 5 4" xfId="10654" xr:uid="{00000000-0005-0000-0000-00002C3D0000}"/>
    <cellStyle name="Normal 6 4 4 5 4 2" xfId="28007" xr:uid="{00000000-0005-0000-0000-00002D3D0000}"/>
    <cellStyle name="Normal 6 4 4 5 4 3" xfId="45353" xr:uid="{00000000-0005-0000-0000-00002E3D0000}"/>
    <cellStyle name="Normal 6 4 4 5 5" xfId="19334" xr:uid="{00000000-0005-0000-0000-00002F3D0000}"/>
    <cellStyle name="Normal 6 4 4 5 6" xfId="36680" xr:uid="{00000000-0005-0000-0000-0000303D0000}"/>
    <cellStyle name="Normal 6 4 4 6" xfId="1148" xr:uid="{00000000-0005-0000-0000-0000313D0000}"/>
    <cellStyle name="Normal 6 4 4 6 2" xfId="6930" xr:uid="{00000000-0005-0000-0000-0000323D0000}"/>
    <cellStyle name="Normal 6 4 4 6 2 2" xfId="15603" xr:uid="{00000000-0005-0000-0000-0000333D0000}"/>
    <cellStyle name="Normal 6 4 4 6 2 2 2" xfId="32956" xr:uid="{00000000-0005-0000-0000-0000343D0000}"/>
    <cellStyle name="Normal 6 4 4 6 2 2 3" xfId="50302" xr:uid="{00000000-0005-0000-0000-0000353D0000}"/>
    <cellStyle name="Normal 6 4 4 6 2 3" xfId="24283" xr:uid="{00000000-0005-0000-0000-0000363D0000}"/>
    <cellStyle name="Normal 6 4 4 6 2 4" xfId="41629" xr:uid="{00000000-0005-0000-0000-0000373D0000}"/>
    <cellStyle name="Normal 6 4 4 6 3" xfId="4774" xr:uid="{00000000-0005-0000-0000-0000383D0000}"/>
    <cellStyle name="Normal 6 4 4 6 3 2" xfId="13447" xr:uid="{00000000-0005-0000-0000-0000393D0000}"/>
    <cellStyle name="Normal 6 4 4 6 3 2 2" xfId="30800" xr:uid="{00000000-0005-0000-0000-00003A3D0000}"/>
    <cellStyle name="Normal 6 4 4 6 3 2 3" xfId="48146" xr:uid="{00000000-0005-0000-0000-00003B3D0000}"/>
    <cellStyle name="Normal 6 4 4 6 3 3" xfId="22127" xr:uid="{00000000-0005-0000-0000-00003C3D0000}"/>
    <cellStyle name="Normal 6 4 4 6 3 4" xfId="39473" xr:uid="{00000000-0005-0000-0000-00003D3D0000}"/>
    <cellStyle name="Normal 6 4 4 6 4" xfId="9821" xr:uid="{00000000-0005-0000-0000-00003E3D0000}"/>
    <cellStyle name="Normal 6 4 4 6 4 2" xfId="27174" xr:uid="{00000000-0005-0000-0000-00003F3D0000}"/>
    <cellStyle name="Normal 6 4 4 6 4 3" xfId="44520" xr:uid="{00000000-0005-0000-0000-0000403D0000}"/>
    <cellStyle name="Normal 6 4 4 6 5" xfId="18501" xr:uid="{00000000-0005-0000-0000-0000413D0000}"/>
    <cellStyle name="Normal 6 4 4 6 6" xfId="35847" xr:uid="{00000000-0005-0000-0000-0000423D0000}"/>
    <cellStyle name="Normal 6 4 4 7" xfId="5950" xr:uid="{00000000-0005-0000-0000-0000433D0000}"/>
    <cellStyle name="Normal 6 4 4 7 2" xfId="14623" xr:uid="{00000000-0005-0000-0000-0000443D0000}"/>
    <cellStyle name="Normal 6 4 4 7 2 2" xfId="31976" xr:uid="{00000000-0005-0000-0000-0000453D0000}"/>
    <cellStyle name="Normal 6 4 4 7 2 3" xfId="49322" xr:uid="{00000000-0005-0000-0000-0000463D0000}"/>
    <cellStyle name="Normal 6 4 4 7 3" xfId="23303" xr:uid="{00000000-0005-0000-0000-0000473D0000}"/>
    <cellStyle name="Normal 6 4 4 7 4" xfId="40649" xr:uid="{00000000-0005-0000-0000-0000483D0000}"/>
    <cellStyle name="Normal 6 4 4 8" xfId="2961" xr:uid="{00000000-0005-0000-0000-0000493D0000}"/>
    <cellStyle name="Normal 6 4 4 8 2" xfId="11634" xr:uid="{00000000-0005-0000-0000-00004A3D0000}"/>
    <cellStyle name="Normal 6 4 4 8 2 2" xfId="28987" xr:uid="{00000000-0005-0000-0000-00004B3D0000}"/>
    <cellStyle name="Normal 6 4 4 8 2 3" xfId="46333" xr:uid="{00000000-0005-0000-0000-00004C3D0000}"/>
    <cellStyle name="Normal 6 4 4 8 3" xfId="20314" xr:uid="{00000000-0005-0000-0000-00004D3D0000}"/>
    <cellStyle name="Normal 6 4 4 8 4" xfId="37660" xr:uid="{00000000-0005-0000-0000-00004E3D0000}"/>
    <cellStyle name="Normal 6 4 4 9" xfId="8841" xr:uid="{00000000-0005-0000-0000-00004F3D0000}"/>
    <cellStyle name="Normal 6 4 4 9 2" xfId="26194" xr:uid="{00000000-0005-0000-0000-0000503D0000}"/>
    <cellStyle name="Normal 6 4 4 9 3" xfId="43540" xr:uid="{00000000-0005-0000-0000-0000513D0000}"/>
    <cellStyle name="Normal 6 4 5" xfId="266" xr:uid="{00000000-0005-0000-0000-0000523D0000}"/>
    <cellStyle name="Normal 6 4 5 10" xfId="34965" xr:uid="{00000000-0005-0000-0000-0000533D0000}"/>
    <cellStyle name="Normal 6 4 5 2" xfId="1001" xr:uid="{00000000-0005-0000-0000-0000543D0000}"/>
    <cellStyle name="Normal 6 4 5 2 2" xfId="2814" xr:uid="{00000000-0005-0000-0000-0000553D0000}"/>
    <cellStyle name="Normal 6 4 5 2 2 2" xfId="8596" xr:uid="{00000000-0005-0000-0000-0000563D0000}"/>
    <cellStyle name="Normal 6 4 5 2 2 2 2" xfId="17269" xr:uid="{00000000-0005-0000-0000-0000573D0000}"/>
    <cellStyle name="Normal 6 4 5 2 2 2 2 2" xfId="34622" xr:uid="{00000000-0005-0000-0000-0000583D0000}"/>
    <cellStyle name="Normal 6 4 5 2 2 2 2 3" xfId="51968" xr:uid="{00000000-0005-0000-0000-0000593D0000}"/>
    <cellStyle name="Normal 6 4 5 2 2 2 3" xfId="25949" xr:uid="{00000000-0005-0000-0000-00005A3D0000}"/>
    <cellStyle name="Normal 6 4 5 2 2 2 4" xfId="43295" xr:uid="{00000000-0005-0000-0000-00005B3D0000}"/>
    <cellStyle name="Normal 6 4 5 2 2 3" xfId="4627" xr:uid="{00000000-0005-0000-0000-00005C3D0000}"/>
    <cellStyle name="Normal 6 4 5 2 2 3 2" xfId="13300" xr:uid="{00000000-0005-0000-0000-00005D3D0000}"/>
    <cellStyle name="Normal 6 4 5 2 2 3 2 2" xfId="30653" xr:uid="{00000000-0005-0000-0000-00005E3D0000}"/>
    <cellStyle name="Normal 6 4 5 2 2 3 2 3" xfId="47999" xr:uid="{00000000-0005-0000-0000-00005F3D0000}"/>
    <cellStyle name="Normal 6 4 5 2 2 3 3" xfId="21980" xr:uid="{00000000-0005-0000-0000-0000603D0000}"/>
    <cellStyle name="Normal 6 4 5 2 2 3 4" xfId="39326" xr:uid="{00000000-0005-0000-0000-0000613D0000}"/>
    <cellStyle name="Normal 6 4 5 2 2 4" xfId="11487" xr:uid="{00000000-0005-0000-0000-0000623D0000}"/>
    <cellStyle name="Normal 6 4 5 2 2 4 2" xfId="28840" xr:uid="{00000000-0005-0000-0000-0000633D0000}"/>
    <cellStyle name="Normal 6 4 5 2 2 4 3" xfId="46186" xr:uid="{00000000-0005-0000-0000-0000643D0000}"/>
    <cellStyle name="Normal 6 4 5 2 2 5" xfId="20167" xr:uid="{00000000-0005-0000-0000-0000653D0000}"/>
    <cellStyle name="Normal 6 4 5 2 2 6" xfId="37513" xr:uid="{00000000-0005-0000-0000-0000663D0000}"/>
    <cellStyle name="Normal 6 4 5 2 3" xfId="1736" xr:uid="{00000000-0005-0000-0000-0000673D0000}"/>
    <cellStyle name="Normal 6 4 5 2 3 2" xfId="7518" xr:uid="{00000000-0005-0000-0000-0000683D0000}"/>
    <cellStyle name="Normal 6 4 5 2 3 2 2" xfId="16191" xr:uid="{00000000-0005-0000-0000-0000693D0000}"/>
    <cellStyle name="Normal 6 4 5 2 3 2 2 2" xfId="33544" xr:uid="{00000000-0005-0000-0000-00006A3D0000}"/>
    <cellStyle name="Normal 6 4 5 2 3 2 2 3" xfId="50890" xr:uid="{00000000-0005-0000-0000-00006B3D0000}"/>
    <cellStyle name="Normal 6 4 5 2 3 2 3" xfId="24871" xr:uid="{00000000-0005-0000-0000-00006C3D0000}"/>
    <cellStyle name="Normal 6 4 5 2 3 2 4" xfId="42217" xr:uid="{00000000-0005-0000-0000-00006D3D0000}"/>
    <cellStyle name="Normal 6 4 5 2 3 3" xfId="5362" xr:uid="{00000000-0005-0000-0000-00006E3D0000}"/>
    <cellStyle name="Normal 6 4 5 2 3 3 2" xfId="14035" xr:uid="{00000000-0005-0000-0000-00006F3D0000}"/>
    <cellStyle name="Normal 6 4 5 2 3 3 2 2" xfId="31388" xr:uid="{00000000-0005-0000-0000-0000703D0000}"/>
    <cellStyle name="Normal 6 4 5 2 3 3 2 3" xfId="48734" xr:uid="{00000000-0005-0000-0000-0000713D0000}"/>
    <cellStyle name="Normal 6 4 5 2 3 3 3" xfId="22715" xr:uid="{00000000-0005-0000-0000-0000723D0000}"/>
    <cellStyle name="Normal 6 4 5 2 3 3 4" xfId="40061" xr:uid="{00000000-0005-0000-0000-0000733D0000}"/>
    <cellStyle name="Normal 6 4 5 2 3 4" xfId="10409" xr:uid="{00000000-0005-0000-0000-0000743D0000}"/>
    <cellStyle name="Normal 6 4 5 2 3 4 2" xfId="27762" xr:uid="{00000000-0005-0000-0000-0000753D0000}"/>
    <cellStyle name="Normal 6 4 5 2 3 4 3" xfId="45108" xr:uid="{00000000-0005-0000-0000-0000763D0000}"/>
    <cellStyle name="Normal 6 4 5 2 3 5" xfId="19089" xr:uid="{00000000-0005-0000-0000-0000773D0000}"/>
    <cellStyle name="Normal 6 4 5 2 3 6" xfId="36435" xr:uid="{00000000-0005-0000-0000-0000783D0000}"/>
    <cellStyle name="Normal 6 4 5 2 4" xfId="6783" xr:uid="{00000000-0005-0000-0000-0000793D0000}"/>
    <cellStyle name="Normal 6 4 5 2 4 2" xfId="15456" xr:uid="{00000000-0005-0000-0000-00007A3D0000}"/>
    <cellStyle name="Normal 6 4 5 2 4 2 2" xfId="32809" xr:uid="{00000000-0005-0000-0000-00007B3D0000}"/>
    <cellStyle name="Normal 6 4 5 2 4 2 3" xfId="50155" xr:uid="{00000000-0005-0000-0000-00007C3D0000}"/>
    <cellStyle name="Normal 6 4 5 2 4 3" xfId="24136" xr:uid="{00000000-0005-0000-0000-00007D3D0000}"/>
    <cellStyle name="Normal 6 4 5 2 4 4" xfId="41482" xr:uid="{00000000-0005-0000-0000-00007E3D0000}"/>
    <cellStyle name="Normal 6 4 5 2 5" xfId="3549" xr:uid="{00000000-0005-0000-0000-00007F3D0000}"/>
    <cellStyle name="Normal 6 4 5 2 5 2" xfId="12222" xr:uid="{00000000-0005-0000-0000-0000803D0000}"/>
    <cellStyle name="Normal 6 4 5 2 5 2 2" xfId="29575" xr:uid="{00000000-0005-0000-0000-0000813D0000}"/>
    <cellStyle name="Normal 6 4 5 2 5 2 3" xfId="46921" xr:uid="{00000000-0005-0000-0000-0000823D0000}"/>
    <cellStyle name="Normal 6 4 5 2 5 3" xfId="20902" xr:uid="{00000000-0005-0000-0000-0000833D0000}"/>
    <cellStyle name="Normal 6 4 5 2 5 4" xfId="38248" xr:uid="{00000000-0005-0000-0000-0000843D0000}"/>
    <cellStyle name="Normal 6 4 5 2 6" xfId="9674" xr:uid="{00000000-0005-0000-0000-0000853D0000}"/>
    <cellStyle name="Normal 6 4 5 2 6 2" xfId="27027" xr:uid="{00000000-0005-0000-0000-0000863D0000}"/>
    <cellStyle name="Normal 6 4 5 2 6 3" xfId="44373" xr:uid="{00000000-0005-0000-0000-0000873D0000}"/>
    <cellStyle name="Normal 6 4 5 2 7" xfId="18354" xr:uid="{00000000-0005-0000-0000-0000883D0000}"/>
    <cellStyle name="Normal 6 4 5 2 8" xfId="35700" xr:uid="{00000000-0005-0000-0000-0000893D0000}"/>
    <cellStyle name="Normal 6 4 5 3" xfId="511" xr:uid="{00000000-0005-0000-0000-00008A3D0000}"/>
    <cellStyle name="Normal 6 4 5 3 2" xfId="2324" xr:uid="{00000000-0005-0000-0000-00008B3D0000}"/>
    <cellStyle name="Normal 6 4 5 3 2 2" xfId="8106" xr:uid="{00000000-0005-0000-0000-00008C3D0000}"/>
    <cellStyle name="Normal 6 4 5 3 2 2 2" xfId="16779" xr:uid="{00000000-0005-0000-0000-00008D3D0000}"/>
    <cellStyle name="Normal 6 4 5 3 2 2 2 2" xfId="34132" xr:uid="{00000000-0005-0000-0000-00008E3D0000}"/>
    <cellStyle name="Normal 6 4 5 3 2 2 2 3" xfId="51478" xr:uid="{00000000-0005-0000-0000-00008F3D0000}"/>
    <cellStyle name="Normal 6 4 5 3 2 2 3" xfId="25459" xr:uid="{00000000-0005-0000-0000-0000903D0000}"/>
    <cellStyle name="Normal 6 4 5 3 2 2 4" xfId="42805" xr:uid="{00000000-0005-0000-0000-0000913D0000}"/>
    <cellStyle name="Normal 6 4 5 3 2 3" xfId="5607" xr:uid="{00000000-0005-0000-0000-0000923D0000}"/>
    <cellStyle name="Normal 6 4 5 3 2 3 2" xfId="14280" xr:uid="{00000000-0005-0000-0000-0000933D0000}"/>
    <cellStyle name="Normal 6 4 5 3 2 3 2 2" xfId="31633" xr:uid="{00000000-0005-0000-0000-0000943D0000}"/>
    <cellStyle name="Normal 6 4 5 3 2 3 2 3" xfId="48979" xr:uid="{00000000-0005-0000-0000-0000953D0000}"/>
    <cellStyle name="Normal 6 4 5 3 2 3 3" xfId="22960" xr:uid="{00000000-0005-0000-0000-0000963D0000}"/>
    <cellStyle name="Normal 6 4 5 3 2 3 4" xfId="40306" xr:uid="{00000000-0005-0000-0000-0000973D0000}"/>
    <cellStyle name="Normal 6 4 5 3 2 4" xfId="10997" xr:uid="{00000000-0005-0000-0000-0000983D0000}"/>
    <cellStyle name="Normal 6 4 5 3 2 4 2" xfId="28350" xr:uid="{00000000-0005-0000-0000-0000993D0000}"/>
    <cellStyle name="Normal 6 4 5 3 2 4 3" xfId="45696" xr:uid="{00000000-0005-0000-0000-00009A3D0000}"/>
    <cellStyle name="Normal 6 4 5 3 2 5" xfId="19677" xr:uid="{00000000-0005-0000-0000-00009B3D0000}"/>
    <cellStyle name="Normal 6 4 5 3 2 6" xfId="37023" xr:uid="{00000000-0005-0000-0000-00009C3D0000}"/>
    <cellStyle name="Normal 6 4 5 3 3" xfId="6293" xr:uid="{00000000-0005-0000-0000-00009D3D0000}"/>
    <cellStyle name="Normal 6 4 5 3 3 2" xfId="14966" xr:uid="{00000000-0005-0000-0000-00009E3D0000}"/>
    <cellStyle name="Normal 6 4 5 3 3 2 2" xfId="32319" xr:uid="{00000000-0005-0000-0000-00009F3D0000}"/>
    <cellStyle name="Normal 6 4 5 3 3 2 3" xfId="49665" xr:uid="{00000000-0005-0000-0000-0000A03D0000}"/>
    <cellStyle name="Normal 6 4 5 3 3 3" xfId="23646" xr:uid="{00000000-0005-0000-0000-0000A13D0000}"/>
    <cellStyle name="Normal 6 4 5 3 3 4" xfId="40992" xr:uid="{00000000-0005-0000-0000-0000A23D0000}"/>
    <cellStyle name="Normal 6 4 5 3 4" xfId="4137" xr:uid="{00000000-0005-0000-0000-0000A33D0000}"/>
    <cellStyle name="Normal 6 4 5 3 4 2" xfId="12810" xr:uid="{00000000-0005-0000-0000-0000A43D0000}"/>
    <cellStyle name="Normal 6 4 5 3 4 2 2" xfId="30163" xr:uid="{00000000-0005-0000-0000-0000A53D0000}"/>
    <cellStyle name="Normal 6 4 5 3 4 2 3" xfId="47509" xr:uid="{00000000-0005-0000-0000-0000A63D0000}"/>
    <cellStyle name="Normal 6 4 5 3 4 3" xfId="21490" xr:uid="{00000000-0005-0000-0000-0000A73D0000}"/>
    <cellStyle name="Normal 6 4 5 3 4 4" xfId="38836" xr:uid="{00000000-0005-0000-0000-0000A83D0000}"/>
    <cellStyle name="Normal 6 4 5 3 5" xfId="9184" xr:uid="{00000000-0005-0000-0000-0000A93D0000}"/>
    <cellStyle name="Normal 6 4 5 3 5 2" xfId="26537" xr:uid="{00000000-0005-0000-0000-0000AA3D0000}"/>
    <cellStyle name="Normal 6 4 5 3 5 3" xfId="43883" xr:uid="{00000000-0005-0000-0000-0000AB3D0000}"/>
    <cellStyle name="Normal 6 4 5 3 6" xfId="17864" xr:uid="{00000000-0005-0000-0000-0000AC3D0000}"/>
    <cellStyle name="Normal 6 4 5 3 7" xfId="35210" xr:uid="{00000000-0005-0000-0000-0000AD3D0000}"/>
    <cellStyle name="Normal 6 4 5 4" xfId="2079" xr:uid="{00000000-0005-0000-0000-0000AE3D0000}"/>
    <cellStyle name="Normal 6 4 5 4 2" xfId="7861" xr:uid="{00000000-0005-0000-0000-0000AF3D0000}"/>
    <cellStyle name="Normal 6 4 5 4 2 2" xfId="16534" xr:uid="{00000000-0005-0000-0000-0000B03D0000}"/>
    <cellStyle name="Normal 6 4 5 4 2 2 2" xfId="33887" xr:uid="{00000000-0005-0000-0000-0000B13D0000}"/>
    <cellStyle name="Normal 6 4 5 4 2 2 3" xfId="51233" xr:uid="{00000000-0005-0000-0000-0000B23D0000}"/>
    <cellStyle name="Normal 6 4 5 4 2 3" xfId="25214" xr:uid="{00000000-0005-0000-0000-0000B33D0000}"/>
    <cellStyle name="Normal 6 4 5 4 2 4" xfId="42560" xr:uid="{00000000-0005-0000-0000-0000B43D0000}"/>
    <cellStyle name="Normal 6 4 5 4 3" xfId="3892" xr:uid="{00000000-0005-0000-0000-0000B53D0000}"/>
    <cellStyle name="Normal 6 4 5 4 3 2" xfId="12565" xr:uid="{00000000-0005-0000-0000-0000B63D0000}"/>
    <cellStyle name="Normal 6 4 5 4 3 2 2" xfId="29918" xr:uid="{00000000-0005-0000-0000-0000B73D0000}"/>
    <cellStyle name="Normal 6 4 5 4 3 2 3" xfId="47264" xr:uid="{00000000-0005-0000-0000-0000B83D0000}"/>
    <cellStyle name="Normal 6 4 5 4 3 3" xfId="21245" xr:uid="{00000000-0005-0000-0000-0000B93D0000}"/>
    <cellStyle name="Normal 6 4 5 4 3 4" xfId="38591" xr:uid="{00000000-0005-0000-0000-0000BA3D0000}"/>
    <cellStyle name="Normal 6 4 5 4 4" xfId="10752" xr:uid="{00000000-0005-0000-0000-0000BB3D0000}"/>
    <cellStyle name="Normal 6 4 5 4 4 2" xfId="28105" xr:uid="{00000000-0005-0000-0000-0000BC3D0000}"/>
    <cellStyle name="Normal 6 4 5 4 4 3" xfId="45451" xr:uid="{00000000-0005-0000-0000-0000BD3D0000}"/>
    <cellStyle name="Normal 6 4 5 4 5" xfId="19432" xr:uid="{00000000-0005-0000-0000-0000BE3D0000}"/>
    <cellStyle name="Normal 6 4 5 4 6" xfId="36778" xr:uid="{00000000-0005-0000-0000-0000BF3D0000}"/>
    <cellStyle name="Normal 6 4 5 5" xfId="1246" xr:uid="{00000000-0005-0000-0000-0000C03D0000}"/>
    <cellStyle name="Normal 6 4 5 5 2" xfId="7028" xr:uid="{00000000-0005-0000-0000-0000C13D0000}"/>
    <cellStyle name="Normal 6 4 5 5 2 2" xfId="15701" xr:uid="{00000000-0005-0000-0000-0000C23D0000}"/>
    <cellStyle name="Normal 6 4 5 5 2 2 2" xfId="33054" xr:uid="{00000000-0005-0000-0000-0000C33D0000}"/>
    <cellStyle name="Normal 6 4 5 5 2 2 3" xfId="50400" xr:uid="{00000000-0005-0000-0000-0000C43D0000}"/>
    <cellStyle name="Normal 6 4 5 5 2 3" xfId="24381" xr:uid="{00000000-0005-0000-0000-0000C53D0000}"/>
    <cellStyle name="Normal 6 4 5 5 2 4" xfId="41727" xr:uid="{00000000-0005-0000-0000-0000C63D0000}"/>
    <cellStyle name="Normal 6 4 5 5 3" xfId="4872" xr:uid="{00000000-0005-0000-0000-0000C73D0000}"/>
    <cellStyle name="Normal 6 4 5 5 3 2" xfId="13545" xr:uid="{00000000-0005-0000-0000-0000C83D0000}"/>
    <cellStyle name="Normal 6 4 5 5 3 2 2" xfId="30898" xr:uid="{00000000-0005-0000-0000-0000C93D0000}"/>
    <cellStyle name="Normal 6 4 5 5 3 2 3" xfId="48244" xr:uid="{00000000-0005-0000-0000-0000CA3D0000}"/>
    <cellStyle name="Normal 6 4 5 5 3 3" xfId="22225" xr:uid="{00000000-0005-0000-0000-0000CB3D0000}"/>
    <cellStyle name="Normal 6 4 5 5 3 4" xfId="39571" xr:uid="{00000000-0005-0000-0000-0000CC3D0000}"/>
    <cellStyle name="Normal 6 4 5 5 4" xfId="9919" xr:uid="{00000000-0005-0000-0000-0000CD3D0000}"/>
    <cellStyle name="Normal 6 4 5 5 4 2" xfId="27272" xr:uid="{00000000-0005-0000-0000-0000CE3D0000}"/>
    <cellStyle name="Normal 6 4 5 5 4 3" xfId="44618" xr:uid="{00000000-0005-0000-0000-0000CF3D0000}"/>
    <cellStyle name="Normal 6 4 5 5 5" xfId="18599" xr:uid="{00000000-0005-0000-0000-0000D03D0000}"/>
    <cellStyle name="Normal 6 4 5 5 6" xfId="35945" xr:uid="{00000000-0005-0000-0000-0000D13D0000}"/>
    <cellStyle name="Normal 6 4 5 6" xfId="6048" xr:uid="{00000000-0005-0000-0000-0000D23D0000}"/>
    <cellStyle name="Normal 6 4 5 6 2" xfId="14721" xr:uid="{00000000-0005-0000-0000-0000D33D0000}"/>
    <cellStyle name="Normal 6 4 5 6 2 2" xfId="32074" xr:uid="{00000000-0005-0000-0000-0000D43D0000}"/>
    <cellStyle name="Normal 6 4 5 6 2 3" xfId="49420" xr:uid="{00000000-0005-0000-0000-0000D53D0000}"/>
    <cellStyle name="Normal 6 4 5 6 3" xfId="23401" xr:uid="{00000000-0005-0000-0000-0000D63D0000}"/>
    <cellStyle name="Normal 6 4 5 6 4" xfId="40747" xr:uid="{00000000-0005-0000-0000-0000D73D0000}"/>
    <cellStyle name="Normal 6 4 5 7" xfId="3059" xr:uid="{00000000-0005-0000-0000-0000D83D0000}"/>
    <cellStyle name="Normal 6 4 5 7 2" xfId="11732" xr:uid="{00000000-0005-0000-0000-0000D93D0000}"/>
    <cellStyle name="Normal 6 4 5 7 2 2" xfId="29085" xr:uid="{00000000-0005-0000-0000-0000DA3D0000}"/>
    <cellStyle name="Normal 6 4 5 7 2 3" xfId="46431" xr:uid="{00000000-0005-0000-0000-0000DB3D0000}"/>
    <cellStyle name="Normal 6 4 5 7 3" xfId="20412" xr:uid="{00000000-0005-0000-0000-0000DC3D0000}"/>
    <cellStyle name="Normal 6 4 5 7 4" xfId="37758" xr:uid="{00000000-0005-0000-0000-0000DD3D0000}"/>
    <cellStyle name="Normal 6 4 5 8" xfId="8939" xr:uid="{00000000-0005-0000-0000-0000DE3D0000}"/>
    <cellStyle name="Normal 6 4 5 8 2" xfId="26292" xr:uid="{00000000-0005-0000-0000-0000DF3D0000}"/>
    <cellStyle name="Normal 6 4 5 8 3" xfId="43638" xr:uid="{00000000-0005-0000-0000-0000E03D0000}"/>
    <cellStyle name="Normal 6 4 5 9" xfId="17619" xr:uid="{00000000-0005-0000-0000-0000E13D0000}"/>
    <cellStyle name="Normal 6 4 6" xfId="119" xr:uid="{00000000-0005-0000-0000-0000E23D0000}"/>
    <cellStyle name="Normal 6 4 6 10" xfId="34818" xr:uid="{00000000-0005-0000-0000-0000E33D0000}"/>
    <cellStyle name="Normal 6 4 6 2" xfId="854" xr:uid="{00000000-0005-0000-0000-0000E43D0000}"/>
    <cellStyle name="Normal 6 4 6 2 2" xfId="2667" xr:uid="{00000000-0005-0000-0000-0000E53D0000}"/>
    <cellStyle name="Normal 6 4 6 2 2 2" xfId="8449" xr:uid="{00000000-0005-0000-0000-0000E63D0000}"/>
    <cellStyle name="Normal 6 4 6 2 2 2 2" xfId="17122" xr:uid="{00000000-0005-0000-0000-0000E73D0000}"/>
    <cellStyle name="Normal 6 4 6 2 2 2 2 2" xfId="34475" xr:uid="{00000000-0005-0000-0000-0000E83D0000}"/>
    <cellStyle name="Normal 6 4 6 2 2 2 2 3" xfId="51821" xr:uid="{00000000-0005-0000-0000-0000E93D0000}"/>
    <cellStyle name="Normal 6 4 6 2 2 2 3" xfId="25802" xr:uid="{00000000-0005-0000-0000-0000EA3D0000}"/>
    <cellStyle name="Normal 6 4 6 2 2 2 4" xfId="43148" xr:uid="{00000000-0005-0000-0000-0000EB3D0000}"/>
    <cellStyle name="Normal 6 4 6 2 2 3" xfId="4480" xr:uid="{00000000-0005-0000-0000-0000EC3D0000}"/>
    <cellStyle name="Normal 6 4 6 2 2 3 2" xfId="13153" xr:uid="{00000000-0005-0000-0000-0000ED3D0000}"/>
    <cellStyle name="Normal 6 4 6 2 2 3 2 2" xfId="30506" xr:uid="{00000000-0005-0000-0000-0000EE3D0000}"/>
    <cellStyle name="Normal 6 4 6 2 2 3 2 3" xfId="47852" xr:uid="{00000000-0005-0000-0000-0000EF3D0000}"/>
    <cellStyle name="Normal 6 4 6 2 2 3 3" xfId="21833" xr:uid="{00000000-0005-0000-0000-0000F03D0000}"/>
    <cellStyle name="Normal 6 4 6 2 2 3 4" xfId="39179" xr:uid="{00000000-0005-0000-0000-0000F13D0000}"/>
    <cellStyle name="Normal 6 4 6 2 2 4" xfId="11340" xr:uid="{00000000-0005-0000-0000-0000F23D0000}"/>
    <cellStyle name="Normal 6 4 6 2 2 4 2" xfId="28693" xr:uid="{00000000-0005-0000-0000-0000F33D0000}"/>
    <cellStyle name="Normal 6 4 6 2 2 4 3" xfId="46039" xr:uid="{00000000-0005-0000-0000-0000F43D0000}"/>
    <cellStyle name="Normal 6 4 6 2 2 5" xfId="20020" xr:uid="{00000000-0005-0000-0000-0000F53D0000}"/>
    <cellStyle name="Normal 6 4 6 2 2 6" xfId="37366" xr:uid="{00000000-0005-0000-0000-0000F63D0000}"/>
    <cellStyle name="Normal 6 4 6 2 3" xfId="1589" xr:uid="{00000000-0005-0000-0000-0000F73D0000}"/>
    <cellStyle name="Normal 6 4 6 2 3 2" xfId="7371" xr:uid="{00000000-0005-0000-0000-0000F83D0000}"/>
    <cellStyle name="Normal 6 4 6 2 3 2 2" xfId="16044" xr:uid="{00000000-0005-0000-0000-0000F93D0000}"/>
    <cellStyle name="Normal 6 4 6 2 3 2 2 2" xfId="33397" xr:uid="{00000000-0005-0000-0000-0000FA3D0000}"/>
    <cellStyle name="Normal 6 4 6 2 3 2 2 3" xfId="50743" xr:uid="{00000000-0005-0000-0000-0000FB3D0000}"/>
    <cellStyle name="Normal 6 4 6 2 3 2 3" xfId="24724" xr:uid="{00000000-0005-0000-0000-0000FC3D0000}"/>
    <cellStyle name="Normal 6 4 6 2 3 2 4" xfId="42070" xr:uid="{00000000-0005-0000-0000-0000FD3D0000}"/>
    <cellStyle name="Normal 6 4 6 2 3 3" xfId="5215" xr:uid="{00000000-0005-0000-0000-0000FE3D0000}"/>
    <cellStyle name="Normal 6 4 6 2 3 3 2" xfId="13888" xr:uid="{00000000-0005-0000-0000-0000FF3D0000}"/>
    <cellStyle name="Normal 6 4 6 2 3 3 2 2" xfId="31241" xr:uid="{00000000-0005-0000-0000-0000003E0000}"/>
    <cellStyle name="Normal 6 4 6 2 3 3 2 3" xfId="48587" xr:uid="{00000000-0005-0000-0000-0000013E0000}"/>
    <cellStyle name="Normal 6 4 6 2 3 3 3" xfId="22568" xr:uid="{00000000-0005-0000-0000-0000023E0000}"/>
    <cellStyle name="Normal 6 4 6 2 3 3 4" xfId="39914" xr:uid="{00000000-0005-0000-0000-0000033E0000}"/>
    <cellStyle name="Normal 6 4 6 2 3 4" xfId="10262" xr:uid="{00000000-0005-0000-0000-0000043E0000}"/>
    <cellStyle name="Normal 6 4 6 2 3 4 2" xfId="27615" xr:uid="{00000000-0005-0000-0000-0000053E0000}"/>
    <cellStyle name="Normal 6 4 6 2 3 4 3" xfId="44961" xr:uid="{00000000-0005-0000-0000-0000063E0000}"/>
    <cellStyle name="Normal 6 4 6 2 3 5" xfId="18942" xr:uid="{00000000-0005-0000-0000-0000073E0000}"/>
    <cellStyle name="Normal 6 4 6 2 3 6" xfId="36288" xr:uid="{00000000-0005-0000-0000-0000083E0000}"/>
    <cellStyle name="Normal 6 4 6 2 4" xfId="6636" xr:uid="{00000000-0005-0000-0000-0000093E0000}"/>
    <cellStyle name="Normal 6 4 6 2 4 2" xfId="15309" xr:uid="{00000000-0005-0000-0000-00000A3E0000}"/>
    <cellStyle name="Normal 6 4 6 2 4 2 2" xfId="32662" xr:uid="{00000000-0005-0000-0000-00000B3E0000}"/>
    <cellStyle name="Normal 6 4 6 2 4 2 3" xfId="50008" xr:uid="{00000000-0005-0000-0000-00000C3E0000}"/>
    <cellStyle name="Normal 6 4 6 2 4 3" xfId="23989" xr:uid="{00000000-0005-0000-0000-00000D3E0000}"/>
    <cellStyle name="Normal 6 4 6 2 4 4" xfId="41335" xr:uid="{00000000-0005-0000-0000-00000E3E0000}"/>
    <cellStyle name="Normal 6 4 6 2 5" xfId="3402" xr:uid="{00000000-0005-0000-0000-00000F3E0000}"/>
    <cellStyle name="Normal 6 4 6 2 5 2" xfId="12075" xr:uid="{00000000-0005-0000-0000-0000103E0000}"/>
    <cellStyle name="Normal 6 4 6 2 5 2 2" xfId="29428" xr:uid="{00000000-0005-0000-0000-0000113E0000}"/>
    <cellStyle name="Normal 6 4 6 2 5 2 3" xfId="46774" xr:uid="{00000000-0005-0000-0000-0000123E0000}"/>
    <cellStyle name="Normal 6 4 6 2 5 3" xfId="20755" xr:uid="{00000000-0005-0000-0000-0000133E0000}"/>
    <cellStyle name="Normal 6 4 6 2 5 4" xfId="38101" xr:uid="{00000000-0005-0000-0000-0000143E0000}"/>
    <cellStyle name="Normal 6 4 6 2 6" xfId="9527" xr:uid="{00000000-0005-0000-0000-0000153E0000}"/>
    <cellStyle name="Normal 6 4 6 2 6 2" xfId="26880" xr:uid="{00000000-0005-0000-0000-0000163E0000}"/>
    <cellStyle name="Normal 6 4 6 2 6 3" xfId="44226" xr:uid="{00000000-0005-0000-0000-0000173E0000}"/>
    <cellStyle name="Normal 6 4 6 2 7" xfId="18207" xr:uid="{00000000-0005-0000-0000-0000183E0000}"/>
    <cellStyle name="Normal 6 4 6 2 8" xfId="35553" xr:uid="{00000000-0005-0000-0000-0000193E0000}"/>
    <cellStyle name="Normal 6 4 6 3" xfId="609" xr:uid="{00000000-0005-0000-0000-00001A3E0000}"/>
    <cellStyle name="Normal 6 4 6 3 2" xfId="2422" xr:uid="{00000000-0005-0000-0000-00001B3E0000}"/>
    <cellStyle name="Normal 6 4 6 3 2 2" xfId="8204" xr:uid="{00000000-0005-0000-0000-00001C3E0000}"/>
    <cellStyle name="Normal 6 4 6 3 2 2 2" xfId="16877" xr:uid="{00000000-0005-0000-0000-00001D3E0000}"/>
    <cellStyle name="Normal 6 4 6 3 2 2 2 2" xfId="34230" xr:uid="{00000000-0005-0000-0000-00001E3E0000}"/>
    <cellStyle name="Normal 6 4 6 3 2 2 2 3" xfId="51576" xr:uid="{00000000-0005-0000-0000-00001F3E0000}"/>
    <cellStyle name="Normal 6 4 6 3 2 2 3" xfId="25557" xr:uid="{00000000-0005-0000-0000-0000203E0000}"/>
    <cellStyle name="Normal 6 4 6 3 2 2 4" xfId="42903" xr:uid="{00000000-0005-0000-0000-0000213E0000}"/>
    <cellStyle name="Normal 6 4 6 3 2 3" xfId="5705" xr:uid="{00000000-0005-0000-0000-0000223E0000}"/>
    <cellStyle name="Normal 6 4 6 3 2 3 2" xfId="14378" xr:uid="{00000000-0005-0000-0000-0000233E0000}"/>
    <cellStyle name="Normal 6 4 6 3 2 3 2 2" xfId="31731" xr:uid="{00000000-0005-0000-0000-0000243E0000}"/>
    <cellStyle name="Normal 6 4 6 3 2 3 2 3" xfId="49077" xr:uid="{00000000-0005-0000-0000-0000253E0000}"/>
    <cellStyle name="Normal 6 4 6 3 2 3 3" xfId="23058" xr:uid="{00000000-0005-0000-0000-0000263E0000}"/>
    <cellStyle name="Normal 6 4 6 3 2 3 4" xfId="40404" xr:uid="{00000000-0005-0000-0000-0000273E0000}"/>
    <cellStyle name="Normal 6 4 6 3 2 4" xfId="11095" xr:uid="{00000000-0005-0000-0000-0000283E0000}"/>
    <cellStyle name="Normal 6 4 6 3 2 4 2" xfId="28448" xr:uid="{00000000-0005-0000-0000-0000293E0000}"/>
    <cellStyle name="Normal 6 4 6 3 2 4 3" xfId="45794" xr:uid="{00000000-0005-0000-0000-00002A3E0000}"/>
    <cellStyle name="Normal 6 4 6 3 2 5" xfId="19775" xr:uid="{00000000-0005-0000-0000-00002B3E0000}"/>
    <cellStyle name="Normal 6 4 6 3 2 6" xfId="37121" xr:uid="{00000000-0005-0000-0000-00002C3E0000}"/>
    <cellStyle name="Normal 6 4 6 3 3" xfId="6391" xr:uid="{00000000-0005-0000-0000-00002D3E0000}"/>
    <cellStyle name="Normal 6 4 6 3 3 2" xfId="15064" xr:uid="{00000000-0005-0000-0000-00002E3E0000}"/>
    <cellStyle name="Normal 6 4 6 3 3 2 2" xfId="32417" xr:uid="{00000000-0005-0000-0000-00002F3E0000}"/>
    <cellStyle name="Normal 6 4 6 3 3 2 3" xfId="49763" xr:uid="{00000000-0005-0000-0000-0000303E0000}"/>
    <cellStyle name="Normal 6 4 6 3 3 3" xfId="23744" xr:uid="{00000000-0005-0000-0000-0000313E0000}"/>
    <cellStyle name="Normal 6 4 6 3 3 4" xfId="41090" xr:uid="{00000000-0005-0000-0000-0000323E0000}"/>
    <cellStyle name="Normal 6 4 6 3 4" xfId="4235" xr:uid="{00000000-0005-0000-0000-0000333E0000}"/>
    <cellStyle name="Normal 6 4 6 3 4 2" xfId="12908" xr:uid="{00000000-0005-0000-0000-0000343E0000}"/>
    <cellStyle name="Normal 6 4 6 3 4 2 2" xfId="30261" xr:uid="{00000000-0005-0000-0000-0000353E0000}"/>
    <cellStyle name="Normal 6 4 6 3 4 2 3" xfId="47607" xr:uid="{00000000-0005-0000-0000-0000363E0000}"/>
    <cellStyle name="Normal 6 4 6 3 4 3" xfId="21588" xr:uid="{00000000-0005-0000-0000-0000373E0000}"/>
    <cellStyle name="Normal 6 4 6 3 4 4" xfId="38934" xr:uid="{00000000-0005-0000-0000-0000383E0000}"/>
    <cellStyle name="Normal 6 4 6 3 5" xfId="9282" xr:uid="{00000000-0005-0000-0000-0000393E0000}"/>
    <cellStyle name="Normal 6 4 6 3 5 2" xfId="26635" xr:uid="{00000000-0005-0000-0000-00003A3E0000}"/>
    <cellStyle name="Normal 6 4 6 3 5 3" xfId="43981" xr:uid="{00000000-0005-0000-0000-00003B3E0000}"/>
    <cellStyle name="Normal 6 4 6 3 6" xfId="17962" xr:uid="{00000000-0005-0000-0000-00003C3E0000}"/>
    <cellStyle name="Normal 6 4 6 3 7" xfId="35308" xr:uid="{00000000-0005-0000-0000-00003D3E0000}"/>
    <cellStyle name="Normal 6 4 6 4" xfId="1932" xr:uid="{00000000-0005-0000-0000-00003E3E0000}"/>
    <cellStyle name="Normal 6 4 6 4 2" xfId="7714" xr:uid="{00000000-0005-0000-0000-00003F3E0000}"/>
    <cellStyle name="Normal 6 4 6 4 2 2" xfId="16387" xr:uid="{00000000-0005-0000-0000-0000403E0000}"/>
    <cellStyle name="Normal 6 4 6 4 2 2 2" xfId="33740" xr:uid="{00000000-0005-0000-0000-0000413E0000}"/>
    <cellStyle name="Normal 6 4 6 4 2 2 3" xfId="51086" xr:uid="{00000000-0005-0000-0000-0000423E0000}"/>
    <cellStyle name="Normal 6 4 6 4 2 3" xfId="25067" xr:uid="{00000000-0005-0000-0000-0000433E0000}"/>
    <cellStyle name="Normal 6 4 6 4 2 4" xfId="42413" xr:uid="{00000000-0005-0000-0000-0000443E0000}"/>
    <cellStyle name="Normal 6 4 6 4 3" xfId="3745" xr:uid="{00000000-0005-0000-0000-0000453E0000}"/>
    <cellStyle name="Normal 6 4 6 4 3 2" xfId="12418" xr:uid="{00000000-0005-0000-0000-0000463E0000}"/>
    <cellStyle name="Normal 6 4 6 4 3 2 2" xfId="29771" xr:uid="{00000000-0005-0000-0000-0000473E0000}"/>
    <cellStyle name="Normal 6 4 6 4 3 2 3" xfId="47117" xr:uid="{00000000-0005-0000-0000-0000483E0000}"/>
    <cellStyle name="Normal 6 4 6 4 3 3" xfId="21098" xr:uid="{00000000-0005-0000-0000-0000493E0000}"/>
    <cellStyle name="Normal 6 4 6 4 3 4" xfId="38444" xr:uid="{00000000-0005-0000-0000-00004A3E0000}"/>
    <cellStyle name="Normal 6 4 6 4 4" xfId="10605" xr:uid="{00000000-0005-0000-0000-00004B3E0000}"/>
    <cellStyle name="Normal 6 4 6 4 4 2" xfId="27958" xr:uid="{00000000-0005-0000-0000-00004C3E0000}"/>
    <cellStyle name="Normal 6 4 6 4 4 3" xfId="45304" xr:uid="{00000000-0005-0000-0000-00004D3E0000}"/>
    <cellStyle name="Normal 6 4 6 4 5" xfId="19285" xr:uid="{00000000-0005-0000-0000-00004E3E0000}"/>
    <cellStyle name="Normal 6 4 6 4 6" xfId="36631" xr:uid="{00000000-0005-0000-0000-00004F3E0000}"/>
    <cellStyle name="Normal 6 4 6 5" xfId="1344" xr:uid="{00000000-0005-0000-0000-0000503E0000}"/>
    <cellStyle name="Normal 6 4 6 5 2" xfId="7126" xr:uid="{00000000-0005-0000-0000-0000513E0000}"/>
    <cellStyle name="Normal 6 4 6 5 2 2" xfId="15799" xr:uid="{00000000-0005-0000-0000-0000523E0000}"/>
    <cellStyle name="Normal 6 4 6 5 2 2 2" xfId="33152" xr:uid="{00000000-0005-0000-0000-0000533E0000}"/>
    <cellStyle name="Normal 6 4 6 5 2 2 3" xfId="50498" xr:uid="{00000000-0005-0000-0000-0000543E0000}"/>
    <cellStyle name="Normal 6 4 6 5 2 3" xfId="24479" xr:uid="{00000000-0005-0000-0000-0000553E0000}"/>
    <cellStyle name="Normal 6 4 6 5 2 4" xfId="41825" xr:uid="{00000000-0005-0000-0000-0000563E0000}"/>
    <cellStyle name="Normal 6 4 6 5 3" xfId="4970" xr:uid="{00000000-0005-0000-0000-0000573E0000}"/>
    <cellStyle name="Normal 6 4 6 5 3 2" xfId="13643" xr:uid="{00000000-0005-0000-0000-0000583E0000}"/>
    <cellStyle name="Normal 6 4 6 5 3 2 2" xfId="30996" xr:uid="{00000000-0005-0000-0000-0000593E0000}"/>
    <cellStyle name="Normal 6 4 6 5 3 2 3" xfId="48342" xr:uid="{00000000-0005-0000-0000-00005A3E0000}"/>
    <cellStyle name="Normal 6 4 6 5 3 3" xfId="22323" xr:uid="{00000000-0005-0000-0000-00005B3E0000}"/>
    <cellStyle name="Normal 6 4 6 5 3 4" xfId="39669" xr:uid="{00000000-0005-0000-0000-00005C3E0000}"/>
    <cellStyle name="Normal 6 4 6 5 4" xfId="10017" xr:uid="{00000000-0005-0000-0000-00005D3E0000}"/>
    <cellStyle name="Normal 6 4 6 5 4 2" xfId="27370" xr:uid="{00000000-0005-0000-0000-00005E3E0000}"/>
    <cellStyle name="Normal 6 4 6 5 4 3" xfId="44716" xr:uid="{00000000-0005-0000-0000-00005F3E0000}"/>
    <cellStyle name="Normal 6 4 6 5 5" xfId="18697" xr:uid="{00000000-0005-0000-0000-0000603E0000}"/>
    <cellStyle name="Normal 6 4 6 5 6" xfId="36043" xr:uid="{00000000-0005-0000-0000-0000613E0000}"/>
    <cellStyle name="Normal 6 4 6 6" xfId="5901" xr:uid="{00000000-0005-0000-0000-0000623E0000}"/>
    <cellStyle name="Normal 6 4 6 6 2" xfId="14574" xr:uid="{00000000-0005-0000-0000-0000633E0000}"/>
    <cellStyle name="Normal 6 4 6 6 2 2" xfId="31927" xr:uid="{00000000-0005-0000-0000-0000643E0000}"/>
    <cellStyle name="Normal 6 4 6 6 2 3" xfId="49273" xr:uid="{00000000-0005-0000-0000-0000653E0000}"/>
    <cellStyle name="Normal 6 4 6 6 3" xfId="23254" xr:uid="{00000000-0005-0000-0000-0000663E0000}"/>
    <cellStyle name="Normal 6 4 6 6 4" xfId="40600" xr:uid="{00000000-0005-0000-0000-0000673E0000}"/>
    <cellStyle name="Normal 6 4 6 7" xfId="3157" xr:uid="{00000000-0005-0000-0000-0000683E0000}"/>
    <cellStyle name="Normal 6 4 6 7 2" xfId="11830" xr:uid="{00000000-0005-0000-0000-0000693E0000}"/>
    <cellStyle name="Normal 6 4 6 7 2 2" xfId="29183" xr:uid="{00000000-0005-0000-0000-00006A3E0000}"/>
    <cellStyle name="Normal 6 4 6 7 2 3" xfId="46529" xr:uid="{00000000-0005-0000-0000-00006B3E0000}"/>
    <cellStyle name="Normal 6 4 6 7 3" xfId="20510" xr:uid="{00000000-0005-0000-0000-00006C3E0000}"/>
    <cellStyle name="Normal 6 4 6 7 4" xfId="37856" xr:uid="{00000000-0005-0000-0000-00006D3E0000}"/>
    <cellStyle name="Normal 6 4 6 8" xfId="8792" xr:uid="{00000000-0005-0000-0000-00006E3E0000}"/>
    <cellStyle name="Normal 6 4 6 8 2" xfId="26145" xr:uid="{00000000-0005-0000-0000-00006F3E0000}"/>
    <cellStyle name="Normal 6 4 6 8 3" xfId="43491" xr:uid="{00000000-0005-0000-0000-0000703E0000}"/>
    <cellStyle name="Normal 6 4 6 9" xfId="17472" xr:uid="{00000000-0005-0000-0000-0000713E0000}"/>
    <cellStyle name="Normal 6 4 7" xfId="756" xr:uid="{00000000-0005-0000-0000-0000723E0000}"/>
    <cellStyle name="Normal 6 4 7 2" xfId="2569" xr:uid="{00000000-0005-0000-0000-0000733E0000}"/>
    <cellStyle name="Normal 6 4 7 2 2" xfId="8351" xr:uid="{00000000-0005-0000-0000-0000743E0000}"/>
    <cellStyle name="Normal 6 4 7 2 2 2" xfId="17024" xr:uid="{00000000-0005-0000-0000-0000753E0000}"/>
    <cellStyle name="Normal 6 4 7 2 2 2 2" xfId="34377" xr:uid="{00000000-0005-0000-0000-0000763E0000}"/>
    <cellStyle name="Normal 6 4 7 2 2 2 3" xfId="51723" xr:uid="{00000000-0005-0000-0000-0000773E0000}"/>
    <cellStyle name="Normal 6 4 7 2 2 3" xfId="25704" xr:uid="{00000000-0005-0000-0000-0000783E0000}"/>
    <cellStyle name="Normal 6 4 7 2 2 4" xfId="43050" xr:uid="{00000000-0005-0000-0000-0000793E0000}"/>
    <cellStyle name="Normal 6 4 7 2 3" xfId="4382" xr:uid="{00000000-0005-0000-0000-00007A3E0000}"/>
    <cellStyle name="Normal 6 4 7 2 3 2" xfId="13055" xr:uid="{00000000-0005-0000-0000-00007B3E0000}"/>
    <cellStyle name="Normal 6 4 7 2 3 2 2" xfId="30408" xr:uid="{00000000-0005-0000-0000-00007C3E0000}"/>
    <cellStyle name="Normal 6 4 7 2 3 2 3" xfId="47754" xr:uid="{00000000-0005-0000-0000-00007D3E0000}"/>
    <cellStyle name="Normal 6 4 7 2 3 3" xfId="21735" xr:uid="{00000000-0005-0000-0000-00007E3E0000}"/>
    <cellStyle name="Normal 6 4 7 2 3 4" xfId="39081" xr:uid="{00000000-0005-0000-0000-00007F3E0000}"/>
    <cellStyle name="Normal 6 4 7 2 4" xfId="11242" xr:uid="{00000000-0005-0000-0000-0000803E0000}"/>
    <cellStyle name="Normal 6 4 7 2 4 2" xfId="28595" xr:uid="{00000000-0005-0000-0000-0000813E0000}"/>
    <cellStyle name="Normal 6 4 7 2 4 3" xfId="45941" xr:uid="{00000000-0005-0000-0000-0000823E0000}"/>
    <cellStyle name="Normal 6 4 7 2 5" xfId="19922" xr:uid="{00000000-0005-0000-0000-0000833E0000}"/>
    <cellStyle name="Normal 6 4 7 2 6" xfId="37268" xr:uid="{00000000-0005-0000-0000-0000843E0000}"/>
    <cellStyle name="Normal 6 4 7 3" xfId="1491" xr:uid="{00000000-0005-0000-0000-0000853E0000}"/>
    <cellStyle name="Normal 6 4 7 3 2" xfId="7273" xr:uid="{00000000-0005-0000-0000-0000863E0000}"/>
    <cellStyle name="Normal 6 4 7 3 2 2" xfId="15946" xr:uid="{00000000-0005-0000-0000-0000873E0000}"/>
    <cellStyle name="Normal 6 4 7 3 2 2 2" xfId="33299" xr:uid="{00000000-0005-0000-0000-0000883E0000}"/>
    <cellStyle name="Normal 6 4 7 3 2 2 3" xfId="50645" xr:uid="{00000000-0005-0000-0000-0000893E0000}"/>
    <cellStyle name="Normal 6 4 7 3 2 3" xfId="24626" xr:uid="{00000000-0005-0000-0000-00008A3E0000}"/>
    <cellStyle name="Normal 6 4 7 3 2 4" xfId="41972" xr:uid="{00000000-0005-0000-0000-00008B3E0000}"/>
    <cellStyle name="Normal 6 4 7 3 3" xfId="5117" xr:uid="{00000000-0005-0000-0000-00008C3E0000}"/>
    <cellStyle name="Normal 6 4 7 3 3 2" xfId="13790" xr:uid="{00000000-0005-0000-0000-00008D3E0000}"/>
    <cellStyle name="Normal 6 4 7 3 3 2 2" xfId="31143" xr:uid="{00000000-0005-0000-0000-00008E3E0000}"/>
    <cellStyle name="Normal 6 4 7 3 3 2 3" xfId="48489" xr:uid="{00000000-0005-0000-0000-00008F3E0000}"/>
    <cellStyle name="Normal 6 4 7 3 3 3" xfId="22470" xr:uid="{00000000-0005-0000-0000-0000903E0000}"/>
    <cellStyle name="Normal 6 4 7 3 3 4" xfId="39816" xr:uid="{00000000-0005-0000-0000-0000913E0000}"/>
    <cellStyle name="Normal 6 4 7 3 4" xfId="10164" xr:uid="{00000000-0005-0000-0000-0000923E0000}"/>
    <cellStyle name="Normal 6 4 7 3 4 2" xfId="27517" xr:uid="{00000000-0005-0000-0000-0000933E0000}"/>
    <cellStyle name="Normal 6 4 7 3 4 3" xfId="44863" xr:uid="{00000000-0005-0000-0000-0000943E0000}"/>
    <cellStyle name="Normal 6 4 7 3 5" xfId="18844" xr:uid="{00000000-0005-0000-0000-0000953E0000}"/>
    <cellStyle name="Normal 6 4 7 3 6" xfId="36190" xr:uid="{00000000-0005-0000-0000-0000963E0000}"/>
    <cellStyle name="Normal 6 4 7 4" xfId="6538" xr:uid="{00000000-0005-0000-0000-0000973E0000}"/>
    <cellStyle name="Normal 6 4 7 4 2" xfId="15211" xr:uid="{00000000-0005-0000-0000-0000983E0000}"/>
    <cellStyle name="Normal 6 4 7 4 2 2" xfId="32564" xr:uid="{00000000-0005-0000-0000-0000993E0000}"/>
    <cellStyle name="Normal 6 4 7 4 2 3" xfId="49910" xr:uid="{00000000-0005-0000-0000-00009A3E0000}"/>
    <cellStyle name="Normal 6 4 7 4 3" xfId="23891" xr:uid="{00000000-0005-0000-0000-00009B3E0000}"/>
    <cellStyle name="Normal 6 4 7 4 4" xfId="41237" xr:uid="{00000000-0005-0000-0000-00009C3E0000}"/>
    <cellStyle name="Normal 6 4 7 5" xfId="3304" xr:uid="{00000000-0005-0000-0000-00009D3E0000}"/>
    <cellStyle name="Normal 6 4 7 5 2" xfId="11977" xr:uid="{00000000-0005-0000-0000-00009E3E0000}"/>
    <cellStyle name="Normal 6 4 7 5 2 2" xfId="29330" xr:uid="{00000000-0005-0000-0000-00009F3E0000}"/>
    <cellStyle name="Normal 6 4 7 5 2 3" xfId="46676" xr:uid="{00000000-0005-0000-0000-0000A03E0000}"/>
    <cellStyle name="Normal 6 4 7 5 3" xfId="20657" xr:uid="{00000000-0005-0000-0000-0000A13E0000}"/>
    <cellStyle name="Normal 6 4 7 5 4" xfId="38003" xr:uid="{00000000-0005-0000-0000-0000A23E0000}"/>
    <cellStyle name="Normal 6 4 7 6" xfId="9429" xr:uid="{00000000-0005-0000-0000-0000A33E0000}"/>
    <cellStyle name="Normal 6 4 7 6 2" xfId="26782" xr:uid="{00000000-0005-0000-0000-0000A43E0000}"/>
    <cellStyle name="Normal 6 4 7 6 3" xfId="44128" xr:uid="{00000000-0005-0000-0000-0000A53E0000}"/>
    <cellStyle name="Normal 6 4 7 7" xfId="18109" xr:uid="{00000000-0005-0000-0000-0000A63E0000}"/>
    <cellStyle name="Normal 6 4 7 8" xfId="35455" xr:uid="{00000000-0005-0000-0000-0000A73E0000}"/>
    <cellStyle name="Normal 6 4 8" xfId="364" xr:uid="{00000000-0005-0000-0000-0000A83E0000}"/>
    <cellStyle name="Normal 6 4 8 2" xfId="2177" xr:uid="{00000000-0005-0000-0000-0000A93E0000}"/>
    <cellStyle name="Normal 6 4 8 2 2" xfId="7959" xr:uid="{00000000-0005-0000-0000-0000AA3E0000}"/>
    <cellStyle name="Normal 6 4 8 2 2 2" xfId="16632" xr:uid="{00000000-0005-0000-0000-0000AB3E0000}"/>
    <cellStyle name="Normal 6 4 8 2 2 2 2" xfId="33985" xr:uid="{00000000-0005-0000-0000-0000AC3E0000}"/>
    <cellStyle name="Normal 6 4 8 2 2 2 3" xfId="51331" xr:uid="{00000000-0005-0000-0000-0000AD3E0000}"/>
    <cellStyle name="Normal 6 4 8 2 2 3" xfId="25312" xr:uid="{00000000-0005-0000-0000-0000AE3E0000}"/>
    <cellStyle name="Normal 6 4 8 2 2 4" xfId="42658" xr:uid="{00000000-0005-0000-0000-0000AF3E0000}"/>
    <cellStyle name="Normal 6 4 8 2 3" xfId="5460" xr:uid="{00000000-0005-0000-0000-0000B03E0000}"/>
    <cellStyle name="Normal 6 4 8 2 3 2" xfId="14133" xr:uid="{00000000-0005-0000-0000-0000B13E0000}"/>
    <cellStyle name="Normal 6 4 8 2 3 2 2" xfId="31486" xr:uid="{00000000-0005-0000-0000-0000B23E0000}"/>
    <cellStyle name="Normal 6 4 8 2 3 2 3" xfId="48832" xr:uid="{00000000-0005-0000-0000-0000B33E0000}"/>
    <cellStyle name="Normal 6 4 8 2 3 3" xfId="22813" xr:uid="{00000000-0005-0000-0000-0000B43E0000}"/>
    <cellStyle name="Normal 6 4 8 2 3 4" xfId="40159" xr:uid="{00000000-0005-0000-0000-0000B53E0000}"/>
    <cellStyle name="Normal 6 4 8 2 4" xfId="10850" xr:uid="{00000000-0005-0000-0000-0000B63E0000}"/>
    <cellStyle name="Normal 6 4 8 2 4 2" xfId="28203" xr:uid="{00000000-0005-0000-0000-0000B73E0000}"/>
    <cellStyle name="Normal 6 4 8 2 4 3" xfId="45549" xr:uid="{00000000-0005-0000-0000-0000B83E0000}"/>
    <cellStyle name="Normal 6 4 8 2 5" xfId="19530" xr:uid="{00000000-0005-0000-0000-0000B93E0000}"/>
    <cellStyle name="Normal 6 4 8 2 6" xfId="36876" xr:uid="{00000000-0005-0000-0000-0000BA3E0000}"/>
    <cellStyle name="Normal 6 4 8 3" xfId="6146" xr:uid="{00000000-0005-0000-0000-0000BB3E0000}"/>
    <cellStyle name="Normal 6 4 8 3 2" xfId="14819" xr:uid="{00000000-0005-0000-0000-0000BC3E0000}"/>
    <cellStyle name="Normal 6 4 8 3 2 2" xfId="32172" xr:uid="{00000000-0005-0000-0000-0000BD3E0000}"/>
    <cellStyle name="Normal 6 4 8 3 2 3" xfId="49518" xr:uid="{00000000-0005-0000-0000-0000BE3E0000}"/>
    <cellStyle name="Normal 6 4 8 3 3" xfId="23499" xr:uid="{00000000-0005-0000-0000-0000BF3E0000}"/>
    <cellStyle name="Normal 6 4 8 3 4" xfId="40845" xr:uid="{00000000-0005-0000-0000-0000C03E0000}"/>
    <cellStyle name="Normal 6 4 8 4" xfId="3990" xr:uid="{00000000-0005-0000-0000-0000C13E0000}"/>
    <cellStyle name="Normal 6 4 8 4 2" xfId="12663" xr:uid="{00000000-0005-0000-0000-0000C23E0000}"/>
    <cellStyle name="Normal 6 4 8 4 2 2" xfId="30016" xr:uid="{00000000-0005-0000-0000-0000C33E0000}"/>
    <cellStyle name="Normal 6 4 8 4 2 3" xfId="47362" xr:uid="{00000000-0005-0000-0000-0000C43E0000}"/>
    <cellStyle name="Normal 6 4 8 4 3" xfId="21343" xr:uid="{00000000-0005-0000-0000-0000C53E0000}"/>
    <cellStyle name="Normal 6 4 8 4 4" xfId="38689" xr:uid="{00000000-0005-0000-0000-0000C63E0000}"/>
    <cellStyle name="Normal 6 4 8 5" xfId="9037" xr:uid="{00000000-0005-0000-0000-0000C73E0000}"/>
    <cellStyle name="Normal 6 4 8 5 2" xfId="26390" xr:uid="{00000000-0005-0000-0000-0000C83E0000}"/>
    <cellStyle name="Normal 6 4 8 5 3" xfId="43736" xr:uid="{00000000-0005-0000-0000-0000C93E0000}"/>
    <cellStyle name="Normal 6 4 8 6" xfId="17717" xr:uid="{00000000-0005-0000-0000-0000CA3E0000}"/>
    <cellStyle name="Normal 6 4 8 7" xfId="35063" xr:uid="{00000000-0005-0000-0000-0000CB3E0000}"/>
    <cellStyle name="Normal 6 4 9" xfId="1834" xr:uid="{00000000-0005-0000-0000-0000CC3E0000}"/>
    <cellStyle name="Normal 6 4 9 2" xfId="7616" xr:uid="{00000000-0005-0000-0000-0000CD3E0000}"/>
    <cellStyle name="Normal 6 4 9 2 2" xfId="16289" xr:uid="{00000000-0005-0000-0000-0000CE3E0000}"/>
    <cellStyle name="Normal 6 4 9 2 2 2" xfId="33642" xr:uid="{00000000-0005-0000-0000-0000CF3E0000}"/>
    <cellStyle name="Normal 6 4 9 2 2 3" xfId="50988" xr:uid="{00000000-0005-0000-0000-0000D03E0000}"/>
    <cellStyle name="Normal 6 4 9 2 3" xfId="24969" xr:uid="{00000000-0005-0000-0000-0000D13E0000}"/>
    <cellStyle name="Normal 6 4 9 2 4" xfId="42315" xr:uid="{00000000-0005-0000-0000-0000D23E0000}"/>
    <cellStyle name="Normal 6 4 9 3" xfId="3647" xr:uid="{00000000-0005-0000-0000-0000D33E0000}"/>
    <cellStyle name="Normal 6 4 9 3 2" xfId="12320" xr:uid="{00000000-0005-0000-0000-0000D43E0000}"/>
    <cellStyle name="Normal 6 4 9 3 2 2" xfId="29673" xr:uid="{00000000-0005-0000-0000-0000D53E0000}"/>
    <cellStyle name="Normal 6 4 9 3 2 3" xfId="47019" xr:uid="{00000000-0005-0000-0000-0000D63E0000}"/>
    <cellStyle name="Normal 6 4 9 3 3" xfId="21000" xr:uid="{00000000-0005-0000-0000-0000D73E0000}"/>
    <cellStyle name="Normal 6 4 9 3 4" xfId="38346" xr:uid="{00000000-0005-0000-0000-0000D83E0000}"/>
    <cellStyle name="Normal 6 4 9 4" xfId="10507" xr:uid="{00000000-0005-0000-0000-0000D93E0000}"/>
    <cellStyle name="Normal 6 4 9 4 2" xfId="27860" xr:uid="{00000000-0005-0000-0000-0000DA3E0000}"/>
    <cellStyle name="Normal 6 4 9 4 3" xfId="45206" xr:uid="{00000000-0005-0000-0000-0000DB3E0000}"/>
    <cellStyle name="Normal 6 4 9 5" xfId="19187" xr:uid="{00000000-0005-0000-0000-0000DC3E0000}"/>
    <cellStyle name="Normal 6 4 9 6" xfId="36533" xr:uid="{00000000-0005-0000-0000-0000DD3E0000}"/>
    <cellStyle name="Normal 6 5" xfId="34" xr:uid="{00000000-0005-0000-0000-0000DE3E0000}"/>
    <cellStyle name="Normal 6 5 10" xfId="5816" xr:uid="{00000000-0005-0000-0000-0000DF3E0000}"/>
    <cellStyle name="Normal 6 5 10 2" xfId="14489" xr:uid="{00000000-0005-0000-0000-0000E03E0000}"/>
    <cellStyle name="Normal 6 5 10 2 2" xfId="31842" xr:uid="{00000000-0005-0000-0000-0000E13E0000}"/>
    <cellStyle name="Normal 6 5 10 2 3" xfId="49188" xr:uid="{00000000-0005-0000-0000-0000E23E0000}"/>
    <cellStyle name="Normal 6 5 10 3" xfId="23169" xr:uid="{00000000-0005-0000-0000-0000E33E0000}"/>
    <cellStyle name="Normal 6 5 10 4" xfId="40515" xr:uid="{00000000-0005-0000-0000-0000E43E0000}"/>
    <cellStyle name="Normal 6 5 11" xfId="2925" xr:uid="{00000000-0005-0000-0000-0000E53E0000}"/>
    <cellStyle name="Normal 6 5 11 2" xfId="11598" xr:uid="{00000000-0005-0000-0000-0000E63E0000}"/>
    <cellStyle name="Normal 6 5 11 2 2" xfId="28951" xr:uid="{00000000-0005-0000-0000-0000E73E0000}"/>
    <cellStyle name="Normal 6 5 11 2 3" xfId="46297" xr:uid="{00000000-0005-0000-0000-0000E83E0000}"/>
    <cellStyle name="Normal 6 5 11 3" xfId="20278" xr:uid="{00000000-0005-0000-0000-0000E93E0000}"/>
    <cellStyle name="Normal 6 5 11 4" xfId="37624" xr:uid="{00000000-0005-0000-0000-0000EA3E0000}"/>
    <cellStyle name="Normal 6 5 12" xfId="8707" xr:uid="{00000000-0005-0000-0000-0000EB3E0000}"/>
    <cellStyle name="Normal 6 5 12 2" xfId="26060" xr:uid="{00000000-0005-0000-0000-0000EC3E0000}"/>
    <cellStyle name="Normal 6 5 12 3" xfId="43406" xr:uid="{00000000-0005-0000-0000-0000ED3E0000}"/>
    <cellStyle name="Normal 6 5 13" xfId="17387" xr:uid="{00000000-0005-0000-0000-0000EE3E0000}"/>
    <cellStyle name="Normal 6 5 14" xfId="34733" xr:uid="{00000000-0005-0000-0000-0000EF3E0000}"/>
    <cellStyle name="Normal 6 5 2" xfId="83" xr:uid="{00000000-0005-0000-0000-0000F03E0000}"/>
    <cellStyle name="Normal 6 5 2 10" xfId="8756" xr:uid="{00000000-0005-0000-0000-0000F13E0000}"/>
    <cellStyle name="Normal 6 5 2 10 2" xfId="26109" xr:uid="{00000000-0005-0000-0000-0000F23E0000}"/>
    <cellStyle name="Normal 6 5 2 10 3" xfId="43455" xr:uid="{00000000-0005-0000-0000-0000F33E0000}"/>
    <cellStyle name="Normal 6 5 2 11" xfId="17436" xr:uid="{00000000-0005-0000-0000-0000F43E0000}"/>
    <cellStyle name="Normal 6 5 2 12" xfId="34782" xr:uid="{00000000-0005-0000-0000-0000F53E0000}"/>
    <cellStyle name="Normal 6 5 2 2" xfId="328" xr:uid="{00000000-0005-0000-0000-0000F63E0000}"/>
    <cellStyle name="Normal 6 5 2 2 10" xfId="35027" xr:uid="{00000000-0005-0000-0000-0000F73E0000}"/>
    <cellStyle name="Normal 6 5 2 2 2" xfId="1063" xr:uid="{00000000-0005-0000-0000-0000F83E0000}"/>
    <cellStyle name="Normal 6 5 2 2 2 2" xfId="2876" xr:uid="{00000000-0005-0000-0000-0000F93E0000}"/>
    <cellStyle name="Normal 6 5 2 2 2 2 2" xfId="8658" xr:uid="{00000000-0005-0000-0000-0000FA3E0000}"/>
    <cellStyle name="Normal 6 5 2 2 2 2 2 2" xfId="17331" xr:uid="{00000000-0005-0000-0000-0000FB3E0000}"/>
    <cellStyle name="Normal 6 5 2 2 2 2 2 2 2" xfId="34684" xr:uid="{00000000-0005-0000-0000-0000FC3E0000}"/>
    <cellStyle name="Normal 6 5 2 2 2 2 2 2 3" xfId="52030" xr:uid="{00000000-0005-0000-0000-0000FD3E0000}"/>
    <cellStyle name="Normal 6 5 2 2 2 2 2 3" xfId="26011" xr:uid="{00000000-0005-0000-0000-0000FE3E0000}"/>
    <cellStyle name="Normal 6 5 2 2 2 2 2 4" xfId="43357" xr:uid="{00000000-0005-0000-0000-0000FF3E0000}"/>
    <cellStyle name="Normal 6 5 2 2 2 2 3" xfId="4689" xr:uid="{00000000-0005-0000-0000-0000003F0000}"/>
    <cellStyle name="Normal 6 5 2 2 2 2 3 2" xfId="13362" xr:uid="{00000000-0005-0000-0000-0000013F0000}"/>
    <cellStyle name="Normal 6 5 2 2 2 2 3 2 2" xfId="30715" xr:uid="{00000000-0005-0000-0000-0000023F0000}"/>
    <cellStyle name="Normal 6 5 2 2 2 2 3 2 3" xfId="48061" xr:uid="{00000000-0005-0000-0000-0000033F0000}"/>
    <cellStyle name="Normal 6 5 2 2 2 2 3 3" xfId="22042" xr:uid="{00000000-0005-0000-0000-0000043F0000}"/>
    <cellStyle name="Normal 6 5 2 2 2 2 3 4" xfId="39388" xr:uid="{00000000-0005-0000-0000-0000053F0000}"/>
    <cellStyle name="Normal 6 5 2 2 2 2 4" xfId="11549" xr:uid="{00000000-0005-0000-0000-0000063F0000}"/>
    <cellStyle name="Normal 6 5 2 2 2 2 4 2" xfId="28902" xr:uid="{00000000-0005-0000-0000-0000073F0000}"/>
    <cellStyle name="Normal 6 5 2 2 2 2 4 3" xfId="46248" xr:uid="{00000000-0005-0000-0000-0000083F0000}"/>
    <cellStyle name="Normal 6 5 2 2 2 2 5" xfId="20229" xr:uid="{00000000-0005-0000-0000-0000093F0000}"/>
    <cellStyle name="Normal 6 5 2 2 2 2 6" xfId="37575" xr:uid="{00000000-0005-0000-0000-00000A3F0000}"/>
    <cellStyle name="Normal 6 5 2 2 2 3" xfId="1798" xr:uid="{00000000-0005-0000-0000-00000B3F0000}"/>
    <cellStyle name="Normal 6 5 2 2 2 3 2" xfId="7580" xr:uid="{00000000-0005-0000-0000-00000C3F0000}"/>
    <cellStyle name="Normal 6 5 2 2 2 3 2 2" xfId="16253" xr:uid="{00000000-0005-0000-0000-00000D3F0000}"/>
    <cellStyle name="Normal 6 5 2 2 2 3 2 2 2" xfId="33606" xr:uid="{00000000-0005-0000-0000-00000E3F0000}"/>
    <cellStyle name="Normal 6 5 2 2 2 3 2 2 3" xfId="50952" xr:uid="{00000000-0005-0000-0000-00000F3F0000}"/>
    <cellStyle name="Normal 6 5 2 2 2 3 2 3" xfId="24933" xr:uid="{00000000-0005-0000-0000-0000103F0000}"/>
    <cellStyle name="Normal 6 5 2 2 2 3 2 4" xfId="42279" xr:uid="{00000000-0005-0000-0000-0000113F0000}"/>
    <cellStyle name="Normal 6 5 2 2 2 3 3" xfId="5424" xr:uid="{00000000-0005-0000-0000-0000123F0000}"/>
    <cellStyle name="Normal 6 5 2 2 2 3 3 2" xfId="14097" xr:uid="{00000000-0005-0000-0000-0000133F0000}"/>
    <cellStyle name="Normal 6 5 2 2 2 3 3 2 2" xfId="31450" xr:uid="{00000000-0005-0000-0000-0000143F0000}"/>
    <cellStyle name="Normal 6 5 2 2 2 3 3 2 3" xfId="48796" xr:uid="{00000000-0005-0000-0000-0000153F0000}"/>
    <cellStyle name="Normal 6 5 2 2 2 3 3 3" xfId="22777" xr:uid="{00000000-0005-0000-0000-0000163F0000}"/>
    <cellStyle name="Normal 6 5 2 2 2 3 3 4" xfId="40123" xr:uid="{00000000-0005-0000-0000-0000173F0000}"/>
    <cellStyle name="Normal 6 5 2 2 2 3 4" xfId="10471" xr:uid="{00000000-0005-0000-0000-0000183F0000}"/>
    <cellStyle name="Normal 6 5 2 2 2 3 4 2" xfId="27824" xr:uid="{00000000-0005-0000-0000-0000193F0000}"/>
    <cellStyle name="Normal 6 5 2 2 2 3 4 3" xfId="45170" xr:uid="{00000000-0005-0000-0000-00001A3F0000}"/>
    <cellStyle name="Normal 6 5 2 2 2 3 5" xfId="19151" xr:uid="{00000000-0005-0000-0000-00001B3F0000}"/>
    <cellStyle name="Normal 6 5 2 2 2 3 6" xfId="36497" xr:uid="{00000000-0005-0000-0000-00001C3F0000}"/>
    <cellStyle name="Normal 6 5 2 2 2 4" xfId="6845" xr:uid="{00000000-0005-0000-0000-00001D3F0000}"/>
    <cellStyle name="Normal 6 5 2 2 2 4 2" xfId="15518" xr:uid="{00000000-0005-0000-0000-00001E3F0000}"/>
    <cellStyle name="Normal 6 5 2 2 2 4 2 2" xfId="32871" xr:uid="{00000000-0005-0000-0000-00001F3F0000}"/>
    <cellStyle name="Normal 6 5 2 2 2 4 2 3" xfId="50217" xr:uid="{00000000-0005-0000-0000-0000203F0000}"/>
    <cellStyle name="Normal 6 5 2 2 2 4 3" xfId="24198" xr:uid="{00000000-0005-0000-0000-0000213F0000}"/>
    <cellStyle name="Normal 6 5 2 2 2 4 4" xfId="41544" xr:uid="{00000000-0005-0000-0000-0000223F0000}"/>
    <cellStyle name="Normal 6 5 2 2 2 5" xfId="3611" xr:uid="{00000000-0005-0000-0000-0000233F0000}"/>
    <cellStyle name="Normal 6 5 2 2 2 5 2" xfId="12284" xr:uid="{00000000-0005-0000-0000-0000243F0000}"/>
    <cellStyle name="Normal 6 5 2 2 2 5 2 2" xfId="29637" xr:uid="{00000000-0005-0000-0000-0000253F0000}"/>
    <cellStyle name="Normal 6 5 2 2 2 5 2 3" xfId="46983" xr:uid="{00000000-0005-0000-0000-0000263F0000}"/>
    <cellStyle name="Normal 6 5 2 2 2 5 3" xfId="20964" xr:uid="{00000000-0005-0000-0000-0000273F0000}"/>
    <cellStyle name="Normal 6 5 2 2 2 5 4" xfId="38310" xr:uid="{00000000-0005-0000-0000-0000283F0000}"/>
    <cellStyle name="Normal 6 5 2 2 2 6" xfId="9736" xr:uid="{00000000-0005-0000-0000-0000293F0000}"/>
    <cellStyle name="Normal 6 5 2 2 2 6 2" xfId="27089" xr:uid="{00000000-0005-0000-0000-00002A3F0000}"/>
    <cellStyle name="Normal 6 5 2 2 2 6 3" xfId="44435" xr:uid="{00000000-0005-0000-0000-00002B3F0000}"/>
    <cellStyle name="Normal 6 5 2 2 2 7" xfId="18416" xr:uid="{00000000-0005-0000-0000-00002C3F0000}"/>
    <cellStyle name="Normal 6 5 2 2 2 8" xfId="35762" xr:uid="{00000000-0005-0000-0000-00002D3F0000}"/>
    <cellStyle name="Normal 6 5 2 2 3" xfId="573" xr:uid="{00000000-0005-0000-0000-00002E3F0000}"/>
    <cellStyle name="Normal 6 5 2 2 3 2" xfId="2386" xr:uid="{00000000-0005-0000-0000-00002F3F0000}"/>
    <cellStyle name="Normal 6 5 2 2 3 2 2" xfId="8168" xr:uid="{00000000-0005-0000-0000-0000303F0000}"/>
    <cellStyle name="Normal 6 5 2 2 3 2 2 2" xfId="16841" xr:uid="{00000000-0005-0000-0000-0000313F0000}"/>
    <cellStyle name="Normal 6 5 2 2 3 2 2 2 2" xfId="34194" xr:uid="{00000000-0005-0000-0000-0000323F0000}"/>
    <cellStyle name="Normal 6 5 2 2 3 2 2 2 3" xfId="51540" xr:uid="{00000000-0005-0000-0000-0000333F0000}"/>
    <cellStyle name="Normal 6 5 2 2 3 2 2 3" xfId="25521" xr:uid="{00000000-0005-0000-0000-0000343F0000}"/>
    <cellStyle name="Normal 6 5 2 2 3 2 2 4" xfId="42867" xr:uid="{00000000-0005-0000-0000-0000353F0000}"/>
    <cellStyle name="Normal 6 5 2 2 3 2 3" xfId="5669" xr:uid="{00000000-0005-0000-0000-0000363F0000}"/>
    <cellStyle name="Normal 6 5 2 2 3 2 3 2" xfId="14342" xr:uid="{00000000-0005-0000-0000-0000373F0000}"/>
    <cellStyle name="Normal 6 5 2 2 3 2 3 2 2" xfId="31695" xr:uid="{00000000-0005-0000-0000-0000383F0000}"/>
    <cellStyle name="Normal 6 5 2 2 3 2 3 2 3" xfId="49041" xr:uid="{00000000-0005-0000-0000-0000393F0000}"/>
    <cellStyle name="Normal 6 5 2 2 3 2 3 3" xfId="23022" xr:uid="{00000000-0005-0000-0000-00003A3F0000}"/>
    <cellStyle name="Normal 6 5 2 2 3 2 3 4" xfId="40368" xr:uid="{00000000-0005-0000-0000-00003B3F0000}"/>
    <cellStyle name="Normal 6 5 2 2 3 2 4" xfId="11059" xr:uid="{00000000-0005-0000-0000-00003C3F0000}"/>
    <cellStyle name="Normal 6 5 2 2 3 2 4 2" xfId="28412" xr:uid="{00000000-0005-0000-0000-00003D3F0000}"/>
    <cellStyle name="Normal 6 5 2 2 3 2 4 3" xfId="45758" xr:uid="{00000000-0005-0000-0000-00003E3F0000}"/>
    <cellStyle name="Normal 6 5 2 2 3 2 5" xfId="19739" xr:uid="{00000000-0005-0000-0000-00003F3F0000}"/>
    <cellStyle name="Normal 6 5 2 2 3 2 6" xfId="37085" xr:uid="{00000000-0005-0000-0000-0000403F0000}"/>
    <cellStyle name="Normal 6 5 2 2 3 3" xfId="6355" xr:uid="{00000000-0005-0000-0000-0000413F0000}"/>
    <cellStyle name="Normal 6 5 2 2 3 3 2" xfId="15028" xr:uid="{00000000-0005-0000-0000-0000423F0000}"/>
    <cellStyle name="Normal 6 5 2 2 3 3 2 2" xfId="32381" xr:uid="{00000000-0005-0000-0000-0000433F0000}"/>
    <cellStyle name="Normal 6 5 2 2 3 3 2 3" xfId="49727" xr:uid="{00000000-0005-0000-0000-0000443F0000}"/>
    <cellStyle name="Normal 6 5 2 2 3 3 3" xfId="23708" xr:uid="{00000000-0005-0000-0000-0000453F0000}"/>
    <cellStyle name="Normal 6 5 2 2 3 3 4" xfId="41054" xr:uid="{00000000-0005-0000-0000-0000463F0000}"/>
    <cellStyle name="Normal 6 5 2 2 3 4" xfId="4199" xr:uid="{00000000-0005-0000-0000-0000473F0000}"/>
    <cellStyle name="Normal 6 5 2 2 3 4 2" xfId="12872" xr:uid="{00000000-0005-0000-0000-0000483F0000}"/>
    <cellStyle name="Normal 6 5 2 2 3 4 2 2" xfId="30225" xr:uid="{00000000-0005-0000-0000-0000493F0000}"/>
    <cellStyle name="Normal 6 5 2 2 3 4 2 3" xfId="47571" xr:uid="{00000000-0005-0000-0000-00004A3F0000}"/>
    <cellStyle name="Normal 6 5 2 2 3 4 3" xfId="21552" xr:uid="{00000000-0005-0000-0000-00004B3F0000}"/>
    <cellStyle name="Normal 6 5 2 2 3 4 4" xfId="38898" xr:uid="{00000000-0005-0000-0000-00004C3F0000}"/>
    <cellStyle name="Normal 6 5 2 2 3 5" xfId="9246" xr:uid="{00000000-0005-0000-0000-00004D3F0000}"/>
    <cellStyle name="Normal 6 5 2 2 3 5 2" xfId="26599" xr:uid="{00000000-0005-0000-0000-00004E3F0000}"/>
    <cellStyle name="Normal 6 5 2 2 3 5 3" xfId="43945" xr:uid="{00000000-0005-0000-0000-00004F3F0000}"/>
    <cellStyle name="Normal 6 5 2 2 3 6" xfId="17926" xr:uid="{00000000-0005-0000-0000-0000503F0000}"/>
    <cellStyle name="Normal 6 5 2 2 3 7" xfId="35272" xr:uid="{00000000-0005-0000-0000-0000513F0000}"/>
    <cellStyle name="Normal 6 5 2 2 4" xfId="2141" xr:uid="{00000000-0005-0000-0000-0000523F0000}"/>
    <cellStyle name="Normal 6 5 2 2 4 2" xfId="7923" xr:uid="{00000000-0005-0000-0000-0000533F0000}"/>
    <cellStyle name="Normal 6 5 2 2 4 2 2" xfId="16596" xr:uid="{00000000-0005-0000-0000-0000543F0000}"/>
    <cellStyle name="Normal 6 5 2 2 4 2 2 2" xfId="33949" xr:uid="{00000000-0005-0000-0000-0000553F0000}"/>
    <cellStyle name="Normal 6 5 2 2 4 2 2 3" xfId="51295" xr:uid="{00000000-0005-0000-0000-0000563F0000}"/>
    <cellStyle name="Normal 6 5 2 2 4 2 3" xfId="25276" xr:uid="{00000000-0005-0000-0000-0000573F0000}"/>
    <cellStyle name="Normal 6 5 2 2 4 2 4" xfId="42622" xr:uid="{00000000-0005-0000-0000-0000583F0000}"/>
    <cellStyle name="Normal 6 5 2 2 4 3" xfId="3954" xr:uid="{00000000-0005-0000-0000-0000593F0000}"/>
    <cellStyle name="Normal 6 5 2 2 4 3 2" xfId="12627" xr:uid="{00000000-0005-0000-0000-00005A3F0000}"/>
    <cellStyle name="Normal 6 5 2 2 4 3 2 2" xfId="29980" xr:uid="{00000000-0005-0000-0000-00005B3F0000}"/>
    <cellStyle name="Normal 6 5 2 2 4 3 2 3" xfId="47326" xr:uid="{00000000-0005-0000-0000-00005C3F0000}"/>
    <cellStyle name="Normal 6 5 2 2 4 3 3" xfId="21307" xr:uid="{00000000-0005-0000-0000-00005D3F0000}"/>
    <cellStyle name="Normal 6 5 2 2 4 3 4" xfId="38653" xr:uid="{00000000-0005-0000-0000-00005E3F0000}"/>
    <cellStyle name="Normal 6 5 2 2 4 4" xfId="10814" xr:uid="{00000000-0005-0000-0000-00005F3F0000}"/>
    <cellStyle name="Normal 6 5 2 2 4 4 2" xfId="28167" xr:uid="{00000000-0005-0000-0000-0000603F0000}"/>
    <cellStyle name="Normal 6 5 2 2 4 4 3" xfId="45513" xr:uid="{00000000-0005-0000-0000-0000613F0000}"/>
    <cellStyle name="Normal 6 5 2 2 4 5" xfId="19494" xr:uid="{00000000-0005-0000-0000-0000623F0000}"/>
    <cellStyle name="Normal 6 5 2 2 4 6" xfId="36840" xr:uid="{00000000-0005-0000-0000-0000633F0000}"/>
    <cellStyle name="Normal 6 5 2 2 5" xfId="1308" xr:uid="{00000000-0005-0000-0000-0000643F0000}"/>
    <cellStyle name="Normal 6 5 2 2 5 2" xfId="7090" xr:uid="{00000000-0005-0000-0000-0000653F0000}"/>
    <cellStyle name="Normal 6 5 2 2 5 2 2" xfId="15763" xr:uid="{00000000-0005-0000-0000-0000663F0000}"/>
    <cellStyle name="Normal 6 5 2 2 5 2 2 2" xfId="33116" xr:uid="{00000000-0005-0000-0000-0000673F0000}"/>
    <cellStyle name="Normal 6 5 2 2 5 2 2 3" xfId="50462" xr:uid="{00000000-0005-0000-0000-0000683F0000}"/>
    <cellStyle name="Normal 6 5 2 2 5 2 3" xfId="24443" xr:uid="{00000000-0005-0000-0000-0000693F0000}"/>
    <cellStyle name="Normal 6 5 2 2 5 2 4" xfId="41789" xr:uid="{00000000-0005-0000-0000-00006A3F0000}"/>
    <cellStyle name="Normal 6 5 2 2 5 3" xfId="4934" xr:uid="{00000000-0005-0000-0000-00006B3F0000}"/>
    <cellStyle name="Normal 6 5 2 2 5 3 2" xfId="13607" xr:uid="{00000000-0005-0000-0000-00006C3F0000}"/>
    <cellStyle name="Normal 6 5 2 2 5 3 2 2" xfId="30960" xr:uid="{00000000-0005-0000-0000-00006D3F0000}"/>
    <cellStyle name="Normal 6 5 2 2 5 3 2 3" xfId="48306" xr:uid="{00000000-0005-0000-0000-00006E3F0000}"/>
    <cellStyle name="Normal 6 5 2 2 5 3 3" xfId="22287" xr:uid="{00000000-0005-0000-0000-00006F3F0000}"/>
    <cellStyle name="Normal 6 5 2 2 5 3 4" xfId="39633" xr:uid="{00000000-0005-0000-0000-0000703F0000}"/>
    <cellStyle name="Normal 6 5 2 2 5 4" xfId="9981" xr:uid="{00000000-0005-0000-0000-0000713F0000}"/>
    <cellStyle name="Normal 6 5 2 2 5 4 2" xfId="27334" xr:uid="{00000000-0005-0000-0000-0000723F0000}"/>
    <cellStyle name="Normal 6 5 2 2 5 4 3" xfId="44680" xr:uid="{00000000-0005-0000-0000-0000733F0000}"/>
    <cellStyle name="Normal 6 5 2 2 5 5" xfId="18661" xr:uid="{00000000-0005-0000-0000-0000743F0000}"/>
    <cellStyle name="Normal 6 5 2 2 5 6" xfId="36007" xr:uid="{00000000-0005-0000-0000-0000753F0000}"/>
    <cellStyle name="Normal 6 5 2 2 6" xfId="6110" xr:uid="{00000000-0005-0000-0000-0000763F0000}"/>
    <cellStyle name="Normal 6 5 2 2 6 2" xfId="14783" xr:uid="{00000000-0005-0000-0000-0000773F0000}"/>
    <cellStyle name="Normal 6 5 2 2 6 2 2" xfId="32136" xr:uid="{00000000-0005-0000-0000-0000783F0000}"/>
    <cellStyle name="Normal 6 5 2 2 6 2 3" xfId="49482" xr:uid="{00000000-0005-0000-0000-0000793F0000}"/>
    <cellStyle name="Normal 6 5 2 2 6 3" xfId="23463" xr:uid="{00000000-0005-0000-0000-00007A3F0000}"/>
    <cellStyle name="Normal 6 5 2 2 6 4" xfId="40809" xr:uid="{00000000-0005-0000-0000-00007B3F0000}"/>
    <cellStyle name="Normal 6 5 2 2 7" xfId="3121" xr:uid="{00000000-0005-0000-0000-00007C3F0000}"/>
    <cellStyle name="Normal 6 5 2 2 7 2" xfId="11794" xr:uid="{00000000-0005-0000-0000-00007D3F0000}"/>
    <cellStyle name="Normal 6 5 2 2 7 2 2" xfId="29147" xr:uid="{00000000-0005-0000-0000-00007E3F0000}"/>
    <cellStyle name="Normal 6 5 2 2 7 2 3" xfId="46493" xr:uid="{00000000-0005-0000-0000-00007F3F0000}"/>
    <cellStyle name="Normal 6 5 2 2 7 3" xfId="20474" xr:uid="{00000000-0005-0000-0000-0000803F0000}"/>
    <cellStyle name="Normal 6 5 2 2 7 4" xfId="37820" xr:uid="{00000000-0005-0000-0000-0000813F0000}"/>
    <cellStyle name="Normal 6 5 2 2 8" xfId="9001" xr:uid="{00000000-0005-0000-0000-0000823F0000}"/>
    <cellStyle name="Normal 6 5 2 2 8 2" xfId="26354" xr:uid="{00000000-0005-0000-0000-0000833F0000}"/>
    <cellStyle name="Normal 6 5 2 2 8 3" xfId="43700" xr:uid="{00000000-0005-0000-0000-0000843F0000}"/>
    <cellStyle name="Normal 6 5 2 2 9" xfId="17681" xr:uid="{00000000-0005-0000-0000-0000853F0000}"/>
    <cellStyle name="Normal 6 5 2 3" xfId="230" xr:uid="{00000000-0005-0000-0000-0000863F0000}"/>
    <cellStyle name="Normal 6 5 2 3 10" xfId="34929" xr:uid="{00000000-0005-0000-0000-0000873F0000}"/>
    <cellStyle name="Normal 6 5 2 3 2" xfId="965" xr:uid="{00000000-0005-0000-0000-0000883F0000}"/>
    <cellStyle name="Normal 6 5 2 3 2 2" xfId="2778" xr:uid="{00000000-0005-0000-0000-0000893F0000}"/>
    <cellStyle name="Normal 6 5 2 3 2 2 2" xfId="8560" xr:uid="{00000000-0005-0000-0000-00008A3F0000}"/>
    <cellStyle name="Normal 6 5 2 3 2 2 2 2" xfId="17233" xr:uid="{00000000-0005-0000-0000-00008B3F0000}"/>
    <cellStyle name="Normal 6 5 2 3 2 2 2 2 2" xfId="34586" xr:uid="{00000000-0005-0000-0000-00008C3F0000}"/>
    <cellStyle name="Normal 6 5 2 3 2 2 2 2 3" xfId="51932" xr:uid="{00000000-0005-0000-0000-00008D3F0000}"/>
    <cellStyle name="Normal 6 5 2 3 2 2 2 3" xfId="25913" xr:uid="{00000000-0005-0000-0000-00008E3F0000}"/>
    <cellStyle name="Normal 6 5 2 3 2 2 2 4" xfId="43259" xr:uid="{00000000-0005-0000-0000-00008F3F0000}"/>
    <cellStyle name="Normal 6 5 2 3 2 2 3" xfId="4591" xr:uid="{00000000-0005-0000-0000-0000903F0000}"/>
    <cellStyle name="Normal 6 5 2 3 2 2 3 2" xfId="13264" xr:uid="{00000000-0005-0000-0000-0000913F0000}"/>
    <cellStyle name="Normal 6 5 2 3 2 2 3 2 2" xfId="30617" xr:uid="{00000000-0005-0000-0000-0000923F0000}"/>
    <cellStyle name="Normal 6 5 2 3 2 2 3 2 3" xfId="47963" xr:uid="{00000000-0005-0000-0000-0000933F0000}"/>
    <cellStyle name="Normal 6 5 2 3 2 2 3 3" xfId="21944" xr:uid="{00000000-0005-0000-0000-0000943F0000}"/>
    <cellStyle name="Normal 6 5 2 3 2 2 3 4" xfId="39290" xr:uid="{00000000-0005-0000-0000-0000953F0000}"/>
    <cellStyle name="Normal 6 5 2 3 2 2 4" xfId="11451" xr:uid="{00000000-0005-0000-0000-0000963F0000}"/>
    <cellStyle name="Normal 6 5 2 3 2 2 4 2" xfId="28804" xr:uid="{00000000-0005-0000-0000-0000973F0000}"/>
    <cellStyle name="Normal 6 5 2 3 2 2 4 3" xfId="46150" xr:uid="{00000000-0005-0000-0000-0000983F0000}"/>
    <cellStyle name="Normal 6 5 2 3 2 2 5" xfId="20131" xr:uid="{00000000-0005-0000-0000-0000993F0000}"/>
    <cellStyle name="Normal 6 5 2 3 2 2 6" xfId="37477" xr:uid="{00000000-0005-0000-0000-00009A3F0000}"/>
    <cellStyle name="Normal 6 5 2 3 2 3" xfId="1700" xr:uid="{00000000-0005-0000-0000-00009B3F0000}"/>
    <cellStyle name="Normal 6 5 2 3 2 3 2" xfId="7482" xr:uid="{00000000-0005-0000-0000-00009C3F0000}"/>
    <cellStyle name="Normal 6 5 2 3 2 3 2 2" xfId="16155" xr:uid="{00000000-0005-0000-0000-00009D3F0000}"/>
    <cellStyle name="Normal 6 5 2 3 2 3 2 2 2" xfId="33508" xr:uid="{00000000-0005-0000-0000-00009E3F0000}"/>
    <cellStyle name="Normal 6 5 2 3 2 3 2 2 3" xfId="50854" xr:uid="{00000000-0005-0000-0000-00009F3F0000}"/>
    <cellStyle name="Normal 6 5 2 3 2 3 2 3" xfId="24835" xr:uid="{00000000-0005-0000-0000-0000A03F0000}"/>
    <cellStyle name="Normal 6 5 2 3 2 3 2 4" xfId="42181" xr:uid="{00000000-0005-0000-0000-0000A13F0000}"/>
    <cellStyle name="Normal 6 5 2 3 2 3 3" xfId="5326" xr:uid="{00000000-0005-0000-0000-0000A23F0000}"/>
    <cellStyle name="Normal 6 5 2 3 2 3 3 2" xfId="13999" xr:uid="{00000000-0005-0000-0000-0000A33F0000}"/>
    <cellStyle name="Normal 6 5 2 3 2 3 3 2 2" xfId="31352" xr:uid="{00000000-0005-0000-0000-0000A43F0000}"/>
    <cellStyle name="Normal 6 5 2 3 2 3 3 2 3" xfId="48698" xr:uid="{00000000-0005-0000-0000-0000A53F0000}"/>
    <cellStyle name="Normal 6 5 2 3 2 3 3 3" xfId="22679" xr:uid="{00000000-0005-0000-0000-0000A63F0000}"/>
    <cellStyle name="Normal 6 5 2 3 2 3 3 4" xfId="40025" xr:uid="{00000000-0005-0000-0000-0000A73F0000}"/>
    <cellStyle name="Normal 6 5 2 3 2 3 4" xfId="10373" xr:uid="{00000000-0005-0000-0000-0000A83F0000}"/>
    <cellStyle name="Normal 6 5 2 3 2 3 4 2" xfId="27726" xr:uid="{00000000-0005-0000-0000-0000A93F0000}"/>
    <cellStyle name="Normal 6 5 2 3 2 3 4 3" xfId="45072" xr:uid="{00000000-0005-0000-0000-0000AA3F0000}"/>
    <cellStyle name="Normal 6 5 2 3 2 3 5" xfId="19053" xr:uid="{00000000-0005-0000-0000-0000AB3F0000}"/>
    <cellStyle name="Normal 6 5 2 3 2 3 6" xfId="36399" xr:uid="{00000000-0005-0000-0000-0000AC3F0000}"/>
    <cellStyle name="Normal 6 5 2 3 2 4" xfId="6747" xr:uid="{00000000-0005-0000-0000-0000AD3F0000}"/>
    <cellStyle name="Normal 6 5 2 3 2 4 2" xfId="15420" xr:uid="{00000000-0005-0000-0000-0000AE3F0000}"/>
    <cellStyle name="Normal 6 5 2 3 2 4 2 2" xfId="32773" xr:uid="{00000000-0005-0000-0000-0000AF3F0000}"/>
    <cellStyle name="Normal 6 5 2 3 2 4 2 3" xfId="50119" xr:uid="{00000000-0005-0000-0000-0000B03F0000}"/>
    <cellStyle name="Normal 6 5 2 3 2 4 3" xfId="24100" xr:uid="{00000000-0005-0000-0000-0000B13F0000}"/>
    <cellStyle name="Normal 6 5 2 3 2 4 4" xfId="41446" xr:uid="{00000000-0005-0000-0000-0000B23F0000}"/>
    <cellStyle name="Normal 6 5 2 3 2 5" xfId="3513" xr:uid="{00000000-0005-0000-0000-0000B33F0000}"/>
    <cellStyle name="Normal 6 5 2 3 2 5 2" xfId="12186" xr:uid="{00000000-0005-0000-0000-0000B43F0000}"/>
    <cellStyle name="Normal 6 5 2 3 2 5 2 2" xfId="29539" xr:uid="{00000000-0005-0000-0000-0000B53F0000}"/>
    <cellStyle name="Normal 6 5 2 3 2 5 2 3" xfId="46885" xr:uid="{00000000-0005-0000-0000-0000B63F0000}"/>
    <cellStyle name="Normal 6 5 2 3 2 5 3" xfId="20866" xr:uid="{00000000-0005-0000-0000-0000B73F0000}"/>
    <cellStyle name="Normal 6 5 2 3 2 5 4" xfId="38212" xr:uid="{00000000-0005-0000-0000-0000B83F0000}"/>
    <cellStyle name="Normal 6 5 2 3 2 6" xfId="9638" xr:uid="{00000000-0005-0000-0000-0000B93F0000}"/>
    <cellStyle name="Normal 6 5 2 3 2 6 2" xfId="26991" xr:uid="{00000000-0005-0000-0000-0000BA3F0000}"/>
    <cellStyle name="Normal 6 5 2 3 2 6 3" xfId="44337" xr:uid="{00000000-0005-0000-0000-0000BB3F0000}"/>
    <cellStyle name="Normal 6 5 2 3 2 7" xfId="18318" xr:uid="{00000000-0005-0000-0000-0000BC3F0000}"/>
    <cellStyle name="Normal 6 5 2 3 2 8" xfId="35664" xr:uid="{00000000-0005-0000-0000-0000BD3F0000}"/>
    <cellStyle name="Normal 6 5 2 3 3" xfId="720" xr:uid="{00000000-0005-0000-0000-0000BE3F0000}"/>
    <cellStyle name="Normal 6 5 2 3 3 2" xfId="2533" xr:uid="{00000000-0005-0000-0000-0000BF3F0000}"/>
    <cellStyle name="Normal 6 5 2 3 3 2 2" xfId="8315" xr:uid="{00000000-0005-0000-0000-0000C03F0000}"/>
    <cellStyle name="Normal 6 5 2 3 3 2 2 2" xfId="16988" xr:uid="{00000000-0005-0000-0000-0000C13F0000}"/>
    <cellStyle name="Normal 6 5 2 3 3 2 2 2 2" xfId="34341" xr:uid="{00000000-0005-0000-0000-0000C23F0000}"/>
    <cellStyle name="Normal 6 5 2 3 3 2 2 2 3" xfId="51687" xr:uid="{00000000-0005-0000-0000-0000C33F0000}"/>
    <cellStyle name="Normal 6 5 2 3 3 2 2 3" xfId="25668" xr:uid="{00000000-0005-0000-0000-0000C43F0000}"/>
    <cellStyle name="Normal 6 5 2 3 3 2 2 4" xfId="43014" xr:uid="{00000000-0005-0000-0000-0000C53F0000}"/>
    <cellStyle name="Normal 6 5 2 3 3 2 3" xfId="5767" xr:uid="{00000000-0005-0000-0000-0000C63F0000}"/>
    <cellStyle name="Normal 6 5 2 3 3 2 3 2" xfId="14440" xr:uid="{00000000-0005-0000-0000-0000C73F0000}"/>
    <cellStyle name="Normal 6 5 2 3 3 2 3 2 2" xfId="31793" xr:uid="{00000000-0005-0000-0000-0000C83F0000}"/>
    <cellStyle name="Normal 6 5 2 3 3 2 3 2 3" xfId="49139" xr:uid="{00000000-0005-0000-0000-0000C93F0000}"/>
    <cellStyle name="Normal 6 5 2 3 3 2 3 3" xfId="23120" xr:uid="{00000000-0005-0000-0000-0000CA3F0000}"/>
    <cellStyle name="Normal 6 5 2 3 3 2 3 4" xfId="40466" xr:uid="{00000000-0005-0000-0000-0000CB3F0000}"/>
    <cellStyle name="Normal 6 5 2 3 3 2 4" xfId="11206" xr:uid="{00000000-0005-0000-0000-0000CC3F0000}"/>
    <cellStyle name="Normal 6 5 2 3 3 2 4 2" xfId="28559" xr:uid="{00000000-0005-0000-0000-0000CD3F0000}"/>
    <cellStyle name="Normal 6 5 2 3 3 2 4 3" xfId="45905" xr:uid="{00000000-0005-0000-0000-0000CE3F0000}"/>
    <cellStyle name="Normal 6 5 2 3 3 2 5" xfId="19886" xr:uid="{00000000-0005-0000-0000-0000CF3F0000}"/>
    <cellStyle name="Normal 6 5 2 3 3 2 6" xfId="37232" xr:uid="{00000000-0005-0000-0000-0000D03F0000}"/>
    <cellStyle name="Normal 6 5 2 3 3 3" xfId="6502" xr:uid="{00000000-0005-0000-0000-0000D13F0000}"/>
    <cellStyle name="Normal 6 5 2 3 3 3 2" xfId="15175" xr:uid="{00000000-0005-0000-0000-0000D23F0000}"/>
    <cellStyle name="Normal 6 5 2 3 3 3 2 2" xfId="32528" xr:uid="{00000000-0005-0000-0000-0000D33F0000}"/>
    <cellStyle name="Normal 6 5 2 3 3 3 2 3" xfId="49874" xr:uid="{00000000-0005-0000-0000-0000D43F0000}"/>
    <cellStyle name="Normal 6 5 2 3 3 3 3" xfId="23855" xr:uid="{00000000-0005-0000-0000-0000D53F0000}"/>
    <cellStyle name="Normal 6 5 2 3 3 3 4" xfId="41201" xr:uid="{00000000-0005-0000-0000-0000D63F0000}"/>
    <cellStyle name="Normal 6 5 2 3 3 4" xfId="4346" xr:uid="{00000000-0005-0000-0000-0000D73F0000}"/>
    <cellStyle name="Normal 6 5 2 3 3 4 2" xfId="13019" xr:uid="{00000000-0005-0000-0000-0000D83F0000}"/>
    <cellStyle name="Normal 6 5 2 3 3 4 2 2" xfId="30372" xr:uid="{00000000-0005-0000-0000-0000D93F0000}"/>
    <cellStyle name="Normal 6 5 2 3 3 4 2 3" xfId="47718" xr:uid="{00000000-0005-0000-0000-0000DA3F0000}"/>
    <cellStyle name="Normal 6 5 2 3 3 4 3" xfId="21699" xr:uid="{00000000-0005-0000-0000-0000DB3F0000}"/>
    <cellStyle name="Normal 6 5 2 3 3 4 4" xfId="39045" xr:uid="{00000000-0005-0000-0000-0000DC3F0000}"/>
    <cellStyle name="Normal 6 5 2 3 3 5" xfId="9393" xr:uid="{00000000-0005-0000-0000-0000DD3F0000}"/>
    <cellStyle name="Normal 6 5 2 3 3 5 2" xfId="26746" xr:uid="{00000000-0005-0000-0000-0000DE3F0000}"/>
    <cellStyle name="Normal 6 5 2 3 3 5 3" xfId="44092" xr:uid="{00000000-0005-0000-0000-0000DF3F0000}"/>
    <cellStyle name="Normal 6 5 2 3 3 6" xfId="18073" xr:uid="{00000000-0005-0000-0000-0000E03F0000}"/>
    <cellStyle name="Normal 6 5 2 3 3 7" xfId="35419" xr:uid="{00000000-0005-0000-0000-0000E13F0000}"/>
    <cellStyle name="Normal 6 5 2 3 4" xfId="2043" xr:uid="{00000000-0005-0000-0000-0000E23F0000}"/>
    <cellStyle name="Normal 6 5 2 3 4 2" xfId="7825" xr:uid="{00000000-0005-0000-0000-0000E33F0000}"/>
    <cellStyle name="Normal 6 5 2 3 4 2 2" xfId="16498" xr:uid="{00000000-0005-0000-0000-0000E43F0000}"/>
    <cellStyle name="Normal 6 5 2 3 4 2 2 2" xfId="33851" xr:uid="{00000000-0005-0000-0000-0000E53F0000}"/>
    <cellStyle name="Normal 6 5 2 3 4 2 2 3" xfId="51197" xr:uid="{00000000-0005-0000-0000-0000E63F0000}"/>
    <cellStyle name="Normal 6 5 2 3 4 2 3" xfId="25178" xr:uid="{00000000-0005-0000-0000-0000E73F0000}"/>
    <cellStyle name="Normal 6 5 2 3 4 2 4" xfId="42524" xr:uid="{00000000-0005-0000-0000-0000E83F0000}"/>
    <cellStyle name="Normal 6 5 2 3 4 3" xfId="3856" xr:uid="{00000000-0005-0000-0000-0000E93F0000}"/>
    <cellStyle name="Normal 6 5 2 3 4 3 2" xfId="12529" xr:uid="{00000000-0005-0000-0000-0000EA3F0000}"/>
    <cellStyle name="Normal 6 5 2 3 4 3 2 2" xfId="29882" xr:uid="{00000000-0005-0000-0000-0000EB3F0000}"/>
    <cellStyle name="Normal 6 5 2 3 4 3 2 3" xfId="47228" xr:uid="{00000000-0005-0000-0000-0000EC3F0000}"/>
    <cellStyle name="Normal 6 5 2 3 4 3 3" xfId="21209" xr:uid="{00000000-0005-0000-0000-0000ED3F0000}"/>
    <cellStyle name="Normal 6 5 2 3 4 3 4" xfId="38555" xr:uid="{00000000-0005-0000-0000-0000EE3F0000}"/>
    <cellStyle name="Normal 6 5 2 3 4 4" xfId="10716" xr:uid="{00000000-0005-0000-0000-0000EF3F0000}"/>
    <cellStyle name="Normal 6 5 2 3 4 4 2" xfId="28069" xr:uid="{00000000-0005-0000-0000-0000F03F0000}"/>
    <cellStyle name="Normal 6 5 2 3 4 4 3" xfId="45415" xr:uid="{00000000-0005-0000-0000-0000F13F0000}"/>
    <cellStyle name="Normal 6 5 2 3 4 5" xfId="19396" xr:uid="{00000000-0005-0000-0000-0000F23F0000}"/>
    <cellStyle name="Normal 6 5 2 3 4 6" xfId="36742" xr:uid="{00000000-0005-0000-0000-0000F33F0000}"/>
    <cellStyle name="Normal 6 5 2 3 5" xfId="1455" xr:uid="{00000000-0005-0000-0000-0000F43F0000}"/>
    <cellStyle name="Normal 6 5 2 3 5 2" xfId="7237" xr:uid="{00000000-0005-0000-0000-0000F53F0000}"/>
    <cellStyle name="Normal 6 5 2 3 5 2 2" xfId="15910" xr:uid="{00000000-0005-0000-0000-0000F63F0000}"/>
    <cellStyle name="Normal 6 5 2 3 5 2 2 2" xfId="33263" xr:uid="{00000000-0005-0000-0000-0000F73F0000}"/>
    <cellStyle name="Normal 6 5 2 3 5 2 2 3" xfId="50609" xr:uid="{00000000-0005-0000-0000-0000F83F0000}"/>
    <cellStyle name="Normal 6 5 2 3 5 2 3" xfId="24590" xr:uid="{00000000-0005-0000-0000-0000F93F0000}"/>
    <cellStyle name="Normal 6 5 2 3 5 2 4" xfId="41936" xr:uid="{00000000-0005-0000-0000-0000FA3F0000}"/>
    <cellStyle name="Normal 6 5 2 3 5 3" xfId="5081" xr:uid="{00000000-0005-0000-0000-0000FB3F0000}"/>
    <cellStyle name="Normal 6 5 2 3 5 3 2" xfId="13754" xr:uid="{00000000-0005-0000-0000-0000FC3F0000}"/>
    <cellStyle name="Normal 6 5 2 3 5 3 2 2" xfId="31107" xr:uid="{00000000-0005-0000-0000-0000FD3F0000}"/>
    <cellStyle name="Normal 6 5 2 3 5 3 2 3" xfId="48453" xr:uid="{00000000-0005-0000-0000-0000FE3F0000}"/>
    <cellStyle name="Normal 6 5 2 3 5 3 3" xfId="22434" xr:uid="{00000000-0005-0000-0000-0000FF3F0000}"/>
    <cellStyle name="Normal 6 5 2 3 5 3 4" xfId="39780" xr:uid="{00000000-0005-0000-0000-000000400000}"/>
    <cellStyle name="Normal 6 5 2 3 5 4" xfId="10128" xr:uid="{00000000-0005-0000-0000-000001400000}"/>
    <cellStyle name="Normal 6 5 2 3 5 4 2" xfId="27481" xr:uid="{00000000-0005-0000-0000-000002400000}"/>
    <cellStyle name="Normal 6 5 2 3 5 4 3" xfId="44827" xr:uid="{00000000-0005-0000-0000-000003400000}"/>
    <cellStyle name="Normal 6 5 2 3 5 5" xfId="18808" xr:uid="{00000000-0005-0000-0000-000004400000}"/>
    <cellStyle name="Normal 6 5 2 3 5 6" xfId="36154" xr:uid="{00000000-0005-0000-0000-000005400000}"/>
    <cellStyle name="Normal 6 5 2 3 6" xfId="6012" xr:uid="{00000000-0005-0000-0000-000006400000}"/>
    <cellStyle name="Normal 6 5 2 3 6 2" xfId="14685" xr:uid="{00000000-0005-0000-0000-000007400000}"/>
    <cellStyle name="Normal 6 5 2 3 6 2 2" xfId="32038" xr:uid="{00000000-0005-0000-0000-000008400000}"/>
    <cellStyle name="Normal 6 5 2 3 6 2 3" xfId="49384" xr:uid="{00000000-0005-0000-0000-000009400000}"/>
    <cellStyle name="Normal 6 5 2 3 6 3" xfId="23365" xr:uid="{00000000-0005-0000-0000-00000A400000}"/>
    <cellStyle name="Normal 6 5 2 3 6 4" xfId="40711" xr:uid="{00000000-0005-0000-0000-00000B400000}"/>
    <cellStyle name="Normal 6 5 2 3 7" xfId="3268" xr:uid="{00000000-0005-0000-0000-00000C400000}"/>
    <cellStyle name="Normal 6 5 2 3 7 2" xfId="11941" xr:uid="{00000000-0005-0000-0000-00000D400000}"/>
    <cellStyle name="Normal 6 5 2 3 7 2 2" xfId="29294" xr:uid="{00000000-0005-0000-0000-00000E400000}"/>
    <cellStyle name="Normal 6 5 2 3 7 2 3" xfId="46640" xr:uid="{00000000-0005-0000-0000-00000F400000}"/>
    <cellStyle name="Normal 6 5 2 3 7 3" xfId="20621" xr:uid="{00000000-0005-0000-0000-000010400000}"/>
    <cellStyle name="Normal 6 5 2 3 7 4" xfId="37967" xr:uid="{00000000-0005-0000-0000-000011400000}"/>
    <cellStyle name="Normal 6 5 2 3 8" xfId="8903" xr:uid="{00000000-0005-0000-0000-000012400000}"/>
    <cellStyle name="Normal 6 5 2 3 8 2" xfId="26256" xr:uid="{00000000-0005-0000-0000-000013400000}"/>
    <cellStyle name="Normal 6 5 2 3 8 3" xfId="43602" xr:uid="{00000000-0005-0000-0000-000014400000}"/>
    <cellStyle name="Normal 6 5 2 3 9" xfId="17583" xr:uid="{00000000-0005-0000-0000-000015400000}"/>
    <cellStyle name="Normal 6 5 2 4" xfId="818" xr:uid="{00000000-0005-0000-0000-000016400000}"/>
    <cellStyle name="Normal 6 5 2 4 2" xfId="2631" xr:uid="{00000000-0005-0000-0000-000017400000}"/>
    <cellStyle name="Normal 6 5 2 4 2 2" xfId="8413" xr:uid="{00000000-0005-0000-0000-000018400000}"/>
    <cellStyle name="Normal 6 5 2 4 2 2 2" xfId="17086" xr:uid="{00000000-0005-0000-0000-000019400000}"/>
    <cellStyle name="Normal 6 5 2 4 2 2 2 2" xfId="34439" xr:uid="{00000000-0005-0000-0000-00001A400000}"/>
    <cellStyle name="Normal 6 5 2 4 2 2 2 3" xfId="51785" xr:uid="{00000000-0005-0000-0000-00001B400000}"/>
    <cellStyle name="Normal 6 5 2 4 2 2 3" xfId="25766" xr:uid="{00000000-0005-0000-0000-00001C400000}"/>
    <cellStyle name="Normal 6 5 2 4 2 2 4" xfId="43112" xr:uid="{00000000-0005-0000-0000-00001D400000}"/>
    <cellStyle name="Normal 6 5 2 4 2 3" xfId="4444" xr:uid="{00000000-0005-0000-0000-00001E400000}"/>
    <cellStyle name="Normal 6 5 2 4 2 3 2" xfId="13117" xr:uid="{00000000-0005-0000-0000-00001F400000}"/>
    <cellStyle name="Normal 6 5 2 4 2 3 2 2" xfId="30470" xr:uid="{00000000-0005-0000-0000-000020400000}"/>
    <cellStyle name="Normal 6 5 2 4 2 3 2 3" xfId="47816" xr:uid="{00000000-0005-0000-0000-000021400000}"/>
    <cellStyle name="Normal 6 5 2 4 2 3 3" xfId="21797" xr:uid="{00000000-0005-0000-0000-000022400000}"/>
    <cellStyle name="Normal 6 5 2 4 2 3 4" xfId="39143" xr:uid="{00000000-0005-0000-0000-000023400000}"/>
    <cellStyle name="Normal 6 5 2 4 2 4" xfId="11304" xr:uid="{00000000-0005-0000-0000-000024400000}"/>
    <cellStyle name="Normal 6 5 2 4 2 4 2" xfId="28657" xr:uid="{00000000-0005-0000-0000-000025400000}"/>
    <cellStyle name="Normal 6 5 2 4 2 4 3" xfId="46003" xr:uid="{00000000-0005-0000-0000-000026400000}"/>
    <cellStyle name="Normal 6 5 2 4 2 5" xfId="19984" xr:uid="{00000000-0005-0000-0000-000027400000}"/>
    <cellStyle name="Normal 6 5 2 4 2 6" xfId="37330" xr:uid="{00000000-0005-0000-0000-000028400000}"/>
    <cellStyle name="Normal 6 5 2 4 3" xfId="1553" xr:uid="{00000000-0005-0000-0000-000029400000}"/>
    <cellStyle name="Normal 6 5 2 4 3 2" xfId="7335" xr:uid="{00000000-0005-0000-0000-00002A400000}"/>
    <cellStyle name="Normal 6 5 2 4 3 2 2" xfId="16008" xr:uid="{00000000-0005-0000-0000-00002B400000}"/>
    <cellStyle name="Normal 6 5 2 4 3 2 2 2" xfId="33361" xr:uid="{00000000-0005-0000-0000-00002C400000}"/>
    <cellStyle name="Normal 6 5 2 4 3 2 2 3" xfId="50707" xr:uid="{00000000-0005-0000-0000-00002D400000}"/>
    <cellStyle name="Normal 6 5 2 4 3 2 3" xfId="24688" xr:uid="{00000000-0005-0000-0000-00002E400000}"/>
    <cellStyle name="Normal 6 5 2 4 3 2 4" xfId="42034" xr:uid="{00000000-0005-0000-0000-00002F400000}"/>
    <cellStyle name="Normal 6 5 2 4 3 3" xfId="5179" xr:uid="{00000000-0005-0000-0000-000030400000}"/>
    <cellStyle name="Normal 6 5 2 4 3 3 2" xfId="13852" xr:uid="{00000000-0005-0000-0000-000031400000}"/>
    <cellStyle name="Normal 6 5 2 4 3 3 2 2" xfId="31205" xr:uid="{00000000-0005-0000-0000-000032400000}"/>
    <cellStyle name="Normal 6 5 2 4 3 3 2 3" xfId="48551" xr:uid="{00000000-0005-0000-0000-000033400000}"/>
    <cellStyle name="Normal 6 5 2 4 3 3 3" xfId="22532" xr:uid="{00000000-0005-0000-0000-000034400000}"/>
    <cellStyle name="Normal 6 5 2 4 3 3 4" xfId="39878" xr:uid="{00000000-0005-0000-0000-000035400000}"/>
    <cellStyle name="Normal 6 5 2 4 3 4" xfId="10226" xr:uid="{00000000-0005-0000-0000-000036400000}"/>
    <cellStyle name="Normal 6 5 2 4 3 4 2" xfId="27579" xr:uid="{00000000-0005-0000-0000-000037400000}"/>
    <cellStyle name="Normal 6 5 2 4 3 4 3" xfId="44925" xr:uid="{00000000-0005-0000-0000-000038400000}"/>
    <cellStyle name="Normal 6 5 2 4 3 5" xfId="18906" xr:uid="{00000000-0005-0000-0000-000039400000}"/>
    <cellStyle name="Normal 6 5 2 4 3 6" xfId="36252" xr:uid="{00000000-0005-0000-0000-00003A400000}"/>
    <cellStyle name="Normal 6 5 2 4 4" xfId="6600" xr:uid="{00000000-0005-0000-0000-00003B400000}"/>
    <cellStyle name="Normal 6 5 2 4 4 2" xfId="15273" xr:uid="{00000000-0005-0000-0000-00003C400000}"/>
    <cellStyle name="Normal 6 5 2 4 4 2 2" xfId="32626" xr:uid="{00000000-0005-0000-0000-00003D400000}"/>
    <cellStyle name="Normal 6 5 2 4 4 2 3" xfId="49972" xr:uid="{00000000-0005-0000-0000-00003E400000}"/>
    <cellStyle name="Normal 6 5 2 4 4 3" xfId="23953" xr:uid="{00000000-0005-0000-0000-00003F400000}"/>
    <cellStyle name="Normal 6 5 2 4 4 4" xfId="41299" xr:uid="{00000000-0005-0000-0000-000040400000}"/>
    <cellStyle name="Normal 6 5 2 4 5" xfId="3366" xr:uid="{00000000-0005-0000-0000-000041400000}"/>
    <cellStyle name="Normal 6 5 2 4 5 2" xfId="12039" xr:uid="{00000000-0005-0000-0000-000042400000}"/>
    <cellStyle name="Normal 6 5 2 4 5 2 2" xfId="29392" xr:uid="{00000000-0005-0000-0000-000043400000}"/>
    <cellStyle name="Normal 6 5 2 4 5 2 3" xfId="46738" xr:uid="{00000000-0005-0000-0000-000044400000}"/>
    <cellStyle name="Normal 6 5 2 4 5 3" xfId="20719" xr:uid="{00000000-0005-0000-0000-000045400000}"/>
    <cellStyle name="Normal 6 5 2 4 5 4" xfId="38065" xr:uid="{00000000-0005-0000-0000-000046400000}"/>
    <cellStyle name="Normal 6 5 2 4 6" xfId="9491" xr:uid="{00000000-0005-0000-0000-000047400000}"/>
    <cellStyle name="Normal 6 5 2 4 6 2" xfId="26844" xr:uid="{00000000-0005-0000-0000-000048400000}"/>
    <cellStyle name="Normal 6 5 2 4 6 3" xfId="44190" xr:uid="{00000000-0005-0000-0000-000049400000}"/>
    <cellStyle name="Normal 6 5 2 4 7" xfId="18171" xr:uid="{00000000-0005-0000-0000-00004A400000}"/>
    <cellStyle name="Normal 6 5 2 4 8" xfId="35517" xr:uid="{00000000-0005-0000-0000-00004B400000}"/>
    <cellStyle name="Normal 6 5 2 5" xfId="475" xr:uid="{00000000-0005-0000-0000-00004C400000}"/>
    <cellStyle name="Normal 6 5 2 5 2" xfId="2288" xr:uid="{00000000-0005-0000-0000-00004D400000}"/>
    <cellStyle name="Normal 6 5 2 5 2 2" xfId="8070" xr:uid="{00000000-0005-0000-0000-00004E400000}"/>
    <cellStyle name="Normal 6 5 2 5 2 2 2" xfId="16743" xr:uid="{00000000-0005-0000-0000-00004F400000}"/>
    <cellStyle name="Normal 6 5 2 5 2 2 2 2" xfId="34096" xr:uid="{00000000-0005-0000-0000-000050400000}"/>
    <cellStyle name="Normal 6 5 2 5 2 2 2 3" xfId="51442" xr:uid="{00000000-0005-0000-0000-000051400000}"/>
    <cellStyle name="Normal 6 5 2 5 2 2 3" xfId="25423" xr:uid="{00000000-0005-0000-0000-000052400000}"/>
    <cellStyle name="Normal 6 5 2 5 2 2 4" xfId="42769" xr:uid="{00000000-0005-0000-0000-000053400000}"/>
    <cellStyle name="Normal 6 5 2 5 2 3" xfId="5571" xr:uid="{00000000-0005-0000-0000-000054400000}"/>
    <cellStyle name="Normal 6 5 2 5 2 3 2" xfId="14244" xr:uid="{00000000-0005-0000-0000-000055400000}"/>
    <cellStyle name="Normal 6 5 2 5 2 3 2 2" xfId="31597" xr:uid="{00000000-0005-0000-0000-000056400000}"/>
    <cellStyle name="Normal 6 5 2 5 2 3 2 3" xfId="48943" xr:uid="{00000000-0005-0000-0000-000057400000}"/>
    <cellStyle name="Normal 6 5 2 5 2 3 3" xfId="22924" xr:uid="{00000000-0005-0000-0000-000058400000}"/>
    <cellStyle name="Normal 6 5 2 5 2 3 4" xfId="40270" xr:uid="{00000000-0005-0000-0000-000059400000}"/>
    <cellStyle name="Normal 6 5 2 5 2 4" xfId="10961" xr:uid="{00000000-0005-0000-0000-00005A400000}"/>
    <cellStyle name="Normal 6 5 2 5 2 4 2" xfId="28314" xr:uid="{00000000-0005-0000-0000-00005B400000}"/>
    <cellStyle name="Normal 6 5 2 5 2 4 3" xfId="45660" xr:uid="{00000000-0005-0000-0000-00005C400000}"/>
    <cellStyle name="Normal 6 5 2 5 2 5" xfId="19641" xr:uid="{00000000-0005-0000-0000-00005D400000}"/>
    <cellStyle name="Normal 6 5 2 5 2 6" xfId="36987" xr:uid="{00000000-0005-0000-0000-00005E400000}"/>
    <cellStyle name="Normal 6 5 2 5 3" xfId="6257" xr:uid="{00000000-0005-0000-0000-00005F400000}"/>
    <cellStyle name="Normal 6 5 2 5 3 2" xfId="14930" xr:uid="{00000000-0005-0000-0000-000060400000}"/>
    <cellStyle name="Normal 6 5 2 5 3 2 2" xfId="32283" xr:uid="{00000000-0005-0000-0000-000061400000}"/>
    <cellStyle name="Normal 6 5 2 5 3 2 3" xfId="49629" xr:uid="{00000000-0005-0000-0000-000062400000}"/>
    <cellStyle name="Normal 6 5 2 5 3 3" xfId="23610" xr:uid="{00000000-0005-0000-0000-000063400000}"/>
    <cellStyle name="Normal 6 5 2 5 3 4" xfId="40956" xr:uid="{00000000-0005-0000-0000-000064400000}"/>
    <cellStyle name="Normal 6 5 2 5 4" xfId="4101" xr:uid="{00000000-0005-0000-0000-000065400000}"/>
    <cellStyle name="Normal 6 5 2 5 4 2" xfId="12774" xr:uid="{00000000-0005-0000-0000-000066400000}"/>
    <cellStyle name="Normal 6 5 2 5 4 2 2" xfId="30127" xr:uid="{00000000-0005-0000-0000-000067400000}"/>
    <cellStyle name="Normal 6 5 2 5 4 2 3" xfId="47473" xr:uid="{00000000-0005-0000-0000-000068400000}"/>
    <cellStyle name="Normal 6 5 2 5 4 3" xfId="21454" xr:uid="{00000000-0005-0000-0000-000069400000}"/>
    <cellStyle name="Normal 6 5 2 5 4 4" xfId="38800" xr:uid="{00000000-0005-0000-0000-00006A400000}"/>
    <cellStyle name="Normal 6 5 2 5 5" xfId="9148" xr:uid="{00000000-0005-0000-0000-00006B400000}"/>
    <cellStyle name="Normal 6 5 2 5 5 2" xfId="26501" xr:uid="{00000000-0005-0000-0000-00006C400000}"/>
    <cellStyle name="Normal 6 5 2 5 5 3" xfId="43847" xr:uid="{00000000-0005-0000-0000-00006D400000}"/>
    <cellStyle name="Normal 6 5 2 5 6" xfId="17828" xr:uid="{00000000-0005-0000-0000-00006E400000}"/>
    <cellStyle name="Normal 6 5 2 5 7" xfId="35174" xr:uid="{00000000-0005-0000-0000-00006F400000}"/>
    <cellStyle name="Normal 6 5 2 6" xfId="1896" xr:uid="{00000000-0005-0000-0000-000070400000}"/>
    <cellStyle name="Normal 6 5 2 6 2" xfId="7678" xr:uid="{00000000-0005-0000-0000-000071400000}"/>
    <cellStyle name="Normal 6 5 2 6 2 2" xfId="16351" xr:uid="{00000000-0005-0000-0000-000072400000}"/>
    <cellStyle name="Normal 6 5 2 6 2 2 2" xfId="33704" xr:uid="{00000000-0005-0000-0000-000073400000}"/>
    <cellStyle name="Normal 6 5 2 6 2 2 3" xfId="51050" xr:uid="{00000000-0005-0000-0000-000074400000}"/>
    <cellStyle name="Normal 6 5 2 6 2 3" xfId="25031" xr:uid="{00000000-0005-0000-0000-000075400000}"/>
    <cellStyle name="Normal 6 5 2 6 2 4" xfId="42377" xr:uid="{00000000-0005-0000-0000-000076400000}"/>
    <cellStyle name="Normal 6 5 2 6 3" xfId="3709" xr:uid="{00000000-0005-0000-0000-000077400000}"/>
    <cellStyle name="Normal 6 5 2 6 3 2" xfId="12382" xr:uid="{00000000-0005-0000-0000-000078400000}"/>
    <cellStyle name="Normal 6 5 2 6 3 2 2" xfId="29735" xr:uid="{00000000-0005-0000-0000-000079400000}"/>
    <cellStyle name="Normal 6 5 2 6 3 2 3" xfId="47081" xr:uid="{00000000-0005-0000-0000-00007A400000}"/>
    <cellStyle name="Normal 6 5 2 6 3 3" xfId="21062" xr:uid="{00000000-0005-0000-0000-00007B400000}"/>
    <cellStyle name="Normal 6 5 2 6 3 4" xfId="38408" xr:uid="{00000000-0005-0000-0000-00007C400000}"/>
    <cellStyle name="Normal 6 5 2 6 4" xfId="10569" xr:uid="{00000000-0005-0000-0000-00007D400000}"/>
    <cellStyle name="Normal 6 5 2 6 4 2" xfId="27922" xr:uid="{00000000-0005-0000-0000-00007E400000}"/>
    <cellStyle name="Normal 6 5 2 6 4 3" xfId="45268" xr:uid="{00000000-0005-0000-0000-00007F400000}"/>
    <cellStyle name="Normal 6 5 2 6 5" xfId="19249" xr:uid="{00000000-0005-0000-0000-000080400000}"/>
    <cellStyle name="Normal 6 5 2 6 6" xfId="36595" xr:uid="{00000000-0005-0000-0000-000081400000}"/>
    <cellStyle name="Normal 6 5 2 7" xfId="1210" xr:uid="{00000000-0005-0000-0000-000082400000}"/>
    <cellStyle name="Normal 6 5 2 7 2" xfId="6992" xr:uid="{00000000-0005-0000-0000-000083400000}"/>
    <cellStyle name="Normal 6 5 2 7 2 2" xfId="15665" xr:uid="{00000000-0005-0000-0000-000084400000}"/>
    <cellStyle name="Normal 6 5 2 7 2 2 2" xfId="33018" xr:uid="{00000000-0005-0000-0000-000085400000}"/>
    <cellStyle name="Normal 6 5 2 7 2 2 3" xfId="50364" xr:uid="{00000000-0005-0000-0000-000086400000}"/>
    <cellStyle name="Normal 6 5 2 7 2 3" xfId="24345" xr:uid="{00000000-0005-0000-0000-000087400000}"/>
    <cellStyle name="Normal 6 5 2 7 2 4" xfId="41691" xr:uid="{00000000-0005-0000-0000-000088400000}"/>
    <cellStyle name="Normal 6 5 2 7 3" xfId="4836" xr:uid="{00000000-0005-0000-0000-000089400000}"/>
    <cellStyle name="Normal 6 5 2 7 3 2" xfId="13509" xr:uid="{00000000-0005-0000-0000-00008A400000}"/>
    <cellStyle name="Normal 6 5 2 7 3 2 2" xfId="30862" xr:uid="{00000000-0005-0000-0000-00008B400000}"/>
    <cellStyle name="Normal 6 5 2 7 3 2 3" xfId="48208" xr:uid="{00000000-0005-0000-0000-00008C400000}"/>
    <cellStyle name="Normal 6 5 2 7 3 3" xfId="22189" xr:uid="{00000000-0005-0000-0000-00008D400000}"/>
    <cellStyle name="Normal 6 5 2 7 3 4" xfId="39535" xr:uid="{00000000-0005-0000-0000-00008E400000}"/>
    <cellStyle name="Normal 6 5 2 7 4" xfId="9883" xr:uid="{00000000-0005-0000-0000-00008F400000}"/>
    <cellStyle name="Normal 6 5 2 7 4 2" xfId="27236" xr:uid="{00000000-0005-0000-0000-000090400000}"/>
    <cellStyle name="Normal 6 5 2 7 4 3" xfId="44582" xr:uid="{00000000-0005-0000-0000-000091400000}"/>
    <cellStyle name="Normal 6 5 2 7 5" xfId="18563" xr:uid="{00000000-0005-0000-0000-000092400000}"/>
    <cellStyle name="Normal 6 5 2 7 6" xfId="35909" xr:uid="{00000000-0005-0000-0000-000093400000}"/>
    <cellStyle name="Normal 6 5 2 8" xfId="5865" xr:uid="{00000000-0005-0000-0000-000094400000}"/>
    <cellStyle name="Normal 6 5 2 8 2" xfId="14538" xr:uid="{00000000-0005-0000-0000-000095400000}"/>
    <cellStyle name="Normal 6 5 2 8 2 2" xfId="31891" xr:uid="{00000000-0005-0000-0000-000096400000}"/>
    <cellStyle name="Normal 6 5 2 8 2 3" xfId="49237" xr:uid="{00000000-0005-0000-0000-000097400000}"/>
    <cellStyle name="Normal 6 5 2 8 3" xfId="23218" xr:uid="{00000000-0005-0000-0000-000098400000}"/>
    <cellStyle name="Normal 6 5 2 8 4" xfId="40564" xr:uid="{00000000-0005-0000-0000-000099400000}"/>
    <cellStyle name="Normal 6 5 2 9" xfId="3023" xr:uid="{00000000-0005-0000-0000-00009A400000}"/>
    <cellStyle name="Normal 6 5 2 9 2" xfId="11696" xr:uid="{00000000-0005-0000-0000-00009B400000}"/>
    <cellStyle name="Normal 6 5 2 9 2 2" xfId="29049" xr:uid="{00000000-0005-0000-0000-00009C400000}"/>
    <cellStyle name="Normal 6 5 2 9 2 3" xfId="46395" xr:uid="{00000000-0005-0000-0000-00009D400000}"/>
    <cellStyle name="Normal 6 5 2 9 3" xfId="20376" xr:uid="{00000000-0005-0000-0000-00009E400000}"/>
    <cellStyle name="Normal 6 5 2 9 4" xfId="37722" xr:uid="{00000000-0005-0000-0000-00009F400000}"/>
    <cellStyle name="Normal 6 5 3" xfId="181" xr:uid="{00000000-0005-0000-0000-0000A0400000}"/>
    <cellStyle name="Normal 6 5 3 10" xfId="17534" xr:uid="{00000000-0005-0000-0000-0000A1400000}"/>
    <cellStyle name="Normal 6 5 3 11" xfId="34880" xr:uid="{00000000-0005-0000-0000-0000A2400000}"/>
    <cellStyle name="Normal 6 5 3 2" xfId="671" xr:uid="{00000000-0005-0000-0000-0000A3400000}"/>
    <cellStyle name="Normal 6 5 3 2 2" xfId="2484" xr:uid="{00000000-0005-0000-0000-0000A4400000}"/>
    <cellStyle name="Normal 6 5 3 2 2 2" xfId="8266" xr:uid="{00000000-0005-0000-0000-0000A5400000}"/>
    <cellStyle name="Normal 6 5 3 2 2 2 2" xfId="16939" xr:uid="{00000000-0005-0000-0000-0000A6400000}"/>
    <cellStyle name="Normal 6 5 3 2 2 2 2 2" xfId="34292" xr:uid="{00000000-0005-0000-0000-0000A7400000}"/>
    <cellStyle name="Normal 6 5 3 2 2 2 2 3" xfId="51638" xr:uid="{00000000-0005-0000-0000-0000A8400000}"/>
    <cellStyle name="Normal 6 5 3 2 2 2 3" xfId="25619" xr:uid="{00000000-0005-0000-0000-0000A9400000}"/>
    <cellStyle name="Normal 6 5 3 2 2 2 4" xfId="42965" xr:uid="{00000000-0005-0000-0000-0000AA400000}"/>
    <cellStyle name="Normal 6 5 3 2 2 3" xfId="4297" xr:uid="{00000000-0005-0000-0000-0000AB400000}"/>
    <cellStyle name="Normal 6 5 3 2 2 3 2" xfId="12970" xr:uid="{00000000-0005-0000-0000-0000AC400000}"/>
    <cellStyle name="Normal 6 5 3 2 2 3 2 2" xfId="30323" xr:uid="{00000000-0005-0000-0000-0000AD400000}"/>
    <cellStyle name="Normal 6 5 3 2 2 3 2 3" xfId="47669" xr:uid="{00000000-0005-0000-0000-0000AE400000}"/>
    <cellStyle name="Normal 6 5 3 2 2 3 3" xfId="21650" xr:uid="{00000000-0005-0000-0000-0000AF400000}"/>
    <cellStyle name="Normal 6 5 3 2 2 3 4" xfId="38996" xr:uid="{00000000-0005-0000-0000-0000B0400000}"/>
    <cellStyle name="Normal 6 5 3 2 2 4" xfId="11157" xr:uid="{00000000-0005-0000-0000-0000B1400000}"/>
    <cellStyle name="Normal 6 5 3 2 2 4 2" xfId="28510" xr:uid="{00000000-0005-0000-0000-0000B2400000}"/>
    <cellStyle name="Normal 6 5 3 2 2 4 3" xfId="45856" xr:uid="{00000000-0005-0000-0000-0000B3400000}"/>
    <cellStyle name="Normal 6 5 3 2 2 5" xfId="19837" xr:uid="{00000000-0005-0000-0000-0000B4400000}"/>
    <cellStyle name="Normal 6 5 3 2 2 6" xfId="37183" xr:uid="{00000000-0005-0000-0000-0000B5400000}"/>
    <cellStyle name="Normal 6 5 3 2 3" xfId="1406" xr:uid="{00000000-0005-0000-0000-0000B6400000}"/>
    <cellStyle name="Normal 6 5 3 2 3 2" xfId="7188" xr:uid="{00000000-0005-0000-0000-0000B7400000}"/>
    <cellStyle name="Normal 6 5 3 2 3 2 2" xfId="15861" xr:uid="{00000000-0005-0000-0000-0000B8400000}"/>
    <cellStyle name="Normal 6 5 3 2 3 2 2 2" xfId="33214" xr:uid="{00000000-0005-0000-0000-0000B9400000}"/>
    <cellStyle name="Normal 6 5 3 2 3 2 2 3" xfId="50560" xr:uid="{00000000-0005-0000-0000-0000BA400000}"/>
    <cellStyle name="Normal 6 5 3 2 3 2 3" xfId="24541" xr:uid="{00000000-0005-0000-0000-0000BB400000}"/>
    <cellStyle name="Normal 6 5 3 2 3 2 4" xfId="41887" xr:uid="{00000000-0005-0000-0000-0000BC400000}"/>
    <cellStyle name="Normal 6 5 3 2 3 3" xfId="5032" xr:uid="{00000000-0005-0000-0000-0000BD400000}"/>
    <cellStyle name="Normal 6 5 3 2 3 3 2" xfId="13705" xr:uid="{00000000-0005-0000-0000-0000BE400000}"/>
    <cellStyle name="Normal 6 5 3 2 3 3 2 2" xfId="31058" xr:uid="{00000000-0005-0000-0000-0000BF400000}"/>
    <cellStyle name="Normal 6 5 3 2 3 3 2 3" xfId="48404" xr:uid="{00000000-0005-0000-0000-0000C0400000}"/>
    <cellStyle name="Normal 6 5 3 2 3 3 3" xfId="22385" xr:uid="{00000000-0005-0000-0000-0000C1400000}"/>
    <cellStyle name="Normal 6 5 3 2 3 3 4" xfId="39731" xr:uid="{00000000-0005-0000-0000-0000C2400000}"/>
    <cellStyle name="Normal 6 5 3 2 3 4" xfId="10079" xr:uid="{00000000-0005-0000-0000-0000C3400000}"/>
    <cellStyle name="Normal 6 5 3 2 3 4 2" xfId="27432" xr:uid="{00000000-0005-0000-0000-0000C4400000}"/>
    <cellStyle name="Normal 6 5 3 2 3 4 3" xfId="44778" xr:uid="{00000000-0005-0000-0000-0000C5400000}"/>
    <cellStyle name="Normal 6 5 3 2 3 5" xfId="18759" xr:uid="{00000000-0005-0000-0000-0000C6400000}"/>
    <cellStyle name="Normal 6 5 3 2 3 6" xfId="36105" xr:uid="{00000000-0005-0000-0000-0000C7400000}"/>
    <cellStyle name="Normal 6 5 3 2 4" xfId="6453" xr:uid="{00000000-0005-0000-0000-0000C8400000}"/>
    <cellStyle name="Normal 6 5 3 2 4 2" xfId="15126" xr:uid="{00000000-0005-0000-0000-0000C9400000}"/>
    <cellStyle name="Normal 6 5 3 2 4 2 2" xfId="32479" xr:uid="{00000000-0005-0000-0000-0000CA400000}"/>
    <cellStyle name="Normal 6 5 3 2 4 2 3" xfId="49825" xr:uid="{00000000-0005-0000-0000-0000CB400000}"/>
    <cellStyle name="Normal 6 5 3 2 4 3" xfId="23806" xr:uid="{00000000-0005-0000-0000-0000CC400000}"/>
    <cellStyle name="Normal 6 5 3 2 4 4" xfId="41152" xr:uid="{00000000-0005-0000-0000-0000CD400000}"/>
    <cellStyle name="Normal 6 5 3 2 5" xfId="3219" xr:uid="{00000000-0005-0000-0000-0000CE400000}"/>
    <cellStyle name="Normal 6 5 3 2 5 2" xfId="11892" xr:uid="{00000000-0005-0000-0000-0000CF400000}"/>
    <cellStyle name="Normal 6 5 3 2 5 2 2" xfId="29245" xr:uid="{00000000-0005-0000-0000-0000D0400000}"/>
    <cellStyle name="Normal 6 5 3 2 5 2 3" xfId="46591" xr:uid="{00000000-0005-0000-0000-0000D1400000}"/>
    <cellStyle name="Normal 6 5 3 2 5 3" xfId="20572" xr:uid="{00000000-0005-0000-0000-0000D2400000}"/>
    <cellStyle name="Normal 6 5 3 2 5 4" xfId="37918" xr:uid="{00000000-0005-0000-0000-0000D3400000}"/>
    <cellStyle name="Normal 6 5 3 2 6" xfId="9344" xr:uid="{00000000-0005-0000-0000-0000D4400000}"/>
    <cellStyle name="Normal 6 5 3 2 6 2" xfId="26697" xr:uid="{00000000-0005-0000-0000-0000D5400000}"/>
    <cellStyle name="Normal 6 5 3 2 6 3" xfId="44043" xr:uid="{00000000-0005-0000-0000-0000D6400000}"/>
    <cellStyle name="Normal 6 5 3 2 7" xfId="18024" xr:uid="{00000000-0005-0000-0000-0000D7400000}"/>
    <cellStyle name="Normal 6 5 3 2 8" xfId="35370" xr:uid="{00000000-0005-0000-0000-0000D8400000}"/>
    <cellStyle name="Normal 6 5 3 3" xfId="916" xr:uid="{00000000-0005-0000-0000-0000D9400000}"/>
    <cellStyle name="Normal 6 5 3 3 2" xfId="2729" xr:uid="{00000000-0005-0000-0000-0000DA400000}"/>
    <cellStyle name="Normal 6 5 3 3 2 2" xfId="8511" xr:uid="{00000000-0005-0000-0000-0000DB400000}"/>
    <cellStyle name="Normal 6 5 3 3 2 2 2" xfId="17184" xr:uid="{00000000-0005-0000-0000-0000DC400000}"/>
    <cellStyle name="Normal 6 5 3 3 2 2 2 2" xfId="34537" xr:uid="{00000000-0005-0000-0000-0000DD400000}"/>
    <cellStyle name="Normal 6 5 3 3 2 2 2 3" xfId="51883" xr:uid="{00000000-0005-0000-0000-0000DE400000}"/>
    <cellStyle name="Normal 6 5 3 3 2 2 3" xfId="25864" xr:uid="{00000000-0005-0000-0000-0000DF400000}"/>
    <cellStyle name="Normal 6 5 3 3 2 2 4" xfId="43210" xr:uid="{00000000-0005-0000-0000-0000E0400000}"/>
    <cellStyle name="Normal 6 5 3 3 2 3" xfId="4542" xr:uid="{00000000-0005-0000-0000-0000E1400000}"/>
    <cellStyle name="Normal 6 5 3 3 2 3 2" xfId="13215" xr:uid="{00000000-0005-0000-0000-0000E2400000}"/>
    <cellStyle name="Normal 6 5 3 3 2 3 2 2" xfId="30568" xr:uid="{00000000-0005-0000-0000-0000E3400000}"/>
    <cellStyle name="Normal 6 5 3 3 2 3 2 3" xfId="47914" xr:uid="{00000000-0005-0000-0000-0000E4400000}"/>
    <cellStyle name="Normal 6 5 3 3 2 3 3" xfId="21895" xr:uid="{00000000-0005-0000-0000-0000E5400000}"/>
    <cellStyle name="Normal 6 5 3 3 2 3 4" xfId="39241" xr:uid="{00000000-0005-0000-0000-0000E6400000}"/>
    <cellStyle name="Normal 6 5 3 3 2 4" xfId="11402" xr:uid="{00000000-0005-0000-0000-0000E7400000}"/>
    <cellStyle name="Normal 6 5 3 3 2 4 2" xfId="28755" xr:uid="{00000000-0005-0000-0000-0000E8400000}"/>
    <cellStyle name="Normal 6 5 3 3 2 4 3" xfId="46101" xr:uid="{00000000-0005-0000-0000-0000E9400000}"/>
    <cellStyle name="Normal 6 5 3 3 2 5" xfId="20082" xr:uid="{00000000-0005-0000-0000-0000EA400000}"/>
    <cellStyle name="Normal 6 5 3 3 2 6" xfId="37428" xr:uid="{00000000-0005-0000-0000-0000EB400000}"/>
    <cellStyle name="Normal 6 5 3 3 3" xfId="1651" xr:uid="{00000000-0005-0000-0000-0000EC400000}"/>
    <cellStyle name="Normal 6 5 3 3 3 2" xfId="7433" xr:uid="{00000000-0005-0000-0000-0000ED400000}"/>
    <cellStyle name="Normal 6 5 3 3 3 2 2" xfId="16106" xr:uid="{00000000-0005-0000-0000-0000EE400000}"/>
    <cellStyle name="Normal 6 5 3 3 3 2 2 2" xfId="33459" xr:uid="{00000000-0005-0000-0000-0000EF400000}"/>
    <cellStyle name="Normal 6 5 3 3 3 2 2 3" xfId="50805" xr:uid="{00000000-0005-0000-0000-0000F0400000}"/>
    <cellStyle name="Normal 6 5 3 3 3 2 3" xfId="24786" xr:uid="{00000000-0005-0000-0000-0000F1400000}"/>
    <cellStyle name="Normal 6 5 3 3 3 2 4" xfId="42132" xr:uid="{00000000-0005-0000-0000-0000F2400000}"/>
    <cellStyle name="Normal 6 5 3 3 3 3" xfId="5277" xr:uid="{00000000-0005-0000-0000-0000F3400000}"/>
    <cellStyle name="Normal 6 5 3 3 3 3 2" xfId="13950" xr:uid="{00000000-0005-0000-0000-0000F4400000}"/>
    <cellStyle name="Normal 6 5 3 3 3 3 2 2" xfId="31303" xr:uid="{00000000-0005-0000-0000-0000F5400000}"/>
    <cellStyle name="Normal 6 5 3 3 3 3 2 3" xfId="48649" xr:uid="{00000000-0005-0000-0000-0000F6400000}"/>
    <cellStyle name="Normal 6 5 3 3 3 3 3" xfId="22630" xr:uid="{00000000-0005-0000-0000-0000F7400000}"/>
    <cellStyle name="Normal 6 5 3 3 3 3 4" xfId="39976" xr:uid="{00000000-0005-0000-0000-0000F8400000}"/>
    <cellStyle name="Normal 6 5 3 3 3 4" xfId="10324" xr:uid="{00000000-0005-0000-0000-0000F9400000}"/>
    <cellStyle name="Normal 6 5 3 3 3 4 2" xfId="27677" xr:uid="{00000000-0005-0000-0000-0000FA400000}"/>
    <cellStyle name="Normal 6 5 3 3 3 4 3" xfId="45023" xr:uid="{00000000-0005-0000-0000-0000FB400000}"/>
    <cellStyle name="Normal 6 5 3 3 3 5" xfId="19004" xr:uid="{00000000-0005-0000-0000-0000FC400000}"/>
    <cellStyle name="Normal 6 5 3 3 3 6" xfId="36350" xr:uid="{00000000-0005-0000-0000-0000FD400000}"/>
    <cellStyle name="Normal 6 5 3 3 4" xfId="6698" xr:uid="{00000000-0005-0000-0000-0000FE400000}"/>
    <cellStyle name="Normal 6 5 3 3 4 2" xfId="15371" xr:uid="{00000000-0005-0000-0000-0000FF400000}"/>
    <cellStyle name="Normal 6 5 3 3 4 2 2" xfId="32724" xr:uid="{00000000-0005-0000-0000-000000410000}"/>
    <cellStyle name="Normal 6 5 3 3 4 2 3" xfId="50070" xr:uid="{00000000-0005-0000-0000-000001410000}"/>
    <cellStyle name="Normal 6 5 3 3 4 3" xfId="24051" xr:uid="{00000000-0005-0000-0000-000002410000}"/>
    <cellStyle name="Normal 6 5 3 3 4 4" xfId="41397" xr:uid="{00000000-0005-0000-0000-000003410000}"/>
    <cellStyle name="Normal 6 5 3 3 5" xfId="3464" xr:uid="{00000000-0005-0000-0000-000004410000}"/>
    <cellStyle name="Normal 6 5 3 3 5 2" xfId="12137" xr:uid="{00000000-0005-0000-0000-000005410000}"/>
    <cellStyle name="Normal 6 5 3 3 5 2 2" xfId="29490" xr:uid="{00000000-0005-0000-0000-000006410000}"/>
    <cellStyle name="Normal 6 5 3 3 5 2 3" xfId="46836" xr:uid="{00000000-0005-0000-0000-000007410000}"/>
    <cellStyle name="Normal 6 5 3 3 5 3" xfId="20817" xr:uid="{00000000-0005-0000-0000-000008410000}"/>
    <cellStyle name="Normal 6 5 3 3 5 4" xfId="38163" xr:uid="{00000000-0005-0000-0000-000009410000}"/>
    <cellStyle name="Normal 6 5 3 3 6" xfId="9589" xr:uid="{00000000-0005-0000-0000-00000A410000}"/>
    <cellStyle name="Normal 6 5 3 3 6 2" xfId="26942" xr:uid="{00000000-0005-0000-0000-00000B410000}"/>
    <cellStyle name="Normal 6 5 3 3 6 3" xfId="44288" xr:uid="{00000000-0005-0000-0000-00000C410000}"/>
    <cellStyle name="Normal 6 5 3 3 7" xfId="18269" xr:uid="{00000000-0005-0000-0000-00000D410000}"/>
    <cellStyle name="Normal 6 5 3 3 8" xfId="35615" xr:uid="{00000000-0005-0000-0000-00000E410000}"/>
    <cellStyle name="Normal 6 5 3 4" xfId="426" xr:uid="{00000000-0005-0000-0000-00000F410000}"/>
    <cellStyle name="Normal 6 5 3 4 2" xfId="2239" xr:uid="{00000000-0005-0000-0000-000010410000}"/>
    <cellStyle name="Normal 6 5 3 4 2 2" xfId="8021" xr:uid="{00000000-0005-0000-0000-000011410000}"/>
    <cellStyle name="Normal 6 5 3 4 2 2 2" xfId="16694" xr:uid="{00000000-0005-0000-0000-000012410000}"/>
    <cellStyle name="Normal 6 5 3 4 2 2 2 2" xfId="34047" xr:uid="{00000000-0005-0000-0000-000013410000}"/>
    <cellStyle name="Normal 6 5 3 4 2 2 2 3" xfId="51393" xr:uid="{00000000-0005-0000-0000-000014410000}"/>
    <cellStyle name="Normal 6 5 3 4 2 2 3" xfId="25374" xr:uid="{00000000-0005-0000-0000-000015410000}"/>
    <cellStyle name="Normal 6 5 3 4 2 2 4" xfId="42720" xr:uid="{00000000-0005-0000-0000-000016410000}"/>
    <cellStyle name="Normal 6 5 3 4 2 3" xfId="5522" xr:uid="{00000000-0005-0000-0000-000017410000}"/>
    <cellStyle name="Normal 6 5 3 4 2 3 2" xfId="14195" xr:uid="{00000000-0005-0000-0000-000018410000}"/>
    <cellStyle name="Normal 6 5 3 4 2 3 2 2" xfId="31548" xr:uid="{00000000-0005-0000-0000-000019410000}"/>
    <cellStyle name="Normal 6 5 3 4 2 3 2 3" xfId="48894" xr:uid="{00000000-0005-0000-0000-00001A410000}"/>
    <cellStyle name="Normal 6 5 3 4 2 3 3" xfId="22875" xr:uid="{00000000-0005-0000-0000-00001B410000}"/>
    <cellStyle name="Normal 6 5 3 4 2 3 4" xfId="40221" xr:uid="{00000000-0005-0000-0000-00001C410000}"/>
    <cellStyle name="Normal 6 5 3 4 2 4" xfId="10912" xr:uid="{00000000-0005-0000-0000-00001D410000}"/>
    <cellStyle name="Normal 6 5 3 4 2 4 2" xfId="28265" xr:uid="{00000000-0005-0000-0000-00001E410000}"/>
    <cellStyle name="Normal 6 5 3 4 2 4 3" xfId="45611" xr:uid="{00000000-0005-0000-0000-00001F410000}"/>
    <cellStyle name="Normal 6 5 3 4 2 5" xfId="19592" xr:uid="{00000000-0005-0000-0000-000020410000}"/>
    <cellStyle name="Normal 6 5 3 4 2 6" xfId="36938" xr:uid="{00000000-0005-0000-0000-000021410000}"/>
    <cellStyle name="Normal 6 5 3 4 3" xfId="6208" xr:uid="{00000000-0005-0000-0000-000022410000}"/>
    <cellStyle name="Normal 6 5 3 4 3 2" xfId="14881" xr:uid="{00000000-0005-0000-0000-000023410000}"/>
    <cellStyle name="Normal 6 5 3 4 3 2 2" xfId="32234" xr:uid="{00000000-0005-0000-0000-000024410000}"/>
    <cellStyle name="Normal 6 5 3 4 3 2 3" xfId="49580" xr:uid="{00000000-0005-0000-0000-000025410000}"/>
    <cellStyle name="Normal 6 5 3 4 3 3" xfId="23561" xr:uid="{00000000-0005-0000-0000-000026410000}"/>
    <cellStyle name="Normal 6 5 3 4 3 4" xfId="40907" xr:uid="{00000000-0005-0000-0000-000027410000}"/>
    <cellStyle name="Normal 6 5 3 4 4" xfId="4052" xr:uid="{00000000-0005-0000-0000-000028410000}"/>
    <cellStyle name="Normal 6 5 3 4 4 2" xfId="12725" xr:uid="{00000000-0005-0000-0000-000029410000}"/>
    <cellStyle name="Normal 6 5 3 4 4 2 2" xfId="30078" xr:uid="{00000000-0005-0000-0000-00002A410000}"/>
    <cellStyle name="Normal 6 5 3 4 4 2 3" xfId="47424" xr:uid="{00000000-0005-0000-0000-00002B410000}"/>
    <cellStyle name="Normal 6 5 3 4 4 3" xfId="21405" xr:uid="{00000000-0005-0000-0000-00002C410000}"/>
    <cellStyle name="Normal 6 5 3 4 4 4" xfId="38751" xr:uid="{00000000-0005-0000-0000-00002D410000}"/>
    <cellStyle name="Normal 6 5 3 4 5" xfId="9099" xr:uid="{00000000-0005-0000-0000-00002E410000}"/>
    <cellStyle name="Normal 6 5 3 4 5 2" xfId="26452" xr:uid="{00000000-0005-0000-0000-00002F410000}"/>
    <cellStyle name="Normal 6 5 3 4 5 3" xfId="43798" xr:uid="{00000000-0005-0000-0000-000030410000}"/>
    <cellStyle name="Normal 6 5 3 4 6" xfId="17779" xr:uid="{00000000-0005-0000-0000-000031410000}"/>
    <cellStyle name="Normal 6 5 3 4 7" xfId="35125" xr:uid="{00000000-0005-0000-0000-000032410000}"/>
    <cellStyle name="Normal 6 5 3 5" xfId="1994" xr:uid="{00000000-0005-0000-0000-000033410000}"/>
    <cellStyle name="Normal 6 5 3 5 2" xfId="7776" xr:uid="{00000000-0005-0000-0000-000034410000}"/>
    <cellStyle name="Normal 6 5 3 5 2 2" xfId="16449" xr:uid="{00000000-0005-0000-0000-000035410000}"/>
    <cellStyle name="Normal 6 5 3 5 2 2 2" xfId="33802" xr:uid="{00000000-0005-0000-0000-000036410000}"/>
    <cellStyle name="Normal 6 5 3 5 2 2 3" xfId="51148" xr:uid="{00000000-0005-0000-0000-000037410000}"/>
    <cellStyle name="Normal 6 5 3 5 2 3" xfId="25129" xr:uid="{00000000-0005-0000-0000-000038410000}"/>
    <cellStyle name="Normal 6 5 3 5 2 4" xfId="42475" xr:uid="{00000000-0005-0000-0000-000039410000}"/>
    <cellStyle name="Normal 6 5 3 5 3" xfId="3807" xr:uid="{00000000-0005-0000-0000-00003A410000}"/>
    <cellStyle name="Normal 6 5 3 5 3 2" xfId="12480" xr:uid="{00000000-0005-0000-0000-00003B410000}"/>
    <cellStyle name="Normal 6 5 3 5 3 2 2" xfId="29833" xr:uid="{00000000-0005-0000-0000-00003C410000}"/>
    <cellStyle name="Normal 6 5 3 5 3 2 3" xfId="47179" xr:uid="{00000000-0005-0000-0000-00003D410000}"/>
    <cellStyle name="Normal 6 5 3 5 3 3" xfId="21160" xr:uid="{00000000-0005-0000-0000-00003E410000}"/>
    <cellStyle name="Normal 6 5 3 5 3 4" xfId="38506" xr:uid="{00000000-0005-0000-0000-00003F410000}"/>
    <cellStyle name="Normal 6 5 3 5 4" xfId="10667" xr:uid="{00000000-0005-0000-0000-000040410000}"/>
    <cellStyle name="Normal 6 5 3 5 4 2" xfId="28020" xr:uid="{00000000-0005-0000-0000-000041410000}"/>
    <cellStyle name="Normal 6 5 3 5 4 3" xfId="45366" xr:uid="{00000000-0005-0000-0000-000042410000}"/>
    <cellStyle name="Normal 6 5 3 5 5" xfId="19347" xr:uid="{00000000-0005-0000-0000-000043410000}"/>
    <cellStyle name="Normal 6 5 3 5 6" xfId="36693" xr:uid="{00000000-0005-0000-0000-000044410000}"/>
    <cellStyle name="Normal 6 5 3 6" xfId="1161" xr:uid="{00000000-0005-0000-0000-000045410000}"/>
    <cellStyle name="Normal 6 5 3 6 2" xfId="6943" xr:uid="{00000000-0005-0000-0000-000046410000}"/>
    <cellStyle name="Normal 6 5 3 6 2 2" xfId="15616" xr:uid="{00000000-0005-0000-0000-000047410000}"/>
    <cellStyle name="Normal 6 5 3 6 2 2 2" xfId="32969" xr:uid="{00000000-0005-0000-0000-000048410000}"/>
    <cellStyle name="Normal 6 5 3 6 2 2 3" xfId="50315" xr:uid="{00000000-0005-0000-0000-000049410000}"/>
    <cellStyle name="Normal 6 5 3 6 2 3" xfId="24296" xr:uid="{00000000-0005-0000-0000-00004A410000}"/>
    <cellStyle name="Normal 6 5 3 6 2 4" xfId="41642" xr:uid="{00000000-0005-0000-0000-00004B410000}"/>
    <cellStyle name="Normal 6 5 3 6 3" xfId="4787" xr:uid="{00000000-0005-0000-0000-00004C410000}"/>
    <cellStyle name="Normal 6 5 3 6 3 2" xfId="13460" xr:uid="{00000000-0005-0000-0000-00004D410000}"/>
    <cellStyle name="Normal 6 5 3 6 3 2 2" xfId="30813" xr:uid="{00000000-0005-0000-0000-00004E410000}"/>
    <cellStyle name="Normal 6 5 3 6 3 2 3" xfId="48159" xr:uid="{00000000-0005-0000-0000-00004F410000}"/>
    <cellStyle name="Normal 6 5 3 6 3 3" xfId="22140" xr:uid="{00000000-0005-0000-0000-000050410000}"/>
    <cellStyle name="Normal 6 5 3 6 3 4" xfId="39486" xr:uid="{00000000-0005-0000-0000-000051410000}"/>
    <cellStyle name="Normal 6 5 3 6 4" xfId="9834" xr:uid="{00000000-0005-0000-0000-000052410000}"/>
    <cellStyle name="Normal 6 5 3 6 4 2" xfId="27187" xr:uid="{00000000-0005-0000-0000-000053410000}"/>
    <cellStyle name="Normal 6 5 3 6 4 3" xfId="44533" xr:uid="{00000000-0005-0000-0000-000054410000}"/>
    <cellStyle name="Normal 6 5 3 6 5" xfId="18514" xr:uid="{00000000-0005-0000-0000-000055410000}"/>
    <cellStyle name="Normal 6 5 3 6 6" xfId="35860" xr:uid="{00000000-0005-0000-0000-000056410000}"/>
    <cellStyle name="Normal 6 5 3 7" xfId="5963" xr:uid="{00000000-0005-0000-0000-000057410000}"/>
    <cellStyle name="Normal 6 5 3 7 2" xfId="14636" xr:uid="{00000000-0005-0000-0000-000058410000}"/>
    <cellStyle name="Normal 6 5 3 7 2 2" xfId="31989" xr:uid="{00000000-0005-0000-0000-000059410000}"/>
    <cellStyle name="Normal 6 5 3 7 2 3" xfId="49335" xr:uid="{00000000-0005-0000-0000-00005A410000}"/>
    <cellStyle name="Normal 6 5 3 7 3" xfId="23316" xr:uid="{00000000-0005-0000-0000-00005B410000}"/>
    <cellStyle name="Normal 6 5 3 7 4" xfId="40662" xr:uid="{00000000-0005-0000-0000-00005C410000}"/>
    <cellStyle name="Normal 6 5 3 8" xfId="2974" xr:uid="{00000000-0005-0000-0000-00005D410000}"/>
    <cellStyle name="Normal 6 5 3 8 2" xfId="11647" xr:uid="{00000000-0005-0000-0000-00005E410000}"/>
    <cellStyle name="Normal 6 5 3 8 2 2" xfId="29000" xr:uid="{00000000-0005-0000-0000-00005F410000}"/>
    <cellStyle name="Normal 6 5 3 8 2 3" xfId="46346" xr:uid="{00000000-0005-0000-0000-000060410000}"/>
    <cellStyle name="Normal 6 5 3 8 3" xfId="20327" xr:uid="{00000000-0005-0000-0000-000061410000}"/>
    <cellStyle name="Normal 6 5 3 8 4" xfId="37673" xr:uid="{00000000-0005-0000-0000-000062410000}"/>
    <cellStyle name="Normal 6 5 3 9" xfId="8854" xr:uid="{00000000-0005-0000-0000-000063410000}"/>
    <cellStyle name="Normal 6 5 3 9 2" xfId="26207" xr:uid="{00000000-0005-0000-0000-000064410000}"/>
    <cellStyle name="Normal 6 5 3 9 3" xfId="43553" xr:uid="{00000000-0005-0000-0000-000065410000}"/>
    <cellStyle name="Normal 6 5 4" xfId="279" xr:uid="{00000000-0005-0000-0000-000066410000}"/>
    <cellStyle name="Normal 6 5 4 10" xfId="34978" xr:uid="{00000000-0005-0000-0000-000067410000}"/>
    <cellStyle name="Normal 6 5 4 2" xfId="1014" xr:uid="{00000000-0005-0000-0000-000068410000}"/>
    <cellStyle name="Normal 6 5 4 2 2" xfId="2827" xr:uid="{00000000-0005-0000-0000-000069410000}"/>
    <cellStyle name="Normal 6 5 4 2 2 2" xfId="8609" xr:uid="{00000000-0005-0000-0000-00006A410000}"/>
    <cellStyle name="Normal 6 5 4 2 2 2 2" xfId="17282" xr:uid="{00000000-0005-0000-0000-00006B410000}"/>
    <cellStyle name="Normal 6 5 4 2 2 2 2 2" xfId="34635" xr:uid="{00000000-0005-0000-0000-00006C410000}"/>
    <cellStyle name="Normal 6 5 4 2 2 2 2 3" xfId="51981" xr:uid="{00000000-0005-0000-0000-00006D410000}"/>
    <cellStyle name="Normal 6 5 4 2 2 2 3" xfId="25962" xr:uid="{00000000-0005-0000-0000-00006E410000}"/>
    <cellStyle name="Normal 6 5 4 2 2 2 4" xfId="43308" xr:uid="{00000000-0005-0000-0000-00006F410000}"/>
    <cellStyle name="Normal 6 5 4 2 2 3" xfId="4640" xr:uid="{00000000-0005-0000-0000-000070410000}"/>
    <cellStyle name="Normal 6 5 4 2 2 3 2" xfId="13313" xr:uid="{00000000-0005-0000-0000-000071410000}"/>
    <cellStyle name="Normal 6 5 4 2 2 3 2 2" xfId="30666" xr:uid="{00000000-0005-0000-0000-000072410000}"/>
    <cellStyle name="Normal 6 5 4 2 2 3 2 3" xfId="48012" xr:uid="{00000000-0005-0000-0000-000073410000}"/>
    <cellStyle name="Normal 6 5 4 2 2 3 3" xfId="21993" xr:uid="{00000000-0005-0000-0000-000074410000}"/>
    <cellStyle name="Normal 6 5 4 2 2 3 4" xfId="39339" xr:uid="{00000000-0005-0000-0000-000075410000}"/>
    <cellStyle name="Normal 6 5 4 2 2 4" xfId="11500" xr:uid="{00000000-0005-0000-0000-000076410000}"/>
    <cellStyle name="Normal 6 5 4 2 2 4 2" xfId="28853" xr:uid="{00000000-0005-0000-0000-000077410000}"/>
    <cellStyle name="Normal 6 5 4 2 2 4 3" xfId="46199" xr:uid="{00000000-0005-0000-0000-000078410000}"/>
    <cellStyle name="Normal 6 5 4 2 2 5" xfId="20180" xr:uid="{00000000-0005-0000-0000-000079410000}"/>
    <cellStyle name="Normal 6 5 4 2 2 6" xfId="37526" xr:uid="{00000000-0005-0000-0000-00007A410000}"/>
    <cellStyle name="Normal 6 5 4 2 3" xfId="1749" xr:uid="{00000000-0005-0000-0000-00007B410000}"/>
    <cellStyle name="Normal 6 5 4 2 3 2" xfId="7531" xr:uid="{00000000-0005-0000-0000-00007C410000}"/>
    <cellStyle name="Normal 6 5 4 2 3 2 2" xfId="16204" xr:uid="{00000000-0005-0000-0000-00007D410000}"/>
    <cellStyle name="Normal 6 5 4 2 3 2 2 2" xfId="33557" xr:uid="{00000000-0005-0000-0000-00007E410000}"/>
    <cellStyle name="Normal 6 5 4 2 3 2 2 3" xfId="50903" xr:uid="{00000000-0005-0000-0000-00007F410000}"/>
    <cellStyle name="Normal 6 5 4 2 3 2 3" xfId="24884" xr:uid="{00000000-0005-0000-0000-000080410000}"/>
    <cellStyle name="Normal 6 5 4 2 3 2 4" xfId="42230" xr:uid="{00000000-0005-0000-0000-000081410000}"/>
    <cellStyle name="Normal 6 5 4 2 3 3" xfId="5375" xr:uid="{00000000-0005-0000-0000-000082410000}"/>
    <cellStyle name="Normal 6 5 4 2 3 3 2" xfId="14048" xr:uid="{00000000-0005-0000-0000-000083410000}"/>
    <cellStyle name="Normal 6 5 4 2 3 3 2 2" xfId="31401" xr:uid="{00000000-0005-0000-0000-000084410000}"/>
    <cellStyle name="Normal 6 5 4 2 3 3 2 3" xfId="48747" xr:uid="{00000000-0005-0000-0000-000085410000}"/>
    <cellStyle name="Normal 6 5 4 2 3 3 3" xfId="22728" xr:uid="{00000000-0005-0000-0000-000086410000}"/>
    <cellStyle name="Normal 6 5 4 2 3 3 4" xfId="40074" xr:uid="{00000000-0005-0000-0000-000087410000}"/>
    <cellStyle name="Normal 6 5 4 2 3 4" xfId="10422" xr:uid="{00000000-0005-0000-0000-000088410000}"/>
    <cellStyle name="Normal 6 5 4 2 3 4 2" xfId="27775" xr:uid="{00000000-0005-0000-0000-000089410000}"/>
    <cellStyle name="Normal 6 5 4 2 3 4 3" xfId="45121" xr:uid="{00000000-0005-0000-0000-00008A410000}"/>
    <cellStyle name="Normal 6 5 4 2 3 5" xfId="19102" xr:uid="{00000000-0005-0000-0000-00008B410000}"/>
    <cellStyle name="Normal 6 5 4 2 3 6" xfId="36448" xr:uid="{00000000-0005-0000-0000-00008C410000}"/>
    <cellStyle name="Normal 6 5 4 2 4" xfId="6796" xr:uid="{00000000-0005-0000-0000-00008D410000}"/>
    <cellStyle name="Normal 6 5 4 2 4 2" xfId="15469" xr:uid="{00000000-0005-0000-0000-00008E410000}"/>
    <cellStyle name="Normal 6 5 4 2 4 2 2" xfId="32822" xr:uid="{00000000-0005-0000-0000-00008F410000}"/>
    <cellStyle name="Normal 6 5 4 2 4 2 3" xfId="50168" xr:uid="{00000000-0005-0000-0000-000090410000}"/>
    <cellStyle name="Normal 6 5 4 2 4 3" xfId="24149" xr:uid="{00000000-0005-0000-0000-000091410000}"/>
    <cellStyle name="Normal 6 5 4 2 4 4" xfId="41495" xr:uid="{00000000-0005-0000-0000-000092410000}"/>
    <cellStyle name="Normal 6 5 4 2 5" xfId="3562" xr:uid="{00000000-0005-0000-0000-000093410000}"/>
    <cellStyle name="Normal 6 5 4 2 5 2" xfId="12235" xr:uid="{00000000-0005-0000-0000-000094410000}"/>
    <cellStyle name="Normal 6 5 4 2 5 2 2" xfId="29588" xr:uid="{00000000-0005-0000-0000-000095410000}"/>
    <cellStyle name="Normal 6 5 4 2 5 2 3" xfId="46934" xr:uid="{00000000-0005-0000-0000-000096410000}"/>
    <cellStyle name="Normal 6 5 4 2 5 3" xfId="20915" xr:uid="{00000000-0005-0000-0000-000097410000}"/>
    <cellStyle name="Normal 6 5 4 2 5 4" xfId="38261" xr:uid="{00000000-0005-0000-0000-000098410000}"/>
    <cellStyle name="Normal 6 5 4 2 6" xfId="9687" xr:uid="{00000000-0005-0000-0000-000099410000}"/>
    <cellStyle name="Normal 6 5 4 2 6 2" xfId="27040" xr:uid="{00000000-0005-0000-0000-00009A410000}"/>
    <cellStyle name="Normal 6 5 4 2 6 3" xfId="44386" xr:uid="{00000000-0005-0000-0000-00009B410000}"/>
    <cellStyle name="Normal 6 5 4 2 7" xfId="18367" xr:uid="{00000000-0005-0000-0000-00009C410000}"/>
    <cellStyle name="Normal 6 5 4 2 8" xfId="35713" xr:uid="{00000000-0005-0000-0000-00009D410000}"/>
    <cellStyle name="Normal 6 5 4 3" xfId="524" xr:uid="{00000000-0005-0000-0000-00009E410000}"/>
    <cellStyle name="Normal 6 5 4 3 2" xfId="2337" xr:uid="{00000000-0005-0000-0000-00009F410000}"/>
    <cellStyle name="Normal 6 5 4 3 2 2" xfId="8119" xr:uid="{00000000-0005-0000-0000-0000A0410000}"/>
    <cellStyle name="Normal 6 5 4 3 2 2 2" xfId="16792" xr:uid="{00000000-0005-0000-0000-0000A1410000}"/>
    <cellStyle name="Normal 6 5 4 3 2 2 2 2" xfId="34145" xr:uid="{00000000-0005-0000-0000-0000A2410000}"/>
    <cellStyle name="Normal 6 5 4 3 2 2 2 3" xfId="51491" xr:uid="{00000000-0005-0000-0000-0000A3410000}"/>
    <cellStyle name="Normal 6 5 4 3 2 2 3" xfId="25472" xr:uid="{00000000-0005-0000-0000-0000A4410000}"/>
    <cellStyle name="Normal 6 5 4 3 2 2 4" xfId="42818" xr:uid="{00000000-0005-0000-0000-0000A5410000}"/>
    <cellStyle name="Normal 6 5 4 3 2 3" xfId="5620" xr:uid="{00000000-0005-0000-0000-0000A6410000}"/>
    <cellStyle name="Normal 6 5 4 3 2 3 2" xfId="14293" xr:uid="{00000000-0005-0000-0000-0000A7410000}"/>
    <cellStyle name="Normal 6 5 4 3 2 3 2 2" xfId="31646" xr:uid="{00000000-0005-0000-0000-0000A8410000}"/>
    <cellStyle name="Normal 6 5 4 3 2 3 2 3" xfId="48992" xr:uid="{00000000-0005-0000-0000-0000A9410000}"/>
    <cellStyle name="Normal 6 5 4 3 2 3 3" xfId="22973" xr:uid="{00000000-0005-0000-0000-0000AA410000}"/>
    <cellStyle name="Normal 6 5 4 3 2 3 4" xfId="40319" xr:uid="{00000000-0005-0000-0000-0000AB410000}"/>
    <cellStyle name="Normal 6 5 4 3 2 4" xfId="11010" xr:uid="{00000000-0005-0000-0000-0000AC410000}"/>
    <cellStyle name="Normal 6 5 4 3 2 4 2" xfId="28363" xr:uid="{00000000-0005-0000-0000-0000AD410000}"/>
    <cellStyle name="Normal 6 5 4 3 2 4 3" xfId="45709" xr:uid="{00000000-0005-0000-0000-0000AE410000}"/>
    <cellStyle name="Normal 6 5 4 3 2 5" xfId="19690" xr:uid="{00000000-0005-0000-0000-0000AF410000}"/>
    <cellStyle name="Normal 6 5 4 3 2 6" xfId="37036" xr:uid="{00000000-0005-0000-0000-0000B0410000}"/>
    <cellStyle name="Normal 6 5 4 3 3" xfId="6306" xr:uid="{00000000-0005-0000-0000-0000B1410000}"/>
    <cellStyle name="Normal 6 5 4 3 3 2" xfId="14979" xr:uid="{00000000-0005-0000-0000-0000B2410000}"/>
    <cellStyle name="Normal 6 5 4 3 3 2 2" xfId="32332" xr:uid="{00000000-0005-0000-0000-0000B3410000}"/>
    <cellStyle name="Normal 6 5 4 3 3 2 3" xfId="49678" xr:uid="{00000000-0005-0000-0000-0000B4410000}"/>
    <cellStyle name="Normal 6 5 4 3 3 3" xfId="23659" xr:uid="{00000000-0005-0000-0000-0000B5410000}"/>
    <cellStyle name="Normal 6 5 4 3 3 4" xfId="41005" xr:uid="{00000000-0005-0000-0000-0000B6410000}"/>
    <cellStyle name="Normal 6 5 4 3 4" xfId="4150" xr:uid="{00000000-0005-0000-0000-0000B7410000}"/>
    <cellStyle name="Normal 6 5 4 3 4 2" xfId="12823" xr:uid="{00000000-0005-0000-0000-0000B8410000}"/>
    <cellStyle name="Normal 6 5 4 3 4 2 2" xfId="30176" xr:uid="{00000000-0005-0000-0000-0000B9410000}"/>
    <cellStyle name="Normal 6 5 4 3 4 2 3" xfId="47522" xr:uid="{00000000-0005-0000-0000-0000BA410000}"/>
    <cellStyle name="Normal 6 5 4 3 4 3" xfId="21503" xr:uid="{00000000-0005-0000-0000-0000BB410000}"/>
    <cellStyle name="Normal 6 5 4 3 4 4" xfId="38849" xr:uid="{00000000-0005-0000-0000-0000BC410000}"/>
    <cellStyle name="Normal 6 5 4 3 5" xfId="9197" xr:uid="{00000000-0005-0000-0000-0000BD410000}"/>
    <cellStyle name="Normal 6 5 4 3 5 2" xfId="26550" xr:uid="{00000000-0005-0000-0000-0000BE410000}"/>
    <cellStyle name="Normal 6 5 4 3 5 3" xfId="43896" xr:uid="{00000000-0005-0000-0000-0000BF410000}"/>
    <cellStyle name="Normal 6 5 4 3 6" xfId="17877" xr:uid="{00000000-0005-0000-0000-0000C0410000}"/>
    <cellStyle name="Normal 6 5 4 3 7" xfId="35223" xr:uid="{00000000-0005-0000-0000-0000C1410000}"/>
    <cellStyle name="Normal 6 5 4 4" xfId="2092" xr:uid="{00000000-0005-0000-0000-0000C2410000}"/>
    <cellStyle name="Normal 6 5 4 4 2" xfId="7874" xr:uid="{00000000-0005-0000-0000-0000C3410000}"/>
    <cellStyle name="Normal 6 5 4 4 2 2" xfId="16547" xr:uid="{00000000-0005-0000-0000-0000C4410000}"/>
    <cellStyle name="Normal 6 5 4 4 2 2 2" xfId="33900" xr:uid="{00000000-0005-0000-0000-0000C5410000}"/>
    <cellStyle name="Normal 6 5 4 4 2 2 3" xfId="51246" xr:uid="{00000000-0005-0000-0000-0000C6410000}"/>
    <cellStyle name="Normal 6 5 4 4 2 3" xfId="25227" xr:uid="{00000000-0005-0000-0000-0000C7410000}"/>
    <cellStyle name="Normal 6 5 4 4 2 4" xfId="42573" xr:uid="{00000000-0005-0000-0000-0000C8410000}"/>
    <cellStyle name="Normal 6 5 4 4 3" xfId="3905" xr:uid="{00000000-0005-0000-0000-0000C9410000}"/>
    <cellStyle name="Normal 6 5 4 4 3 2" xfId="12578" xr:uid="{00000000-0005-0000-0000-0000CA410000}"/>
    <cellStyle name="Normal 6 5 4 4 3 2 2" xfId="29931" xr:uid="{00000000-0005-0000-0000-0000CB410000}"/>
    <cellStyle name="Normal 6 5 4 4 3 2 3" xfId="47277" xr:uid="{00000000-0005-0000-0000-0000CC410000}"/>
    <cellStyle name="Normal 6 5 4 4 3 3" xfId="21258" xr:uid="{00000000-0005-0000-0000-0000CD410000}"/>
    <cellStyle name="Normal 6 5 4 4 3 4" xfId="38604" xr:uid="{00000000-0005-0000-0000-0000CE410000}"/>
    <cellStyle name="Normal 6 5 4 4 4" xfId="10765" xr:uid="{00000000-0005-0000-0000-0000CF410000}"/>
    <cellStyle name="Normal 6 5 4 4 4 2" xfId="28118" xr:uid="{00000000-0005-0000-0000-0000D0410000}"/>
    <cellStyle name="Normal 6 5 4 4 4 3" xfId="45464" xr:uid="{00000000-0005-0000-0000-0000D1410000}"/>
    <cellStyle name="Normal 6 5 4 4 5" xfId="19445" xr:uid="{00000000-0005-0000-0000-0000D2410000}"/>
    <cellStyle name="Normal 6 5 4 4 6" xfId="36791" xr:uid="{00000000-0005-0000-0000-0000D3410000}"/>
    <cellStyle name="Normal 6 5 4 5" xfId="1259" xr:uid="{00000000-0005-0000-0000-0000D4410000}"/>
    <cellStyle name="Normal 6 5 4 5 2" xfId="7041" xr:uid="{00000000-0005-0000-0000-0000D5410000}"/>
    <cellStyle name="Normal 6 5 4 5 2 2" xfId="15714" xr:uid="{00000000-0005-0000-0000-0000D6410000}"/>
    <cellStyle name="Normal 6 5 4 5 2 2 2" xfId="33067" xr:uid="{00000000-0005-0000-0000-0000D7410000}"/>
    <cellStyle name="Normal 6 5 4 5 2 2 3" xfId="50413" xr:uid="{00000000-0005-0000-0000-0000D8410000}"/>
    <cellStyle name="Normal 6 5 4 5 2 3" xfId="24394" xr:uid="{00000000-0005-0000-0000-0000D9410000}"/>
    <cellStyle name="Normal 6 5 4 5 2 4" xfId="41740" xr:uid="{00000000-0005-0000-0000-0000DA410000}"/>
    <cellStyle name="Normal 6 5 4 5 3" xfId="4885" xr:uid="{00000000-0005-0000-0000-0000DB410000}"/>
    <cellStyle name="Normal 6 5 4 5 3 2" xfId="13558" xr:uid="{00000000-0005-0000-0000-0000DC410000}"/>
    <cellStyle name="Normal 6 5 4 5 3 2 2" xfId="30911" xr:uid="{00000000-0005-0000-0000-0000DD410000}"/>
    <cellStyle name="Normal 6 5 4 5 3 2 3" xfId="48257" xr:uid="{00000000-0005-0000-0000-0000DE410000}"/>
    <cellStyle name="Normal 6 5 4 5 3 3" xfId="22238" xr:uid="{00000000-0005-0000-0000-0000DF410000}"/>
    <cellStyle name="Normal 6 5 4 5 3 4" xfId="39584" xr:uid="{00000000-0005-0000-0000-0000E0410000}"/>
    <cellStyle name="Normal 6 5 4 5 4" xfId="9932" xr:uid="{00000000-0005-0000-0000-0000E1410000}"/>
    <cellStyle name="Normal 6 5 4 5 4 2" xfId="27285" xr:uid="{00000000-0005-0000-0000-0000E2410000}"/>
    <cellStyle name="Normal 6 5 4 5 4 3" xfId="44631" xr:uid="{00000000-0005-0000-0000-0000E3410000}"/>
    <cellStyle name="Normal 6 5 4 5 5" xfId="18612" xr:uid="{00000000-0005-0000-0000-0000E4410000}"/>
    <cellStyle name="Normal 6 5 4 5 6" xfId="35958" xr:uid="{00000000-0005-0000-0000-0000E5410000}"/>
    <cellStyle name="Normal 6 5 4 6" xfId="6061" xr:uid="{00000000-0005-0000-0000-0000E6410000}"/>
    <cellStyle name="Normal 6 5 4 6 2" xfId="14734" xr:uid="{00000000-0005-0000-0000-0000E7410000}"/>
    <cellStyle name="Normal 6 5 4 6 2 2" xfId="32087" xr:uid="{00000000-0005-0000-0000-0000E8410000}"/>
    <cellStyle name="Normal 6 5 4 6 2 3" xfId="49433" xr:uid="{00000000-0005-0000-0000-0000E9410000}"/>
    <cellStyle name="Normal 6 5 4 6 3" xfId="23414" xr:uid="{00000000-0005-0000-0000-0000EA410000}"/>
    <cellStyle name="Normal 6 5 4 6 4" xfId="40760" xr:uid="{00000000-0005-0000-0000-0000EB410000}"/>
    <cellStyle name="Normal 6 5 4 7" xfId="3072" xr:uid="{00000000-0005-0000-0000-0000EC410000}"/>
    <cellStyle name="Normal 6 5 4 7 2" xfId="11745" xr:uid="{00000000-0005-0000-0000-0000ED410000}"/>
    <cellStyle name="Normal 6 5 4 7 2 2" xfId="29098" xr:uid="{00000000-0005-0000-0000-0000EE410000}"/>
    <cellStyle name="Normal 6 5 4 7 2 3" xfId="46444" xr:uid="{00000000-0005-0000-0000-0000EF410000}"/>
    <cellStyle name="Normal 6 5 4 7 3" xfId="20425" xr:uid="{00000000-0005-0000-0000-0000F0410000}"/>
    <cellStyle name="Normal 6 5 4 7 4" xfId="37771" xr:uid="{00000000-0005-0000-0000-0000F1410000}"/>
    <cellStyle name="Normal 6 5 4 8" xfId="8952" xr:uid="{00000000-0005-0000-0000-0000F2410000}"/>
    <cellStyle name="Normal 6 5 4 8 2" xfId="26305" xr:uid="{00000000-0005-0000-0000-0000F3410000}"/>
    <cellStyle name="Normal 6 5 4 8 3" xfId="43651" xr:uid="{00000000-0005-0000-0000-0000F4410000}"/>
    <cellStyle name="Normal 6 5 4 9" xfId="17632" xr:uid="{00000000-0005-0000-0000-0000F5410000}"/>
    <cellStyle name="Normal 6 5 5" xfId="132" xr:uid="{00000000-0005-0000-0000-0000F6410000}"/>
    <cellStyle name="Normal 6 5 5 10" xfId="34831" xr:uid="{00000000-0005-0000-0000-0000F7410000}"/>
    <cellStyle name="Normal 6 5 5 2" xfId="867" xr:uid="{00000000-0005-0000-0000-0000F8410000}"/>
    <cellStyle name="Normal 6 5 5 2 2" xfId="2680" xr:uid="{00000000-0005-0000-0000-0000F9410000}"/>
    <cellStyle name="Normal 6 5 5 2 2 2" xfId="8462" xr:uid="{00000000-0005-0000-0000-0000FA410000}"/>
    <cellStyle name="Normal 6 5 5 2 2 2 2" xfId="17135" xr:uid="{00000000-0005-0000-0000-0000FB410000}"/>
    <cellStyle name="Normal 6 5 5 2 2 2 2 2" xfId="34488" xr:uid="{00000000-0005-0000-0000-0000FC410000}"/>
    <cellStyle name="Normal 6 5 5 2 2 2 2 3" xfId="51834" xr:uid="{00000000-0005-0000-0000-0000FD410000}"/>
    <cellStyle name="Normal 6 5 5 2 2 2 3" xfId="25815" xr:uid="{00000000-0005-0000-0000-0000FE410000}"/>
    <cellStyle name="Normal 6 5 5 2 2 2 4" xfId="43161" xr:uid="{00000000-0005-0000-0000-0000FF410000}"/>
    <cellStyle name="Normal 6 5 5 2 2 3" xfId="4493" xr:uid="{00000000-0005-0000-0000-000000420000}"/>
    <cellStyle name="Normal 6 5 5 2 2 3 2" xfId="13166" xr:uid="{00000000-0005-0000-0000-000001420000}"/>
    <cellStyle name="Normal 6 5 5 2 2 3 2 2" xfId="30519" xr:uid="{00000000-0005-0000-0000-000002420000}"/>
    <cellStyle name="Normal 6 5 5 2 2 3 2 3" xfId="47865" xr:uid="{00000000-0005-0000-0000-000003420000}"/>
    <cellStyle name="Normal 6 5 5 2 2 3 3" xfId="21846" xr:uid="{00000000-0005-0000-0000-000004420000}"/>
    <cellStyle name="Normal 6 5 5 2 2 3 4" xfId="39192" xr:uid="{00000000-0005-0000-0000-000005420000}"/>
    <cellStyle name="Normal 6 5 5 2 2 4" xfId="11353" xr:uid="{00000000-0005-0000-0000-000006420000}"/>
    <cellStyle name="Normal 6 5 5 2 2 4 2" xfId="28706" xr:uid="{00000000-0005-0000-0000-000007420000}"/>
    <cellStyle name="Normal 6 5 5 2 2 4 3" xfId="46052" xr:uid="{00000000-0005-0000-0000-000008420000}"/>
    <cellStyle name="Normal 6 5 5 2 2 5" xfId="20033" xr:uid="{00000000-0005-0000-0000-000009420000}"/>
    <cellStyle name="Normal 6 5 5 2 2 6" xfId="37379" xr:uid="{00000000-0005-0000-0000-00000A420000}"/>
    <cellStyle name="Normal 6 5 5 2 3" xfId="1602" xr:uid="{00000000-0005-0000-0000-00000B420000}"/>
    <cellStyle name="Normal 6 5 5 2 3 2" xfId="7384" xr:uid="{00000000-0005-0000-0000-00000C420000}"/>
    <cellStyle name="Normal 6 5 5 2 3 2 2" xfId="16057" xr:uid="{00000000-0005-0000-0000-00000D420000}"/>
    <cellStyle name="Normal 6 5 5 2 3 2 2 2" xfId="33410" xr:uid="{00000000-0005-0000-0000-00000E420000}"/>
    <cellStyle name="Normal 6 5 5 2 3 2 2 3" xfId="50756" xr:uid="{00000000-0005-0000-0000-00000F420000}"/>
    <cellStyle name="Normal 6 5 5 2 3 2 3" xfId="24737" xr:uid="{00000000-0005-0000-0000-000010420000}"/>
    <cellStyle name="Normal 6 5 5 2 3 2 4" xfId="42083" xr:uid="{00000000-0005-0000-0000-000011420000}"/>
    <cellStyle name="Normal 6 5 5 2 3 3" xfId="5228" xr:uid="{00000000-0005-0000-0000-000012420000}"/>
    <cellStyle name="Normal 6 5 5 2 3 3 2" xfId="13901" xr:uid="{00000000-0005-0000-0000-000013420000}"/>
    <cellStyle name="Normal 6 5 5 2 3 3 2 2" xfId="31254" xr:uid="{00000000-0005-0000-0000-000014420000}"/>
    <cellStyle name="Normal 6 5 5 2 3 3 2 3" xfId="48600" xr:uid="{00000000-0005-0000-0000-000015420000}"/>
    <cellStyle name="Normal 6 5 5 2 3 3 3" xfId="22581" xr:uid="{00000000-0005-0000-0000-000016420000}"/>
    <cellStyle name="Normal 6 5 5 2 3 3 4" xfId="39927" xr:uid="{00000000-0005-0000-0000-000017420000}"/>
    <cellStyle name="Normal 6 5 5 2 3 4" xfId="10275" xr:uid="{00000000-0005-0000-0000-000018420000}"/>
    <cellStyle name="Normal 6 5 5 2 3 4 2" xfId="27628" xr:uid="{00000000-0005-0000-0000-000019420000}"/>
    <cellStyle name="Normal 6 5 5 2 3 4 3" xfId="44974" xr:uid="{00000000-0005-0000-0000-00001A420000}"/>
    <cellStyle name="Normal 6 5 5 2 3 5" xfId="18955" xr:uid="{00000000-0005-0000-0000-00001B420000}"/>
    <cellStyle name="Normal 6 5 5 2 3 6" xfId="36301" xr:uid="{00000000-0005-0000-0000-00001C420000}"/>
    <cellStyle name="Normal 6 5 5 2 4" xfId="6649" xr:uid="{00000000-0005-0000-0000-00001D420000}"/>
    <cellStyle name="Normal 6 5 5 2 4 2" xfId="15322" xr:uid="{00000000-0005-0000-0000-00001E420000}"/>
    <cellStyle name="Normal 6 5 5 2 4 2 2" xfId="32675" xr:uid="{00000000-0005-0000-0000-00001F420000}"/>
    <cellStyle name="Normal 6 5 5 2 4 2 3" xfId="50021" xr:uid="{00000000-0005-0000-0000-000020420000}"/>
    <cellStyle name="Normal 6 5 5 2 4 3" xfId="24002" xr:uid="{00000000-0005-0000-0000-000021420000}"/>
    <cellStyle name="Normal 6 5 5 2 4 4" xfId="41348" xr:uid="{00000000-0005-0000-0000-000022420000}"/>
    <cellStyle name="Normal 6 5 5 2 5" xfId="3415" xr:uid="{00000000-0005-0000-0000-000023420000}"/>
    <cellStyle name="Normal 6 5 5 2 5 2" xfId="12088" xr:uid="{00000000-0005-0000-0000-000024420000}"/>
    <cellStyle name="Normal 6 5 5 2 5 2 2" xfId="29441" xr:uid="{00000000-0005-0000-0000-000025420000}"/>
    <cellStyle name="Normal 6 5 5 2 5 2 3" xfId="46787" xr:uid="{00000000-0005-0000-0000-000026420000}"/>
    <cellStyle name="Normal 6 5 5 2 5 3" xfId="20768" xr:uid="{00000000-0005-0000-0000-000027420000}"/>
    <cellStyle name="Normal 6 5 5 2 5 4" xfId="38114" xr:uid="{00000000-0005-0000-0000-000028420000}"/>
    <cellStyle name="Normal 6 5 5 2 6" xfId="9540" xr:uid="{00000000-0005-0000-0000-000029420000}"/>
    <cellStyle name="Normal 6 5 5 2 6 2" xfId="26893" xr:uid="{00000000-0005-0000-0000-00002A420000}"/>
    <cellStyle name="Normal 6 5 5 2 6 3" xfId="44239" xr:uid="{00000000-0005-0000-0000-00002B420000}"/>
    <cellStyle name="Normal 6 5 5 2 7" xfId="18220" xr:uid="{00000000-0005-0000-0000-00002C420000}"/>
    <cellStyle name="Normal 6 5 5 2 8" xfId="35566" xr:uid="{00000000-0005-0000-0000-00002D420000}"/>
    <cellStyle name="Normal 6 5 5 3" xfId="622" xr:uid="{00000000-0005-0000-0000-00002E420000}"/>
    <cellStyle name="Normal 6 5 5 3 2" xfId="2435" xr:uid="{00000000-0005-0000-0000-00002F420000}"/>
    <cellStyle name="Normal 6 5 5 3 2 2" xfId="8217" xr:uid="{00000000-0005-0000-0000-000030420000}"/>
    <cellStyle name="Normal 6 5 5 3 2 2 2" xfId="16890" xr:uid="{00000000-0005-0000-0000-000031420000}"/>
    <cellStyle name="Normal 6 5 5 3 2 2 2 2" xfId="34243" xr:uid="{00000000-0005-0000-0000-000032420000}"/>
    <cellStyle name="Normal 6 5 5 3 2 2 2 3" xfId="51589" xr:uid="{00000000-0005-0000-0000-000033420000}"/>
    <cellStyle name="Normal 6 5 5 3 2 2 3" xfId="25570" xr:uid="{00000000-0005-0000-0000-000034420000}"/>
    <cellStyle name="Normal 6 5 5 3 2 2 4" xfId="42916" xr:uid="{00000000-0005-0000-0000-000035420000}"/>
    <cellStyle name="Normal 6 5 5 3 2 3" xfId="5718" xr:uid="{00000000-0005-0000-0000-000036420000}"/>
    <cellStyle name="Normal 6 5 5 3 2 3 2" xfId="14391" xr:uid="{00000000-0005-0000-0000-000037420000}"/>
    <cellStyle name="Normal 6 5 5 3 2 3 2 2" xfId="31744" xr:uid="{00000000-0005-0000-0000-000038420000}"/>
    <cellStyle name="Normal 6 5 5 3 2 3 2 3" xfId="49090" xr:uid="{00000000-0005-0000-0000-000039420000}"/>
    <cellStyle name="Normal 6 5 5 3 2 3 3" xfId="23071" xr:uid="{00000000-0005-0000-0000-00003A420000}"/>
    <cellStyle name="Normal 6 5 5 3 2 3 4" xfId="40417" xr:uid="{00000000-0005-0000-0000-00003B420000}"/>
    <cellStyle name="Normal 6 5 5 3 2 4" xfId="11108" xr:uid="{00000000-0005-0000-0000-00003C420000}"/>
    <cellStyle name="Normal 6 5 5 3 2 4 2" xfId="28461" xr:uid="{00000000-0005-0000-0000-00003D420000}"/>
    <cellStyle name="Normal 6 5 5 3 2 4 3" xfId="45807" xr:uid="{00000000-0005-0000-0000-00003E420000}"/>
    <cellStyle name="Normal 6 5 5 3 2 5" xfId="19788" xr:uid="{00000000-0005-0000-0000-00003F420000}"/>
    <cellStyle name="Normal 6 5 5 3 2 6" xfId="37134" xr:uid="{00000000-0005-0000-0000-000040420000}"/>
    <cellStyle name="Normal 6 5 5 3 3" xfId="6404" xr:uid="{00000000-0005-0000-0000-000041420000}"/>
    <cellStyle name="Normal 6 5 5 3 3 2" xfId="15077" xr:uid="{00000000-0005-0000-0000-000042420000}"/>
    <cellStyle name="Normal 6 5 5 3 3 2 2" xfId="32430" xr:uid="{00000000-0005-0000-0000-000043420000}"/>
    <cellStyle name="Normal 6 5 5 3 3 2 3" xfId="49776" xr:uid="{00000000-0005-0000-0000-000044420000}"/>
    <cellStyle name="Normal 6 5 5 3 3 3" xfId="23757" xr:uid="{00000000-0005-0000-0000-000045420000}"/>
    <cellStyle name="Normal 6 5 5 3 3 4" xfId="41103" xr:uid="{00000000-0005-0000-0000-000046420000}"/>
    <cellStyle name="Normal 6 5 5 3 4" xfId="4248" xr:uid="{00000000-0005-0000-0000-000047420000}"/>
    <cellStyle name="Normal 6 5 5 3 4 2" xfId="12921" xr:uid="{00000000-0005-0000-0000-000048420000}"/>
    <cellStyle name="Normal 6 5 5 3 4 2 2" xfId="30274" xr:uid="{00000000-0005-0000-0000-000049420000}"/>
    <cellStyle name="Normal 6 5 5 3 4 2 3" xfId="47620" xr:uid="{00000000-0005-0000-0000-00004A420000}"/>
    <cellStyle name="Normal 6 5 5 3 4 3" xfId="21601" xr:uid="{00000000-0005-0000-0000-00004B420000}"/>
    <cellStyle name="Normal 6 5 5 3 4 4" xfId="38947" xr:uid="{00000000-0005-0000-0000-00004C420000}"/>
    <cellStyle name="Normal 6 5 5 3 5" xfId="9295" xr:uid="{00000000-0005-0000-0000-00004D420000}"/>
    <cellStyle name="Normal 6 5 5 3 5 2" xfId="26648" xr:uid="{00000000-0005-0000-0000-00004E420000}"/>
    <cellStyle name="Normal 6 5 5 3 5 3" xfId="43994" xr:uid="{00000000-0005-0000-0000-00004F420000}"/>
    <cellStyle name="Normal 6 5 5 3 6" xfId="17975" xr:uid="{00000000-0005-0000-0000-000050420000}"/>
    <cellStyle name="Normal 6 5 5 3 7" xfId="35321" xr:uid="{00000000-0005-0000-0000-000051420000}"/>
    <cellStyle name="Normal 6 5 5 4" xfId="1945" xr:uid="{00000000-0005-0000-0000-000052420000}"/>
    <cellStyle name="Normal 6 5 5 4 2" xfId="7727" xr:uid="{00000000-0005-0000-0000-000053420000}"/>
    <cellStyle name="Normal 6 5 5 4 2 2" xfId="16400" xr:uid="{00000000-0005-0000-0000-000054420000}"/>
    <cellStyle name="Normal 6 5 5 4 2 2 2" xfId="33753" xr:uid="{00000000-0005-0000-0000-000055420000}"/>
    <cellStyle name="Normal 6 5 5 4 2 2 3" xfId="51099" xr:uid="{00000000-0005-0000-0000-000056420000}"/>
    <cellStyle name="Normal 6 5 5 4 2 3" xfId="25080" xr:uid="{00000000-0005-0000-0000-000057420000}"/>
    <cellStyle name="Normal 6 5 5 4 2 4" xfId="42426" xr:uid="{00000000-0005-0000-0000-000058420000}"/>
    <cellStyle name="Normal 6 5 5 4 3" xfId="3758" xr:uid="{00000000-0005-0000-0000-000059420000}"/>
    <cellStyle name="Normal 6 5 5 4 3 2" xfId="12431" xr:uid="{00000000-0005-0000-0000-00005A420000}"/>
    <cellStyle name="Normal 6 5 5 4 3 2 2" xfId="29784" xr:uid="{00000000-0005-0000-0000-00005B420000}"/>
    <cellStyle name="Normal 6 5 5 4 3 2 3" xfId="47130" xr:uid="{00000000-0005-0000-0000-00005C420000}"/>
    <cellStyle name="Normal 6 5 5 4 3 3" xfId="21111" xr:uid="{00000000-0005-0000-0000-00005D420000}"/>
    <cellStyle name="Normal 6 5 5 4 3 4" xfId="38457" xr:uid="{00000000-0005-0000-0000-00005E420000}"/>
    <cellStyle name="Normal 6 5 5 4 4" xfId="10618" xr:uid="{00000000-0005-0000-0000-00005F420000}"/>
    <cellStyle name="Normal 6 5 5 4 4 2" xfId="27971" xr:uid="{00000000-0005-0000-0000-000060420000}"/>
    <cellStyle name="Normal 6 5 5 4 4 3" xfId="45317" xr:uid="{00000000-0005-0000-0000-000061420000}"/>
    <cellStyle name="Normal 6 5 5 4 5" xfId="19298" xr:uid="{00000000-0005-0000-0000-000062420000}"/>
    <cellStyle name="Normal 6 5 5 4 6" xfId="36644" xr:uid="{00000000-0005-0000-0000-000063420000}"/>
    <cellStyle name="Normal 6 5 5 5" xfId="1357" xr:uid="{00000000-0005-0000-0000-000064420000}"/>
    <cellStyle name="Normal 6 5 5 5 2" xfId="7139" xr:uid="{00000000-0005-0000-0000-000065420000}"/>
    <cellStyle name="Normal 6 5 5 5 2 2" xfId="15812" xr:uid="{00000000-0005-0000-0000-000066420000}"/>
    <cellStyle name="Normal 6 5 5 5 2 2 2" xfId="33165" xr:uid="{00000000-0005-0000-0000-000067420000}"/>
    <cellStyle name="Normal 6 5 5 5 2 2 3" xfId="50511" xr:uid="{00000000-0005-0000-0000-000068420000}"/>
    <cellStyle name="Normal 6 5 5 5 2 3" xfId="24492" xr:uid="{00000000-0005-0000-0000-000069420000}"/>
    <cellStyle name="Normal 6 5 5 5 2 4" xfId="41838" xr:uid="{00000000-0005-0000-0000-00006A420000}"/>
    <cellStyle name="Normal 6 5 5 5 3" xfId="4983" xr:uid="{00000000-0005-0000-0000-00006B420000}"/>
    <cellStyle name="Normal 6 5 5 5 3 2" xfId="13656" xr:uid="{00000000-0005-0000-0000-00006C420000}"/>
    <cellStyle name="Normal 6 5 5 5 3 2 2" xfId="31009" xr:uid="{00000000-0005-0000-0000-00006D420000}"/>
    <cellStyle name="Normal 6 5 5 5 3 2 3" xfId="48355" xr:uid="{00000000-0005-0000-0000-00006E420000}"/>
    <cellStyle name="Normal 6 5 5 5 3 3" xfId="22336" xr:uid="{00000000-0005-0000-0000-00006F420000}"/>
    <cellStyle name="Normal 6 5 5 5 3 4" xfId="39682" xr:uid="{00000000-0005-0000-0000-000070420000}"/>
    <cellStyle name="Normal 6 5 5 5 4" xfId="10030" xr:uid="{00000000-0005-0000-0000-000071420000}"/>
    <cellStyle name="Normal 6 5 5 5 4 2" xfId="27383" xr:uid="{00000000-0005-0000-0000-000072420000}"/>
    <cellStyle name="Normal 6 5 5 5 4 3" xfId="44729" xr:uid="{00000000-0005-0000-0000-000073420000}"/>
    <cellStyle name="Normal 6 5 5 5 5" xfId="18710" xr:uid="{00000000-0005-0000-0000-000074420000}"/>
    <cellStyle name="Normal 6 5 5 5 6" xfId="36056" xr:uid="{00000000-0005-0000-0000-000075420000}"/>
    <cellStyle name="Normal 6 5 5 6" xfId="5914" xr:uid="{00000000-0005-0000-0000-000076420000}"/>
    <cellStyle name="Normal 6 5 5 6 2" xfId="14587" xr:uid="{00000000-0005-0000-0000-000077420000}"/>
    <cellStyle name="Normal 6 5 5 6 2 2" xfId="31940" xr:uid="{00000000-0005-0000-0000-000078420000}"/>
    <cellStyle name="Normal 6 5 5 6 2 3" xfId="49286" xr:uid="{00000000-0005-0000-0000-000079420000}"/>
    <cellStyle name="Normal 6 5 5 6 3" xfId="23267" xr:uid="{00000000-0005-0000-0000-00007A420000}"/>
    <cellStyle name="Normal 6 5 5 6 4" xfId="40613" xr:uid="{00000000-0005-0000-0000-00007B420000}"/>
    <cellStyle name="Normal 6 5 5 7" xfId="3170" xr:uid="{00000000-0005-0000-0000-00007C420000}"/>
    <cellStyle name="Normal 6 5 5 7 2" xfId="11843" xr:uid="{00000000-0005-0000-0000-00007D420000}"/>
    <cellStyle name="Normal 6 5 5 7 2 2" xfId="29196" xr:uid="{00000000-0005-0000-0000-00007E420000}"/>
    <cellStyle name="Normal 6 5 5 7 2 3" xfId="46542" xr:uid="{00000000-0005-0000-0000-00007F420000}"/>
    <cellStyle name="Normal 6 5 5 7 3" xfId="20523" xr:uid="{00000000-0005-0000-0000-000080420000}"/>
    <cellStyle name="Normal 6 5 5 7 4" xfId="37869" xr:uid="{00000000-0005-0000-0000-000081420000}"/>
    <cellStyle name="Normal 6 5 5 8" xfId="8805" xr:uid="{00000000-0005-0000-0000-000082420000}"/>
    <cellStyle name="Normal 6 5 5 8 2" xfId="26158" xr:uid="{00000000-0005-0000-0000-000083420000}"/>
    <cellStyle name="Normal 6 5 5 8 3" xfId="43504" xr:uid="{00000000-0005-0000-0000-000084420000}"/>
    <cellStyle name="Normal 6 5 5 9" xfId="17485" xr:uid="{00000000-0005-0000-0000-000085420000}"/>
    <cellStyle name="Normal 6 5 6" xfId="769" xr:uid="{00000000-0005-0000-0000-000086420000}"/>
    <cellStyle name="Normal 6 5 6 2" xfId="2582" xr:uid="{00000000-0005-0000-0000-000087420000}"/>
    <cellStyle name="Normal 6 5 6 2 2" xfId="8364" xr:uid="{00000000-0005-0000-0000-000088420000}"/>
    <cellStyle name="Normal 6 5 6 2 2 2" xfId="17037" xr:uid="{00000000-0005-0000-0000-000089420000}"/>
    <cellStyle name="Normal 6 5 6 2 2 2 2" xfId="34390" xr:uid="{00000000-0005-0000-0000-00008A420000}"/>
    <cellStyle name="Normal 6 5 6 2 2 2 3" xfId="51736" xr:uid="{00000000-0005-0000-0000-00008B420000}"/>
    <cellStyle name="Normal 6 5 6 2 2 3" xfId="25717" xr:uid="{00000000-0005-0000-0000-00008C420000}"/>
    <cellStyle name="Normal 6 5 6 2 2 4" xfId="43063" xr:uid="{00000000-0005-0000-0000-00008D420000}"/>
    <cellStyle name="Normal 6 5 6 2 3" xfId="4395" xr:uid="{00000000-0005-0000-0000-00008E420000}"/>
    <cellStyle name="Normal 6 5 6 2 3 2" xfId="13068" xr:uid="{00000000-0005-0000-0000-00008F420000}"/>
    <cellStyle name="Normal 6 5 6 2 3 2 2" xfId="30421" xr:uid="{00000000-0005-0000-0000-000090420000}"/>
    <cellStyle name="Normal 6 5 6 2 3 2 3" xfId="47767" xr:uid="{00000000-0005-0000-0000-000091420000}"/>
    <cellStyle name="Normal 6 5 6 2 3 3" xfId="21748" xr:uid="{00000000-0005-0000-0000-000092420000}"/>
    <cellStyle name="Normal 6 5 6 2 3 4" xfId="39094" xr:uid="{00000000-0005-0000-0000-000093420000}"/>
    <cellStyle name="Normal 6 5 6 2 4" xfId="11255" xr:uid="{00000000-0005-0000-0000-000094420000}"/>
    <cellStyle name="Normal 6 5 6 2 4 2" xfId="28608" xr:uid="{00000000-0005-0000-0000-000095420000}"/>
    <cellStyle name="Normal 6 5 6 2 4 3" xfId="45954" xr:uid="{00000000-0005-0000-0000-000096420000}"/>
    <cellStyle name="Normal 6 5 6 2 5" xfId="19935" xr:uid="{00000000-0005-0000-0000-000097420000}"/>
    <cellStyle name="Normal 6 5 6 2 6" xfId="37281" xr:uid="{00000000-0005-0000-0000-000098420000}"/>
    <cellStyle name="Normal 6 5 6 3" xfId="1504" xr:uid="{00000000-0005-0000-0000-000099420000}"/>
    <cellStyle name="Normal 6 5 6 3 2" xfId="7286" xr:uid="{00000000-0005-0000-0000-00009A420000}"/>
    <cellStyle name="Normal 6 5 6 3 2 2" xfId="15959" xr:uid="{00000000-0005-0000-0000-00009B420000}"/>
    <cellStyle name="Normal 6 5 6 3 2 2 2" xfId="33312" xr:uid="{00000000-0005-0000-0000-00009C420000}"/>
    <cellStyle name="Normal 6 5 6 3 2 2 3" xfId="50658" xr:uid="{00000000-0005-0000-0000-00009D420000}"/>
    <cellStyle name="Normal 6 5 6 3 2 3" xfId="24639" xr:uid="{00000000-0005-0000-0000-00009E420000}"/>
    <cellStyle name="Normal 6 5 6 3 2 4" xfId="41985" xr:uid="{00000000-0005-0000-0000-00009F420000}"/>
    <cellStyle name="Normal 6 5 6 3 3" xfId="5130" xr:uid="{00000000-0005-0000-0000-0000A0420000}"/>
    <cellStyle name="Normal 6 5 6 3 3 2" xfId="13803" xr:uid="{00000000-0005-0000-0000-0000A1420000}"/>
    <cellStyle name="Normal 6 5 6 3 3 2 2" xfId="31156" xr:uid="{00000000-0005-0000-0000-0000A2420000}"/>
    <cellStyle name="Normal 6 5 6 3 3 2 3" xfId="48502" xr:uid="{00000000-0005-0000-0000-0000A3420000}"/>
    <cellStyle name="Normal 6 5 6 3 3 3" xfId="22483" xr:uid="{00000000-0005-0000-0000-0000A4420000}"/>
    <cellStyle name="Normal 6 5 6 3 3 4" xfId="39829" xr:uid="{00000000-0005-0000-0000-0000A5420000}"/>
    <cellStyle name="Normal 6 5 6 3 4" xfId="10177" xr:uid="{00000000-0005-0000-0000-0000A6420000}"/>
    <cellStyle name="Normal 6 5 6 3 4 2" xfId="27530" xr:uid="{00000000-0005-0000-0000-0000A7420000}"/>
    <cellStyle name="Normal 6 5 6 3 4 3" xfId="44876" xr:uid="{00000000-0005-0000-0000-0000A8420000}"/>
    <cellStyle name="Normal 6 5 6 3 5" xfId="18857" xr:uid="{00000000-0005-0000-0000-0000A9420000}"/>
    <cellStyle name="Normal 6 5 6 3 6" xfId="36203" xr:uid="{00000000-0005-0000-0000-0000AA420000}"/>
    <cellStyle name="Normal 6 5 6 4" xfId="6551" xr:uid="{00000000-0005-0000-0000-0000AB420000}"/>
    <cellStyle name="Normal 6 5 6 4 2" xfId="15224" xr:uid="{00000000-0005-0000-0000-0000AC420000}"/>
    <cellStyle name="Normal 6 5 6 4 2 2" xfId="32577" xr:uid="{00000000-0005-0000-0000-0000AD420000}"/>
    <cellStyle name="Normal 6 5 6 4 2 3" xfId="49923" xr:uid="{00000000-0005-0000-0000-0000AE420000}"/>
    <cellStyle name="Normal 6 5 6 4 3" xfId="23904" xr:uid="{00000000-0005-0000-0000-0000AF420000}"/>
    <cellStyle name="Normal 6 5 6 4 4" xfId="41250" xr:uid="{00000000-0005-0000-0000-0000B0420000}"/>
    <cellStyle name="Normal 6 5 6 5" xfId="3317" xr:uid="{00000000-0005-0000-0000-0000B1420000}"/>
    <cellStyle name="Normal 6 5 6 5 2" xfId="11990" xr:uid="{00000000-0005-0000-0000-0000B2420000}"/>
    <cellStyle name="Normal 6 5 6 5 2 2" xfId="29343" xr:uid="{00000000-0005-0000-0000-0000B3420000}"/>
    <cellStyle name="Normal 6 5 6 5 2 3" xfId="46689" xr:uid="{00000000-0005-0000-0000-0000B4420000}"/>
    <cellStyle name="Normal 6 5 6 5 3" xfId="20670" xr:uid="{00000000-0005-0000-0000-0000B5420000}"/>
    <cellStyle name="Normal 6 5 6 5 4" xfId="38016" xr:uid="{00000000-0005-0000-0000-0000B6420000}"/>
    <cellStyle name="Normal 6 5 6 6" xfId="9442" xr:uid="{00000000-0005-0000-0000-0000B7420000}"/>
    <cellStyle name="Normal 6 5 6 6 2" xfId="26795" xr:uid="{00000000-0005-0000-0000-0000B8420000}"/>
    <cellStyle name="Normal 6 5 6 6 3" xfId="44141" xr:uid="{00000000-0005-0000-0000-0000B9420000}"/>
    <cellStyle name="Normal 6 5 6 7" xfId="18122" xr:uid="{00000000-0005-0000-0000-0000BA420000}"/>
    <cellStyle name="Normal 6 5 6 8" xfId="35468" xr:uid="{00000000-0005-0000-0000-0000BB420000}"/>
    <cellStyle name="Normal 6 5 7" xfId="377" xr:uid="{00000000-0005-0000-0000-0000BC420000}"/>
    <cellStyle name="Normal 6 5 7 2" xfId="2190" xr:uid="{00000000-0005-0000-0000-0000BD420000}"/>
    <cellStyle name="Normal 6 5 7 2 2" xfId="7972" xr:uid="{00000000-0005-0000-0000-0000BE420000}"/>
    <cellStyle name="Normal 6 5 7 2 2 2" xfId="16645" xr:uid="{00000000-0005-0000-0000-0000BF420000}"/>
    <cellStyle name="Normal 6 5 7 2 2 2 2" xfId="33998" xr:uid="{00000000-0005-0000-0000-0000C0420000}"/>
    <cellStyle name="Normal 6 5 7 2 2 2 3" xfId="51344" xr:uid="{00000000-0005-0000-0000-0000C1420000}"/>
    <cellStyle name="Normal 6 5 7 2 2 3" xfId="25325" xr:uid="{00000000-0005-0000-0000-0000C2420000}"/>
    <cellStyle name="Normal 6 5 7 2 2 4" xfId="42671" xr:uid="{00000000-0005-0000-0000-0000C3420000}"/>
    <cellStyle name="Normal 6 5 7 2 3" xfId="5473" xr:uid="{00000000-0005-0000-0000-0000C4420000}"/>
    <cellStyle name="Normal 6 5 7 2 3 2" xfId="14146" xr:uid="{00000000-0005-0000-0000-0000C5420000}"/>
    <cellStyle name="Normal 6 5 7 2 3 2 2" xfId="31499" xr:uid="{00000000-0005-0000-0000-0000C6420000}"/>
    <cellStyle name="Normal 6 5 7 2 3 2 3" xfId="48845" xr:uid="{00000000-0005-0000-0000-0000C7420000}"/>
    <cellStyle name="Normal 6 5 7 2 3 3" xfId="22826" xr:uid="{00000000-0005-0000-0000-0000C8420000}"/>
    <cellStyle name="Normal 6 5 7 2 3 4" xfId="40172" xr:uid="{00000000-0005-0000-0000-0000C9420000}"/>
    <cellStyle name="Normal 6 5 7 2 4" xfId="10863" xr:uid="{00000000-0005-0000-0000-0000CA420000}"/>
    <cellStyle name="Normal 6 5 7 2 4 2" xfId="28216" xr:uid="{00000000-0005-0000-0000-0000CB420000}"/>
    <cellStyle name="Normal 6 5 7 2 4 3" xfId="45562" xr:uid="{00000000-0005-0000-0000-0000CC420000}"/>
    <cellStyle name="Normal 6 5 7 2 5" xfId="19543" xr:uid="{00000000-0005-0000-0000-0000CD420000}"/>
    <cellStyle name="Normal 6 5 7 2 6" xfId="36889" xr:uid="{00000000-0005-0000-0000-0000CE420000}"/>
    <cellStyle name="Normal 6 5 7 3" xfId="6159" xr:uid="{00000000-0005-0000-0000-0000CF420000}"/>
    <cellStyle name="Normal 6 5 7 3 2" xfId="14832" xr:uid="{00000000-0005-0000-0000-0000D0420000}"/>
    <cellStyle name="Normal 6 5 7 3 2 2" xfId="32185" xr:uid="{00000000-0005-0000-0000-0000D1420000}"/>
    <cellStyle name="Normal 6 5 7 3 2 3" xfId="49531" xr:uid="{00000000-0005-0000-0000-0000D2420000}"/>
    <cellStyle name="Normal 6 5 7 3 3" xfId="23512" xr:uid="{00000000-0005-0000-0000-0000D3420000}"/>
    <cellStyle name="Normal 6 5 7 3 4" xfId="40858" xr:uid="{00000000-0005-0000-0000-0000D4420000}"/>
    <cellStyle name="Normal 6 5 7 4" xfId="4003" xr:uid="{00000000-0005-0000-0000-0000D5420000}"/>
    <cellStyle name="Normal 6 5 7 4 2" xfId="12676" xr:uid="{00000000-0005-0000-0000-0000D6420000}"/>
    <cellStyle name="Normal 6 5 7 4 2 2" xfId="30029" xr:uid="{00000000-0005-0000-0000-0000D7420000}"/>
    <cellStyle name="Normal 6 5 7 4 2 3" xfId="47375" xr:uid="{00000000-0005-0000-0000-0000D8420000}"/>
    <cellStyle name="Normal 6 5 7 4 3" xfId="21356" xr:uid="{00000000-0005-0000-0000-0000D9420000}"/>
    <cellStyle name="Normal 6 5 7 4 4" xfId="38702" xr:uid="{00000000-0005-0000-0000-0000DA420000}"/>
    <cellStyle name="Normal 6 5 7 5" xfId="9050" xr:uid="{00000000-0005-0000-0000-0000DB420000}"/>
    <cellStyle name="Normal 6 5 7 5 2" xfId="26403" xr:uid="{00000000-0005-0000-0000-0000DC420000}"/>
    <cellStyle name="Normal 6 5 7 5 3" xfId="43749" xr:uid="{00000000-0005-0000-0000-0000DD420000}"/>
    <cellStyle name="Normal 6 5 7 6" xfId="17730" xr:uid="{00000000-0005-0000-0000-0000DE420000}"/>
    <cellStyle name="Normal 6 5 7 7" xfId="35076" xr:uid="{00000000-0005-0000-0000-0000DF420000}"/>
    <cellStyle name="Normal 6 5 8" xfId="1847" xr:uid="{00000000-0005-0000-0000-0000E0420000}"/>
    <cellStyle name="Normal 6 5 8 2" xfId="7629" xr:uid="{00000000-0005-0000-0000-0000E1420000}"/>
    <cellStyle name="Normal 6 5 8 2 2" xfId="16302" xr:uid="{00000000-0005-0000-0000-0000E2420000}"/>
    <cellStyle name="Normal 6 5 8 2 2 2" xfId="33655" xr:uid="{00000000-0005-0000-0000-0000E3420000}"/>
    <cellStyle name="Normal 6 5 8 2 2 3" xfId="51001" xr:uid="{00000000-0005-0000-0000-0000E4420000}"/>
    <cellStyle name="Normal 6 5 8 2 3" xfId="24982" xr:uid="{00000000-0005-0000-0000-0000E5420000}"/>
    <cellStyle name="Normal 6 5 8 2 4" xfId="42328" xr:uid="{00000000-0005-0000-0000-0000E6420000}"/>
    <cellStyle name="Normal 6 5 8 3" xfId="3660" xr:uid="{00000000-0005-0000-0000-0000E7420000}"/>
    <cellStyle name="Normal 6 5 8 3 2" xfId="12333" xr:uid="{00000000-0005-0000-0000-0000E8420000}"/>
    <cellStyle name="Normal 6 5 8 3 2 2" xfId="29686" xr:uid="{00000000-0005-0000-0000-0000E9420000}"/>
    <cellStyle name="Normal 6 5 8 3 2 3" xfId="47032" xr:uid="{00000000-0005-0000-0000-0000EA420000}"/>
    <cellStyle name="Normal 6 5 8 3 3" xfId="21013" xr:uid="{00000000-0005-0000-0000-0000EB420000}"/>
    <cellStyle name="Normal 6 5 8 3 4" xfId="38359" xr:uid="{00000000-0005-0000-0000-0000EC420000}"/>
    <cellStyle name="Normal 6 5 8 4" xfId="10520" xr:uid="{00000000-0005-0000-0000-0000ED420000}"/>
    <cellStyle name="Normal 6 5 8 4 2" xfId="27873" xr:uid="{00000000-0005-0000-0000-0000EE420000}"/>
    <cellStyle name="Normal 6 5 8 4 3" xfId="45219" xr:uid="{00000000-0005-0000-0000-0000EF420000}"/>
    <cellStyle name="Normal 6 5 8 5" xfId="19200" xr:uid="{00000000-0005-0000-0000-0000F0420000}"/>
    <cellStyle name="Normal 6 5 8 6" xfId="36546" xr:uid="{00000000-0005-0000-0000-0000F1420000}"/>
    <cellStyle name="Normal 6 5 9" xfId="1112" xr:uid="{00000000-0005-0000-0000-0000F2420000}"/>
    <cellStyle name="Normal 6 5 9 2" xfId="6894" xr:uid="{00000000-0005-0000-0000-0000F3420000}"/>
    <cellStyle name="Normal 6 5 9 2 2" xfId="15567" xr:uid="{00000000-0005-0000-0000-0000F4420000}"/>
    <cellStyle name="Normal 6 5 9 2 2 2" xfId="32920" xr:uid="{00000000-0005-0000-0000-0000F5420000}"/>
    <cellStyle name="Normal 6 5 9 2 2 3" xfId="50266" xr:uid="{00000000-0005-0000-0000-0000F6420000}"/>
    <cellStyle name="Normal 6 5 9 2 3" xfId="24247" xr:uid="{00000000-0005-0000-0000-0000F7420000}"/>
    <cellStyle name="Normal 6 5 9 2 4" xfId="41593" xr:uid="{00000000-0005-0000-0000-0000F8420000}"/>
    <cellStyle name="Normal 6 5 9 3" xfId="4738" xr:uid="{00000000-0005-0000-0000-0000F9420000}"/>
    <cellStyle name="Normal 6 5 9 3 2" xfId="13411" xr:uid="{00000000-0005-0000-0000-0000FA420000}"/>
    <cellStyle name="Normal 6 5 9 3 2 2" xfId="30764" xr:uid="{00000000-0005-0000-0000-0000FB420000}"/>
    <cellStyle name="Normal 6 5 9 3 2 3" xfId="48110" xr:uid="{00000000-0005-0000-0000-0000FC420000}"/>
    <cellStyle name="Normal 6 5 9 3 3" xfId="22091" xr:uid="{00000000-0005-0000-0000-0000FD420000}"/>
    <cellStyle name="Normal 6 5 9 3 4" xfId="39437" xr:uid="{00000000-0005-0000-0000-0000FE420000}"/>
    <cellStyle name="Normal 6 5 9 4" xfId="9785" xr:uid="{00000000-0005-0000-0000-0000FF420000}"/>
    <cellStyle name="Normal 6 5 9 4 2" xfId="27138" xr:uid="{00000000-0005-0000-0000-000000430000}"/>
    <cellStyle name="Normal 6 5 9 4 3" xfId="44484" xr:uid="{00000000-0005-0000-0000-000001430000}"/>
    <cellStyle name="Normal 6 5 9 5" xfId="18465" xr:uid="{00000000-0005-0000-0000-000002430000}"/>
    <cellStyle name="Normal 6 5 9 6" xfId="35811" xr:uid="{00000000-0005-0000-0000-000003430000}"/>
    <cellStyle name="Normal 6 6" xfId="58" xr:uid="{00000000-0005-0000-0000-000004430000}"/>
    <cellStyle name="Normal 6 6 10" xfId="8731" xr:uid="{00000000-0005-0000-0000-000005430000}"/>
    <cellStyle name="Normal 6 6 10 2" xfId="26084" xr:uid="{00000000-0005-0000-0000-000006430000}"/>
    <cellStyle name="Normal 6 6 10 3" xfId="43430" xr:uid="{00000000-0005-0000-0000-000007430000}"/>
    <cellStyle name="Normal 6 6 11" xfId="17411" xr:uid="{00000000-0005-0000-0000-000008430000}"/>
    <cellStyle name="Normal 6 6 12" xfId="34757" xr:uid="{00000000-0005-0000-0000-000009430000}"/>
    <cellStyle name="Normal 6 6 2" xfId="303" xr:uid="{00000000-0005-0000-0000-00000A430000}"/>
    <cellStyle name="Normal 6 6 2 10" xfId="35002" xr:uid="{00000000-0005-0000-0000-00000B430000}"/>
    <cellStyle name="Normal 6 6 2 2" xfId="1038" xr:uid="{00000000-0005-0000-0000-00000C430000}"/>
    <cellStyle name="Normal 6 6 2 2 2" xfId="2851" xr:uid="{00000000-0005-0000-0000-00000D430000}"/>
    <cellStyle name="Normal 6 6 2 2 2 2" xfId="8633" xr:uid="{00000000-0005-0000-0000-00000E430000}"/>
    <cellStyle name="Normal 6 6 2 2 2 2 2" xfId="17306" xr:uid="{00000000-0005-0000-0000-00000F430000}"/>
    <cellStyle name="Normal 6 6 2 2 2 2 2 2" xfId="34659" xr:uid="{00000000-0005-0000-0000-000010430000}"/>
    <cellStyle name="Normal 6 6 2 2 2 2 2 3" xfId="52005" xr:uid="{00000000-0005-0000-0000-000011430000}"/>
    <cellStyle name="Normal 6 6 2 2 2 2 3" xfId="25986" xr:uid="{00000000-0005-0000-0000-000012430000}"/>
    <cellStyle name="Normal 6 6 2 2 2 2 4" xfId="43332" xr:uid="{00000000-0005-0000-0000-000013430000}"/>
    <cellStyle name="Normal 6 6 2 2 2 3" xfId="4664" xr:uid="{00000000-0005-0000-0000-000014430000}"/>
    <cellStyle name="Normal 6 6 2 2 2 3 2" xfId="13337" xr:uid="{00000000-0005-0000-0000-000015430000}"/>
    <cellStyle name="Normal 6 6 2 2 2 3 2 2" xfId="30690" xr:uid="{00000000-0005-0000-0000-000016430000}"/>
    <cellStyle name="Normal 6 6 2 2 2 3 2 3" xfId="48036" xr:uid="{00000000-0005-0000-0000-000017430000}"/>
    <cellStyle name="Normal 6 6 2 2 2 3 3" xfId="22017" xr:uid="{00000000-0005-0000-0000-000018430000}"/>
    <cellStyle name="Normal 6 6 2 2 2 3 4" xfId="39363" xr:uid="{00000000-0005-0000-0000-000019430000}"/>
    <cellStyle name="Normal 6 6 2 2 2 4" xfId="11524" xr:uid="{00000000-0005-0000-0000-00001A430000}"/>
    <cellStyle name="Normal 6 6 2 2 2 4 2" xfId="28877" xr:uid="{00000000-0005-0000-0000-00001B430000}"/>
    <cellStyle name="Normal 6 6 2 2 2 4 3" xfId="46223" xr:uid="{00000000-0005-0000-0000-00001C430000}"/>
    <cellStyle name="Normal 6 6 2 2 2 5" xfId="20204" xr:uid="{00000000-0005-0000-0000-00001D430000}"/>
    <cellStyle name="Normal 6 6 2 2 2 6" xfId="37550" xr:uid="{00000000-0005-0000-0000-00001E430000}"/>
    <cellStyle name="Normal 6 6 2 2 3" xfId="1773" xr:uid="{00000000-0005-0000-0000-00001F430000}"/>
    <cellStyle name="Normal 6 6 2 2 3 2" xfId="7555" xr:uid="{00000000-0005-0000-0000-000020430000}"/>
    <cellStyle name="Normal 6 6 2 2 3 2 2" xfId="16228" xr:uid="{00000000-0005-0000-0000-000021430000}"/>
    <cellStyle name="Normal 6 6 2 2 3 2 2 2" xfId="33581" xr:uid="{00000000-0005-0000-0000-000022430000}"/>
    <cellStyle name="Normal 6 6 2 2 3 2 2 3" xfId="50927" xr:uid="{00000000-0005-0000-0000-000023430000}"/>
    <cellStyle name="Normal 6 6 2 2 3 2 3" xfId="24908" xr:uid="{00000000-0005-0000-0000-000024430000}"/>
    <cellStyle name="Normal 6 6 2 2 3 2 4" xfId="42254" xr:uid="{00000000-0005-0000-0000-000025430000}"/>
    <cellStyle name="Normal 6 6 2 2 3 3" xfId="5399" xr:uid="{00000000-0005-0000-0000-000026430000}"/>
    <cellStyle name="Normal 6 6 2 2 3 3 2" xfId="14072" xr:uid="{00000000-0005-0000-0000-000027430000}"/>
    <cellStyle name="Normal 6 6 2 2 3 3 2 2" xfId="31425" xr:uid="{00000000-0005-0000-0000-000028430000}"/>
    <cellStyle name="Normal 6 6 2 2 3 3 2 3" xfId="48771" xr:uid="{00000000-0005-0000-0000-000029430000}"/>
    <cellStyle name="Normal 6 6 2 2 3 3 3" xfId="22752" xr:uid="{00000000-0005-0000-0000-00002A430000}"/>
    <cellStyle name="Normal 6 6 2 2 3 3 4" xfId="40098" xr:uid="{00000000-0005-0000-0000-00002B430000}"/>
    <cellStyle name="Normal 6 6 2 2 3 4" xfId="10446" xr:uid="{00000000-0005-0000-0000-00002C430000}"/>
    <cellStyle name="Normal 6 6 2 2 3 4 2" xfId="27799" xr:uid="{00000000-0005-0000-0000-00002D430000}"/>
    <cellStyle name="Normal 6 6 2 2 3 4 3" xfId="45145" xr:uid="{00000000-0005-0000-0000-00002E430000}"/>
    <cellStyle name="Normal 6 6 2 2 3 5" xfId="19126" xr:uid="{00000000-0005-0000-0000-00002F430000}"/>
    <cellStyle name="Normal 6 6 2 2 3 6" xfId="36472" xr:uid="{00000000-0005-0000-0000-000030430000}"/>
    <cellStyle name="Normal 6 6 2 2 4" xfId="6820" xr:uid="{00000000-0005-0000-0000-000031430000}"/>
    <cellStyle name="Normal 6 6 2 2 4 2" xfId="15493" xr:uid="{00000000-0005-0000-0000-000032430000}"/>
    <cellStyle name="Normal 6 6 2 2 4 2 2" xfId="32846" xr:uid="{00000000-0005-0000-0000-000033430000}"/>
    <cellStyle name="Normal 6 6 2 2 4 2 3" xfId="50192" xr:uid="{00000000-0005-0000-0000-000034430000}"/>
    <cellStyle name="Normal 6 6 2 2 4 3" xfId="24173" xr:uid="{00000000-0005-0000-0000-000035430000}"/>
    <cellStyle name="Normal 6 6 2 2 4 4" xfId="41519" xr:uid="{00000000-0005-0000-0000-000036430000}"/>
    <cellStyle name="Normal 6 6 2 2 5" xfId="3586" xr:uid="{00000000-0005-0000-0000-000037430000}"/>
    <cellStyle name="Normal 6 6 2 2 5 2" xfId="12259" xr:uid="{00000000-0005-0000-0000-000038430000}"/>
    <cellStyle name="Normal 6 6 2 2 5 2 2" xfId="29612" xr:uid="{00000000-0005-0000-0000-000039430000}"/>
    <cellStyle name="Normal 6 6 2 2 5 2 3" xfId="46958" xr:uid="{00000000-0005-0000-0000-00003A430000}"/>
    <cellStyle name="Normal 6 6 2 2 5 3" xfId="20939" xr:uid="{00000000-0005-0000-0000-00003B430000}"/>
    <cellStyle name="Normal 6 6 2 2 5 4" xfId="38285" xr:uid="{00000000-0005-0000-0000-00003C430000}"/>
    <cellStyle name="Normal 6 6 2 2 6" xfId="9711" xr:uid="{00000000-0005-0000-0000-00003D430000}"/>
    <cellStyle name="Normal 6 6 2 2 6 2" xfId="27064" xr:uid="{00000000-0005-0000-0000-00003E430000}"/>
    <cellStyle name="Normal 6 6 2 2 6 3" xfId="44410" xr:uid="{00000000-0005-0000-0000-00003F430000}"/>
    <cellStyle name="Normal 6 6 2 2 7" xfId="18391" xr:uid="{00000000-0005-0000-0000-000040430000}"/>
    <cellStyle name="Normal 6 6 2 2 8" xfId="35737" xr:uid="{00000000-0005-0000-0000-000041430000}"/>
    <cellStyle name="Normal 6 6 2 3" xfId="548" xr:uid="{00000000-0005-0000-0000-000042430000}"/>
    <cellStyle name="Normal 6 6 2 3 2" xfId="2361" xr:uid="{00000000-0005-0000-0000-000043430000}"/>
    <cellStyle name="Normal 6 6 2 3 2 2" xfId="8143" xr:uid="{00000000-0005-0000-0000-000044430000}"/>
    <cellStyle name="Normal 6 6 2 3 2 2 2" xfId="16816" xr:uid="{00000000-0005-0000-0000-000045430000}"/>
    <cellStyle name="Normal 6 6 2 3 2 2 2 2" xfId="34169" xr:uid="{00000000-0005-0000-0000-000046430000}"/>
    <cellStyle name="Normal 6 6 2 3 2 2 2 3" xfId="51515" xr:uid="{00000000-0005-0000-0000-000047430000}"/>
    <cellStyle name="Normal 6 6 2 3 2 2 3" xfId="25496" xr:uid="{00000000-0005-0000-0000-000048430000}"/>
    <cellStyle name="Normal 6 6 2 3 2 2 4" xfId="42842" xr:uid="{00000000-0005-0000-0000-000049430000}"/>
    <cellStyle name="Normal 6 6 2 3 2 3" xfId="5644" xr:uid="{00000000-0005-0000-0000-00004A430000}"/>
    <cellStyle name="Normal 6 6 2 3 2 3 2" xfId="14317" xr:uid="{00000000-0005-0000-0000-00004B430000}"/>
    <cellStyle name="Normal 6 6 2 3 2 3 2 2" xfId="31670" xr:uid="{00000000-0005-0000-0000-00004C430000}"/>
    <cellStyle name="Normal 6 6 2 3 2 3 2 3" xfId="49016" xr:uid="{00000000-0005-0000-0000-00004D430000}"/>
    <cellStyle name="Normal 6 6 2 3 2 3 3" xfId="22997" xr:uid="{00000000-0005-0000-0000-00004E430000}"/>
    <cellStyle name="Normal 6 6 2 3 2 3 4" xfId="40343" xr:uid="{00000000-0005-0000-0000-00004F430000}"/>
    <cellStyle name="Normal 6 6 2 3 2 4" xfId="11034" xr:uid="{00000000-0005-0000-0000-000050430000}"/>
    <cellStyle name="Normal 6 6 2 3 2 4 2" xfId="28387" xr:uid="{00000000-0005-0000-0000-000051430000}"/>
    <cellStyle name="Normal 6 6 2 3 2 4 3" xfId="45733" xr:uid="{00000000-0005-0000-0000-000052430000}"/>
    <cellStyle name="Normal 6 6 2 3 2 5" xfId="19714" xr:uid="{00000000-0005-0000-0000-000053430000}"/>
    <cellStyle name="Normal 6 6 2 3 2 6" xfId="37060" xr:uid="{00000000-0005-0000-0000-000054430000}"/>
    <cellStyle name="Normal 6 6 2 3 3" xfId="6330" xr:uid="{00000000-0005-0000-0000-000055430000}"/>
    <cellStyle name="Normal 6 6 2 3 3 2" xfId="15003" xr:uid="{00000000-0005-0000-0000-000056430000}"/>
    <cellStyle name="Normal 6 6 2 3 3 2 2" xfId="32356" xr:uid="{00000000-0005-0000-0000-000057430000}"/>
    <cellStyle name="Normal 6 6 2 3 3 2 3" xfId="49702" xr:uid="{00000000-0005-0000-0000-000058430000}"/>
    <cellStyle name="Normal 6 6 2 3 3 3" xfId="23683" xr:uid="{00000000-0005-0000-0000-000059430000}"/>
    <cellStyle name="Normal 6 6 2 3 3 4" xfId="41029" xr:uid="{00000000-0005-0000-0000-00005A430000}"/>
    <cellStyle name="Normal 6 6 2 3 4" xfId="4174" xr:uid="{00000000-0005-0000-0000-00005B430000}"/>
    <cellStyle name="Normal 6 6 2 3 4 2" xfId="12847" xr:uid="{00000000-0005-0000-0000-00005C430000}"/>
    <cellStyle name="Normal 6 6 2 3 4 2 2" xfId="30200" xr:uid="{00000000-0005-0000-0000-00005D430000}"/>
    <cellStyle name="Normal 6 6 2 3 4 2 3" xfId="47546" xr:uid="{00000000-0005-0000-0000-00005E430000}"/>
    <cellStyle name="Normal 6 6 2 3 4 3" xfId="21527" xr:uid="{00000000-0005-0000-0000-00005F430000}"/>
    <cellStyle name="Normal 6 6 2 3 4 4" xfId="38873" xr:uid="{00000000-0005-0000-0000-000060430000}"/>
    <cellStyle name="Normal 6 6 2 3 5" xfId="9221" xr:uid="{00000000-0005-0000-0000-000061430000}"/>
    <cellStyle name="Normal 6 6 2 3 5 2" xfId="26574" xr:uid="{00000000-0005-0000-0000-000062430000}"/>
    <cellStyle name="Normal 6 6 2 3 5 3" xfId="43920" xr:uid="{00000000-0005-0000-0000-000063430000}"/>
    <cellStyle name="Normal 6 6 2 3 6" xfId="17901" xr:uid="{00000000-0005-0000-0000-000064430000}"/>
    <cellStyle name="Normal 6 6 2 3 7" xfId="35247" xr:uid="{00000000-0005-0000-0000-000065430000}"/>
    <cellStyle name="Normal 6 6 2 4" xfId="2116" xr:uid="{00000000-0005-0000-0000-000066430000}"/>
    <cellStyle name="Normal 6 6 2 4 2" xfId="7898" xr:uid="{00000000-0005-0000-0000-000067430000}"/>
    <cellStyle name="Normal 6 6 2 4 2 2" xfId="16571" xr:uid="{00000000-0005-0000-0000-000068430000}"/>
    <cellStyle name="Normal 6 6 2 4 2 2 2" xfId="33924" xr:uid="{00000000-0005-0000-0000-000069430000}"/>
    <cellStyle name="Normal 6 6 2 4 2 2 3" xfId="51270" xr:uid="{00000000-0005-0000-0000-00006A430000}"/>
    <cellStyle name="Normal 6 6 2 4 2 3" xfId="25251" xr:uid="{00000000-0005-0000-0000-00006B430000}"/>
    <cellStyle name="Normal 6 6 2 4 2 4" xfId="42597" xr:uid="{00000000-0005-0000-0000-00006C430000}"/>
    <cellStyle name="Normal 6 6 2 4 3" xfId="3929" xr:uid="{00000000-0005-0000-0000-00006D430000}"/>
    <cellStyle name="Normal 6 6 2 4 3 2" xfId="12602" xr:uid="{00000000-0005-0000-0000-00006E430000}"/>
    <cellStyle name="Normal 6 6 2 4 3 2 2" xfId="29955" xr:uid="{00000000-0005-0000-0000-00006F430000}"/>
    <cellStyle name="Normal 6 6 2 4 3 2 3" xfId="47301" xr:uid="{00000000-0005-0000-0000-000070430000}"/>
    <cellStyle name="Normal 6 6 2 4 3 3" xfId="21282" xr:uid="{00000000-0005-0000-0000-000071430000}"/>
    <cellStyle name="Normal 6 6 2 4 3 4" xfId="38628" xr:uid="{00000000-0005-0000-0000-000072430000}"/>
    <cellStyle name="Normal 6 6 2 4 4" xfId="10789" xr:uid="{00000000-0005-0000-0000-000073430000}"/>
    <cellStyle name="Normal 6 6 2 4 4 2" xfId="28142" xr:uid="{00000000-0005-0000-0000-000074430000}"/>
    <cellStyle name="Normal 6 6 2 4 4 3" xfId="45488" xr:uid="{00000000-0005-0000-0000-000075430000}"/>
    <cellStyle name="Normal 6 6 2 4 5" xfId="19469" xr:uid="{00000000-0005-0000-0000-000076430000}"/>
    <cellStyle name="Normal 6 6 2 4 6" xfId="36815" xr:uid="{00000000-0005-0000-0000-000077430000}"/>
    <cellStyle name="Normal 6 6 2 5" xfId="1283" xr:uid="{00000000-0005-0000-0000-000078430000}"/>
    <cellStyle name="Normal 6 6 2 5 2" xfId="7065" xr:uid="{00000000-0005-0000-0000-000079430000}"/>
    <cellStyle name="Normal 6 6 2 5 2 2" xfId="15738" xr:uid="{00000000-0005-0000-0000-00007A430000}"/>
    <cellStyle name="Normal 6 6 2 5 2 2 2" xfId="33091" xr:uid="{00000000-0005-0000-0000-00007B430000}"/>
    <cellStyle name="Normal 6 6 2 5 2 2 3" xfId="50437" xr:uid="{00000000-0005-0000-0000-00007C430000}"/>
    <cellStyle name="Normal 6 6 2 5 2 3" xfId="24418" xr:uid="{00000000-0005-0000-0000-00007D430000}"/>
    <cellStyle name="Normal 6 6 2 5 2 4" xfId="41764" xr:uid="{00000000-0005-0000-0000-00007E430000}"/>
    <cellStyle name="Normal 6 6 2 5 3" xfId="4909" xr:uid="{00000000-0005-0000-0000-00007F430000}"/>
    <cellStyle name="Normal 6 6 2 5 3 2" xfId="13582" xr:uid="{00000000-0005-0000-0000-000080430000}"/>
    <cellStyle name="Normal 6 6 2 5 3 2 2" xfId="30935" xr:uid="{00000000-0005-0000-0000-000081430000}"/>
    <cellStyle name="Normal 6 6 2 5 3 2 3" xfId="48281" xr:uid="{00000000-0005-0000-0000-000082430000}"/>
    <cellStyle name="Normal 6 6 2 5 3 3" xfId="22262" xr:uid="{00000000-0005-0000-0000-000083430000}"/>
    <cellStyle name="Normal 6 6 2 5 3 4" xfId="39608" xr:uid="{00000000-0005-0000-0000-000084430000}"/>
    <cellStyle name="Normal 6 6 2 5 4" xfId="9956" xr:uid="{00000000-0005-0000-0000-000085430000}"/>
    <cellStyle name="Normal 6 6 2 5 4 2" xfId="27309" xr:uid="{00000000-0005-0000-0000-000086430000}"/>
    <cellStyle name="Normal 6 6 2 5 4 3" xfId="44655" xr:uid="{00000000-0005-0000-0000-000087430000}"/>
    <cellStyle name="Normal 6 6 2 5 5" xfId="18636" xr:uid="{00000000-0005-0000-0000-000088430000}"/>
    <cellStyle name="Normal 6 6 2 5 6" xfId="35982" xr:uid="{00000000-0005-0000-0000-000089430000}"/>
    <cellStyle name="Normal 6 6 2 6" xfId="6085" xr:uid="{00000000-0005-0000-0000-00008A430000}"/>
    <cellStyle name="Normal 6 6 2 6 2" xfId="14758" xr:uid="{00000000-0005-0000-0000-00008B430000}"/>
    <cellStyle name="Normal 6 6 2 6 2 2" xfId="32111" xr:uid="{00000000-0005-0000-0000-00008C430000}"/>
    <cellStyle name="Normal 6 6 2 6 2 3" xfId="49457" xr:uid="{00000000-0005-0000-0000-00008D430000}"/>
    <cellStyle name="Normal 6 6 2 6 3" xfId="23438" xr:uid="{00000000-0005-0000-0000-00008E430000}"/>
    <cellStyle name="Normal 6 6 2 6 4" xfId="40784" xr:uid="{00000000-0005-0000-0000-00008F430000}"/>
    <cellStyle name="Normal 6 6 2 7" xfId="3096" xr:uid="{00000000-0005-0000-0000-000090430000}"/>
    <cellStyle name="Normal 6 6 2 7 2" xfId="11769" xr:uid="{00000000-0005-0000-0000-000091430000}"/>
    <cellStyle name="Normal 6 6 2 7 2 2" xfId="29122" xr:uid="{00000000-0005-0000-0000-000092430000}"/>
    <cellStyle name="Normal 6 6 2 7 2 3" xfId="46468" xr:uid="{00000000-0005-0000-0000-000093430000}"/>
    <cellStyle name="Normal 6 6 2 7 3" xfId="20449" xr:uid="{00000000-0005-0000-0000-000094430000}"/>
    <cellStyle name="Normal 6 6 2 7 4" xfId="37795" xr:uid="{00000000-0005-0000-0000-000095430000}"/>
    <cellStyle name="Normal 6 6 2 8" xfId="8976" xr:uid="{00000000-0005-0000-0000-000096430000}"/>
    <cellStyle name="Normal 6 6 2 8 2" xfId="26329" xr:uid="{00000000-0005-0000-0000-000097430000}"/>
    <cellStyle name="Normal 6 6 2 8 3" xfId="43675" xr:uid="{00000000-0005-0000-0000-000098430000}"/>
    <cellStyle name="Normal 6 6 2 9" xfId="17656" xr:uid="{00000000-0005-0000-0000-000099430000}"/>
    <cellStyle name="Normal 6 6 3" xfId="205" xr:uid="{00000000-0005-0000-0000-00009A430000}"/>
    <cellStyle name="Normal 6 6 3 10" xfId="34904" xr:uid="{00000000-0005-0000-0000-00009B430000}"/>
    <cellStyle name="Normal 6 6 3 2" xfId="940" xr:uid="{00000000-0005-0000-0000-00009C430000}"/>
    <cellStyle name="Normal 6 6 3 2 2" xfId="2753" xr:uid="{00000000-0005-0000-0000-00009D430000}"/>
    <cellStyle name="Normal 6 6 3 2 2 2" xfId="8535" xr:uid="{00000000-0005-0000-0000-00009E430000}"/>
    <cellStyle name="Normal 6 6 3 2 2 2 2" xfId="17208" xr:uid="{00000000-0005-0000-0000-00009F430000}"/>
    <cellStyle name="Normal 6 6 3 2 2 2 2 2" xfId="34561" xr:uid="{00000000-0005-0000-0000-0000A0430000}"/>
    <cellStyle name="Normal 6 6 3 2 2 2 2 3" xfId="51907" xr:uid="{00000000-0005-0000-0000-0000A1430000}"/>
    <cellStyle name="Normal 6 6 3 2 2 2 3" xfId="25888" xr:uid="{00000000-0005-0000-0000-0000A2430000}"/>
    <cellStyle name="Normal 6 6 3 2 2 2 4" xfId="43234" xr:uid="{00000000-0005-0000-0000-0000A3430000}"/>
    <cellStyle name="Normal 6 6 3 2 2 3" xfId="4566" xr:uid="{00000000-0005-0000-0000-0000A4430000}"/>
    <cellStyle name="Normal 6 6 3 2 2 3 2" xfId="13239" xr:uid="{00000000-0005-0000-0000-0000A5430000}"/>
    <cellStyle name="Normal 6 6 3 2 2 3 2 2" xfId="30592" xr:uid="{00000000-0005-0000-0000-0000A6430000}"/>
    <cellStyle name="Normal 6 6 3 2 2 3 2 3" xfId="47938" xr:uid="{00000000-0005-0000-0000-0000A7430000}"/>
    <cellStyle name="Normal 6 6 3 2 2 3 3" xfId="21919" xr:uid="{00000000-0005-0000-0000-0000A8430000}"/>
    <cellStyle name="Normal 6 6 3 2 2 3 4" xfId="39265" xr:uid="{00000000-0005-0000-0000-0000A9430000}"/>
    <cellStyle name="Normal 6 6 3 2 2 4" xfId="11426" xr:uid="{00000000-0005-0000-0000-0000AA430000}"/>
    <cellStyle name="Normal 6 6 3 2 2 4 2" xfId="28779" xr:uid="{00000000-0005-0000-0000-0000AB430000}"/>
    <cellStyle name="Normal 6 6 3 2 2 4 3" xfId="46125" xr:uid="{00000000-0005-0000-0000-0000AC430000}"/>
    <cellStyle name="Normal 6 6 3 2 2 5" xfId="20106" xr:uid="{00000000-0005-0000-0000-0000AD430000}"/>
    <cellStyle name="Normal 6 6 3 2 2 6" xfId="37452" xr:uid="{00000000-0005-0000-0000-0000AE430000}"/>
    <cellStyle name="Normal 6 6 3 2 3" xfId="1675" xr:uid="{00000000-0005-0000-0000-0000AF430000}"/>
    <cellStyle name="Normal 6 6 3 2 3 2" xfId="7457" xr:uid="{00000000-0005-0000-0000-0000B0430000}"/>
    <cellStyle name="Normal 6 6 3 2 3 2 2" xfId="16130" xr:uid="{00000000-0005-0000-0000-0000B1430000}"/>
    <cellStyle name="Normal 6 6 3 2 3 2 2 2" xfId="33483" xr:uid="{00000000-0005-0000-0000-0000B2430000}"/>
    <cellStyle name="Normal 6 6 3 2 3 2 2 3" xfId="50829" xr:uid="{00000000-0005-0000-0000-0000B3430000}"/>
    <cellStyle name="Normal 6 6 3 2 3 2 3" xfId="24810" xr:uid="{00000000-0005-0000-0000-0000B4430000}"/>
    <cellStyle name="Normal 6 6 3 2 3 2 4" xfId="42156" xr:uid="{00000000-0005-0000-0000-0000B5430000}"/>
    <cellStyle name="Normal 6 6 3 2 3 3" xfId="5301" xr:uid="{00000000-0005-0000-0000-0000B6430000}"/>
    <cellStyle name="Normal 6 6 3 2 3 3 2" xfId="13974" xr:uid="{00000000-0005-0000-0000-0000B7430000}"/>
    <cellStyle name="Normal 6 6 3 2 3 3 2 2" xfId="31327" xr:uid="{00000000-0005-0000-0000-0000B8430000}"/>
    <cellStyle name="Normal 6 6 3 2 3 3 2 3" xfId="48673" xr:uid="{00000000-0005-0000-0000-0000B9430000}"/>
    <cellStyle name="Normal 6 6 3 2 3 3 3" xfId="22654" xr:uid="{00000000-0005-0000-0000-0000BA430000}"/>
    <cellStyle name="Normal 6 6 3 2 3 3 4" xfId="40000" xr:uid="{00000000-0005-0000-0000-0000BB430000}"/>
    <cellStyle name="Normal 6 6 3 2 3 4" xfId="10348" xr:uid="{00000000-0005-0000-0000-0000BC430000}"/>
    <cellStyle name="Normal 6 6 3 2 3 4 2" xfId="27701" xr:uid="{00000000-0005-0000-0000-0000BD430000}"/>
    <cellStyle name="Normal 6 6 3 2 3 4 3" xfId="45047" xr:uid="{00000000-0005-0000-0000-0000BE430000}"/>
    <cellStyle name="Normal 6 6 3 2 3 5" xfId="19028" xr:uid="{00000000-0005-0000-0000-0000BF430000}"/>
    <cellStyle name="Normal 6 6 3 2 3 6" xfId="36374" xr:uid="{00000000-0005-0000-0000-0000C0430000}"/>
    <cellStyle name="Normal 6 6 3 2 4" xfId="6722" xr:uid="{00000000-0005-0000-0000-0000C1430000}"/>
    <cellStyle name="Normal 6 6 3 2 4 2" xfId="15395" xr:uid="{00000000-0005-0000-0000-0000C2430000}"/>
    <cellStyle name="Normal 6 6 3 2 4 2 2" xfId="32748" xr:uid="{00000000-0005-0000-0000-0000C3430000}"/>
    <cellStyle name="Normal 6 6 3 2 4 2 3" xfId="50094" xr:uid="{00000000-0005-0000-0000-0000C4430000}"/>
    <cellStyle name="Normal 6 6 3 2 4 3" xfId="24075" xr:uid="{00000000-0005-0000-0000-0000C5430000}"/>
    <cellStyle name="Normal 6 6 3 2 4 4" xfId="41421" xr:uid="{00000000-0005-0000-0000-0000C6430000}"/>
    <cellStyle name="Normal 6 6 3 2 5" xfId="3488" xr:uid="{00000000-0005-0000-0000-0000C7430000}"/>
    <cellStyle name="Normal 6 6 3 2 5 2" xfId="12161" xr:uid="{00000000-0005-0000-0000-0000C8430000}"/>
    <cellStyle name="Normal 6 6 3 2 5 2 2" xfId="29514" xr:uid="{00000000-0005-0000-0000-0000C9430000}"/>
    <cellStyle name="Normal 6 6 3 2 5 2 3" xfId="46860" xr:uid="{00000000-0005-0000-0000-0000CA430000}"/>
    <cellStyle name="Normal 6 6 3 2 5 3" xfId="20841" xr:uid="{00000000-0005-0000-0000-0000CB430000}"/>
    <cellStyle name="Normal 6 6 3 2 5 4" xfId="38187" xr:uid="{00000000-0005-0000-0000-0000CC430000}"/>
    <cellStyle name="Normal 6 6 3 2 6" xfId="9613" xr:uid="{00000000-0005-0000-0000-0000CD430000}"/>
    <cellStyle name="Normal 6 6 3 2 6 2" xfId="26966" xr:uid="{00000000-0005-0000-0000-0000CE430000}"/>
    <cellStyle name="Normal 6 6 3 2 6 3" xfId="44312" xr:uid="{00000000-0005-0000-0000-0000CF430000}"/>
    <cellStyle name="Normal 6 6 3 2 7" xfId="18293" xr:uid="{00000000-0005-0000-0000-0000D0430000}"/>
    <cellStyle name="Normal 6 6 3 2 8" xfId="35639" xr:uid="{00000000-0005-0000-0000-0000D1430000}"/>
    <cellStyle name="Normal 6 6 3 3" xfId="695" xr:uid="{00000000-0005-0000-0000-0000D2430000}"/>
    <cellStyle name="Normal 6 6 3 3 2" xfId="2508" xr:uid="{00000000-0005-0000-0000-0000D3430000}"/>
    <cellStyle name="Normal 6 6 3 3 2 2" xfId="8290" xr:uid="{00000000-0005-0000-0000-0000D4430000}"/>
    <cellStyle name="Normal 6 6 3 3 2 2 2" xfId="16963" xr:uid="{00000000-0005-0000-0000-0000D5430000}"/>
    <cellStyle name="Normal 6 6 3 3 2 2 2 2" xfId="34316" xr:uid="{00000000-0005-0000-0000-0000D6430000}"/>
    <cellStyle name="Normal 6 6 3 3 2 2 2 3" xfId="51662" xr:uid="{00000000-0005-0000-0000-0000D7430000}"/>
    <cellStyle name="Normal 6 6 3 3 2 2 3" xfId="25643" xr:uid="{00000000-0005-0000-0000-0000D8430000}"/>
    <cellStyle name="Normal 6 6 3 3 2 2 4" xfId="42989" xr:uid="{00000000-0005-0000-0000-0000D9430000}"/>
    <cellStyle name="Normal 6 6 3 3 2 3" xfId="5742" xr:uid="{00000000-0005-0000-0000-0000DA430000}"/>
    <cellStyle name="Normal 6 6 3 3 2 3 2" xfId="14415" xr:uid="{00000000-0005-0000-0000-0000DB430000}"/>
    <cellStyle name="Normal 6 6 3 3 2 3 2 2" xfId="31768" xr:uid="{00000000-0005-0000-0000-0000DC430000}"/>
    <cellStyle name="Normal 6 6 3 3 2 3 2 3" xfId="49114" xr:uid="{00000000-0005-0000-0000-0000DD430000}"/>
    <cellStyle name="Normal 6 6 3 3 2 3 3" xfId="23095" xr:uid="{00000000-0005-0000-0000-0000DE430000}"/>
    <cellStyle name="Normal 6 6 3 3 2 3 4" xfId="40441" xr:uid="{00000000-0005-0000-0000-0000DF430000}"/>
    <cellStyle name="Normal 6 6 3 3 2 4" xfId="11181" xr:uid="{00000000-0005-0000-0000-0000E0430000}"/>
    <cellStyle name="Normal 6 6 3 3 2 4 2" xfId="28534" xr:uid="{00000000-0005-0000-0000-0000E1430000}"/>
    <cellStyle name="Normal 6 6 3 3 2 4 3" xfId="45880" xr:uid="{00000000-0005-0000-0000-0000E2430000}"/>
    <cellStyle name="Normal 6 6 3 3 2 5" xfId="19861" xr:uid="{00000000-0005-0000-0000-0000E3430000}"/>
    <cellStyle name="Normal 6 6 3 3 2 6" xfId="37207" xr:uid="{00000000-0005-0000-0000-0000E4430000}"/>
    <cellStyle name="Normal 6 6 3 3 3" xfId="6477" xr:uid="{00000000-0005-0000-0000-0000E5430000}"/>
    <cellStyle name="Normal 6 6 3 3 3 2" xfId="15150" xr:uid="{00000000-0005-0000-0000-0000E6430000}"/>
    <cellStyle name="Normal 6 6 3 3 3 2 2" xfId="32503" xr:uid="{00000000-0005-0000-0000-0000E7430000}"/>
    <cellStyle name="Normal 6 6 3 3 3 2 3" xfId="49849" xr:uid="{00000000-0005-0000-0000-0000E8430000}"/>
    <cellStyle name="Normal 6 6 3 3 3 3" xfId="23830" xr:uid="{00000000-0005-0000-0000-0000E9430000}"/>
    <cellStyle name="Normal 6 6 3 3 3 4" xfId="41176" xr:uid="{00000000-0005-0000-0000-0000EA430000}"/>
    <cellStyle name="Normal 6 6 3 3 4" xfId="4321" xr:uid="{00000000-0005-0000-0000-0000EB430000}"/>
    <cellStyle name="Normal 6 6 3 3 4 2" xfId="12994" xr:uid="{00000000-0005-0000-0000-0000EC430000}"/>
    <cellStyle name="Normal 6 6 3 3 4 2 2" xfId="30347" xr:uid="{00000000-0005-0000-0000-0000ED430000}"/>
    <cellStyle name="Normal 6 6 3 3 4 2 3" xfId="47693" xr:uid="{00000000-0005-0000-0000-0000EE430000}"/>
    <cellStyle name="Normal 6 6 3 3 4 3" xfId="21674" xr:uid="{00000000-0005-0000-0000-0000EF430000}"/>
    <cellStyle name="Normal 6 6 3 3 4 4" xfId="39020" xr:uid="{00000000-0005-0000-0000-0000F0430000}"/>
    <cellStyle name="Normal 6 6 3 3 5" xfId="9368" xr:uid="{00000000-0005-0000-0000-0000F1430000}"/>
    <cellStyle name="Normal 6 6 3 3 5 2" xfId="26721" xr:uid="{00000000-0005-0000-0000-0000F2430000}"/>
    <cellStyle name="Normal 6 6 3 3 5 3" xfId="44067" xr:uid="{00000000-0005-0000-0000-0000F3430000}"/>
    <cellStyle name="Normal 6 6 3 3 6" xfId="18048" xr:uid="{00000000-0005-0000-0000-0000F4430000}"/>
    <cellStyle name="Normal 6 6 3 3 7" xfId="35394" xr:uid="{00000000-0005-0000-0000-0000F5430000}"/>
    <cellStyle name="Normal 6 6 3 4" xfId="2018" xr:uid="{00000000-0005-0000-0000-0000F6430000}"/>
    <cellStyle name="Normal 6 6 3 4 2" xfId="7800" xr:uid="{00000000-0005-0000-0000-0000F7430000}"/>
    <cellStyle name="Normal 6 6 3 4 2 2" xfId="16473" xr:uid="{00000000-0005-0000-0000-0000F8430000}"/>
    <cellStyle name="Normal 6 6 3 4 2 2 2" xfId="33826" xr:uid="{00000000-0005-0000-0000-0000F9430000}"/>
    <cellStyle name="Normal 6 6 3 4 2 2 3" xfId="51172" xr:uid="{00000000-0005-0000-0000-0000FA430000}"/>
    <cellStyle name="Normal 6 6 3 4 2 3" xfId="25153" xr:uid="{00000000-0005-0000-0000-0000FB430000}"/>
    <cellStyle name="Normal 6 6 3 4 2 4" xfId="42499" xr:uid="{00000000-0005-0000-0000-0000FC430000}"/>
    <cellStyle name="Normal 6 6 3 4 3" xfId="3831" xr:uid="{00000000-0005-0000-0000-0000FD430000}"/>
    <cellStyle name="Normal 6 6 3 4 3 2" xfId="12504" xr:uid="{00000000-0005-0000-0000-0000FE430000}"/>
    <cellStyle name="Normal 6 6 3 4 3 2 2" xfId="29857" xr:uid="{00000000-0005-0000-0000-0000FF430000}"/>
    <cellStyle name="Normal 6 6 3 4 3 2 3" xfId="47203" xr:uid="{00000000-0005-0000-0000-000000440000}"/>
    <cellStyle name="Normal 6 6 3 4 3 3" xfId="21184" xr:uid="{00000000-0005-0000-0000-000001440000}"/>
    <cellStyle name="Normal 6 6 3 4 3 4" xfId="38530" xr:uid="{00000000-0005-0000-0000-000002440000}"/>
    <cellStyle name="Normal 6 6 3 4 4" xfId="10691" xr:uid="{00000000-0005-0000-0000-000003440000}"/>
    <cellStyle name="Normal 6 6 3 4 4 2" xfId="28044" xr:uid="{00000000-0005-0000-0000-000004440000}"/>
    <cellStyle name="Normal 6 6 3 4 4 3" xfId="45390" xr:uid="{00000000-0005-0000-0000-000005440000}"/>
    <cellStyle name="Normal 6 6 3 4 5" xfId="19371" xr:uid="{00000000-0005-0000-0000-000006440000}"/>
    <cellStyle name="Normal 6 6 3 4 6" xfId="36717" xr:uid="{00000000-0005-0000-0000-000007440000}"/>
    <cellStyle name="Normal 6 6 3 5" xfId="1430" xr:uid="{00000000-0005-0000-0000-000008440000}"/>
    <cellStyle name="Normal 6 6 3 5 2" xfId="7212" xr:uid="{00000000-0005-0000-0000-000009440000}"/>
    <cellStyle name="Normal 6 6 3 5 2 2" xfId="15885" xr:uid="{00000000-0005-0000-0000-00000A440000}"/>
    <cellStyle name="Normal 6 6 3 5 2 2 2" xfId="33238" xr:uid="{00000000-0005-0000-0000-00000B440000}"/>
    <cellStyle name="Normal 6 6 3 5 2 2 3" xfId="50584" xr:uid="{00000000-0005-0000-0000-00000C440000}"/>
    <cellStyle name="Normal 6 6 3 5 2 3" xfId="24565" xr:uid="{00000000-0005-0000-0000-00000D440000}"/>
    <cellStyle name="Normal 6 6 3 5 2 4" xfId="41911" xr:uid="{00000000-0005-0000-0000-00000E440000}"/>
    <cellStyle name="Normal 6 6 3 5 3" xfId="5056" xr:uid="{00000000-0005-0000-0000-00000F440000}"/>
    <cellStyle name="Normal 6 6 3 5 3 2" xfId="13729" xr:uid="{00000000-0005-0000-0000-000010440000}"/>
    <cellStyle name="Normal 6 6 3 5 3 2 2" xfId="31082" xr:uid="{00000000-0005-0000-0000-000011440000}"/>
    <cellStyle name="Normal 6 6 3 5 3 2 3" xfId="48428" xr:uid="{00000000-0005-0000-0000-000012440000}"/>
    <cellStyle name="Normal 6 6 3 5 3 3" xfId="22409" xr:uid="{00000000-0005-0000-0000-000013440000}"/>
    <cellStyle name="Normal 6 6 3 5 3 4" xfId="39755" xr:uid="{00000000-0005-0000-0000-000014440000}"/>
    <cellStyle name="Normal 6 6 3 5 4" xfId="10103" xr:uid="{00000000-0005-0000-0000-000015440000}"/>
    <cellStyle name="Normal 6 6 3 5 4 2" xfId="27456" xr:uid="{00000000-0005-0000-0000-000016440000}"/>
    <cellStyle name="Normal 6 6 3 5 4 3" xfId="44802" xr:uid="{00000000-0005-0000-0000-000017440000}"/>
    <cellStyle name="Normal 6 6 3 5 5" xfId="18783" xr:uid="{00000000-0005-0000-0000-000018440000}"/>
    <cellStyle name="Normal 6 6 3 5 6" xfId="36129" xr:uid="{00000000-0005-0000-0000-000019440000}"/>
    <cellStyle name="Normal 6 6 3 6" xfId="5987" xr:uid="{00000000-0005-0000-0000-00001A440000}"/>
    <cellStyle name="Normal 6 6 3 6 2" xfId="14660" xr:uid="{00000000-0005-0000-0000-00001B440000}"/>
    <cellStyle name="Normal 6 6 3 6 2 2" xfId="32013" xr:uid="{00000000-0005-0000-0000-00001C440000}"/>
    <cellStyle name="Normal 6 6 3 6 2 3" xfId="49359" xr:uid="{00000000-0005-0000-0000-00001D440000}"/>
    <cellStyle name="Normal 6 6 3 6 3" xfId="23340" xr:uid="{00000000-0005-0000-0000-00001E440000}"/>
    <cellStyle name="Normal 6 6 3 6 4" xfId="40686" xr:uid="{00000000-0005-0000-0000-00001F440000}"/>
    <cellStyle name="Normal 6 6 3 7" xfId="3243" xr:uid="{00000000-0005-0000-0000-000020440000}"/>
    <cellStyle name="Normal 6 6 3 7 2" xfId="11916" xr:uid="{00000000-0005-0000-0000-000021440000}"/>
    <cellStyle name="Normal 6 6 3 7 2 2" xfId="29269" xr:uid="{00000000-0005-0000-0000-000022440000}"/>
    <cellStyle name="Normal 6 6 3 7 2 3" xfId="46615" xr:uid="{00000000-0005-0000-0000-000023440000}"/>
    <cellStyle name="Normal 6 6 3 7 3" xfId="20596" xr:uid="{00000000-0005-0000-0000-000024440000}"/>
    <cellStyle name="Normal 6 6 3 7 4" xfId="37942" xr:uid="{00000000-0005-0000-0000-000025440000}"/>
    <cellStyle name="Normal 6 6 3 8" xfId="8878" xr:uid="{00000000-0005-0000-0000-000026440000}"/>
    <cellStyle name="Normal 6 6 3 8 2" xfId="26231" xr:uid="{00000000-0005-0000-0000-000027440000}"/>
    <cellStyle name="Normal 6 6 3 8 3" xfId="43577" xr:uid="{00000000-0005-0000-0000-000028440000}"/>
    <cellStyle name="Normal 6 6 3 9" xfId="17558" xr:uid="{00000000-0005-0000-0000-000029440000}"/>
    <cellStyle name="Normal 6 6 4" xfId="793" xr:uid="{00000000-0005-0000-0000-00002A440000}"/>
    <cellStyle name="Normal 6 6 4 2" xfId="2606" xr:uid="{00000000-0005-0000-0000-00002B440000}"/>
    <cellStyle name="Normal 6 6 4 2 2" xfId="8388" xr:uid="{00000000-0005-0000-0000-00002C440000}"/>
    <cellStyle name="Normal 6 6 4 2 2 2" xfId="17061" xr:uid="{00000000-0005-0000-0000-00002D440000}"/>
    <cellStyle name="Normal 6 6 4 2 2 2 2" xfId="34414" xr:uid="{00000000-0005-0000-0000-00002E440000}"/>
    <cellStyle name="Normal 6 6 4 2 2 2 3" xfId="51760" xr:uid="{00000000-0005-0000-0000-00002F440000}"/>
    <cellStyle name="Normal 6 6 4 2 2 3" xfId="25741" xr:uid="{00000000-0005-0000-0000-000030440000}"/>
    <cellStyle name="Normal 6 6 4 2 2 4" xfId="43087" xr:uid="{00000000-0005-0000-0000-000031440000}"/>
    <cellStyle name="Normal 6 6 4 2 3" xfId="4419" xr:uid="{00000000-0005-0000-0000-000032440000}"/>
    <cellStyle name="Normal 6 6 4 2 3 2" xfId="13092" xr:uid="{00000000-0005-0000-0000-000033440000}"/>
    <cellStyle name="Normal 6 6 4 2 3 2 2" xfId="30445" xr:uid="{00000000-0005-0000-0000-000034440000}"/>
    <cellStyle name="Normal 6 6 4 2 3 2 3" xfId="47791" xr:uid="{00000000-0005-0000-0000-000035440000}"/>
    <cellStyle name="Normal 6 6 4 2 3 3" xfId="21772" xr:uid="{00000000-0005-0000-0000-000036440000}"/>
    <cellStyle name="Normal 6 6 4 2 3 4" xfId="39118" xr:uid="{00000000-0005-0000-0000-000037440000}"/>
    <cellStyle name="Normal 6 6 4 2 4" xfId="11279" xr:uid="{00000000-0005-0000-0000-000038440000}"/>
    <cellStyle name="Normal 6 6 4 2 4 2" xfId="28632" xr:uid="{00000000-0005-0000-0000-000039440000}"/>
    <cellStyle name="Normal 6 6 4 2 4 3" xfId="45978" xr:uid="{00000000-0005-0000-0000-00003A440000}"/>
    <cellStyle name="Normal 6 6 4 2 5" xfId="19959" xr:uid="{00000000-0005-0000-0000-00003B440000}"/>
    <cellStyle name="Normal 6 6 4 2 6" xfId="37305" xr:uid="{00000000-0005-0000-0000-00003C440000}"/>
    <cellStyle name="Normal 6 6 4 3" xfId="1528" xr:uid="{00000000-0005-0000-0000-00003D440000}"/>
    <cellStyle name="Normal 6 6 4 3 2" xfId="7310" xr:uid="{00000000-0005-0000-0000-00003E440000}"/>
    <cellStyle name="Normal 6 6 4 3 2 2" xfId="15983" xr:uid="{00000000-0005-0000-0000-00003F440000}"/>
    <cellStyle name="Normal 6 6 4 3 2 2 2" xfId="33336" xr:uid="{00000000-0005-0000-0000-000040440000}"/>
    <cellStyle name="Normal 6 6 4 3 2 2 3" xfId="50682" xr:uid="{00000000-0005-0000-0000-000041440000}"/>
    <cellStyle name="Normal 6 6 4 3 2 3" xfId="24663" xr:uid="{00000000-0005-0000-0000-000042440000}"/>
    <cellStyle name="Normal 6 6 4 3 2 4" xfId="42009" xr:uid="{00000000-0005-0000-0000-000043440000}"/>
    <cellStyle name="Normal 6 6 4 3 3" xfId="5154" xr:uid="{00000000-0005-0000-0000-000044440000}"/>
    <cellStyle name="Normal 6 6 4 3 3 2" xfId="13827" xr:uid="{00000000-0005-0000-0000-000045440000}"/>
    <cellStyle name="Normal 6 6 4 3 3 2 2" xfId="31180" xr:uid="{00000000-0005-0000-0000-000046440000}"/>
    <cellStyle name="Normal 6 6 4 3 3 2 3" xfId="48526" xr:uid="{00000000-0005-0000-0000-000047440000}"/>
    <cellStyle name="Normal 6 6 4 3 3 3" xfId="22507" xr:uid="{00000000-0005-0000-0000-000048440000}"/>
    <cellStyle name="Normal 6 6 4 3 3 4" xfId="39853" xr:uid="{00000000-0005-0000-0000-000049440000}"/>
    <cellStyle name="Normal 6 6 4 3 4" xfId="10201" xr:uid="{00000000-0005-0000-0000-00004A440000}"/>
    <cellStyle name="Normal 6 6 4 3 4 2" xfId="27554" xr:uid="{00000000-0005-0000-0000-00004B440000}"/>
    <cellStyle name="Normal 6 6 4 3 4 3" xfId="44900" xr:uid="{00000000-0005-0000-0000-00004C440000}"/>
    <cellStyle name="Normal 6 6 4 3 5" xfId="18881" xr:uid="{00000000-0005-0000-0000-00004D440000}"/>
    <cellStyle name="Normal 6 6 4 3 6" xfId="36227" xr:uid="{00000000-0005-0000-0000-00004E440000}"/>
    <cellStyle name="Normal 6 6 4 4" xfId="6575" xr:uid="{00000000-0005-0000-0000-00004F440000}"/>
    <cellStyle name="Normal 6 6 4 4 2" xfId="15248" xr:uid="{00000000-0005-0000-0000-000050440000}"/>
    <cellStyle name="Normal 6 6 4 4 2 2" xfId="32601" xr:uid="{00000000-0005-0000-0000-000051440000}"/>
    <cellStyle name="Normal 6 6 4 4 2 3" xfId="49947" xr:uid="{00000000-0005-0000-0000-000052440000}"/>
    <cellStyle name="Normal 6 6 4 4 3" xfId="23928" xr:uid="{00000000-0005-0000-0000-000053440000}"/>
    <cellStyle name="Normal 6 6 4 4 4" xfId="41274" xr:uid="{00000000-0005-0000-0000-000054440000}"/>
    <cellStyle name="Normal 6 6 4 5" xfId="3341" xr:uid="{00000000-0005-0000-0000-000055440000}"/>
    <cellStyle name="Normal 6 6 4 5 2" xfId="12014" xr:uid="{00000000-0005-0000-0000-000056440000}"/>
    <cellStyle name="Normal 6 6 4 5 2 2" xfId="29367" xr:uid="{00000000-0005-0000-0000-000057440000}"/>
    <cellStyle name="Normal 6 6 4 5 2 3" xfId="46713" xr:uid="{00000000-0005-0000-0000-000058440000}"/>
    <cellStyle name="Normal 6 6 4 5 3" xfId="20694" xr:uid="{00000000-0005-0000-0000-000059440000}"/>
    <cellStyle name="Normal 6 6 4 5 4" xfId="38040" xr:uid="{00000000-0005-0000-0000-00005A440000}"/>
    <cellStyle name="Normal 6 6 4 6" xfId="9466" xr:uid="{00000000-0005-0000-0000-00005B440000}"/>
    <cellStyle name="Normal 6 6 4 6 2" xfId="26819" xr:uid="{00000000-0005-0000-0000-00005C440000}"/>
    <cellStyle name="Normal 6 6 4 6 3" xfId="44165" xr:uid="{00000000-0005-0000-0000-00005D440000}"/>
    <cellStyle name="Normal 6 6 4 7" xfId="18146" xr:uid="{00000000-0005-0000-0000-00005E440000}"/>
    <cellStyle name="Normal 6 6 4 8" xfId="35492" xr:uid="{00000000-0005-0000-0000-00005F440000}"/>
    <cellStyle name="Normal 6 6 5" xfId="450" xr:uid="{00000000-0005-0000-0000-000060440000}"/>
    <cellStyle name="Normal 6 6 5 2" xfId="2263" xr:uid="{00000000-0005-0000-0000-000061440000}"/>
    <cellStyle name="Normal 6 6 5 2 2" xfId="8045" xr:uid="{00000000-0005-0000-0000-000062440000}"/>
    <cellStyle name="Normal 6 6 5 2 2 2" xfId="16718" xr:uid="{00000000-0005-0000-0000-000063440000}"/>
    <cellStyle name="Normal 6 6 5 2 2 2 2" xfId="34071" xr:uid="{00000000-0005-0000-0000-000064440000}"/>
    <cellStyle name="Normal 6 6 5 2 2 2 3" xfId="51417" xr:uid="{00000000-0005-0000-0000-000065440000}"/>
    <cellStyle name="Normal 6 6 5 2 2 3" xfId="25398" xr:uid="{00000000-0005-0000-0000-000066440000}"/>
    <cellStyle name="Normal 6 6 5 2 2 4" xfId="42744" xr:uid="{00000000-0005-0000-0000-000067440000}"/>
    <cellStyle name="Normal 6 6 5 2 3" xfId="5546" xr:uid="{00000000-0005-0000-0000-000068440000}"/>
    <cellStyle name="Normal 6 6 5 2 3 2" xfId="14219" xr:uid="{00000000-0005-0000-0000-000069440000}"/>
    <cellStyle name="Normal 6 6 5 2 3 2 2" xfId="31572" xr:uid="{00000000-0005-0000-0000-00006A440000}"/>
    <cellStyle name="Normal 6 6 5 2 3 2 3" xfId="48918" xr:uid="{00000000-0005-0000-0000-00006B440000}"/>
    <cellStyle name="Normal 6 6 5 2 3 3" xfId="22899" xr:uid="{00000000-0005-0000-0000-00006C440000}"/>
    <cellStyle name="Normal 6 6 5 2 3 4" xfId="40245" xr:uid="{00000000-0005-0000-0000-00006D440000}"/>
    <cellStyle name="Normal 6 6 5 2 4" xfId="10936" xr:uid="{00000000-0005-0000-0000-00006E440000}"/>
    <cellStyle name="Normal 6 6 5 2 4 2" xfId="28289" xr:uid="{00000000-0005-0000-0000-00006F440000}"/>
    <cellStyle name="Normal 6 6 5 2 4 3" xfId="45635" xr:uid="{00000000-0005-0000-0000-000070440000}"/>
    <cellStyle name="Normal 6 6 5 2 5" xfId="19616" xr:uid="{00000000-0005-0000-0000-000071440000}"/>
    <cellStyle name="Normal 6 6 5 2 6" xfId="36962" xr:uid="{00000000-0005-0000-0000-000072440000}"/>
    <cellStyle name="Normal 6 6 5 3" xfId="6232" xr:uid="{00000000-0005-0000-0000-000073440000}"/>
    <cellStyle name="Normal 6 6 5 3 2" xfId="14905" xr:uid="{00000000-0005-0000-0000-000074440000}"/>
    <cellStyle name="Normal 6 6 5 3 2 2" xfId="32258" xr:uid="{00000000-0005-0000-0000-000075440000}"/>
    <cellStyle name="Normal 6 6 5 3 2 3" xfId="49604" xr:uid="{00000000-0005-0000-0000-000076440000}"/>
    <cellStyle name="Normal 6 6 5 3 3" xfId="23585" xr:uid="{00000000-0005-0000-0000-000077440000}"/>
    <cellStyle name="Normal 6 6 5 3 4" xfId="40931" xr:uid="{00000000-0005-0000-0000-000078440000}"/>
    <cellStyle name="Normal 6 6 5 4" xfId="4076" xr:uid="{00000000-0005-0000-0000-000079440000}"/>
    <cellStyle name="Normal 6 6 5 4 2" xfId="12749" xr:uid="{00000000-0005-0000-0000-00007A440000}"/>
    <cellStyle name="Normal 6 6 5 4 2 2" xfId="30102" xr:uid="{00000000-0005-0000-0000-00007B440000}"/>
    <cellStyle name="Normal 6 6 5 4 2 3" xfId="47448" xr:uid="{00000000-0005-0000-0000-00007C440000}"/>
    <cellStyle name="Normal 6 6 5 4 3" xfId="21429" xr:uid="{00000000-0005-0000-0000-00007D440000}"/>
    <cellStyle name="Normal 6 6 5 4 4" xfId="38775" xr:uid="{00000000-0005-0000-0000-00007E440000}"/>
    <cellStyle name="Normal 6 6 5 5" xfId="9123" xr:uid="{00000000-0005-0000-0000-00007F440000}"/>
    <cellStyle name="Normal 6 6 5 5 2" xfId="26476" xr:uid="{00000000-0005-0000-0000-000080440000}"/>
    <cellStyle name="Normal 6 6 5 5 3" xfId="43822" xr:uid="{00000000-0005-0000-0000-000081440000}"/>
    <cellStyle name="Normal 6 6 5 6" xfId="17803" xr:uid="{00000000-0005-0000-0000-000082440000}"/>
    <cellStyle name="Normal 6 6 5 7" xfId="35149" xr:uid="{00000000-0005-0000-0000-000083440000}"/>
    <cellStyle name="Normal 6 6 6" xfId="1871" xr:uid="{00000000-0005-0000-0000-000084440000}"/>
    <cellStyle name="Normal 6 6 6 2" xfId="7653" xr:uid="{00000000-0005-0000-0000-000085440000}"/>
    <cellStyle name="Normal 6 6 6 2 2" xfId="16326" xr:uid="{00000000-0005-0000-0000-000086440000}"/>
    <cellStyle name="Normal 6 6 6 2 2 2" xfId="33679" xr:uid="{00000000-0005-0000-0000-000087440000}"/>
    <cellStyle name="Normal 6 6 6 2 2 3" xfId="51025" xr:uid="{00000000-0005-0000-0000-000088440000}"/>
    <cellStyle name="Normal 6 6 6 2 3" xfId="25006" xr:uid="{00000000-0005-0000-0000-000089440000}"/>
    <cellStyle name="Normal 6 6 6 2 4" xfId="42352" xr:uid="{00000000-0005-0000-0000-00008A440000}"/>
    <cellStyle name="Normal 6 6 6 3" xfId="3684" xr:uid="{00000000-0005-0000-0000-00008B440000}"/>
    <cellStyle name="Normal 6 6 6 3 2" xfId="12357" xr:uid="{00000000-0005-0000-0000-00008C440000}"/>
    <cellStyle name="Normal 6 6 6 3 2 2" xfId="29710" xr:uid="{00000000-0005-0000-0000-00008D440000}"/>
    <cellStyle name="Normal 6 6 6 3 2 3" xfId="47056" xr:uid="{00000000-0005-0000-0000-00008E440000}"/>
    <cellStyle name="Normal 6 6 6 3 3" xfId="21037" xr:uid="{00000000-0005-0000-0000-00008F440000}"/>
    <cellStyle name="Normal 6 6 6 3 4" xfId="38383" xr:uid="{00000000-0005-0000-0000-000090440000}"/>
    <cellStyle name="Normal 6 6 6 4" xfId="10544" xr:uid="{00000000-0005-0000-0000-000091440000}"/>
    <cellStyle name="Normal 6 6 6 4 2" xfId="27897" xr:uid="{00000000-0005-0000-0000-000092440000}"/>
    <cellStyle name="Normal 6 6 6 4 3" xfId="45243" xr:uid="{00000000-0005-0000-0000-000093440000}"/>
    <cellStyle name="Normal 6 6 6 5" xfId="19224" xr:uid="{00000000-0005-0000-0000-000094440000}"/>
    <cellStyle name="Normal 6 6 6 6" xfId="36570" xr:uid="{00000000-0005-0000-0000-000095440000}"/>
    <cellStyle name="Normal 6 6 7" xfId="1185" xr:uid="{00000000-0005-0000-0000-000096440000}"/>
    <cellStyle name="Normal 6 6 7 2" xfId="6967" xr:uid="{00000000-0005-0000-0000-000097440000}"/>
    <cellStyle name="Normal 6 6 7 2 2" xfId="15640" xr:uid="{00000000-0005-0000-0000-000098440000}"/>
    <cellStyle name="Normal 6 6 7 2 2 2" xfId="32993" xr:uid="{00000000-0005-0000-0000-000099440000}"/>
    <cellStyle name="Normal 6 6 7 2 2 3" xfId="50339" xr:uid="{00000000-0005-0000-0000-00009A440000}"/>
    <cellStyle name="Normal 6 6 7 2 3" xfId="24320" xr:uid="{00000000-0005-0000-0000-00009B440000}"/>
    <cellStyle name="Normal 6 6 7 2 4" xfId="41666" xr:uid="{00000000-0005-0000-0000-00009C440000}"/>
    <cellStyle name="Normal 6 6 7 3" xfId="4811" xr:uid="{00000000-0005-0000-0000-00009D440000}"/>
    <cellStyle name="Normal 6 6 7 3 2" xfId="13484" xr:uid="{00000000-0005-0000-0000-00009E440000}"/>
    <cellStyle name="Normal 6 6 7 3 2 2" xfId="30837" xr:uid="{00000000-0005-0000-0000-00009F440000}"/>
    <cellStyle name="Normal 6 6 7 3 2 3" xfId="48183" xr:uid="{00000000-0005-0000-0000-0000A0440000}"/>
    <cellStyle name="Normal 6 6 7 3 3" xfId="22164" xr:uid="{00000000-0005-0000-0000-0000A1440000}"/>
    <cellStyle name="Normal 6 6 7 3 4" xfId="39510" xr:uid="{00000000-0005-0000-0000-0000A2440000}"/>
    <cellStyle name="Normal 6 6 7 4" xfId="9858" xr:uid="{00000000-0005-0000-0000-0000A3440000}"/>
    <cellStyle name="Normal 6 6 7 4 2" xfId="27211" xr:uid="{00000000-0005-0000-0000-0000A4440000}"/>
    <cellStyle name="Normal 6 6 7 4 3" xfId="44557" xr:uid="{00000000-0005-0000-0000-0000A5440000}"/>
    <cellStyle name="Normal 6 6 7 5" xfId="18538" xr:uid="{00000000-0005-0000-0000-0000A6440000}"/>
    <cellStyle name="Normal 6 6 7 6" xfId="35884" xr:uid="{00000000-0005-0000-0000-0000A7440000}"/>
    <cellStyle name="Normal 6 6 8" xfId="5840" xr:uid="{00000000-0005-0000-0000-0000A8440000}"/>
    <cellStyle name="Normal 6 6 8 2" xfId="14513" xr:uid="{00000000-0005-0000-0000-0000A9440000}"/>
    <cellStyle name="Normal 6 6 8 2 2" xfId="31866" xr:uid="{00000000-0005-0000-0000-0000AA440000}"/>
    <cellStyle name="Normal 6 6 8 2 3" xfId="49212" xr:uid="{00000000-0005-0000-0000-0000AB440000}"/>
    <cellStyle name="Normal 6 6 8 3" xfId="23193" xr:uid="{00000000-0005-0000-0000-0000AC440000}"/>
    <cellStyle name="Normal 6 6 8 4" xfId="40539" xr:uid="{00000000-0005-0000-0000-0000AD440000}"/>
    <cellStyle name="Normal 6 6 9" xfId="2998" xr:uid="{00000000-0005-0000-0000-0000AE440000}"/>
    <cellStyle name="Normal 6 6 9 2" xfId="11671" xr:uid="{00000000-0005-0000-0000-0000AF440000}"/>
    <cellStyle name="Normal 6 6 9 2 2" xfId="29024" xr:uid="{00000000-0005-0000-0000-0000B0440000}"/>
    <cellStyle name="Normal 6 6 9 2 3" xfId="46370" xr:uid="{00000000-0005-0000-0000-0000B1440000}"/>
    <cellStyle name="Normal 6 6 9 3" xfId="20351" xr:uid="{00000000-0005-0000-0000-0000B2440000}"/>
    <cellStyle name="Normal 6 6 9 4" xfId="37697" xr:uid="{00000000-0005-0000-0000-0000B3440000}"/>
    <cellStyle name="Normal 6 7" xfId="156" xr:uid="{00000000-0005-0000-0000-0000B4440000}"/>
    <cellStyle name="Normal 6 7 10" xfId="17509" xr:uid="{00000000-0005-0000-0000-0000B5440000}"/>
    <cellStyle name="Normal 6 7 11" xfId="34855" xr:uid="{00000000-0005-0000-0000-0000B6440000}"/>
    <cellStyle name="Normal 6 7 2" xfId="646" xr:uid="{00000000-0005-0000-0000-0000B7440000}"/>
    <cellStyle name="Normal 6 7 2 2" xfId="2459" xr:uid="{00000000-0005-0000-0000-0000B8440000}"/>
    <cellStyle name="Normal 6 7 2 2 2" xfId="8241" xr:uid="{00000000-0005-0000-0000-0000B9440000}"/>
    <cellStyle name="Normal 6 7 2 2 2 2" xfId="16914" xr:uid="{00000000-0005-0000-0000-0000BA440000}"/>
    <cellStyle name="Normal 6 7 2 2 2 2 2" xfId="34267" xr:uid="{00000000-0005-0000-0000-0000BB440000}"/>
    <cellStyle name="Normal 6 7 2 2 2 2 3" xfId="51613" xr:uid="{00000000-0005-0000-0000-0000BC440000}"/>
    <cellStyle name="Normal 6 7 2 2 2 3" xfId="25594" xr:uid="{00000000-0005-0000-0000-0000BD440000}"/>
    <cellStyle name="Normal 6 7 2 2 2 4" xfId="42940" xr:uid="{00000000-0005-0000-0000-0000BE440000}"/>
    <cellStyle name="Normal 6 7 2 2 3" xfId="4272" xr:uid="{00000000-0005-0000-0000-0000BF440000}"/>
    <cellStyle name="Normal 6 7 2 2 3 2" xfId="12945" xr:uid="{00000000-0005-0000-0000-0000C0440000}"/>
    <cellStyle name="Normal 6 7 2 2 3 2 2" xfId="30298" xr:uid="{00000000-0005-0000-0000-0000C1440000}"/>
    <cellStyle name="Normal 6 7 2 2 3 2 3" xfId="47644" xr:uid="{00000000-0005-0000-0000-0000C2440000}"/>
    <cellStyle name="Normal 6 7 2 2 3 3" xfId="21625" xr:uid="{00000000-0005-0000-0000-0000C3440000}"/>
    <cellStyle name="Normal 6 7 2 2 3 4" xfId="38971" xr:uid="{00000000-0005-0000-0000-0000C4440000}"/>
    <cellStyle name="Normal 6 7 2 2 4" xfId="11132" xr:uid="{00000000-0005-0000-0000-0000C5440000}"/>
    <cellStyle name="Normal 6 7 2 2 4 2" xfId="28485" xr:uid="{00000000-0005-0000-0000-0000C6440000}"/>
    <cellStyle name="Normal 6 7 2 2 4 3" xfId="45831" xr:uid="{00000000-0005-0000-0000-0000C7440000}"/>
    <cellStyle name="Normal 6 7 2 2 5" xfId="19812" xr:uid="{00000000-0005-0000-0000-0000C8440000}"/>
    <cellStyle name="Normal 6 7 2 2 6" xfId="37158" xr:uid="{00000000-0005-0000-0000-0000C9440000}"/>
    <cellStyle name="Normal 6 7 2 3" xfId="1381" xr:uid="{00000000-0005-0000-0000-0000CA440000}"/>
    <cellStyle name="Normal 6 7 2 3 2" xfId="7163" xr:uid="{00000000-0005-0000-0000-0000CB440000}"/>
    <cellStyle name="Normal 6 7 2 3 2 2" xfId="15836" xr:uid="{00000000-0005-0000-0000-0000CC440000}"/>
    <cellStyle name="Normal 6 7 2 3 2 2 2" xfId="33189" xr:uid="{00000000-0005-0000-0000-0000CD440000}"/>
    <cellStyle name="Normal 6 7 2 3 2 2 3" xfId="50535" xr:uid="{00000000-0005-0000-0000-0000CE440000}"/>
    <cellStyle name="Normal 6 7 2 3 2 3" xfId="24516" xr:uid="{00000000-0005-0000-0000-0000CF440000}"/>
    <cellStyle name="Normal 6 7 2 3 2 4" xfId="41862" xr:uid="{00000000-0005-0000-0000-0000D0440000}"/>
    <cellStyle name="Normal 6 7 2 3 3" xfId="5007" xr:uid="{00000000-0005-0000-0000-0000D1440000}"/>
    <cellStyle name="Normal 6 7 2 3 3 2" xfId="13680" xr:uid="{00000000-0005-0000-0000-0000D2440000}"/>
    <cellStyle name="Normal 6 7 2 3 3 2 2" xfId="31033" xr:uid="{00000000-0005-0000-0000-0000D3440000}"/>
    <cellStyle name="Normal 6 7 2 3 3 2 3" xfId="48379" xr:uid="{00000000-0005-0000-0000-0000D4440000}"/>
    <cellStyle name="Normal 6 7 2 3 3 3" xfId="22360" xr:uid="{00000000-0005-0000-0000-0000D5440000}"/>
    <cellStyle name="Normal 6 7 2 3 3 4" xfId="39706" xr:uid="{00000000-0005-0000-0000-0000D6440000}"/>
    <cellStyle name="Normal 6 7 2 3 4" xfId="10054" xr:uid="{00000000-0005-0000-0000-0000D7440000}"/>
    <cellStyle name="Normal 6 7 2 3 4 2" xfId="27407" xr:uid="{00000000-0005-0000-0000-0000D8440000}"/>
    <cellStyle name="Normal 6 7 2 3 4 3" xfId="44753" xr:uid="{00000000-0005-0000-0000-0000D9440000}"/>
    <cellStyle name="Normal 6 7 2 3 5" xfId="18734" xr:uid="{00000000-0005-0000-0000-0000DA440000}"/>
    <cellStyle name="Normal 6 7 2 3 6" xfId="36080" xr:uid="{00000000-0005-0000-0000-0000DB440000}"/>
    <cellStyle name="Normal 6 7 2 4" xfId="6428" xr:uid="{00000000-0005-0000-0000-0000DC440000}"/>
    <cellStyle name="Normal 6 7 2 4 2" xfId="15101" xr:uid="{00000000-0005-0000-0000-0000DD440000}"/>
    <cellStyle name="Normal 6 7 2 4 2 2" xfId="32454" xr:uid="{00000000-0005-0000-0000-0000DE440000}"/>
    <cellStyle name="Normal 6 7 2 4 2 3" xfId="49800" xr:uid="{00000000-0005-0000-0000-0000DF440000}"/>
    <cellStyle name="Normal 6 7 2 4 3" xfId="23781" xr:uid="{00000000-0005-0000-0000-0000E0440000}"/>
    <cellStyle name="Normal 6 7 2 4 4" xfId="41127" xr:uid="{00000000-0005-0000-0000-0000E1440000}"/>
    <cellStyle name="Normal 6 7 2 5" xfId="3194" xr:uid="{00000000-0005-0000-0000-0000E2440000}"/>
    <cellStyle name="Normal 6 7 2 5 2" xfId="11867" xr:uid="{00000000-0005-0000-0000-0000E3440000}"/>
    <cellStyle name="Normal 6 7 2 5 2 2" xfId="29220" xr:uid="{00000000-0005-0000-0000-0000E4440000}"/>
    <cellStyle name="Normal 6 7 2 5 2 3" xfId="46566" xr:uid="{00000000-0005-0000-0000-0000E5440000}"/>
    <cellStyle name="Normal 6 7 2 5 3" xfId="20547" xr:uid="{00000000-0005-0000-0000-0000E6440000}"/>
    <cellStyle name="Normal 6 7 2 5 4" xfId="37893" xr:uid="{00000000-0005-0000-0000-0000E7440000}"/>
    <cellStyle name="Normal 6 7 2 6" xfId="9319" xr:uid="{00000000-0005-0000-0000-0000E8440000}"/>
    <cellStyle name="Normal 6 7 2 6 2" xfId="26672" xr:uid="{00000000-0005-0000-0000-0000E9440000}"/>
    <cellStyle name="Normal 6 7 2 6 3" xfId="44018" xr:uid="{00000000-0005-0000-0000-0000EA440000}"/>
    <cellStyle name="Normal 6 7 2 7" xfId="17999" xr:uid="{00000000-0005-0000-0000-0000EB440000}"/>
    <cellStyle name="Normal 6 7 2 8" xfId="35345" xr:uid="{00000000-0005-0000-0000-0000EC440000}"/>
    <cellStyle name="Normal 6 7 3" xfId="891" xr:uid="{00000000-0005-0000-0000-0000ED440000}"/>
    <cellStyle name="Normal 6 7 3 2" xfId="2704" xr:uid="{00000000-0005-0000-0000-0000EE440000}"/>
    <cellStyle name="Normal 6 7 3 2 2" xfId="8486" xr:uid="{00000000-0005-0000-0000-0000EF440000}"/>
    <cellStyle name="Normal 6 7 3 2 2 2" xfId="17159" xr:uid="{00000000-0005-0000-0000-0000F0440000}"/>
    <cellStyle name="Normal 6 7 3 2 2 2 2" xfId="34512" xr:uid="{00000000-0005-0000-0000-0000F1440000}"/>
    <cellStyle name="Normal 6 7 3 2 2 2 3" xfId="51858" xr:uid="{00000000-0005-0000-0000-0000F2440000}"/>
    <cellStyle name="Normal 6 7 3 2 2 3" xfId="25839" xr:uid="{00000000-0005-0000-0000-0000F3440000}"/>
    <cellStyle name="Normal 6 7 3 2 2 4" xfId="43185" xr:uid="{00000000-0005-0000-0000-0000F4440000}"/>
    <cellStyle name="Normal 6 7 3 2 3" xfId="4517" xr:uid="{00000000-0005-0000-0000-0000F5440000}"/>
    <cellStyle name="Normal 6 7 3 2 3 2" xfId="13190" xr:uid="{00000000-0005-0000-0000-0000F6440000}"/>
    <cellStyle name="Normal 6 7 3 2 3 2 2" xfId="30543" xr:uid="{00000000-0005-0000-0000-0000F7440000}"/>
    <cellStyle name="Normal 6 7 3 2 3 2 3" xfId="47889" xr:uid="{00000000-0005-0000-0000-0000F8440000}"/>
    <cellStyle name="Normal 6 7 3 2 3 3" xfId="21870" xr:uid="{00000000-0005-0000-0000-0000F9440000}"/>
    <cellStyle name="Normal 6 7 3 2 3 4" xfId="39216" xr:uid="{00000000-0005-0000-0000-0000FA440000}"/>
    <cellStyle name="Normal 6 7 3 2 4" xfId="11377" xr:uid="{00000000-0005-0000-0000-0000FB440000}"/>
    <cellStyle name="Normal 6 7 3 2 4 2" xfId="28730" xr:uid="{00000000-0005-0000-0000-0000FC440000}"/>
    <cellStyle name="Normal 6 7 3 2 4 3" xfId="46076" xr:uid="{00000000-0005-0000-0000-0000FD440000}"/>
    <cellStyle name="Normal 6 7 3 2 5" xfId="20057" xr:uid="{00000000-0005-0000-0000-0000FE440000}"/>
    <cellStyle name="Normal 6 7 3 2 6" xfId="37403" xr:uid="{00000000-0005-0000-0000-0000FF440000}"/>
    <cellStyle name="Normal 6 7 3 3" xfId="1626" xr:uid="{00000000-0005-0000-0000-000000450000}"/>
    <cellStyle name="Normal 6 7 3 3 2" xfId="7408" xr:uid="{00000000-0005-0000-0000-000001450000}"/>
    <cellStyle name="Normal 6 7 3 3 2 2" xfId="16081" xr:uid="{00000000-0005-0000-0000-000002450000}"/>
    <cellStyle name="Normal 6 7 3 3 2 2 2" xfId="33434" xr:uid="{00000000-0005-0000-0000-000003450000}"/>
    <cellStyle name="Normal 6 7 3 3 2 2 3" xfId="50780" xr:uid="{00000000-0005-0000-0000-000004450000}"/>
    <cellStyle name="Normal 6 7 3 3 2 3" xfId="24761" xr:uid="{00000000-0005-0000-0000-000005450000}"/>
    <cellStyle name="Normal 6 7 3 3 2 4" xfId="42107" xr:uid="{00000000-0005-0000-0000-000006450000}"/>
    <cellStyle name="Normal 6 7 3 3 3" xfId="5252" xr:uid="{00000000-0005-0000-0000-000007450000}"/>
    <cellStyle name="Normal 6 7 3 3 3 2" xfId="13925" xr:uid="{00000000-0005-0000-0000-000008450000}"/>
    <cellStyle name="Normal 6 7 3 3 3 2 2" xfId="31278" xr:uid="{00000000-0005-0000-0000-000009450000}"/>
    <cellStyle name="Normal 6 7 3 3 3 2 3" xfId="48624" xr:uid="{00000000-0005-0000-0000-00000A450000}"/>
    <cellStyle name="Normal 6 7 3 3 3 3" xfId="22605" xr:uid="{00000000-0005-0000-0000-00000B450000}"/>
    <cellStyle name="Normal 6 7 3 3 3 4" xfId="39951" xr:uid="{00000000-0005-0000-0000-00000C450000}"/>
    <cellStyle name="Normal 6 7 3 3 4" xfId="10299" xr:uid="{00000000-0005-0000-0000-00000D450000}"/>
    <cellStyle name="Normal 6 7 3 3 4 2" xfId="27652" xr:uid="{00000000-0005-0000-0000-00000E450000}"/>
    <cellStyle name="Normal 6 7 3 3 4 3" xfId="44998" xr:uid="{00000000-0005-0000-0000-00000F450000}"/>
    <cellStyle name="Normal 6 7 3 3 5" xfId="18979" xr:uid="{00000000-0005-0000-0000-000010450000}"/>
    <cellStyle name="Normal 6 7 3 3 6" xfId="36325" xr:uid="{00000000-0005-0000-0000-000011450000}"/>
    <cellStyle name="Normal 6 7 3 4" xfId="6673" xr:uid="{00000000-0005-0000-0000-000012450000}"/>
    <cellStyle name="Normal 6 7 3 4 2" xfId="15346" xr:uid="{00000000-0005-0000-0000-000013450000}"/>
    <cellStyle name="Normal 6 7 3 4 2 2" xfId="32699" xr:uid="{00000000-0005-0000-0000-000014450000}"/>
    <cellStyle name="Normal 6 7 3 4 2 3" xfId="50045" xr:uid="{00000000-0005-0000-0000-000015450000}"/>
    <cellStyle name="Normal 6 7 3 4 3" xfId="24026" xr:uid="{00000000-0005-0000-0000-000016450000}"/>
    <cellStyle name="Normal 6 7 3 4 4" xfId="41372" xr:uid="{00000000-0005-0000-0000-000017450000}"/>
    <cellStyle name="Normal 6 7 3 5" xfId="3439" xr:uid="{00000000-0005-0000-0000-000018450000}"/>
    <cellStyle name="Normal 6 7 3 5 2" xfId="12112" xr:uid="{00000000-0005-0000-0000-000019450000}"/>
    <cellStyle name="Normal 6 7 3 5 2 2" xfId="29465" xr:uid="{00000000-0005-0000-0000-00001A450000}"/>
    <cellStyle name="Normal 6 7 3 5 2 3" xfId="46811" xr:uid="{00000000-0005-0000-0000-00001B450000}"/>
    <cellStyle name="Normal 6 7 3 5 3" xfId="20792" xr:uid="{00000000-0005-0000-0000-00001C450000}"/>
    <cellStyle name="Normal 6 7 3 5 4" xfId="38138" xr:uid="{00000000-0005-0000-0000-00001D450000}"/>
    <cellStyle name="Normal 6 7 3 6" xfId="9564" xr:uid="{00000000-0005-0000-0000-00001E450000}"/>
    <cellStyle name="Normal 6 7 3 6 2" xfId="26917" xr:uid="{00000000-0005-0000-0000-00001F450000}"/>
    <cellStyle name="Normal 6 7 3 6 3" xfId="44263" xr:uid="{00000000-0005-0000-0000-000020450000}"/>
    <cellStyle name="Normal 6 7 3 7" xfId="18244" xr:uid="{00000000-0005-0000-0000-000021450000}"/>
    <cellStyle name="Normal 6 7 3 8" xfId="35590" xr:uid="{00000000-0005-0000-0000-000022450000}"/>
    <cellStyle name="Normal 6 7 4" xfId="401" xr:uid="{00000000-0005-0000-0000-000023450000}"/>
    <cellStyle name="Normal 6 7 4 2" xfId="2214" xr:uid="{00000000-0005-0000-0000-000024450000}"/>
    <cellStyle name="Normal 6 7 4 2 2" xfId="7996" xr:uid="{00000000-0005-0000-0000-000025450000}"/>
    <cellStyle name="Normal 6 7 4 2 2 2" xfId="16669" xr:uid="{00000000-0005-0000-0000-000026450000}"/>
    <cellStyle name="Normal 6 7 4 2 2 2 2" xfId="34022" xr:uid="{00000000-0005-0000-0000-000027450000}"/>
    <cellStyle name="Normal 6 7 4 2 2 2 3" xfId="51368" xr:uid="{00000000-0005-0000-0000-000028450000}"/>
    <cellStyle name="Normal 6 7 4 2 2 3" xfId="25349" xr:uid="{00000000-0005-0000-0000-000029450000}"/>
    <cellStyle name="Normal 6 7 4 2 2 4" xfId="42695" xr:uid="{00000000-0005-0000-0000-00002A450000}"/>
    <cellStyle name="Normal 6 7 4 2 3" xfId="5497" xr:uid="{00000000-0005-0000-0000-00002B450000}"/>
    <cellStyle name="Normal 6 7 4 2 3 2" xfId="14170" xr:uid="{00000000-0005-0000-0000-00002C450000}"/>
    <cellStyle name="Normal 6 7 4 2 3 2 2" xfId="31523" xr:uid="{00000000-0005-0000-0000-00002D450000}"/>
    <cellStyle name="Normal 6 7 4 2 3 2 3" xfId="48869" xr:uid="{00000000-0005-0000-0000-00002E450000}"/>
    <cellStyle name="Normal 6 7 4 2 3 3" xfId="22850" xr:uid="{00000000-0005-0000-0000-00002F450000}"/>
    <cellStyle name="Normal 6 7 4 2 3 4" xfId="40196" xr:uid="{00000000-0005-0000-0000-000030450000}"/>
    <cellStyle name="Normal 6 7 4 2 4" xfId="10887" xr:uid="{00000000-0005-0000-0000-000031450000}"/>
    <cellStyle name="Normal 6 7 4 2 4 2" xfId="28240" xr:uid="{00000000-0005-0000-0000-000032450000}"/>
    <cellStyle name="Normal 6 7 4 2 4 3" xfId="45586" xr:uid="{00000000-0005-0000-0000-000033450000}"/>
    <cellStyle name="Normal 6 7 4 2 5" xfId="19567" xr:uid="{00000000-0005-0000-0000-000034450000}"/>
    <cellStyle name="Normal 6 7 4 2 6" xfId="36913" xr:uid="{00000000-0005-0000-0000-000035450000}"/>
    <cellStyle name="Normal 6 7 4 3" xfId="6183" xr:uid="{00000000-0005-0000-0000-000036450000}"/>
    <cellStyle name="Normal 6 7 4 3 2" xfId="14856" xr:uid="{00000000-0005-0000-0000-000037450000}"/>
    <cellStyle name="Normal 6 7 4 3 2 2" xfId="32209" xr:uid="{00000000-0005-0000-0000-000038450000}"/>
    <cellStyle name="Normal 6 7 4 3 2 3" xfId="49555" xr:uid="{00000000-0005-0000-0000-000039450000}"/>
    <cellStyle name="Normal 6 7 4 3 3" xfId="23536" xr:uid="{00000000-0005-0000-0000-00003A450000}"/>
    <cellStyle name="Normal 6 7 4 3 4" xfId="40882" xr:uid="{00000000-0005-0000-0000-00003B450000}"/>
    <cellStyle name="Normal 6 7 4 4" xfId="4027" xr:uid="{00000000-0005-0000-0000-00003C450000}"/>
    <cellStyle name="Normal 6 7 4 4 2" xfId="12700" xr:uid="{00000000-0005-0000-0000-00003D450000}"/>
    <cellStyle name="Normal 6 7 4 4 2 2" xfId="30053" xr:uid="{00000000-0005-0000-0000-00003E450000}"/>
    <cellStyle name="Normal 6 7 4 4 2 3" xfId="47399" xr:uid="{00000000-0005-0000-0000-00003F450000}"/>
    <cellStyle name="Normal 6 7 4 4 3" xfId="21380" xr:uid="{00000000-0005-0000-0000-000040450000}"/>
    <cellStyle name="Normal 6 7 4 4 4" xfId="38726" xr:uid="{00000000-0005-0000-0000-000041450000}"/>
    <cellStyle name="Normal 6 7 4 5" xfId="9074" xr:uid="{00000000-0005-0000-0000-000042450000}"/>
    <cellStyle name="Normal 6 7 4 5 2" xfId="26427" xr:uid="{00000000-0005-0000-0000-000043450000}"/>
    <cellStyle name="Normal 6 7 4 5 3" xfId="43773" xr:uid="{00000000-0005-0000-0000-000044450000}"/>
    <cellStyle name="Normal 6 7 4 6" xfId="17754" xr:uid="{00000000-0005-0000-0000-000045450000}"/>
    <cellStyle name="Normal 6 7 4 7" xfId="35100" xr:uid="{00000000-0005-0000-0000-000046450000}"/>
    <cellStyle name="Normal 6 7 5" xfId="1969" xr:uid="{00000000-0005-0000-0000-000047450000}"/>
    <cellStyle name="Normal 6 7 5 2" xfId="7751" xr:uid="{00000000-0005-0000-0000-000048450000}"/>
    <cellStyle name="Normal 6 7 5 2 2" xfId="16424" xr:uid="{00000000-0005-0000-0000-000049450000}"/>
    <cellStyle name="Normal 6 7 5 2 2 2" xfId="33777" xr:uid="{00000000-0005-0000-0000-00004A450000}"/>
    <cellStyle name="Normal 6 7 5 2 2 3" xfId="51123" xr:uid="{00000000-0005-0000-0000-00004B450000}"/>
    <cellStyle name="Normal 6 7 5 2 3" xfId="25104" xr:uid="{00000000-0005-0000-0000-00004C450000}"/>
    <cellStyle name="Normal 6 7 5 2 4" xfId="42450" xr:uid="{00000000-0005-0000-0000-00004D450000}"/>
    <cellStyle name="Normal 6 7 5 3" xfId="3782" xr:uid="{00000000-0005-0000-0000-00004E450000}"/>
    <cellStyle name="Normal 6 7 5 3 2" xfId="12455" xr:uid="{00000000-0005-0000-0000-00004F450000}"/>
    <cellStyle name="Normal 6 7 5 3 2 2" xfId="29808" xr:uid="{00000000-0005-0000-0000-000050450000}"/>
    <cellStyle name="Normal 6 7 5 3 2 3" xfId="47154" xr:uid="{00000000-0005-0000-0000-000051450000}"/>
    <cellStyle name="Normal 6 7 5 3 3" xfId="21135" xr:uid="{00000000-0005-0000-0000-000052450000}"/>
    <cellStyle name="Normal 6 7 5 3 4" xfId="38481" xr:uid="{00000000-0005-0000-0000-000053450000}"/>
    <cellStyle name="Normal 6 7 5 4" xfId="10642" xr:uid="{00000000-0005-0000-0000-000054450000}"/>
    <cellStyle name="Normal 6 7 5 4 2" xfId="27995" xr:uid="{00000000-0005-0000-0000-000055450000}"/>
    <cellStyle name="Normal 6 7 5 4 3" xfId="45341" xr:uid="{00000000-0005-0000-0000-000056450000}"/>
    <cellStyle name="Normal 6 7 5 5" xfId="19322" xr:uid="{00000000-0005-0000-0000-000057450000}"/>
    <cellStyle name="Normal 6 7 5 6" xfId="36668" xr:uid="{00000000-0005-0000-0000-000058450000}"/>
    <cellStyle name="Normal 6 7 6" xfId="1136" xr:uid="{00000000-0005-0000-0000-000059450000}"/>
    <cellStyle name="Normal 6 7 6 2" xfId="6918" xr:uid="{00000000-0005-0000-0000-00005A450000}"/>
    <cellStyle name="Normal 6 7 6 2 2" xfId="15591" xr:uid="{00000000-0005-0000-0000-00005B450000}"/>
    <cellStyle name="Normal 6 7 6 2 2 2" xfId="32944" xr:uid="{00000000-0005-0000-0000-00005C450000}"/>
    <cellStyle name="Normal 6 7 6 2 2 3" xfId="50290" xr:uid="{00000000-0005-0000-0000-00005D450000}"/>
    <cellStyle name="Normal 6 7 6 2 3" xfId="24271" xr:uid="{00000000-0005-0000-0000-00005E450000}"/>
    <cellStyle name="Normal 6 7 6 2 4" xfId="41617" xr:uid="{00000000-0005-0000-0000-00005F450000}"/>
    <cellStyle name="Normal 6 7 6 3" xfId="4762" xr:uid="{00000000-0005-0000-0000-000060450000}"/>
    <cellStyle name="Normal 6 7 6 3 2" xfId="13435" xr:uid="{00000000-0005-0000-0000-000061450000}"/>
    <cellStyle name="Normal 6 7 6 3 2 2" xfId="30788" xr:uid="{00000000-0005-0000-0000-000062450000}"/>
    <cellStyle name="Normal 6 7 6 3 2 3" xfId="48134" xr:uid="{00000000-0005-0000-0000-000063450000}"/>
    <cellStyle name="Normal 6 7 6 3 3" xfId="22115" xr:uid="{00000000-0005-0000-0000-000064450000}"/>
    <cellStyle name="Normal 6 7 6 3 4" xfId="39461" xr:uid="{00000000-0005-0000-0000-000065450000}"/>
    <cellStyle name="Normal 6 7 6 4" xfId="9809" xr:uid="{00000000-0005-0000-0000-000066450000}"/>
    <cellStyle name="Normal 6 7 6 4 2" xfId="27162" xr:uid="{00000000-0005-0000-0000-000067450000}"/>
    <cellStyle name="Normal 6 7 6 4 3" xfId="44508" xr:uid="{00000000-0005-0000-0000-000068450000}"/>
    <cellStyle name="Normal 6 7 6 5" xfId="18489" xr:uid="{00000000-0005-0000-0000-000069450000}"/>
    <cellStyle name="Normal 6 7 6 6" xfId="35835" xr:uid="{00000000-0005-0000-0000-00006A450000}"/>
    <cellStyle name="Normal 6 7 7" xfId="5938" xr:uid="{00000000-0005-0000-0000-00006B450000}"/>
    <cellStyle name="Normal 6 7 7 2" xfId="14611" xr:uid="{00000000-0005-0000-0000-00006C450000}"/>
    <cellStyle name="Normal 6 7 7 2 2" xfId="31964" xr:uid="{00000000-0005-0000-0000-00006D450000}"/>
    <cellStyle name="Normal 6 7 7 2 3" xfId="49310" xr:uid="{00000000-0005-0000-0000-00006E450000}"/>
    <cellStyle name="Normal 6 7 7 3" xfId="23291" xr:uid="{00000000-0005-0000-0000-00006F450000}"/>
    <cellStyle name="Normal 6 7 7 4" xfId="40637" xr:uid="{00000000-0005-0000-0000-000070450000}"/>
    <cellStyle name="Normal 6 7 8" xfId="2949" xr:uid="{00000000-0005-0000-0000-000071450000}"/>
    <cellStyle name="Normal 6 7 8 2" xfId="11622" xr:uid="{00000000-0005-0000-0000-000072450000}"/>
    <cellStyle name="Normal 6 7 8 2 2" xfId="28975" xr:uid="{00000000-0005-0000-0000-000073450000}"/>
    <cellStyle name="Normal 6 7 8 2 3" xfId="46321" xr:uid="{00000000-0005-0000-0000-000074450000}"/>
    <cellStyle name="Normal 6 7 8 3" xfId="20302" xr:uid="{00000000-0005-0000-0000-000075450000}"/>
    <cellStyle name="Normal 6 7 8 4" xfId="37648" xr:uid="{00000000-0005-0000-0000-000076450000}"/>
    <cellStyle name="Normal 6 7 9" xfId="8829" xr:uid="{00000000-0005-0000-0000-000077450000}"/>
    <cellStyle name="Normal 6 7 9 2" xfId="26182" xr:uid="{00000000-0005-0000-0000-000078450000}"/>
    <cellStyle name="Normal 6 7 9 3" xfId="43528" xr:uid="{00000000-0005-0000-0000-000079450000}"/>
    <cellStyle name="Normal 6 8" xfId="254" xr:uid="{00000000-0005-0000-0000-00007A450000}"/>
    <cellStyle name="Normal 6 8 10" xfId="34953" xr:uid="{00000000-0005-0000-0000-00007B450000}"/>
    <cellStyle name="Normal 6 8 2" xfId="989" xr:uid="{00000000-0005-0000-0000-00007C450000}"/>
    <cellStyle name="Normal 6 8 2 2" xfId="2802" xr:uid="{00000000-0005-0000-0000-00007D450000}"/>
    <cellStyle name="Normal 6 8 2 2 2" xfId="8584" xr:uid="{00000000-0005-0000-0000-00007E450000}"/>
    <cellStyle name="Normal 6 8 2 2 2 2" xfId="17257" xr:uid="{00000000-0005-0000-0000-00007F450000}"/>
    <cellStyle name="Normal 6 8 2 2 2 2 2" xfId="34610" xr:uid="{00000000-0005-0000-0000-000080450000}"/>
    <cellStyle name="Normal 6 8 2 2 2 2 3" xfId="51956" xr:uid="{00000000-0005-0000-0000-000081450000}"/>
    <cellStyle name="Normal 6 8 2 2 2 3" xfId="25937" xr:uid="{00000000-0005-0000-0000-000082450000}"/>
    <cellStyle name="Normal 6 8 2 2 2 4" xfId="43283" xr:uid="{00000000-0005-0000-0000-000083450000}"/>
    <cellStyle name="Normal 6 8 2 2 3" xfId="4615" xr:uid="{00000000-0005-0000-0000-000084450000}"/>
    <cellStyle name="Normal 6 8 2 2 3 2" xfId="13288" xr:uid="{00000000-0005-0000-0000-000085450000}"/>
    <cellStyle name="Normal 6 8 2 2 3 2 2" xfId="30641" xr:uid="{00000000-0005-0000-0000-000086450000}"/>
    <cellStyle name="Normal 6 8 2 2 3 2 3" xfId="47987" xr:uid="{00000000-0005-0000-0000-000087450000}"/>
    <cellStyle name="Normal 6 8 2 2 3 3" xfId="21968" xr:uid="{00000000-0005-0000-0000-000088450000}"/>
    <cellStyle name="Normal 6 8 2 2 3 4" xfId="39314" xr:uid="{00000000-0005-0000-0000-000089450000}"/>
    <cellStyle name="Normal 6 8 2 2 4" xfId="11475" xr:uid="{00000000-0005-0000-0000-00008A450000}"/>
    <cellStyle name="Normal 6 8 2 2 4 2" xfId="28828" xr:uid="{00000000-0005-0000-0000-00008B450000}"/>
    <cellStyle name="Normal 6 8 2 2 4 3" xfId="46174" xr:uid="{00000000-0005-0000-0000-00008C450000}"/>
    <cellStyle name="Normal 6 8 2 2 5" xfId="20155" xr:uid="{00000000-0005-0000-0000-00008D450000}"/>
    <cellStyle name="Normal 6 8 2 2 6" xfId="37501" xr:uid="{00000000-0005-0000-0000-00008E450000}"/>
    <cellStyle name="Normal 6 8 2 3" xfId="1724" xr:uid="{00000000-0005-0000-0000-00008F450000}"/>
    <cellStyle name="Normal 6 8 2 3 2" xfId="7506" xr:uid="{00000000-0005-0000-0000-000090450000}"/>
    <cellStyle name="Normal 6 8 2 3 2 2" xfId="16179" xr:uid="{00000000-0005-0000-0000-000091450000}"/>
    <cellStyle name="Normal 6 8 2 3 2 2 2" xfId="33532" xr:uid="{00000000-0005-0000-0000-000092450000}"/>
    <cellStyle name="Normal 6 8 2 3 2 2 3" xfId="50878" xr:uid="{00000000-0005-0000-0000-000093450000}"/>
    <cellStyle name="Normal 6 8 2 3 2 3" xfId="24859" xr:uid="{00000000-0005-0000-0000-000094450000}"/>
    <cellStyle name="Normal 6 8 2 3 2 4" xfId="42205" xr:uid="{00000000-0005-0000-0000-000095450000}"/>
    <cellStyle name="Normal 6 8 2 3 3" xfId="5350" xr:uid="{00000000-0005-0000-0000-000096450000}"/>
    <cellStyle name="Normal 6 8 2 3 3 2" xfId="14023" xr:uid="{00000000-0005-0000-0000-000097450000}"/>
    <cellStyle name="Normal 6 8 2 3 3 2 2" xfId="31376" xr:uid="{00000000-0005-0000-0000-000098450000}"/>
    <cellStyle name="Normal 6 8 2 3 3 2 3" xfId="48722" xr:uid="{00000000-0005-0000-0000-000099450000}"/>
    <cellStyle name="Normal 6 8 2 3 3 3" xfId="22703" xr:uid="{00000000-0005-0000-0000-00009A450000}"/>
    <cellStyle name="Normal 6 8 2 3 3 4" xfId="40049" xr:uid="{00000000-0005-0000-0000-00009B450000}"/>
    <cellStyle name="Normal 6 8 2 3 4" xfId="10397" xr:uid="{00000000-0005-0000-0000-00009C450000}"/>
    <cellStyle name="Normal 6 8 2 3 4 2" xfId="27750" xr:uid="{00000000-0005-0000-0000-00009D450000}"/>
    <cellStyle name="Normal 6 8 2 3 4 3" xfId="45096" xr:uid="{00000000-0005-0000-0000-00009E450000}"/>
    <cellStyle name="Normal 6 8 2 3 5" xfId="19077" xr:uid="{00000000-0005-0000-0000-00009F450000}"/>
    <cellStyle name="Normal 6 8 2 3 6" xfId="36423" xr:uid="{00000000-0005-0000-0000-0000A0450000}"/>
    <cellStyle name="Normal 6 8 2 4" xfId="6771" xr:uid="{00000000-0005-0000-0000-0000A1450000}"/>
    <cellStyle name="Normal 6 8 2 4 2" xfId="15444" xr:uid="{00000000-0005-0000-0000-0000A2450000}"/>
    <cellStyle name="Normal 6 8 2 4 2 2" xfId="32797" xr:uid="{00000000-0005-0000-0000-0000A3450000}"/>
    <cellStyle name="Normal 6 8 2 4 2 3" xfId="50143" xr:uid="{00000000-0005-0000-0000-0000A4450000}"/>
    <cellStyle name="Normal 6 8 2 4 3" xfId="24124" xr:uid="{00000000-0005-0000-0000-0000A5450000}"/>
    <cellStyle name="Normal 6 8 2 4 4" xfId="41470" xr:uid="{00000000-0005-0000-0000-0000A6450000}"/>
    <cellStyle name="Normal 6 8 2 5" xfId="3537" xr:uid="{00000000-0005-0000-0000-0000A7450000}"/>
    <cellStyle name="Normal 6 8 2 5 2" xfId="12210" xr:uid="{00000000-0005-0000-0000-0000A8450000}"/>
    <cellStyle name="Normal 6 8 2 5 2 2" xfId="29563" xr:uid="{00000000-0005-0000-0000-0000A9450000}"/>
    <cellStyle name="Normal 6 8 2 5 2 3" xfId="46909" xr:uid="{00000000-0005-0000-0000-0000AA450000}"/>
    <cellStyle name="Normal 6 8 2 5 3" xfId="20890" xr:uid="{00000000-0005-0000-0000-0000AB450000}"/>
    <cellStyle name="Normal 6 8 2 5 4" xfId="38236" xr:uid="{00000000-0005-0000-0000-0000AC450000}"/>
    <cellStyle name="Normal 6 8 2 6" xfId="9662" xr:uid="{00000000-0005-0000-0000-0000AD450000}"/>
    <cellStyle name="Normal 6 8 2 6 2" xfId="27015" xr:uid="{00000000-0005-0000-0000-0000AE450000}"/>
    <cellStyle name="Normal 6 8 2 6 3" xfId="44361" xr:uid="{00000000-0005-0000-0000-0000AF450000}"/>
    <cellStyle name="Normal 6 8 2 7" xfId="18342" xr:uid="{00000000-0005-0000-0000-0000B0450000}"/>
    <cellStyle name="Normal 6 8 2 8" xfId="35688" xr:uid="{00000000-0005-0000-0000-0000B1450000}"/>
    <cellStyle name="Normal 6 8 3" xfId="499" xr:uid="{00000000-0005-0000-0000-0000B2450000}"/>
    <cellStyle name="Normal 6 8 3 2" xfId="2312" xr:uid="{00000000-0005-0000-0000-0000B3450000}"/>
    <cellStyle name="Normal 6 8 3 2 2" xfId="8094" xr:uid="{00000000-0005-0000-0000-0000B4450000}"/>
    <cellStyle name="Normal 6 8 3 2 2 2" xfId="16767" xr:uid="{00000000-0005-0000-0000-0000B5450000}"/>
    <cellStyle name="Normal 6 8 3 2 2 2 2" xfId="34120" xr:uid="{00000000-0005-0000-0000-0000B6450000}"/>
    <cellStyle name="Normal 6 8 3 2 2 2 3" xfId="51466" xr:uid="{00000000-0005-0000-0000-0000B7450000}"/>
    <cellStyle name="Normal 6 8 3 2 2 3" xfId="25447" xr:uid="{00000000-0005-0000-0000-0000B8450000}"/>
    <cellStyle name="Normal 6 8 3 2 2 4" xfId="42793" xr:uid="{00000000-0005-0000-0000-0000B9450000}"/>
    <cellStyle name="Normal 6 8 3 2 3" xfId="5595" xr:uid="{00000000-0005-0000-0000-0000BA450000}"/>
    <cellStyle name="Normal 6 8 3 2 3 2" xfId="14268" xr:uid="{00000000-0005-0000-0000-0000BB450000}"/>
    <cellStyle name="Normal 6 8 3 2 3 2 2" xfId="31621" xr:uid="{00000000-0005-0000-0000-0000BC450000}"/>
    <cellStyle name="Normal 6 8 3 2 3 2 3" xfId="48967" xr:uid="{00000000-0005-0000-0000-0000BD450000}"/>
    <cellStyle name="Normal 6 8 3 2 3 3" xfId="22948" xr:uid="{00000000-0005-0000-0000-0000BE450000}"/>
    <cellStyle name="Normal 6 8 3 2 3 4" xfId="40294" xr:uid="{00000000-0005-0000-0000-0000BF450000}"/>
    <cellStyle name="Normal 6 8 3 2 4" xfId="10985" xr:uid="{00000000-0005-0000-0000-0000C0450000}"/>
    <cellStyle name="Normal 6 8 3 2 4 2" xfId="28338" xr:uid="{00000000-0005-0000-0000-0000C1450000}"/>
    <cellStyle name="Normal 6 8 3 2 4 3" xfId="45684" xr:uid="{00000000-0005-0000-0000-0000C2450000}"/>
    <cellStyle name="Normal 6 8 3 2 5" xfId="19665" xr:uid="{00000000-0005-0000-0000-0000C3450000}"/>
    <cellStyle name="Normal 6 8 3 2 6" xfId="37011" xr:uid="{00000000-0005-0000-0000-0000C4450000}"/>
    <cellStyle name="Normal 6 8 3 3" xfId="6281" xr:uid="{00000000-0005-0000-0000-0000C5450000}"/>
    <cellStyle name="Normal 6 8 3 3 2" xfId="14954" xr:uid="{00000000-0005-0000-0000-0000C6450000}"/>
    <cellStyle name="Normal 6 8 3 3 2 2" xfId="32307" xr:uid="{00000000-0005-0000-0000-0000C7450000}"/>
    <cellStyle name="Normal 6 8 3 3 2 3" xfId="49653" xr:uid="{00000000-0005-0000-0000-0000C8450000}"/>
    <cellStyle name="Normal 6 8 3 3 3" xfId="23634" xr:uid="{00000000-0005-0000-0000-0000C9450000}"/>
    <cellStyle name="Normal 6 8 3 3 4" xfId="40980" xr:uid="{00000000-0005-0000-0000-0000CA450000}"/>
    <cellStyle name="Normal 6 8 3 4" xfId="4125" xr:uid="{00000000-0005-0000-0000-0000CB450000}"/>
    <cellStyle name="Normal 6 8 3 4 2" xfId="12798" xr:uid="{00000000-0005-0000-0000-0000CC450000}"/>
    <cellStyle name="Normal 6 8 3 4 2 2" xfId="30151" xr:uid="{00000000-0005-0000-0000-0000CD450000}"/>
    <cellStyle name="Normal 6 8 3 4 2 3" xfId="47497" xr:uid="{00000000-0005-0000-0000-0000CE450000}"/>
    <cellStyle name="Normal 6 8 3 4 3" xfId="21478" xr:uid="{00000000-0005-0000-0000-0000CF450000}"/>
    <cellStyle name="Normal 6 8 3 4 4" xfId="38824" xr:uid="{00000000-0005-0000-0000-0000D0450000}"/>
    <cellStyle name="Normal 6 8 3 5" xfId="9172" xr:uid="{00000000-0005-0000-0000-0000D1450000}"/>
    <cellStyle name="Normal 6 8 3 5 2" xfId="26525" xr:uid="{00000000-0005-0000-0000-0000D2450000}"/>
    <cellStyle name="Normal 6 8 3 5 3" xfId="43871" xr:uid="{00000000-0005-0000-0000-0000D3450000}"/>
    <cellStyle name="Normal 6 8 3 6" xfId="17852" xr:uid="{00000000-0005-0000-0000-0000D4450000}"/>
    <cellStyle name="Normal 6 8 3 7" xfId="35198" xr:uid="{00000000-0005-0000-0000-0000D5450000}"/>
    <cellStyle name="Normal 6 8 4" xfId="2067" xr:uid="{00000000-0005-0000-0000-0000D6450000}"/>
    <cellStyle name="Normal 6 8 4 2" xfId="7849" xr:uid="{00000000-0005-0000-0000-0000D7450000}"/>
    <cellStyle name="Normal 6 8 4 2 2" xfId="16522" xr:uid="{00000000-0005-0000-0000-0000D8450000}"/>
    <cellStyle name="Normal 6 8 4 2 2 2" xfId="33875" xr:uid="{00000000-0005-0000-0000-0000D9450000}"/>
    <cellStyle name="Normal 6 8 4 2 2 3" xfId="51221" xr:uid="{00000000-0005-0000-0000-0000DA450000}"/>
    <cellStyle name="Normal 6 8 4 2 3" xfId="25202" xr:uid="{00000000-0005-0000-0000-0000DB450000}"/>
    <cellStyle name="Normal 6 8 4 2 4" xfId="42548" xr:uid="{00000000-0005-0000-0000-0000DC450000}"/>
    <cellStyle name="Normal 6 8 4 3" xfId="3880" xr:uid="{00000000-0005-0000-0000-0000DD450000}"/>
    <cellStyle name="Normal 6 8 4 3 2" xfId="12553" xr:uid="{00000000-0005-0000-0000-0000DE450000}"/>
    <cellStyle name="Normal 6 8 4 3 2 2" xfId="29906" xr:uid="{00000000-0005-0000-0000-0000DF450000}"/>
    <cellStyle name="Normal 6 8 4 3 2 3" xfId="47252" xr:uid="{00000000-0005-0000-0000-0000E0450000}"/>
    <cellStyle name="Normal 6 8 4 3 3" xfId="21233" xr:uid="{00000000-0005-0000-0000-0000E1450000}"/>
    <cellStyle name="Normal 6 8 4 3 4" xfId="38579" xr:uid="{00000000-0005-0000-0000-0000E2450000}"/>
    <cellStyle name="Normal 6 8 4 4" xfId="10740" xr:uid="{00000000-0005-0000-0000-0000E3450000}"/>
    <cellStyle name="Normal 6 8 4 4 2" xfId="28093" xr:uid="{00000000-0005-0000-0000-0000E4450000}"/>
    <cellStyle name="Normal 6 8 4 4 3" xfId="45439" xr:uid="{00000000-0005-0000-0000-0000E5450000}"/>
    <cellStyle name="Normal 6 8 4 5" xfId="19420" xr:uid="{00000000-0005-0000-0000-0000E6450000}"/>
    <cellStyle name="Normal 6 8 4 6" xfId="36766" xr:uid="{00000000-0005-0000-0000-0000E7450000}"/>
    <cellStyle name="Normal 6 8 5" xfId="1234" xr:uid="{00000000-0005-0000-0000-0000E8450000}"/>
    <cellStyle name="Normal 6 8 5 2" xfId="7016" xr:uid="{00000000-0005-0000-0000-0000E9450000}"/>
    <cellStyle name="Normal 6 8 5 2 2" xfId="15689" xr:uid="{00000000-0005-0000-0000-0000EA450000}"/>
    <cellStyle name="Normal 6 8 5 2 2 2" xfId="33042" xr:uid="{00000000-0005-0000-0000-0000EB450000}"/>
    <cellStyle name="Normal 6 8 5 2 2 3" xfId="50388" xr:uid="{00000000-0005-0000-0000-0000EC450000}"/>
    <cellStyle name="Normal 6 8 5 2 3" xfId="24369" xr:uid="{00000000-0005-0000-0000-0000ED450000}"/>
    <cellStyle name="Normal 6 8 5 2 4" xfId="41715" xr:uid="{00000000-0005-0000-0000-0000EE450000}"/>
    <cellStyle name="Normal 6 8 5 3" xfId="4860" xr:uid="{00000000-0005-0000-0000-0000EF450000}"/>
    <cellStyle name="Normal 6 8 5 3 2" xfId="13533" xr:uid="{00000000-0005-0000-0000-0000F0450000}"/>
    <cellStyle name="Normal 6 8 5 3 2 2" xfId="30886" xr:uid="{00000000-0005-0000-0000-0000F1450000}"/>
    <cellStyle name="Normal 6 8 5 3 2 3" xfId="48232" xr:uid="{00000000-0005-0000-0000-0000F2450000}"/>
    <cellStyle name="Normal 6 8 5 3 3" xfId="22213" xr:uid="{00000000-0005-0000-0000-0000F3450000}"/>
    <cellStyle name="Normal 6 8 5 3 4" xfId="39559" xr:uid="{00000000-0005-0000-0000-0000F4450000}"/>
    <cellStyle name="Normal 6 8 5 4" xfId="9907" xr:uid="{00000000-0005-0000-0000-0000F5450000}"/>
    <cellStyle name="Normal 6 8 5 4 2" xfId="27260" xr:uid="{00000000-0005-0000-0000-0000F6450000}"/>
    <cellStyle name="Normal 6 8 5 4 3" xfId="44606" xr:uid="{00000000-0005-0000-0000-0000F7450000}"/>
    <cellStyle name="Normal 6 8 5 5" xfId="18587" xr:uid="{00000000-0005-0000-0000-0000F8450000}"/>
    <cellStyle name="Normal 6 8 5 6" xfId="35933" xr:uid="{00000000-0005-0000-0000-0000F9450000}"/>
    <cellStyle name="Normal 6 8 6" xfId="6036" xr:uid="{00000000-0005-0000-0000-0000FA450000}"/>
    <cellStyle name="Normal 6 8 6 2" xfId="14709" xr:uid="{00000000-0005-0000-0000-0000FB450000}"/>
    <cellStyle name="Normal 6 8 6 2 2" xfId="32062" xr:uid="{00000000-0005-0000-0000-0000FC450000}"/>
    <cellStyle name="Normal 6 8 6 2 3" xfId="49408" xr:uid="{00000000-0005-0000-0000-0000FD450000}"/>
    <cellStyle name="Normal 6 8 6 3" xfId="23389" xr:uid="{00000000-0005-0000-0000-0000FE450000}"/>
    <cellStyle name="Normal 6 8 6 4" xfId="40735" xr:uid="{00000000-0005-0000-0000-0000FF450000}"/>
    <cellStyle name="Normal 6 8 7" xfId="3047" xr:uid="{00000000-0005-0000-0000-000000460000}"/>
    <cellStyle name="Normal 6 8 7 2" xfId="11720" xr:uid="{00000000-0005-0000-0000-000001460000}"/>
    <cellStyle name="Normal 6 8 7 2 2" xfId="29073" xr:uid="{00000000-0005-0000-0000-000002460000}"/>
    <cellStyle name="Normal 6 8 7 2 3" xfId="46419" xr:uid="{00000000-0005-0000-0000-000003460000}"/>
    <cellStyle name="Normal 6 8 7 3" xfId="20400" xr:uid="{00000000-0005-0000-0000-000004460000}"/>
    <cellStyle name="Normal 6 8 7 4" xfId="37746" xr:uid="{00000000-0005-0000-0000-000005460000}"/>
    <cellStyle name="Normal 6 8 8" xfId="8927" xr:uid="{00000000-0005-0000-0000-000006460000}"/>
    <cellStyle name="Normal 6 8 8 2" xfId="26280" xr:uid="{00000000-0005-0000-0000-000007460000}"/>
    <cellStyle name="Normal 6 8 8 3" xfId="43626" xr:uid="{00000000-0005-0000-0000-000008460000}"/>
    <cellStyle name="Normal 6 8 9" xfId="17607" xr:uid="{00000000-0005-0000-0000-000009460000}"/>
    <cellStyle name="Normal 6 9" xfId="107" xr:uid="{00000000-0005-0000-0000-00000A460000}"/>
    <cellStyle name="Normal 6 9 10" xfId="34806" xr:uid="{00000000-0005-0000-0000-00000B460000}"/>
    <cellStyle name="Normal 6 9 2" xfId="842" xr:uid="{00000000-0005-0000-0000-00000C460000}"/>
    <cellStyle name="Normal 6 9 2 2" xfId="2655" xr:uid="{00000000-0005-0000-0000-00000D460000}"/>
    <cellStyle name="Normal 6 9 2 2 2" xfId="8437" xr:uid="{00000000-0005-0000-0000-00000E460000}"/>
    <cellStyle name="Normal 6 9 2 2 2 2" xfId="17110" xr:uid="{00000000-0005-0000-0000-00000F460000}"/>
    <cellStyle name="Normal 6 9 2 2 2 2 2" xfId="34463" xr:uid="{00000000-0005-0000-0000-000010460000}"/>
    <cellStyle name="Normal 6 9 2 2 2 2 3" xfId="51809" xr:uid="{00000000-0005-0000-0000-000011460000}"/>
    <cellStyle name="Normal 6 9 2 2 2 3" xfId="25790" xr:uid="{00000000-0005-0000-0000-000012460000}"/>
    <cellStyle name="Normal 6 9 2 2 2 4" xfId="43136" xr:uid="{00000000-0005-0000-0000-000013460000}"/>
    <cellStyle name="Normal 6 9 2 2 3" xfId="4468" xr:uid="{00000000-0005-0000-0000-000014460000}"/>
    <cellStyle name="Normal 6 9 2 2 3 2" xfId="13141" xr:uid="{00000000-0005-0000-0000-000015460000}"/>
    <cellStyle name="Normal 6 9 2 2 3 2 2" xfId="30494" xr:uid="{00000000-0005-0000-0000-000016460000}"/>
    <cellStyle name="Normal 6 9 2 2 3 2 3" xfId="47840" xr:uid="{00000000-0005-0000-0000-000017460000}"/>
    <cellStyle name="Normal 6 9 2 2 3 3" xfId="21821" xr:uid="{00000000-0005-0000-0000-000018460000}"/>
    <cellStyle name="Normal 6 9 2 2 3 4" xfId="39167" xr:uid="{00000000-0005-0000-0000-000019460000}"/>
    <cellStyle name="Normal 6 9 2 2 4" xfId="11328" xr:uid="{00000000-0005-0000-0000-00001A460000}"/>
    <cellStyle name="Normal 6 9 2 2 4 2" xfId="28681" xr:uid="{00000000-0005-0000-0000-00001B460000}"/>
    <cellStyle name="Normal 6 9 2 2 4 3" xfId="46027" xr:uid="{00000000-0005-0000-0000-00001C460000}"/>
    <cellStyle name="Normal 6 9 2 2 5" xfId="20008" xr:uid="{00000000-0005-0000-0000-00001D460000}"/>
    <cellStyle name="Normal 6 9 2 2 6" xfId="37354" xr:uid="{00000000-0005-0000-0000-00001E460000}"/>
    <cellStyle name="Normal 6 9 2 3" xfId="1577" xr:uid="{00000000-0005-0000-0000-00001F460000}"/>
    <cellStyle name="Normal 6 9 2 3 2" xfId="7359" xr:uid="{00000000-0005-0000-0000-000020460000}"/>
    <cellStyle name="Normal 6 9 2 3 2 2" xfId="16032" xr:uid="{00000000-0005-0000-0000-000021460000}"/>
    <cellStyle name="Normal 6 9 2 3 2 2 2" xfId="33385" xr:uid="{00000000-0005-0000-0000-000022460000}"/>
    <cellStyle name="Normal 6 9 2 3 2 2 3" xfId="50731" xr:uid="{00000000-0005-0000-0000-000023460000}"/>
    <cellStyle name="Normal 6 9 2 3 2 3" xfId="24712" xr:uid="{00000000-0005-0000-0000-000024460000}"/>
    <cellStyle name="Normal 6 9 2 3 2 4" xfId="42058" xr:uid="{00000000-0005-0000-0000-000025460000}"/>
    <cellStyle name="Normal 6 9 2 3 3" xfId="5203" xr:uid="{00000000-0005-0000-0000-000026460000}"/>
    <cellStyle name="Normal 6 9 2 3 3 2" xfId="13876" xr:uid="{00000000-0005-0000-0000-000027460000}"/>
    <cellStyle name="Normal 6 9 2 3 3 2 2" xfId="31229" xr:uid="{00000000-0005-0000-0000-000028460000}"/>
    <cellStyle name="Normal 6 9 2 3 3 2 3" xfId="48575" xr:uid="{00000000-0005-0000-0000-000029460000}"/>
    <cellStyle name="Normal 6 9 2 3 3 3" xfId="22556" xr:uid="{00000000-0005-0000-0000-00002A460000}"/>
    <cellStyle name="Normal 6 9 2 3 3 4" xfId="39902" xr:uid="{00000000-0005-0000-0000-00002B460000}"/>
    <cellStyle name="Normal 6 9 2 3 4" xfId="10250" xr:uid="{00000000-0005-0000-0000-00002C460000}"/>
    <cellStyle name="Normal 6 9 2 3 4 2" xfId="27603" xr:uid="{00000000-0005-0000-0000-00002D460000}"/>
    <cellStyle name="Normal 6 9 2 3 4 3" xfId="44949" xr:uid="{00000000-0005-0000-0000-00002E460000}"/>
    <cellStyle name="Normal 6 9 2 3 5" xfId="18930" xr:uid="{00000000-0005-0000-0000-00002F460000}"/>
    <cellStyle name="Normal 6 9 2 3 6" xfId="36276" xr:uid="{00000000-0005-0000-0000-000030460000}"/>
    <cellStyle name="Normal 6 9 2 4" xfId="6624" xr:uid="{00000000-0005-0000-0000-000031460000}"/>
    <cellStyle name="Normal 6 9 2 4 2" xfId="15297" xr:uid="{00000000-0005-0000-0000-000032460000}"/>
    <cellStyle name="Normal 6 9 2 4 2 2" xfId="32650" xr:uid="{00000000-0005-0000-0000-000033460000}"/>
    <cellStyle name="Normal 6 9 2 4 2 3" xfId="49996" xr:uid="{00000000-0005-0000-0000-000034460000}"/>
    <cellStyle name="Normal 6 9 2 4 3" xfId="23977" xr:uid="{00000000-0005-0000-0000-000035460000}"/>
    <cellStyle name="Normal 6 9 2 4 4" xfId="41323" xr:uid="{00000000-0005-0000-0000-000036460000}"/>
    <cellStyle name="Normal 6 9 2 5" xfId="3390" xr:uid="{00000000-0005-0000-0000-000037460000}"/>
    <cellStyle name="Normal 6 9 2 5 2" xfId="12063" xr:uid="{00000000-0005-0000-0000-000038460000}"/>
    <cellStyle name="Normal 6 9 2 5 2 2" xfId="29416" xr:uid="{00000000-0005-0000-0000-000039460000}"/>
    <cellStyle name="Normal 6 9 2 5 2 3" xfId="46762" xr:uid="{00000000-0005-0000-0000-00003A460000}"/>
    <cellStyle name="Normal 6 9 2 5 3" xfId="20743" xr:uid="{00000000-0005-0000-0000-00003B460000}"/>
    <cellStyle name="Normal 6 9 2 5 4" xfId="38089" xr:uid="{00000000-0005-0000-0000-00003C460000}"/>
    <cellStyle name="Normal 6 9 2 6" xfId="9515" xr:uid="{00000000-0005-0000-0000-00003D460000}"/>
    <cellStyle name="Normal 6 9 2 6 2" xfId="26868" xr:uid="{00000000-0005-0000-0000-00003E460000}"/>
    <cellStyle name="Normal 6 9 2 6 3" xfId="44214" xr:uid="{00000000-0005-0000-0000-00003F460000}"/>
    <cellStyle name="Normal 6 9 2 7" xfId="18195" xr:uid="{00000000-0005-0000-0000-000040460000}"/>
    <cellStyle name="Normal 6 9 2 8" xfId="35541" xr:uid="{00000000-0005-0000-0000-000041460000}"/>
    <cellStyle name="Normal 6 9 3" xfId="597" xr:uid="{00000000-0005-0000-0000-000042460000}"/>
    <cellStyle name="Normal 6 9 3 2" xfId="2410" xr:uid="{00000000-0005-0000-0000-000043460000}"/>
    <cellStyle name="Normal 6 9 3 2 2" xfId="8192" xr:uid="{00000000-0005-0000-0000-000044460000}"/>
    <cellStyle name="Normal 6 9 3 2 2 2" xfId="16865" xr:uid="{00000000-0005-0000-0000-000045460000}"/>
    <cellStyle name="Normal 6 9 3 2 2 2 2" xfId="34218" xr:uid="{00000000-0005-0000-0000-000046460000}"/>
    <cellStyle name="Normal 6 9 3 2 2 2 3" xfId="51564" xr:uid="{00000000-0005-0000-0000-000047460000}"/>
    <cellStyle name="Normal 6 9 3 2 2 3" xfId="25545" xr:uid="{00000000-0005-0000-0000-000048460000}"/>
    <cellStyle name="Normal 6 9 3 2 2 4" xfId="42891" xr:uid="{00000000-0005-0000-0000-000049460000}"/>
    <cellStyle name="Normal 6 9 3 2 3" xfId="5693" xr:uid="{00000000-0005-0000-0000-00004A460000}"/>
    <cellStyle name="Normal 6 9 3 2 3 2" xfId="14366" xr:uid="{00000000-0005-0000-0000-00004B460000}"/>
    <cellStyle name="Normal 6 9 3 2 3 2 2" xfId="31719" xr:uid="{00000000-0005-0000-0000-00004C460000}"/>
    <cellStyle name="Normal 6 9 3 2 3 2 3" xfId="49065" xr:uid="{00000000-0005-0000-0000-00004D460000}"/>
    <cellStyle name="Normal 6 9 3 2 3 3" xfId="23046" xr:uid="{00000000-0005-0000-0000-00004E460000}"/>
    <cellStyle name="Normal 6 9 3 2 3 4" xfId="40392" xr:uid="{00000000-0005-0000-0000-00004F460000}"/>
    <cellStyle name="Normal 6 9 3 2 4" xfId="11083" xr:uid="{00000000-0005-0000-0000-000050460000}"/>
    <cellStyle name="Normal 6 9 3 2 4 2" xfId="28436" xr:uid="{00000000-0005-0000-0000-000051460000}"/>
    <cellStyle name="Normal 6 9 3 2 4 3" xfId="45782" xr:uid="{00000000-0005-0000-0000-000052460000}"/>
    <cellStyle name="Normal 6 9 3 2 5" xfId="19763" xr:uid="{00000000-0005-0000-0000-000053460000}"/>
    <cellStyle name="Normal 6 9 3 2 6" xfId="37109" xr:uid="{00000000-0005-0000-0000-000054460000}"/>
    <cellStyle name="Normal 6 9 3 3" xfId="6379" xr:uid="{00000000-0005-0000-0000-000055460000}"/>
    <cellStyle name="Normal 6 9 3 3 2" xfId="15052" xr:uid="{00000000-0005-0000-0000-000056460000}"/>
    <cellStyle name="Normal 6 9 3 3 2 2" xfId="32405" xr:uid="{00000000-0005-0000-0000-000057460000}"/>
    <cellStyle name="Normal 6 9 3 3 2 3" xfId="49751" xr:uid="{00000000-0005-0000-0000-000058460000}"/>
    <cellStyle name="Normal 6 9 3 3 3" xfId="23732" xr:uid="{00000000-0005-0000-0000-000059460000}"/>
    <cellStyle name="Normal 6 9 3 3 4" xfId="41078" xr:uid="{00000000-0005-0000-0000-00005A460000}"/>
    <cellStyle name="Normal 6 9 3 4" xfId="4223" xr:uid="{00000000-0005-0000-0000-00005B460000}"/>
    <cellStyle name="Normal 6 9 3 4 2" xfId="12896" xr:uid="{00000000-0005-0000-0000-00005C460000}"/>
    <cellStyle name="Normal 6 9 3 4 2 2" xfId="30249" xr:uid="{00000000-0005-0000-0000-00005D460000}"/>
    <cellStyle name="Normal 6 9 3 4 2 3" xfId="47595" xr:uid="{00000000-0005-0000-0000-00005E460000}"/>
    <cellStyle name="Normal 6 9 3 4 3" xfId="21576" xr:uid="{00000000-0005-0000-0000-00005F460000}"/>
    <cellStyle name="Normal 6 9 3 4 4" xfId="38922" xr:uid="{00000000-0005-0000-0000-000060460000}"/>
    <cellStyle name="Normal 6 9 3 5" xfId="9270" xr:uid="{00000000-0005-0000-0000-000061460000}"/>
    <cellStyle name="Normal 6 9 3 5 2" xfId="26623" xr:uid="{00000000-0005-0000-0000-000062460000}"/>
    <cellStyle name="Normal 6 9 3 5 3" xfId="43969" xr:uid="{00000000-0005-0000-0000-000063460000}"/>
    <cellStyle name="Normal 6 9 3 6" xfId="17950" xr:uid="{00000000-0005-0000-0000-000064460000}"/>
    <cellStyle name="Normal 6 9 3 7" xfId="35296" xr:uid="{00000000-0005-0000-0000-000065460000}"/>
    <cellStyle name="Normal 6 9 4" xfId="1920" xr:uid="{00000000-0005-0000-0000-000066460000}"/>
    <cellStyle name="Normal 6 9 4 2" xfId="7702" xr:uid="{00000000-0005-0000-0000-000067460000}"/>
    <cellStyle name="Normal 6 9 4 2 2" xfId="16375" xr:uid="{00000000-0005-0000-0000-000068460000}"/>
    <cellStyle name="Normal 6 9 4 2 2 2" xfId="33728" xr:uid="{00000000-0005-0000-0000-000069460000}"/>
    <cellStyle name="Normal 6 9 4 2 2 3" xfId="51074" xr:uid="{00000000-0005-0000-0000-00006A460000}"/>
    <cellStyle name="Normal 6 9 4 2 3" xfId="25055" xr:uid="{00000000-0005-0000-0000-00006B460000}"/>
    <cellStyle name="Normal 6 9 4 2 4" xfId="42401" xr:uid="{00000000-0005-0000-0000-00006C460000}"/>
    <cellStyle name="Normal 6 9 4 3" xfId="3733" xr:uid="{00000000-0005-0000-0000-00006D460000}"/>
    <cellStyle name="Normal 6 9 4 3 2" xfId="12406" xr:uid="{00000000-0005-0000-0000-00006E460000}"/>
    <cellStyle name="Normal 6 9 4 3 2 2" xfId="29759" xr:uid="{00000000-0005-0000-0000-00006F460000}"/>
    <cellStyle name="Normal 6 9 4 3 2 3" xfId="47105" xr:uid="{00000000-0005-0000-0000-000070460000}"/>
    <cellStyle name="Normal 6 9 4 3 3" xfId="21086" xr:uid="{00000000-0005-0000-0000-000071460000}"/>
    <cellStyle name="Normal 6 9 4 3 4" xfId="38432" xr:uid="{00000000-0005-0000-0000-000072460000}"/>
    <cellStyle name="Normal 6 9 4 4" xfId="10593" xr:uid="{00000000-0005-0000-0000-000073460000}"/>
    <cellStyle name="Normal 6 9 4 4 2" xfId="27946" xr:uid="{00000000-0005-0000-0000-000074460000}"/>
    <cellStyle name="Normal 6 9 4 4 3" xfId="45292" xr:uid="{00000000-0005-0000-0000-000075460000}"/>
    <cellStyle name="Normal 6 9 4 5" xfId="19273" xr:uid="{00000000-0005-0000-0000-000076460000}"/>
    <cellStyle name="Normal 6 9 4 6" xfId="36619" xr:uid="{00000000-0005-0000-0000-000077460000}"/>
    <cellStyle name="Normal 6 9 5" xfId="1332" xr:uid="{00000000-0005-0000-0000-000078460000}"/>
    <cellStyle name="Normal 6 9 5 2" xfId="7114" xr:uid="{00000000-0005-0000-0000-000079460000}"/>
    <cellStyle name="Normal 6 9 5 2 2" xfId="15787" xr:uid="{00000000-0005-0000-0000-00007A460000}"/>
    <cellStyle name="Normal 6 9 5 2 2 2" xfId="33140" xr:uid="{00000000-0005-0000-0000-00007B460000}"/>
    <cellStyle name="Normal 6 9 5 2 2 3" xfId="50486" xr:uid="{00000000-0005-0000-0000-00007C460000}"/>
    <cellStyle name="Normal 6 9 5 2 3" xfId="24467" xr:uid="{00000000-0005-0000-0000-00007D460000}"/>
    <cellStyle name="Normal 6 9 5 2 4" xfId="41813" xr:uid="{00000000-0005-0000-0000-00007E460000}"/>
    <cellStyle name="Normal 6 9 5 3" xfId="4958" xr:uid="{00000000-0005-0000-0000-00007F460000}"/>
    <cellStyle name="Normal 6 9 5 3 2" xfId="13631" xr:uid="{00000000-0005-0000-0000-000080460000}"/>
    <cellStyle name="Normal 6 9 5 3 2 2" xfId="30984" xr:uid="{00000000-0005-0000-0000-000081460000}"/>
    <cellStyle name="Normal 6 9 5 3 2 3" xfId="48330" xr:uid="{00000000-0005-0000-0000-000082460000}"/>
    <cellStyle name="Normal 6 9 5 3 3" xfId="22311" xr:uid="{00000000-0005-0000-0000-000083460000}"/>
    <cellStyle name="Normal 6 9 5 3 4" xfId="39657" xr:uid="{00000000-0005-0000-0000-000084460000}"/>
    <cellStyle name="Normal 6 9 5 4" xfId="10005" xr:uid="{00000000-0005-0000-0000-000085460000}"/>
    <cellStyle name="Normal 6 9 5 4 2" xfId="27358" xr:uid="{00000000-0005-0000-0000-000086460000}"/>
    <cellStyle name="Normal 6 9 5 4 3" xfId="44704" xr:uid="{00000000-0005-0000-0000-000087460000}"/>
    <cellStyle name="Normal 6 9 5 5" xfId="18685" xr:uid="{00000000-0005-0000-0000-000088460000}"/>
    <cellStyle name="Normal 6 9 5 6" xfId="36031" xr:uid="{00000000-0005-0000-0000-000089460000}"/>
    <cellStyle name="Normal 6 9 6" xfId="5889" xr:uid="{00000000-0005-0000-0000-00008A460000}"/>
    <cellStyle name="Normal 6 9 6 2" xfId="14562" xr:uid="{00000000-0005-0000-0000-00008B460000}"/>
    <cellStyle name="Normal 6 9 6 2 2" xfId="31915" xr:uid="{00000000-0005-0000-0000-00008C460000}"/>
    <cellStyle name="Normal 6 9 6 2 3" xfId="49261" xr:uid="{00000000-0005-0000-0000-00008D460000}"/>
    <cellStyle name="Normal 6 9 6 3" xfId="23242" xr:uid="{00000000-0005-0000-0000-00008E460000}"/>
    <cellStyle name="Normal 6 9 6 4" xfId="40588" xr:uid="{00000000-0005-0000-0000-00008F460000}"/>
    <cellStyle name="Normal 6 9 7" xfId="3145" xr:uid="{00000000-0005-0000-0000-000090460000}"/>
    <cellStyle name="Normal 6 9 7 2" xfId="11818" xr:uid="{00000000-0005-0000-0000-000091460000}"/>
    <cellStyle name="Normal 6 9 7 2 2" xfId="29171" xr:uid="{00000000-0005-0000-0000-000092460000}"/>
    <cellStyle name="Normal 6 9 7 2 3" xfId="46517" xr:uid="{00000000-0005-0000-0000-000093460000}"/>
    <cellStyle name="Normal 6 9 7 3" xfId="20498" xr:uid="{00000000-0005-0000-0000-000094460000}"/>
    <cellStyle name="Normal 6 9 7 4" xfId="37844" xr:uid="{00000000-0005-0000-0000-000095460000}"/>
    <cellStyle name="Normal 6 9 8" xfId="8780" xr:uid="{00000000-0005-0000-0000-000096460000}"/>
    <cellStyle name="Normal 6 9 8 2" xfId="26133" xr:uid="{00000000-0005-0000-0000-000097460000}"/>
    <cellStyle name="Normal 6 9 8 3" xfId="43479" xr:uid="{00000000-0005-0000-0000-000098460000}"/>
    <cellStyle name="Normal 6 9 9" xfId="17460" xr:uid="{00000000-0005-0000-0000-000099460000}"/>
    <cellStyle name="Normal 7" xfId="10" xr:uid="{00000000-0005-0000-0000-00009A460000}"/>
    <cellStyle name="Normal 7 10" xfId="746" xr:uid="{00000000-0005-0000-0000-00009B460000}"/>
    <cellStyle name="Normal 7 10 2" xfId="2559" xr:uid="{00000000-0005-0000-0000-00009C460000}"/>
    <cellStyle name="Normal 7 10 2 2" xfId="8341" xr:uid="{00000000-0005-0000-0000-00009D460000}"/>
    <cellStyle name="Normal 7 10 2 2 2" xfId="17014" xr:uid="{00000000-0005-0000-0000-00009E460000}"/>
    <cellStyle name="Normal 7 10 2 2 2 2" xfId="34367" xr:uid="{00000000-0005-0000-0000-00009F460000}"/>
    <cellStyle name="Normal 7 10 2 2 2 3" xfId="51713" xr:uid="{00000000-0005-0000-0000-0000A0460000}"/>
    <cellStyle name="Normal 7 10 2 2 3" xfId="25694" xr:uid="{00000000-0005-0000-0000-0000A1460000}"/>
    <cellStyle name="Normal 7 10 2 2 4" xfId="43040" xr:uid="{00000000-0005-0000-0000-0000A2460000}"/>
    <cellStyle name="Normal 7 10 2 3" xfId="4372" xr:uid="{00000000-0005-0000-0000-0000A3460000}"/>
    <cellStyle name="Normal 7 10 2 3 2" xfId="13045" xr:uid="{00000000-0005-0000-0000-0000A4460000}"/>
    <cellStyle name="Normal 7 10 2 3 2 2" xfId="30398" xr:uid="{00000000-0005-0000-0000-0000A5460000}"/>
    <cellStyle name="Normal 7 10 2 3 2 3" xfId="47744" xr:uid="{00000000-0005-0000-0000-0000A6460000}"/>
    <cellStyle name="Normal 7 10 2 3 3" xfId="21725" xr:uid="{00000000-0005-0000-0000-0000A7460000}"/>
    <cellStyle name="Normal 7 10 2 3 4" xfId="39071" xr:uid="{00000000-0005-0000-0000-0000A8460000}"/>
    <cellStyle name="Normal 7 10 2 4" xfId="11232" xr:uid="{00000000-0005-0000-0000-0000A9460000}"/>
    <cellStyle name="Normal 7 10 2 4 2" xfId="28585" xr:uid="{00000000-0005-0000-0000-0000AA460000}"/>
    <cellStyle name="Normal 7 10 2 4 3" xfId="45931" xr:uid="{00000000-0005-0000-0000-0000AB460000}"/>
    <cellStyle name="Normal 7 10 2 5" xfId="19912" xr:uid="{00000000-0005-0000-0000-0000AC460000}"/>
    <cellStyle name="Normal 7 10 2 6" xfId="37258" xr:uid="{00000000-0005-0000-0000-0000AD460000}"/>
    <cellStyle name="Normal 7 10 3" xfId="1481" xr:uid="{00000000-0005-0000-0000-0000AE460000}"/>
    <cellStyle name="Normal 7 10 3 2" xfId="7263" xr:uid="{00000000-0005-0000-0000-0000AF460000}"/>
    <cellStyle name="Normal 7 10 3 2 2" xfId="15936" xr:uid="{00000000-0005-0000-0000-0000B0460000}"/>
    <cellStyle name="Normal 7 10 3 2 2 2" xfId="33289" xr:uid="{00000000-0005-0000-0000-0000B1460000}"/>
    <cellStyle name="Normal 7 10 3 2 2 3" xfId="50635" xr:uid="{00000000-0005-0000-0000-0000B2460000}"/>
    <cellStyle name="Normal 7 10 3 2 3" xfId="24616" xr:uid="{00000000-0005-0000-0000-0000B3460000}"/>
    <cellStyle name="Normal 7 10 3 2 4" xfId="41962" xr:uid="{00000000-0005-0000-0000-0000B4460000}"/>
    <cellStyle name="Normal 7 10 3 3" xfId="5107" xr:uid="{00000000-0005-0000-0000-0000B5460000}"/>
    <cellStyle name="Normal 7 10 3 3 2" xfId="13780" xr:uid="{00000000-0005-0000-0000-0000B6460000}"/>
    <cellStyle name="Normal 7 10 3 3 2 2" xfId="31133" xr:uid="{00000000-0005-0000-0000-0000B7460000}"/>
    <cellStyle name="Normal 7 10 3 3 2 3" xfId="48479" xr:uid="{00000000-0005-0000-0000-0000B8460000}"/>
    <cellStyle name="Normal 7 10 3 3 3" xfId="22460" xr:uid="{00000000-0005-0000-0000-0000B9460000}"/>
    <cellStyle name="Normal 7 10 3 3 4" xfId="39806" xr:uid="{00000000-0005-0000-0000-0000BA460000}"/>
    <cellStyle name="Normal 7 10 3 4" xfId="10154" xr:uid="{00000000-0005-0000-0000-0000BB460000}"/>
    <cellStyle name="Normal 7 10 3 4 2" xfId="27507" xr:uid="{00000000-0005-0000-0000-0000BC460000}"/>
    <cellStyle name="Normal 7 10 3 4 3" xfId="44853" xr:uid="{00000000-0005-0000-0000-0000BD460000}"/>
    <cellStyle name="Normal 7 10 3 5" xfId="18834" xr:uid="{00000000-0005-0000-0000-0000BE460000}"/>
    <cellStyle name="Normal 7 10 3 6" xfId="36180" xr:uid="{00000000-0005-0000-0000-0000BF460000}"/>
    <cellStyle name="Normal 7 10 4" xfId="6528" xr:uid="{00000000-0005-0000-0000-0000C0460000}"/>
    <cellStyle name="Normal 7 10 4 2" xfId="15201" xr:uid="{00000000-0005-0000-0000-0000C1460000}"/>
    <cellStyle name="Normal 7 10 4 2 2" xfId="32554" xr:uid="{00000000-0005-0000-0000-0000C2460000}"/>
    <cellStyle name="Normal 7 10 4 2 3" xfId="49900" xr:uid="{00000000-0005-0000-0000-0000C3460000}"/>
    <cellStyle name="Normal 7 10 4 3" xfId="23881" xr:uid="{00000000-0005-0000-0000-0000C4460000}"/>
    <cellStyle name="Normal 7 10 4 4" xfId="41227" xr:uid="{00000000-0005-0000-0000-0000C5460000}"/>
    <cellStyle name="Normal 7 10 5" xfId="3294" xr:uid="{00000000-0005-0000-0000-0000C6460000}"/>
    <cellStyle name="Normal 7 10 5 2" xfId="11967" xr:uid="{00000000-0005-0000-0000-0000C7460000}"/>
    <cellStyle name="Normal 7 10 5 2 2" xfId="29320" xr:uid="{00000000-0005-0000-0000-0000C8460000}"/>
    <cellStyle name="Normal 7 10 5 2 3" xfId="46666" xr:uid="{00000000-0005-0000-0000-0000C9460000}"/>
    <cellStyle name="Normal 7 10 5 3" xfId="20647" xr:uid="{00000000-0005-0000-0000-0000CA460000}"/>
    <cellStyle name="Normal 7 10 5 4" xfId="37993" xr:uid="{00000000-0005-0000-0000-0000CB460000}"/>
    <cellStyle name="Normal 7 10 6" xfId="9419" xr:uid="{00000000-0005-0000-0000-0000CC460000}"/>
    <cellStyle name="Normal 7 10 6 2" xfId="26772" xr:uid="{00000000-0005-0000-0000-0000CD460000}"/>
    <cellStyle name="Normal 7 10 6 3" xfId="44118" xr:uid="{00000000-0005-0000-0000-0000CE460000}"/>
    <cellStyle name="Normal 7 10 7" xfId="18099" xr:uid="{00000000-0005-0000-0000-0000CF460000}"/>
    <cellStyle name="Normal 7 10 8" xfId="35445" xr:uid="{00000000-0005-0000-0000-0000D0460000}"/>
    <cellStyle name="Normal 7 11" xfId="354" xr:uid="{00000000-0005-0000-0000-0000D1460000}"/>
    <cellStyle name="Normal 7 11 2" xfId="2167" xr:uid="{00000000-0005-0000-0000-0000D2460000}"/>
    <cellStyle name="Normal 7 11 2 2" xfId="7949" xr:uid="{00000000-0005-0000-0000-0000D3460000}"/>
    <cellStyle name="Normal 7 11 2 2 2" xfId="16622" xr:uid="{00000000-0005-0000-0000-0000D4460000}"/>
    <cellStyle name="Normal 7 11 2 2 2 2" xfId="33975" xr:uid="{00000000-0005-0000-0000-0000D5460000}"/>
    <cellStyle name="Normal 7 11 2 2 2 3" xfId="51321" xr:uid="{00000000-0005-0000-0000-0000D6460000}"/>
    <cellStyle name="Normal 7 11 2 2 3" xfId="25302" xr:uid="{00000000-0005-0000-0000-0000D7460000}"/>
    <cellStyle name="Normal 7 11 2 2 4" xfId="42648" xr:uid="{00000000-0005-0000-0000-0000D8460000}"/>
    <cellStyle name="Normal 7 11 2 3" xfId="5450" xr:uid="{00000000-0005-0000-0000-0000D9460000}"/>
    <cellStyle name="Normal 7 11 2 3 2" xfId="14123" xr:uid="{00000000-0005-0000-0000-0000DA460000}"/>
    <cellStyle name="Normal 7 11 2 3 2 2" xfId="31476" xr:uid="{00000000-0005-0000-0000-0000DB460000}"/>
    <cellStyle name="Normal 7 11 2 3 2 3" xfId="48822" xr:uid="{00000000-0005-0000-0000-0000DC460000}"/>
    <cellStyle name="Normal 7 11 2 3 3" xfId="22803" xr:uid="{00000000-0005-0000-0000-0000DD460000}"/>
    <cellStyle name="Normal 7 11 2 3 4" xfId="40149" xr:uid="{00000000-0005-0000-0000-0000DE460000}"/>
    <cellStyle name="Normal 7 11 2 4" xfId="10840" xr:uid="{00000000-0005-0000-0000-0000DF460000}"/>
    <cellStyle name="Normal 7 11 2 4 2" xfId="28193" xr:uid="{00000000-0005-0000-0000-0000E0460000}"/>
    <cellStyle name="Normal 7 11 2 4 3" xfId="45539" xr:uid="{00000000-0005-0000-0000-0000E1460000}"/>
    <cellStyle name="Normal 7 11 2 5" xfId="19520" xr:uid="{00000000-0005-0000-0000-0000E2460000}"/>
    <cellStyle name="Normal 7 11 2 6" xfId="36866" xr:uid="{00000000-0005-0000-0000-0000E3460000}"/>
    <cellStyle name="Normal 7 11 3" xfId="6136" xr:uid="{00000000-0005-0000-0000-0000E4460000}"/>
    <cellStyle name="Normal 7 11 3 2" xfId="14809" xr:uid="{00000000-0005-0000-0000-0000E5460000}"/>
    <cellStyle name="Normal 7 11 3 2 2" xfId="32162" xr:uid="{00000000-0005-0000-0000-0000E6460000}"/>
    <cellStyle name="Normal 7 11 3 2 3" xfId="49508" xr:uid="{00000000-0005-0000-0000-0000E7460000}"/>
    <cellStyle name="Normal 7 11 3 3" xfId="23489" xr:uid="{00000000-0005-0000-0000-0000E8460000}"/>
    <cellStyle name="Normal 7 11 3 4" xfId="40835" xr:uid="{00000000-0005-0000-0000-0000E9460000}"/>
    <cellStyle name="Normal 7 11 4" xfId="3980" xr:uid="{00000000-0005-0000-0000-0000EA460000}"/>
    <cellStyle name="Normal 7 11 4 2" xfId="12653" xr:uid="{00000000-0005-0000-0000-0000EB460000}"/>
    <cellStyle name="Normal 7 11 4 2 2" xfId="30006" xr:uid="{00000000-0005-0000-0000-0000EC460000}"/>
    <cellStyle name="Normal 7 11 4 2 3" xfId="47352" xr:uid="{00000000-0005-0000-0000-0000ED460000}"/>
    <cellStyle name="Normal 7 11 4 3" xfId="21333" xr:uid="{00000000-0005-0000-0000-0000EE460000}"/>
    <cellStyle name="Normal 7 11 4 4" xfId="38679" xr:uid="{00000000-0005-0000-0000-0000EF460000}"/>
    <cellStyle name="Normal 7 11 5" xfId="9027" xr:uid="{00000000-0005-0000-0000-0000F0460000}"/>
    <cellStyle name="Normal 7 11 5 2" xfId="26380" xr:uid="{00000000-0005-0000-0000-0000F1460000}"/>
    <cellStyle name="Normal 7 11 5 3" xfId="43726" xr:uid="{00000000-0005-0000-0000-0000F2460000}"/>
    <cellStyle name="Normal 7 11 6" xfId="17707" xr:uid="{00000000-0005-0000-0000-0000F3460000}"/>
    <cellStyle name="Normal 7 11 7" xfId="35053" xr:uid="{00000000-0005-0000-0000-0000F4460000}"/>
    <cellStyle name="Normal 7 12" xfId="1824" xr:uid="{00000000-0005-0000-0000-0000F5460000}"/>
    <cellStyle name="Normal 7 12 2" xfId="7606" xr:uid="{00000000-0005-0000-0000-0000F6460000}"/>
    <cellStyle name="Normal 7 12 2 2" xfId="16279" xr:uid="{00000000-0005-0000-0000-0000F7460000}"/>
    <cellStyle name="Normal 7 12 2 2 2" xfId="33632" xr:uid="{00000000-0005-0000-0000-0000F8460000}"/>
    <cellStyle name="Normal 7 12 2 2 3" xfId="50978" xr:uid="{00000000-0005-0000-0000-0000F9460000}"/>
    <cellStyle name="Normal 7 12 2 3" xfId="24959" xr:uid="{00000000-0005-0000-0000-0000FA460000}"/>
    <cellStyle name="Normal 7 12 2 4" xfId="42305" xr:uid="{00000000-0005-0000-0000-0000FB460000}"/>
    <cellStyle name="Normal 7 12 3" xfId="3637" xr:uid="{00000000-0005-0000-0000-0000FC460000}"/>
    <cellStyle name="Normal 7 12 3 2" xfId="12310" xr:uid="{00000000-0005-0000-0000-0000FD460000}"/>
    <cellStyle name="Normal 7 12 3 2 2" xfId="29663" xr:uid="{00000000-0005-0000-0000-0000FE460000}"/>
    <cellStyle name="Normal 7 12 3 2 3" xfId="47009" xr:uid="{00000000-0005-0000-0000-0000FF460000}"/>
    <cellStyle name="Normal 7 12 3 3" xfId="20990" xr:uid="{00000000-0005-0000-0000-000000470000}"/>
    <cellStyle name="Normal 7 12 3 4" xfId="38336" xr:uid="{00000000-0005-0000-0000-000001470000}"/>
    <cellStyle name="Normal 7 12 4" xfId="10497" xr:uid="{00000000-0005-0000-0000-000002470000}"/>
    <cellStyle name="Normal 7 12 4 2" xfId="27850" xr:uid="{00000000-0005-0000-0000-000003470000}"/>
    <cellStyle name="Normal 7 12 4 3" xfId="45196" xr:uid="{00000000-0005-0000-0000-000004470000}"/>
    <cellStyle name="Normal 7 12 5" xfId="19177" xr:uid="{00000000-0005-0000-0000-000005470000}"/>
    <cellStyle name="Normal 7 12 6" xfId="36523" xr:uid="{00000000-0005-0000-0000-000006470000}"/>
    <cellStyle name="Normal 7 13" xfId="1089" xr:uid="{00000000-0005-0000-0000-000007470000}"/>
    <cellStyle name="Normal 7 13 2" xfId="6871" xr:uid="{00000000-0005-0000-0000-000008470000}"/>
    <cellStyle name="Normal 7 13 2 2" xfId="15544" xr:uid="{00000000-0005-0000-0000-000009470000}"/>
    <cellStyle name="Normal 7 13 2 2 2" xfId="32897" xr:uid="{00000000-0005-0000-0000-00000A470000}"/>
    <cellStyle name="Normal 7 13 2 2 3" xfId="50243" xr:uid="{00000000-0005-0000-0000-00000B470000}"/>
    <cellStyle name="Normal 7 13 2 3" xfId="24224" xr:uid="{00000000-0005-0000-0000-00000C470000}"/>
    <cellStyle name="Normal 7 13 2 4" xfId="41570" xr:uid="{00000000-0005-0000-0000-00000D470000}"/>
    <cellStyle name="Normal 7 13 3" xfId="4715" xr:uid="{00000000-0005-0000-0000-00000E470000}"/>
    <cellStyle name="Normal 7 13 3 2" xfId="13388" xr:uid="{00000000-0005-0000-0000-00000F470000}"/>
    <cellStyle name="Normal 7 13 3 2 2" xfId="30741" xr:uid="{00000000-0005-0000-0000-000010470000}"/>
    <cellStyle name="Normal 7 13 3 2 3" xfId="48087" xr:uid="{00000000-0005-0000-0000-000011470000}"/>
    <cellStyle name="Normal 7 13 3 3" xfId="22068" xr:uid="{00000000-0005-0000-0000-000012470000}"/>
    <cellStyle name="Normal 7 13 3 4" xfId="39414" xr:uid="{00000000-0005-0000-0000-000013470000}"/>
    <cellStyle name="Normal 7 13 4" xfId="9762" xr:uid="{00000000-0005-0000-0000-000014470000}"/>
    <cellStyle name="Normal 7 13 4 2" xfId="27115" xr:uid="{00000000-0005-0000-0000-000015470000}"/>
    <cellStyle name="Normal 7 13 4 3" xfId="44461" xr:uid="{00000000-0005-0000-0000-000016470000}"/>
    <cellStyle name="Normal 7 13 5" xfId="18442" xr:uid="{00000000-0005-0000-0000-000017470000}"/>
    <cellStyle name="Normal 7 13 6" xfId="35788" xr:uid="{00000000-0005-0000-0000-000018470000}"/>
    <cellStyle name="Normal 7 14" xfId="5793" xr:uid="{00000000-0005-0000-0000-000019470000}"/>
    <cellStyle name="Normal 7 14 2" xfId="14466" xr:uid="{00000000-0005-0000-0000-00001A470000}"/>
    <cellStyle name="Normal 7 14 2 2" xfId="31819" xr:uid="{00000000-0005-0000-0000-00001B470000}"/>
    <cellStyle name="Normal 7 14 2 3" xfId="49165" xr:uid="{00000000-0005-0000-0000-00001C470000}"/>
    <cellStyle name="Normal 7 14 3" xfId="23146" xr:uid="{00000000-0005-0000-0000-00001D470000}"/>
    <cellStyle name="Normal 7 14 4" xfId="40492" xr:uid="{00000000-0005-0000-0000-00001E470000}"/>
    <cellStyle name="Normal 7 15" xfId="2902" xr:uid="{00000000-0005-0000-0000-00001F470000}"/>
    <cellStyle name="Normal 7 15 2" xfId="11575" xr:uid="{00000000-0005-0000-0000-000020470000}"/>
    <cellStyle name="Normal 7 15 2 2" xfId="28928" xr:uid="{00000000-0005-0000-0000-000021470000}"/>
    <cellStyle name="Normal 7 15 2 3" xfId="46274" xr:uid="{00000000-0005-0000-0000-000022470000}"/>
    <cellStyle name="Normal 7 15 3" xfId="20255" xr:uid="{00000000-0005-0000-0000-000023470000}"/>
    <cellStyle name="Normal 7 15 4" xfId="37601" xr:uid="{00000000-0005-0000-0000-000024470000}"/>
    <cellStyle name="Normal 7 16" xfId="8684" xr:uid="{00000000-0005-0000-0000-000025470000}"/>
    <cellStyle name="Normal 7 16 2" xfId="26037" xr:uid="{00000000-0005-0000-0000-000026470000}"/>
    <cellStyle name="Normal 7 16 3" xfId="43383" xr:uid="{00000000-0005-0000-0000-000027470000}"/>
    <cellStyle name="Normal 7 17" xfId="17358" xr:uid="{00000000-0005-0000-0000-000028470000}"/>
    <cellStyle name="Normal 7 18" xfId="17364" xr:uid="{00000000-0005-0000-0000-000029470000}"/>
    <cellStyle name="Normal 7 19" xfId="34710" xr:uid="{00000000-0005-0000-0000-00002A470000}"/>
    <cellStyle name="Normal 7 2" xfId="13" xr:uid="{00000000-0005-0000-0000-00002B470000}"/>
    <cellStyle name="Normal 7 2 10" xfId="357" xr:uid="{00000000-0005-0000-0000-00002C470000}"/>
    <cellStyle name="Normal 7 2 10 2" xfId="2170" xr:uid="{00000000-0005-0000-0000-00002D470000}"/>
    <cellStyle name="Normal 7 2 10 2 2" xfId="7952" xr:uid="{00000000-0005-0000-0000-00002E470000}"/>
    <cellStyle name="Normal 7 2 10 2 2 2" xfId="16625" xr:uid="{00000000-0005-0000-0000-00002F470000}"/>
    <cellStyle name="Normal 7 2 10 2 2 2 2" xfId="33978" xr:uid="{00000000-0005-0000-0000-000030470000}"/>
    <cellStyle name="Normal 7 2 10 2 2 2 3" xfId="51324" xr:uid="{00000000-0005-0000-0000-000031470000}"/>
    <cellStyle name="Normal 7 2 10 2 2 3" xfId="25305" xr:uid="{00000000-0005-0000-0000-000032470000}"/>
    <cellStyle name="Normal 7 2 10 2 2 4" xfId="42651" xr:uid="{00000000-0005-0000-0000-000033470000}"/>
    <cellStyle name="Normal 7 2 10 2 3" xfId="5453" xr:uid="{00000000-0005-0000-0000-000034470000}"/>
    <cellStyle name="Normal 7 2 10 2 3 2" xfId="14126" xr:uid="{00000000-0005-0000-0000-000035470000}"/>
    <cellStyle name="Normal 7 2 10 2 3 2 2" xfId="31479" xr:uid="{00000000-0005-0000-0000-000036470000}"/>
    <cellStyle name="Normal 7 2 10 2 3 2 3" xfId="48825" xr:uid="{00000000-0005-0000-0000-000037470000}"/>
    <cellStyle name="Normal 7 2 10 2 3 3" xfId="22806" xr:uid="{00000000-0005-0000-0000-000038470000}"/>
    <cellStyle name="Normal 7 2 10 2 3 4" xfId="40152" xr:uid="{00000000-0005-0000-0000-000039470000}"/>
    <cellStyle name="Normal 7 2 10 2 4" xfId="10843" xr:uid="{00000000-0005-0000-0000-00003A470000}"/>
    <cellStyle name="Normal 7 2 10 2 4 2" xfId="28196" xr:uid="{00000000-0005-0000-0000-00003B470000}"/>
    <cellStyle name="Normal 7 2 10 2 4 3" xfId="45542" xr:uid="{00000000-0005-0000-0000-00003C470000}"/>
    <cellStyle name="Normal 7 2 10 2 5" xfId="19523" xr:uid="{00000000-0005-0000-0000-00003D470000}"/>
    <cellStyle name="Normal 7 2 10 2 6" xfId="36869" xr:uid="{00000000-0005-0000-0000-00003E470000}"/>
    <cellStyle name="Normal 7 2 10 3" xfId="6139" xr:uid="{00000000-0005-0000-0000-00003F470000}"/>
    <cellStyle name="Normal 7 2 10 3 2" xfId="14812" xr:uid="{00000000-0005-0000-0000-000040470000}"/>
    <cellStyle name="Normal 7 2 10 3 2 2" xfId="32165" xr:uid="{00000000-0005-0000-0000-000041470000}"/>
    <cellStyle name="Normal 7 2 10 3 2 3" xfId="49511" xr:uid="{00000000-0005-0000-0000-000042470000}"/>
    <cellStyle name="Normal 7 2 10 3 3" xfId="23492" xr:uid="{00000000-0005-0000-0000-000043470000}"/>
    <cellStyle name="Normal 7 2 10 3 4" xfId="40838" xr:uid="{00000000-0005-0000-0000-000044470000}"/>
    <cellStyle name="Normal 7 2 10 4" xfId="3983" xr:uid="{00000000-0005-0000-0000-000045470000}"/>
    <cellStyle name="Normal 7 2 10 4 2" xfId="12656" xr:uid="{00000000-0005-0000-0000-000046470000}"/>
    <cellStyle name="Normal 7 2 10 4 2 2" xfId="30009" xr:uid="{00000000-0005-0000-0000-000047470000}"/>
    <cellStyle name="Normal 7 2 10 4 2 3" xfId="47355" xr:uid="{00000000-0005-0000-0000-000048470000}"/>
    <cellStyle name="Normal 7 2 10 4 3" xfId="21336" xr:uid="{00000000-0005-0000-0000-000049470000}"/>
    <cellStyle name="Normal 7 2 10 4 4" xfId="38682" xr:uid="{00000000-0005-0000-0000-00004A470000}"/>
    <cellStyle name="Normal 7 2 10 5" xfId="9030" xr:uid="{00000000-0005-0000-0000-00004B470000}"/>
    <cellStyle name="Normal 7 2 10 5 2" xfId="26383" xr:uid="{00000000-0005-0000-0000-00004C470000}"/>
    <cellStyle name="Normal 7 2 10 5 3" xfId="43729" xr:uid="{00000000-0005-0000-0000-00004D470000}"/>
    <cellStyle name="Normal 7 2 10 6" xfId="17710" xr:uid="{00000000-0005-0000-0000-00004E470000}"/>
    <cellStyle name="Normal 7 2 10 7" xfId="35056" xr:uid="{00000000-0005-0000-0000-00004F470000}"/>
    <cellStyle name="Normal 7 2 11" xfId="1827" xr:uid="{00000000-0005-0000-0000-000050470000}"/>
    <cellStyle name="Normal 7 2 11 2" xfId="7609" xr:uid="{00000000-0005-0000-0000-000051470000}"/>
    <cellStyle name="Normal 7 2 11 2 2" xfId="16282" xr:uid="{00000000-0005-0000-0000-000052470000}"/>
    <cellStyle name="Normal 7 2 11 2 2 2" xfId="33635" xr:uid="{00000000-0005-0000-0000-000053470000}"/>
    <cellStyle name="Normal 7 2 11 2 2 3" xfId="50981" xr:uid="{00000000-0005-0000-0000-000054470000}"/>
    <cellStyle name="Normal 7 2 11 2 3" xfId="24962" xr:uid="{00000000-0005-0000-0000-000055470000}"/>
    <cellStyle name="Normal 7 2 11 2 4" xfId="42308" xr:uid="{00000000-0005-0000-0000-000056470000}"/>
    <cellStyle name="Normal 7 2 11 3" xfId="3640" xr:uid="{00000000-0005-0000-0000-000057470000}"/>
    <cellStyle name="Normal 7 2 11 3 2" xfId="12313" xr:uid="{00000000-0005-0000-0000-000058470000}"/>
    <cellStyle name="Normal 7 2 11 3 2 2" xfId="29666" xr:uid="{00000000-0005-0000-0000-000059470000}"/>
    <cellStyle name="Normal 7 2 11 3 2 3" xfId="47012" xr:uid="{00000000-0005-0000-0000-00005A470000}"/>
    <cellStyle name="Normal 7 2 11 3 3" xfId="20993" xr:uid="{00000000-0005-0000-0000-00005B470000}"/>
    <cellStyle name="Normal 7 2 11 3 4" xfId="38339" xr:uid="{00000000-0005-0000-0000-00005C470000}"/>
    <cellStyle name="Normal 7 2 11 4" xfId="10500" xr:uid="{00000000-0005-0000-0000-00005D470000}"/>
    <cellStyle name="Normal 7 2 11 4 2" xfId="27853" xr:uid="{00000000-0005-0000-0000-00005E470000}"/>
    <cellStyle name="Normal 7 2 11 4 3" xfId="45199" xr:uid="{00000000-0005-0000-0000-00005F470000}"/>
    <cellStyle name="Normal 7 2 11 5" xfId="19180" xr:uid="{00000000-0005-0000-0000-000060470000}"/>
    <cellStyle name="Normal 7 2 11 6" xfId="36526" xr:uid="{00000000-0005-0000-0000-000061470000}"/>
    <cellStyle name="Normal 7 2 12" xfId="1092" xr:uid="{00000000-0005-0000-0000-000062470000}"/>
    <cellStyle name="Normal 7 2 12 2" xfId="6874" xr:uid="{00000000-0005-0000-0000-000063470000}"/>
    <cellStyle name="Normal 7 2 12 2 2" xfId="15547" xr:uid="{00000000-0005-0000-0000-000064470000}"/>
    <cellStyle name="Normal 7 2 12 2 2 2" xfId="32900" xr:uid="{00000000-0005-0000-0000-000065470000}"/>
    <cellStyle name="Normal 7 2 12 2 2 3" xfId="50246" xr:uid="{00000000-0005-0000-0000-000066470000}"/>
    <cellStyle name="Normal 7 2 12 2 3" xfId="24227" xr:uid="{00000000-0005-0000-0000-000067470000}"/>
    <cellStyle name="Normal 7 2 12 2 4" xfId="41573" xr:uid="{00000000-0005-0000-0000-000068470000}"/>
    <cellStyle name="Normal 7 2 12 3" xfId="4718" xr:uid="{00000000-0005-0000-0000-000069470000}"/>
    <cellStyle name="Normal 7 2 12 3 2" xfId="13391" xr:uid="{00000000-0005-0000-0000-00006A470000}"/>
    <cellStyle name="Normal 7 2 12 3 2 2" xfId="30744" xr:uid="{00000000-0005-0000-0000-00006B470000}"/>
    <cellStyle name="Normal 7 2 12 3 2 3" xfId="48090" xr:uid="{00000000-0005-0000-0000-00006C470000}"/>
    <cellStyle name="Normal 7 2 12 3 3" xfId="22071" xr:uid="{00000000-0005-0000-0000-00006D470000}"/>
    <cellStyle name="Normal 7 2 12 3 4" xfId="39417" xr:uid="{00000000-0005-0000-0000-00006E470000}"/>
    <cellStyle name="Normal 7 2 12 4" xfId="9765" xr:uid="{00000000-0005-0000-0000-00006F470000}"/>
    <cellStyle name="Normal 7 2 12 4 2" xfId="27118" xr:uid="{00000000-0005-0000-0000-000070470000}"/>
    <cellStyle name="Normal 7 2 12 4 3" xfId="44464" xr:uid="{00000000-0005-0000-0000-000071470000}"/>
    <cellStyle name="Normal 7 2 12 5" xfId="18445" xr:uid="{00000000-0005-0000-0000-000072470000}"/>
    <cellStyle name="Normal 7 2 12 6" xfId="35791" xr:uid="{00000000-0005-0000-0000-000073470000}"/>
    <cellStyle name="Normal 7 2 13" xfId="5796" xr:uid="{00000000-0005-0000-0000-000074470000}"/>
    <cellStyle name="Normal 7 2 13 2" xfId="14469" xr:uid="{00000000-0005-0000-0000-000075470000}"/>
    <cellStyle name="Normal 7 2 13 2 2" xfId="31822" xr:uid="{00000000-0005-0000-0000-000076470000}"/>
    <cellStyle name="Normal 7 2 13 2 3" xfId="49168" xr:uid="{00000000-0005-0000-0000-000077470000}"/>
    <cellStyle name="Normal 7 2 13 3" xfId="23149" xr:uid="{00000000-0005-0000-0000-000078470000}"/>
    <cellStyle name="Normal 7 2 13 4" xfId="40495" xr:uid="{00000000-0005-0000-0000-000079470000}"/>
    <cellStyle name="Normal 7 2 14" xfId="2905" xr:uid="{00000000-0005-0000-0000-00007A470000}"/>
    <cellStyle name="Normal 7 2 14 2" xfId="11578" xr:uid="{00000000-0005-0000-0000-00007B470000}"/>
    <cellStyle name="Normal 7 2 14 2 2" xfId="28931" xr:uid="{00000000-0005-0000-0000-00007C470000}"/>
    <cellStyle name="Normal 7 2 14 2 3" xfId="46277" xr:uid="{00000000-0005-0000-0000-00007D470000}"/>
    <cellStyle name="Normal 7 2 14 3" xfId="20258" xr:uid="{00000000-0005-0000-0000-00007E470000}"/>
    <cellStyle name="Normal 7 2 14 4" xfId="37604" xr:uid="{00000000-0005-0000-0000-00007F470000}"/>
    <cellStyle name="Normal 7 2 15" xfId="8687" xr:uid="{00000000-0005-0000-0000-000080470000}"/>
    <cellStyle name="Normal 7 2 15 2" xfId="26040" xr:uid="{00000000-0005-0000-0000-000081470000}"/>
    <cellStyle name="Normal 7 2 15 3" xfId="43386" xr:uid="{00000000-0005-0000-0000-000082470000}"/>
    <cellStyle name="Normal 7 2 16" xfId="17368" xr:uid="{00000000-0005-0000-0000-000083470000}"/>
    <cellStyle name="Normal 7 2 17" xfId="34713" xr:uid="{00000000-0005-0000-0000-000084470000}"/>
    <cellStyle name="Normal 7 2 2" xfId="16" xr:uid="{00000000-0005-0000-0000-000085470000}"/>
    <cellStyle name="Normal 7 2 2 10" xfId="1830" xr:uid="{00000000-0005-0000-0000-000086470000}"/>
    <cellStyle name="Normal 7 2 2 10 2" xfId="7612" xr:uid="{00000000-0005-0000-0000-000087470000}"/>
    <cellStyle name="Normal 7 2 2 10 2 2" xfId="16285" xr:uid="{00000000-0005-0000-0000-000088470000}"/>
    <cellStyle name="Normal 7 2 2 10 2 2 2" xfId="33638" xr:uid="{00000000-0005-0000-0000-000089470000}"/>
    <cellStyle name="Normal 7 2 2 10 2 2 3" xfId="50984" xr:uid="{00000000-0005-0000-0000-00008A470000}"/>
    <cellStyle name="Normal 7 2 2 10 2 3" xfId="24965" xr:uid="{00000000-0005-0000-0000-00008B470000}"/>
    <cellStyle name="Normal 7 2 2 10 2 4" xfId="42311" xr:uid="{00000000-0005-0000-0000-00008C470000}"/>
    <cellStyle name="Normal 7 2 2 10 3" xfId="3643" xr:uid="{00000000-0005-0000-0000-00008D470000}"/>
    <cellStyle name="Normal 7 2 2 10 3 2" xfId="12316" xr:uid="{00000000-0005-0000-0000-00008E470000}"/>
    <cellStyle name="Normal 7 2 2 10 3 2 2" xfId="29669" xr:uid="{00000000-0005-0000-0000-00008F470000}"/>
    <cellStyle name="Normal 7 2 2 10 3 2 3" xfId="47015" xr:uid="{00000000-0005-0000-0000-000090470000}"/>
    <cellStyle name="Normal 7 2 2 10 3 3" xfId="20996" xr:uid="{00000000-0005-0000-0000-000091470000}"/>
    <cellStyle name="Normal 7 2 2 10 3 4" xfId="38342" xr:uid="{00000000-0005-0000-0000-000092470000}"/>
    <cellStyle name="Normal 7 2 2 10 4" xfId="10503" xr:uid="{00000000-0005-0000-0000-000093470000}"/>
    <cellStyle name="Normal 7 2 2 10 4 2" xfId="27856" xr:uid="{00000000-0005-0000-0000-000094470000}"/>
    <cellStyle name="Normal 7 2 2 10 4 3" xfId="45202" xr:uid="{00000000-0005-0000-0000-000095470000}"/>
    <cellStyle name="Normal 7 2 2 10 5" xfId="19183" xr:uid="{00000000-0005-0000-0000-000096470000}"/>
    <cellStyle name="Normal 7 2 2 10 6" xfId="36529" xr:uid="{00000000-0005-0000-0000-000097470000}"/>
    <cellStyle name="Normal 7 2 2 11" xfId="1095" xr:uid="{00000000-0005-0000-0000-000098470000}"/>
    <cellStyle name="Normal 7 2 2 11 2" xfId="6877" xr:uid="{00000000-0005-0000-0000-000099470000}"/>
    <cellStyle name="Normal 7 2 2 11 2 2" xfId="15550" xr:uid="{00000000-0005-0000-0000-00009A470000}"/>
    <cellStyle name="Normal 7 2 2 11 2 2 2" xfId="32903" xr:uid="{00000000-0005-0000-0000-00009B470000}"/>
    <cellStyle name="Normal 7 2 2 11 2 2 3" xfId="50249" xr:uid="{00000000-0005-0000-0000-00009C470000}"/>
    <cellStyle name="Normal 7 2 2 11 2 3" xfId="24230" xr:uid="{00000000-0005-0000-0000-00009D470000}"/>
    <cellStyle name="Normal 7 2 2 11 2 4" xfId="41576" xr:uid="{00000000-0005-0000-0000-00009E470000}"/>
    <cellStyle name="Normal 7 2 2 11 3" xfId="4721" xr:uid="{00000000-0005-0000-0000-00009F470000}"/>
    <cellStyle name="Normal 7 2 2 11 3 2" xfId="13394" xr:uid="{00000000-0005-0000-0000-0000A0470000}"/>
    <cellStyle name="Normal 7 2 2 11 3 2 2" xfId="30747" xr:uid="{00000000-0005-0000-0000-0000A1470000}"/>
    <cellStyle name="Normal 7 2 2 11 3 2 3" xfId="48093" xr:uid="{00000000-0005-0000-0000-0000A2470000}"/>
    <cellStyle name="Normal 7 2 2 11 3 3" xfId="22074" xr:uid="{00000000-0005-0000-0000-0000A3470000}"/>
    <cellStyle name="Normal 7 2 2 11 3 4" xfId="39420" xr:uid="{00000000-0005-0000-0000-0000A4470000}"/>
    <cellStyle name="Normal 7 2 2 11 4" xfId="9768" xr:uid="{00000000-0005-0000-0000-0000A5470000}"/>
    <cellStyle name="Normal 7 2 2 11 4 2" xfId="27121" xr:uid="{00000000-0005-0000-0000-0000A6470000}"/>
    <cellStyle name="Normal 7 2 2 11 4 3" xfId="44467" xr:uid="{00000000-0005-0000-0000-0000A7470000}"/>
    <cellStyle name="Normal 7 2 2 11 5" xfId="18448" xr:uid="{00000000-0005-0000-0000-0000A8470000}"/>
    <cellStyle name="Normal 7 2 2 11 6" xfId="35794" xr:uid="{00000000-0005-0000-0000-0000A9470000}"/>
    <cellStyle name="Normal 7 2 2 12" xfId="5799" xr:uid="{00000000-0005-0000-0000-0000AA470000}"/>
    <cellStyle name="Normal 7 2 2 12 2" xfId="14472" xr:uid="{00000000-0005-0000-0000-0000AB470000}"/>
    <cellStyle name="Normal 7 2 2 12 2 2" xfId="31825" xr:uid="{00000000-0005-0000-0000-0000AC470000}"/>
    <cellStyle name="Normal 7 2 2 12 2 3" xfId="49171" xr:uid="{00000000-0005-0000-0000-0000AD470000}"/>
    <cellStyle name="Normal 7 2 2 12 3" xfId="23152" xr:uid="{00000000-0005-0000-0000-0000AE470000}"/>
    <cellStyle name="Normal 7 2 2 12 4" xfId="40498" xr:uid="{00000000-0005-0000-0000-0000AF470000}"/>
    <cellStyle name="Normal 7 2 2 13" xfId="2908" xr:uid="{00000000-0005-0000-0000-0000B0470000}"/>
    <cellStyle name="Normal 7 2 2 13 2" xfId="11581" xr:uid="{00000000-0005-0000-0000-0000B1470000}"/>
    <cellStyle name="Normal 7 2 2 13 2 2" xfId="28934" xr:uid="{00000000-0005-0000-0000-0000B2470000}"/>
    <cellStyle name="Normal 7 2 2 13 2 3" xfId="46280" xr:uid="{00000000-0005-0000-0000-0000B3470000}"/>
    <cellStyle name="Normal 7 2 2 13 3" xfId="20261" xr:uid="{00000000-0005-0000-0000-0000B4470000}"/>
    <cellStyle name="Normal 7 2 2 13 4" xfId="37607" xr:uid="{00000000-0005-0000-0000-0000B5470000}"/>
    <cellStyle name="Normal 7 2 2 14" xfId="8690" xr:uid="{00000000-0005-0000-0000-0000B6470000}"/>
    <cellStyle name="Normal 7 2 2 14 2" xfId="26043" xr:uid="{00000000-0005-0000-0000-0000B7470000}"/>
    <cellStyle name="Normal 7 2 2 14 3" xfId="43389" xr:uid="{00000000-0005-0000-0000-0000B8470000}"/>
    <cellStyle name="Normal 7 2 2 15" xfId="17371" xr:uid="{00000000-0005-0000-0000-0000B9470000}"/>
    <cellStyle name="Normal 7 2 2 16" xfId="34716" xr:uid="{00000000-0005-0000-0000-0000BA470000}"/>
    <cellStyle name="Normal 7 2 2 2" xfId="28" xr:uid="{00000000-0005-0000-0000-0000BB470000}"/>
    <cellStyle name="Normal 7 2 2 2 10" xfId="1107" xr:uid="{00000000-0005-0000-0000-0000BC470000}"/>
    <cellStyle name="Normal 7 2 2 2 10 2" xfId="6889" xr:uid="{00000000-0005-0000-0000-0000BD470000}"/>
    <cellStyle name="Normal 7 2 2 2 10 2 2" xfId="15562" xr:uid="{00000000-0005-0000-0000-0000BE470000}"/>
    <cellStyle name="Normal 7 2 2 2 10 2 2 2" xfId="32915" xr:uid="{00000000-0005-0000-0000-0000BF470000}"/>
    <cellStyle name="Normal 7 2 2 2 10 2 2 3" xfId="50261" xr:uid="{00000000-0005-0000-0000-0000C0470000}"/>
    <cellStyle name="Normal 7 2 2 2 10 2 3" xfId="24242" xr:uid="{00000000-0005-0000-0000-0000C1470000}"/>
    <cellStyle name="Normal 7 2 2 2 10 2 4" xfId="41588" xr:uid="{00000000-0005-0000-0000-0000C2470000}"/>
    <cellStyle name="Normal 7 2 2 2 10 3" xfId="4733" xr:uid="{00000000-0005-0000-0000-0000C3470000}"/>
    <cellStyle name="Normal 7 2 2 2 10 3 2" xfId="13406" xr:uid="{00000000-0005-0000-0000-0000C4470000}"/>
    <cellStyle name="Normal 7 2 2 2 10 3 2 2" xfId="30759" xr:uid="{00000000-0005-0000-0000-0000C5470000}"/>
    <cellStyle name="Normal 7 2 2 2 10 3 2 3" xfId="48105" xr:uid="{00000000-0005-0000-0000-0000C6470000}"/>
    <cellStyle name="Normal 7 2 2 2 10 3 3" xfId="22086" xr:uid="{00000000-0005-0000-0000-0000C7470000}"/>
    <cellStyle name="Normal 7 2 2 2 10 3 4" xfId="39432" xr:uid="{00000000-0005-0000-0000-0000C8470000}"/>
    <cellStyle name="Normal 7 2 2 2 10 4" xfId="9780" xr:uid="{00000000-0005-0000-0000-0000C9470000}"/>
    <cellStyle name="Normal 7 2 2 2 10 4 2" xfId="27133" xr:uid="{00000000-0005-0000-0000-0000CA470000}"/>
    <cellStyle name="Normal 7 2 2 2 10 4 3" xfId="44479" xr:uid="{00000000-0005-0000-0000-0000CB470000}"/>
    <cellStyle name="Normal 7 2 2 2 10 5" xfId="18460" xr:uid="{00000000-0005-0000-0000-0000CC470000}"/>
    <cellStyle name="Normal 7 2 2 2 10 6" xfId="35806" xr:uid="{00000000-0005-0000-0000-0000CD470000}"/>
    <cellStyle name="Normal 7 2 2 2 11" xfId="5811" xr:uid="{00000000-0005-0000-0000-0000CE470000}"/>
    <cellStyle name="Normal 7 2 2 2 11 2" xfId="14484" xr:uid="{00000000-0005-0000-0000-0000CF470000}"/>
    <cellStyle name="Normal 7 2 2 2 11 2 2" xfId="31837" xr:uid="{00000000-0005-0000-0000-0000D0470000}"/>
    <cellStyle name="Normal 7 2 2 2 11 2 3" xfId="49183" xr:uid="{00000000-0005-0000-0000-0000D1470000}"/>
    <cellStyle name="Normal 7 2 2 2 11 3" xfId="23164" xr:uid="{00000000-0005-0000-0000-0000D2470000}"/>
    <cellStyle name="Normal 7 2 2 2 11 4" xfId="40510" xr:uid="{00000000-0005-0000-0000-0000D3470000}"/>
    <cellStyle name="Normal 7 2 2 2 12" xfId="2920" xr:uid="{00000000-0005-0000-0000-0000D4470000}"/>
    <cellStyle name="Normal 7 2 2 2 12 2" xfId="11593" xr:uid="{00000000-0005-0000-0000-0000D5470000}"/>
    <cellStyle name="Normal 7 2 2 2 12 2 2" xfId="28946" xr:uid="{00000000-0005-0000-0000-0000D6470000}"/>
    <cellStyle name="Normal 7 2 2 2 12 2 3" xfId="46292" xr:uid="{00000000-0005-0000-0000-0000D7470000}"/>
    <cellStyle name="Normal 7 2 2 2 12 3" xfId="20273" xr:uid="{00000000-0005-0000-0000-0000D8470000}"/>
    <cellStyle name="Normal 7 2 2 2 12 4" xfId="37619" xr:uid="{00000000-0005-0000-0000-0000D9470000}"/>
    <cellStyle name="Normal 7 2 2 2 13" xfId="8702" xr:uid="{00000000-0005-0000-0000-0000DA470000}"/>
    <cellStyle name="Normal 7 2 2 2 13 2" xfId="26055" xr:uid="{00000000-0005-0000-0000-0000DB470000}"/>
    <cellStyle name="Normal 7 2 2 2 13 3" xfId="43401" xr:uid="{00000000-0005-0000-0000-0000DC470000}"/>
    <cellStyle name="Normal 7 2 2 2 14" xfId="17383" xr:uid="{00000000-0005-0000-0000-0000DD470000}"/>
    <cellStyle name="Normal 7 2 2 2 15" xfId="34728" xr:uid="{00000000-0005-0000-0000-0000DE470000}"/>
    <cellStyle name="Normal 7 2 2 2 2" xfId="45" xr:uid="{00000000-0005-0000-0000-0000DF470000}"/>
    <cellStyle name="Normal 7 2 2 2 2 10" xfId="5827" xr:uid="{00000000-0005-0000-0000-0000E0470000}"/>
    <cellStyle name="Normal 7 2 2 2 2 10 2" xfId="14500" xr:uid="{00000000-0005-0000-0000-0000E1470000}"/>
    <cellStyle name="Normal 7 2 2 2 2 10 2 2" xfId="31853" xr:uid="{00000000-0005-0000-0000-0000E2470000}"/>
    <cellStyle name="Normal 7 2 2 2 2 10 2 3" xfId="49199" xr:uid="{00000000-0005-0000-0000-0000E3470000}"/>
    <cellStyle name="Normal 7 2 2 2 2 10 3" xfId="23180" xr:uid="{00000000-0005-0000-0000-0000E4470000}"/>
    <cellStyle name="Normal 7 2 2 2 2 10 4" xfId="40526" xr:uid="{00000000-0005-0000-0000-0000E5470000}"/>
    <cellStyle name="Normal 7 2 2 2 2 11" xfId="2936" xr:uid="{00000000-0005-0000-0000-0000E6470000}"/>
    <cellStyle name="Normal 7 2 2 2 2 11 2" xfId="11609" xr:uid="{00000000-0005-0000-0000-0000E7470000}"/>
    <cellStyle name="Normal 7 2 2 2 2 11 2 2" xfId="28962" xr:uid="{00000000-0005-0000-0000-0000E8470000}"/>
    <cellStyle name="Normal 7 2 2 2 2 11 2 3" xfId="46308" xr:uid="{00000000-0005-0000-0000-0000E9470000}"/>
    <cellStyle name="Normal 7 2 2 2 2 11 3" xfId="20289" xr:uid="{00000000-0005-0000-0000-0000EA470000}"/>
    <cellStyle name="Normal 7 2 2 2 2 11 4" xfId="37635" xr:uid="{00000000-0005-0000-0000-0000EB470000}"/>
    <cellStyle name="Normal 7 2 2 2 2 12" xfId="8718" xr:uid="{00000000-0005-0000-0000-0000EC470000}"/>
    <cellStyle name="Normal 7 2 2 2 2 12 2" xfId="26071" xr:uid="{00000000-0005-0000-0000-0000ED470000}"/>
    <cellStyle name="Normal 7 2 2 2 2 12 3" xfId="43417" xr:uid="{00000000-0005-0000-0000-0000EE470000}"/>
    <cellStyle name="Normal 7 2 2 2 2 13" xfId="17398" xr:uid="{00000000-0005-0000-0000-0000EF470000}"/>
    <cellStyle name="Normal 7 2 2 2 2 14" xfId="34744" xr:uid="{00000000-0005-0000-0000-0000F0470000}"/>
    <cellStyle name="Normal 7 2 2 2 2 2" xfId="94" xr:uid="{00000000-0005-0000-0000-0000F1470000}"/>
    <cellStyle name="Normal 7 2 2 2 2 2 10" xfId="8767" xr:uid="{00000000-0005-0000-0000-0000F2470000}"/>
    <cellStyle name="Normal 7 2 2 2 2 2 10 2" xfId="26120" xr:uid="{00000000-0005-0000-0000-0000F3470000}"/>
    <cellStyle name="Normal 7 2 2 2 2 2 10 3" xfId="43466" xr:uid="{00000000-0005-0000-0000-0000F4470000}"/>
    <cellStyle name="Normal 7 2 2 2 2 2 11" xfId="17447" xr:uid="{00000000-0005-0000-0000-0000F5470000}"/>
    <cellStyle name="Normal 7 2 2 2 2 2 12" xfId="34793" xr:uid="{00000000-0005-0000-0000-0000F6470000}"/>
    <cellStyle name="Normal 7 2 2 2 2 2 2" xfId="339" xr:uid="{00000000-0005-0000-0000-0000F7470000}"/>
    <cellStyle name="Normal 7 2 2 2 2 2 2 10" xfId="35038" xr:uid="{00000000-0005-0000-0000-0000F8470000}"/>
    <cellStyle name="Normal 7 2 2 2 2 2 2 2" xfId="1074" xr:uid="{00000000-0005-0000-0000-0000F9470000}"/>
    <cellStyle name="Normal 7 2 2 2 2 2 2 2 2" xfId="2887" xr:uid="{00000000-0005-0000-0000-0000FA470000}"/>
    <cellStyle name="Normal 7 2 2 2 2 2 2 2 2 2" xfId="8669" xr:uid="{00000000-0005-0000-0000-0000FB470000}"/>
    <cellStyle name="Normal 7 2 2 2 2 2 2 2 2 2 2" xfId="17342" xr:uid="{00000000-0005-0000-0000-0000FC470000}"/>
    <cellStyle name="Normal 7 2 2 2 2 2 2 2 2 2 2 2" xfId="34695" xr:uid="{00000000-0005-0000-0000-0000FD470000}"/>
    <cellStyle name="Normal 7 2 2 2 2 2 2 2 2 2 2 3" xfId="52041" xr:uid="{00000000-0005-0000-0000-0000FE470000}"/>
    <cellStyle name="Normal 7 2 2 2 2 2 2 2 2 2 3" xfId="26022" xr:uid="{00000000-0005-0000-0000-0000FF470000}"/>
    <cellStyle name="Normal 7 2 2 2 2 2 2 2 2 2 4" xfId="43368" xr:uid="{00000000-0005-0000-0000-000000480000}"/>
    <cellStyle name="Normal 7 2 2 2 2 2 2 2 2 3" xfId="4700" xr:uid="{00000000-0005-0000-0000-000001480000}"/>
    <cellStyle name="Normal 7 2 2 2 2 2 2 2 2 3 2" xfId="13373" xr:uid="{00000000-0005-0000-0000-000002480000}"/>
    <cellStyle name="Normal 7 2 2 2 2 2 2 2 2 3 2 2" xfId="30726" xr:uid="{00000000-0005-0000-0000-000003480000}"/>
    <cellStyle name="Normal 7 2 2 2 2 2 2 2 2 3 2 3" xfId="48072" xr:uid="{00000000-0005-0000-0000-000004480000}"/>
    <cellStyle name="Normal 7 2 2 2 2 2 2 2 2 3 3" xfId="22053" xr:uid="{00000000-0005-0000-0000-000005480000}"/>
    <cellStyle name="Normal 7 2 2 2 2 2 2 2 2 3 4" xfId="39399" xr:uid="{00000000-0005-0000-0000-000006480000}"/>
    <cellStyle name="Normal 7 2 2 2 2 2 2 2 2 4" xfId="11560" xr:uid="{00000000-0005-0000-0000-000007480000}"/>
    <cellStyle name="Normal 7 2 2 2 2 2 2 2 2 4 2" xfId="28913" xr:uid="{00000000-0005-0000-0000-000008480000}"/>
    <cellStyle name="Normal 7 2 2 2 2 2 2 2 2 4 3" xfId="46259" xr:uid="{00000000-0005-0000-0000-000009480000}"/>
    <cellStyle name="Normal 7 2 2 2 2 2 2 2 2 5" xfId="20240" xr:uid="{00000000-0005-0000-0000-00000A480000}"/>
    <cellStyle name="Normal 7 2 2 2 2 2 2 2 2 6" xfId="37586" xr:uid="{00000000-0005-0000-0000-00000B480000}"/>
    <cellStyle name="Normal 7 2 2 2 2 2 2 2 3" xfId="1809" xr:uid="{00000000-0005-0000-0000-00000C480000}"/>
    <cellStyle name="Normal 7 2 2 2 2 2 2 2 3 2" xfId="7591" xr:uid="{00000000-0005-0000-0000-00000D480000}"/>
    <cellStyle name="Normal 7 2 2 2 2 2 2 2 3 2 2" xfId="16264" xr:uid="{00000000-0005-0000-0000-00000E480000}"/>
    <cellStyle name="Normal 7 2 2 2 2 2 2 2 3 2 2 2" xfId="33617" xr:uid="{00000000-0005-0000-0000-00000F480000}"/>
    <cellStyle name="Normal 7 2 2 2 2 2 2 2 3 2 2 3" xfId="50963" xr:uid="{00000000-0005-0000-0000-000010480000}"/>
    <cellStyle name="Normal 7 2 2 2 2 2 2 2 3 2 3" xfId="24944" xr:uid="{00000000-0005-0000-0000-000011480000}"/>
    <cellStyle name="Normal 7 2 2 2 2 2 2 2 3 2 4" xfId="42290" xr:uid="{00000000-0005-0000-0000-000012480000}"/>
    <cellStyle name="Normal 7 2 2 2 2 2 2 2 3 3" xfId="5435" xr:uid="{00000000-0005-0000-0000-000013480000}"/>
    <cellStyle name="Normal 7 2 2 2 2 2 2 2 3 3 2" xfId="14108" xr:uid="{00000000-0005-0000-0000-000014480000}"/>
    <cellStyle name="Normal 7 2 2 2 2 2 2 2 3 3 2 2" xfId="31461" xr:uid="{00000000-0005-0000-0000-000015480000}"/>
    <cellStyle name="Normal 7 2 2 2 2 2 2 2 3 3 2 3" xfId="48807" xr:uid="{00000000-0005-0000-0000-000016480000}"/>
    <cellStyle name="Normal 7 2 2 2 2 2 2 2 3 3 3" xfId="22788" xr:uid="{00000000-0005-0000-0000-000017480000}"/>
    <cellStyle name="Normal 7 2 2 2 2 2 2 2 3 3 4" xfId="40134" xr:uid="{00000000-0005-0000-0000-000018480000}"/>
    <cellStyle name="Normal 7 2 2 2 2 2 2 2 3 4" xfId="10482" xr:uid="{00000000-0005-0000-0000-000019480000}"/>
    <cellStyle name="Normal 7 2 2 2 2 2 2 2 3 4 2" xfId="27835" xr:uid="{00000000-0005-0000-0000-00001A480000}"/>
    <cellStyle name="Normal 7 2 2 2 2 2 2 2 3 4 3" xfId="45181" xr:uid="{00000000-0005-0000-0000-00001B480000}"/>
    <cellStyle name="Normal 7 2 2 2 2 2 2 2 3 5" xfId="19162" xr:uid="{00000000-0005-0000-0000-00001C480000}"/>
    <cellStyle name="Normal 7 2 2 2 2 2 2 2 3 6" xfId="36508" xr:uid="{00000000-0005-0000-0000-00001D480000}"/>
    <cellStyle name="Normal 7 2 2 2 2 2 2 2 4" xfId="6856" xr:uid="{00000000-0005-0000-0000-00001E480000}"/>
    <cellStyle name="Normal 7 2 2 2 2 2 2 2 4 2" xfId="15529" xr:uid="{00000000-0005-0000-0000-00001F480000}"/>
    <cellStyle name="Normal 7 2 2 2 2 2 2 2 4 2 2" xfId="32882" xr:uid="{00000000-0005-0000-0000-000020480000}"/>
    <cellStyle name="Normal 7 2 2 2 2 2 2 2 4 2 3" xfId="50228" xr:uid="{00000000-0005-0000-0000-000021480000}"/>
    <cellStyle name="Normal 7 2 2 2 2 2 2 2 4 3" xfId="24209" xr:uid="{00000000-0005-0000-0000-000022480000}"/>
    <cellStyle name="Normal 7 2 2 2 2 2 2 2 4 4" xfId="41555" xr:uid="{00000000-0005-0000-0000-000023480000}"/>
    <cellStyle name="Normal 7 2 2 2 2 2 2 2 5" xfId="3622" xr:uid="{00000000-0005-0000-0000-000024480000}"/>
    <cellStyle name="Normal 7 2 2 2 2 2 2 2 5 2" xfId="12295" xr:uid="{00000000-0005-0000-0000-000025480000}"/>
    <cellStyle name="Normal 7 2 2 2 2 2 2 2 5 2 2" xfId="29648" xr:uid="{00000000-0005-0000-0000-000026480000}"/>
    <cellStyle name="Normal 7 2 2 2 2 2 2 2 5 2 3" xfId="46994" xr:uid="{00000000-0005-0000-0000-000027480000}"/>
    <cellStyle name="Normal 7 2 2 2 2 2 2 2 5 3" xfId="20975" xr:uid="{00000000-0005-0000-0000-000028480000}"/>
    <cellStyle name="Normal 7 2 2 2 2 2 2 2 5 4" xfId="38321" xr:uid="{00000000-0005-0000-0000-000029480000}"/>
    <cellStyle name="Normal 7 2 2 2 2 2 2 2 6" xfId="9747" xr:uid="{00000000-0005-0000-0000-00002A480000}"/>
    <cellStyle name="Normal 7 2 2 2 2 2 2 2 6 2" xfId="27100" xr:uid="{00000000-0005-0000-0000-00002B480000}"/>
    <cellStyle name="Normal 7 2 2 2 2 2 2 2 6 3" xfId="44446" xr:uid="{00000000-0005-0000-0000-00002C480000}"/>
    <cellStyle name="Normal 7 2 2 2 2 2 2 2 7" xfId="18427" xr:uid="{00000000-0005-0000-0000-00002D480000}"/>
    <cellStyle name="Normal 7 2 2 2 2 2 2 2 8" xfId="35773" xr:uid="{00000000-0005-0000-0000-00002E480000}"/>
    <cellStyle name="Normal 7 2 2 2 2 2 2 3" xfId="584" xr:uid="{00000000-0005-0000-0000-00002F480000}"/>
    <cellStyle name="Normal 7 2 2 2 2 2 2 3 2" xfId="2397" xr:uid="{00000000-0005-0000-0000-000030480000}"/>
    <cellStyle name="Normal 7 2 2 2 2 2 2 3 2 2" xfId="8179" xr:uid="{00000000-0005-0000-0000-000031480000}"/>
    <cellStyle name="Normal 7 2 2 2 2 2 2 3 2 2 2" xfId="16852" xr:uid="{00000000-0005-0000-0000-000032480000}"/>
    <cellStyle name="Normal 7 2 2 2 2 2 2 3 2 2 2 2" xfId="34205" xr:uid="{00000000-0005-0000-0000-000033480000}"/>
    <cellStyle name="Normal 7 2 2 2 2 2 2 3 2 2 2 3" xfId="51551" xr:uid="{00000000-0005-0000-0000-000034480000}"/>
    <cellStyle name="Normal 7 2 2 2 2 2 2 3 2 2 3" xfId="25532" xr:uid="{00000000-0005-0000-0000-000035480000}"/>
    <cellStyle name="Normal 7 2 2 2 2 2 2 3 2 2 4" xfId="42878" xr:uid="{00000000-0005-0000-0000-000036480000}"/>
    <cellStyle name="Normal 7 2 2 2 2 2 2 3 2 3" xfId="5680" xr:uid="{00000000-0005-0000-0000-000037480000}"/>
    <cellStyle name="Normal 7 2 2 2 2 2 2 3 2 3 2" xfId="14353" xr:uid="{00000000-0005-0000-0000-000038480000}"/>
    <cellStyle name="Normal 7 2 2 2 2 2 2 3 2 3 2 2" xfId="31706" xr:uid="{00000000-0005-0000-0000-000039480000}"/>
    <cellStyle name="Normal 7 2 2 2 2 2 2 3 2 3 2 3" xfId="49052" xr:uid="{00000000-0005-0000-0000-00003A480000}"/>
    <cellStyle name="Normal 7 2 2 2 2 2 2 3 2 3 3" xfId="23033" xr:uid="{00000000-0005-0000-0000-00003B480000}"/>
    <cellStyle name="Normal 7 2 2 2 2 2 2 3 2 3 4" xfId="40379" xr:uid="{00000000-0005-0000-0000-00003C480000}"/>
    <cellStyle name="Normal 7 2 2 2 2 2 2 3 2 4" xfId="11070" xr:uid="{00000000-0005-0000-0000-00003D480000}"/>
    <cellStyle name="Normal 7 2 2 2 2 2 2 3 2 4 2" xfId="28423" xr:uid="{00000000-0005-0000-0000-00003E480000}"/>
    <cellStyle name="Normal 7 2 2 2 2 2 2 3 2 4 3" xfId="45769" xr:uid="{00000000-0005-0000-0000-00003F480000}"/>
    <cellStyle name="Normal 7 2 2 2 2 2 2 3 2 5" xfId="19750" xr:uid="{00000000-0005-0000-0000-000040480000}"/>
    <cellStyle name="Normal 7 2 2 2 2 2 2 3 2 6" xfId="37096" xr:uid="{00000000-0005-0000-0000-000041480000}"/>
    <cellStyle name="Normal 7 2 2 2 2 2 2 3 3" xfId="6366" xr:uid="{00000000-0005-0000-0000-000042480000}"/>
    <cellStyle name="Normal 7 2 2 2 2 2 2 3 3 2" xfId="15039" xr:uid="{00000000-0005-0000-0000-000043480000}"/>
    <cellStyle name="Normal 7 2 2 2 2 2 2 3 3 2 2" xfId="32392" xr:uid="{00000000-0005-0000-0000-000044480000}"/>
    <cellStyle name="Normal 7 2 2 2 2 2 2 3 3 2 3" xfId="49738" xr:uid="{00000000-0005-0000-0000-000045480000}"/>
    <cellStyle name="Normal 7 2 2 2 2 2 2 3 3 3" xfId="23719" xr:uid="{00000000-0005-0000-0000-000046480000}"/>
    <cellStyle name="Normal 7 2 2 2 2 2 2 3 3 4" xfId="41065" xr:uid="{00000000-0005-0000-0000-000047480000}"/>
    <cellStyle name="Normal 7 2 2 2 2 2 2 3 4" xfId="4210" xr:uid="{00000000-0005-0000-0000-000048480000}"/>
    <cellStyle name="Normal 7 2 2 2 2 2 2 3 4 2" xfId="12883" xr:uid="{00000000-0005-0000-0000-000049480000}"/>
    <cellStyle name="Normal 7 2 2 2 2 2 2 3 4 2 2" xfId="30236" xr:uid="{00000000-0005-0000-0000-00004A480000}"/>
    <cellStyle name="Normal 7 2 2 2 2 2 2 3 4 2 3" xfId="47582" xr:uid="{00000000-0005-0000-0000-00004B480000}"/>
    <cellStyle name="Normal 7 2 2 2 2 2 2 3 4 3" xfId="21563" xr:uid="{00000000-0005-0000-0000-00004C480000}"/>
    <cellStyle name="Normal 7 2 2 2 2 2 2 3 4 4" xfId="38909" xr:uid="{00000000-0005-0000-0000-00004D480000}"/>
    <cellStyle name="Normal 7 2 2 2 2 2 2 3 5" xfId="9257" xr:uid="{00000000-0005-0000-0000-00004E480000}"/>
    <cellStyle name="Normal 7 2 2 2 2 2 2 3 5 2" xfId="26610" xr:uid="{00000000-0005-0000-0000-00004F480000}"/>
    <cellStyle name="Normal 7 2 2 2 2 2 2 3 5 3" xfId="43956" xr:uid="{00000000-0005-0000-0000-000050480000}"/>
    <cellStyle name="Normal 7 2 2 2 2 2 2 3 6" xfId="17937" xr:uid="{00000000-0005-0000-0000-000051480000}"/>
    <cellStyle name="Normal 7 2 2 2 2 2 2 3 7" xfId="35283" xr:uid="{00000000-0005-0000-0000-000052480000}"/>
    <cellStyle name="Normal 7 2 2 2 2 2 2 4" xfId="2152" xr:uid="{00000000-0005-0000-0000-000053480000}"/>
    <cellStyle name="Normal 7 2 2 2 2 2 2 4 2" xfId="7934" xr:uid="{00000000-0005-0000-0000-000054480000}"/>
    <cellStyle name="Normal 7 2 2 2 2 2 2 4 2 2" xfId="16607" xr:uid="{00000000-0005-0000-0000-000055480000}"/>
    <cellStyle name="Normal 7 2 2 2 2 2 2 4 2 2 2" xfId="33960" xr:uid="{00000000-0005-0000-0000-000056480000}"/>
    <cellStyle name="Normal 7 2 2 2 2 2 2 4 2 2 3" xfId="51306" xr:uid="{00000000-0005-0000-0000-000057480000}"/>
    <cellStyle name="Normal 7 2 2 2 2 2 2 4 2 3" xfId="25287" xr:uid="{00000000-0005-0000-0000-000058480000}"/>
    <cellStyle name="Normal 7 2 2 2 2 2 2 4 2 4" xfId="42633" xr:uid="{00000000-0005-0000-0000-000059480000}"/>
    <cellStyle name="Normal 7 2 2 2 2 2 2 4 3" xfId="3965" xr:uid="{00000000-0005-0000-0000-00005A480000}"/>
    <cellStyle name="Normal 7 2 2 2 2 2 2 4 3 2" xfId="12638" xr:uid="{00000000-0005-0000-0000-00005B480000}"/>
    <cellStyle name="Normal 7 2 2 2 2 2 2 4 3 2 2" xfId="29991" xr:uid="{00000000-0005-0000-0000-00005C480000}"/>
    <cellStyle name="Normal 7 2 2 2 2 2 2 4 3 2 3" xfId="47337" xr:uid="{00000000-0005-0000-0000-00005D480000}"/>
    <cellStyle name="Normal 7 2 2 2 2 2 2 4 3 3" xfId="21318" xr:uid="{00000000-0005-0000-0000-00005E480000}"/>
    <cellStyle name="Normal 7 2 2 2 2 2 2 4 3 4" xfId="38664" xr:uid="{00000000-0005-0000-0000-00005F480000}"/>
    <cellStyle name="Normal 7 2 2 2 2 2 2 4 4" xfId="10825" xr:uid="{00000000-0005-0000-0000-000060480000}"/>
    <cellStyle name="Normal 7 2 2 2 2 2 2 4 4 2" xfId="28178" xr:uid="{00000000-0005-0000-0000-000061480000}"/>
    <cellStyle name="Normal 7 2 2 2 2 2 2 4 4 3" xfId="45524" xr:uid="{00000000-0005-0000-0000-000062480000}"/>
    <cellStyle name="Normal 7 2 2 2 2 2 2 4 5" xfId="19505" xr:uid="{00000000-0005-0000-0000-000063480000}"/>
    <cellStyle name="Normal 7 2 2 2 2 2 2 4 6" xfId="36851" xr:uid="{00000000-0005-0000-0000-000064480000}"/>
    <cellStyle name="Normal 7 2 2 2 2 2 2 5" xfId="1319" xr:uid="{00000000-0005-0000-0000-000065480000}"/>
    <cellStyle name="Normal 7 2 2 2 2 2 2 5 2" xfId="7101" xr:uid="{00000000-0005-0000-0000-000066480000}"/>
    <cellStyle name="Normal 7 2 2 2 2 2 2 5 2 2" xfId="15774" xr:uid="{00000000-0005-0000-0000-000067480000}"/>
    <cellStyle name="Normal 7 2 2 2 2 2 2 5 2 2 2" xfId="33127" xr:uid="{00000000-0005-0000-0000-000068480000}"/>
    <cellStyle name="Normal 7 2 2 2 2 2 2 5 2 2 3" xfId="50473" xr:uid="{00000000-0005-0000-0000-000069480000}"/>
    <cellStyle name="Normal 7 2 2 2 2 2 2 5 2 3" xfId="24454" xr:uid="{00000000-0005-0000-0000-00006A480000}"/>
    <cellStyle name="Normal 7 2 2 2 2 2 2 5 2 4" xfId="41800" xr:uid="{00000000-0005-0000-0000-00006B480000}"/>
    <cellStyle name="Normal 7 2 2 2 2 2 2 5 3" xfId="4945" xr:uid="{00000000-0005-0000-0000-00006C480000}"/>
    <cellStyle name="Normal 7 2 2 2 2 2 2 5 3 2" xfId="13618" xr:uid="{00000000-0005-0000-0000-00006D480000}"/>
    <cellStyle name="Normal 7 2 2 2 2 2 2 5 3 2 2" xfId="30971" xr:uid="{00000000-0005-0000-0000-00006E480000}"/>
    <cellStyle name="Normal 7 2 2 2 2 2 2 5 3 2 3" xfId="48317" xr:uid="{00000000-0005-0000-0000-00006F480000}"/>
    <cellStyle name="Normal 7 2 2 2 2 2 2 5 3 3" xfId="22298" xr:uid="{00000000-0005-0000-0000-000070480000}"/>
    <cellStyle name="Normal 7 2 2 2 2 2 2 5 3 4" xfId="39644" xr:uid="{00000000-0005-0000-0000-000071480000}"/>
    <cellStyle name="Normal 7 2 2 2 2 2 2 5 4" xfId="9992" xr:uid="{00000000-0005-0000-0000-000072480000}"/>
    <cellStyle name="Normal 7 2 2 2 2 2 2 5 4 2" xfId="27345" xr:uid="{00000000-0005-0000-0000-000073480000}"/>
    <cellStyle name="Normal 7 2 2 2 2 2 2 5 4 3" xfId="44691" xr:uid="{00000000-0005-0000-0000-000074480000}"/>
    <cellStyle name="Normal 7 2 2 2 2 2 2 5 5" xfId="18672" xr:uid="{00000000-0005-0000-0000-000075480000}"/>
    <cellStyle name="Normal 7 2 2 2 2 2 2 5 6" xfId="36018" xr:uid="{00000000-0005-0000-0000-000076480000}"/>
    <cellStyle name="Normal 7 2 2 2 2 2 2 6" xfId="6121" xr:uid="{00000000-0005-0000-0000-000077480000}"/>
    <cellStyle name="Normal 7 2 2 2 2 2 2 6 2" xfId="14794" xr:uid="{00000000-0005-0000-0000-000078480000}"/>
    <cellStyle name="Normal 7 2 2 2 2 2 2 6 2 2" xfId="32147" xr:uid="{00000000-0005-0000-0000-000079480000}"/>
    <cellStyle name="Normal 7 2 2 2 2 2 2 6 2 3" xfId="49493" xr:uid="{00000000-0005-0000-0000-00007A480000}"/>
    <cellStyle name="Normal 7 2 2 2 2 2 2 6 3" xfId="23474" xr:uid="{00000000-0005-0000-0000-00007B480000}"/>
    <cellStyle name="Normal 7 2 2 2 2 2 2 6 4" xfId="40820" xr:uid="{00000000-0005-0000-0000-00007C480000}"/>
    <cellStyle name="Normal 7 2 2 2 2 2 2 7" xfId="3132" xr:uid="{00000000-0005-0000-0000-00007D480000}"/>
    <cellStyle name="Normal 7 2 2 2 2 2 2 7 2" xfId="11805" xr:uid="{00000000-0005-0000-0000-00007E480000}"/>
    <cellStyle name="Normal 7 2 2 2 2 2 2 7 2 2" xfId="29158" xr:uid="{00000000-0005-0000-0000-00007F480000}"/>
    <cellStyle name="Normal 7 2 2 2 2 2 2 7 2 3" xfId="46504" xr:uid="{00000000-0005-0000-0000-000080480000}"/>
    <cellStyle name="Normal 7 2 2 2 2 2 2 7 3" xfId="20485" xr:uid="{00000000-0005-0000-0000-000081480000}"/>
    <cellStyle name="Normal 7 2 2 2 2 2 2 7 4" xfId="37831" xr:uid="{00000000-0005-0000-0000-000082480000}"/>
    <cellStyle name="Normal 7 2 2 2 2 2 2 8" xfId="9012" xr:uid="{00000000-0005-0000-0000-000083480000}"/>
    <cellStyle name="Normal 7 2 2 2 2 2 2 8 2" xfId="26365" xr:uid="{00000000-0005-0000-0000-000084480000}"/>
    <cellStyle name="Normal 7 2 2 2 2 2 2 8 3" xfId="43711" xr:uid="{00000000-0005-0000-0000-000085480000}"/>
    <cellStyle name="Normal 7 2 2 2 2 2 2 9" xfId="17692" xr:uid="{00000000-0005-0000-0000-000086480000}"/>
    <cellStyle name="Normal 7 2 2 2 2 2 3" xfId="241" xr:uid="{00000000-0005-0000-0000-000087480000}"/>
    <cellStyle name="Normal 7 2 2 2 2 2 3 10" xfId="34940" xr:uid="{00000000-0005-0000-0000-000088480000}"/>
    <cellStyle name="Normal 7 2 2 2 2 2 3 2" xfId="976" xr:uid="{00000000-0005-0000-0000-000089480000}"/>
    <cellStyle name="Normal 7 2 2 2 2 2 3 2 2" xfId="2789" xr:uid="{00000000-0005-0000-0000-00008A480000}"/>
    <cellStyle name="Normal 7 2 2 2 2 2 3 2 2 2" xfId="8571" xr:uid="{00000000-0005-0000-0000-00008B480000}"/>
    <cellStyle name="Normal 7 2 2 2 2 2 3 2 2 2 2" xfId="17244" xr:uid="{00000000-0005-0000-0000-00008C480000}"/>
    <cellStyle name="Normal 7 2 2 2 2 2 3 2 2 2 2 2" xfId="34597" xr:uid="{00000000-0005-0000-0000-00008D480000}"/>
    <cellStyle name="Normal 7 2 2 2 2 2 3 2 2 2 2 3" xfId="51943" xr:uid="{00000000-0005-0000-0000-00008E480000}"/>
    <cellStyle name="Normal 7 2 2 2 2 2 3 2 2 2 3" xfId="25924" xr:uid="{00000000-0005-0000-0000-00008F480000}"/>
    <cellStyle name="Normal 7 2 2 2 2 2 3 2 2 2 4" xfId="43270" xr:uid="{00000000-0005-0000-0000-000090480000}"/>
    <cellStyle name="Normal 7 2 2 2 2 2 3 2 2 3" xfId="4602" xr:uid="{00000000-0005-0000-0000-000091480000}"/>
    <cellStyle name="Normal 7 2 2 2 2 2 3 2 2 3 2" xfId="13275" xr:uid="{00000000-0005-0000-0000-000092480000}"/>
    <cellStyle name="Normal 7 2 2 2 2 2 3 2 2 3 2 2" xfId="30628" xr:uid="{00000000-0005-0000-0000-000093480000}"/>
    <cellStyle name="Normal 7 2 2 2 2 2 3 2 2 3 2 3" xfId="47974" xr:uid="{00000000-0005-0000-0000-000094480000}"/>
    <cellStyle name="Normal 7 2 2 2 2 2 3 2 2 3 3" xfId="21955" xr:uid="{00000000-0005-0000-0000-000095480000}"/>
    <cellStyle name="Normal 7 2 2 2 2 2 3 2 2 3 4" xfId="39301" xr:uid="{00000000-0005-0000-0000-000096480000}"/>
    <cellStyle name="Normal 7 2 2 2 2 2 3 2 2 4" xfId="11462" xr:uid="{00000000-0005-0000-0000-000097480000}"/>
    <cellStyle name="Normal 7 2 2 2 2 2 3 2 2 4 2" xfId="28815" xr:uid="{00000000-0005-0000-0000-000098480000}"/>
    <cellStyle name="Normal 7 2 2 2 2 2 3 2 2 4 3" xfId="46161" xr:uid="{00000000-0005-0000-0000-000099480000}"/>
    <cellStyle name="Normal 7 2 2 2 2 2 3 2 2 5" xfId="20142" xr:uid="{00000000-0005-0000-0000-00009A480000}"/>
    <cellStyle name="Normal 7 2 2 2 2 2 3 2 2 6" xfId="37488" xr:uid="{00000000-0005-0000-0000-00009B480000}"/>
    <cellStyle name="Normal 7 2 2 2 2 2 3 2 3" xfId="1711" xr:uid="{00000000-0005-0000-0000-00009C480000}"/>
    <cellStyle name="Normal 7 2 2 2 2 2 3 2 3 2" xfId="7493" xr:uid="{00000000-0005-0000-0000-00009D480000}"/>
    <cellStyle name="Normal 7 2 2 2 2 2 3 2 3 2 2" xfId="16166" xr:uid="{00000000-0005-0000-0000-00009E480000}"/>
    <cellStyle name="Normal 7 2 2 2 2 2 3 2 3 2 2 2" xfId="33519" xr:uid="{00000000-0005-0000-0000-00009F480000}"/>
    <cellStyle name="Normal 7 2 2 2 2 2 3 2 3 2 2 3" xfId="50865" xr:uid="{00000000-0005-0000-0000-0000A0480000}"/>
    <cellStyle name="Normal 7 2 2 2 2 2 3 2 3 2 3" xfId="24846" xr:uid="{00000000-0005-0000-0000-0000A1480000}"/>
    <cellStyle name="Normal 7 2 2 2 2 2 3 2 3 2 4" xfId="42192" xr:uid="{00000000-0005-0000-0000-0000A2480000}"/>
    <cellStyle name="Normal 7 2 2 2 2 2 3 2 3 3" xfId="5337" xr:uid="{00000000-0005-0000-0000-0000A3480000}"/>
    <cellStyle name="Normal 7 2 2 2 2 2 3 2 3 3 2" xfId="14010" xr:uid="{00000000-0005-0000-0000-0000A4480000}"/>
    <cellStyle name="Normal 7 2 2 2 2 2 3 2 3 3 2 2" xfId="31363" xr:uid="{00000000-0005-0000-0000-0000A5480000}"/>
    <cellStyle name="Normal 7 2 2 2 2 2 3 2 3 3 2 3" xfId="48709" xr:uid="{00000000-0005-0000-0000-0000A6480000}"/>
    <cellStyle name="Normal 7 2 2 2 2 2 3 2 3 3 3" xfId="22690" xr:uid="{00000000-0005-0000-0000-0000A7480000}"/>
    <cellStyle name="Normal 7 2 2 2 2 2 3 2 3 3 4" xfId="40036" xr:uid="{00000000-0005-0000-0000-0000A8480000}"/>
    <cellStyle name="Normal 7 2 2 2 2 2 3 2 3 4" xfId="10384" xr:uid="{00000000-0005-0000-0000-0000A9480000}"/>
    <cellStyle name="Normal 7 2 2 2 2 2 3 2 3 4 2" xfId="27737" xr:uid="{00000000-0005-0000-0000-0000AA480000}"/>
    <cellStyle name="Normal 7 2 2 2 2 2 3 2 3 4 3" xfId="45083" xr:uid="{00000000-0005-0000-0000-0000AB480000}"/>
    <cellStyle name="Normal 7 2 2 2 2 2 3 2 3 5" xfId="19064" xr:uid="{00000000-0005-0000-0000-0000AC480000}"/>
    <cellStyle name="Normal 7 2 2 2 2 2 3 2 3 6" xfId="36410" xr:uid="{00000000-0005-0000-0000-0000AD480000}"/>
    <cellStyle name="Normal 7 2 2 2 2 2 3 2 4" xfId="6758" xr:uid="{00000000-0005-0000-0000-0000AE480000}"/>
    <cellStyle name="Normal 7 2 2 2 2 2 3 2 4 2" xfId="15431" xr:uid="{00000000-0005-0000-0000-0000AF480000}"/>
    <cellStyle name="Normal 7 2 2 2 2 2 3 2 4 2 2" xfId="32784" xr:uid="{00000000-0005-0000-0000-0000B0480000}"/>
    <cellStyle name="Normal 7 2 2 2 2 2 3 2 4 2 3" xfId="50130" xr:uid="{00000000-0005-0000-0000-0000B1480000}"/>
    <cellStyle name="Normal 7 2 2 2 2 2 3 2 4 3" xfId="24111" xr:uid="{00000000-0005-0000-0000-0000B2480000}"/>
    <cellStyle name="Normal 7 2 2 2 2 2 3 2 4 4" xfId="41457" xr:uid="{00000000-0005-0000-0000-0000B3480000}"/>
    <cellStyle name="Normal 7 2 2 2 2 2 3 2 5" xfId="3524" xr:uid="{00000000-0005-0000-0000-0000B4480000}"/>
    <cellStyle name="Normal 7 2 2 2 2 2 3 2 5 2" xfId="12197" xr:uid="{00000000-0005-0000-0000-0000B5480000}"/>
    <cellStyle name="Normal 7 2 2 2 2 2 3 2 5 2 2" xfId="29550" xr:uid="{00000000-0005-0000-0000-0000B6480000}"/>
    <cellStyle name="Normal 7 2 2 2 2 2 3 2 5 2 3" xfId="46896" xr:uid="{00000000-0005-0000-0000-0000B7480000}"/>
    <cellStyle name="Normal 7 2 2 2 2 2 3 2 5 3" xfId="20877" xr:uid="{00000000-0005-0000-0000-0000B8480000}"/>
    <cellStyle name="Normal 7 2 2 2 2 2 3 2 5 4" xfId="38223" xr:uid="{00000000-0005-0000-0000-0000B9480000}"/>
    <cellStyle name="Normal 7 2 2 2 2 2 3 2 6" xfId="9649" xr:uid="{00000000-0005-0000-0000-0000BA480000}"/>
    <cellStyle name="Normal 7 2 2 2 2 2 3 2 6 2" xfId="27002" xr:uid="{00000000-0005-0000-0000-0000BB480000}"/>
    <cellStyle name="Normal 7 2 2 2 2 2 3 2 6 3" xfId="44348" xr:uid="{00000000-0005-0000-0000-0000BC480000}"/>
    <cellStyle name="Normal 7 2 2 2 2 2 3 2 7" xfId="18329" xr:uid="{00000000-0005-0000-0000-0000BD480000}"/>
    <cellStyle name="Normal 7 2 2 2 2 2 3 2 8" xfId="35675" xr:uid="{00000000-0005-0000-0000-0000BE480000}"/>
    <cellStyle name="Normal 7 2 2 2 2 2 3 3" xfId="731" xr:uid="{00000000-0005-0000-0000-0000BF480000}"/>
    <cellStyle name="Normal 7 2 2 2 2 2 3 3 2" xfId="2544" xr:uid="{00000000-0005-0000-0000-0000C0480000}"/>
    <cellStyle name="Normal 7 2 2 2 2 2 3 3 2 2" xfId="8326" xr:uid="{00000000-0005-0000-0000-0000C1480000}"/>
    <cellStyle name="Normal 7 2 2 2 2 2 3 3 2 2 2" xfId="16999" xr:uid="{00000000-0005-0000-0000-0000C2480000}"/>
    <cellStyle name="Normal 7 2 2 2 2 2 3 3 2 2 2 2" xfId="34352" xr:uid="{00000000-0005-0000-0000-0000C3480000}"/>
    <cellStyle name="Normal 7 2 2 2 2 2 3 3 2 2 2 3" xfId="51698" xr:uid="{00000000-0005-0000-0000-0000C4480000}"/>
    <cellStyle name="Normal 7 2 2 2 2 2 3 3 2 2 3" xfId="25679" xr:uid="{00000000-0005-0000-0000-0000C5480000}"/>
    <cellStyle name="Normal 7 2 2 2 2 2 3 3 2 2 4" xfId="43025" xr:uid="{00000000-0005-0000-0000-0000C6480000}"/>
    <cellStyle name="Normal 7 2 2 2 2 2 3 3 2 3" xfId="5778" xr:uid="{00000000-0005-0000-0000-0000C7480000}"/>
    <cellStyle name="Normal 7 2 2 2 2 2 3 3 2 3 2" xfId="14451" xr:uid="{00000000-0005-0000-0000-0000C8480000}"/>
    <cellStyle name="Normal 7 2 2 2 2 2 3 3 2 3 2 2" xfId="31804" xr:uid="{00000000-0005-0000-0000-0000C9480000}"/>
    <cellStyle name="Normal 7 2 2 2 2 2 3 3 2 3 2 3" xfId="49150" xr:uid="{00000000-0005-0000-0000-0000CA480000}"/>
    <cellStyle name="Normal 7 2 2 2 2 2 3 3 2 3 3" xfId="23131" xr:uid="{00000000-0005-0000-0000-0000CB480000}"/>
    <cellStyle name="Normal 7 2 2 2 2 2 3 3 2 3 4" xfId="40477" xr:uid="{00000000-0005-0000-0000-0000CC480000}"/>
    <cellStyle name="Normal 7 2 2 2 2 2 3 3 2 4" xfId="11217" xr:uid="{00000000-0005-0000-0000-0000CD480000}"/>
    <cellStyle name="Normal 7 2 2 2 2 2 3 3 2 4 2" xfId="28570" xr:uid="{00000000-0005-0000-0000-0000CE480000}"/>
    <cellStyle name="Normal 7 2 2 2 2 2 3 3 2 4 3" xfId="45916" xr:uid="{00000000-0005-0000-0000-0000CF480000}"/>
    <cellStyle name="Normal 7 2 2 2 2 2 3 3 2 5" xfId="19897" xr:uid="{00000000-0005-0000-0000-0000D0480000}"/>
    <cellStyle name="Normal 7 2 2 2 2 2 3 3 2 6" xfId="37243" xr:uid="{00000000-0005-0000-0000-0000D1480000}"/>
    <cellStyle name="Normal 7 2 2 2 2 2 3 3 3" xfId="6513" xr:uid="{00000000-0005-0000-0000-0000D2480000}"/>
    <cellStyle name="Normal 7 2 2 2 2 2 3 3 3 2" xfId="15186" xr:uid="{00000000-0005-0000-0000-0000D3480000}"/>
    <cellStyle name="Normal 7 2 2 2 2 2 3 3 3 2 2" xfId="32539" xr:uid="{00000000-0005-0000-0000-0000D4480000}"/>
    <cellStyle name="Normal 7 2 2 2 2 2 3 3 3 2 3" xfId="49885" xr:uid="{00000000-0005-0000-0000-0000D5480000}"/>
    <cellStyle name="Normal 7 2 2 2 2 2 3 3 3 3" xfId="23866" xr:uid="{00000000-0005-0000-0000-0000D6480000}"/>
    <cellStyle name="Normal 7 2 2 2 2 2 3 3 3 4" xfId="41212" xr:uid="{00000000-0005-0000-0000-0000D7480000}"/>
    <cellStyle name="Normal 7 2 2 2 2 2 3 3 4" xfId="4357" xr:uid="{00000000-0005-0000-0000-0000D8480000}"/>
    <cellStyle name="Normal 7 2 2 2 2 2 3 3 4 2" xfId="13030" xr:uid="{00000000-0005-0000-0000-0000D9480000}"/>
    <cellStyle name="Normal 7 2 2 2 2 2 3 3 4 2 2" xfId="30383" xr:uid="{00000000-0005-0000-0000-0000DA480000}"/>
    <cellStyle name="Normal 7 2 2 2 2 2 3 3 4 2 3" xfId="47729" xr:uid="{00000000-0005-0000-0000-0000DB480000}"/>
    <cellStyle name="Normal 7 2 2 2 2 2 3 3 4 3" xfId="21710" xr:uid="{00000000-0005-0000-0000-0000DC480000}"/>
    <cellStyle name="Normal 7 2 2 2 2 2 3 3 4 4" xfId="39056" xr:uid="{00000000-0005-0000-0000-0000DD480000}"/>
    <cellStyle name="Normal 7 2 2 2 2 2 3 3 5" xfId="9404" xr:uid="{00000000-0005-0000-0000-0000DE480000}"/>
    <cellStyle name="Normal 7 2 2 2 2 2 3 3 5 2" xfId="26757" xr:uid="{00000000-0005-0000-0000-0000DF480000}"/>
    <cellStyle name="Normal 7 2 2 2 2 2 3 3 5 3" xfId="44103" xr:uid="{00000000-0005-0000-0000-0000E0480000}"/>
    <cellStyle name="Normal 7 2 2 2 2 2 3 3 6" xfId="18084" xr:uid="{00000000-0005-0000-0000-0000E1480000}"/>
    <cellStyle name="Normal 7 2 2 2 2 2 3 3 7" xfId="35430" xr:uid="{00000000-0005-0000-0000-0000E2480000}"/>
    <cellStyle name="Normal 7 2 2 2 2 2 3 4" xfId="2054" xr:uid="{00000000-0005-0000-0000-0000E3480000}"/>
    <cellStyle name="Normal 7 2 2 2 2 2 3 4 2" xfId="7836" xr:uid="{00000000-0005-0000-0000-0000E4480000}"/>
    <cellStyle name="Normal 7 2 2 2 2 2 3 4 2 2" xfId="16509" xr:uid="{00000000-0005-0000-0000-0000E5480000}"/>
    <cellStyle name="Normal 7 2 2 2 2 2 3 4 2 2 2" xfId="33862" xr:uid="{00000000-0005-0000-0000-0000E6480000}"/>
    <cellStyle name="Normal 7 2 2 2 2 2 3 4 2 2 3" xfId="51208" xr:uid="{00000000-0005-0000-0000-0000E7480000}"/>
    <cellStyle name="Normal 7 2 2 2 2 2 3 4 2 3" xfId="25189" xr:uid="{00000000-0005-0000-0000-0000E8480000}"/>
    <cellStyle name="Normal 7 2 2 2 2 2 3 4 2 4" xfId="42535" xr:uid="{00000000-0005-0000-0000-0000E9480000}"/>
    <cellStyle name="Normal 7 2 2 2 2 2 3 4 3" xfId="3867" xr:uid="{00000000-0005-0000-0000-0000EA480000}"/>
    <cellStyle name="Normal 7 2 2 2 2 2 3 4 3 2" xfId="12540" xr:uid="{00000000-0005-0000-0000-0000EB480000}"/>
    <cellStyle name="Normal 7 2 2 2 2 2 3 4 3 2 2" xfId="29893" xr:uid="{00000000-0005-0000-0000-0000EC480000}"/>
    <cellStyle name="Normal 7 2 2 2 2 2 3 4 3 2 3" xfId="47239" xr:uid="{00000000-0005-0000-0000-0000ED480000}"/>
    <cellStyle name="Normal 7 2 2 2 2 2 3 4 3 3" xfId="21220" xr:uid="{00000000-0005-0000-0000-0000EE480000}"/>
    <cellStyle name="Normal 7 2 2 2 2 2 3 4 3 4" xfId="38566" xr:uid="{00000000-0005-0000-0000-0000EF480000}"/>
    <cellStyle name="Normal 7 2 2 2 2 2 3 4 4" xfId="10727" xr:uid="{00000000-0005-0000-0000-0000F0480000}"/>
    <cellStyle name="Normal 7 2 2 2 2 2 3 4 4 2" xfId="28080" xr:uid="{00000000-0005-0000-0000-0000F1480000}"/>
    <cellStyle name="Normal 7 2 2 2 2 2 3 4 4 3" xfId="45426" xr:uid="{00000000-0005-0000-0000-0000F2480000}"/>
    <cellStyle name="Normal 7 2 2 2 2 2 3 4 5" xfId="19407" xr:uid="{00000000-0005-0000-0000-0000F3480000}"/>
    <cellStyle name="Normal 7 2 2 2 2 2 3 4 6" xfId="36753" xr:uid="{00000000-0005-0000-0000-0000F4480000}"/>
    <cellStyle name="Normal 7 2 2 2 2 2 3 5" xfId="1466" xr:uid="{00000000-0005-0000-0000-0000F5480000}"/>
    <cellStyle name="Normal 7 2 2 2 2 2 3 5 2" xfId="7248" xr:uid="{00000000-0005-0000-0000-0000F6480000}"/>
    <cellStyle name="Normal 7 2 2 2 2 2 3 5 2 2" xfId="15921" xr:uid="{00000000-0005-0000-0000-0000F7480000}"/>
    <cellStyle name="Normal 7 2 2 2 2 2 3 5 2 2 2" xfId="33274" xr:uid="{00000000-0005-0000-0000-0000F8480000}"/>
    <cellStyle name="Normal 7 2 2 2 2 2 3 5 2 2 3" xfId="50620" xr:uid="{00000000-0005-0000-0000-0000F9480000}"/>
    <cellStyle name="Normal 7 2 2 2 2 2 3 5 2 3" xfId="24601" xr:uid="{00000000-0005-0000-0000-0000FA480000}"/>
    <cellStyle name="Normal 7 2 2 2 2 2 3 5 2 4" xfId="41947" xr:uid="{00000000-0005-0000-0000-0000FB480000}"/>
    <cellStyle name="Normal 7 2 2 2 2 2 3 5 3" xfId="5092" xr:uid="{00000000-0005-0000-0000-0000FC480000}"/>
    <cellStyle name="Normal 7 2 2 2 2 2 3 5 3 2" xfId="13765" xr:uid="{00000000-0005-0000-0000-0000FD480000}"/>
    <cellStyle name="Normal 7 2 2 2 2 2 3 5 3 2 2" xfId="31118" xr:uid="{00000000-0005-0000-0000-0000FE480000}"/>
    <cellStyle name="Normal 7 2 2 2 2 2 3 5 3 2 3" xfId="48464" xr:uid="{00000000-0005-0000-0000-0000FF480000}"/>
    <cellStyle name="Normal 7 2 2 2 2 2 3 5 3 3" xfId="22445" xr:uid="{00000000-0005-0000-0000-000000490000}"/>
    <cellStyle name="Normal 7 2 2 2 2 2 3 5 3 4" xfId="39791" xr:uid="{00000000-0005-0000-0000-000001490000}"/>
    <cellStyle name="Normal 7 2 2 2 2 2 3 5 4" xfId="10139" xr:uid="{00000000-0005-0000-0000-000002490000}"/>
    <cellStyle name="Normal 7 2 2 2 2 2 3 5 4 2" xfId="27492" xr:uid="{00000000-0005-0000-0000-000003490000}"/>
    <cellStyle name="Normal 7 2 2 2 2 2 3 5 4 3" xfId="44838" xr:uid="{00000000-0005-0000-0000-000004490000}"/>
    <cellStyle name="Normal 7 2 2 2 2 2 3 5 5" xfId="18819" xr:uid="{00000000-0005-0000-0000-000005490000}"/>
    <cellStyle name="Normal 7 2 2 2 2 2 3 5 6" xfId="36165" xr:uid="{00000000-0005-0000-0000-000006490000}"/>
    <cellStyle name="Normal 7 2 2 2 2 2 3 6" xfId="6023" xr:uid="{00000000-0005-0000-0000-000007490000}"/>
    <cellStyle name="Normal 7 2 2 2 2 2 3 6 2" xfId="14696" xr:uid="{00000000-0005-0000-0000-000008490000}"/>
    <cellStyle name="Normal 7 2 2 2 2 2 3 6 2 2" xfId="32049" xr:uid="{00000000-0005-0000-0000-000009490000}"/>
    <cellStyle name="Normal 7 2 2 2 2 2 3 6 2 3" xfId="49395" xr:uid="{00000000-0005-0000-0000-00000A490000}"/>
    <cellStyle name="Normal 7 2 2 2 2 2 3 6 3" xfId="23376" xr:uid="{00000000-0005-0000-0000-00000B490000}"/>
    <cellStyle name="Normal 7 2 2 2 2 2 3 6 4" xfId="40722" xr:uid="{00000000-0005-0000-0000-00000C490000}"/>
    <cellStyle name="Normal 7 2 2 2 2 2 3 7" xfId="3279" xr:uid="{00000000-0005-0000-0000-00000D490000}"/>
    <cellStyle name="Normal 7 2 2 2 2 2 3 7 2" xfId="11952" xr:uid="{00000000-0005-0000-0000-00000E490000}"/>
    <cellStyle name="Normal 7 2 2 2 2 2 3 7 2 2" xfId="29305" xr:uid="{00000000-0005-0000-0000-00000F490000}"/>
    <cellStyle name="Normal 7 2 2 2 2 2 3 7 2 3" xfId="46651" xr:uid="{00000000-0005-0000-0000-000010490000}"/>
    <cellStyle name="Normal 7 2 2 2 2 2 3 7 3" xfId="20632" xr:uid="{00000000-0005-0000-0000-000011490000}"/>
    <cellStyle name="Normal 7 2 2 2 2 2 3 7 4" xfId="37978" xr:uid="{00000000-0005-0000-0000-000012490000}"/>
    <cellStyle name="Normal 7 2 2 2 2 2 3 8" xfId="8914" xr:uid="{00000000-0005-0000-0000-000013490000}"/>
    <cellStyle name="Normal 7 2 2 2 2 2 3 8 2" xfId="26267" xr:uid="{00000000-0005-0000-0000-000014490000}"/>
    <cellStyle name="Normal 7 2 2 2 2 2 3 8 3" xfId="43613" xr:uid="{00000000-0005-0000-0000-000015490000}"/>
    <cellStyle name="Normal 7 2 2 2 2 2 3 9" xfId="17594" xr:uid="{00000000-0005-0000-0000-000016490000}"/>
    <cellStyle name="Normal 7 2 2 2 2 2 4" xfId="829" xr:uid="{00000000-0005-0000-0000-000017490000}"/>
    <cellStyle name="Normal 7 2 2 2 2 2 4 2" xfId="2642" xr:uid="{00000000-0005-0000-0000-000018490000}"/>
    <cellStyle name="Normal 7 2 2 2 2 2 4 2 2" xfId="8424" xr:uid="{00000000-0005-0000-0000-000019490000}"/>
    <cellStyle name="Normal 7 2 2 2 2 2 4 2 2 2" xfId="17097" xr:uid="{00000000-0005-0000-0000-00001A490000}"/>
    <cellStyle name="Normal 7 2 2 2 2 2 4 2 2 2 2" xfId="34450" xr:uid="{00000000-0005-0000-0000-00001B490000}"/>
    <cellStyle name="Normal 7 2 2 2 2 2 4 2 2 2 3" xfId="51796" xr:uid="{00000000-0005-0000-0000-00001C490000}"/>
    <cellStyle name="Normal 7 2 2 2 2 2 4 2 2 3" xfId="25777" xr:uid="{00000000-0005-0000-0000-00001D490000}"/>
    <cellStyle name="Normal 7 2 2 2 2 2 4 2 2 4" xfId="43123" xr:uid="{00000000-0005-0000-0000-00001E490000}"/>
    <cellStyle name="Normal 7 2 2 2 2 2 4 2 3" xfId="4455" xr:uid="{00000000-0005-0000-0000-00001F490000}"/>
    <cellStyle name="Normal 7 2 2 2 2 2 4 2 3 2" xfId="13128" xr:uid="{00000000-0005-0000-0000-000020490000}"/>
    <cellStyle name="Normal 7 2 2 2 2 2 4 2 3 2 2" xfId="30481" xr:uid="{00000000-0005-0000-0000-000021490000}"/>
    <cellStyle name="Normal 7 2 2 2 2 2 4 2 3 2 3" xfId="47827" xr:uid="{00000000-0005-0000-0000-000022490000}"/>
    <cellStyle name="Normal 7 2 2 2 2 2 4 2 3 3" xfId="21808" xr:uid="{00000000-0005-0000-0000-000023490000}"/>
    <cellStyle name="Normal 7 2 2 2 2 2 4 2 3 4" xfId="39154" xr:uid="{00000000-0005-0000-0000-000024490000}"/>
    <cellStyle name="Normal 7 2 2 2 2 2 4 2 4" xfId="11315" xr:uid="{00000000-0005-0000-0000-000025490000}"/>
    <cellStyle name="Normal 7 2 2 2 2 2 4 2 4 2" xfId="28668" xr:uid="{00000000-0005-0000-0000-000026490000}"/>
    <cellStyle name="Normal 7 2 2 2 2 2 4 2 4 3" xfId="46014" xr:uid="{00000000-0005-0000-0000-000027490000}"/>
    <cellStyle name="Normal 7 2 2 2 2 2 4 2 5" xfId="19995" xr:uid="{00000000-0005-0000-0000-000028490000}"/>
    <cellStyle name="Normal 7 2 2 2 2 2 4 2 6" xfId="37341" xr:uid="{00000000-0005-0000-0000-000029490000}"/>
    <cellStyle name="Normal 7 2 2 2 2 2 4 3" xfId="1564" xr:uid="{00000000-0005-0000-0000-00002A490000}"/>
    <cellStyle name="Normal 7 2 2 2 2 2 4 3 2" xfId="7346" xr:uid="{00000000-0005-0000-0000-00002B490000}"/>
    <cellStyle name="Normal 7 2 2 2 2 2 4 3 2 2" xfId="16019" xr:uid="{00000000-0005-0000-0000-00002C490000}"/>
    <cellStyle name="Normal 7 2 2 2 2 2 4 3 2 2 2" xfId="33372" xr:uid="{00000000-0005-0000-0000-00002D490000}"/>
    <cellStyle name="Normal 7 2 2 2 2 2 4 3 2 2 3" xfId="50718" xr:uid="{00000000-0005-0000-0000-00002E490000}"/>
    <cellStyle name="Normal 7 2 2 2 2 2 4 3 2 3" xfId="24699" xr:uid="{00000000-0005-0000-0000-00002F490000}"/>
    <cellStyle name="Normal 7 2 2 2 2 2 4 3 2 4" xfId="42045" xr:uid="{00000000-0005-0000-0000-000030490000}"/>
    <cellStyle name="Normal 7 2 2 2 2 2 4 3 3" xfId="5190" xr:uid="{00000000-0005-0000-0000-000031490000}"/>
    <cellStyle name="Normal 7 2 2 2 2 2 4 3 3 2" xfId="13863" xr:uid="{00000000-0005-0000-0000-000032490000}"/>
    <cellStyle name="Normal 7 2 2 2 2 2 4 3 3 2 2" xfId="31216" xr:uid="{00000000-0005-0000-0000-000033490000}"/>
    <cellStyle name="Normal 7 2 2 2 2 2 4 3 3 2 3" xfId="48562" xr:uid="{00000000-0005-0000-0000-000034490000}"/>
    <cellStyle name="Normal 7 2 2 2 2 2 4 3 3 3" xfId="22543" xr:uid="{00000000-0005-0000-0000-000035490000}"/>
    <cellStyle name="Normal 7 2 2 2 2 2 4 3 3 4" xfId="39889" xr:uid="{00000000-0005-0000-0000-000036490000}"/>
    <cellStyle name="Normal 7 2 2 2 2 2 4 3 4" xfId="10237" xr:uid="{00000000-0005-0000-0000-000037490000}"/>
    <cellStyle name="Normal 7 2 2 2 2 2 4 3 4 2" xfId="27590" xr:uid="{00000000-0005-0000-0000-000038490000}"/>
    <cellStyle name="Normal 7 2 2 2 2 2 4 3 4 3" xfId="44936" xr:uid="{00000000-0005-0000-0000-000039490000}"/>
    <cellStyle name="Normal 7 2 2 2 2 2 4 3 5" xfId="18917" xr:uid="{00000000-0005-0000-0000-00003A490000}"/>
    <cellStyle name="Normal 7 2 2 2 2 2 4 3 6" xfId="36263" xr:uid="{00000000-0005-0000-0000-00003B490000}"/>
    <cellStyle name="Normal 7 2 2 2 2 2 4 4" xfId="6611" xr:uid="{00000000-0005-0000-0000-00003C490000}"/>
    <cellStyle name="Normal 7 2 2 2 2 2 4 4 2" xfId="15284" xr:uid="{00000000-0005-0000-0000-00003D490000}"/>
    <cellStyle name="Normal 7 2 2 2 2 2 4 4 2 2" xfId="32637" xr:uid="{00000000-0005-0000-0000-00003E490000}"/>
    <cellStyle name="Normal 7 2 2 2 2 2 4 4 2 3" xfId="49983" xr:uid="{00000000-0005-0000-0000-00003F490000}"/>
    <cellStyle name="Normal 7 2 2 2 2 2 4 4 3" xfId="23964" xr:uid="{00000000-0005-0000-0000-000040490000}"/>
    <cellStyle name="Normal 7 2 2 2 2 2 4 4 4" xfId="41310" xr:uid="{00000000-0005-0000-0000-000041490000}"/>
    <cellStyle name="Normal 7 2 2 2 2 2 4 5" xfId="3377" xr:uid="{00000000-0005-0000-0000-000042490000}"/>
    <cellStyle name="Normal 7 2 2 2 2 2 4 5 2" xfId="12050" xr:uid="{00000000-0005-0000-0000-000043490000}"/>
    <cellStyle name="Normal 7 2 2 2 2 2 4 5 2 2" xfId="29403" xr:uid="{00000000-0005-0000-0000-000044490000}"/>
    <cellStyle name="Normal 7 2 2 2 2 2 4 5 2 3" xfId="46749" xr:uid="{00000000-0005-0000-0000-000045490000}"/>
    <cellStyle name="Normal 7 2 2 2 2 2 4 5 3" xfId="20730" xr:uid="{00000000-0005-0000-0000-000046490000}"/>
    <cellStyle name="Normal 7 2 2 2 2 2 4 5 4" xfId="38076" xr:uid="{00000000-0005-0000-0000-000047490000}"/>
    <cellStyle name="Normal 7 2 2 2 2 2 4 6" xfId="9502" xr:uid="{00000000-0005-0000-0000-000048490000}"/>
    <cellStyle name="Normal 7 2 2 2 2 2 4 6 2" xfId="26855" xr:uid="{00000000-0005-0000-0000-000049490000}"/>
    <cellStyle name="Normal 7 2 2 2 2 2 4 6 3" xfId="44201" xr:uid="{00000000-0005-0000-0000-00004A490000}"/>
    <cellStyle name="Normal 7 2 2 2 2 2 4 7" xfId="18182" xr:uid="{00000000-0005-0000-0000-00004B490000}"/>
    <cellStyle name="Normal 7 2 2 2 2 2 4 8" xfId="35528" xr:uid="{00000000-0005-0000-0000-00004C490000}"/>
    <cellStyle name="Normal 7 2 2 2 2 2 5" xfId="486" xr:uid="{00000000-0005-0000-0000-00004D490000}"/>
    <cellStyle name="Normal 7 2 2 2 2 2 5 2" xfId="2299" xr:uid="{00000000-0005-0000-0000-00004E490000}"/>
    <cellStyle name="Normal 7 2 2 2 2 2 5 2 2" xfId="8081" xr:uid="{00000000-0005-0000-0000-00004F490000}"/>
    <cellStyle name="Normal 7 2 2 2 2 2 5 2 2 2" xfId="16754" xr:uid="{00000000-0005-0000-0000-000050490000}"/>
    <cellStyle name="Normal 7 2 2 2 2 2 5 2 2 2 2" xfId="34107" xr:uid="{00000000-0005-0000-0000-000051490000}"/>
    <cellStyle name="Normal 7 2 2 2 2 2 5 2 2 2 3" xfId="51453" xr:uid="{00000000-0005-0000-0000-000052490000}"/>
    <cellStyle name="Normal 7 2 2 2 2 2 5 2 2 3" xfId="25434" xr:uid="{00000000-0005-0000-0000-000053490000}"/>
    <cellStyle name="Normal 7 2 2 2 2 2 5 2 2 4" xfId="42780" xr:uid="{00000000-0005-0000-0000-000054490000}"/>
    <cellStyle name="Normal 7 2 2 2 2 2 5 2 3" xfId="5582" xr:uid="{00000000-0005-0000-0000-000055490000}"/>
    <cellStyle name="Normal 7 2 2 2 2 2 5 2 3 2" xfId="14255" xr:uid="{00000000-0005-0000-0000-000056490000}"/>
    <cellStyle name="Normal 7 2 2 2 2 2 5 2 3 2 2" xfId="31608" xr:uid="{00000000-0005-0000-0000-000057490000}"/>
    <cellStyle name="Normal 7 2 2 2 2 2 5 2 3 2 3" xfId="48954" xr:uid="{00000000-0005-0000-0000-000058490000}"/>
    <cellStyle name="Normal 7 2 2 2 2 2 5 2 3 3" xfId="22935" xr:uid="{00000000-0005-0000-0000-000059490000}"/>
    <cellStyle name="Normal 7 2 2 2 2 2 5 2 3 4" xfId="40281" xr:uid="{00000000-0005-0000-0000-00005A490000}"/>
    <cellStyle name="Normal 7 2 2 2 2 2 5 2 4" xfId="10972" xr:uid="{00000000-0005-0000-0000-00005B490000}"/>
    <cellStyle name="Normal 7 2 2 2 2 2 5 2 4 2" xfId="28325" xr:uid="{00000000-0005-0000-0000-00005C490000}"/>
    <cellStyle name="Normal 7 2 2 2 2 2 5 2 4 3" xfId="45671" xr:uid="{00000000-0005-0000-0000-00005D490000}"/>
    <cellStyle name="Normal 7 2 2 2 2 2 5 2 5" xfId="19652" xr:uid="{00000000-0005-0000-0000-00005E490000}"/>
    <cellStyle name="Normal 7 2 2 2 2 2 5 2 6" xfId="36998" xr:uid="{00000000-0005-0000-0000-00005F490000}"/>
    <cellStyle name="Normal 7 2 2 2 2 2 5 3" xfId="6268" xr:uid="{00000000-0005-0000-0000-000060490000}"/>
    <cellStyle name="Normal 7 2 2 2 2 2 5 3 2" xfId="14941" xr:uid="{00000000-0005-0000-0000-000061490000}"/>
    <cellStyle name="Normal 7 2 2 2 2 2 5 3 2 2" xfId="32294" xr:uid="{00000000-0005-0000-0000-000062490000}"/>
    <cellStyle name="Normal 7 2 2 2 2 2 5 3 2 3" xfId="49640" xr:uid="{00000000-0005-0000-0000-000063490000}"/>
    <cellStyle name="Normal 7 2 2 2 2 2 5 3 3" xfId="23621" xr:uid="{00000000-0005-0000-0000-000064490000}"/>
    <cellStyle name="Normal 7 2 2 2 2 2 5 3 4" xfId="40967" xr:uid="{00000000-0005-0000-0000-000065490000}"/>
    <cellStyle name="Normal 7 2 2 2 2 2 5 4" xfId="4112" xr:uid="{00000000-0005-0000-0000-000066490000}"/>
    <cellStyle name="Normal 7 2 2 2 2 2 5 4 2" xfId="12785" xr:uid="{00000000-0005-0000-0000-000067490000}"/>
    <cellStyle name="Normal 7 2 2 2 2 2 5 4 2 2" xfId="30138" xr:uid="{00000000-0005-0000-0000-000068490000}"/>
    <cellStyle name="Normal 7 2 2 2 2 2 5 4 2 3" xfId="47484" xr:uid="{00000000-0005-0000-0000-000069490000}"/>
    <cellStyle name="Normal 7 2 2 2 2 2 5 4 3" xfId="21465" xr:uid="{00000000-0005-0000-0000-00006A490000}"/>
    <cellStyle name="Normal 7 2 2 2 2 2 5 4 4" xfId="38811" xr:uid="{00000000-0005-0000-0000-00006B490000}"/>
    <cellStyle name="Normal 7 2 2 2 2 2 5 5" xfId="9159" xr:uid="{00000000-0005-0000-0000-00006C490000}"/>
    <cellStyle name="Normal 7 2 2 2 2 2 5 5 2" xfId="26512" xr:uid="{00000000-0005-0000-0000-00006D490000}"/>
    <cellStyle name="Normal 7 2 2 2 2 2 5 5 3" xfId="43858" xr:uid="{00000000-0005-0000-0000-00006E490000}"/>
    <cellStyle name="Normal 7 2 2 2 2 2 5 6" xfId="17839" xr:uid="{00000000-0005-0000-0000-00006F490000}"/>
    <cellStyle name="Normal 7 2 2 2 2 2 5 7" xfId="35185" xr:uid="{00000000-0005-0000-0000-000070490000}"/>
    <cellStyle name="Normal 7 2 2 2 2 2 6" xfId="1907" xr:uid="{00000000-0005-0000-0000-000071490000}"/>
    <cellStyle name="Normal 7 2 2 2 2 2 6 2" xfId="7689" xr:uid="{00000000-0005-0000-0000-000072490000}"/>
    <cellStyle name="Normal 7 2 2 2 2 2 6 2 2" xfId="16362" xr:uid="{00000000-0005-0000-0000-000073490000}"/>
    <cellStyle name="Normal 7 2 2 2 2 2 6 2 2 2" xfId="33715" xr:uid="{00000000-0005-0000-0000-000074490000}"/>
    <cellStyle name="Normal 7 2 2 2 2 2 6 2 2 3" xfId="51061" xr:uid="{00000000-0005-0000-0000-000075490000}"/>
    <cellStyle name="Normal 7 2 2 2 2 2 6 2 3" xfId="25042" xr:uid="{00000000-0005-0000-0000-000076490000}"/>
    <cellStyle name="Normal 7 2 2 2 2 2 6 2 4" xfId="42388" xr:uid="{00000000-0005-0000-0000-000077490000}"/>
    <cellStyle name="Normal 7 2 2 2 2 2 6 3" xfId="3720" xr:uid="{00000000-0005-0000-0000-000078490000}"/>
    <cellStyle name="Normal 7 2 2 2 2 2 6 3 2" xfId="12393" xr:uid="{00000000-0005-0000-0000-000079490000}"/>
    <cellStyle name="Normal 7 2 2 2 2 2 6 3 2 2" xfId="29746" xr:uid="{00000000-0005-0000-0000-00007A490000}"/>
    <cellStyle name="Normal 7 2 2 2 2 2 6 3 2 3" xfId="47092" xr:uid="{00000000-0005-0000-0000-00007B490000}"/>
    <cellStyle name="Normal 7 2 2 2 2 2 6 3 3" xfId="21073" xr:uid="{00000000-0005-0000-0000-00007C490000}"/>
    <cellStyle name="Normal 7 2 2 2 2 2 6 3 4" xfId="38419" xr:uid="{00000000-0005-0000-0000-00007D490000}"/>
    <cellStyle name="Normal 7 2 2 2 2 2 6 4" xfId="10580" xr:uid="{00000000-0005-0000-0000-00007E490000}"/>
    <cellStyle name="Normal 7 2 2 2 2 2 6 4 2" xfId="27933" xr:uid="{00000000-0005-0000-0000-00007F490000}"/>
    <cellStyle name="Normal 7 2 2 2 2 2 6 4 3" xfId="45279" xr:uid="{00000000-0005-0000-0000-000080490000}"/>
    <cellStyle name="Normal 7 2 2 2 2 2 6 5" xfId="19260" xr:uid="{00000000-0005-0000-0000-000081490000}"/>
    <cellStyle name="Normal 7 2 2 2 2 2 6 6" xfId="36606" xr:uid="{00000000-0005-0000-0000-000082490000}"/>
    <cellStyle name="Normal 7 2 2 2 2 2 7" xfId="1221" xr:uid="{00000000-0005-0000-0000-000083490000}"/>
    <cellStyle name="Normal 7 2 2 2 2 2 7 2" xfId="7003" xr:uid="{00000000-0005-0000-0000-000084490000}"/>
    <cellStyle name="Normal 7 2 2 2 2 2 7 2 2" xfId="15676" xr:uid="{00000000-0005-0000-0000-000085490000}"/>
    <cellStyle name="Normal 7 2 2 2 2 2 7 2 2 2" xfId="33029" xr:uid="{00000000-0005-0000-0000-000086490000}"/>
    <cellStyle name="Normal 7 2 2 2 2 2 7 2 2 3" xfId="50375" xr:uid="{00000000-0005-0000-0000-000087490000}"/>
    <cellStyle name="Normal 7 2 2 2 2 2 7 2 3" xfId="24356" xr:uid="{00000000-0005-0000-0000-000088490000}"/>
    <cellStyle name="Normal 7 2 2 2 2 2 7 2 4" xfId="41702" xr:uid="{00000000-0005-0000-0000-000089490000}"/>
    <cellStyle name="Normal 7 2 2 2 2 2 7 3" xfId="4847" xr:uid="{00000000-0005-0000-0000-00008A490000}"/>
    <cellStyle name="Normal 7 2 2 2 2 2 7 3 2" xfId="13520" xr:uid="{00000000-0005-0000-0000-00008B490000}"/>
    <cellStyle name="Normal 7 2 2 2 2 2 7 3 2 2" xfId="30873" xr:uid="{00000000-0005-0000-0000-00008C490000}"/>
    <cellStyle name="Normal 7 2 2 2 2 2 7 3 2 3" xfId="48219" xr:uid="{00000000-0005-0000-0000-00008D490000}"/>
    <cellStyle name="Normal 7 2 2 2 2 2 7 3 3" xfId="22200" xr:uid="{00000000-0005-0000-0000-00008E490000}"/>
    <cellStyle name="Normal 7 2 2 2 2 2 7 3 4" xfId="39546" xr:uid="{00000000-0005-0000-0000-00008F490000}"/>
    <cellStyle name="Normal 7 2 2 2 2 2 7 4" xfId="9894" xr:uid="{00000000-0005-0000-0000-000090490000}"/>
    <cellStyle name="Normal 7 2 2 2 2 2 7 4 2" xfId="27247" xr:uid="{00000000-0005-0000-0000-000091490000}"/>
    <cellStyle name="Normal 7 2 2 2 2 2 7 4 3" xfId="44593" xr:uid="{00000000-0005-0000-0000-000092490000}"/>
    <cellStyle name="Normal 7 2 2 2 2 2 7 5" xfId="18574" xr:uid="{00000000-0005-0000-0000-000093490000}"/>
    <cellStyle name="Normal 7 2 2 2 2 2 7 6" xfId="35920" xr:uid="{00000000-0005-0000-0000-000094490000}"/>
    <cellStyle name="Normal 7 2 2 2 2 2 8" xfId="5876" xr:uid="{00000000-0005-0000-0000-000095490000}"/>
    <cellStyle name="Normal 7 2 2 2 2 2 8 2" xfId="14549" xr:uid="{00000000-0005-0000-0000-000096490000}"/>
    <cellStyle name="Normal 7 2 2 2 2 2 8 2 2" xfId="31902" xr:uid="{00000000-0005-0000-0000-000097490000}"/>
    <cellStyle name="Normal 7 2 2 2 2 2 8 2 3" xfId="49248" xr:uid="{00000000-0005-0000-0000-000098490000}"/>
    <cellStyle name="Normal 7 2 2 2 2 2 8 3" xfId="23229" xr:uid="{00000000-0005-0000-0000-000099490000}"/>
    <cellStyle name="Normal 7 2 2 2 2 2 8 4" xfId="40575" xr:uid="{00000000-0005-0000-0000-00009A490000}"/>
    <cellStyle name="Normal 7 2 2 2 2 2 9" xfId="3034" xr:uid="{00000000-0005-0000-0000-00009B490000}"/>
    <cellStyle name="Normal 7 2 2 2 2 2 9 2" xfId="11707" xr:uid="{00000000-0005-0000-0000-00009C490000}"/>
    <cellStyle name="Normal 7 2 2 2 2 2 9 2 2" xfId="29060" xr:uid="{00000000-0005-0000-0000-00009D490000}"/>
    <cellStyle name="Normal 7 2 2 2 2 2 9 2 3" xfId="46406" xr:uid="{00000000-0005-0000-0000-00009E490000}"/>
    <cellStyle name="Normal 7 2 2 2 2 2 9 3" xfId="20387" xr:uid="{00000000-0005-0000-0000-00009F490000}"/>
    <cellStyle name="Normal 7 2 2 2 2 2 9 4" xfId="37733" xr:uid="{00000000-0005-0000-0000-0000A0490000}"/>
    <cellStyle name="Normal 7 2 2 2 2 3" xfId="192" xr:uid="{00000000-0005-0000-0000-0000A1490000}"/>
    <cellStyle name="Normal 7 2 2 2 2 3 10" xfId="17545" xr:uid="{00000000-0005-0000-0000-0000A2490000}"/>
    <cellStyle name="Normal 7 2 2 2 2 3 11" xfId="34891" xr:uid="{00000000-0005-0000-0000-0000A3490000}"/>
    <cellStyle name="Normal 7 2 2 2 2 3 2" xfId="682" xr:uid="{00000000-0005-0000-0000-0000A4490000}"/>
    <cellStyle name="Normal 7 2 2 2 2 3 2 2" xfId="2495" xr:uid="{00000000-0005-0000-0000-0000A5490000}"/>
    <cellStyle name="Normal 7 2 2 2 2 3 2 2 2" xfId="8277" xr:uid="{00000000-0005-0000-0000-0000A6490000}"/>
    <cellStyle name="Normal 7 2 2 2 2 3 2 2 2 2" xfId="16950" xr:uid="{00000000-0005-0000-0000-0000A7490000}"/>
    <cellStyle name="Normal 7 2 2 2 2 3 2 2 2 2 2" xfId="34303" xr:uid="{00000000-0005-0000-0000-0000A8490000}"/>
    <cellStyle name="Normal 7 2 2 2 2 3 2 2 2 2 3" xfId="51649" xr:uid="{00000000-0005-0000-0000-0000A9490000}"/>
    <cellStyle name="Normal 7 2 2 2 2 3 2 2 2 3" xfId="25630" xr:uid="{00000000-0005-0000-0000-0000AA490000}"/>
    <cellStyle name="Normal 7 2 2 2 2 3 2 2 2 4" xfId="42976" xr:uid="{00000000-0005-0000-0000-0000AB490000}"/>
    <cellStyle name="Normal 7 2 2 2 2 3 2 2 3" xfId="4308" xr:uid="{00000000-0005-0000-0000-0000AC490000}"/>
    <cellStyle name="Normal 7 2 2 2 2 3 2 2 3 2" xfId="12981" xr:uid="{00000000-0005-0000-0000-0000AD490000}"/>
    <cellStyle name="Normal 7 2 2 2 2 3 2 2 3 2 2" xfId="30334" xr:uid="{00000000-0005-0000-0000-0000AE490000}"/>
    <cellStyle name="Normal 7 2 2 2 2 3 2 2 3 2 3" xfId="47680" xr:uid="{00000000-0005-0000-0000-0000AF490000}"/>
    <cellStyle name="Normal 7 2 2 2 2 3 2 2 3 3" xfId="21661" xr:uid="{00000000-0005-0000-0000-0000B0490000}"/>
    <cellStyle name="Normal 7 2 2 2 2 3 2 2 3 4" xfId="39007" xr:uid="{00000000-0005-0000-0000-0000B1490000}"/>
    <cellStyle name="Normal 7 2 2 2 2 3 2 2 4" xfId="11168" xr:uid="{00000000-0005-0000-0000-0000B2490000}"/>
    <cellStyle name="Normal 7 2 2 2 2 3 2 2 4 2" xfId="28521" xr:uid="{00000000-0005-0000-0000-0000B3490000}"/>
    <cellStyle name="Normal 7 2 2 2 2 3 2 2 4 3" xfId="45867" xr:uid="{00000000-0005-0000-0000-0000B4490000}"/>
    <cellStyle name="Normal 7 2 2 2 2 3 2 2 5" xfId="19848" xr:uid="{00000000-0005-0000-0000-0000B5490000}"/>
    <cellStyle name="Normal 7 2 2 2 2 3 2 2 6" xfId="37194" xr:uid="{00000000-0005-0000-0000-0000B6490000}"/>
    <cellStyle name="Normal 7 2 2 2 2 3 2 3" xfId="1417" xr:uid="{00000000-0005-0000-0000-0000B7490000}"/>
    <cellStyle name="Normal 7 2 2 2 2 3 2 3 2" xfId="7199" xr:uid="{00000000-0005-0000-0000-0000B8490000}"/>
    <cellStyle name="Normal 7 2 2 2 2 3 2 3 2 2" xfId="15872" xr:uid="{00000000-0005-0000-0000-0000B9490000}"/>
    <cellStyle name="Normal 7 2 2 2 2 3 2 3 2 2 2" xfId="33225" xr:uid="{00000000-0005-0000-0000-0000BA490000}"/>
    <cellStyle name="Normal 7 2 2 2 2 3 2 3 2 2 3" xfId="50571" xr:uid="{00000000-0005-0000-0000-0000BB490000}"/>
    <cellStyle name="Normal 7 2 2 2 2 3 2 3 2 3" xfId="24552" xr:uid="{00000000-0005-0000-0000-0000BC490000}"/>
    <cellStyle name="Normal 7 2 2 2 2 3 2 3 2 4" xfId="41898" xr:uid="{00000000-0005-0000-0000-0000BD490000}"/>
    <cellStyle name="Normal 7 2 2 2 2 3 2 3 3" xfId="5043" xr:uid="{00000000-0005-0000-0000-0000BE490000}"/>
    <cellStyle name="Normal 7 2 2 2 2 3 2 3 3 2" xfId="13716" xr:uid="{00000000-0005-0000-0000-0000BF490000}"/>
    <cellStyle name="Normal 7 2 2 2 2 3 2 3 3 2 2" xfId="31069" xr:uid="{00000000-0005-0000-0000-0000C0490000}"/>
    <cellStyle name="Normal 7 2 2 2 2 3 2 3 3 2 3" xfId="48415" xr:uid="{00000000-0005-0000-0000-0000C1490000}"/>
    <cellStyle name="Normal 7 2 2 2 2 3 2 3 3 3" xfId="22396" xr:uid="{00000000-0005-0000-0000-0000C2490000}"/>
    <cellStyle name="Normal 7 2 2 2 2 3 2 3 3 4" xfId="39742" xr:uid="{00000000-0005-0000-0000-0000C3490000}"/>
    <cellStyle name="Normal 7 2 2 2 2 3 2 3 4" xfId="10090" xr:uid="{00000000-0005-0000-0000-0000C4490000}"/>
    <cellStyle name="Normal 7 2 2 2 2 3 2 3 4 2" xfId="27443" xr:uid="{00000000-0005-0000-0000-0000C5490000}"/>
    <cellStyle name="Normal 7 2 2 2 2 3 2 3 4 3" xfId="44789" xr:uid="{00000000-0005-0000-0000-0000C6490000}"/>
    <cellStyle name="Normal 7 2 2 2 2 3 2 3 5" xfId="18770" xr:uid="{00000000-0005-0000-0000-0000C7490000}"/>
    <cellStyle name="Normal 7 2 2 2 2 3 2 3 6" xfId="36116" xr:uid="{00000000-0005-0000-0000-0000C8490000}"/>
    <cellStyle name="Normal 7 2 2 2 2 3 2 4" xfId="6464" xr:uid="{00000000-0005-0000-0000-0000C9490000}"/>
    <cellStyle name="Normal 7 2 2 2 2 3 2 4 2" xfId="15137" xr:uid="{00000000-0005-0000-0000-0000CA490000}"/>
    <cellStyle name="Normal 7 2 2 2 2 3 2 4 2 2" xfId="32490" xr:uid="{00000000-0005-0000-0000-0000CB490000}"/>
    <cellStyle name="Normal 7 2 2 2 2 3 2 4 2 3" xfId="49836" xr:uid="{00000000-0005-0000-0000-0000CC490000}"/>
    <cellStyle name="Normal 7 2 2 2 2 3 2 4 3" xfId="23817" xr:uid="{00000000-0005-0000-0000-0000CD490000}"/>
    <cellStyle name="Normal 7 2 2 2 2 3 2 4 4" xfId="41163" xr:uid="{00000000-0005-0000-0000-0000CE490000}"/>
    <cellStyle name="Normal 7 2 2 2 2 3 2 5" xfId="3230" xr:uid="{00000000-0005-0000-0000-0000CF490000}"/>
    <cellStyle name="Normal 7 2 2 2 2 3 2 5 2" xfId="11903" xr:uid="{00000000-0005-0000-0000-0000D0490000}"/>
    <cellStyle name="Normal 7 2 2 2 2 3 2 5 2 2" xfId="29256" xr:uid="{00000000-0005-0000-0000-0000D1490000}"/>
    <cellStyle name="Normal 7 2 2 2 2 3 2 5 2 3" xfId="46602" xr:uid="{00000000-0005-0000-0000-0000D2490000}"/>
    <cellStyle name="Normal 7 2 2 2 2 3 2 5 3" xfId="20583" xr:uid="{00000000-0005-0000-0000-0000D3490000}"/>
    <cellStyle name="Normal 7 2 2 2 2 3 2 5 4" xfId="37929" xr:uid="{00000000-0005-0000-0000-0000D4490000}"/>
    <cellStyle name="Normal 7 2 2 2 2 3 2 6" xfId="9355" xr:uid="{00000000-0005-0000-0000-0000D5490000}"/>
    <cellStyle name="Normal 7 2 2 2 2 3 2 6 2" xfId="26708" xr:uid="{00000000-0005-0000-0000-0000D6490000}"/>
    <cellStyle name="Normal 7 2 2 2 2 3 2 6 3" xfId="44054" xr:uid="{00000000-0005-0000-0000-0000D7490000}"/>
    <cellStyle name="Normal 7 2 2 2 2 3 2 7" xfId="18035" xr:uid="{00000000-0005-0000-0000-0000D8490000}"/>
    <cellStyle name="Normal 7 2 2 2 2 3 2 8" xfId="35381" xr:uid="{00000000-0005-0000-0000-0000D9490000}"/>
    <cellStyle name="Normal 7 2 2 2 2 3 3" xfId="927" xr:uid="{00000000-0005-0000-0000-0000DA490000}"/>
    <cellStyle name="Normal 7 2 2 2 2 3 3 2" xfId="2740" xr:uid="{00000000-0005-0000-0000-0000DB490000}"/>
    <cellStyle name="Normal 7 2 2 2 2 3 3 2 2" xfId="8522" xr:uid="{00000000-0005-0000-0000-0000DC490000}"/>
    <cellStyle name="Normal 7 2 2 2 2 3 3 2 2 2" xfId="17195" xr:uid="{00000000-0005-0000-0000-0000DD490000}"/>
    <cellStyle name="Normal 7 2 2 2 2 3 3 2 2 2 2" xfId="34548" xr:uid="{00000000-0005-0000-0000-0000DE490000}"/>
    <cellStyle name="Normal 7 2 2 2 2 3 3 2 2 2 3" xfId="51894" xr:uid="{00000000-0005-0000-0000-0000DF490000}"/>
    <cellStyle name="Normal 7 2 2 2 2 3 3 2 2 3" xfId="25875" xr:uid="{00000000-0005-0000-0000-0000E0490000}"/>
    <cellStyle name="Normal 7 2 2 2 2 3 3 2 2 4" xfId="43221" xr:uid="{00000000-0005-0000-0000-0000E1490000}"/>
    <cellStyle name="Normal 7 2 2 2 2 3 3 2 3" xfId="4553" xr:uid="{00000000-0005-0000-0000-0000E2490000}"/>
    <cellStyle name="Normal 7 2 2 2 2 3 3 2 3 2" xfId="13226" xr:uid="{00000000-0005-0000-0000-0000E3490000}"/>
    <cellStyle name="Normal 7 2 2 2 2 3 3 2 3 2 2" xfId="30579" xr:uid="{00000000-0005-0000-0000-0000E4490000}"/>
    <cellStyle name="Normal 7 2 2 2 2 3 3 2 3 2 3" xfId="47925" xr:uid="{00000000-0005-0000-0000-0000E5490000}"/>
    <cellStyle name="Normal 7 2 2 2 2 3 3 2 3 3" xfId="21906" xr:uid="{00000000-0005-0000-0000-0000E6490000}"/>
    <cellStyle name="Normal 7 2 2 2 2 3 3 2 3 4" xfId="39252" xr:uid="{00000000-0005-0000-0000-0000E7490000}"/>
    <cellStyle name="Normal 7 2 2 2 2 3 3 2 4" xfId="11413" xr:uid="{00000000-0005-0000-0000-0000E8490000}"/>
    <cellStyle name="Normal 7 2 2 2 2 3 3 2 4 2" xfId="28766" xr:uid="{00000000-0005-0000-0000-0000E9490000}"/>
    <cellStyle name="Normal 7 2 2 2 2 3 3 2 4 3" xfId="46112" xr:uid="{00000000-0005-0000-0000-0000EA490000}"/>
    <cellStyle name="Normal 7 2 2 2 2 3 3 2 5" xfId="20093" xr:uid="{00000000-0005-0000-0000-0000EB490000}"/>
    <cellStyle name="Normal 7 2 2 2 2 3 3 2 6" xfId="37439" xr:uid="{00000000-0005-0000-0000-0000EC490000}"/>
    <cellStyle name="Normal 7 2 2 2 2 3 3 3" xfId="1662" xr:uid="{00000000-0005-0000-0000-0000ED490000}"/>
    <cellStyle name="Normal 7 2 2 2 2 3 3 3 2" xfId="7444" xr:uid="{00000000-0005-0000-0000-0000EE490000}"/>
    <cellStyle name="Normal 7 2 2 2 2 3 3 3 2 2" xfId="16117" xr:uid="{00000000-0005-0000-0000-0000EF490000}"/>
    <cellStyle name="Normal 7 2 2 2 2 3 3 3 2 2 2" xfId="33470" xr:uid="{00000000-0005-0000-0000-0000F0490000}"/>
    <cellStyle name="Normal 7 2 2 2 2 3 3 3 2 2 3" xfId="50816" xr:uid="{00000000-0005-0000-0000-0000F1490000}"/>
    <cellStyle name="Normal 7 2 2 2 2 3 3 3 2 3" xfId="24797" xr:uid="{00000000-0005-0000-0000-0000F2490000}"/>
    <cellStyle name="Normal 7 2 2 2 2 3 3 3 2 4" xfId="42143" xr:uid="{00000000-0005-0000-0000-0000F3490000}"/>
    <cellStyle name="Normal 7 2 2 2 2 3 3 3 3" xfId="5288" xr:uid="{00000000-0005-0000-0000-0000F4490000}"/>
    <cellStyle name="Normal 7 2 2 2 2 3 3 3 3 2" xfId="13961" xr:uid="{00000000-0005-0000-0000-0000F5490000}"/>
    <cellStyle name="Normal 7 2 2 2 2 3 3 3 3 2 2" xfId="31314" xr:uid="{00000000-0005-0000-0000-0000F6490000}"/>
    <cellStyle name="Normal 7 2 2 2 2 3 3 3 3 2 3" xfId="48660" xr:uid="{00000000-0005-0000-0000-0000F7490000}"/>
    <cellStyle name="Normal 7 2 2 2 2 3 3 3 3 3" xfId="22641" xr:uid="{00000000-0005-0000-0000-0000F8490000}"/>
    <cellStyle name="Normal 7 2 2 2 2 3 3 3 3 4" xfId="39987" xr:uid="{00000000-0005-0000-0000-0000F9490000}"/>
    <cellStyle name="Normal 7 2 2 2 2 3 3 3 4" xfId="10335" xr:uid="{00000000-0005-0000-0000-0000FA490000}"/>
    <cellStyle name="Normal 7 2 2 2 2 3 3 3 4 2" xfId="27688" xr:uid="{00000000-0005-0000-0000-0000FB490000}"/>
    <cellStyle name="Normal 7 2 2 2 2 3 3 3 4 3" xfId="45034" xr:uid="{00000000-0005-0000-0000-0000FC490000}"/>
    <cellStyle name="Normal 7 2 2 2 2 3 3 3 5" xfId="19015" xr:uid="{00000000-0005-0000-0000-0000FD490000}"/>
    <cellStyle name="Normal 7 2 2 2 2 3 3 3 6" xfId="36361" xr:uid="{00000000-0005-0000-0000-0000FE490000}"/>
    <cellStyle name="Normal 7 2 2 2 2 3 3 4" xfId="6709" xr:uid="{00000000-0005-0000-0000-0000FF490000}"/>
    <cellStyle name="Normal 7 2 2 2 2 3 3 4 2" xfId="15382" xr:uid="{00000000-0005-0000-0000-0000004A0000}"/>
    <cellStyle name="Normal 7 2 2 2 2 3 3 4 2 2" xfId="32735" xr:uid="{00000000-0005-0000-0000-0000014A0000}"/>
    <cellStyle name="Normal 7 2 2 2 2 3 3 4 2 3" xfId="50081" xr:uid="{00000000-0005-0000-0000-0000024A0000}"/>
    <cellStyle name="Normal 7 2 2 2 2 3 3 4 3" xfId="24062" xr:uid="{00000000-0005-0000-0000-0000034A0000}"/>
    <cellStyle name="Normal 7 2 2 2 2 3 3 4 4" xfId="41408" xr:uid="{00000000-0005-0000-0000-0000044A0000}"/>
    <cellStyle name="Normal 7 2 2 2 2 3 3 5" xfId="3475" xr:uid="{00000000-0005-0000-0000-0000054A0000}"/>
    <cellStyle name="Normal 7 2 2 2 2 3 3 5 2" xfId="12148" xr:uid="{00000000-0005-0000-0000-0000064A0000}"/>
    <cellStyle name="Normal 7 2 2 2 2 3 3 5 2 2" xfId="29501" xr:uid="{00000000-0005-0000-0000-0000074A0000}"/>
    <cellStyle name="Normal 7 2 2 2 2 3 3 5 2 3" xfId="46847" xr:uid="{00000000-0005-0000-0000-0000084A0000}"/>
    <cellStyle name="Normal 7 2 2 2 2 3 3 5 3" xfId="20828" xr:uid="{00000000-0005-0000-0000-0000094A0000}"/>
    <cellStyle name="Normal 7 2 2 2 2 3 3 5 4" xfId="38174" xr:uid="{00000000-0005-0000-0000-00000A4A0000}"/>
    <cellStyle name="Normal 7 2 2 2 2 3 3 6" xfId="9600" xr:uid="{00000000-0005-0000-0000-00000B4A0000}"/>
    <cellStyle name="Normal 7 2 2 2 2 3 3 6 2" xfId="26953" xr:uid="{00000000-0005-0000-0000-00000C4A0000}"/>
    <cellStyle name="Normal 7 2 2 2 2 3 3 6 3" xfId="44299" xr:uid="{00000000-0005-0000-0000-00000D4A0000}"/>
    <cellStyle name="Normal 7 2 2 2 2 3 3 7" xfId="18280" xr:uid="{00000000-0005-0000-0000-00000E4A0000}"/>
    <cellStyle name="Normal 7 2 2 2 2 3 3 8" xfId="35626" xr:uid="{00000000-0005-0000-0000-00000F4A0000}"/>
    <cellStyle name="Normal 7 2 2 2 2 3 4" xfId="437" xr:uid="{00000000-0005-0000-0000-0000104A0000}"/>
    <cellStyle name="Normal 7 2 2 2 2 3 4 2" xfId="2250" xr:uid="{00000000-0005-0000-0000-0000114A0000}"/>
    <cellStyle name="Normal 7 2 2 2 2 3 4 2 2" xfId="8032" xr:uid="{00000000-0005-0000-0000-0000124A0000}"/>
    <cellStyle name="Normal 7 2 2 2 2 3 4 2 2 2" xfId="16705" xr:uid="{00000000-0005-0000-0000-0000134A0000}"/>
    <cellStyle name="Normal 7 2 2 2 2 3 4 2 2 2 2" xfId="34058" xr:uid="{00000000-0005-0000-0000-0000144A0000}"/>
    <cellStyle name="Normal 7 2 2 2 2 3 4 2 2 2 3" xfId="51404" xr:uid="{00000000-0005-0000-0000-0000154A0000}"/>
    <cellStyle name="Normal 7 2 2 2 2 3 4 2 2 3" xfId="25385" xr:uid="{00000000-0005-0000-0000-0000164A0000}"/>
    <cellStyle name="Normal 7 2 2 2 2 3 4 2 2 4" xfId="42731" xr:uid="{00000000-0005-0000-0000-0000174A0000}"/>
    <cellStyle name="Normal 7 2 2 2 2 3 4 2 3" xfId="5533" xr:uid="{00000000-0005-0000-0000-0000184A0000}"/>
    <cellStyle name="Normal 7 2 2 2 2 3 4 2 3 2" xfId="14206" xr:uid="{00000000-0005-0000-0000-0000194A0000}"/>
    <cellStyle name="Normal 7 2 2 2 2 3 4 2 3 2 2" xfId="31559" xr:uid="{00000000-0005-0000-0000-00001A4A0000}"/>
    <cellStyle name="Normal 7 2 2 2 2 3 4 2 3 2 3" xfId="48905" xr:uid="{00000000-0005-0000-0000-00001B4A0000}"/>
    <cellStyle name="Normal 7 2 2 2 2 3 4 2 3 3" xfId="22886" xr:uid="{00000000-0005-0000-0000-00001C4A0000}"/>
    <cellStyle name="Normal 7 2 2 2 2 3 4 2 3 4" xfId="40232" xr:uid="{00000000-0005-0000-0000-00001D4A0000}"/>
    <cellStyle name="Normal 7 2 2 2 2 3 4 2 4" xfId="10923" xr:uid="{00000000-0005-0000-0000-00001E4A0000}"/>
    <cellStyle name="Normal 7 2 2 2 2 3 4 2 4 2" xfId="28276" xr:uid="{00000000-0005-0000-0000-00001F4A0000}"/>
    <cellStyle name="Normal 7 2 2 2 2 3 4 2 4 3" xfId="45622" xr:uid="{00000000-0005-0000-0000-0000204A0000}"/>
    <cellStyle name="Normal 7 2 2 2 2 3 4 2 5" xfId="19603" xr:uid="{00000000-0005-0000-0000-0000214A0000}"/>
    <cellStyle name="Normal 7 2 2 2 2 3 4 2 6" xfId="36949" xr:uid="{00000000-0005-0000-0000-0000224A0000}"/>
    <cellStyle name="Normal 7 2 2 2 2 3 4 3" xfId="6219" xr:uid="{00000000-0005-0000-0000-0000234A0000}"/>
    <cellStyle name="Normal 7 2 2 2 2 3 4 3 2" xfId="14892" xr:uid="{00000000-0005-0000-0000-0000244A0000}"/>
    <cellStyle name="Normal 7 2 2 2 2 3 4 3 2 2" xfId="32245" xr:uid="{00000000-0005-0000-0000-0000254A0000}"/>
    <cellStyle name="Normal 7 2 2 2 2 3 4 3 2 3" xfId="49591" xr:uid="{00000000-0005-0000-0000-0000264A0000}"/>
    <cellStyle name="Normal 7 2 2 2 2 3 4 3 3" xfId="23572" xr:uid="{00000000-0005-0000-0000-0000274A0000}"/>
    <cellStyle name="Normal 7 2 2 2 2 3 4 3 4" xfId="40918" xr:uid="{00000000-0005-0000-0000-0000284A0000}"/>
    <cellStyle name="Normal 7 2 2 2 2 3 4 4" xfId="4063" xr:uid="{00000000-0005-0000-0000-0000294A0000}"/>
    <cellStyle name="Normal 7 2 2 2 2 3 4 4 2" xfId="12736" xr:uid="{00000000-0005-0000-0000-00002A4A0000}"/>
    <cellStyle name="Normal 7 2 2 2 2 3 4 4 2 2" xfId="30089" xr:uid="{00000000-0005-0000-0000-00002B4A0000}"/>
    <cellStyle name="Normal 7 2 2 2 2 3 4 4 2 3" xfId="47435" xr:uid="{00000000-0005-0000-0000-00002C4A0000}"/>
    <cellStyle name="Normal 7 2 2 2 2 3 4 4 3" xfId="21416" xr:uid="{00000000-0005-0000-0000-00002D4A0000}"/>
    <cellStyle name="Normal 7 2 2 2 2 3 4 4 4" xfId="38762" xr:uid="{00000000-0005-0000-0000-00002E4A0000}"/>
    <cellStyle name="Normal 7 2 2 2 2 3 4 5" xfId="9110" xr:uid="{00000000-0005-0000-0000-00002F4A0000}"/>
    <cellStyle name="Normal 7 2 2 2 2 3 4 5 2" xfId="26463" xr:uid="{00000000-0005-0000-0000-0000304A0000}"/>
    <cellStyle name="Normal 7 2 2 2 2 3 4 5 3" xfId="43809" xr:uid="{00000000-0005-0000-0000-0000314A0000}"/>
    <cellStyle name="Normal 7 2 2 2 2 3 4 6" xfId="17790" xr:uid="{00000000-0005-0000-0000-0000324A0000}"/>
    <cellStyle name="Normal 7 2 2 2 2 3 4 7" xfId="35136" xr:uid="{00000000-0005-0000-0000-0000334A0000}"/>
    <cellStyle name="Normal 7 2 2 2 2 3 5" xfId="2005" xr:uid="{00000000-0005-0000-0000-0000344A0000}"/>
    <cellStyle name="Normal 7 2 2 2 2 3 5 2" xfId="7787" xr:uid="{00000000-0005-0000-0000-0000354A0000}"/>
    <cellStyle name="Normal 7 2 2 2 2 3 5 2 2" xfId="16460" xr:uid="{00000000-0005-0000-0000-0000364A0000}"/>
    <cellStyle name="Normal 7 2 2 2 2 3 5 2 2 2" xfId="33813" xr:uid="{00000000-0005-0000-0000-0000374A0000}"/>
    <cellStyle name="Normal 7 2 2 2 2 3 5 2 2 3" xfId="51159" xr:uid="{00000000-0005-0000-0000-0000384A0000}"/>
    <cellStyle name="Normal 7 2 2 2 2 3 5 2 3" xfId="25140" xr:uid="{00000000-0005-0000-0000-0000394A0000}"/>
    <cellStyle name="Normal 7 2 2 2 2 3 5 2 4" xfId="42486" xr:uid="{00000000-0005-0000-0000-00003A4A0000}"/>
    <cellStyle name="Normal 7 2 2 2 2 3 5 3" xfId="3818" xr:uid="{00000000-0005-0000-0000-00003B4A0000}"/>
    <cellStyle name="Normal 7 2 2 2 2 3 5 3 2" xfId="12491" xr:uid="{00000000-0005-0000-0000-00003C4A0000}"/>
    <cellStyle name="Normal 7 2 2 2 2 3 5 3 2 2" xfId="29844" xr:uid="{00000000-0005-0000-0000-00003D4A0000}"/>
    <cellStyle name="Normal 7 2 2 2 2 3 5 3 2 3" xfId="47190" xr:uid="{00000000-0005-0000-0000-00003E4A0000}"/>
    <cellStyle name="Normal 7 2 2 2 2 3 5 3 3" xfId="21171" xr:uid="{00000000-0005-0000-0000-00003F4A0000}"/>
    <cellStyle name="Normal 7 2 2 2 2 3 5 3 4" xfId="38517" xr:uid="{00000000-0005-0000-0000-0000404A0000}"/>
    <cellStyle name="Normal 7 2 2 2 2 3 5 4" xfId="10678" xr:uid="{00000000-0005-0000-0000-0000414A0000}"/>
    <cellStyle name="Normal 7 2 2 2 2 3 5 4 2" xfId="28031" xr:uid="{00000000-0005-0000-0000-0000424A0000}"/>
    <cellStyle name="Normal 7 2 2 2 2 3 5 4 3" xfId="45377" xr:uid="{00000000-0005-0000-0000-0000434A0000}"/>
    <cellStyle name="Normal 7 2 2 2 2 3 5 5" xfId="19358" xr:uid="{00000000-0005-0000-0000-0000444A0000}"/>
    <cellStyle name="Normal 7 2 2 2 2 3 5 6" xfId="36704" xr:uid="{00000000-0005-0000-0000-0000454A0000}"/>
    <cellStyle name="Normal 7 2 2 2 2 3 6" xfId="1172" xr:uid="{00000000-0005-0000-0000-0000464A0000}"/>
    <cellStyle name="Normal 7 2 2 2 2 3 6 2" xfId="6954" xr:uid="{00000000-0005-0000-0000-0000474A0000}"/>
    <cellStyle name="Normal 7 2 2 2 2 3 6 2 2" xfId="15627" xr:uid="{00000000-0005-0000-0000-0000484A0000}"/>
    <cellStyle name="Normal 7 2 2 2 2 3 6 2 2 2" xfId="32980" xr:uid="{00000000-0005-0000-0000-0000494A0000}"/>
    <cellStyle name="Normal 7 2 2 2 2 3 6 2 2 3" xfId="50326" xr:uid="{00000000-0005-0000-0000-00004A4A0000}"/>
    <cellStyle name="Normal 7 2 2 2 2 3 6 2 3" xfId="24307" xr:uid="{00000000-0005-0000-0000-00004B4A0000}"/>
    <cellStyle name="Normal 7 2 2 2 2 3 6 2 4" xfId="41653" xr:uid="{00000000-0005-0000-0000-00004C4A0000}"/>
    <cellStyle name="Normal 7 2 2 2 2 3 6 3" xfId="4798" xr:uid="{00000000-0005-0000-0000-00004D4A0000}"/>
    <cellStyle name="Normal 7 2 2 2 2 3 6 3 2" xfId="13471" xr:uid="{00000000-0005-0000-0000-00004E4A0000}"/>
    <cellStyle name="Normal 7 2 2 2 2 3 6 3 2 2" xfId="30824" xr:uid="{00000000-0005-0000-0000-00004F4A0000}"/>
    <cellStyle name="Normal 7 2 2 2 2 3 6 3 2 3" xfId="48170" xr:uid="{00000000-0005-0000-0000-0000504A0000}"/>
    <cellStyle name="Normal 7 2 2 2 2 3 6 3 3" xfId="22151" xr:uid="{00000000-0005-0000-0000-0000514A0000}"/>
    <cellStyle name="Normal 7 2 2 2 2 3 6 3 4" xfId="39497" xr:uid="{00000000-0005-0000-0000-0000524A0000}"/>
    <cellStyle name="Normal 7 2 2 2 2 3 6 4" xfId="9845" xr:uid="{00000000-0005-0000-0000-0000534A0000}"/>
    <cellStyle name="Normal 7 2 2 2 2 3 6 4 2" xfId="27198" xr:uid="{00000000-0005-0000-0000-0000544A0000}"/>
    <cellStyle name="Normal 7 2 2 2 2 3 6 4 3" xfId="44544" xr:uid="{00000000-0005-0000-0000-0000554A0000}"/>
    <cellStyle name="Normal 7 2 2 2 2 3 6 5" xfId="18525" xr:uid="{00000000-0005-0000-0000-0000564A0000}"/>
    <cellStyle name="Normal 7 2 2 2 2 3 6 6" xfId="35871" xr:uid="{00000000-0005-0000-0000-0000574A0000}"/>
    <cellStyle name="Normal 7 2 2 2 2 3 7" xfId="5974" xr:uid="{00000000-0005-0000-0000-0000584A0000}"/>
    <cellStyle name="Normal 7 2 2 2 2 3 7 2" xfId="14647" xr:uid="{00000000-0005-0000-0000-0000594A0000}"/>
    <cellStyle name="Normal 7 2 2 2 2 3 7 2 2" xfId="32000" xr:uid="{00000000-0005-0000-0000-00005A4A0000}"/>
    <cellStyle name="Normal 7 2 2 2 2 3 7 2 3" xfId="49346" xr:uid="{00000000-0005-0000-0000-00005B4A0000}"/>
    <cellStyle name="Normal 7 2 2 2 2 3 7 3" xfId="23327" xr:uid="{00000000-0005-0000-0000-00005C4A0000}"/>
    <cellStyle name="Normal 7 2 2 2 2 3 7 4" xfId="40673" xr:uid="{00000000-0005-0000-0000-00005D4A0000}"/>
    <cellStyle name="Normal 7 2 2 2 2 3 8" xfId="2985" xr:uid="{00000000-0005-0000-0000-00005E4A0000}"/>
    <cellStyle name="Normal 7 2 2 2 2 3 8 2" xfId="11658" xr:uid="{00000000-0005-0000-0000-00005F4A0000}"/>
    <cellStyle name="Normal 7 2 2 2 2 3 8 2 2" xfId="29011" xr:uid="{00000000-0005-0000-0000-0000604A0000}"/>
    <cellStyle name="Normal 7 2 2 2 2 3 8 2 3" xfId="46357" xr:uid="{00000000-0005-0000-0000-0000614A0000}"/>
    <cellStyle name="Normal 7 2 2 2 2 3 8 3" xfId="20338" xr:uid="{00000000-0005-0000-0000-0000624A0000}"/>
    <cellStyle name="Normal 7 2 2 2 2 3 8 4" xfId="37684" xr:uid="{00000000-0005-0000-0000-0000634A0000}"/>
    <cellStyle name="Normal 7 2 2 2 2 3 9" xfId="8865" xr:uid="{00000000-0005-0000-0000-0000644A0000}"/>
    <cellStyle name="Normal 7 2 2 2 2 3 9 2" xfId="26218" xr:uid="{00000000-0005-0000-0000-0000654A0000}"/>
    <cellStyle name="Normal 7 2 2 2 2 3 9 3" xfId="43564" xr:uid="{00000000-0005-0000-0000-0000664A0000}"/>
    <cellStyle name="Normal 7 2 2 2 2 4" xfId="290" xr:uid="{00000000-0005-0000-0000-0000674A0000}"/>
    <cellStyle name="Normal 7 2 2 2 2 4 10" xfId="34989" xr:uid="{00000000-0005-0000-0000-0000684A0000}"/>
    <cellStyle name="Normal 7 2 2 2 2 4 2" xfId="1025" xr:uid="{00000000-0005-0000-0000-0000694A0000}"/>
    <cellStyle name="Normal 7 2 2 2 2 4 2 2" xfId="2838" xr:uid="{00000000-0005-0000-0000-00006A4A0000}"/>
    <cellStyle name="Normal 7 2 2 2 2 4 2 2 2" xfId="8620" xr:uid="{00000000-0005-0000-0000-00006B4A0000}"/>
    <cellStyle name="Normal 7 2 2 2 2 4 2 2 2 2" xfId="17293" xr:uid="{00000000-0005-0000-0000-00006C4A0000}"/>
    <cellStyle name="Normal 7 2 2 2 2 4 2 2 2 2 2" xfId="34646" xr:uid="{00000000-0005-0000-0000-00006D4A0000}"/>
    <cellStyle name="Normal 7 2 2 2 2 4 2 2 2 2 3" xfId="51992" xr:uid="{00000000-0005-0000-0000-00006E4A0000}"/>
    <cellStyle name="Normal 7 2 2 2 2 4 2 2 2 3" xfId="25973" xr:uid="{00000000-0005-0000-0000-00006F4A0000}"/>
    <cellStyle name="Normal 7 2 2 2 2 4 2 2 2 4" xfId="43319" xr:uid="{00000000-0005-0000-0000-0000704A0000}"/>
    <cellStyle name="Normal 7 2 2 2 2 4 2 2 3" xfId="4651" xr:uid="{00000000-0005-0000-0000-0000714A0000}"/>
    <cellStyle name="Normal 7 2 2 2 2 4 2 2 3 2" xfId="13324" xr:uid="{00000000-0005-0000-0000-0000724A0000}"/>
    <cellStyle name="Normal 7 2 2 2 2 4 2 2 3 2 2" xfId="30677" xr:uid="{00000000-0005-0000-0000-0000734A0000}"/>
    <cellStyle name="Normal 7 2 2 2 2 4 2 2 3 2 3" xfId="48023" xr:uid="{00000000-0005-0000-0000-0000744A0000}"/>
    <cellStyle name="Normal 7 2 2 2 2 4 2 2 3 3" xfId="22004" xr:uid="{00000000-0005-0000-0000-0000754A0000}"/>
    <cellStyle name="Normal 7 2 2 2 2 4 2 2 3 4" xfId="39350" xr:uid="{00000000-0005-0000-0000-0000764A0000}"/>
    <cellStyle name="Normal 7 2 2 2 2 4 2 2 4" xfId="11511" xr:uid="{00000000-0005-0000-0000-0000774A0000}"/>
    <cellStyle name="Normal 7 2 2 2 2 4 2 2 4 2" xfId="28864" xr:uid="{00000000-0005-0000-0000-0000784A0000}"/>
    <cellStyle name="Normal 7 2 2 2 2 4 2 2 4 3" xfId="46210" xr:uid="{00000000-0005-0000-0000-0000794A0000}"/>
    <cellStyle name="Normal 7 2 2 2 2 4 2 2 5" xfId="20191" xr:uid="{00000000-0005-0000-0000-00007A4A0000}"/>
    <cellStyle name="Normal 7 2 2 2 2 4 2 2 6" xfId="37537" xr:uid="{00000000-0005-0000-0000-00007B4A0000}"/>
    <cellStyle name="Normal 7 2 2 2 2 4 2 3" xfId="1760" xr:uid="{00000000-0005-0000-0000-00007C4A0000}"/>
    <cellStyle name="Normal 7 2 2 2 2 4 2 3 2" xfId="7542" xr:uid="{00000000-0005-0000-0000-00007D4A0000}"/>
    <cellStyle name="Normal 7 2 2 2 2 4 2 3 2 2" xfId="16215" xr:uid="{00000000-0005-0000-0000-00007E4A0000}"/>
    <cellStyle name="Normal 7 2 2 2 2 4 2 3 2 2 2" xfId="33568" xr:uid="{00000000-0005-0000-0000-00007F4A0000}"/>
    <cellStyle name="Normal 7 2 2 2 2 4 2 3 2 2 3" xfId="50914" xr:uid="{00000000-0005-0000-0000-0000804A0000}"/>
    <cellStyle name="Normal 7 2 2 2 2 4 2 3 2 3" xfId="24895" xr:uid="{00000000-0005-0000-0000-0000814A0000}"/>
    <cellStyle name="Normal 7 2 2 2 2 4 2 3 2 4" xfId="42241" xr:uid="{00000000-0005-0000-0000-0000824A0000}"/>
    <cellStyle name="Normal 7 2 2 2 2 4 2 3 3" xfId="5386" xr:uid="{00000000-0005-0000-0000-0000834A0000}"/>
    <cellStyle name="Normal 7 2 2 2 2 4 2 3 3 2" xfId="14059" xr:uid="{00000000-0005-0000-0000-0000844A0000}"/>
    <cellStyle name="Normal 7 2 2 2 2 4 2 3 3 2 2" xfId="31412" xr:uid="{00000000-0005-0000-0000-0000854A0000}"/>
    <cellStyle name="Normal 7 2 2 2 2 4 2 3 3 2 3" xfId="48758" xr:uid="{00000000-0005-0000-0000-0000864A0000}"/>
    <cellStyle name="Normal 7 2 2 2 2 4 2 3 3 3" xfId="22739" xr:uid="{00000000-0005-0000-0000-0000874A0000}"/>
    <cellStyle name="Normal 7 2 2 2 2 4 2 3 3 4" xfId="40085" xr:uid="{00000000-0005-0000-0000-0000884A0000}"/>
    <cellStyle name="Normal 7 2 2 2 2 4 2 3 4" xfId="10433" xr:uid="{00000000-0005-0000-0000-0000894A0000}"/>
    <cellStyle name="Normal 7 2 2 2 2 4 2 3 4 2" xfId="27786" xr:uid="{00000000-0005-0000-0000-00008A4A0000}"/>
    <cellStyle name="Normal 7 2 2 2 2 4 2 3 4 3" xfId="45132" xr:uid="{00000000-0005-0000-0000-00008B4A0000}"/>
    <cellStyle name="Normal 7 2 2 2 2 4 2 3 5" xfId="19113" xr:uid="{00000000-0005-0000-0000-00008C4A0000}"/>
    <cellStyle name="Normal 7 2 2 2 2 4 2 3 6" xfId="36459" xr:uid="{00000000-0005-0000-0000-00008D4A0000}"/>
    <cellStyle name="Normal 7 2 2 2 2 4 2 4" xfId="6807" xr:uid="{00000000-0005-0000-0000-00008E4A0000}"/>
    <cellStyle name="Normal 7 2 2 2 2 4 2 4 2" xfId="15480" xr:uid="{00000000-0005-0000-0000-00008F4A0000}"/>
    <cellStyle name="Normal 7 2 2 2 2 4 2 4 2 2" xfId="32833" xr:uid="{00000000-0005-0000-0000-0000904A0000}"/>
    <cellStyle name="Normal 7 2 2 2 2 4 2 4 2 3" xfId="50179" xr:uid="{00000000-0005-0000-0000-0000914A0000}"/>
    <cellStyle name="Normal 7 2 2 2 2 4 2 4 3" xfId="24160" xr:uid="{00000000-0005-0000-0000-0000924A0000}"/>
    <cellStyle name="Normal 7 2 2 2 2 4 2 4 4" xfId="41506" xr:uid="{00000000-0005-0000-0000-0000934A0000}"/>
    <cellStyle name="Normal 7 2 2 2 2 4 2 5" xfId="3573" xr:uid="{00000000-0005-0000-0000-0000944A0000}"/>
    <cellStyle name="Normal 7 2 2 2 2 4 2 5 2" xfId="12246" xr:uid="{00000000-0005-0000-0000-0000954A0000}"/>
    <cellStyle name="Normal 7 2 2 2 2 4 2 5 2 2" xfId="29599" xr:uid="{00000000-0005-0000-0000-0000964A0000}"/>
    <cellStyle name="Normal 7 2 2 2 2 4 2 5 2 3" xfId="46945" xr:uid="{00000000-0005-0000-0000-0000974A0000}"/>
    <cellStyle name="Normal 7 2 2 2 2 4 2 5 3" xfId="20926" xr:uid="{00000000-0005-0000-0000-0000984A0000}"/>
    <cellStyle name="Normal 7 2 2 2 2 4 2 5 4" xfId="38272" xr:uid="{00000000-0005-0000-0000-0000994A0000}"/>
    <cellStyle name="Normal 7 2 2 2 2 4 2 6" xfId="9698" xr:uid="{00000000-0005-0000-0000-00009A4A0000}"/>
    <cellStyle name="Normal 7 2 2 2 2 4 2 6 2" xfId="27051" xr:uid="{00000000-0005-0000-0000-00009B4A0000}"/>
    <cellStyle name="Normal 7 2 2 2 2 4 2 6 3" xfId="44397" xr:uid="{00000000-0005-0000-0000-00009C4A0000}"/>
    <cellStyle name="Normal 7 2 2 2 2 4 2 7" xfId="18378" xr:uid="{00000000-0005-0000-0000-00009D4A0000}"/>
    <cellStyle name="Normal 7 2 2 2 2 4 2 8" xfId="35724" xr:uid="{00000000-0005-0000-0000-00009E4A0000}"/>
    <cellStyle name="Normal 7 2 2 2 2 4 3" xfId="535" xr:uid="{00000000-0005-0000-0000-00009F4A0000}"/>
    <cellStyle name="Normal 7 2 2 2 2 4 3 2" xfId="2348" xr:uid="{00000000-0005-0000-0000-0000A04A0000}"/>
    <cellStyle name="Normal 7 2 2 2 2 4 3 2 2" xfId="8130" xr:uid="{00000000-0005-0000-0000-0000A14A0000}"/>
    <cellStyle name="Normal 7 2 2 2 2 4 3 2 2 2" xfId="16803" xr:uid="{00000000-0005-0000-0000-0000A24A0000}"/>
    <cellStyle name="Normal 7 2 2 2 2 4 3 2 2 2 2" xfId="34156" xr:uid="{00000000-0005-0000-0000-0000A34A0000}"/>
    <cellStyle name="Normal 7 2 2 2 2 4 3 2 2 2 3" xfId="51502" xr:uid="{00000000-0005-0000-0000-0000A44A0000}"/>
    <cellStyle name="Normal 7 2 2 2 2 4 3 2 2 3" xfId="25483" xr:uid="{00000000-0005-0000-0000-0000A54A0000}"/>
    <cellStyle name="Normal 7 2 2 2 2 4 3 2 2 4" xfId="42829" xr:uid="{00000000-0005-0000-0000-0000A64A0000}"/>
    <cellStyle name="Normal 7 2 2 2 2 4 3 2 3" xfId="5631" xr:uid="{00000000-0005-0000-0000-0000A74A0000}"/>
    <cellStyle name="Normal 7 2 2 2 2 4 3 2 3 2" xfId="14304" xr:uid="{00000000-0005-0000-0000-0000A84A0000}"/>
    <cellStyle name="Normal 7 2 2 2 2 4 3 2 3 2 2" xfId="31657" xr:uid="{00000000-0005-0000-0000-0000A94A0000}"/>
    <cellStyle name="Normal 7 2 2 2 2 4 3 2 3 2 3" xfId="49003" xr:uid="{00000000-0005-0000-0000-0000AA4A0000}"/>
    <cellStyle name="Normal 7 2 2 2 2 4 3 2 3 3" xfId="22984" xr:uid="{00000000-0005-0000-0000-0000AB4A0000}"/>
    <cellStyle name="Normal 7 2 2 2 2 4 3 2 3 4" xfId="40330" xr:uid="{00000000-0005-0000-0000-0000AC4A0000}"/>
    <cellStyle name="Normal 7 2 2 2 2 4 3 2 4" xfId="11021" xr:uid="{00000000-0005-0000-0000-0000AD4A0000}"/>
    <cellStyle name="Normal 7 2 2 2 2 4 3 2 4 2" xfId="28374" xr:uid="{00000000-0005-0000-0000-0000AE4A0000}"/>
    <cellStyle name="Normal 7 2 2 2 2 4 3 2 4 3" xfId="45720" xr:uid="{00000000-0005-0000-0000-0000AF4A0000}"/>
    <cellStyle name="Normal 7 2 2 2 2 4 3 2 5" xfId="19701" xr:uid="{00000000-0005-0000-0000-0000B04A0000}"/>
    <cellStyle name="Normal 7 2 2 2 2 4 3 2 6" xfId="37047" xr:uid="{00000000-0005-0000-0000-0000B14A0000}"/>
    <cellStyle name="Normal 7 2 2 2 2 4 3 3" xfId="6317" xr:uid="{00000000-0005-0000-0000-0000B24A0000}"/>
    <cellStyle name="Normal 7 2 2 2 2 4 3 3 2" xfId="14990" xr:uid="{00000000-0005-0000-0000-0000B34A0000}"/>
    <cellStyle name="Normal 7 2 2 2 2 4 3 3 2 2" xfId="32343" xr:uid="{00000000-0005-0000-0000-0000B44A0000}"/>
    <cellStyle name="Normal 7 2 2 2 2 4 3 3 2 3" xfId="49689" xr:uid="{00000000-0005-0000-0000-0000B54A0000}"/>
    <cellStyle name="Normal 7 2 2 2 2 4 3 3 3" xfId="23670" xr:uid="{00000000-0005-0000-0000-0000B64A0000}"/>
    <cellStyle name="Normal 7 2 2 2 2 4 3 3 4" xfId="41016" xr:uid="{00000000-0005-0000-0000-0000B74A0000}"/>
    <cellStyle name="Normal 7 2 2 2 2 4 3 4" xfId="4161" xr:uid="{00000000-0005-0000-0000-0000B84A0000}"/>
    <cellStyle name="Normal 7 2 2 2 2 4 3 4 2" xfId="12834" xr:uid="{00000000-0005-0000-0000-0000B94A0000}"/>
    <cellStyle name="Normal 7 2 2 2 2 4 3 4 2 2" xfId="30187" xr:uid="{00000000-0005-0000-0000-0000BA4A0000}"/>
    <cellStyle name="Normal 7 2 2 2 2 4 3 4 2 3" xfId="47533" xr:uid="{00000000-0005-0000-0000-0000BB4A0000}"/>
    <cellStyle name="Normal 7 2 2 2 2 4 3 4 3" xfId="21514" xr:uid="{00000000-0005-0000-0000-0000BC4A0000}"/>
    <cellStyle name="Normal 7 2 2 2 2 4 3 4 4" xfId="38860" xr:uid="{00000000-0005-0000-0000-0000BD4A0000}"/>
    <cellStyle name="Normal 7 2 2 2 2 4 3 5" xfId="9208" xr:uid="{00000000-0005-0000-0000-0000BE4A0000}"/>
    <cellStyle name="Normal 7 2 2 2 2 4 3 5 2" xfId="26561" xr:uid="{00000000-0005-0000-0000-0000BF4A0000}"/>
    <cellStyle name="Normal 7 2 2 2 2 4 3 5 3" xfId="43907" xr:uid="{00000000-0005-0000-0000-0000C04A0000}"/>
    <cellStyle name="Normal 7 2 2 2 2 4 3 6" xfId="17888" xr:uid="{00000000-0005-0000-0000-0000C14A0000}"/>
    <cellStyle name="Normal 7 2 2 2 2 4 3 7" xfId="35234" xr:uid="{00000000-0005-0000-0000-0000C24A0000}"/>
    <cellStyle name="Normal 7 2 2 2 2 4 4" xfId="2103" xr:uid="{00000000-0005-0000-0000-0000C34A0000}"/>
    <cellStyle name="Normal 7 2 2 2 2 4 4 2" xfId="7885" xr:uid="{00000000-0005-0000-0000-0000C44A0000}"/>
    <cellStyle name="Normal 7 2 2 2 2 4 4 2 2" xfId="16558" xr:uid="{00000000-0005-0000-0000-0000C54A0000}"/>
    <cellStyle name="Normal 7 2 2 2 2 4 4 2 2 2" xfId="33911" xr:uid="{00000000-0005-0000-0000-0000C64A0000}"/>
    <cellStyle name="Normal 7 2 2 2 2 4 4 2 2 3" xfId="51257" xr:uid="{00000000-0005-0000-0000-0000C74A0000}"/>
    <cellStyle name="Normal 7 2 2 2 2 4 4 2 3" xfId="25238" xr:uid="{00000000-0005-0000-0000-0000C84A0000}"/>
    <cellStyle name="Normal 7 2 2 2 2 4 4 2 4" xfId="42584" xr:uid="{00000000-0005-0000-0000-0000C94A0000}"/>
    <cellStyle name="Normal 7 2 2 2 2 4 4 3" xfId="3916" xr:uid="{00000000-0005-0000-0000-0000CA4A0000}"/>
    <cellStyle name="Normal 7 2 2 2 2 4 4 3 2" xfId="12589" xr:uid="{00000000-0005-0000-0000-0000CB4A0000}"/>
    <cellStyle name="Normal 7 2 2 2 2 4 4 3 2 2" xfId="29942" xr:uid="{00000000-0005-0000-0000-0000CC4A0000}"/>
    <cellStyle name="Normal 7 2 2 2 2 4 4 3 2 3" xfId="47288" xr:uid="{00000000-0005-0000-0000-0000CD4A0000}"/>
    <cellStyle name="Normal 7 2 2 2 2 4 4 3 3" xfId="21269" xr:uid="{00000000-0005-0000-0000-0000CE4A0000}"/>
    <cellStyle name="Normal 7 2 2 2 2 4 4 3 4" xfId="38615" xr:uid="{00000000-0005-0000-0000-0000CF4A0000}"/>
    <cellStyle name="Normal 7 2 2 2 2 4 4 4" xfId="10776" xr:uid="{00000000-0005-0000-0000-0000D04A0000}"/>
    <cellStyle name="Normal 7 2 2 2 2 4 4 4 2" xfId="28129" xr:uid="{00000000-0005-0000-0000-0000D14A0000}"/>
    <cellStyle name="Normal 7 2 2 2 2 4 4 4 3" xfId="45475" xr:uid="{00000000-0005-0000-0000-0000D24A0000}"/>
    <cellStyle name="Normal 7 2 2 2 2 4 4 5" xfId="19456" xr:uid="{00000000-0005-0000-0000-0000D34A0000}"/>
    <cellStyle name="Normal 7 2 2 2 2 4 4 6" xfId="36802" xr:uid="{00000000-0005-0000-0000-0000D44A0000}"/>
    <cellStyle name="Normal 7 2 2 2 2 4 5" xfId="1270" xr:uid="{00000000-0005-0000-0000-0000D54A0000}"/>
    <cellStyle name="Normal 7 2 2 2 2 4 5 2" xfId="7052" xr:uid="{00000000-0005-0000-0000-0000D64A0000}"/>
    <cellStyle name="Normal 7 2 2 2 2 4 5 2 2" xfId="15725" xr:uid="{00000000-0005-0000-0000-0000D74A0000}"/>
    <cellStyle name="Normal 7 2 2 2 2 4 5 2 2 2" xfId="33078" xr:uid="{00000000-0005-0000-0000-0000D84A0000}"/>
    <cellStyle name="Normal 7 2 2 2 2 4 5 2 2 3" xfId="50424" xr:uid="{00000000-0005-0000-0000-0000D94A0000}"/>
    <cellStyle name="Normal 7 2 2 2 2 4 5 2 3" xfId="24405" xr:uid="{00000000-0005-0000-0000-0000DA4A0000}"/>
    <cellStyle name="Normal 7 2 2 2 2 4 5 2 4" xfId="41751" xr:uid="{00000000-0005-0000-0000-0000DB4A0000}"/>
    <cellStyle name="Normal 7 2 2 2 2 4 5 3" xfId="4896" xr:uid="{00000000-0005-0000-0000-0000DC4A0000}"/>
    <cellStyle name="Normal 7 2 2 2 2 4 5 3 2" xfId="13569" xr:uid="{00000000-0005-0000-0000-0000DD4A0000}"/>
    <cellStyle name="Normal 7 2 2 2 2 4 5 3 2 2" xfId="30922" xr:uid="{00000000-0005-0000-0000-0000DE4A0000}"/>
    <cellStyle name="Normal 7 2 2 2 2 4 5 3 2 3" xfId="48268" xr:uid="{00000000-0005-0000-0000-0000DF4A0000}"/>
    <cellStyle name="Normal 7 2 2 2 2 4 5 3 3" xfId="22249" xr:uid="{00000000-0005-0000-0000-0000E04A0000}"/>
    <cellStyle name="Normal 7 2 2 2 2 4 5 3 4" xfId="39595" xr:uid="{00000000-0005-0000-0000-0000E14A0000}"/>
    <cellStyle name="Normal 7 2 2 2 2 4 5 4" xfId="9943" xr:uid="{00000000-0005-0000-0000-0000E24A0000}"/>
    <cellStyle name="Normal 7 2 2 2 2 4 5 4 2" xfId="27296" xr:uid="{00000000-0005-0000-0000-0000E34A0000}"/>
    <cellStyle name="Normal 7 2 2 2 2 4 5 4 3" xfId="44642" xr:uid="{00000000-0005-0000-0000-0000E44A0000}"/>
    <cellStyle name="Normal 7 2 2 2 2 4 5 5" xfId="18623" xr:uid="{00000000-0005-0000-0000-0000E54A0000}"/>
    <cellStyle name="Normal 7 2 2 2 2 4 5 6" xfId="35969" xr:uid="{00000000-0005-0000-0000-0000E64A0000}"/>
    <cellStyle name="Normal 7 2 2 2 2 4 6" xfId="6072" xr:uid="{00000000-0005-0000-0000-0000E74A0000}"/>
    <cellStyle name="Normal 7 2 2 2 2 4 6 2" xfId="14745" xr:uid="{00000000-0005-0000-0000-0000E84A0000}"/>
    <cellStyle name="Normal 7 2 2 2 2 4 6 2 2" xfId="32098" xr:uid="{00000000-0005-0000-0000-0000E94A0000}"/>
    <cellStyle name="Normal 7 2 2 2 2 4 6 2 3" xfId="49444" xr:uid="{00000000-0005-0000-0000-0000EA4A0000}"/>
    <cellStyle name="Normal 7 2 2 2 2 4 6 3" xfId="23425" xr:uid="{00000000-0005-0000-0000-0000EB4A0000}"/>
    <cellStyle name="Normal 7 2 2 2 2 4 6 4" xfId="40771" xr:uid="{00000000-0005-0000-0000-0000EC4A0000}"/>
    <cellStyle name="Normal 7 2 2 2 2 4 7" xfId="3083" xr:uid="{00000000-0005-0000-0000-0000ED4A0000}"/>
    <cellStyle name="Normal 7 2 2 2 2 4 7 2" xfId="11756" xr:uid="{00000000-0005-0000-0000-0000EE4A0000}"/>
    <cellStyle name="Normal 7 2 2 2 2 4 7 2 2" xfId="29109" xr:uid="{00000000-0005-0000-0000-0000EF4A0000}"/>
    <cellStyle name="Normal 7 2 2 2 2 4 7 2 3" xfId="46455" xr:uid="{00000000-0005-0000-0000-0000F04A0000}"/>
    <cellStyle name="Normal 7 2 2 2 2 4 7 3" xfId="20436" xr:uid="{00000000-0005-0000-0000-0000F14A0000}"/>
    <cellStyle name="Normal 7 2 2 2 2 4 7 4" xfId="37782" xr:uid="{00000000-0005-0000-0000-0000F24A0000}"/>
    <cellStyle name="Normal 7 2 2 2 2 4 8" xfId="8963" xr:uid="{00000000-0005-0000-0000-0000F34A0000}"/>
    <cellStyle name="Normal 7 2 2 2 2 4 8 2" xfId="26316" xr:uid="{00000000-0005-0000-0000-0000F44A0000}"/>
    <cellStyle name="Normal 7 2 2 2 2 4 8 3" xfId="43662" xr:uid="{00000000-0005-0000-0000-0000F54A0000}"/>
    <cellStyle name="Normal 7 2 2 2 2 4 9" xfId="17643" xr:uid="{00000000-0005-0000-0000-0000F64A0000}"/>
    <cellStyle name="Normal 7 2 2 2 2 5" xfId="143" xr:uid="{00000000-0005-0000-0000-0000F74A0000}"/>
    <cellStyle name="Normal 7 2 2 2 2 5 10" xfId="34842" xr:uid="{00000000-0005-0000-0000-0000F84A0000}"/>
    <cellStyle name="Normal 7 2 2 2 2 5 2" xfId="878" xr:uid="{00000000-0005-0000-0000-0000F94A0000}"/>
    <cellStyle name="Normal 7 2 2 2 2 5 2 2" xfId="2691" xr:uid="{00000000-0005-0000-0000-0000FA4A0000}"/>
    <cellStyle name="Normal 7 2 2 2 2 5 2 2 2" xfId="8473" xr:uid="{00000000-0005-0000-0000-0000FB4A0000}"/>
    <cellStyle name="Normal 7 2 2 2 2 5 2 2 2 2" xfId="17146" xr:uid="{00000000-0005-0000-0000-0000FC4A0000}"/>
    <cellStyle name="Normal 7 2 2 2 2 5 2 2 2 2 2" xfId="34499" xr:uid="{00000000-0005-0000-0000-0000FD4A0000}"/>
    <cellStyle name="Normal 7 2 2 2 2 5 2 2 2 2 3" xfId="51845" xr:uid="{00000000-0005-0000-0000-0000FE4A0000}"/>
    <cellStyle name="Normal 7 2 2 2 2 5 2 2 2 3" xfId="25826" xr:uid="{00000000-0005-0000-0000-0000FF4A0000}"/>
    <cellStyle name="Normal 7 2 2 2 2 5 2 2 2 4" xfId="43172" xr:uid="{00000000-0005-0000-0000-0000004B0000}"/>
    <cellStyle name="Normal 7 2 2 2 2 5 2 2 3" xfId="4504" xr:uid="{00000000-0005-0000-0000-0000014B0000}"/>
    <cellStyle name="Normal 7 2 2 2 2 5 2 2 3 2" xfId="13177" xr:uid="{00000000-0005-0000-0000-0000024B0000}"/>
    <cellStyle name="Normal 7 2 2 2 2 5 2 2 3 2 2" xfId="30530" xr:uid="{00000000-0005-0000-0000-0000034B0000}"/>
    <cellStyle name="Normal 7 2 2 2 2 5 2 2 3 2 3" xfId="47876" xr:uid="{00000000-0005-0000-0000-0000044B0000}"/>
    <cellStyle name="Normal 7 2 2 2 2 5 2 2 3 3" xfId="21857" xr:uid="{00000000-0005-0000-0000-0000054B0000}"/>
    <cellStyle name="Normal 7 2 2 2 2 5 2 2 3 4" xfId="39203" xr:uid="{00000000-0005-0000-0000-0000064B0000}"/>
    <cellStyle name="Normal 7 2 2 2 2 5 2 2 4" xfId="11364" xr:uid="{00000000-0005-0000-0000-0000074B0000}"/>
    <cellStyle name="Normal 7 2 2 2 2 5 2 2 4 2" xfId="28717" xr:uid="{00000000-0005-0000-0000-0000084B0000}"/>
    <cellStyle name="Normal 7 2 2 2 2 5 2 2 4 3" xfId="46063" xr:uid="{00000000-0005-0000-0000-0000094B0000}"/>
    <cellStyle name="Normal 7 2 2 2 2 5 2 2 5" xfId="20044" xr:uid="{00000000-0005-0000-0000-00000A4B0000}"/>
    <cellStyle name="Normal 7 2 2 2 2 5 2 2 6" xfId="37390" xr:uid="{00000000-0005-0000-0000-00000B4B0000}"/>
    <cellStyle name="Normal 7 2 2 2 2 5 2 3" xfId="1613" xr:uid="{00000000-0005-0000-0000-00000C4B0000}"/>
    <cellStyle name="Normal 7 2 2 2 2 5 2 3 2" xfId="7395" xr:uid="{00000000-0005-0000-0000-00000D4B0000}"/>
    <cellStyle name="Normal 7 2 2 2 2 5 2 3 2 2" xfId="16068" xr:uid="{00000000-0005-0000-0000-00000E4B0000}"/>
    <cellStyle name="Normal 7 2 2 2 2 5 2 3 2 2 2" xfId="33421" xr:uid="{00000000-0005-0000-0000-00000F4B0000}"/>
    <cellStyle name="Normal 7 2 2 2 2 5 2 3 2 2 3" xfId="50767" xr:uid="{00000000-0005-0000-0000-0000104B0000}"/>
    <cellStyle name="Normal 7 2 2 2 2 5 2 3 2 3" xfId="24748" xr:uid="{00000000-0005-0000-0000-0000114B0000}"/>
    <cellStyle name="Normal 7 2 2 2 2 5 2 3 2 4" xfId="42094" xr:uid="{00000000-0005-0000-0000-0000124B0000}"/>
    <cellStyle name="Normal 7 2 2 2 2 5 2 3 3" xfId="5239" xr:uid="{00000000-0005-0000-0000-0000134B0000}"/>
    <cellStyle name="Normal 7 2 2 2 2 5 2 3 3 2" xfId="13912" xr:uid="{00000000-0005-0000-0000-0000144B0000}"/>
    <cellStyle name="Normal 7 2 2 2 2 5 2 3 3 2 2" xfId="31265" xr:uid="{00000000-0005-0000-0000-0000154B0000}"/>
    <cellStyle name="Normal 7 2 2 2 2 5 2 3 3 2 3" xfId="48611" xr:uid="{00000000-0005-0000-0000-0000164B0000}"/>
    <cellStyle name="Normal 7 2 2 2 2 5 2 3 3 3" xfId="22592" xr:uid="{00000000-0005-0000-0000-0000174B0000}"/>
    <cellStyle name="Normal 7 2 2 2 2 5 2 3 3 4" xfId="39938" xr:uid="{00000000-0005-0000-0000-0000184B0000}"/>
    <cellStyle name="Normal 7 2 2 2 2 5 2 3 4" xfId="10286" xr:uid="{00000000-0005-0000-0000-0000194B0000}"/>
    <cellStyle name="Normal 7 2 2 2 2 5 2 3 4 2" xfId="27639" xr:uid="{00000000-0005-0000-0000-00001A4B0000}"/>
    <cellStyle name="Normal 7 2 2 2 2 5 2 3 4 3" xfId="44985" xr:uid="{00000000-0005-0000-0000-00001B4B0000}"/>
    <cellStyle name="Normal 7 2 2 2 2 5 2 3 5" xfId="18966" xr:uid="{00000000-0005-0000-0000-00001C4B0000}"/>
    <cellStyle name="Normal 7 2 2 2 2 5 2 3 6" xfId="36312" xr:uid="{00000000-0005-0000-0000-00001D4B0000}"/>
    <cellStyle name="Normal 7 2 2 2 2 5 2 4" xfId="6660" xr:uid="{00000000-0005-0000-0000-00001E4B0000}"/>
    <cellStyle name="Normal 7 2 2 2 2 5 2 4 2" xfId="15333" xr:uid="{00000000-0005-0000-0000-00001F4B0000}"/>
    <cellStyle name="Normal 7 2 2 2 2 5 2 4 2 2" xfId="32686" xr:uid="{00000000-0005-0000-0000-0000204B0000}"/>
    <cellStyle name="Normal 7 2 2 2 2 5 2 4 2 3" xfId="50032" xr:uid="{00000000-0005-0000-0000-0000214B0000}"/>
    <cellStyle name="Normal 7 2 2 2 2 5 2 4 3" xfId="24013" xr:uid="{00000000-0005-0000-0000-0000224B0000}"/>
    <cellStyle name="Normal 7 2 2 2 2 5 2 4 4" xfId="41359" xr:uid="{00000000-0005-0000-0000-0000234B0000}"/>
    <cellStyle name="Normal 7 2 2 2 2 5 2 5" xfId="3426" xr:uid="{00000000-0005-0000-0000-0000244B0000}"/>
    <cellStyle name="Normal 7 2 2 2 2 5 2 5 2" xfId="12099" xr:uid="{00000000-0005-0000-0000-0000254B0000}"/>
    <cellStyle name="Normal 7 2 2 2 2 5 2 5 2 2" xfId="29452" xr:uid="{00000000-0005-0000-0000-0000264B0000}"/>
    <cellStyle name="Normal 7 2 2 2 2 5 2 5 2 3" xfId="46798" xr:uid="{00000000-0005-0000-0000-0000274B0000}"/>
    <cellStyle name="Normal 7 2 2 2 2 5 2 5 3" xfId="20779" xr:uid="{00000000-0005-0000-0000-0000284B0000}"/>
    <cellStyle name="Normal 7 2 2 2 2 5 2 5 4" xfId="38125" xr:uid="{00000000-0005-0000-0000-0000294B0000}"/>
    <cellStyle name="Normal 7 2 2 2 2 5 2 6" xfId="9551" xr:uid="{00000000-0005-0000-0000-00002A4B0000}"/>
    <cellStyle name="Normal 7 2 2 2 2 5 2 6 2" xfId="26904" xr:uid="{00000000-0005-0000-0000-00002B4B0000}"/>
    <cellStyle name="Normal 7 2 2 2 2 5 2 6 3" xfId="44250" xr:uid="{00000000-0005-0000-0000-00002C4B0000}"/>
    <cellStyle name="Normal 7 2 2 2 2 5 2 7" xfId="18231" xr:uid="{00000000-0005-0000-0000-00002D4B0000}"/>
    <cellStyle name="Normal 7 2 2 2 2 5 2 8" xfId="35577" xr:uid="{00000000-0005-0000-0000-00002E4B0000}"/>
    <cellStyle name="Normal 7 2 2 2 2 5 3" xfId="633" xr:uid="{00000000-0005-0000-0000-00002F4B0000}"/>
    <cellStyle name="Normal 7 2 2 2 2 5 3 2" xfId="2446" xr:uid="{00000000-0005-0000-0000-0000304B0000}"/>
    <cellStyle name="Normal 7 2 2 2 2 5 3 2 2" xfId="8228" xr:uid="{00000000-0005-0000-0000-0000314B0000}"/>
    <cellStyle name="Normal 7 2 2 2 2 5 3 2 2 2" xfId="16901" xr:uid="{00000000-0005-0000-0000-0000324B0000}"/>
    <cellStyle name="Normal 7 2 2 2 2 5 3 2 2 2 2" xfId="34254" xr:uid="{00000000-0005-0000-0000-0000334B0000}"/>
    <cellStyle name="Normal 7 2 2 2 2 5 3 2 2 2 3" xfId="51600" xr:uid="{00000000-0005-0000-0000-0000344B0000}"/>
    <cellStyle name="Normal 7 2 2 2 2 5 3 2 2 3" xfId="25581" xr:uid="{00000000-0005-0000-0000-0000354B0000}"/>
    <cellStyle name="Normal 7 2 2 2 2 5 3 2 2 4" xfId="42927" xr:uid="{00000000-0005-0000-0000-0000364B0000}"/>
    <cellStyle name="Normal 7 2 2 2 2 5 3 2 3" xfId="5729" xr:uid="{00000000-0005-0000-0000-0000374B0000}"/>
    <cellStyle name="Normal 7 2 2 2 2 5 3 2 3 2" xfId="14402" xr:uid="{00000000-0005-0000-0000-0000384B0000}"/>
    <cellStyle name="Normal 7 2 2 2 2 5 3 2 3 2 2" xfId="31755" xr:uid="{00000000-0005-0000-0000-0000394B0000}"/>
    <cellStyle name="Normal 7 2 2 2 2 5 3 2 3 2 3" xfId="49101" xr:uid="{00000000-0005-0000-0000-00003A4B0000}"/>
    <cellStyle name="Normal 7 2 2 2 2 5 3 2 3 3" xfId="23082" xr:uid="{00000000-0005-0000-0000-00003B4B0000}"/>
    <cellStyle name="Normal 7 2 2 2 2 5 3 2 3 4" xfId="40428" xr:uid="{00000000-0005-0000-0000-00003C4B0000}"/>
    <cellStyle name="Normal 7 2 2 2 2 5 3 2 4" xfId="11119" xr:uid="{00000000-0005-0000-0000-00003D4B0000}"/>
    <cellStyle name="Normal 7 2 2 2 2 5 3 2 4 2" xfId="28472" xr:uid="{00000000-0005-0000-0000-00003E4B0000}"/>
    <cellStyle name="Normal 7 2 2 2 2 5 3 2 4 3" xfId="45818" xr:uid="{00000000-0005-0000-0000-00003F4B0000}"/>
    <cellStyle name="Normal 7 2 2 2 2 5 3 2 5" xfId="19799" xr:uid="{00000000-0005-0000-0000-0000404B0000}"/>
    <cellStyle name="Normal 7 2 2 2 2 5 3 2 6" xfId="37145" xr:uid="{00000000-0005-0000-0000-0000414B0000}"/>
    <cellStyle name="Normal 7 2 2 2 2 5 3 3" xfId="6415" xr:uid="{00000000-0005-0000-0000-0000424B0000}"/>
    <cellStyle name="Normal 7 2 2 2 2 5 3 3 2" xfId="15088" xr:uid="{00000000-0005-0000-0000-0000434B0000}"/>
    <cellStyle name="Normal 7 2 2 2 2 5 3 3 2 2" xfId="32441" xr:uid="{00000000-0005-0000-0000-0000444B0000}"/>
    <cellStyle name="Normal 7 2 2 2 2 5 3 3 2 3" xfId="49787" xr:uid="{00000000-0005-0000-0000-0000454B0000}"/>
    <cellStyle name="Normal 7 2 2 2 2 5 3 3 3" xfId="23768" xr:uid="{00000000-0005-0000-0000-0000464B0000}"/>
    <cellStyle name="Normal 7 2 2 2 2 5 3 3 4" xfId="41114" xr:uid="{00000000-0005-0000-0000-0000474B0000}"/>
    <cellStyle name="Normal 7 2 2 2 2 5 3 4" xfId="4259" xr:uid="{00000000-0005-0000-0000-0000484B0000}"/>
    <cellStyle name="Normal 7 2 2 2 2 5 3 4 2" xfId="12932" xr:uid="{00000000-0005-0000-0000-0000494B0000}"/>
    <cellStyle name="Normal 7 2 2 2 2 5 3 4 2 2" xfId="30285" xr:uid="{00000000-0005-0000-0000-00004A4B0000}"/>
    <cellStyle name="Normal 7 2 2 2 2 5 3 4 2 3" xfId="47631" xr:uid="{00000000-0005-0000-0000-00004B4B0000}"/>
    <cellStyle name="Normal 7 2 2 2 2 5 3 4 3" xfId="21612" xr:uid="{00000000-0005-0000-0000-00004C4B0000}"/>
    <cellStyle name="Normal 7 2 2 2 2 5 3 4 4" xfId="38958" xr:uid="{00000000-0005-0000-0000-00004D4B0000}"/>
    <cellStyle name="Normal 7 2 2 2 2 5 3 5" xfId="9306" xr:uid="{00000000-0005-0000-0000-00004E4B0000}"/>
    <cellStyle name="Normal 7 2 2 2 2 5 3 5 2" xfId="26659" xr:uid="{00000000-0005-0000-0000-00004F4B0000}"/>
    <cellStyle name="Normal 7 2 2 2 2 5 3 5 3" xfId="44005" xr:uid="{00000000-0005-0000-0000-0000504B0000}"/>
    <cellStyle name="Normal 7 2 2 2 2 5 3 6" xfId="17986" xr:uid="{00000000-0005-0000-0000-0000514B0000}"/>
    <cellStyle name="Normal 7 2 2 2 2 5 3 7" xfId="35332" xr:uid="{00000000-0005-0000-0000-0000524B0000}"/>
    <cellStyle name="Normal 7 2 2 2 2 5 4" xfId="1956" xr:uid="{00000000-0005-0000-0000-0000534B0000}"/>
    <cellStyle name="Normal 7 2 2 2 2 5 4 2" xfId="7738" xr:uid="{00000000-0005-0000-0000-0000544B0000}"/>
    <cellStyle name="Normal 7 2 2 2 2 5 4 2 2" xfId="16411" xr:uid="{00000000-0005-0000-0000-0000554B0000}"/>
    <cellStyle name="Normal 7 2 2 2 2 5 4 2 2 2" xfId="33764" xr:uid="{00000000-0005-0000-0000-0000564B0000}"/>
    <cellStyle name="Normal 7 2 2 2 2 5 4 2 2 3" xfId="51110" xr:uid="{00000000-0005-0000-0000-0000574B0000}"/>
    <cellStyle name="Normal 7 2 2 2 2 5 4 2 3" xfId="25091" xr:uid="{00000000-0005-0000-0000-0000584B0000}"/>
    <cellStyle name="Normal 7 2 2 2 2 5 4 2 4" xfId="42437" xr:uid="{00000000-0005-0000-0000-0000594B0000}"/>
    <cellStyle name="Normal 7 2 2 2 2 5 4 3" xfId="3769" xr:uid="{00000000-0005-0000-0000-00005A4B0000}"/>
    <cellStyle name="Normal 7 2 2 2 2 5 4 3 2" xfId="12442" xr:uid="{00000000-0005-0000-0000-00005B4B0000}"/>
    <cellStyle name="Normal 7 2 2 2 2 5 4 3 2 2" xfId="29795" xr:uid="{00000000-0005-0000-0000-00005C4B0000}"/>
    <cellStyle name="Normal 7 2 2 2 2 5 4 3 2 3" xfId="47141" xr:uid="{00000000-0005-0000-0000-00005D4B0000}"/>
    <cellStyle name="Normal 7 2 2 2 2 5 4 3 3" xfId="21122" xr:uid="{00000000-0005-0000-0000-00005E4B0000}"/>
    <cellStyle name="Normal 7 2 2 2 2 5 4 3 4" xfId="38468" xr:uid="{00000000-0005-0000-0000-00005F4B0000}"/>
    <cellStyle name="Normal 7 2 2 2 2 5 4 4" xfId="10629" xr:uid="{00000000-0005-0000-0000-0000604B0000}"/>
    <cellStyle name="Normal 7 2 2 2 2 5 4 4 2" xfId="27982" xr:uid="{00000000-0005-0000-0000-0000614B0000}"/>
    <cellStyle name="Normal 7 2 2 2 2 5 4 4 3" xfId="45328" xr:uid="{00000000-0005-0000-0000-0000624B0000}"/>
    <cellStyle name="Normal 7 2 2 2 2 5 4 5" xfId="19309" xr:uid="{00000000-0005-0000-0000-0000634B0000}"/>
    <cellStyle name="Normal 7 2 2 2 2 5 4 6" xfId="36655" xr:uid="{00000000-0005-0000-0000-0000644B0000}"/>
    <cellStyle name="Normal 7 2 2 2 2 5 5" xfId="1368" xr:uid="{00000000-0005-0000-0000-0000654B0000}"/>
    <cellStyle name="Normal 7 2 2 2 2 5 5 2" xfId="7150" xr:uid="{00000000-0005-0000-0000-0000664B0000}"/>
    <cellStyle name="Normal 7 2 2 2 2 5 5 2 2" xfId="15823" xr:uid="{00000000-0005-0000-0000-0000674B0000}"/>
    <cellStyle name="Normal 7 2 2 2 2 5 5 2 2 2" xfId="33176" xr:uid="{00000000-0005-0000-0000-0000684B0000}"/>
    <cellStyle name="Normal 7 2 2 2 2 5 5 2 2 3" xfId="50522" xr:uid="{00000000-0005-0000-0000-0000694B0000}"/>
    <cellStyle name="Normal 7 2 2 2 2 5 5 2 3" xfId="24503" xr:uid="{00000000-0005-0000-0000-00006A4B0000}"/>
    <cellStyle name="Normal 7 2 2 2 2 5 5 2 4" xfId="41849" xr:uid="{00000000-0005-0000-0000-00006B4B0000}"/>
    <cellStyle name="Normal 7 2 2 2 2 5 5 3" xfId="4994" xr:uid="{00000000-0005-0000-0000-00006C4B0000}"/>
    <cellStyle name="Normal 7 2 2 2 2 5 5 3 2" xfId="13667" xr:uid="{00000000-0005-0000-0000-00006D4B0000}"/>
    <cellStyle name="Normal 7 2 2 2 2 5 5 3 2 2" xfId="31020" xr:uid="{00000000-0005-0000-0000-00006E4B0000}"/>
    <cellStyle name="Normal 7 2 2 2 2 5 5 3 2 3" xfId="48366" xr:uid="{00000000-0005-0000-0000-00006F4B0000}"/>
    <cellStyle name="Normal 7 2 2 2 2 5 5 3 3" xfId="22347" xr:uid="{00000000-0005-0000-0000-0000704B0000}"/>
    <cellStyle name="Normal 7 2 2 2 2 5 5 3 4" xfId="39693" xr:uid="{00000000-0005-0000-0000-0000714B0000}"/>
    <cellStyle name="Normal 7 2 2 2 2 5 5 4" xfId="10041" xr:uid="{00000000-0005-0000-0000-0000724B0000}"/>
    <cellStyle name="Normal 7 2 2 2 2 5 5 4 2" xfId="27394" xr:uid="{00000000-0005-0000-0000-0000734B0000}"/>
    <cellStyle name="Normal 7 2 2 2 2 5 5 4 3" xfId="44740" xr:uid="{00000000-0005-0000-0000-0000744B0000}"/>
    <cellStyle name="Normal 7 2 2 2 2 5 5 5" xfId="18721" xr:uid="{00000000-0005-0000-0000-0000754B0000}"/>
    <cellStyle name="Normal 7 2 2 2 2 5 5 6" xfId="36067" xr:uid="{00000000-0005-0000-0000-0000764B0000}"/>
    <cellStyle name="Normal 7 2 2 2 2 5 6" xfId="5925" xr:uid="{00000000-0005-0000-0000-0000774B0000}"/>
    <cellStyle name="Normal 7 2 2 2 2 5 6 2" xfId="14598" xr:uid="{00000000-0005-0000-0000-0000784B0000}"/>
    <cellStyle name="Normal 7 2 2 2 2 5 6 2 2" xfId="31951" xr:uid="{00000000-0005-0000-0000-0000794B0000}"/>
    <cellStyle name="Normal 7 2 2 2 2 5 6 2 3" xfId="49297" xr:uid="{00000000-0005-0000-0000-00007A4B0000}"/>
    <cellStyle name="Normal 7 2 2 2 2 5 6 3" xfId="23278" xr:uid="{00000000-0005-0000-0000-00007B4B0000}"/>
    <cellStyle name="Normal 7 2 2 2 2 5 6 4" xfId="40624" xr:uid="{00000000-0005-0000-0000-00007C4B0000}"/>
    <cellStyle name="Normal 7 2 2 2 2 5 7" xfId="3181" xr:uid="{00000000-0005-0000-0000-00007D4B0000}"/>
    <cellStyle name="Normal 7 2 2 2 2 5 7 2" xfId="11854" xr:uid="{00000000-0005-0000-0000-00007E4B0000}"/>
    <cellStyle name="Normal 7 2 2 2 2 5 7 2 2" xfId="29207" xr:uid="{00000000-0005-0000-0000-00007F4B0000}"/>
    <cellStyle name="Normal 7 2 2 2 2 5 7 2 3" xfId="46553" xr:uid="{00000000-0005-0000-0000-0000804B0000}"/>
    <cellStyle name="Normal 7 2 2 2 2 5 7 3" xfId="20534" xr:uid="{00000000-0005-0000-0000-0000814B0000}"/>
    <cellStyle name="Normal 7 2 2 2 2 5 7 4" xfId="37880" xr:uid="{00000000-0005-0000-0000-0000824B0000}"/>
    <cellStyle name="Normal 7 2 2 2 2 5 8" xfId="8816" xr:uid="{00000000-0005-0000-0000-0000834B0000}"/>
    <cellStyle name="Normal 7 2 2 2 2 5 8 2" xfId="26169" xr:uid="{00000000-0005-0000-0000-0000844B0000}"/>
    <cellStyle name="Normal 7 2 2 2 2 5 8 3" xfId="43515" xr:uid="{00000000-0005-0000-0000-0000854B0000}"/>
    <cellStyle name="Normal 7 2 2 2 2 5 9" xfId="17496" xr:uid="{00000000-0005-0000-0000-0000864B0000}"/>
    <cellStyle name="Normal 7 2 2 2 2 6" xfId="780" xr:uid="{00000000-0005-0000-0000-0000874B0000}"/>
    <cellStyle name="Normal 7 2 2 2 2 6 2" xfId="2593" xr:uid="{00000000-0005-0000-0000-0000884B0000}"/>
    <cellStyle name="Normal 7 2 2 2 2 6 2 2" xfId="8375" xr:uid="{00000000-0005-0000-0000-0000894B0000}"/>
    <cellStyle name="Normal 7 2 2 2 2 6 2 2 2" xfId="17048" xr:uid="{00000000-0005-0000-0000-00008A4B0000}"/>
    <cellStyle name="Normal 7 2 2 2 2 6 2 2 2 2" xfId="34401" xr:uid="{00000000-0005-0000-0000-00008B4B0000}"/>
    <cellStyle name="Normal 7 2 2 2 2 6 2 2 2 3" xfId="51747" xr:uid="{00000000-0005-0000-0000-00008C4B0000}"/>
    <cellStyle name="Normal 7 2 2 2 2 6 2 2 3" xfId="25728" xr:uid="{00000000-0005-0000-0000-00008D4B0000}"/>
    <cellStyle name="Normal 7 2 2 2 2 6 2 2 4" xfId="43074" xr:uid="{00000000-0005-0000-0000-00008E4B0000}"/>
    <cellStyle name="Normal 7 2 2 2 2 6 2 3" xfId="4406" xr:uid="{00000000-0005-0000-0000-00008F4B0000}"/>
    <cellStyle name="Normal 7 2 2 2 2 6 2 3 2" xfId="13079" xr:uid="{00000000-0005-0000-0000-0000904B0000}"/>
    <cellStyle name="Normal 7 2 2 2 2 6 2 3 2 2" xfId="30432" xr:uid="{00000000-0005-0000-0000-0000914B0000}"/>
    <cellStyle name="Normal 7 2 2 2 2 6 2 3 2 3" xfId="47778" xr:uid="{00000000-0005-0000-0000-0000924B0000}"/>
    <cellStyle name="Normal 7 2 2 2 2 6 2 3 3" xfId="21759" xr:uid="{00000000-0005-0000-0000-0000934B0000}"/>
    <cellStyle name="Normal 7 2 2 2 2 6 2 3 4" xfId="39105" xr:uid="{00000000-0005-0000-0000-0000944B0000}"/>
    <cellStyle name="Normal 7 2 2 2 2 6 2 4" xfId="11266" xr:uid="{00000000-0005-0000-0000-0000954B0000}"/>
    <cellStyle name="Normal 7 2 2 2 2 6 2 4 2" xfId="28619" xr:uid="{00000000-0005-0000-0000-0000964B0000}"/>
    <cellStyle name="Normal 7 2 2 2 2 6 2 4 3" xfId="45965" xr:uid="{00000000-0005-0000-0000-0000974B0000}"/>
    <cellStyle name="Normal 7 2 2 2 2 6 2 5" xfId="19946" xr:uid="{00000000-0005-0000-0000-0000984B0000}"/>
    <cellStyle name="Normal 7 2 2 2 2 6 2 6" xfId="37292" xr:uid="{00000000-0005-0000-0000-0000994B0000}"/>
    <cellStyle name="Normal 7 2 2 2 2 6 3" xfId="1515" xr:uid="{00000000-0005-0000-0000-00009A4B0000}"/>
    <cellStyle name="Normal 7 2 2 2 2 6 3 2" xfId="7297" xr:uid="{00000000-0005-0000-0000-00009B4B0000}"/>
    <cellStyle name="Normal 7 2 2 2 2 6 3 2 2" xfId="15970" xr:uid="{00000000-0005-0000-0000-00009C4B0000}"/>
    <cellStyle name="Normal 7 2 2 2 2 6 3 2 2 2" xfId="33323" xr:uid="{00000000-0005-0000-0000-00009D4B0000}"/>
    <cellStyle name="Normal 7 2 2 2 2 6 3 2 2 3" xfId="50669" xr:uid="{00000000-0005-0000-0000-00009E4B0000}"/>
    <cellStyle name="Normal 7 2 2 2 2 6 3 2 3" xfId="24650" xr:uid="{00000000-0005-0000-0000-00009F4B0000}"/>
    <cellStyle name="Normal 7 2 2 2 2 6 3 2 4" xfId="41996" xr:uid="{00000000-0005-0000-0000-0000A04B0000}"/>
    <cellStyle name="Normal 7 2 2 2 2 6 3 3" xfId="5141" xr:uid="{00000000-0005-0000-0000-0000A14B0000}"/>
    <cellStyle name="Normal 7 2 2 2 2 6 3 3 2" xfId="13814" xr:uid="{00000000-0005-0000-0000-0000A24B0000}"/>
    <cellStyle name="Normal 7 2 2 2 2 6 3 3 2 2" xfId="31167" xr:uid="{00000000-0005-0000-0000-0000A34B0000}"/>
    <cellStyle name="Normal 7 2 2 2 2 6 3 3 2 3" xfId="48513" xr:uid="{00000000-0005-0000-0000-0000A44B0000}"/>
    <cellStyle name="Normal 7 2 2 2 2 6 3 3 3" xfId="22494" xr:uid="{00000000-0005-0000-0000-0000A54B0000}"/>
    <cellStyle name="Normal 7 2 2 2 2 6 3 3 4" xfId="39840" xr:uid="{00000000-0005-0000-0000-0000A64B0000}"/>
    <cellStyle name="Normal 7 2 2 2 2 6 3 4" xfId="10188" xr:uid="{00000000-0005-0000-0000-0000A74B0000}"/>
    <cellStyle name="Normal 7 2 2 2 2 6 3 4 2" xfId="27541" xr:uid="{00000000-0005-0000-0000-0000A84B0000}"/>
    <cellStyle name="Normal 7 2 2 2 2 6 3 4 3" xfId="44887" xr:uid="{00000000-0005-0000-0000-0000A94B0000}"/>
    <cellStyle name="Normal 7 2 2 2 2 6 3 5" xfId="18868" xr:uid="{00000000-0005-0000-0000-0000AA4B0000}"/>
    <cellStyle name="Normal 7 2 2 2 2 6 3 6" xfId="36214" xr:uid="{00000000-0005-0000-0000-0000AB4B0000}"/>
    <cellStyle name="Normal 7 2 2 2 2 6 4" xfId="6562" xr:uid="{00000000-0005-0000-0000-0000AC4B0000}"/>
    <cellStyle name="Normal 7 2 2 2 2 6 4 2" xfId="15235" xr:uid="{00000000-0005-0000-0000-0000AD4B0000}"/>
    <cellStyle name="Normal 7 2 2 2 2 6 4 2 2" xfId="32588" xr:uid="{00000000-0005-0000-0000-0000AE4B0000}"/>
    <cellStyle name="Normal 7 2 2 2 2 6 4 2 3" xfId="49934" xr:uid="{00000000-0005-0000-0000-0000AF4B0000}"/>
    <cellStyle name="Normal 7 2 2 2 2 6 4 3" xfId="23915" xr:uid="{00000000-0005-0000-0000-0000B04B0000}"/>
    <cellStyle name="Normal 7 2 2 2 2 6 4 4" xfId="41261" xr:uid="{00000000-0005-0000-0000-0000B14B0000}"/>
    <cellStyle name="Normal 7 2 2 2 2 6 5" xfId="3328" xr:uid="{00000000-0005-0000-0000-0000B24B0000}"/>
    <cellStyle name="Normal 7 2 2 2 2 6 5 2" xfId="12001" xr:uid="{00000000-0005-0000-0000-0000B34B0000}"/>
    <cellStyle name="Normal 7 2 2 2 2 6 5 2 2" xfId="29354" xr:uid="{00000000-0005-0000-0000-0000B44B0000}"/>
    <cellStyle name="Normal 7 2 2 2 2 6 5 2 3" xfId="46700" xr:uid="{00000000-0005-0000-0000-0000B54B0000}"/>
    <cellStyle name="Normal 7 2 2 2 2 6 5 3" xfId="20681" xr:uid="{00000000-0005-0000-0000-0000B64B0000}"/>
    <cellStyle name="Normal 7 2 2 2 2 6 5 4" xfId="38027" xr:uid="{00000000-0005-0000-0000-0000B74B0000}"/>
    <cellStyle name="Normal 7 2 2 2 2 6 6" xfId="9453" xr:uid="{00000000-0005-0000-0000-0000B84B0000}"/>
    <cellStyle name="Normal 7 2 2 2 2 6 6 2" xfId="26806" xr:uid="{00000000-0005-0000-0000-0000B94B0000}"/>
    <cellStyle name="Normal 7 2 2 2 2 6 6 3" xfId="44152" xr:uid="{00000000-0005-0000-0000-0000BA4B0000}"/>
    <cellStyle name="Normal 7 2 2 2 2 6 7" xfId="18133" xr:uid="{00000000-0005-0000-0000-0000BB4B0000}"/>
    <cellStyle name="Normal 7 2 2 2 2 6 8" xfId="35479" xr:uid="{00000000-0005-0000-0000-0000BC4B0000}"/>
    <cellStyle name="Normal 7 2 2 2 2 7" xfId="388" xr:uid="{00000000-0005-0000-0000-0000BD4B0000}"/>
    <cellStyle name="Normal 7 2 2 2 2 7 2" xfId="2201" xr:uid="{00000000-0005-0000-0000-0000BE4B0000}"/>
    <cellStyle name="Normal 7 2 2 2 2 7 2 2" xfId="7983" xr:uid="{00000000-0005-0000-0000-0000BF4B0000}"/>
    <cellStyle name="Normal 7 2 2 2 2 7 2 2 2" xfId="16656" xr:uid="{00000000-0005-0000-0000-0000C04B0000}"/>
    <cellStyle name="Normal 7 2 2 2 2 7 2 2 2 2" xfId="34009" xr:uid="{00000000-0005-0000-0000-0000C14B0000}"/>
    <cellStyle name="Normal 7 2 2 2 2 7 2 2 2 3" xfId="51355" xr:uid="{00000000-0005-0000-0000-0000C24B0000}"/>
    <cellStyle name="Normal 7 2 2 2 2 7 2 2 3" xfId="25336" xr:uid="{00000000-0005-0000-0000-0000C34B0000}"/>
    <cellStyle name="Normal 7 2 2 2 2 7 2 2 4" xfId="42682" xr:uid="{00000000-0005-0000-0000-0000C44B0000}"/>
    <cellStyle name="Normal 7 2 2 2 2 7 2 3" xfId="5484" xr:uid="{00000000-0005-0000-0000-0000C54B0000}"/>
    <cellStyle name="Normal 7 2 2 2 2 7 2 3 2" xfId="14157" xr:uid="{00000000-0005-0000-0000-0000C64B0000}"/>
    <cellStyle name="Normal 7 2 2 2 2 7 2 3 2 2" xfId="31510" xr:uid="{00000000-0005-0000-0000-0000C74B0000}"/>
    <cellStyle name="Normal 7 2 2 2 2 7 2 3 2 3" xfId="48856" xr:uid="{00000000-0005-0000-0000-0000C84B0000}"/>
    <cellStyle name="Normal 7 2 2 2 2 7 2 3 3" xfId="22837" xr:uid="{00000000-0005-0000-0000-0000C94B0000}"/>
    <cellStyle name="Normal 7 2 2 2 2 7 2 3 4" xfId="40183" xr:uid="{00000000-0005-0000-0000-0000CA4B0000}"/>
    <cellStyle name="Normal 7 2 2 2 2 7 2 4" xfId="10874" xr:uid="{00000000-0005-0000-0000-0000CB4B0000}"/>
    <cellStyle name="Normal 7 2 2 2 2 7 2 4 2" xfId="28227" xr:uid="{00000000-0005-0000-0000-0000CC4B0000}"/>
    <cellStyle name="Normal 7 2 2 2 2 7 2 4 3" xfId="45573" xr:uid="{00000000-0005-0000-0000-0000CD4B0000}"/>
    <cellStyle name="Normal 7 2 2 2 2 7 2 5" xfId="19554" xr:uid="{00000000-0005-0000-0000-0000CE4B0000}"/>
    <cellStyle name="Normal 7 2 2 2 2 7 2 6" xfId="36900" xr:uid="{00000000-0005-0000-0000-0000CF4B0000}"/>
    <cellStyle name="Normal 7 2 2 2 2 7 3" xfId="6170" xr:uid="{00000000-0005-0000-0000-0000D04B0000}"/>
    <cellStyle name="Normal 7 2 2 2 2 7 3 2" xfId="14843" xr:uid="{00000000-0005-0000-0000-0000D14B0000}"/>
    <cellStyle name="Normal 7 2 2 2 2 7 3 2 2" xfId="32196" xr:uid="{00000000-0005-0000-0000-0000D24B0000}"/>
    <cellStyle name="Normal 7 2 2 2 2 7 3 2 3" xfId="49542" xr:uid="{00000000-0005-0000-0000-0000D34B0000}"/>
    <cellStyle name="Normal 7 2 2 2 2 7 3 3" xfId="23523" xr:uid="{00000000-0005-0000-0000-0000D44B0000}"/>
    <cellStyle name="Normal 7 2 2 2 2 7 3 4" xfId="40869" xr:uid="{00000000-0005-0000-0000-0000D54B0000}"/>
    <cellStyle name="Normal 7 2 2 2 2 7 4" xfId="4014" xr:uid="{00000000-0005-0000-0000-0000D64B0000}"/>
    <cellStyle name="Normal 7 2 2 2 2 7 4 2" xfId="12687" xr:uid="{00000000-0005-0000-0000-0000D74B0000}"/>
    <cellStyle name="Normal 7 2 2 2 2 7 4 2 2" xfId="30040" xr:uid="{00000000-0005-0000-0000-0000D84B0000}"/>
    <cellStyle name="Normal 7 2 2 2 2 7 4 2 3" xfId="47386" xr:uid="{00000000-0005-0000-0000-0000D94B0000}"/>
    <cellStyle name="Normal 7 2 2 2 2 7 4 3" xfId="21367" xr:uid="{00000000-0005-0000-0000-0000DA4B0000}"/>
    <cellStyle name="Normal 7 2 2 2 2 7 4 4" xfId="38713" xr:uid="{00000000-0005-0000-0000-0000DB4B0000}"/>
    <cellStyle name="Normal 7 2 2 2 2 7 5" xfId="9061" xr:uid="{00000000-0005-0000-0000-0000DC4B0000}"/>
    <cellStyle name="Normal 7 2 2 2 2 7 5 2" xfId="26414" xr:uid="{00000000-0005-0000-0000-0000DD4B0000}"/>
    <cellStyle name="Normal 7 2 2 2 2 7 5 3" xfId="43760" xr:uid="{00000000-0005-0000-0000-0000DE4B0000}"/>
    <cellStyle name="Normal 7 2 2 2 2 7 6" xfId="17741" xr:uid="{00000000-0005-0000-0000-0000DF4B0000}"/>
    <cellStyle name="Normal 7 2 2 2 2 7 7" xfId="35087" xr:uid="{00000000-0005-0000-0000-0000E04B0000}"/>
    <cellStyle name="Normal 7 2 2 2 2 8" xfId="1858" xr:uid="{00000000-0005-0000-0000-0000E14B0000}"/>
    <cellStyle name="Normal 7 2 2 2 2 8 2" xfId="7640" xr:uid="{00000000-0005-0000-0000-0000E24B0000}"/>
    <cellStyle name="Normal 7 2 2 2 2 8 2 2" xfId="16313" xr:uid="{00000000-0005-0000-0000-0000E34B0000}"/>
    <cellStyle name="Normal 7 2 2 2 2 8 2 2 2" xfId="33666" xr:uid="{00000000-0005-0000-0000-0000E44B0000}"/>
    <cellStyle name="Normal 7 2 2 2 2 8 2 2 3" xfId="51012" xr:uid="{00000000-0005-0000-0000-0000E54B0000}"/>
    <cellStyle name="Normal 7 2 2 2 2 8 2 3" xfId="24993" xr:uid="{00000000-0005-0000-0000-0000E64B0000}"/>
    <cellStyle name="Normal 7 2 2 2 2 8 2 4" xfId="42339" xr:uid="{00000000-0005-0000-0000-0000E74B0000}"/>
    <cellStyle name="Normal 7 2 2 2 2 8 3" xfId="3671" xr:uid="{00000000-0005-0000-0000-0000E84B0000}"/>
    <cellStyle name="Normal 7 2 2 2 2 8 3 2" xfId="12344" xr:uid="{00000000-0005-0000-0000-0000E94B0000}"/>
    <cellStyle name="Normal 7 2 2 2 2 8 3 2 2" xfId="29697" xr:uid="{00000000-0005-0000-0000-0000EA4B0000}"/>
    <cellStyle name="Normal 7 2 2 2 2 8 3 2 3" xfId="47043" xr:uid="{00000000-0005-0000-0000-0000EB4B0000}"/>
    <cellStyle name="Normal 7 2 2 2 2 8 3 3" xfId="21024" xr:uid="{00000000-0005-0000-0000-0000EC4B0000}"/>
    <cellStyle name="Normal 7 2 2 2 2 8 3 4" xfId="38370" xr:uid="{00000000-0005-0000-0000-0000ED4B0000}"/>
    <cellStyle name="Normal 7 2 2 2 2 8 4" xfId="10531" xr:uid="{00000000-0005-0000-0000-0000EE4B0000}"/>
    <cellStyle name="Normal 7 2 2 2 2 8 4 2" xfId="27884" xr:uid="{00000000-0005-0000-0000-0000EF4B0000}"/>
    <cellStyle name="Normal 7 2 2 2 2 8 4 3" xfId="45230" xr:uid="{00000000-0005-0000-0000-0000F04B0000}"/>
    <cellStyle name="Normal 7 2 2 2 2 8 5" xfId="19211" xr:uid="{00000000-0005-0000-0000-0000F14B0000}"/>
    <cellStyle name="Normal 7 2 2 2 2 8 6" xfId="36557" xr:uid="{00000000-0005-0000-0000-0000F24B0000}"/>
    <cellStyle name="Normal 7 2 2 2 2 9" xfId="1123" xr:uid="{00000000-0005-0000-0000-0000F34B0000}"/>
    <cellStyle name="Normal 7 2 2 2 2 9 2" xfId="6905" xr:uid="{00000000-0005-0000-0000-0000F44B0000}"/>
    <cellStyle name="Normal 7 2 2 2 2 9 2 2" xfId="15578" xr:uid="{00000000-0005-0000-0000-0000F54B0000}"/>
    <cellStyle name="Normal 7 2 2 2 2 9 2 2 2" xfId="32931" xr:uid="{00000000-0005-0000-0000-0000F64B0000}"/>
    <cellStyle name="Normal 7 2 2 2 2 9 2 2 3" xfId="50277" xr:uid="{00000000-0005-0000-0000-0000F74B0000}"/>
    <cellStyle name="Normal 7 2 2 2 2 9 2 3" xfId="24258" xr:uid="{00000000-0005-0000-0000-0000F84B0000}"/>
    <cellStyle name="Normal 7 2 2 2 2 9 2 4" xfId="41604" xr:uid="{00000000-0005-0000-0000-0000F94B0000}"/>
    <cellStyle name="Normal 7 2 2 2 2 9 3" xfId="4749" xr:uid="{00000000-0005-0000-0000-0000FA4B0000}"/>
    <cellStyle name="Normal 7 2 2 2 2 9 3 2" xfId="13422" xr:uid="{00000000-0005-0000-0000-0000FB4B0000}"/>
    <cellStyle name="Normal 7 2 2 2 2 9 3 2 2" xfId="30775" xr:uid="{00000000-0005-0000-0000-0000FC4B0000}"/>
    <cellStyle name="Normal 7 2 2 2 2 9 3 2 3" xfId="48121" xr:uid="{00000000-0005-0000-0000-0000FD4B0000}"/>
    <cellStyle name="Normal 7 2 2 2 2 9 3 3" xfId="22102" xr:uid="{00000000-0005-0000-0000-0000FE4B0000}"/>
    <cellStyle name="Normal 7 2 2 2 2 9 3 4" xfId="39448" xr:uid="{00000000-0005-0000-0000-0000FF4B0000}"/>
    <cellStyle name="Normal 7 2 2 2 2 9 4" xfId="9796" xr:uid="{00000000-0005-0000-0000-0000004C0000}"/>
    <cellStyle name="Normal 7 2 2 2 2 9 4 2" xfId="27149" xr:uid="{00000000-0005-0000-0000-0000014C0000}"/>
    <cellStyle name="Normal 7 2 2 2 2 9 4 3" xfId="44495" xr:uid="{00000000-0005-0000-0000-0000024C0000}"/>
    <cellStyle name="Normal 7 2 2 2 2 9 5" xfId="18476" xr:uid="{00000000-0005-0000-0000-0000034C0000}"/>
    <cellStyle name="Normal 7 2 2 2 2 9 6" xfId="35822" xr:uid="{00000000-0005-0000-0000-0000044C0000}"/>
    <cellStyle name="Normal 7 2 2 2 3" xfId="78" xr:uid="{00000000-0005-0000-0000-0000054C0000}"/>
    <cellStyle name="Normal 7 2 2 2 3 10" xfId="8751" xr:uid="{00000000-0005-0000-0000-0000064C0000}"/>
    <cellStyle name="Normal 7 2 2 2 3 10 2" xfId="26104" xr:uid="{00000000-0005-0000-0000-0000074C0000}"/>
    <cellStyle name="Normal 7 2 2 2 3 10 3" xfId="43450" xr:uid="{00000000-0005-0000-0000-0000084C0000}"/>
    <cellStyle name="Normal 7 2 2 2 3 11" xfId="17431" xr:uid="{00000000-0005-0000-0000-0000094C0000}"/>
    <cellStyle name="Normal 7 2 2 2 3 12" xfId="34777" xr:uid="{00000000-0005-0000-0000-00000A4C0000}"/>
    <cellStyle name="Normal 7 2 2 2 3 2" xfId="323" xr:uid="{00000000-0005-0000-0000-00000B4C0000}"/>
    <cellStyle name="Normal 7 2 2 2 3 2 10" xfId="35022" xr:uid="{00000000-0005-0000-0000-00000C4C0000}"/>
    <cellStyle name="Normal 7 2 2 2 3 2 2" xfId="1058" xr:uid="{00000000-0005-0000-0000-00000D4C0000}"/>
    <cellStyle name="Normal 7 2 2 2 3 2 2 2" xfId="2871" xr:uid="{00000000-0005-0000-0000-00000E4C0000}"/>
    <cellStyle name="Normal 7 2 2 2 3 2 2 2 2" xfId="8653" xr:uid="{00000000-0005-0000-0000-00000F4C0000}"/>
    <cellStyle name="Normal 7 2 2 2 3 2 2 2 2 2" xfId="17326" xr:uid="{00000000-0005-0000-0000-0000104C0000}"/>
    <cellStyle name="Normal 7 2 2 2 3 2 2 2 2 2 2" xfId="34679" xr:uid="{00000000-0005-0000-0000-0000114C0000}"/>
    <cellStyle name="Normal 7 2 2 2 3 2 2 2 2 2 3" xfId="52025" xr:uid="{00000000-0005-0000-0000-0000124C0000}"/>
    <cellStyle name="Normal 7 2 2 2 3 2 2 2 2 3" xfId="26006" xr:uid="{00000000-0005-0000-0000-0000134C0000}"/>
    <cellStyle name="Normal 7 2 2 2 3 2 2 2 2 4" xfId="43352" xr:uid="{00000000-0005-0000-0000-0000144C0000}"/>
    <cellStyle name="Normal 7 2 2 2 3 2 2 2 3" xfId="4684" xr:uid="{00000000-0005-0000-0000-0000154C0000}"/>
    <cellStyle name="Normal 7 2 2 2 3 2 2 2 3 2" xfId="13357" xr:uid="{00000000-0005-0000-0000-0000164C0000}"/>
    <cellStyle name="Normal 7 2 2 2 3 2 2 2 3 2 2" xfId="30710" xr:uid="{00000000-0005-0000-0000-0000174C0000}"/>
    <cellStyle name="Normal 7 2 2 2 3 2 2 2 3 2 3" xfId="48056" xr:uid="{00000000-0005-0000-0000-0000184C0000}"/>
    <cellStyle name="Normal 7 2 2 2 3 2 2 2 3 3" xfId="22037" xr:uid="{00000000-0005-0000-0000-0000194C0000}"/>
    <cellStyle name="Normal 7 2 2 2 3 2 2 2 3 4" xfId="39383" xr:uid="{00000000-0005-0000-0000-00001A4C0000}"/>
    <cellStyle name="Normal 7 2 2 2 3 2 2 2 4" xfId="11544" xr:uid="{00000000-0005-0000-0000-00001B4C0000}"/>
    <cellStyle name="Normal 7 2 2 2 3 2 2 2 4 2" xfId="28897" xr:uid="{00000000-0005-0000-0000-00001C4C0000}"/>
    <cellStyle name="Normal 7 2 2 2 3 2 2 2 4 3" xfId="46243" xr:uid="{00000000-0005-0000-0000-00001D4C0000}"/>
    <cellStyle name="Normal 7 2 2 2 3 2 2 2 5" xfId="20224" xr:uid="{00000000-0005-0000-0000-00001E4C0000}"/>
    <cellStyle name="Normal 7 2 2 2 3 2 2 2 6" xfId="37570" xr:uid="{00000000-0005-0000-0000-00001F4C0000}"/>
    <cellStyle name="Normal 7 2 2 2 3 2 2 3" xfId="1793" xr:uid="{00000000-0005-0000-0000-0000204C0000}"/>
    <cellStyle name="Normal 7 2 2 2 3 2 2 3 2" xfId="7575" xr:uid="{00000000-0005-0000-0000-0000214C0000}"/>
    <cellStyle name="Normal 7 2 2 2 3 2 2 3 2 2" xfId="16248" xr:uid="{00000000-0005-0000-0000-0000224C0000}"/>
    <cellStyle name="Normal 7 2 2 2 3 2 2 3 2 2 2" xfId="33601" xr:uid="{00000000-0005-0000-0000-0000234C0000}"/>
    <cellStyle name="Normal 7 2 2 2 3 2 2 3 2 2 3" xfId="50947" xr:uid="{00000000-0005-0000-0000-0000244C0000}"/>
    <cellStyle name="Normal 7 2 2 2 3 2 2 3 2 3" xfId="24928" xr:uid="{00000000-0005-0000-0000-0000254C0000}"/>
    <cellStyle name="Normal 7 2 2 2 3 2 2 3 2 4" xfId="42274" xr:uid="{00000000-0005-0000-0000-0000264C0000}"/>
    <cellStyle name="Normal 7 2 2 2 3 2 2 3 3" xfId="5419" xr:uid="{00000000-0005-0000-0000-0000274C0000}"/>
    <cellStyle name="Normal 7 2 2 2 3 2 2 3 3 2" xfId="14092" xr:uid="{00000000-0005-0000-0000-0000284C0000}"/>
    <cellStyle name="Normal 7 2 2 2 3 2 2 3 3 2 2" xfId="31445" xr:uid="{00000000-0005-0000-0000-0000294C0000}"/>
    <cellStyle name="Normal 7 2 2 2 3 2 2 3 3 2 3" xfId="48791" xr:uid="{00000000-0005-0000-0000-00002A4C0000}"/>
    <cellStyle name="Normal 7 2 2 2 3 2 2 3 3 3" xfId="22772" xr:uid="{00000000-0005-0000-0000-00002B4C0000}"/>
    <cellStyle name="Normal 7 2 2 2 3 2 2 3 3 4" xfId="40118" xr:uid="{00000000-0005-0000-0000-00002C4C0000}"/>
    <cellStyle name="Normal 7 2 2 2 3 2 2 3 4" xfId="10466" xr:uid="{00000000-0005-0000-0000-00002D4C0000}"/>
    <cellStyle name="Normal 7 2 2 2 3 2 2 3 4 2" xfId="27819" xr:uid="{00000000-0005-0000-0000-00002E4C0000}"/>
    <cellStyle name="Normal 7 2 2 2 3 2 2 3 4 3" xfId="45165" xr:uid="{00000000-0005-0000-0000-00002F4C0000}"/>
    <cellStyle name="Normal 7 2 2 2 3 2 2 3 5" xfId="19146" xr:uid="{00000000-0005-0000-0000-0000304C0000}"/>
    <cellStyle name="Normal 7 2 2 2 3 2 2 3 6" xfId="36492" xr:uid="{00000000-0005-0000-0000-0000314C0000}"/>
    <cellStyle name="Normal 7 2 2 2 3 2 2 4" xfId="6840" xr:uid="{00000000-0005-0000-0000-0000324C0000}"/>
    <cellStyle name="Normal 7 2 2 2 3 2 2 4 2" xfId="15513" xr:uid="{00000000-0005-0000-0000-0000334C0000}"/>
    <cellStyle name="Normal 7 2 2 2 3 2 2 4 2 2" xfId="32866" xr:uid="{00000000-0005-0000-0000-0000344C0000}"/>
    <cellStyle name="Normal 7 2 2 2 3 2 2 4 2 3" xfId="50212" xr:uid="{00000000-0005-0000-0000-0000354C0000}"/>
    <cellStyle name="Normal 7 2 2 2 3 2 2 4 3" xfId="24193" xr:uid="{00000000-0005-0000-0000-0000364C0000}"/>
    <cellStyle name="Normal 7 2 2 2 3 2 2 4 4" xfId="41539" xr:uid="{00000000-0005-0000-0000-0000374C0000}"/>
    <cellStyle name="Normal 7 2 2 2 3 2 2 5" xfId="3606" xr:uid="{00000000-0005-0000-0000-0000384C0000}"/>
    <cellStyle name="Normal 7 2 2 2 3 2 2 5 2" xfId="12279" xr:uid="{00000000-0005-0000-0000-0000394C0000}"/>
    <cellStyle name="Normal 7 2 2 2 3 2 2 5 2 2" xfId="29632" xr:uid="{00000000-0005-0000-0000-00003A4C0000}"/>
    <cellStyle name="Normal 7 2 2 2 3 2 2 5 2 3" xfId="46978" xr:uid="{00000000-0005-0000-0000-00003B4C0000}"/>
    <cellStyle name="Normal 7 2 2 2 3 2 2 5 3" xfId="20959" xr:uid="{00000000-0005-0000-0000-00003C4C0000}"/>
    <cellStyle name="Normal 7 2 2 2 3 2 2 5 4" xfId="38305" xr:uid="{00000000-0005-0000-0000-00003D4C0000}"/>
    <cellStyle name="Normal 7 2 2 2 3 2 2 6" xfId="9731" xr:uid="{00000000-0005-0000-0000-00003E4C0000}"/>
    <cellStyle name="Normal 7 2 2 2 3 2 2 6 2" xfId="27084" xr:uid="{00000000-0005-0000-0000-00003F4C0000}"/>
    <cellStyle name="Normal 7 2 2 2 3 2 2 6 3" xfId="44430" xr:uid="{00000000-0005-0000-0000-0000404C0000}"/>
    <cellStyle name="Normal 7 2 2 2 3 2 2 7" xfId="18411" xr:uid="{00000000-0005-0000-0000-0000414C0000}"/>
    <cellStyle name="Normal 7 2 2 2 3 2 2 8" xfId="35757" xr:uid="{00000000-0005-0000-0000-0000424C0000}"/>
    <cellStyle name="Normal 7 2 2 2 3 2 3" xfId="568" xr:uid="{00000000-0005-0000-0000-0000434C0000}"/>
    <cellStyle name="Normal 7 2 2 2 3 2 3 2" xfId="2381" xr:uid="{00000000-0005-0000-0000-0000444C0000}"/>
    <cellStyle name="Normal 7 2 2 2 3 2 3 2 2" xfId="8163" xr:uid="{00000000-0005-0000-0000-0000454C0000}"/>
    <cellStyle name="Normal 7 2 2 2 3 2 3 2 2 2" xfId="16836" xr:uid="{00000000-0005-0000-0000-0000464C0000}"/>
    <cellStyle name="Normal 7 2 2 2 3 2 3 2 2 2 2" xfId="34189" xr:uid="{00000000-0005-0000-0000-0000474C0000}"/>
    <cellStyle name="Normal 7 2 2 2 3 2 3 2 2 2 3" xfId="51535" xr:uid="{00000000-0005-0000-0000-0000484C0000}"/>
    <cellStyle name="Normal 7 2 2 2 3 2 3 2 2 3" xfId="25516" xr:uid="{00000000-0005-0000-0000-0000494C0000}"/>
    <cellStyle name="Normal 7 2 2 2 3 2 3 2 2 4" xfId="42862" xr:uid="{00000000-0005-0000-0000-00004A4C0000}"/>
    <cellStyle name="Normal 7 2 2 2 3 2 3 2 3" xfId="5664" xr:uid="{00000000-0005-0000-0000-00004B4C0000}"/>
    <cellStyle name="Normal 7 2 2 2 3 2 3 2 3 2" xfId="14337" xr:uid="{00000000-0005-0000-0000-00004C4C0000}"/>
    <cellStyle name="Normal 7 2 2 2 3 2 3 2 3 2 2" xfId="31690" xr:uid="{00000000-0005-0000-0000-00004D4C0000}"/>
    <cellStyle name="Normal 7 2 2 2 3 2 3 2 3 2 3" xfId="49036" xr:uid="{00000000-0005-0000-0000-00004E4C0000}"/>
    <cellStyle name="Normal 7 2 2 2 3 2 3 2 3 3" xfId="23017" xr:uid="{00000000-0005-0000-0000-00004F4C0000}"/>
    <cellStyle name="Normal 7 2 2 2 3 2 3 2 3 4" xfId="40363" xr:uid="{00000000-0005-0000-0000-0000504C0000}"/>
    <cellStyle name="Normal 7 2 2 2 3 2 3 2 4" xfId="11054" xr:uid="{00000000-0005-0000-0000-0000514C0000}"/>
    <cellStyle name="Normal 7 2 2 2 3 2 3 2 4 2" xfId="28407" xr:uid="{00000000-0005-0000-0000-0000524C0000}"/>
    <cellStyle name="Normal 7 2 2 2 3 2 3 2 4 3" xfId="45753" xr:uid="{00000000-0005-0000-0000-0000534C0000}"/>
    <cellStyle name="Normal 7 2 2 2 3 2 3 2 5" xfId="19734" xr:uid="{00000000-0005-0000-0000-0000544C0000}"/>
    <cellStyle name="Normal 7 2 2 2 3 2 3 2 6" xfId="37080" xr:uid="{00000000-0005-0000-0000-0000554C0000}"/>
    <cellStyle name="Normal 7 2 2 2 3 2 3 3" xfId="6350" xr:uid="{00000000-0005-0000-0000-0000564C0000}"/>
    <cellStyle name="Normal 7 2 2 2 3 2 3 3 2" xfId="15023" xr:uid="{00000000-0005-0000-0000-0000574C0000}"/>
    <cellStyle name="Normal 7 2 2 2 3 2 3 3 2 2" xfId="32376" xr:uid="{00000000-0005-0000-0000-0000584C0000}"/>
    <cellStyle name="Normal 7 2 2 2 3 2 3 3 2 3" xfId="49722" xr:uid="{00000000-0005-0000-0000-0000594C0000}"/>
    <cellStyle name="Normal 7 2 2 2 3 2 3 3 3" xfId="23703" xr:uid="{00000000-0005-0000-0000-00005A4C0000}"/>
    <cellStyle name="Normal 7 2 2 2 3 2 3 3 4" xfId="41049" xr:uid="{00000000-0005-0000-0000-00005B4C0000}"/>
    <cellStyle name="Normal 7 2 2 2 3 2 3 4" xfId="4194" xr:uid="{00000000-0005-0000-0000-00005C4C0000}"/>
    <cellStyle name="Normal 7 2 2 2 3 2 3 4 2" xfId="12867" xr:uid="{00000000-0005-0000-0000-00005D4C0000}"/>
    <cellStyle name="Normal 7 2 2 2 3 2 3 4 2 2" xfId="30220" xr:uid="{00000000-0005-0000-0000-00005E4C0000}"/>
    <cellStyle name="Normal 7 2 2 2 3 2 3 4 2 3" xfId="47566" xr:uid="{00000000-0005-0000-0000-00005F4C0000}"/>
    <cellStyle name="Normal 7 2 2 2 3 2 3 4 3" xfId="21547" xr:uid="{00000000-0005-0000-0000-0000604C0000}"/>
    <cellStyle name="Normal 7 2 2 2 3 2 3 4 4" xfId="38893" xr:uid="{00000000-0005-0000-0000-0000614C0000}"/>
    <cellStyle name="Normal 7 2 2 2 3 2 3 5" xfId="9241" xr:uid="{00000000-0005-0000-0000-0000624C0000}"/>
    <cellStyle name="Normal 7 2 2 2 3 2 3 5 2" xfId="26594" xr:uid="{00000000-0005-0000-0000-0000634C0000}"/>
    <cellStyle name="Normal 7 2 2 2 3 2 3 5 3" xfId="43940" xr:uid="{00000000-0005-0000-0000-0000644C0000}"/>
    <cellStyle name="Normal 7 2 2 2 3 2 3 6" xfId="17921" xr:uid="{00000000-0005-0000-0000-0000654C0000}"/>
    <cellStyle name="Normal 7 2 2 2 3 2 3 7" xfId="35267" xr:uid="{00000000-0005-0000-0000-0000664C0000}"/>
    <cellStyle name="Normal 7 2 2 2 3 2 4" xfId="2136" xr:uid="{00000000-0005-0000-0000-0000674C0000}"/>
    <cellStyle name="Normal 7 2 2 2 3 2 4 2" xfId="7918" xr:uid="{00000000-0005-0000-0000-0000684C0000}"/>
    <cellStyle name="Normal 7 2 2 2 3 2 4 2 2" xfId="16591" xr:uid="{00000000-0005-0000-0000-0000694C0000}"/>
    <cellStyle name="Normal 7 2 2 2 3 2 4 2 2 2" xfId="33944" xr:uid="{00000000-0005-0000-0000-00006A4C0000}"/>
    <cellStyle name="Normal 7 2 2 2 3 2 4 2 2 3" xfId="51290" xr:uid="{00000000-0005-0000-0000-00006B4C0000}"/>
    <cellStyle name="Normal 7 2 2 2 3 2 4 2 3" xfId="25271" xr:uid="{00000000-0005-0000-0000-00006C4C0000}"/>
    <cellStyle name="Normal 7 2 2 2 3 2 4 2 4" xfId="42617" xr:uid="{00000000-0005-0000-0000-00006D4C0000}"/>
    <cellStyle name="Normal 7 2 2 2 3 2 4 3" xfId="3949" xr:uid="{00000000-0005-0000-0000-00006E4C0000}"/>
    <cellStyle name="Normal 7 2 2 2 3 2 4 3 2" xfId="12622" xr:uid="{00000000-0005-0000-0000-00006F4C0000}"/>
    <cellStyle name="Normal 7 2 2 2 3 2 4 3 2 2" xfId="29975" xr:uid="{00000000-0005-0000-0000-0000704C0000}"/>
    <cellStyle name="Normal 7 2 2 2 3 2 4 3 2 3" xfId="47321" xr:uid="{00000000-0005-0000-0000-0000714C0000}"/>
    <cellStyle name="Normal 7 2 2 2 3 2 4 3 3" xfId="21302" xr:uid="{00000000-0005-0000-0000-0000724C0000}"/>
    <cellStyle name="Normal 7 2 2 2 3 2 4 3 4" xfId="38648" xr:uid="{00000000-0005-0000-0000-0000734C0000}"/>
    <cellStyle name="Normal 7 2 2 2 3 2 4 4" xfId="10809" xr:uid="{00000000-0005-0000-0000-0000744C0000}"/>
    <cellStyle name="Normal 7 2 2 2 3 2 4 4 2" xfId="28162" xr:uid="{00000000-0005-0000-0000-0000754C0000}"/>
    <cellStyle name="Normal 7 2 2 2 3 2 4 4 3" xfId="45508" xr:uid="{00000000-0005-0000-0000-0000764C0000}"/>
    <cellStyle name="Normal 7 2 2 2 3 2 4 5" xfId="19489" xr:uid="{00000000-0005-0000-0000-0000774C0000}"/>
    <cellStyle name="Normal 7 2 2 2 3 2 4 6" xfId="36835" xr:uid="{00000000-0005-0000-0000-0000784C0000}"/>
    <cellStyle name="Normal 7 2 2 2 3 2 5" xfId="1303" xr:uid="{00000000-0005-0000-0000-0000794C0000}"/>
    <cellStyle name="Normal 7 2 2 2 3 2 5 2" xfId="7085" xr:uid="{00000000-0005-0000-0000-00007A4C0000}"/>
    <cellStyle name="Normal 7 2 2 2 3 2 5 2 2" xfId="15758" xr:uid="{00000000-0005-0000-0000-00007B4C0000}"/>
    <cellStyle name="Normal 7 2 2 2 3 2 5 2 2 2" xfId="33111" xr:uid="{00000000-0005-0000-0000-00007C4C0000}"/>
    <cellStyle name="Normal 7 2 2 2 3 2 5 2 2 3" xfId="50457" xr:uid="{00000000-0005-0000-0000-00007D4C0000}"/>
    <cellStyle name="Normal 7 2 2 2 3 2 5 2 3" xfId="24438" xr:uid="{00000000-0005-0000-0000-00007E4C0000}"/>
    <cellStyle name="Normal 7 2 2 2 3 2 5 2 4" xfId="41784" xr:uid="{00000000-0005-0000-0000-00007F4C0000}"/>
    <cellStyle name="Normal 7 2 2 2 3 2 5 3" xfId="4929" xr:uid="{00000000-0005-0000-0000-0000804C0000}"/>
    <cellStyle name="Normal 7 2 2 2 3 2 5 3 2" xfId="13602" xr:uid="{00000000-0005-0000-0000-0000814C0000}"/>
    <cellStyle name="Normal 7 2 2 2 3 2 5 3 2 2" xfId="30955" xr:uid="{00000000-0005-0000-0000-0000824C0000}"/>
    <cellStyle name="Normal 7 2 2 2 3 2 5 3 2 3" xfId="48301" xr:uid="{00000000-0005-0000-0000-0000834C0000}"/>
    <cellStyle name="Normal 7 2 2 2 3 2 5 3 3" xfId="22282" xr:uid="{00000000-0005-0000-0000-0000844C0000}"/>
    <cellStyle name="Normal 7 2 2 2 3 2 5 3 4" xfId="39628" xr:uid="{00000000-0005-0000-0000-0000854C0000}"/>
    <cellStyle name="Normal 7 2 2 2 3 2 5 4" xfId="9976" xr:uid="{00000000-0005-0000-0000-0000864C0000}"/>
    <cellStyle name="Normal 7 2 2 2 3 2 5 4 2" xfId="27329" xr:uid="{00000000-0005-0000-0000-0000874C0000}"/>
    <cellStyle name="Normal 7 2 2 2 3 2 5 4 3" xfId="44675" xr:uid="{00000000-0005-0000-0000-0000884C0000}"/>
    <cellStyle name="Normal 7 2 2 2 3 2 5 5" xfId="18656" xr:uid="{00000000-0005-0000-0000-0000894C0000}"/>
    <cellStyle name="Normal 7 2 2 2 3 2 5 6" xfId="36002" xr:uid="{00000000-0005-0000-0000-00008A4C0000}"/>
    <cellStyle name="Normal 7 2 2 2 3 2 6" xfId="6105" xr:uid="{00000000-0005-0000-0000-00008B4C0000}"/>
    <cellStyle name="Normal 7 2 2 2 3 2 6 2" xfId="14778" xr:uid="{00000000-0005-0000-0000-00008C4C0000}"/>
    <cellStyle name="Normal 7 2 2 2 3 2 6 2 2" xfId="32131" xr:uid="{00000000-0005-0000-0000-00008D4C0000}"/>
    <cellStyle name="Normal 7 2 2 2 3 2 6 2 3" xfId="49477" xr:uid="{00000000-0005-0000-0000-00008E4C0000}"/>
    <cellStyle name="Normal 7 2 2 2 3 2 6 3" xfId="23458" xr:uid="{00000000-0005-0000-0000-00008F4C0000}"/>
    <cellStyle name="Normal 7 2 2 2 3 2 6 4" xfId="40804" xr:uid="{00000000-0005-0000-0000-0000904C0000}"/>
    <cellStyle name="Normal 7 2 2 2 3 2 7" xfId="3116" xr:uid="{00000000-0005-0000-0000-0000914C0000}"/>
    <cellStyle name="Normal 7 2 2 2 3 2 7 2" xfId="11789" xr:uid="{00000000-0005-0000-0000-0000924C0000}"/>
    <cellStyle name="Normal 7 2 2 2 3 2 7 2 2" xfId="29142" xr:uid="{00000000-0005-0000-0000-0000934C0000}"/>
    <cellStyle name="Normal 7 2 2 2 3 2 7 2 3" xfId="46488" xr:uid="{00000000-0005-0000-0000-0000944C0000}"/>
    <cellStyle name="Normal 7 2 2 2 3 2 7 3" xfId="20469" xr:uid="{00000000-0005-0000-0000-0000954C0000}"/>
    <cellStyle name="Normal 7 2 2 2 3 2 7 4" xfId="37815" xr:uid="{00000000-0005-0000-0000-0000964C0000}"/>
    <cellStyle name="Normal 7 2 2 2 3 2 8" xfId="8996" xr:uid="{00000000-0005-0000-0000-0000974C0000}"/>
    <cellStyle name="Normal 7 2 2 2 3 2 8 2" xfId="26349" xr:uid="{00000000-0005-0000-0000-0000984C0000}"/>
    <cellStyle name="Normal 7 2 2 2 3 2 8 3" xfId="43695" xr:uid="{00000000-0005-0000-0000-0000994C0000}"/>
    <cellStyle name="Normal 7 2 2 2 3 2 9" xfId="17676" xr:uid="{00000000-0005-0000-0000-00009A4C0000}"/>
    <cellStyle name="Normal 7 2 2 2 3 3" xfId="225" xr:uid="{00000000-0005-0000-0000-00009B4C0000}"/>
    <cellStyle name="Normal 7 2 2 2 3 3 10" xfId="34924" xr:uid="{00000000-0005-0000-0000-00009C4C0000}"/>
    <cellStyle name="Normal 7 2 2 2 3 3 2" xfId="960" xr:uid="{00000000-0005-0000-0000-00009D4C0000}"/>
    <cellStyle name="Normal 7 2 2 2 3 3 2 2" xfId="2773" xr:uid="{00000000-0005-0000-0000-00009E4C0000}"/>
    <cellStyle name="Normal 7 2 2 2 3 3 2 2 2" xfId="8555" xr:uid="{00000000-0005-0000-0000-00009F4C0000}"/>
    <cellStyle name="Normal 7 2 2 2 3 3 2 2 2 2" xfId="17228" xr:uid="{00000000-0005-0000-0000-0000A04C0000}"/>
    <cellStyle name="Normal 7 2 2 2 3 3 2 2 2 2 2" xfId="34581" xr:uid="{00000000-0005-0000-0000-0000A14C0000}"/>
    <cellStyle name="Normal 7 2 2 2 3 3 2 2 2 2 3" xfId="51927" xr:uid="{00000000-0005-0000-0000-0000A24C0000}"/>
    <cellStyle name="Normal 7 2 2 2 3 3 2 2 2 3" xfId="25908" xr:uid="{00000000-0005-0000-0000-0000A34C0000}"/>
    <cellStyle name="Normal 7 2 2 2 3 3 2 2 2 4" xfId="43254" xr:uid="{00000000-0005-0000-0000-0000A44C0000}"/>
    <cellStyle name="Normal 7 2 2 2 3 3 2 2 3" xfId="4586" xr:uid="{00000000-0005-0000-0000-0000A54C0000}"/>
    <cellStyle name="Normal 7 2 2 2 3 3 2 2 3 2" xfId="13259" xr:uid="{00000000-0005-0000-0000-0000A64C0000}"/>
    <cellStyle name="Normal 7 2 2 2 3 3 2 2 3 2 2" xfId="30612" xr:uid="{00000000-0005-0000-0000-0000A74C0000}"/>
    <cellStyle name="Normal 7 2 2 2 3 3 2 2 3 2 3" xfId="47958" xr:uid="{00000000-0005-0000-0000-0000A84C0000}"/>
    <cellStyle name="Normal 7 2 2 2 3 3 2 2 3 3" xfId="21939" xr:uid="{00000000-0005-0000-0000-0000A94C0000}"/>
    <cellStyle name="Normal 7 2 2 2 3 3 2 2 3 4" xfId="39285" xr:uid="{00000000-0005-0000-0000-0000AA4C0000}"/>
    <cellStyle name="Normal 7 2 2 2 3 3 2 2 4" xfId="11446" xr:uid="{00000000-0005-0000-0000-0000AB4C0000}"/>
    <cellStyle name="Normal 7 2 2 2 3 3 2 2 4 2" xfId="28799" xr:uid="{00000000-0005-0000-0000-0000AC4C0000}"/>
    <cellStyle name="Normal 7 2 2 2 3 3 2 2 4 3" xfId="46145" xr:uid="{00000000-0005-0000-0000-0000AD4C0000}"/>
    <cellStyle name="Normal 7 2 2 2 3 3 2 2 5" xfId="20126" xr:uid="{00000000-0005-0000-0000-0000AE4C0000}"/>
    <cellStyle name="Normal 7 2 2 2 3 3 2 2 6" xfId="37472" xr:uid="{00000000-0005-0000-0000-0000AF4C0000}"/>
    <cellStyle name="Normal 7 2 2 2 3 3 2 3" xfId="1695" xr:uid="{00000000-0005-0000-0000-0000B04C0000}"/>
    <cellStyle name="Normal 7 2 2 2 3 3 2 3 2" xfId="7477" xr:uid="{00000000-0005-0000-0000-0000B14C0000}"/>
    <cellStyle name="Normal 7 2 2 2 3 3 2 3 2 2" xfId="16150" xr:uid="{00000000-0005-0000-0000-0000B24C0000}"/>
    <cellStyle name="Normal 7 2 2 2 3 3 2 3 2 2 2" xfId="33503" xr:uid="{00000000-0005-0000-0000-0000B34C0000}"/>
    <cellStyle name="Normal 7 2 2 2 3 3 2 3 2 2 3" xfId="50849" xr:uid="{00000000-0005-0000-0000-0000B44C0000}"/>
    <cellStyle name="Normal 7 2 2 2 3 3 2 3 2 3" xfId="24830" xr:uid="{00000000-0005-0000-0000-0000B54C0000}"/>
    <cellStyle name="Normal 7 2 2 2 3 3 2 3 2 4" xfId="42176" xr:uid="{00000000-0005-0000-0000-0000B64C0000}"/>
    <cellStyle name="Normal 7 2 2 2 3 3 2 3 3" xfId="5321" xr:uid="{00000000-0005-0000-0000-0000B74C0000}"/>
    <cellStyle name="Normal 7 2 2 2 3 3 2 3 3 2" xfId="13994" xr:uid="{00000000-0005-0000-0000-0000B84C0000}"/>
    <cellStyle name="Normal 7 2 2 2 3 3 2 3 3 2 2" xfId="31347" xr:uid="{00000000-0005-0000-0000-0000B94C0000}"/>
    <cellStyle name="Normal 7 2 2 2 3 3 2 3 3 2 3" xfId="48693" xr:uid="{00000000-0005-0000-0000-0000BA4C0000}"/>
    <cellStyle name="Normal 7 2 2 2 3 3 2 3 3 3" xfId="22674" xr:uid="{00000000-0005-0000-0000-0000BB4C0000}"/>
    <cellStyle name="Normal 7 2 2 2 3 3 2 3 3 4" xfId="40020" xr:uid="{00000000-0005-0000-0000-0000BC4C0000}"/>
    <cellStyle name="Normal 7 2 2 2 3 3 2 3 4" xfId="10368" xr:uid="{00000000-0005-0000-0000-0000BD4C0000}"/>
    <cellStyle name="Normal 7 2 2 2 3 3 2 3 4 2" xfId="27721" xr:uid="{00000000-0005-0000-0000-0000BE4C0000}"/>
    <cellStyle name="Normal 7 2 2 2 3 3 2 3 4 3" xfId="45067" xr:uid="{00000000-0005-0000-0000-0000BF4C0000}"/>
    <cellStyle name="Normal 7 2 2 2 3 3 2 3 5" xfId="19048" xr:uid="{00000000-0005-0000-0000-0000C04C0000}"/>
    <cellStyle name="Normal 7 2 2 2 3 3 2 3 6" xfId="36394" xr:uid="{00000000-0005-0000-0000-0000C14C0000}"/>
    <cellStyle name="Normal 7 2 2 2 3 3 2 4" xfId="6742" xr:uid="{00000000-0005-0000-0000-0000C24C0000}"/>
    <cellStyle name="Normal 7 2 2 2 3 3 2 4 2" xfId="15415" xr:uid="{00000000-0005-0000-0000-0000C34C0000}"/>
    <cellStyle name="Normal 7 2 2 2 3 3 2 4 2 2" xfId="32768" xr:uid="{00000000-0005-0000-0000-0000C44C0000}"/>
    <cellStyle name="Normal 7 2 2 2 3 3 2 4 2 3" xfId="50114" xr:uid="{00000000-0005-0000-0000-0000C54C0000}"/>
    <cellStyle name="Normal 7 2 2 2 3 3 2 4 3" xfId="24095" xr:uid="{00000000-0005-0000-0000-0000C64C0000}"/>
    <cellStyle name="Normal 7 2 2 2 3 3 2 4 4" xfId="41441" xr:uid="{00000000-0005-0000-0000-0000C74C0000}"/>
    <cellStyle name="Normal 7 2 2 2 3 3 2 5" xfId="3508" xr:uid="{00000000-0005-0000-0000-0000C84C0000}"/>
    <cellStyle name="Normal 7 2 2 2 3 3 2 5 2" xfId="12181" xr:uid="{00000000-0005-0000-0000-0000C94C0000}"/>
    <cellStyle name="Normal 7 2 2 2 3 3 2 5 2 2" xfId="29534" xr:uid="{00000000-0005-0000-0000-0000CA4C0000}"/>
    <cellStyle name="Normal 7 2 2 2 3 3 2 5 2 3" xfId="46880" xr:uid="{00000000-0005-0000-0000-0000CB4C0000}"/>
    <cellStyle name="Normal 7 2 2 2 3 3 2 5 3" xfId="20861" xr:uid="{00000000-0005-0000-0000-0000CC4C0000}"/>
    <cellStyle name="Normal 7 2 2 2 3 3 2 5 4" xfId="38207" xr:uid="{00000000-0005-0000-0000-0000CD4C0000}"/>
    <cellStyle name="Normal 7 2 2 2 3 3 2 6" xfId="9633" xr:uid="{00000000-0005-0000-0000-0000CE4C0000}"/>
    <cellStyle name="Normal 7 2 2 2 3 3 2 6 2" xfId="26986" xr:uid="{00000000-0005-0000-0000-0000CF4C0000}"/>
    <cellStyle name="Normal 7 2 2 2 3 3 2 6 3" xfId="44332" xr:uid="{00000000-0005-0000-0000-0000D04C0000}"/>
    <cellStyle name="Normal 7 2 2 2 3 3 2 7" xfId="18313" xr:uid="{00000000-0005-0000-0000-0000D14C0000}"/>
    <cellStyle name="Normal 7 2 2 2 3 3 2 8" xfId="35659" xr:uid="{00000000-0005-0000-0000-0000D24C0000}"/>
    <cellStyle name="Normal 7 2 2 2 3 3 3" xfId="715" xr:uid="{00000000-0005-0000-0000-0000D34C0000}"/>
    <cellStyle name="Normal 7 2 2 2 3 3 3 2" xfId="2528" xr:uid="{00000000-0005-0000-0000-0000D44C0000}"/>
    <cellStyle name="Normal 7 2 2 2 3 3 3 2 2" xfId="8310" xr:uid="{00000000-0005-0000-0000-0000D54C0000}"/>
    <cellStyle name="Normal 7 2 2 2 3 3 3 2 2 2" xfId="16983" xr:uid="{00000000-0005-0000-0000-0000D64C0000}"/>
    <cellStyle name="Normal 7 2 2 2 3 3 3 2 2 2 2" xfId="34336" xr:uid="{00000000-0005-0000-0000-0000D74C0000}"/>
    <cellStyle name="Normal 7 2 2 2 3 3 3 2 2 2 3" xfId="51682" xr:uid="{00000000-0005-0000-0000-0000D84C0000}"/>
    <cellStyle name="Normal 7 2 2 2 3 3 3 2 2 3" xfId="25663" xr:uid="{00000000-0005-0000-0000-0000D94C0000}"/>
    <cellStyle name="Normal 7 2 2 2 3 3 3 2 2 4" xfId="43009" xr:uid="{00000000-0005-0000-0000-0000DA4C0000}"/>
    <cellStyle name="Normal 7 2 2 2 3 3 3 2 3" xfId="5762" xr:uid="{00000000-0005-0000-0000-0000DB4C0000}"/>
    <cellStyle name="Normal 7 2 2 2 3 3 3 2 3 2" xfId="14435" xr:uid="{00000000-0005-0000-0000-0000DC4C0000}"/>
    <cellStyle name="Normal 7 2 2 2 3 3 3 2 3 2 2" xfId="31788" xr:uid="{00000000-0005-0000-0000-0000DD4C0000}"/>
    <cellStyle name="Normal 7 2 2 2 3 3 3 2 3 2 3" xfId="49134" xr:uid="{00000000-0005-0000-0000-0000DE4C0000}"/>
    <cellStyle name="Normal 7 2 2 2 3 3 3 2 3 3" xfId="23115" xr:uid="{00000000-0005-0000-0000-0000DF4C0000}"/>
    <cellStyle name="Normal 7 2 2 2 3 3 3 2 3 4" xfId="40461" xr:uid="{00000000-0005-0000-0000-0000E04C0000}"/>
    <cellStyle name="Normal 7 2 2 2 3 3 3 2 4" xfId="11201" xr:uid="{00000000-0005-0000-0000-0000E14C0000}"/>
    <cellStyle name="Normal 7 2 2 2 3 3 3 2 4 2" xfId="28554" xr:uid="{00000000-0005-0000-0000-0000E24C0000}"/>
    <cellStyle name="Normal 7 2 2 2 3 3 3 2 4 3" xfId="45900" xr:uid="{00000000-0005-0000-0000-0000E34C0000}"/>
    <cellStyle name="Normal 7 2 2 2 3 3 3 2 5" xfId="19881" xr:uid="{00000000-0005-0000-0000-0000E44C0000}"/>
    <cellStyle name="Normal 7 2 2 2 3 3 3 2 6" xfId="37227" xr:uid="{00000000-0005-0000-0000-0000E54C0000}"/>
    <cellStyle name="Normal 7 2 2 2 3 3 3 3" xfId="6497" xr:uid="{00000000-0005-0000-0000-0000E64C0000}"/>
    <cellStyle name="Normal 7 2 2 2 3 3 3 3 2" xfId="15170" xr:uid="{00000000-0005-0000-0000-0000E74C0000}"/>
    <cellStyle name="Normal 7 2 2 2 3 3 3 3 2 2" xfId="32523" xr:uid="{00000000-0005-0000-0000-0000E84C0000}"/>
    <cellStyle name="Normal 7 2 2 2 3 3 3 3 2 3" xfId="49869" xr:uid="{00000000-0005-0000-0000-0000E94C0000}"/>
    <cellStyle name="Normal 7 2 2 2 3 3 3 3 3" xfId="23850" xr:uid="{00000000-0005-0000-0000-0000EA4C0000}"/>
    <cellStyle name="Normal 7 2 2 2 3 3 3 3 4" xfId="41196" xr:uid="{00000000-0005-0000-0000-0000EB4C0000}"/>
    <cellStyle name="Normal 7 2 2 2 3 3 3 4" xfId="4341" xr:uid="{00000000-0005-0000-0000-0000EC4C0000}"/>
    <cellStyle name="Normal 7 2 2 2 3 3 3 4 2" xfId="13014" xr:uid="{00000000-0005-0000-0000-0000ED4C0000}"/>
    <cellStyle name="Normal 7 2 2 2 3 3 3 4 2 2" xfId="30367" xr:uid="{00000000-0005-0000-0000-0000EE4C0000}"/>
    <cellStyle name="Normal 7 2 2 2 3 3 3 4 2 3" xfId="47713" xr:uid="{00000000-0005-0000-0000-0000EF4C0000}"/>
    <cellStyle name="Normal 7 2 2 2 3 3 3 4 3" xfId="21694" xr:uid="{00000000-0005-0000-0000-0000F04C0000}"/>
    <cellStyle name="Normal 7 2 2 2 3 3 3 4 4" xfId="39040" xr:uid="{00000000-0005-0000-0000-0000F14C0000}"/>
    <cellStyle name="Normal 7 2 2 2 3 3 3 5" xfId="9388" xr:uid="{00000000-0005-0000-0000-0000F24C0000}"/>
    <cellStyle name="Normal 7 2 2 2 3 3 3 5 2" xfId="26741" xr:uid="{00000000-0005-0000-0000-0000F34C0000}"/>
    <cellStyle name="Normal 7 2 2 2 3 3 3 5 3" xfId="44087" xr:uid="{00000000-0005-0000-0000-0000F44C0000}"/>
    <cellStyle name="Normal 7 2 2 2 3 3 3 6" xfId="18068" xr:uid="{00000000-0005-0000-0000-0000F54C0000}"/>
    <cellStyle name="Normal 7 2 2 2 3 3 3 7" xfId="35414" xr:uid="{00000000-0005-0000-0000-0000F64C0000}"/>
    <cellStyle name="Normal 7 2 2 2 3 3 4" xfId="2038" xr:uid="{00000000-0005-0000-0000-0000F74C0000}"/>
    <cellStyle name="Normal 7 2 2 2 3 3 4 2" xfId="7820" xr:uid="{00000000-0005-0000-0000-0000F84C0000}"/>
    <cellStyle name="Normal 7 2 2 2 3 3 4 2 2" xfId="16493" xr:uid="{00000000-0005-0000-0000-0000F94C0000}"/>
    <cellStyle name="Normal 7 2 2 2 3 3 4 2 2 2" xfId="33846" xr:uid="{00000000-0005-0000-0000-0000FA4C0000}"/>
    <cellStyle name="Normal 7 2 2 2 3 3 4 2 2 3" xfId="51192" xr:uid="{00000000-0005-0000-0000-0000FB4C0000}"/>
    <cellStyle name="Normal 7 2 2 2 3 3 4 2 3" xfId="25173" xr:uid="{00000000-0005-0000-0000-0000FC4C0000}"/>
    <cellStyle name="Normal 7 2 2 2 3 3 4 2 4" xfId="42519" xr:uid="{00000000-0005-0000-0000-0000FD4C0000}"/>
    <cellStyle name="Normal 7 2 2 2 3 3 4 3" xfId="3851" xr:uid="{00000000-0005-0000-0000-0000FE4C0000}"/>
    <cellStyle name="Normal 7 2 2 2 3 3 4 3 2" xfId="12524" xr:uid="{00000000-0005-0000-0000-0000FF4C0000}"/>
    <cellStyle name="Normal 7 2 2 2 3 3 4 3 2 2" xfId="29877" xr:uid="{00000000-0005-0000-0000-0000004D0000}"/>
    <cellStyle name="Normal 7 2 2 2 3 3 4 3 2 3" xfId="47223" xr:uid="{00000000-0005-0000-0000-0000014D0000}"/>
    <cellStyle name="Normal 7 2 2 2 3 3 4 3 3" xfId="21204" xr:uid="{00000000-0005-0000-0000-0000024D0000}"/>
    <cellStyle name="Normal 7 2 2 2 3 3 4 3 4" xfId="38550" xr:uid="{00000000-0005-0000-0000-0000034D0000}"/>
    <cellStyle name="Normal 7 2 2 2 3 3 4 4" xfId="10711" xr:uid="{00000000-0005-0000-0000-0000044D0000}"/>
    <cellStyle name="Normal 7 2 2 2 3 3 4 4 2" xfId="28064" xr:uid="{00000000-0005-0000-0000-0000054D0000}"/>
    <cellStyle name="Normal 7 2 2 2 3 3 4 4 3" xfId="45410" xr:uid="{00000000-0005-0000-0000-0000064D0000}"/>
    <cellStyle name="Normal 7 2 2 2 3 3 4 5" xfId="19391" xr:uid="{00000000-0005-0000-0000-0000074D0000}"/>
    <cellStyle name="Normal 7 2 2 2 3 3 4 6" xfId="36737" xr:uid="{00000000-0005-0000-0000-0000084D0000}"/>
    <cellStyle name="Normal 7 2 2 2 3 3 5" xfId="1450" xr:uid="{00000000-0005-0000-0000-0000094D0000}"/>
    <cellStyle name="Normal 7 2 2 2 3 3 5 2" xfId="7232" xr:uid="{00000000-0005-0000-0000-00000A4D0000}"/>
    <cellStyle name="Normal 7 2 2 2 3 3 5 2 2" xfId="15905" xr:uid="{00000000-0005-0000-0000-00000B4D0000}"/>
    <cellStyle name="Normal 7 2 2 2 3 3 5 2 2 2" xfId="33258" xr:uid="{00000000-0005-0000-0000-00000C4D0000}"/>
    <cellStyle name="Normal 7 2 2 2 3 3 5 2 2 3" xfId="50604" xr:uid="{00000000-0005-0000-0000-00000D4D0000}"/>
    <cellStyle name="Normal 7 2 2 2 3 3 5 2 3" xfId="24585" xr:uid="{00000000-0005-0000-0000-00000E4D0000}"/>
    <cellStyle name="Normal 7 2 2 2 3 3 5 2 4" xfId="41931" xr:uid="{00000000-0005-0000-0000-00000F4D0000}"/>
    <cellStyle name="Normal 7 2 2 2 3 3 5 3" xfId="5076" xr:uid="{00000000-0005-0000-0000-0000104D0000}"/>
    <cellStyle name="Normal 7 2 2 2 3 3 5 3 2" xfId="13749" xr:uid="{00000000-0005-0000-0000-0000114D0000}"/>
    <cellStyle name="Normal 7 2 2 2 3 3 5 3 2 2" xfId="31102" xr:uid="{00000000-0005-0000-0000-0000124D0000}"/>
    <cellStyle name="Normal 7 2 2 2 3 3 5 3 2 3" xfId="48448" xr:uid="{00000000-0005-0000-0000-0000134D0000}"/>
    <cellStyle name="Normal 7 2 2 2 3 3 5 3 3" xfId="22429" xr:uid="{00000000-0005-0000-0000-0000144D0000}"/>
    <cellStyle name="Normal 7 2 2 2 3 3 5 3 4" xfId="39775" xr:uid="{00000000-0005-0000-0000-0000154D0000}"/>
    <cellStyle name="Normal 7 2 2 2 3 3 5 4" xfId="10123" xr:uid="{00000000-0005-0000-0000-0000164D0000}"/>
    <cellStyle name="Normal 7 2 2 2 3 3 5 4 2" xfId="27476" xr:uid="{00000000-0005-0000-0000-0000174D0000}"/>
    <cellStyle name="Normal 7 2 2 2 3 3 5 4 3" xfId="44822" xr:uid="{00000000-0005-0000-0000-0000184D0000}"/>
    <cellStyle name="Normal 7 2 2 2 3 3 5 5" xfId="18803" xr:uid="{00000000-0005-0000-0000-0000194D0000}"/>
    <cellStyle name="Normal 7 2 2 2 3 3 5 6" xfId="36149" xr:uid="{00000000-0005-0000-0000-00001A4D0000}"/>
    <cellStyle name="Normal 7 2 2 2 3 3 6" xfId="6007" xr:uid="{00000000-0005-0000-0000-00001B4D0000}"/>
    <cellStyle name="Normal 7 2 2 2 3 3 6 2" xfId="14680" xr:uid="{00000000-0005-0000-0000-00001C4D0000}"/>
    <cellStyle name="Normal 7 2 2 2 3 3 6 2 2" xfId="32033" xr:uid="{00000000-0005-0000-0000-00001D4D0000}"/>
    <cellStyle name="Normal 7 2 2 2 3 3 6 2 3" xfId="49379" xr:uid="{00000000-0005-0000-0000-00001E4D0000}"/>
    <cellStyle name="Normal 7 2 2 2 3 3 6 3" xfId="23360" xr:uid="{00000000-0005-0000-0000-00001F4D0000}"/>
    <cellStyle name="Normal 7 2 2 2 3 3 6 4" xfId="40706" xr:uid="{00000000-0005-0000-0000-0000204D0000}"/>
    <cellStyle name="Normal 7 2 2 2 3 3 7" xfId="3263" xr:uid="{00000000-0005-0000-0000-0000214D0000}"/>
    <cellStyle name="Normal 7 2 2 2 3 3 7 2" xfId="11936" xr:uid="{00000000-0005-0000-0000-0000224D0000}"/>
    <cellStyle name="Normal 7 2 2 2 3 3 7 2 2" xfId="29289" xr:uid="{00000000-0005-0000-0000-0000234D0000}"/>
    <cellStyle name="Normal 7 2 2 2 3 3 7 2 3" xfId="46635" xr:uid="{00000000-0005-0000-0000-0000244D0000}"/>
    <cellStyle name="Normal 7 2 2 2 3 3 7 3" xfId="20616" xr:uid="{00000000-0005-0000-0000-0000254D0000}"/>
    <cellStyle name="Normal 7 2 2 2 3 3 7 4" xfId="37962" xr:uid="{00000000-0005-0000-0000-0000264D0000}"/>
    <cellStyle name="Normal 7 2 2 2 3 3 8" xfId="8898" xr:uid="{00000000-0005-0000-0000-0000274D0000}"/>
    <cellStyle name="Normal 7 2 2 2 3 3 8 2" xfId="26251" xr:uid="{00000000-0005-0000-0000-0000284D0000}"/>
    <cellStyle name="Normal 7 2 2 2 3 3 8 3" xfId="43597" xr:uid="{00000000-0005-0000-0000-0000294D0000}"/>
    <cellStyle name="Normal 7 2 2 2 3 3 9" xfId="17578" xr:uid="{00000000-0005-0000-0000-00002A4D0000}"/>
    <cellStyle name="Normal 7 2 2 2 3 4" xfId="813" xr:uid="{00000000-0005-0000-0000-00002B4D0000}"/>
    <cellStyle name="Normal 7 2 2 2 3 4 2" xfId="2626" xr:uid="{00000000-0005-0000-0000-00002C4D0000}"/>
    <cellStyle name="Normal 7 2 2 2 3 4 2 2" xfId="8408" xr:uid="{00000000-0005-0000-0000-00002D4D0000}"/>
    <cellStyle name="Normal 7 2 2 2 3 4 2 2 2" xfId="17081" xr:uid="{00000000-0005-0000-0000-00002E4D0000}"/>
    <cellStyle name="Normal 7 2 2 2 3 4 2 2 2 2" xfId="34434" xr:uid="{00000000-0005-0000-0000-00002F4D0000}"/>
    <cellStyle name="Normal 7 2 2 2 3 4 2 2 2 3" xfId="51780" xr:uid="{00000000-0005-0000-0000-0000304D0000}"/>
    <cellStyle name="Normal 7 2 2 2 3 4 2 2 3" xfId="25761" xr:uid="{00000000-0005-0000-0000-0000314D0000}"/>
    <cellStyle name="Normal 7 2 2 2 3 4 2 2 4" xfId="43107" xr:uid="{00000000-0005-0000-0000-0000324D0000}"/>
    <cellStyle name="Normal 7 2 2 2 3 4 2 3" xfId="4439" xr:uid="{00000000-0005-0000-0000-0000334D0000}"/>
    <cellStyle name="Normal 7 2 2 2 3 4 2 3 2" xfId="13112" xr:uid="{00000000-0005-0000-0000-0000344D0000}"/>
    <cellStyle name="Normal 7 2 2 2 3 4 2 3 2 2" xfId="30465" xr:uid="{00000000-0005-0000-0000-0000354D0000}"/>
    <cellStyle name="Normal 7 2 2 2 3 4 2 3 2 3" xfId="47811" xr:uid="{00000000-0005-0000-0000-0000364D0000}"/>
    <cellStyle name="Normal 7 2 2 2 3 4 2 3 3" xfId="21792" xr:uid="{00000000-0005-0000-0000-0000374D0000}"/>
    <cellStyle name="Normal 7 2 2 2 3 4 2 3 4" xfId="39138" xr:uid="{00000000-0005-0000-0000-0000384D0000}"/>
    <cellStyle name="Normal 7 2 2 2 3 4 2 4" xfId="11299" xr:uid="{00000000-0005-0000-0000-0000394D0000}"/>
    <cellStyle name="Normal 7 2 2 2 3 4 2 4 2" xfId="28652" xr:uid="{00000000-0005-0000-0000-00003A4D0000}"/>
    <cellStyle name="Normal 7 2 2 2 3 4 2 4 3" xfId="45998" xr:uid="{00000000-0005-0000-0000-00003B4D0000}"/>
    <cellStyle name="Normal 7 2 2 2 3 4 2 5" xfId="19979" xr:uid="{00000000-0005-0000-0000-00003C4D0000}"/>
    <cellStyle name="Normal 7 2 2 2 3 4 2 6" xfId="37325" xr:uid="{00000000-0005-0000-0000-00003D4D0000}"/>
    <cellStyle name="Normal 7 2 2 2 3 4 3" xfId="1548" xr:uid="{00000000-0005-0000-0000-00003E4D0000}"/>
    <cellStyle name="Normal 7 2 2 2 3 4 3 2" xfId="7330" xr:uid="{00000000-0005-0000-0000-00003F4D0000}"/>
    <cellStyle name="Normal 7 2 2 2 3 4 3 2 2" xfId="16003" xr:uid="{00000000-0005-0000-0000-0000404D0000}"/>
    <cellStyle name="Normal 7 2 2 2 3 4 3 2 2 2" xfId="33356" xr:uid="{00000000-0005-0000-0000-0000414D0000}"/>
    <cellStyle name="Normal 7 2 2 2 3 4 3 2 2 3" xfId="50702" xr:uid="{00000000-0005-0000-0000-0000424D0000}"/>
    <cellStyle name="Normal 7 2 2 2 3 4 3 2 3" xfId="24683" xr:uid="{00000000-0005-0000-0000-0000434D0000}"/>
    <cellStyle name="Normal 7 2 2 2 3 4 3 2 4" xfId="42029" xr:uid="{00000000-0005-0000-0000-0000444D0000}"/>
    <cellStyle name="Normal 7 2 2 2 3 4 3 3" xfId="5174" xr:uid="{00000000-0005-0000-0000-0000454D0000}"/>
    <cellStyle name="Normal 7 2 2 2 3 4 3 3 2" xfId="13847" xr:uid="{00000000-0005-0000-0000-0000464D0000}"/>
    <cellStyle name="Normal 7 2 2 2 3 4 3 3 2 2" xfId="31200" xr:uid="{00000000-0005-0000-0000-0000474D0000}"/>
    <cellStyle name="Normal 7 2 2 2 3 4 3 3 2 3" xfId="48546" xr:uid="{00000000-0005-0000-0000-0000484D0000}"/>
    <cellStyle name="Normal 7 2 2 2 3 4 3 3 3" xfId="22527" xr:uid="{00000000-0005-0000-0000-0000494D0000}"/>
    <cellStyle name="Normal 7 2 2 2 3 4 3 3 4" xfId="39873" xr:uid="{00000000-0005-0000-0000-00004A4D0000}"/>
    <cellStyle name="Normal 7 2 2 2 3 4 3 4" xfId="10221" xr:uid="{00000000-0005-0000-0000-00004B4D0000}"/>
    <cellStyle name="Normal 7 2 2 2 3 4 3 4 2" xfId="27574" xr:uid="{00000000-0005-0000-0000-00004C4D0000}"/>
    <cellStyle name="Normal 7 2 2 2 3 4 3 4 3" xfId="44920" xr:uid="{00000000-0005-0000-0000-00004D4D0000}"/>
    <cellStyle name="Normal 7 2 2 2 3 4 3 5" xfId="18901" xr:uid="{00000000-0005-0000-0000-00004E4D0000}"/>
    <cellStyle name="Normal 7 2 2 2 3 4 3 6" xfId="36247" xr:uid="{00000000-0005-0000-0000-00004F4D0000}"/>
    <cellStyle name="Normal 7 2 2 2 3 4 4" xfId="6595" xr:uid="{00000000-0005-0000-0000-0000504D0000}"/>
    <cellStyle name="Normal 7 2 2 2 3 4 4 2" xfId="15268" xr:uid="{00000000-0005-0000-0000-0000514D0000}"/>
    <cellStyle name="Normal 7 2 2 2 3 4 4 2 2" xfId="32621" xr:uid="{00000000-0005-0000-0000-0000524D0000}"/>
    <cellStyle name="Normal 7 2 2 2 3 4 4 2 3" xfId="49967" xr:uid="{00000000-0005-0000-0000-0000534D0000}"/>
    <cellStyle name="Normal 7 2 2 2 3 4 4 3" xfId="23948" xr:uid="{00000000-0005-0000-0000-0000544D0000}"/>
    <cellStyle name="Normal 7 2 2 2 3 4 4 4" xfId="41294" xr:uid="{00000000-0005-0000-0000-0000554D0000}"/>
    <cellStyle name="Normal 7 2 2 2 3 4 5" xfId="3361" xr:uid="{00000000-0005-0000-0000-0000564D0000}"/>
    <cellStyle name="Normal 7 2 2 2 3 4 5 2" xfId="12034" xr:uid="{00000000-0005-0000-0000-0000574D0000}"/>
    <cellStyle name="Normal 7 2 2 2 3 4 5 2 2" xfId="29387" xr:uid="{00000000-0005-0000-0000-0000584D0000}"/>
    <cellStyle name="Normal 7 2 2 2 3 4 5 2 3" xfId="46733" xr:uid="{00000000-0005-0000-0000-0000594D0000}"/>
    <cellStyle name="Normal 7 2 2 2 3 4 5 3" xfId="20714" xr:uid="{00000000-0005-0000-0000-00005A4D0000}"/>
    <cellStyle name="Normal 7 2 2 2 3 4 5 4" xfId="38060" xr:uid="{00000000-0005-0000-0000-00005B4D0000}"/>
    <cellStyle name="Normal 7 2 2 2 3 4 6" xfId="9486" xr:uid="{00000000-0005-0000-0000-00005C4D0000}"/>
    <cellStyle name="Normal 7 2 2 2 3 4 6 2" xfId="26839" xr:uid="{00000000-0005-0000-0000-00005D4D0000}"/>
    <cellStyle name="Normal 7 2 2 2 3 4 6 3" xfId="44185" xr:uid="{00000000-0005-0000-0000-00005E4D0000}"/>
    <cellStyle name="Normal 7 2 2 2 3 4 7" xfId="18166" xr:uid="{00000000-0005-0000-0000-00005F4D0000}"/>
    <cellStyle name="Normal 7 2 2 2 3 4 8" xfId="35512" xr:uid="{00000000-0005-0000-0000-0000604D0000}"/>
    <cellStyle name="Normal 7 2 2 2 3 5" xfId="470" xr:uid="{00000000-0005-0000-0000-0000614D0000}"/>
    <cellStyle name="Normal 7 2 2 2 3 5 2" xfId="2283" xr:uid="{00000000-0005-0000-0000-0000624D0000}"/>
    <cellStyle name="Normal 7 2 2 2 3 5 2 2" xfId="8065" xr:uid="{00000000-0005-0000-0000-0000634D0000}"/>
    <cellStyle name="Normal 7 2 2 2 3 5 2 2 2" xfId="16738" xr:uid="{00000000-0005-0000-0000-0000644D0000}"/>
    <cellStyle name="Normal 7 2 2 2 3 5 2 2 2 2" xfId="34091" xr:uid="{00000000-0005-0000-0000-0000654D0000}"/>
    <cellStyle name="Normal 7 2 2 2 3 5 2 2 2 3" xfId="51437" xr:uid="{00000000-0005-0000-0000-0000664D0000}"/>
    <cellStyle name="Normal 7 2 2 2 3 5 2 2 3" xfId="25418" xr:uid="{00000000-0005-0000-0000-0000674D0000}"/>
    <cellStyle name="Normal 7 2 2 2 3 5 2 2 4" xfId="42764" xr:uid="{00000000-0005-0000-0000-0000684D0000}"/>
    <cellStyle name="Normal 7 2 2 2 3 5 2 3" xfId="5566" xr:uid="{00000000-0005-0000-0000-0000694D0000}"/>
    <cellStyle name="Normal 7 2 2 2 3 5 2 3 2" xfId="14239" xr:uid="{00000000-0005-0000-0000-00006A4D0000}"/>
    <cellStyle name="Normal 7 2 2 2 3 5 2 3 2 2" xfId="31592" xr:uid="{00000000-0005-0000-0000-00006B4D0000}"/>
    <cellStyle name="Normal 7 2 2 2 3 5 2 3 2 3" xfId="48938" xr:uid="{00000000-0005-0000-0000-00006C4D0000}"/>
    <cellStyle name="Normal 7 2 2 2 3 5 2 3 3" xfId="22919" xr:uid="{00000000-0005-0000-0000-00006D4D0000}"/>
    <cellStyle name="Normal 7 2 2 2 3 5 2 3 4" xfId="40265" xr:uid="{00000000-0005-0000-0000-00006E4D0000}"/>
    <cellStyle name="Normal 7 2 2 2 3 5 2 4" xfId="10956" xr:uid="{00000000-0005-0000-0000-00006F4D0000}"/>
    <cellStyle name="Normal 7 2 2 2 3 5 2 4 2" xfId="28309" xr:uid="{00000000-0005-0000-0000-0000704D0000}"/>
    <cellStyle name="Normal 7 2 2 2 3 5 2 4 3" xfId="45655" xr:uid="{00000000-0005-0000-0000-0000714D0000}"/>
    <cellStyle name="Normal 7 2 2 2 3 5 2 5" xfId="19636" xr:uid="{00000000-0005-0000-0000-0000724D0000}"/>
    <cellStyle name="Normal 7 2 2 2 3 5 2 6" xfId="36982" xr:uid="{00000000-0005-0000-0000-0000734D0000}"/>
    <cellStyle name="Normal 7 2 2 2 3 5 3" xfId="6252" xr:uid="{00000000-0005-0000-0000-0000744D0000}"/>
    <cellStyle name="Normal 7 2 2 2 3 5 3 2" xfId="14925" xr:uid="{00000000-0005-0000-0000-0000754D0000}"/>
    <cellStyle name="Normal 7 2 2 2 3 5 3 2 2" xfId="32278" xr:uid="{00000000-0005-0000-0000-0000764D0000}"/>
    <cellStyle name="Normal 7 2 2 2 3 5 3 2 3" xfId="49624" xr:uid="{00000000-0005-0000-0000-0000774D0000}"/>
    <cellStyle name="Normal 7 2 2 2 3 5 3 3" xfId="23605" xr:uid="{00000000-0005-0000-0000-0000784D0000}"/>
    <cellStyle name="Normal 7 2 2 2 3 5 3 4" xfId="40951" xr:uid="{00000000-0005-0000-0000-0000794D0000}"/>
    <cellStyle name="Normal 7 2 2 2 3 5 4" xfId="4096" xr:uid="{00000000-0005-0000-0000-00007A4D0000}"/>
    <cellStyle name="Normal 7 2 2 2 3 5 4 2" xfId="12769" xr:uid="{00000000-0005-0000-0000-00007B4D0000}"/>
    <cellStyle name="Normal 7 2 2 2 3 5 4 2 2" xfId="30122" xr:uid="{00000000-0005-0000-0000-00007C4D0000}"/>
    <cellStyle name="Normal 7 2 2 2 3 5 4 2 3" xfId="47468" xr:uid="{00000000-0005-0000-0000-00007D4D0000}"/>
    <cellStyle name="Normal 7 2 2 2 3 5 4 3" xfId="21449" xr:uid="{00000000-0005-0000-0000-00007E4D0000}"/>
    <cellStyle name="Normal 7 2 2 2 3 5 4 4" xfId="38795" xr:uid="{00000000-0005-0000-0000-00007F4D0000}"/>
    <cellStyle name="Normal 7 2 2 2 3 5 5" xfId="9143" xr:uid="{00000000-0005-0000-0000-0000804D0000}"/>
    <cellStyle name="Normal 7 2 2 2 3 5 5 2" xfId="26496" xr:uid="{00000000-0005-0000-0000-0000814D0000}"/>
    <cellStyle name="Normal 7 2 2 2 3 5 5 3" xfId="43842" xr:uid="{00000000-0005-0000-0000-0000824D0000}"/>
    <cellStyle name="Normal 7 2 2 2 3 5 6" xfId="17823" xr:uid="{00000000-0005-0000-0000-0000834D0000}"/>
    <cellStyle name="Normal 7 2 2 2 3 5 7" xfId="35169" xr:uid="{00000000-0005-0000-0000-0000844D0000}"/>
    <cellStyle name="Normal 7 2 2 2 3 6" xfId="1891" xr:uid="{00000000-0005-0000-0000-0000854D0000}"/>
    <cellStyle name="Normal 7 2 2 2 3 6 2" xfId="7673" xr:uid="{00000000-0005-0000-0000-0000864D0000}"/>
    <cellStyle name="Normal 7 2 2 2 3 6 2 2" xfId="16346" xr:uid="{00000000-0005-0000-0000-0000874D0000}"/>
    <cellStyle name="Normal 7 2 2 2 3 6 2 2 2" xfId="33699" xr:uid="{00000000-0005-0000-0000-0000884D0000}"/>
    <cellStyle name="Normal 7 2 2 2 3 6 2 2 3" xfId="51045" xr:uid="{00000000-0005-0000-0000-0000894D0000}"/>
    <cellStyle name="Normal 7 2 2 2 3 6 2 3" xfId="25026" xr:uid="{00000000-0005-0000-0000-00008A4D0000}"/>
    <cellStyle name="Normal 7 2 2 2 3 6 2 4" xfId="42372" xr:uid="{00000000-0005-0000-0000-00008B4D0000}"/>
    <cellStyle name="Normal 7 2 2 2 3 6 3" xfId="3704" xr:uid="{00000000-0005-0000-0000-00008C4D0000}"/>
    <cellStyle name="Normal 7 2 2 2 3 6 3 2" xfId="12377" xr:uid="{00000000-0005-0000-0000-00008D4D0000}"/>
    <cellStyle name="Normal 7 2 2 2 3 6 3 2 2" xfId="29730" xr:uid="{00000000-0005-0000-0000-00008E4D0000}"/>
    <cellStyle name="Normal 7 2 2 2 3 6 3 2 3" xfId="47076" xr:uid="{00000000-0005-0000-0000-00008F4D0000}"/>
    <cellStyle name="Normal 7 2 2 2 3 6 3 3" xfId="21057" xr:uid="{00000000-0005-0000-0000-0000904D0000}"/>
    <cellStyle name="Normal 7 2 2 2 3 6 3 4" xfId="38403" xr:uid="{00000000-0005-0000-0000-0000914D0000}"/>
    <cellStyle name="Normal 7 2 2 2 3 6 4" xfId="10564" xr:uid="{00000000-0005-0000-0000-0000924D0000}"/>
    <cellStyle name="Normal 7 2 2 2 3 6 4 2" xfId="27917" xr:uid="{00000000-0005-0000-0000-0000934D0000}"/>
    <cellStyle name="Normal 7 2 2 2 3 6 4 3" xfId="45263" xr:uid="{00000000-0005-0000-0000-0000944D0000}"/>
    <cellStyle name="Normal 7 2 2 2 3 6 5" xfId="19244" xr:uid="{00000000-0005-0000-0000-0000954D0000}"/>
    <cellStyle name="Normal 7 2 2 2 3 6 6" xfId="36590" xr:uid="{00000000-0005-0000-0000-0000964D0000}"/>
    <cellStyle name="Normal 7 2 2 2 3 7" xfId="1205" xr:uid="{00000000-0005-0000-0000-0000974D0000}"/>
    <cellStyle name="Normal 7 2 2 2 3 7 2" xfId="6987" xr:uid="{00000000-0005-0000-0000-0000984D0000}"/>
    <cellStyle name="Normal 7 2 2 2 3 7 2 2" xfId="15660" xr:uid="{00000000-0005-0000-0000-0000994D0000}"/>
    <cellStyle name="Normal 7 2 2 2 3 7 2 2 2" xfId="33013" xr:uid="{00000000-0005-0000-0000-00009A4D0000}"/>
    <cellStyle name="Normal 7 2 2 2 3 7 2 2 3" xfId="50359" xr:uid="{00000000-0005-0000-0000-00009B4D0000}"/>
    <cellStyle name="Normal 7 2 2 2 3 7 2 3" xfId="24340" xr:uid="{00000000-0005-0000-0000-00009C4D0000}"/>
    <cellStyle name="Normal 7 2 2 2 3 7 2 4" xfId="41686" xr:uid="{00000000-0005-0000-0000-00009D4D0000}"/>
    <cellStyle name="Normal 7 2 2 2 3 7 3" xfId="4831" xr:uid="{00000000-0005-0000-0000-00009E4D0000}"/>
    <cellStyle name="Normal 7 2 2 2 3 7 3 2" xfId="13504" xr:uid="{00000000-0005-0000-0000-00009F4D0000}"/>
    <cellStyle name="Normal 7 2 2 2 3 7 3 2 2" xfId="30857" xr:uid="{00000000-0005-0000-0000-0000A04D0000}"/>
    <cellStyle name="Normal 7 2 2 2 3 7 3 2 3" xfId="48203" xr:uid="{00000000-0005-0000-0000-0000A14D0000}"/>
    <cellStyle name="Normal 7 2 2 2 3 7 3 3" xfId="22184" xr:uid="{00000000-0005-0000-0000-0000A24D0000}"/>
    <cellStyle name="Normal 7 2 2 2 3 7 3 4" xfId="39530" xr:uid="{00000000-0005-0000-0000-0000A34D0000}"/>
    <cellStyle name="Normal 7 2 2 2 3 7 4" xfId="9878" xr:uid="{00000000-0005-0000-0000-0000A44D0000}"/>
    <cellStyle name="Normal 7 2 2 2 3 7 4 2" xfId="27231" xr:uid="{00000000-0005-0000-0000-0000A54D0000}"/>
    <cellStyle name="Normal 7 2 2 2 3 7 4 3" xfId="44577" xr:uid="{00000000-0005-0000-0000-0000A64D0000}"/>
    <cellStyle name="Normal 7 2 2 2 3 7 5" xfId="18558" xr:uid="{00000000-0005-0000-0000-0000A74D0000}"/>
    <cellStyle name="Normal 7 2 2 2 3 7 6" xfId="35904" xr:uid="{00000000-0005-0000-0000-0000A84D0000}"/>
    <cellStyle name="Normal 7 2 2 2 3 8" xfId="5860" xr:uid="{00000000-0005-0000-0000-0000A94D0000}"/>
    <cellStyle name="Normal 7 2 2 2 3 8 2" xfId="14533" xr:uid="{00000000-0005-0000-0000-0000AA4D0000}"/>
    <cellStyle name="Normal 7 2 2 2 3 8 2 2" xfId="31886" xr:uid="{00000000-0005-0000-0000-0000AB4D0000}"/>
    <cellStyle name="Normal 7 2 2 2 3 8 2 3" xfId="49232" xr:uid="{00000000-0005-0000-0000-0000AC4D0000}"/>
    <cellStyle name="Normal 7 2 2 2 3 8 3" xfId="23213" xr:uid="{00000000-0005-0000-0000-0000AD4D0000}"/>
    <cellStyle name="Normal 7 2 2 2 3 8 4" xfId="40559" xr:uid="{00000000-0005-0000-0000-0000AE4D0000}"/>
    <cellStyle name="Normal 7 2 2 2 3 9" xfId="3018" xr:uid="{00000000-0005-0000-0000-0000AF4D0000}"/>
    <cellStyle name="Normal 7 2 2 2 3 9 2" xfId="11691" xr:uid="{00000000-0005-0000-0000-0000B04D0000}"/>
    <cellStyle name="Normal 7 2 2 2 3 9 2 2" xfId="29044" xr:uid="{00000000-0005-0000-0000-0000B14D0000}"/>
    <cellStyle name="Normal 7 2 2 2 3 9 2 3" xfId="46390" xr:uid="{00000000-0005-0000-0000-0000B24D0000}"/>
    <cellStyle name="Normal 7 2 2 2 3 9 3" xfId="20371" xr:uid="{00000000-0005-0000-0000-0000B34D0000}"/>
    <cellStyle name="Normal 7 2 2 2 3 9 4" xfId="37717" xr:uid="{00000000-0005-0000-0000-0000B44D0000}"/>
    <cellStyle name="Normal 7 2 2 2 4" xfId="176" xr:uid="{00000000-0005-0000-0000-0000B54D0000}"/>
    <cellStyle name="Normal 7 2 2 2 4 10" xfId="17529" xr:uid="{00000000-0005-0000-0000-0000B64D0000}"/>
    <cellStyle name="Normal 7 2 2 2 4 11" xfId="34875" xr:uid="{00000000-0005-0000-0000-0000B74D0000}"/>
    <cellStyle name="Normal 7 2 2 2 4 2" xfId="666" xr:uid="{00000000-0005-0000-0000-0000B84D0000}"/>
    <cellStyle name="Normal 7 2 2 2 4 2 2" xfId="2479" xr:uid="{00000000-0005-0000-0000-0000B94D0000}"/>
    <cellStyle name="Normal 7 2 2 2 4 2 2 2" xfId="8261" xr:uid="{00000000-0005-0000-0000-0000BA4D0000}"/>
    <cellStyle name="Normal 7 2 2 2 4 2 2 2 2" xfId="16934" xr:uid="{00000000-0005-0000-0000-0000BB4D0000}"/>
    <cellStyle name="Normal 7 2 2 2 4 2 2 2 2 2" xfId="34287" xr:uid="{00000000-0005-0000-0000-0000BC4D0000}"/>
    <cellStyle name="Normal 7 2 2 2 4 2 2 2 2 3" xfId="51633" xr:uid="{00000000-0005-0000-0000-0000BD4D0000}"/>
    <cellStyle name="Normal 7 2 2 2 4 2 2 2 3" xfId="25614" xr:uid="{00000000-0005-0000-0000-0000BE4D0000}"/>
    <cellStyle name="Normal 7 2 2 2 4 2 2 2 4" xfId="42960" xr:uid="{00000000-0005-0000-0000-0000BF4D0000}"/>
    <cellStyle name="Normal 7 2 2 2 4 2 2 3" xfId="4292" xr:uid="{00000000-0005-0000-0000-0000C04D0000}"/>
    <cellStyle name="Normal 7 2 2 2 4 2 2 3 2" xfId="12965" xr:uid="{00000000-0005-0000-0000-0000C14D0000}"/>
    <cellStyle name="Normal 7 2 2 2 4 2 2 3 2 2" xfId="30318" xr:uid="{00000000-0005-0000-0000-0000C24D0000}"/>
    <cellStyle name="Normal 7 2 2 2 4 2 2 3 2 3" xfId="47664" xr:uid="{00000000-0005-0000-0000-0000C34D0000}"/>
    <cellStyle name="Normal 7 2 2 2 4 2 2 3 3" xfId="21645" xr:uid="{00000000-0005-0000-0000-0000C44D0000}"/>
    <cellStyle name="Normal 7 2 2 2 4 2 2 3 4" xfId="38991" xr:uid="{00000000-0005-0000-0000-0000C54D0000}"/>
    <cellStyle name="Normal 7 2 2 2 4 2 2 4" xfId="11152" xr:uid="{00000000-0005-0000-0000-0000C64D0000}"/>
    <cellStyle name="Normal 7 2 2 2 4 2 2 4 2" xfId="28505" xr:uid="{00000000-0005-0000-0000-0000C74D0000}"/>
    <cellStyle name="Normal 7 2 2 2 4 2 2 4 3" xfId="45851" xr:uid="{00000000-0005-0000-0000-0000C84D0000}"/>
    <cellStyle name="Normal 7 2 2 2 4 2 2 5" xfId="19832" xr:uid="{00000000-0005-0000-0000-0000C94D0000}"/>
    <cellStyle name="Normal 7 2 2 2 4 2 2 6" xfId="37178" xr:uid="{00000000-0005-0000-0000-0000CA4D0000}"/>
    <cellStyle name="Normal 7 2 2 2 4 2 3" xfId="1401" xr:uid="{00000000-0005-0000-0000-0000CB4D0000}"/>
    <cellStyle name="Normal 7 2 2 2 4 2 3 2" xfId="7183" xr:uid="{00000000-0005-0000-0000-0000CC4D0000}"/>
    <cellStyle name="Normal 7 2 2 2 4 2 3 2 2" xfId="15856" xr:uid="{00000000-0005-0000-0000-0000CD4D0000}"/>
    <cellStyle name="Normal 7 2 2 2 4 2 3 2 2 2" xfId="33209" xr:uid="{00000000-0005-0000-0000-0000CE4D0000}"/>
    <cellStyle name="Normal 7 2 2 2 4 2 3 2 2 3" xfId="50555" xr:uid="{00000000-0005-0000-0000-0000CF4D0000}"/>
    <cellStyle name="Normal 7 2 2 2 4 2 3 2 3" xfId="24536" xr:uid="{00000000-0005-0000-0000-0000D04D0000}"/>
    <cellStyle name="Normal 7 2 2 2 4 2 3 2 4" xfId="41882" xr:uid="{00000000-0005-0000-0000-0000D14D0000}"/>
    <cellStyle name="Normal 7 2 2 2 4 2 3 3" xfId="5027" xr:uid="{00000000-0005-0000-0000-0000D24D0000}"/>
    <cellStyle name="Normal 7 2 2 2 4 2 3 3 2" xfId="13700" xr:uid="{00000000-0005-0000-0000-0000D34D0000}"/>
    <cellStyle name="Normal 7 2 2 2 4 2 3 3 2 2" xfId="31053" xr:uid="{00000000-0005-0000-0000-0000D44D0000}"/>
    <cellStyle name="Normal 7 2 2 2 4 2 3 3 2 3" xfId="48399" xr:uid="{00000000-0005-0000-0000-0000D54D0000}"/>
    <cellStyle name="Normal 7 2 2 2 4 2 3 3 3" xfId="22380" xr:uid="{00000000-0005-0000-0000-0000D64D0000}"/>
    <cellStyle name="Normal 7 2 2 2 4 2 3 3 4" xfId="39726" xr:uid="{00000000-0005-0000-0000-0000D74D0000}"/>
    <cellStyle name="Normal 7 2 2 2 4 2 3 4" xfId="10074" xr:uid="{00000000-0005-0000-0000-0000D84D0000}"/>
    <cellStyle name="Normal 7 2 2 2 4 2 3 4 2" xfId="27427" xr:uid="{00000000-0005-0000-0000-0000D94D0000}"/>
    <cellStyle name="Normal 7 2 2 2 4 2 3 4 3" xfId="44773" xr:uid="{00000000-0005-0000-0000-0000DA4D0000}"/>
    <cellStyle name="Normal 7 2 2 2 4 2 3 5" xfId="18754" xr:uid="{00000000-0005-0000-0000-0000DB4D0000}"/>
    <cellStyle name="Normal 7 2 2 2 4 2 3 6" xfId="36100" xr:uid="{00000000-0005-0000-0000-0000DC4D0000}"/>
    <cellStyle name="Normal 7 2 2 2 4 2 4" xfId="6448" xr:uid="{00000000-0005-0000-0000-0000DD4D0000}"/>
    <cellStyle name="Normal 7 2 2 2 4 2 4 2" xfId="15121" xr:uid="{00000000-0005-0000-0000-0000DE4D0000}"/>
    <cellStyle name="Normal 7 2 2 2 4 2 4 2 2" xfId="32474" xr:uid="{00000000-0005-0000-0000-0000DF4D0000}"/>
    <cellStyle name="Normal 7 2 2 2 4 2 4 2 3" xfId="49820" xr:uid="{00000000-0005-0000-0000-0000E04D0000}"/>
    <cellStyle name="Normal 7 2 2 2 4 2 4 3" xfId="23801" xr:uid="{00000000-0005-0000-0000-0000E14D0000}"/>
    <cellStyle name="Normal 7 2 2 2 4 2 4 4" xfId="41147" xr:uid="{00000000-0005-0000-0000-0000E24D0000}"/>
    <cellStyle name="Normal 7 2 2 2 4 2 5" xfId="3214" xr:uid="{00000000-0005-0000-0000-0000E34D0000}"/>
    <cellStyle name="Normal 7 2 2 2 4 2 5 2" xfId="11887" xr:uid="{00000000-0005-0000-0000-0000E44D0000}"/>
    <cellStyle name="Normal 7 2 2 2 4 2 5 2 2" xfId="29240" xr:uid="{00000000-0005-0000-0000-0000E54D0000}"/>
    <cellStyle name="Normal 7 2 2 2 4 2 5 2 3" xfId="46586" xr:uid="{00000000-0005-0000-0000-0000E64D0000}"/>
    <cellStyle name="Normal 7 2 2 2 4 2 5 3" xfId="20567" xr:uid="{00000000-0005-0000-0000-0000E74D0000}"/>
    <cellStyle name="Normal 7 2 2 2 4 2 5 4" xfId="37913" xr:uid="{00000000-0005-0000-0000-0000E84D0000}"/>
    <cellStyle name="Normal 7 2 2 2 4 2 6" xfId="9339" xr:uid="{00000000-0005-0000-0000-0000E94D0000}"/>
    <cellStyle name="Normal 7 2 2 2 4 2 6 2" xfId="26692" xr:uid="{00000000-0005-0000-0000-0000EA4D0000}"/>
    <cellStyle name="Normal 7 2 2 2 4 2 6 3" xfId="44038" xr:uid="{00000000-0005-0000-0000-0000EB4D0000}"/>
    <cellStyle name="Normal 7 2 2 2 4 2 7" xfId="18019" xr:uid="{00000000-0005-0000-0000-0000EC4D0000}"/>
    <cellStyle name="Normal 7 2 2 2 4 2 8" xfId="35365" xr:uid="{00000000-0005-0000-0000-0000ED4D0000}"/>
    <cellStyle name="Normal 7 2 2 2 4 3" xfId="911" xr:uid="{00000000-0005-0000-0000-0000EE4D0000}"/>
    <cellStyle name="Normal 7 2 2 2 4 3 2" xfId="2724" xr:uid="{00000000-0005-0000-0000-0000EF4D0000}"/>
    <cellStyle name="Normal 7 2 2 2 4 3 2 2" xfId="8506" xr:uid="{00000000-0005-0000-0000-0000F04D0000}"/>
    <cellStyle name="Normal 7 2 2 2 4 3 2 2 2" xfId="17179" xr:uid="{00000000-0005-0000-0000-0000F14D0000}"/>
    <cellStyle name="Normal 7 2 2 2 4 3 2 2 2 2" xfId="34532" xr:uid="{00000000-0005-0000-0000-0000F24D0000}"/>
    <cellStyle name="Normal 7 2 2 2 4 3 2 2 2 3" xfId="51878" xr:uid="{00000000-0005-0000-0000-0000F34D0000}"/>
    <cellStyle name="Normal 7 2 2 2 4 3 2 2 3" xfId="25859" xr:uid="{00000000-0005-0000-0000-0000F44D0000}"/>
    <cellStyle name="Normal 7 2 2 2 4 3 2 2 4" xfId="43205" xr:uid="{00000000-0005-0000-0000-0000F54D0000}"/>
    <cellStyle name="Normal 7 2 2 2 4 3 2 3" xfId="4537" xr:uid="{00000000-0005-0000-0000-0000F64D0000}"/>
    <cellStyle name="Normal 7 2 2 2 4 3 2 3 2" xfId="13210" xr:uid="{00000000-0005-0000-0000-0000F74D0000}"/>
    <cellStyle name="Normal 7 2 2 2 4 3 2 3 2 2" xfId="30563" xr:uid="{00000000-0005-0000-0000-0000F84D0000}"/>
    <cellStyle name="Normal 7 2 2 2 4 3 2 3 2 3" xfId="47909" xr:uid="{00000000-0005-0000-0000-0000F94D0000}"/>
    <cellStyle name="Normal 7 2 2 2 4 3 2 3 3" xfId="21890" xr:uid="{00000000-0005-0000-0000-0000FA4D0000}"/>
    <cellStyle name="Normal 7 2 2 2 4 3 2 3 4" xfId="39236" xr:uid="{00000000-0005-0000-0000-0000FB4D0000}"/>
    <cellStyle name="Normal 7 2 2 2 4 3 2 4" xfId="11397" xr:uid="{00000000-0005-0000-0000-0000FC4D0000}"/>
    <cellStyle name="Normal 7 2 2 2 4 3 2 4 2" xfId="28750" xr:uid="{00000000-0005-0000-0000-0000FD4D0000}"/>
    <cellStyle name="Normal 7 2 2 2 4 3 2 4 3" xfId="46096" xr:uid="{00000000-0005-0000-0000-0000FE4D0000}"/>
    <cellStyle name="Normal 7 2 2 2 4 3 2 5" xfId="20077" xr:uid="{00000000-0005-0000-0000-0000FF4D0000}"/>
    <cellStyle name="Normal 7 2 2 2 4 3 2 6" xfId="37423" xr:uid="{00000000-0005-0000-0000-0000004E0000}"/>
    <cellStyle name="Normal 7 2 2 2 4 3 3" xfId="1646" xr:uid="{00000000-0005-0000-0000-0000014E0000}"/>
    <cellStyle name="Normal 7 2 2 2 4 3 3 2" xfId="7428" xr:uid="{00000000-0005-0000-0000-0000024E0000}"/>
    <cellStyle name="Normal 7 2 2 2 4 3 3 2 2" xfId="16101" xr:uid="{00000000-0005-0000-0000-0000034E0000}"/>
    <cellStyle name="Normal 7 2 2 2 4 3 3 2 2 2" xfId="33454" xr:uid="{00000000-0005-0000-0000-0000044E0000}"/>
    <cellStyle name="Normal 7 2 2 2 4 3 3 2 2 3" xfId="50800" xr:uid="{00000000-0005-0000-0000-0000054E0000}"/>
    <cellStyle name="Normal 7 2 2 2 4 3 3 2 3" xfId="24781" xr:uid="{00000000-0005-0000-0000-0000064E0000}"/>
    <cellStyle name="Normal 7 2 2 2 4 3 3 2 4" xfId="42127" xr:uid="{00000000-0005-0000-0000-0000074E0000}"/>
    <cellStyle name="Normal 7 2 2 2 4 3 3 3" xfId="5272" xr:uid="{00000000-0005-0000-0000-0000084E0000}"/>
    <cellStyle name="Normal 7 2 2 2 4 3 3 3 2" xfId="13945" xr:uid="{00000000-0005-0000-0000-0000094E0000}"/>
    <cellStyle name="Normal 7 2 2 2 4 3 3 3 2 2" xfId="31298" xr:uid="{00000000-0005-0000-0000-00000A4E0000}"/>
    <cellStyle name="Normal 7 2 2 2 4 3 3 3 2 3" xfId="48644" xr:uid="{00000000-0005-0000-0000-00000B4E0000}"/>
    <cellStyle name="Normal 7 2 2 2 4 3 3 3 3" xfId="22625" xr:uid="{00000000-0005-0000-0000-00000C4E0000}"/>
    <cellStyle name="Normal 7 2 2 2 4 3 3 3 4" xfId="39971" xr:uid="{00000000-0005-0000-0000-00000D4E0000}"/>
    <cellStyle name="Normal 7 2 2 2 4 3 3 4" xfId="10319" xr:uid="{00000000-0005-0000-0000-00000E4E0000}"/>
    <cellStyle name="Normal 7 2 2 2 4 3 3 4 2" xfId="27672" xr:uid="{00000000-0005-0000-0000-00000F4E0000}"/>
    <cellStyle name="Normal 7 2 2 2 4 3 3 4 3" xfId="45018" xr:uid="{00000000-0005-0000-0000-0000104E0000}"/>
    <cellStyle name="Normal 7 2 2 2 4 3 3 5" xfId="18999" xr:uid="{00000000-0005-0000-0000-0000114E0000}"/>
    <cellStyle name="Normal 7 2 2 2 4 3 3 6" xfId="36345" xr:uid="{00000000-0005-0000-0000-0000124E0000}"/>
    <cellStyle name="Normal 7 2 2 2 4 3 4" xfId="6693" xr:uid="{00000000-0005-0000-0000-0000134E0000}"/>
    <cellStyle name="Normal 7 2 2 2 4 3 4 2" xfId="15366" xr:uid="{00000000-0005-0000-0000-0000144E0000}"/>
    <cellStyle name="Normal 7 2 2 2 4 3 4 2 2" xfId="32719" xr:uid="{00000000-0005-0000-0000-0000154E0000}"/>
    <cellStyle name="Normal 7 2 2 2 4 3 4 2 3" xfId="50065" xr:uid="{00000000-0005-0000-0000-0000164E0000}"/>
    <cellStyle name="Normal 7 2 2 2 4 3 4 3" xfId="24046" xr:uid="{00000000-0005-0000-0000-0000174E0000}"/>
    <cellStyle name="Normal 7 2 2 2 4 3 4 4" xfId="41392" xr:uid="{00000000-0005-0000-0000-0000184E0000}"/>
    <cellStyle name="Normal 7 2 2 2 4 3 5" xfId="3459" xr:uid="{00000000-0005-0000-0000-0000194E0000}"/>
    <cellStyle name="Normal 7 2 2 2 4 3 5 2" xfId="12132" xr:uid="{00000000-0005-0000-0000-00001A4E0000}"/>
    <cellStyle name="Normal 7 2 2 2 4 3 5 2 2" xfId="29485" xr:uid="{00000000-0005-0000-0000-00001B4E0000}"/>
    <cellStyle name="Normal 7 2 2 2 4 3 5 2 3" xfId="46831" xr:uid="{00000000-0005-0000-0000-00001C4E0000}"/>
    <cellStyle name="Normal 7 2 2 2 4 3 5 3" xfId="20812" xr:uid="{00000000-0005-0000-0000-00001D4E0000}"/>
    <cellStyle name="Normal 7 2 2 2 4 3 5 4" xfId="38158" xr:uid="{00000000-0005-0000-0000-00001E4E0000}"/>
    <cellStyle name="Normal 7 2 2 2 4 3 6" xfId="9584" xr:uid="{00000000-0005-0000-0000-00001F4E0000}"/>
    <cellStyle name="Normal 7 2 2 2 4 3 6 2" xfId="26937" xr:uid="{00000000-0005-0000-0000-0000204E0000}"/>
    <cellStyle name="Normal 7 2 2 2 4 3 6 3" xfId="44283" xr:uid="{00000000-0005-0000-0000-0000214E0000}"/>
    <cellStyle name="Normal 7 2 2 2 4 3 7" xfId="18264" xr:uid="{00000000-0005-0000-0000-0000224E0000}"/>
    <cellStyle name="Normal 7 2 2 2 4 3 8" xfId="35610" xr:uid="{00000000-0005-0000-0000-0000234E0000}"/>
    <cellStyle name="Normal 7 2 2 2 4 4" xfId="421" xr:uid="{00000000-0005-0000-0000-0000244E0000}"/>
    <cellStyle name="Normal 7 2 2 2 4 4 2" xfId="2234" xr:uid="{00000000-0005-0000-0000-0000254E0000}"/>
    <cellStyle name="Normal 7 2 2 2 4 4 2 2" xfId="8016" xr:uid="{00000000-0005-0000-0000-0000264E0000}"/>
    <cellStyle name="Normal 7 2 2 2 4 4 2 2 2" xfId="16689" xr:uid="{00000000-0005-0000-0000-0000274E0000}"/>
    <cellStyle name="Normal 7 2 2 2 4 4 2 2 2 2" xfId="34042" xr:uid="{00000000-0005-0000-0000-0000284E0000}"/>
    <cellStyle name="Normal 7 2 2 2 4 4 2 2 2 3" xfId="51388" xr:uid="{00000000-0005-0000-0000-0000294E0000}"/>
    <cellStyle name="Normal 7 2 2 2 4 4 2 2 3" xfId="25369" xr:uid="{00000000-0005-0000-0000-00002A4E0000}"/>
    <cellStyle name="Normal 7 2 2 2 4 4 2 2 4" xfId="42715" xr:uid="{00000000-0005-0000-0000-00002B4E0000}"/>
    <cellStyle name="Normal 7 2 2 2 4 4 2 3" xfId="5517" xr:uid="{00000000-0005-0000-0000-00002C4E0000}"/>
    <cellStyle name="Normal 7 2 2 2 4 4 2 3 2" xfId="14190" xr:uid="{00000000-0005-0000-0000-00002D4E0000}"/>
    <cellStyle name="Normal 7 2 2 2 4 4 2 3 2 2" xfId="31543" xr:uid="{00000000-0005-0000-0000-00002E4E0000}"/>
    <cellStyle name="Normal 7 2 2 2 4 4 2 3 2 3" xfId="48889" xr:uid="{00000000-0005-0000-0000-00002F4E0000}"/>
    <cellStyle name="Normal 7 2 2 2 4 4 2 3 3" xfId="22870" xr:uid="{00000000-0005-0000-0000-0000304E0000}"/>
    <cellStyle name="Normal 7 2 2 2 4 4 2 3 4" xfId="40216" xr:uid="{00000000-0005-0000-0000-0000314E0000}"/>
    <cellStyle name="Normal 7 2 2 2 4 4 2 4" xfId="10907" xr:uid="{00000000-0005-0000-0000-0000324E0000}"/>
    <cellStyle name="Normal 7 2 2 2 4 4 2 4 2" xfId="28260" xr:uid="{00000000-0005-0000-0000-0000334E0000}"/>
    <cellStyle name="Normal 7 2 2 2 4 4 2 4 3" xfId="45606" xr:uid="{00000000-0005-0000-0000-0000344E0000}"/>
    <cellStyle name="Normal 7 2 2 2 4 4 2 5" xfId="19587" xr:uid="{00000000-0005-0000-0000-0000354E0000}"/>
    <cellStyle name="Normal 7 2 2 2 4 4 2 6" xfId="36933" xr:uid="{00000000-0005-0000-0000-0000364E0000}"/>
    <cellStyle name="Normal 7 2 2 2 4 4 3" xfId="6203" xr:uid="{00000000-0005-0000-0000-0000374E0000}"/>
    <cellStyle name="Normal 7 2 2 2 4 4 3 2" xfId="14876" xr:uid="{00000000-0005-0000-0000-0000384E0000}"/>
    <cellStyle name="Normal 7 2 2 2 4 4 3 2 2" xfId="32229" xr:uid="{00000000-0005-0000-0000-0000394E0000}"/>
    <cellStyle name="Normal 7 2 2 2 4 4 3 2 3" xfId="49575" xr:uid="{00000000-0005-0000-0000-00003A4E0000}"/>
    <cellStyle name="Normal 7 2 2 2 4 4 3 3" xfId="23556" xr:uid="{00000000-0005-0000-0000-00003B4E0000}"/>
    <cellStyle name="Normal 7 2 2 2 4 4 3 4" xfId="40902" xr:uid="{00000000-0005-0000-0000-00003C4E0000}"/>
    <cellStyle name="Normal 7 2 2 2 4 4 4" xfId="4047" xr:uid="{00000000-0005-0000-0000-00003D4E0000}"/>
    <cellStyle name="Normal 7 2 2 2 4 4 4 2" xfId="12720" xr:uid="{00000000-0005-0000-0000-00003E4E0000}"/>
    <cellStyle name="Normal 7 2 2 2 4 4 4 2 2" xfId="30073" xr:uid="{00000000-0005-0000-0000-00003F4E0000}"/>
    <cellStyle name="Normal 7 2 2 2 4 4 4 2 3" xfId="47419" xr:uid="{00000000-0005-0000-0000-0000404E0000}"/>
    <cellStyle name="Normal 7 2 2 2 4 4 4 3" xfId="21400" xr:uid="{00000000-0005-0000-0000-0000414E0000}"/>
    <cellStyle name="Normal 7 2 2 2 4 4 4 4" xfId="38746" xr:uid="{00000000-0005-0000-0000-0000424E0000}"/>
    <cellStyle name="Normal 7 2 2 2 4 4 5" xfId="9094" xr:uid="{00000000-0005-0000-0000-0000434E0000}"/>
    <cellStyle name="Normal 7 2 2 2 4 4 5 2" xfId="26447" xr:uid="{00000000-0005-0000-0000-0000444E0000}"/>
    <cellStyle name="Normal 7 2 2 2 4 4 5 3" xfId="43793" xr:uid="{00000000-0005-0000-0000-0000454E0000}"/>
    <cellStyle name="Normal 7 2 2 2 4 4 6" xfId="17774" xr:uid="{00000000-0005-0000-0000-0000464E0000}"/>
    <cellStyle name="Normal 7 2 2 2 4 4 7" xfId="35120" xr:uid="{00000000-0005-0000-0000-0000474E0000}"/>
    <cellStyle name="Normal 7 2 2 2 4 5" xfId="1989" xr:uid="{00000000-0005-0000-0000-0000484E0000}"/>
    <cellStyle name="Normal 7 2 2 2 4 5 2" xfId="7771" xr:uid="{00000000-0005-0000-0000-0000494E0000}"/>
    <cellStyle name="Normal 7 2 2 2 4 5 2 2" xfId="16444" xr:uid="{00000000-0005-0000-0000-00004A4E0000}"/>
    <cellStyle name="Normal 7 2 2 2 4 5 2 2 2" xfId="33797" xr:uid="{00000000-0005-0000-0000-00004B4E0000}"/>
    <cellStyle name="Normal 7 2 2 2 4 5 2 2 3" xfId="51143" xr:uid="{00000000-0005-0000-0000-00004C4E0000}"/>
    <cellStyle name="Normal 7 2 2 2 4 5 2 3" xfId="25124" xr:uid="{00000000-0005-0000-0000-00004D4E0000}"/>
    <cellStyle name="Normal 7 2 2 2 4 5 2 4" xfId="42470" xr:uid="{00000000-0005-0000-0000-00004E4E0000}"/>
    <cellStyle name="Normal 7 2 2 2 4 5 3" xfId="3802" xr:uid="{00000000-0005-0000-0000-00004F4E0000}"/>
    <cellStyle name="Normal 7 2 2 2 4 5 3 2" xfId="12475" xr:uid="{00000000-0005-0000-0000-0000504E0000}"/>
    <cellStyle name="Normal 7 2 2 2 4 5 3 2 2" xfId="29828" xr:uid="{00000000-0005-0000-0000-0000514E0000}"/>
    <cellStyle name="Normal 7 2 2 2 4 5 3 2 3" xfId="47174" xr:uid="{00000000-0005-0000-0000-0000524E0000}"/>
    <cellStyle name="Normal 7 2 2 2 4 5 3 3" xfId="21155" xr:uid="{00000000-0005-0000-0000-0000534E0000}"/>
    <cellStyle name="Normal 7 2 2 2 4 5 3 4" xfId="38501" xr:uid="{00000000-0005-0000-0000-0000544E0000}"/>
    <cellStyle name="Normal 7 2 2 2 4 5 4" xfId="10662" xr:uid="{00000000-0005-0000-0000-0000554E0000}"/>
    <cellStyle name="Normal 7 2 2 2 4 5 4 2" xfId="28015" xr:uid="{00000000-0005-0000-0000-0000564E0000}"/>
    <cellStyle name="Normal 7 2 2 2 4 5 4 3" xfId="45361" xr:uid="{00000000-0005-0000-0000-0000574E0000}"/>
    <cellStyle name="Normal 7 2 2 2 4 5 5" xfId="19342" xr:uid="{00000000-0005-0000-0000-0000584E0000}"/>
    <cellStyle name="Normal 7 2 2 2 4 5 6" xfId="36688" xr:uid="{00000000-0005-0000-0000-0000594E0000}"/>
    <cellStyle name="Normal 7 2 2 2 4 6" xfId="1156" xr:uid="{00000000-0005-0000-0000-00005A4E0000}"/>
    <cellStyle name="Normal 7 2 2 2 4 6 2" xfId="6938" xr:uid="{00000000-0005-0000-0000-00005B4E0000}"/>
    <cellStyle name="Normal 7 2 2 2 4 6 2 2" xfId="15611" xr:uid="{00000000-0005-0000-0000-00005C4E0000}"/>
    <cellStyle name="Normal 7 2 2 2 4 6 2 2 2" xfId="32964" xr:uid="{00000000-0005-0000-0000-00005D4E0000}"/>
    <cellStyle name="Normal 7 2 2 2 4 6 2 2 3" xfId="50310" xr:uid="{00000000-0005-0000-0000-00005E4E0000}"/>
    <cellStyle name="Normal 7 2 2 2 4 6 2 3" xfId="24291" xr:uid="{00000000-0005-0000-0000-00005F4E0000}"/>
    <cellStyle name="Normal 7 2 2 2 4 6 2 4" xfId="41637" xr:uid="{00000000-0005-0000-0000-0000604E0000}"/>
    <cellStyle name="Normal 7 2 2 2 4 6 3" xfId="4782" xr:uid="{00000000-0005-0000-0000-0000614E0000}"/>
    <cellStyle name="Normal 7 2 2 2 4 6 3 2" xfId="13455" xr:uid="{00000000-0005-0000-0000-0000624E0000}"/>
    <cellStyle name="Normal 7 2 2 2 4 6 3 2 2" xfId="30808" xr:uid="{00000000-0005-0000-0000-0000634E0000}"/>
    <cellStyle name="Normal 7 2 2 2 4 6 3 2 3" xfId="48154" xr:uid="{00000000-0005-0000-0000-0000644E0000}"/>
    <cellStyle name="Normal 7 2 2 2 4 6 3 3" xfId="22135" xr:uid="{00000000-0005-0000-0000-0000654E0000}"/>
    <cellStyle name="Normal 7 2 2 2 4 6 3 4" xfId="39481" xr:uid="{00000000-0005-0000-0000-0000664E0000}"/>
    <cellStyle name="Normal 7 2 2 2 4 6 4" xfId="9829" xr:uid="{00000000-0005-0000-0000-0000674E0000}"/>
    <cellStyle name="Normal 7 2 2 2 4 6 4 2" xfId="27182" xr:uid="{00000000-0005-0000-0000-0000684E0000}"/>
    <cellStyle name="Normal 7 2 2 2 4 6 4 3" xfId="44528" xr:uid="{00000000-0005-0000-0000-0000694E0000}"/>
    <cellStyle name="Normal 7 2 2 2 4 6 5" xfId="18509" xr:uid="{00000000-0005-0000-0000-00006A4E0000}"/>
    <cellStyle name="Normal 7 2 2 2 4 6 6" xfId="35855" xr:uid="{00000000-0005-0000-0000-00006B4E0000}"/>
    <cellStyle name="Normal 7 2 2 2 4 7" xfId="5958" xr:uid="{00000000-0005-0000-0000-00006C4E0000}"/>
    <cellStyle name="Normal 7 2 2 2 4 7 2" xfId="14631" xr:uid="{00000000-0005-0000-0000-00006D4E0000}"/>
    <cellStyle name="Normal 7 2 2 2 4 7 2 2" xfId="31984" xr:uid="{00000000-0005-0000-0000-00006E4E0000}"/>
    <cellStyle name="Normal 7 2 2 2 4 7 2 3" xfId="49330" xr:uid="{00000000-0005-0000-0000-00006F4E0000}"/>
    <cellStyle name="Normal 7 2 2 2 4 7 3" xfId="23311" xr:uid="{00000000-0005-0000-0000-0000704E0000}"/>
    <cellStyle name="Normal 7 2 2 2 4 7 4" xfId="40657" xr:uid="{00000000-0005-0000-0000-0000714E0000}"/>
    <cellStyle name="Normal 7 2 2 2 4 8" xfId="2969" xr:uid="{00000000-0005-0000-0000-0000724E0000}"/>
    <cellStyle name="Normal 7 2 2 2 4 8 2" xfId="11642" xr:uid="{00000000-0005-0000-0000-0000734E0000}"/>
    <cellStyle name="Normal 7 2 2 2 4 8 2 2" xfId="28995" xr:uid="{00000000-0005-0000-0000-0000744E0000}"/>
    <cellStyle name="Normal 7 2 2 2 4 8 2 3" xfId="46341" xr:uid="{00000000-0005-0000-0000-0000754E0000}"/>
    <cellStyle name="Normal 7 2 2 2 4 8 3" xfId="20322" xr:uid="{00000000-0005-0000-0000-0000764E0000}"/>
    <cellStyle name="Normal 7 2 2 2 4 8 4" xfId="37668" xr:uid="{00000000-0005-0000-0000-0000774E0000}"/>
    <cellStyle name="Normal 7 2 2 2 4 9" xfId="8849" xr:uid="{00000000-0005-0000-0000-0000784E0000}"/>
    <cellStyle name="Normal 7 2 2 2 4 9 2" xfId="26202" xr:uid="{00000000-0005-0000-0000-0000794E0000}"/>
    <cellStyle name="Normal 7 2 2 2 4 9 3" xfId="43548" xr:uid="{00000000-0005-0000-0000-00007A4E0000}"/>
    <cellStyle name="Normal 7 2 2 2 5" xfId="274" xr:uid="{00000000-0005-0000-0000-00007B4E0000}"/>
    <cellStyle name="Normal 7 2 2 2 5 10" xfId="34973" xr:uid="{00000000-0005-0000-0000-00007C4E0000}"/>
    <cellStyle name="Normal 7 2 2 2 5 2" xfId="1009" xr:uid="{00000000-0005-0000-0000-00007D4E0000}"/>
    <cellStyle name="Normal 7 2 2 2 5 2 2" xfId="2822" xr:uid="{00000000-0005-0000-0000-00007E4E0000}"/>
    <cellStyle name="Normal 7 2 2 2 5 2 2 2" xfId="8604" xr:uid="{00000000-0005-0000-0000-00007F4E0000}"/>
    <cellStyle name="Normal 7 2 2 2 5 2 2 2 2" xfId="17277" xr:uid="{00000000-0005-0000-0000-0000804E0000}"/>
    <cellStyle name="Normal 7 2 2 2 5 2 2 2 2 2" xfId="34630" xr:uid="{00000000-0005-0000-0000-0000814E0000}"/>
    <cellStyle name="Normal 7 2 2 2 5 2 2 2 2 3" xfId="51976" xr:uid="{00000000-0005-0000-0000-0000824E0000}"/>
    <cellStyle name="Normal 7 2 2 2 5 2 2 2 3" xfId="25957" xr:uid="{00000000-0005-0000-0000-0000834E0000}"/>
    <cellStyle name="Normal 7 2 2 2 5 2 2 2 4" xfId="43303" xr:uid="{00000000-0005-0000-0000-0000844E0000}"/>
    <cellStyle name="Normal 7 2 2 2 5 2 2 3" xfId="4635" xr:uid="{00000000-0005-0000-0000-0000854E0000}"/>
    <cellStyle name="Normal 7 2 2 2 5 2 2 3 2" xfId="13308" xr:uid="{00000000-0005-0000-0000-0000864E0000}"/>
    <cellStyle name="Normal 7 2 2 2 5 2 2 3 2 2" xfId="30661" xr:uid="{00000000-0005-0000-0000-0000874E0000}"/>
    <cellStyle name="Normal 7 2 2 2 5 2 2 3 2 3" xfId="48007" xr:uid="{00000000-0005-0000-0000-0000884E0000}"/>
    <cellStyle name="Normal 7 2 2 2 5 2 2 3 3" xfId="21988" xr:uid="{00000000-0005-0000-0000-0000894E0000}"/>
    <cellStyle name="Normal 7 2 2 2 5 2 2 3 4" xfId="39334" xr:uid="{00000000-0005-0000-0000-00008A4E0000}"/>
    <cellStyle name="Normal 7 2 2 2 5 2 2 4" xfId="11495" xr:uid="{00000000-0005-0000-0000-00008B4E0000}"/>
    <cellStyle name="Normal 7 2 2 2 5 2 2 4 2" xfId="28848" xr:uid="{00000000-0005-0000-0000-00008C4E0000}"/>
    <cellStyle name="Normal 7 2 2 2 5 2 2 4 3" xfId="46194" xr:uid="{00000000-0005-0000-0000-00008D4E0000}"/>
    <cellStyle name="Normal 7 2 2 2 5 2 2 5" xfId="20175" xr:uid="{00000000-0005-0000-0000-00008E4E0000}"/>
    <cellStyle name="Normal 7 2 2 2 5 2 2 6" xfId="37521" xr:uid="{00000000-0005-0000-0000-00008F4E0000}"/>
    <cellStyle name="Normal 7 2 2 2 5 2 3" xfId="1744" xr:uid="{00000000-0005-0000-0000-0000904E0000}"/>
    <cellStyle name="Normal 7 2 2 2 5 2 3 2" xfId="7526" xr:uid="{00000000-0005-0000-0000-0000914E0000}"/>
    <cellStyle name="Normal 7 2 2 2 5 2 3 2 2" xfId="16199" xr:uid="{00000000-0005-0000-0000-0000924E0000}"/>
    <cellStyle name="Normal 7 2 2 2 5 2 3 2 2 2" xfId="33552" xr:uid="{00000000-0005-0000-0000-0000934E0000}"/>
    <cellStyle name="Normal 7 2 2 2 5 2 3 2 2 3" xfId="50898" xr:uid="{00000000-0005-0000-0000-0000944E0000}"/>
    <cellStyle name="Normal 7 2 2 2 5 2 3 2 3" xfId="24879" xr:uid="{00000000-0005-0000-0000-0000954E0000}"/>
    <cellStyle name="Normal 7 2 2 2 5 2 3 2 4" xfId="42225" xr:uid="{00000000-0005-0000-0000-0000964E0000}"/>
    <cellStyle name="Normal 7 2 2 2 5 2 3 3" xfId="5370" xr:uid="{00000000-0005-0000-0000-0000974E0000}"/>
    <cellStyle name="Normal 7 2 2 2 5 2 3 3 2" xfId="14043" xr:uid="{00000000-0005-0000-0000-0000984E0000}"/>
    <cellStyle name="Normal 7 2 2 2 5 2 3 3 2 2" xfId="31396" xr:uid="{00000000-0005-0000-0000-0000994E0000}"/>
    <cellStyle name="Normal 7 2 2 2 5 2 3 3 2 3" xfId="48742" xr:uid="{00000000-0005-0000-0000-00009A4E0000}"/>
    <cellStyle name="Normal 7 2 2 2 5 2 3 3 3" xfId="22723" xr:uid="{00000000-0005-0000-0000-00009B4E0000}"/>
    <cellStyle name="Normal 7 2 2 2 5 2 3 3 4" xfId="40069" xr:uid="{00000000-0005-0000-0000-00009C4E0000}"/>
    <cellStyle name="Normal 7 2 2 2 5 2 3 4" xfId="10417" xr:uid="{00000000-0005-0000-0000-00009D4E0000}"/>
    <cellStyle name="Normal 7 2 2 2 5 2 3 4 2" xfId="27770" xr:uid="{00000000-0005-0000-0000-00009E4E0000}"/>
    <cellStyle name="Normal 7 2 2 2 5 2 3 4 3" xfId="45116" xr:uid="{00000000-0005-0000-0000-00009F4E0000}"/>
    <cellStyle name="Normal 7 2 2 2 5 2 3 5" xfId="19097" xr:uid="{00000000-0005-0000-0000-0000A04E0000}"/>
    <cellStyle name="Normal 7 2 2 2 5 2 3 6" xfId="36443" xr:uid="{00000000-0005-0000-0000-0000A14E0000}"/>
    <cellStyle name="Normal 7 2 2 2 5 2 4" xfId="6791" xr:uid="{00000000-0005-0000-0000-0000A24E0000}"/>
    <cellStyle name="Normal 7 2 2 2 5 2 4 2" xfId="15464" xr:uid="{00000000-0005-0000-0000-0000A34E0000}"/>
    <cellStyle name="Normal 7 2 2 2 5 2 4 2 2" xfId="32817" xr:uid="{00000000-0005-0000-0000-0000A44E0000}"/>
    <cellStyle name="Normal 7 2 2 2 5 2 4 2 3" xfId="50163" xr:uid="{00000000-0005-0000-0000-0000A54E0000}"/>
    <cellStyle name="Normal 7 2 2 2 5 2 4 3" xfId="24144" xr:uid="{00000000-0005-0000-0000-0000A64E0000}"/>
    <cellStyle name="Normal 7 2 2 2 5 2 4 4" xfId="41490" xr:uid="{00000000-0005-0000-0000-0000A74E0000}"/>
    <cellStyle name="Normal 7 2 2 2 5 2 5" xfId="3557" xr:uid="{00000000-0005-0000-0000-0000A84E0000}"/>
    <cellStyle name="Normal 7 2 2 2 5 2 5 2" xfId="12230" xr:uid="{00000000-0005-0000-0000-0000A94E0000}"/>
    <cellStyle name="Normal 7 2 2 2 5 2 5 2 2" xfId="29583" xr:uid="{00000000-0005-0000-0000-0000AA4E0000}"/>
    <cellStyle name="Normal 7 2 2 2 5 2 5 2 3" xfId="46929" xr:uid="{00000000-0005-0000-0000-0000AB4E0000}"/>
    <cellStyle name="Normal 7 2 2 2 5 2 5 3" xfId="20910" xr:uid="{00000000-0005-0000-0000-0000AC4E0000}"/>
    <cellStyle name="Normal 7 2 2 2 5 2 5 4" xfId="38256" xr:uid="{00000000-0005-0000-0000-0000AD4E0000}"/>
    <cellStyle name="Normal 7 2 2 2 5 2 6" xfId="9682" xr:uid="{00000000-0005-0000-0000-0000AE4E0000}"/>
    <cellStyle name="Normal 7 2 2 2 5 2 6 2" xfId="27035" xr:uid="{00000000-0005-0000-0000-0000AF4E0000}"/>
    <cellStyle name="Normal 7 2 2 2 5 2 6 3" xfId="44381" xr:uid="{00000000-0005-0000-0000-0000B04E0000}"/>
    <cellStyle name="Normal 7 2 2 2 5 2 7" xfId="18362" xr:uid="{00000000-0005-0000-0000-0000B14E0000}"/>
    <cellStyle name="Normal 7 2 2 2 5 2 8" xfId="35708" xr:uid="{00000000-0005-0000-0000-0000B24E0000}"/>
    <cellStyle name="Normal 7 2 2 2 5 3" xfId="519" xr:uid="{00000000-0005-0000-0000-0000B34E0000}"/>
    <cellStyle name="Normal 7 2 2 2 5 3 2" xfId="2332" xr:uid="{00000000-0005-0000-0000-0000B44E0000}"/>
    <cellStyle name="Normal 7 2 2 2 5 3 2 2" xfId="8114" xr:uid="{00000000-0005-0000-0000-0000B54E0000}"/>
    <cellStyle name="Normal 7 2 2 2 5 3 2 2 2" xfId="16787" xr:uid="{00000000-0005-0000-0000-0000B64E0000}"/>
    <cellStyle name="Normal 7 2 2 2 5 3 2 2 2 2" xfId="34140" xr:uid="{00000000-0005-0000-0000-0000B74E0000}"/>
    <cellStyle name="Normal 7 2 2 2 5 3 2 2 2 3" xfId="51486" xr:uid="{00000000-0005-0000-0000-0000B84E0000}"/>
    <cellStyle name="Normal 7 2 2 2 5 3 2 2 3" xfId="25467" xr:uid="{00000000-0005-0000-0000-0000B94E0000}"/>
    <cellStyle name="Normal 7 2 2 2 5 3 2 2 4" xfId="42813" xr:uid="{00000000-0005-0000-0000-0000BA4E0000}"/>
    <cellStyle name="Normal 7 2 2 2 5 3 2 3" xfId="5615" xr:uid="{00000000-0005-0000-0000-0000BB4E0000}"/>
    <cellStyle name="Normal 7 2 2 2 5 3 2 3 2" xfId="14288" xr:uid="{00000000-0005-0000-0000-0000BC4E0000}"/>
    <cellStyle name="Normal 7 2 2 2 5 3 2 3 2 2" xfId="31641" xr:uid="{00000000-0005-0000-0000-0000BD4E0000}"/>
    <cellStyle name="Normal 7 2 2 2 5 3 2 3 2 3" xfId="48987" xr:uid="{00000000-0005-0000-0000-0000BE4E0000}"/>
    <cellStyle name="Normal 7 2 2 2 5 3 2 3 3" xfId="22968" xr:uid="{00000000-0005-0000-0000-0000BF4E0000}"/>
    <cellStyle name="Normal 7 2 2 2 5 3 2 3 4" xfId="40314" xr:uid="{00000000-0005-0000-0000-0000C04E0000}"/>
    <cellStyle name="Normal 7 2 2 2 5 3 2 4" xfId="11005" xr:uid="{00000000-0005-0000-0000-0000C14E0000}"/>
    <cellStyle name="Normal 7 2 2 2 5 3 2 4 2" xfId="28358" xr:uid="{00000000-0005-0000-0000-0000C24E0000}"/>
    <cellStyle name="Normal 7 2 2 2 5 3 2 4 3" xfId="45704" xr:uid="{00000000-0005-0000-0000-0000C34E0000}"/>
    <cellStyle name="Normal 7 2 2 2 5 3 2 5" xfId="19685" xr:uid="{00000000-0005-0000-0000-0000C44E0000}"/>
    <cellStyle name="Normal 7 2 2 2 5 3 2 6" xfId="37031" xr:uid="{00000000-0005-0000-0000-0000C54E0000}"/>
    <cellStyle name="Normal 7 2 2 2 5 3 3" xfId="6301" xr:uid="{00000000-0005-0000-0000-0000C64E0000}"/>
    <cellStyle name="Normal 7 2 2 2 5 3 3 2" xfId="14974" xr:uid="{00000000-0005-0000-0000-0000C74E0000}"/>
    <cellStyle name="Normal 7 2 2 2 5 3 3 2 2" xfId="32327" xr:uid="{00000000-0005-0000-0000-0000C84E0000}"/>
    <cellStyle name="Normal 7 2 2 2 5 3 3 2 3" xfId="49673" xr:uid="{00000000-0005-0000-0000-0000C94E0000}"/>
    <cellStyle name="Normal 7 2 2 2 5 3 3 3" xfId="23654" xr:uid="{00000000-0005-0000-0000-0000CA4E0000}"/>
    <cellStyle name="Normal 7 2 2 2 5 3 3 4" xfId="41000" xr:uid="{00000000-0005-0000-0000-0000CB4E0000}"/>
    <cellStyle name="Normal 7 2 2 2 5 3 4" xfId="4145" xr:uid="{00000000-0005-0000-0000-0000CC4E0000}"/>
    <cellStyle name="Normal 7 2 2 2 5 3 4 2" xfId="12818" xr:uid="{00000000-0005-0000-0000-0000CD4E0000}"/>
    <cellStyle name="Normal 7 2 2 2 5 3 4 2 2" xfId="30171" xr:uid="{00000000-0005-0000-0000-0000CE4E0000}"/>
    <cellStyle name="Normal 7 2 2 2 5 3 4 2 3" xfId="47517" xr:uid="{00000000-0005-0000-0000-0000CF4E0000}"/>
    <cellStyle name="Normal 7 2 2 2 5 3 4 3" xfId="21498" xr:uid="{00000000-0005-0000-0000-0000D04E0000}"/>
    <cellStyle name="Normal 7 2 2 2 5 3 4 4" xfId="38844" xr:uid="{00000000-0005-0000-0000-0000D14E0000}"/>
    <cellStyle name="Normal 7 2 2 2 5 3 5" xfId="9192" xr:uid="{00000000-0005-0000-0000-0000D24E0000}"/>
    <cellStyle name="Normal 7 2 2 2 5 3 5 2" xfId="26545" xr:uid="{00000000-0005-0000-0000-0000D34E0000}"/>
    <cellStyle name="Normal 7 2 2 2 5 3 5 3" xfId="43891" xr:uid="{00000000-0005-0000-0000-0000D44E0000}"/>
    <cellStyle name="Normal 7 2 2 2 5 3 6" xfId="17872" xr:uid="{00000000-0005-0000-0000-0000D54E0000}"/>
    <cellStyle name="Normal 7 2 2 2 5 3 7" xfId="35218" xr:uid="{00000000-0005-0000-0000-0000D64E0000}"/>
    <cellStyle name="Normal 7 2 2 2 5 4" xfId="2087" xr:uid="{00000000-0005-0000-0000-0000D74E0000}"/>
    <cellStyle name="Normal 7 2 2 2 5 4 2" xfId="7869" xr:uid="{00000000-0005-0000-0000-0000D84E0000}"/>
    <cellStyle name="Normal 7 2 2 2 5 4 2 2" xfId="16542" xr:uid="{00000000-0005-0000-0000-0000D94E0000}"/>
    <cellStyle name="Normal 7 2 2 2 5 4 2 2 2" xfId="33895" xr:uid="{00000000-0005-0000-0000-0000DA4E0000}"/>
    <cellStyle name="Normal 7 2 2 2 5 4 2 2 3" xfId="51241" xr:uid="{00000000-0005-0000-0000-0000DB4E0000}"/>
    <cellStyle name="Normal 7 2 2 2 5 4 2 3" xfId="25222" xr:uid="{00000000-0005-0000-0000-0000DC4E0000}"/>
    <cellStyle name="Normal 7 2 2 2 5 4 2 4" xfId="42568" xr:uid="{00000000-0005-0000-0000-0000DD4E0000}"/>
    <cellStyle name="Normal 7 2 2 2 5 4 3" xfId="3900" xr:uid="{00000000-0005-0000-0000-0000DE4E0000}"/>
    <cellStyle name="Normal 7 2 2 2 5 4 3 2" xfId="12573" xr:uid="{00000000-0005-0000-0000-0000DF4E0000}"/>
    <cellStyle name="Normal 7 2 2 2 5 4 3 2 2" xfId="29926" xr:uid="{00000000-0005-0000-0000-0000E04E0000}"/>
    <cellStyle name="Normal 7 2 2 2 5 4 3 2 3" xfId="47272" xr:uid="{00000000-0005-0000-0000-0000E14E0000}"/>
    <cellStyle name="Normal 7 2 2 2 5 4 3 3" xfId="21253" xr:uid="{00000000-0005-0000-0000-0000E24E0000}"/>
    <cellStyle name="Normal 7 2 2 2 5 4 3 4" xfId="38599" xr:uid="{00000000-0005-0000-0000-0000E34E0000}"/>
    <cellStyle name="Normal 7 2 2 2 5 4 4" xfId="10760" xr:uid="{00000000-0005-0000-0000-0000E44E0000}"/>
    <cellStyle name="Normal 7 2 2 2 5 4 4 2" xfId="28113" xr:uid="{00000000-0005-0000-0000-0000E54E0000}"/>
    <cellStyle name="Normal 7 2 2 2 5 4 4 3" xfId="45459" xr:uid="{00000000-0005-0000-0000-0000E64E0000}"/>
    <cellStyle name="Normal 7 2 2 2 5 4 5" xfId="19440" xr:uid="{00000000-0005-0000-0000-0000E74E0000}"/>
    <cellStyle name="Normal 7 2 2 2 5 4 6" xfId="36786" xr:uid="{00000000-0005-0000-0000-0000E84E0000}"/>
    <cellStyle name="Normal 7 2 2 2 5 5" xfId="1254" xr:uid="{00000000-0005-0000-0000-0000E94E0000}"/>
    <cellStyle name="Normal 7 2 2 2 5 5 2" xfId="7036" xr:uid="{00000000-0005-0000-0000-0000EA4E0000}"/>
    <cellStyle name="Normal 7 2 2 2 5 5 2 2" xfId="15709" xr:uid="{00000000-0005-0000-0000-0000EB4E0000}"/>
    <cellStyle name="Normal 7 2 2 2 5 5 2 2 2" xfId="33062" xr:uid="{00000000-0005-0000-0000-0000EC4E0000}"/>
    <cellStyle name="Normal 7 2 2 2 5 5 2 2 3" xfId="50408" xr:uid="{00000000-0005-0000-0000-0000ED4E0000}"/>
    <cellStyle name="Normal 7 2 2 2 5 5 2 3" xfId="24389" xr:uid="{00000000-0005-0000-0000-0000EE4E0000}"/>
    <cellStyle name="Normal 7 2 2 2 5 5 2 4" xfId="41735" xr:uid="{00000000-0005-0000-0000-0000EF4E0000}"/>
    <cellStyle name="Normal 7 2 2 2 5 5 3" xfId="4880" xr:uid="{00000000-0005-0000-0000-0000F04E0000}"/>
    <cellStyle name="Normal 7 2 2 2 5 5 3 2" xfId="13553" xr:uid="{00000000-0005-0000-0000-0000F14E0000}"/>
    <cellStyle name="Normal 7 2 2 2 5 5 3 2 2" xfId="30906" xr:uid="{00000000-0005-0000-0000-0000F24E0000}"/>
    <cellStyle name="Normal 7 2 2 2 5 5 3 2 3" xfId="48252" xr:uid="{00000000-0005-0000-0000-0000F34E0000}"/>
    <cellStyle name="Normal 7 2 2 2 5 5 3 3" xfId="22233" xr:uid="{00000000-0005-0000-0000-0000F44E0000}"/>
    <cellStyle name="Normal 7 2 2 2 5 5 3 4" xfId="39579" xr:uid="{00000000-0005-0000-0000-0000F54E0000}"/>
    <cellStyle name="Normal 7 2 2 2 5 5 4" xfId="9927" xr:uid="{00000000-0005-0000-0000-0000F64E0000}"/>
    <cellStyle name="Normal 7 2 2 2 5 5 4 2" xfId="27280" xr:uid="{00000000-0005-0000-0000-0000F74E0000}"/>
    <cellStyle name="Normal 7 2 2 2 5 5 4 3" xfId="44626" xr:uid="{00000000-0005-0000-0000-0000F84E0000}"/>
    <cellStyle name="Normal 7 2 2 2 5 5 5" xfId="18607" xr:uid="{00000000-0005-0000-0000-0000F94E0000}"/>
    <cellStyle name="Normal 7 2 2 2 5 5 6" xfId="35953" xr:uid="{00000000-0005-0000-0000-0000FA4E0000}"/>
    <cellStyle name="Normal 7 2 2 2 5 6" xfId="6056" xr:uid="{00000000-0005-0000-0000-0000FB4E0000}"/>
    <cellStyle name="Normal 7 2 2 2 5 6 2" xfId="14729" xr:uid="{00000000-0005-0000-0000-0000FC4E0000}"/>
    <cellStyle name="Normal 7 2 2 2 5 6 2 2" xfId="32082" xr:uid="{00000000-0005-0000-0000-0000FD4E0000}"/>
    <cellStyle name="Normal 7 2 2 2 5 6 2 3" xfId="49428" xr:uid="{00000000-0005-0000-0000-0000FE4E0000}"/>
    <cellStyle name="Normal 7 2 2 2 5 6 3" xfId="23409" xr:uid="{00000000-0005-0000-0000-0000FF4E0000}"/>
    <cellStyle name="Normal 7 2 2 2 5 6 4" xfId="40755" xr:uid="{00000000-0005-0000-0000-0000004F0000}"/>
    <cellStyle name="Normal 7 2 2 2 5 7" xfId="3067" xr:uid="{00000000-0005-0000-0000-0000014F0000}"/>
    <cellStyle name="Normal 7 2 2 2 5 7 2" xfId="11740" xr:uid="{00000000-0005-0000-0000-0000024F0000}"/>
    <cellStyle name="Normal 7 2 2 2 5 7 2 2" xfId="29093" xr:uid="{00000000-0005-0000-0000-0000034F0000}"/>
    <cellStyle name="Normal 7 2 2 2 5 7 2 3" xfId="46439" xr:uid="{00000000-0005-0000-0000-0000044F0000}"/>
    <cellStyle name="Normal 7 2 2 2 5 7 3" xfId="20420" xr:uid="{00000000-0005-0000-0000-0000054F0000}"/>
    <cellStyle name="Normal 7 2 2 2 5 7 4" xfId="37766" xr:uid="{00000000-0005-0000-0000-0000064F0000}"/>
    <cellStyle name="Normal 7 2 2 2 5 8" xfId="8947" xr:uid="{00000000-0005-0000-0000-0000074F0000}"/>
    <cellStyle name="Normal 7 2 2 2 5 8 2" xfId="26300" xr:uid="{00000000-0005-0000-0000-0000084F0000}"/>
    <cellStyle name="Normal 7 2 2 2 5 8 3" xfId="43646" xr:uid="{00000000-0005-0000-0000-0000094F0000}"/>
    <cellStyle name="Normal 7 2 2 2 5 9" xfId="17627" xr:uid="{00000000-0005-0000-0000-00000A4F0000}"/>
    <cellStyle name="Normal 7 2 2 2 6" xfId="127" xr:uid="{00000000-0005-0000-0000-00000B4F0000}"/>
    <cellStyle name="Normal 7 2 2 2 6 10" xfId="34826" xr:uid="{00000000-0005-0000-0000-00000C4F0000}"/>
    <cellStyle name="Normal 7 2 2 2 6 2" xfId="862" xr:uid="{00000000-0005-0000-0000-00000D4F0000}"/>
    <cellStyle name="Normal 7 2 2 2 6 2 2" xfId="2675" xr:uid="{00000000-0005-0000-0000-00000E4F0000}"/>
    <cellStyle name="Normal 7 2 2 2 6 2 2 2" xfId="8457" xr:uid="{00000000-0005-0000-0000-00000F4F0000}"/>
    <cellStyle name="Normal 7 2 2 2 6 2 2 2 2" xfId="17130" xr:uid="{00000000-0005-0000-0000-0000104F0000}"/>
    <cellStyle name="Normal 7 2 2 2 6 2 2 2 2 2" xfId="34483" xr:uid="{00000000-0005-0000-0000-0000114F0000}"/>
    <cellStyle name="Normal 7 2 2 2 6 2 2 2 2 3" xfId="51829" xr:uid="{00000000-0005-0000-0000-0000124F0000}"/>
    <cellStyle name="Normal 7 2 2 2 6 2 2 2 3" xfId="25810" xr:uid="{00000000-0005-0000-0000-0000134F0000}"/>
    <cellStyle name="Normal 7 2 2 2 6 2 2 2 4" xfId="43156" xr:uid="{00000000-0005-0000-0000-0000144F0000}"/>
    <cellStyle name="Normal 7 2 2 2 6 2 2 3" xfId="4488" xr:uid="{00000000-0005-0000-0000-0000154F0000}"/>
    <cellStyle name="Normal 7 2 2 2 6 2 2 3 2" xfId="13161" xr:uid="{00000000-0005-0000-0000-0000164F0000}"/>
    <cellStyle name="Normal 7 2 2 2 6 2 2 3 2 2" xfId="30514" xr:uid="{00000000-0005-0000-0000-0000174F0000}"/>
    <cellStyle name="Normal 7 2 2 2 6 2 2 3 2 3" xfId="47860" xr:uid="{00000000-0005-0000-0000-0000184F0000}"/>
    <cellStyle name="Normal 7 2 2 2 6 2 2 3 3" xfId="21841" xr:uid="{00000000-0005-0000-0000-0000194F0000}"/>
    <cellStyle name="Normal 7 2 2 2 6 2 2 3 4" xfId="39187" xr:uid="{00000000-0005-0000-0000-00001A4F0000}"/>
    <cellStyle name="Normal 7 2 2 2 6 2 2 4" xfId="11348" xr:uid="{00000000-0005-0000-0000-00001B4F0000}"/>
    <cellStyle name="Normal 7 2 2 2 6 2 2 4 2" xfId="28701" xr:uid="{00000000-0005-0000-0000-00001C4F0000}"/>
    <cellStyle name="Normal 7 2 2 2 6 2 2 4 3" xfId="46047" xr:uid="{00000000-0005-0000-0000-00001D4F0000}"/>
    <cellStyle name="Normal 7 2 2 2 6 2 2 5" xfId="20028" xr:uid="{00000000-0005-0000-0000-00001E4F0000}"/>
    <cellStyle name="Normal 7 2 2 2 6 2 2 6" xfId="37374" xr:uid="{00000000-0005-0000-0000-00001F4F0000}"/>
    <cellStyle name="Normal 7 2 2 2 6 2 3" xfId="1597" xr:uid="{00000000-0005-0000-0000-0000204F0000}"/>
    <cellStyle name="Normal 7 2 2 2 6 2 3 2" xfId="7379" xr:uid="{00000000-0005-0000-0000-0000214F0000}"/>
    <cellStyle name="Normal 7 2 2 2 6 2 3 2 2" xfId="16052" xr:uid="{00000000-0005-0000-0000-0000224F0000}"/>
    <cellStyle name="Normal 7 2 2 2 6 2 3 2 2 2" xfId="33405" xr:uid="{00000000-0005-0000-0000-0000234F0000}"/>
    <cellStyle name="Normal 7 2 2 2 6 2 3 2 2 3" xfId="50751" xr:uid="{00000000-0005-0000-0000-0000244F0000}"/>
    <cellStyle name="Normal 7 2 2 2 6 2 3 2 3" xfId="24732" xr:uid="{00000000-0005-0000-0000-0000254F0000}"/>
    <cellStyle name="Normal 7 2 2 2 6 2 3 2 4" xfId="42078" xr:uid="{00000000-0005-0000-0000-0000264F0000}"/>
    <cellStyle name="Normal 7 2 2 2 6 2 3 3" xfId="5223" xr:uid="{00000000-0005-0000-0000-0000274F0000}"/>
    <cellStyle name="Normal 7 2 2 2 6 2 3 3 2" xfId="13896" xr:uid="{00000000-0005-0000-0000-0000284F0000}"/>
    <cellStyle name="Normal 7 2 2 2 6 2 3 3 2 2" xfId="31249" xr:uid="{00000000-0005-0000-0000-0000294F0000}"/>
    <cellStyle name="Normal 7 2 2 2 6 2 3 3 2 3" xfId="48595" xr:uid="{00000000-0005-0000-0000-00002A4F0000}"/>
    <cellStyle name="Normal 7 2 2 2 6 2 3 3 3" xfId="22576" xr:uid="{00000000-0005-0000-0000-00002B4F0000}"/>
    <cellStyle name="Normal 7 2 2 2 6 2 3 3 4" xfId="39922" xr:uid="{00000000-0005-0000-0000-00002C4F0000}"/>
    <cellStyle name="Normal 7 2 2 2 6 2 3 4" xfId="10270" xr:uid="{00000000-0005-0000-0000-00002D4F0000}"/>
    <cellStyle name="Normal 7 2 2 2 6 2 3 4 2" xfId="27623" xr:uid="{00000000-0005-0000-0000-00002E4F0000}"/>
    <cellStyle name="Normal 7 2 2 2 6 2 3 4 3" xfId="44969" xr:uid="{00000000-0005-0000-0000-00002F4F0000}"/>
    <cellStyle name="Normal 7 2 2 2 6 2 3 5" xfId="18950" xr:uid="{00000000-0005-0000-0000-0000304F0000}"/>
    <cellStyle name="Normal 7 2 2 2 6 2 3 6" xfId="36296" xr:uid="{00000000-0005-0000-0000-0000314F0000}"/>
    <cellStyle name="Normal 7 2 2 2 6 2 4" xfId="6644" xr:uid="{00000000-0005-0000-0000-0000324F0000}"/>
    <cellStyle name="Normal 7 2 2 2 6 2 4 2" xfId="15317" xr:uid="{00000000-0005-0000-0000-0000334F0000}"/>
    <cellStyle name="Normal 7 2 2 2 6 2 4 2 2" xfId="32670" xr:uid="{00000000-0005-0000-0000-0000344F0000}"/>
    <cellStyle name="Normal 7 2 2 2 6 2 4 2 3" xfId="50016" xr:uid="{00000000-0005-0000-0000-0000354F0000}"/>
    <cellStyle name="Normal 7 2 2 2 6 2 4 3" xfId="23997" xr:uid="{00000000-0005-0000-0000-0000364F0000}"/>
    <cellStyle name="Normal 7 2 2 2 6 2 4 4" xfId="41343" xr:uid="{00000000-0005-0000-0000-0000374F0000}"/>
    <cellStyle name="Normal 7 2 2 2 6 2 5" xfId="3410" xr:uid="{00000000-0005-0000-0000-0000384F0000}"/>
    <cellStyle name="Normal 7 2 2 2 6 2 5 2" xfId="12083" xr:uid="{00000000-0005-0000-0000-0000394F0000}"/>
    <cellStyle name="Normal 7 2 2 2 6 2 5 2 2" xfId="29436" xr:uid="{00000000-0005-0000-0000-00003A4F0000}"/>
    <cellStyle name="Normal 7 2 2 2 6 2 5 2 3" xfId="46782" xr:uid="{00000000-0005-0000-0000-00003B4F0000}"/>
    <cellStyle name="Normal 7 2 2 2 6 2 5 3" xfId="20763" xr:uid="{00000000-0005-0000-0000-00003C4F0000}"/>
    <cellStyle name="Normal 7 2 2 2 6 2 5 4" xfId="38109" xr:uid="{00000000-0005-0000-0000-00003D4F0000}"/>
    <cellStyle name="Normal 7 2 2 2 6 2 6" xfId="9535" xr:uid="{00000000-0005-0000-0000-00003E4F0000}"/>
    <cellStyle name="Normal 7 2 2 2 6 2 6 2" xfId="26888" xr:uid="{00000000-0005-0000-0000-00003F4F0000}"/>
    <cellStyle name="Normal 7 2 2 2 6 2 6 3" xfId="44234" xr:uid="{00000000-0005-0000-0000-0000404F0000}"/>
    <cellStyle name="Normal 7 2 2 2 6 2 7" xfId="18215" xr:uid="{00000000-0005-0000-0000-0000414F0000}"/>
    <cellStyle name="Normal 7 2 2 2 6 2 8" xfId="35561" xr:uid="{00000000-0005-0000-0000-0000424F0000}"/>
    <cellStyle name="Normal 7 2 2 2 6 3" xfId="617" xr:uid="{00000000-0005-0000-0000-0000434F0000}"/>
    <cellStyle name="Normal 7 2 2 2 6 3 2" xfId="2430" xr:uid="{00000000-0005-0000-0000-0000444F0000}"/>
    <cellStyle name="Normal 7 2 2 2 6 3 2 2" xfId="8212" xr:uid="{00000000-0005-0000-0000-0000454F0000}"/>
    <cellStyle name="Normal 7 2 2 2 6 3 2 2 2" xfId="16885" xr:uid="{00000000-0005-0000-0000-0000464F0000}"/>
    <cellStyle name="Normal 7 2 2 2 6 3 2 2 2 2" xfId="34238" xr:uid="{00000000-0005-0000-0000-0000474F0000}"/>
    <cellStyle name="Normal 7 2 2 2 6 3 2 2 2 3" xfId="51584" xr:uid="{00000000-0005-0000-0000-0000484F0000}"/>
    <cellStyle name="Normal 7 2 2 2 6 3 2 2 3" xfId="25565" xr:uid="{00000000-0005-0000-0000-0000494F0000}"/>
    <cellStyle name="Normal 7 2 2 2 6 3 2 2 4" xfId="42911" xr:uid="{00000000-0005-0000-0000-00004A4F0000}"/>
    <cellStyle name="Normal 7 2 2 2 6 3 2 3" xfId="5713" xr:uid="{00000000-0005-0000-0000-00004B4F0000}"/>
    <cellStyle name="Normal 7 2 2 2 6 3 2 3 2" xfId="14386" xr:uid="{00000000-0005-0000-0000-00004C4F0000}"/>
    <cellStyle name="Normal 7 2 2 2 6 3 2 3 2 2" xfId="31739" xr:uid="{00000000-0005-0000-0000-00004D4F0000}"/>
    <cellStyle name="Normal 7 2 2 2 6 3 2 3 2 3" xfId="49085" xr:uid="{00000000-0005-0000-0000-00004E4F0000}"/>
    <cellStyle name="Normal 7 2 2 2 6 3 2 3 3" xfId="23066" xr:uid="{00000000-0005-0000-0000-00004F4F0000}"/>
    <cellStyle name="Normal 7 2 2 2 6 3 2 3 4" xfId="40412" xr:uid="{00000000-0005-0000-0000-0000504F0000}"/>
    <cellStyle name="Normal 7 2 2 2 6 3 2 4" xfId="11103" xr:uid="{00000000-0005-0000-0000-0000514F0000}"/>
    <cellStyle name="Normal 7 2 2 2 6 3 2 4 2" xfId="28456" xr:uid="{00000000-0005-0000-0000-0000524F0000}"/>
    <cellStyle name="Normal 7 2 2 2 6 3 2 4 3" xfId="45802" xr:uid="{00000000-0005-0000-0000-0000534F0000}"/>
    <cellStyle name="Normal 7 2 2 2 6 3 2 5" xfId="19783" xr:uid="{00000000-0005-0000-0000-0000544F0000}"/>
    <cellStyle name="Normal 7 2 2 2 6 3 2 6" xfId="37129" xr:uid="{00000000-0005-0000-0000-0000554F0000}"/>
    <cellStyle name="Normal 7 2 2 2 6 3 3" xfId="6399" xr:uid="{00000000-0005-0000-0000-0000564F0000}"/>
    <cellStyle name="Normal 7 2 2 2 6 3 3 2" xfId="15072" xr:uid="{00000000-0005-0000-0000-0000574F0000}"/>
    <cellStyle name="Normal 7 2 2 2 6 3 3 2 2" xfId="32425" xr:uid="{00000000-0005-0000-0000-0000584F0000}"/>
    <cellStyle name="Normal 7 2 2 2 6 3 3 2 3" xfId="49771" xr:uid="{00000000-0005-0000-0000-0000594F0000}"/>
    <cellStyle name="Normal 7 2 2 2 6 3 3 3" xfId="23752" xr:uid="{00000000-0005-0000-0000-00005A4F0000}"/>
    <cellStyle name="Normal 7 2 2 2 6 3 3 4" xfId="41098" xr:uid="{00000000-0005-0000-0000-00005B4F0000}"/>
    <cellStyle name="Normal 7 2 2 2 6 3 4" xfId="4243" xr:uid="{00000000-0005-0000-0000-00005C4F0000}"/>
    <cellStyle name="Normal 7 2 2 2 6 3 4 2" xfId="12916" xr:uid="{00000000-0005-0000-0000-00005D4F0000}"/>
    <cellStyle name="Normal 7 2 2 2 6 3 4 2 2" xfId="30269" xr:uid="{00000000-0005-0000-0000-00005E4F0000}"/>
    <cellStyle name="Normal 7 2 2 2 6 3 4 2 3" xfId="47615" xr:uid="{00000000-0005-0000-0000-00005F4F0000}"/>
    <cellStyle name="Normal 7 2 2 2 6 3 4 3" xfId="21596" xr:uid="{00000000-0005-0000-0000-0000604F0000}"/>
    <cellStyle name="Normal 7 2 2 2 6 3 4 4" xfId="38942" xr:uid="{00000000-0005-0000-0000-0000614F0000}"/>
    <cellStyle name="Normal 7 2 2 2 6 3 5" xfId="9290" xr:uid="{00000000-0005-0000-0000-0000624F0000}"/>
    <cellStyle name="Normal 7 2 2 2 6 3 5 2" xfId="26643" xr:uid="{00000000-0005-0000-0000-0000634F0000}"/>
    <cellStyle name="Normal 7 2 2 2 6 3 5 3" xfId="43989" xr:uid="{00000000-0005-0000-0000-0000644F0000}"/>
    <cellStyle name="Normal 7 2 2 2 6 3 6" xfId="17970" xr:uid="{00000000-0005-0000-0000-0000654F0000}"/>
    <cellStyle name="Normal 7 2 2 2 6 3 7" xfId="35316" xr:uid="{00000000-0005-0000-0000-0000664F0000}"/>
    <cellStyle name="Normal 7 2 2 2 6 4" xfId="1940" xr:uid="{00000000-0005-0000-0000-0000674F0000}"/>
    <cellStyle name="Normal 7 2 2 2 6 4 2" xfId="7722" xr:uid="{00000000-0005-0000-0000-0000684F0000}"/>
    <cellStyle name="Normal 7 2 2 2 6 4 2 2" xfId="16395" xr:uid="{00000000-0005-0000-0000-0000694F0000}"/>
    <cellStyle name="Normal 7 2 2 2 6 4 2 2 2" xfId="33748" xr:uid="{00000000-0005-0000-0000-00006A4F0000}"/>
    <cellStyle name="Normal 7 2 2 2 6 4 2 2 3" xfId="51094" xr:uid="{00000000-0005-0000-0000-00006B4F0000}"/>
    <cellStyle name="Normal 7 2 2 2 6 4 2 3" xfId="25075" xr:uid="{00000000-0005-0000-0000-00006C4F0000}"/>
    <cellStyle name="Normal 7 2 2 2 6 4 2 4" xfId="42421" xr:uid="{00000000-0005-0000-0000-00006D4F0000}"/>
    <cellStyle name="Normal 7 2 2 2 6 4 3" xfId="3753" xr:uid="{00000000-0005-0000-0000-00006E4F0000}"/>
    <cellStyle name="Normal 7 2 2 2 6 4 3 2" xfId="12426" xr:uid="{00000000-0005-0000-0000-00006F4F0000}"/>
    <cellStyle name="Normal 7 2 2 2 6 4 3 2 2" xfId="29779" xr:uid="{00000000-0005-0000-0000-0000704F0000}"/>
    <cellStyle name="Normal 7 2 2 2 6 4 3 2 3" xfId="47125" xr:uid="{00000000-0005-0000-0000-0000714F0000}"/>
    <cellStyle name="Normal 7 2 2 2 6 4 3 3" xfId="21106" xr:uid="{00000000-0005-0000-0000-0000724F0000}"/>
    <cellStyle name="Normal 7 2 2 2 6 4 3 4" xfId="38452" xr:uid="{00000000-0005-0000-0000-0000734F0000}"/>
    <cellStyle name="Normal 7 2 2 2 6 4 4" xfId="10613" xr:uid="{00000000-0005-0000-0000-0000744F0000}"/>
    <cellStyle name="Normal 7 2 2 2 6 4 4 2" xfId="27966" xr:uid="{00000000-0005-0000-0000-0000754F0000}"/>
    <cellStyle name="Normal 7 2 2 2 6 4 4 3" xfId="45312" xr:uid="{00000000-0005-0000-0000-0000764F0000}"/>
    <cellStyle name="Normal 7 2 2 2 6 4 5" xfId="19293" xr:uid="{00000000-0005-0000-0000-0000774F0000}"/>
    <cellStyle name="Normal 7 2 2 2 6 4 6" xfId="36639" xr:uid="{00000000-0005-0000-0000-0000784F0000}"/>
    <cellStyle name="Normal 7 2 2 2 6 5" xfId="1352" xr:uid="{00000000-0005-0000-0000-0000794F0000}"/>
    <cellStyle name="Normal 7 2 2 2 6 5 2" xfId="7134" xr:uid="{00000000-0005-0000-0000-00007A4F0000}"/>
    <cellStyle name="Normal 7 2 2 2 6 5 2 2" xfId="15807" xr:uid="{00000000-0005-0000-0000-00007B4F0000}"/>
    <cellStyle name="Normal 7 2 2 2 6 5 2 2 2" xfId="33160" xr:uid="{00000000-0005-0000-0000-00007C4F0000}"/>
    <cellStyle name="Normal 7 2 2 2 6 5 2 2 3" xfId="50506" xr:uid="{00000000-0005-0000-0000-00007D4F0000}"/>
    <cellStyle name="Normal 7 2 2 2 6 5 2 3" xfId="24487" xr:uid="{00000000-0005-0000-0000-00007E4F0000}"/>
    <cellStyle name="Normal 7 2 2 2 6 5 2 4" xfId="41833" xr:uid="{00000000-0005-0000-0000-00007F4F0000}"/>
    <cellStyle name="Normal 7 2 2 2 6 5 3" xfId="4978" xr:uid="{00000000-0005-0000-0000-0000804F0000}"/>
    <cellStyle name="Normal 7 2 2 2 6 5 3 2" xfId="13651" xr:uid="{00000000-0005-0000-0000-0000814F0000}"/>
    <cellStyle name="Normal 7 2 2 2 6 5 3 2 2" xfId="31004" xr:uid="{00000000-0005-0000-0000-0000824F0000}"/>
    <cellStyle name="Normal 7 2 2 2 6 5 3 2 3" xfId="48350" xr:uid="{00000000-0005-0000-0000-0000834F0000}"/>
    <cellStyle name="Normal 7 2 2 2 6 5 3 3" xfId="22331" xr:uid="{00000000-0005-0000-0000-0000844F0000}"/>
    <cellStyle name="Normal 7 2 2 2 6 5 3 4" xfId="39677" xr:uid="{00000000-0005-0000-0000-0000854F0000}"/>
    <cellStyle name="Normal 7 2 2 2 6 5 4" xfId="10025" xr:uid="{00000000-0005-0000-0000-0000864F0000}"/>
    <cellStyle name="Normal 7 2 2 2 6 5 4 2" xfId="27378" xr:uid="{00000000-0005-0000-0000-0000874F0000}"/>
    <cellStyle name="Normal 7 2 2 2 6 5 4 3" xfId="44724" xr:uid="{00000000-0005-0000-0000-0000884F0000}"/>
    <cellStyle name="Normal 7 2 2 2 6 5 5" xfId="18705" xr:uid="{00000000-0005-0000-0000-0000894F0000}"/>
    <cellStyle name="Normal 7 2 2 2 6 5 6" xfId="36051" xr:uid="{00000000-0005-0000-0000-00008A4F0000}"/>
    <cellStyle name="Normal 7 2 2 2 6 6" xfId="5909" xr:uid="{00000000-0005-0000-0000-00008B4F0000}"/>
    <cellStyle name="Normal 7 2 2 2 6 6 2" xfId="14582" xr:uid="{00000000-0005-0000-0000-00008C4F0000}"/>
    <cellStyle name="Normal 7 2 2 2 6 6 2 2" xfId="31935" xr:uid="{00000000-0005-0000-0000-00008D4F0000}"/>
    <cellStyle name="Normal 7 2 2 2 6 6 2 3" xfId="49281" xr:uid="{00000000-0005-0000-0000-00008E4F0000}"/>
    <cellStyle name="Normal 7 2 2 2 6 6 3" xfId="23262" xr:uid="{00000000-0005-0000-0000-00008F4F0000}"/>
    <cellStyle name="Normal 7 2 2 2 6 6 4" xfId="40608" xr:uid="{00000000-0005-0000-0000-0000904F0000}"/>
    <cellStyle name="Normal 7 2 2 2 6 7" xfId="3165" xr:uid="{00000000-0005-0000-0000-0000914F0000}"/>
    <cellStyle name="Normal 7 2 2 2 6 7 2" xfId="11838" xr:uid="{00000000-0005-0000-0000-0000924F0000}"/>
    <cellStyle name="Normal 7 2 2 2 6 7 2 2" xfId="29191" xr:uid="{00000000-0005-0000-0000-0000934F0000}"/>
    <cellStyle name="Normal 7 2 2 2 6 7 2 3" xfId="46537" xr:uid="{00000000-0005-0000-0000-0000944F0000}"/>
    <cellStyle name="Normal 7 2 2 2 6 7 3" xfId="20518" xr:uid="{00000000-0005-0000-0000-0000954F0000}"/>
    <cellStyle name="Normal 7 2 2 2 6 7 4" xfId="37864" xr:uid="{00000000-0005-0000-0000-0000964F0000}"/>
    <cellStyle name="Normal 7 2 2 2 6 8" xfId="8800" xr:uid="{00000000-0005-0000-0000-0000974F0000}"/>
    <cellStyle name="Normal 7 2 2 2 6 8 2" xfId="26153" xr:uid="{00000000-0005-0000-0000-0000984F0000}"/>
    <cellStyle name="Normal 7 2 2 2 6 8 3" xfId="43499" xr:uid="{00000000-0005-0000-0000-0000994F0000}"/>
    <cellStyle name="Normal 7 2 2 2 6 9" xfId="17480" xr:uid="{00000000-0005-0000-0000-00009A4F0000}"/>
    <cellStyle name="Normal 7 2 2 2 7" xfId="764" xr:uid="{00000000-0005-0000-0000-00009B4F0000}"/>
    <cellStyle name="Normal 7 2 2 2 7 2" xfId="2577" xr:uid="{00000000-0005-0000-0000-00009C4F0000}"/>
    <cellStyle name="Normal 7 2 2 2 7 2 2" xfId="8359" xr:uid="{00000000-0005-0000-0000-00009D4F0000}"/>
    <cellStyle name="Normal 7 2 2 2 7 2 2 2" xfId="17032" xr:uid="{00000000-0005-0000-0000-00009E4F0000}"/>
    <cellStyle name="Normal 7 2 2 2 7 2 2 2 2" xfId="34385" xr:uid="{00000000-0005-0000-0000-00009F4F0000}"/>
    <cellStyle name="Normal 7 2 2 2 7 2 2 2 3" xfId="51731" xr:uid="{00000000-0005-0000-0000-0000A04F0000}"/>
    <cellStyle name="Normal 7 2 2 2 7 2 2 3" xfId="25712" xr:uid="{00000000-0005-0000-0000-0000A14F0000}"/>
    <cellStyle name="Normal 7 2 2 2 7 2 2 4" xfId="43058" xr:uid="{00000000-0005-0000-0000-0000A24F0000}"/>
    <cellStyle name="Normal 7 2 2 2 7 2 3" xfId="4390" xr:uid="{00000000-0005-0000-0000-0000A34F0000}"/>
    <cellStyle name="Normal 7 2 2 2 7 2 3 2" xfId="13063" xr:uid="{00000000-0005-0000-0000-0000A44F0000}"/>
    <cellStyle name="Normal 7 2 2 2 7 2 3 2 2" xfId="30416" xr:uid="{00000000-0005-0000-0000-0000A54F0000}"/>
    <cellStyle name="Normal 7 2 2 2 7 2 3 2 3" xfId="47762" xr:uid="{00000000-0005-0000-0000-0000A64F0000}"/>
    <cellStyle name="Normal 7 2 2 2 7 2 3 3" xfId="21743" xr:uid="{00000000-0005-0000-0000-0000A74F0000}"/>
    <cellStyle name="Normal 7 2 2 2 7 2 3 4" xfId="39089" xr:uid="{00000000-0005-0000-0000-0000A84F0000}"/>
    <cellStyle name="Normal 7 2 2 2 7 2 4" xfId="11250" xr:uid="{00000000-0005-0000-0000-0000A94F0000}"/>
    <cellStyle name="Normal 7 2 2 2 7 2 4 2" xfId="28603" xr:uid="{00000000-0005-0000-0000-0000AA4F0000}"/>
    <cellStyle name="Normal 7 2 2 2 7 2 4 3" xfId="45949" xr:uid="{00000000-0005-0000-0000-0000AB4F0000}"/>
    <cellStyle name="Normal 7 2 2 2 7 2 5" xfId="19930" xr:uid="{00000000-0005-0000-0000-0000AC4F0000}"/>
    <cellStyle name="Normal 7 2 2 2 7 2 6" xfId="37276" xr:uid="{00000000-0005-0000-0000-0000AD4F0000}"/>
    <cellStyle name="Normal 7 2 2 2 7 3" xfId="1499" xr:uid="{00000000-0005-0000-0000-0000AE4F0000}"/>
    <cellStyle name="Normal 7 2 2 2 7 3 2" xfId="7281" xr:uid="{00000000-0005-0000-0000-0000AF4F0000}"/>
    <cellStyle name="Normal 7 2 2 2 7 3 2 2" xfId="15954" xr:uid="{00000000-0005-0000-0000-0000B04F0000}"/>
    <cellStyle name="Normal 7 2 2 2 7 3 2 2 2" xfId="33307" xr:uid="{00000000-0005-0000-0000-0000B14F0000}"/>
    <cellStyle name="Normal 7 2 2 2 7 3 2 2 3" xfId="50653" xr:uid="{00000000-0005-0000-0000-0000B24F0000}"/>
    <cellStyle name="Normal 7 2 2 2 7 3 2 3" xfId="24634" xr:uid="{00000000-0005-0000-0000-0000B34F0000}"/>
    <cellStyle name="Normal 7 2 2 2 7 3 2 4" xfId="41980" xr:uid="{00000000-0005-0000-0000-0000B44F0000}"/>
    <cellStyle name="Normal 7 2 2 2 7 3 3" xfId="5125" xr:uid="{00000000-0005-0000-0000-0000B54F0000}"/>
    <cellStyle name="Normal 7 2 2 2 7 3 3 2" xfId="13798" xr:uid="{00000000-0005-0000-0000-0000B64F0000}"/>
    <cellStyle name="Normal 7 2 2 2 7 3 3 2 2" xfId="31151" xr:uid="{00000000-0005-0000-0000-0000B74F0000}"/>
    <cellStyle name="Normal 7 2 2 2 7 3 3 2 3" xfId="48497" xr:uid="{00000000-0005-0000-0000-0000B84F0000}"/>
    <cellStyle name="Normal 7 2 2 2 7 3 3 3" xfId="22478" xr:uid="{00000000-0005-0000-0000-0000B94F0000}"/>
    <cellStyle name="Normal 7 2 2 2 7 3 3 4" xfId="39824" xr:uid="{00000000-0005-0000-0000-0000BA4F0000}"/>
    <cellStyle name="Normal 7 2 2 2 7 3 4" xfId="10172" xr:uid="{00000000-0005-0000-0000-0000BB4F0000}"/>
    <cellStyle name="Normal 7 2 2 2 7 3 4 2" xfId="27525" xr:uid="{00000000-0005-0000-0000-0000BC4F0000}"/>
    <cellStyle name="Normal 7 2 2 2 7 3 4 3" xfId="44871" xr:uid="{00000000-0005-0000-0000-0000BD4F0000}"/>
    <cellStyle name="Normal 7 2 2 2 7 3 5" xfId="18852" xr:uid="{00000000-0005-0000-0000-0000BE4F0000}"/>
    <cellStyle name="Normal 7 2 2 2 7 3 6" xfId="36198" xr:uid="{00000000-0005-0000-0000-0000BF4F0000}"/>
    <cellStyle name="Normal 7 2 2 2 7 4" xfId="6546" xr:uid="{00000000-0005-0000-0000-0000C04F0000}"/>
    <cellStyle name="Normal 7 2 2 2 7 4 2" xfId="15219" xr:uid="{00000000-0005-0000-0000-0000C14F0000}"/>
    <cellStyle name="Normal 7 2 2 2 7 4 2 2" xfId="32572" xr:uid="{00000000-0005-0000-0000-0000C24F0000}"/>
    <cellStyle name="Normal 7 2 2 2 7 4 2 3" xfId="49918" xr:uid="{00000000-0005-0000-0000-0000C34F0000}"/>
    <cellStyle name="Normal 7 2 2 2 7 4 3" xfId="23899" xr:uid="{00000000-0005-0000-0000-0000C44F0000}"/>
    <cellStyle name="Normal 7 2 2 2 7 4 4" xfId="41245" xr:uid="{00000000-0005-0000-0000-0000C54F0000}"/>
    <cellStyle name="Normal 7 2 2 2 7 5" xfId="3312" xr:uid="{00000000-0005-0000-0000-0000C64F0000}"/>
    <cellStyle name="Normal 7 2 2 2 7 5 2" xfId="11985" xr:uid="{00000000-0005-0000-0000-0000C74F0000}"/>
    <cellStyle name="Normal 7 2 2 2 7 5 2 2" xfId="29338" xr:uid="{00000000-0005-0000-0000-0000C84F0000}"/>
    <cellStyle name="Normal 7 2 2 2 7 5 2 3" xfId="46684" xr:uid="{00000000-0005-0000-0000-0000C94F0000}"/>
    <cellStyle name="Normal 7 2 2 2 7 5 3" xfId="20665" xr:uid="{00000000-0005-0000-0000-0000CA4F0000}"/>
    <cellStyle name="Normal 7 2 2 2 7 5 4" xfId="38011" xr:uid="{00000000-0005-0000-0000-0000CB4F0000}"/>
    <cellStyle name="Normal 7 2 2 2 7 6" xfId="9437" xr:uid="{00000000-0005-0000-0000-0000CC4F0000}"/>
    <cellStyle name="Normal 7 2 2 2 7 6 2" xfId="26790" xr:uid="{00000000-0005-0000-0000-0000CD4F0000}"/>
    <cellStyle name="Normal 7 2 2 2 7 6 3" xfId="44136" xr:uid="{00000000-0005-0000-0000-0000CE4F0000}"/>
    <cellStyle name="Normal 7 2 2 2 7 7" xfId="18117" xr:uid="{00000000-0005-0000-0000-0000CF4F0000}"/>
    <cellStyle name="Normal 7 2 2 2 7 8" xfId="35463" xr:uid="{00000000-0005-0000-0000-0000D04F0000}"/>
    <cellStyle name="Normal 7 2 2 2 8" xfId="372" xr:uid="{00000000-0005-0000-0000-0000D14F0000}"/>
    <cellStyle name="Normal 7 2 2 2 8 2" xfId="2185" xr:uid="{00000000-0005-0000-0000-0000D24F0000}"/>
    <cellStyle name="Normal 7 2 2 2 8 2 2" xfId="7967" xr:uid="{00000000-0005-0000-0000-0000D34F0000}"/>
    <cellStyle name="Normal 7 2 2 2 8 2 2 2" xfId="16640" xr:uid="{00000000-0005-0000-0000-0000D44F0000}"/>
    <cellStyle name="Normal 7 2 2 2 8 2 2 2 2" xfId="33993" xr:uid="{00000000-0005-0000-0000-0000D54F0000}"/>
    <cellStyle name="Normal 7 2 2 2 8 2 2 2 3" xfId="51339" xr:uid="{00000000-0005-0000-0000-0000D64F0000}"/>
    <cellStyle name="Normal 7 2 2 2 8 2 2 3" xfId="25320" xr:uid="{00000000-0005-0000-0000-0000D74F0000}"/>
    <cellStyle name="Normal 7 2 2 2 8 2 2 4" xfId="42666" xr:uid="{00000000-0005-0000-0000-0000D84F0000}"/>
    <cellStyle name="Normal 7 2 2 2 8 2 3" xfId="5468" xr:uid="{00000000-0005-0000-0000-0000D94F0000}"/>
    <cellStyle name="Normal 7 2 2 2 8 2 3 2" xfId="14141" xr:uid="{00000000-0005-0000-0000-0000DA4F0000}"/>
    <cellStyle name="Normal 7 2 2 2 8 2 3 2 2" xfId="31494" xr:uid="{00000000-0005-0000-0000-0000DB4F0000}"/>
    <cellStyle name="Normal 7 2 2 2 8 2 3 2 3" xfId="48840" xr:uid="{00000000-0005-0000-0000-0000DC4F0000}"/>
    <cellStyle name="Normal 7 2 2 2 8 2 3 3" xfId="22821" xr:uid="{00000000-0005-0000-0000-0000DD4F0000}"/>
    <cellStyle name="Normal 7 2 2 2 8 2 3 4" xfId="40167" xr:uid="{00000000-0005-0000-0000-0000DE4F0000}"/>
    <cellStyle name="Normal 7 2 2 2 8 2 4" xfId="10858" xr:uid="{00000000-0005-0000-0000-0000DF4F0000}"/>
    <cellStyle name="Normal 7 2 2 2 8 2 4 2" xfId="28211" xr:uid="{00000000-0005-0000-0000-0000E04F0000}"/>
    <cellStyle name="Normal 7 2 2 2 8 2 4 3" xfId="45557" xr:uid="{00000000-0005-0000-0000-0000E14F0000}"/>
    <cellStyle name="Normal 7 2 2 2 8 2 5" xfId="19538" xr:uid="{00000000-0005-0000-0000-0000E24F0000}"/>
    <cellStyle name="Normal 7 2 2 2 8 2 6" xfId="36884" xr:uid="{00000000-0005-0000-0000-0000E34F0000}"/>
    <cellStyle name="Normal 7 2 2 2 8 3" xfId="6154" xr:uid="{00000000-0005-0000-0000-0000E44F0000}"/>
    <cellStyle name="Normal 7 2 2 2 8 3 2" xfId="14827" xr:uid="{00000000-0005-0000-0000-0000E54F0000}"/>
    <cellStyle name="Normal 7 2 2 2 8 3 2 2" xfId="32180" xr:uid="{00000000-0005-0000-0000-0000E64F0000}"/>
    <cellStyle name="Normal 7 2 2 2 8 3 2 3" xfId="49526" xr:uid="{00000000-0005-0000-0000-0000E74F0000}"/>
    <cellStyle name="Normal 7 2 2 2 8 3 3" xfId="23507" xr:uid="{00000000-0005-0000-0000-0000E84F0000}"/>
    <cellStyle name="Normal 7 2 2 2 8 3 4" xfId="40853" xr:uid="{00000000-0005-0000-0000-0000E94F0000}"/>
    <cellStyle name="Normal 7 2 2 2 8 4" xfId="3998" xr:uid="{00000000-0005-0000-0000-0000EA4F0000}"/>
    <cellStyle name="Normal 7 2 2 2 8 4 2" xfId="12671" xr:uid="{00000000-0005-0000-0000-0000EB4F0000}"/>
    <cellStyle name="Normal 7 2 2 2 8 4 2 2" xfId="30024" xr:uid="{00000000-0005-0000-0000-0000EC4F0000}"/>
    <cellStyle name="Normal 7 2 2 2 8 4 2 3" xfId="47370" xr:uid="{00000000-0005-0000-0000-0000ED4F0000}"/>
    <cellStyle name="Normal 7 2 2 2 8 4 3" xfId="21351" xr:uid="{00000000-0005-0000-0000-0000EE4F0000}"/>
    <cellStyle name="Normal 7 2 2 2 8 4 4" xfId="38697" xr:uid="{00000000-0005-0000-0000-0000EF4F0000}"/>
    <cellStyle name="Normal 7 2 2 2 8 5" xfId="9045" xr:uid="{00000000-0005-0000-0000-0000F04F0000}"/>
    <cellStyle name="Normal 7 2 2 2 8 5 2" xfId="26398" xr:uid="{00000000-0005-0000-0000-0000F14F0000}"/>
    <cellStyle name="Normal 7 2 2 2 8 5 3" xfId="43744" xr:uid="{00000000-0005-0000-0000-0000F24F0000}"/>
    <cellStyle name="Normal 7 2 2 2 8 6" xfId="17725" xr:uid="{00000000-0005-0000-0000-0000F34F0000}"/>
    <cellStyle name="Normal 7 2 2 2 8 7" xfId="35071" xr:uid="{00000000-0005-0000-0000-0000F44F0000}"/>
    <cellStyle name="Normal 7 2 2 2 9" xfId="1842" xr:uid="{00000000-0005-0000-0000-0000F54F0000}"/>
    <cellStyle name="Normal 7 2 2 2 9 2" xfId="7624" xr:uid="{00000000-0005-0000-0000-0000F64F0000}"/>
    <cellStyle name="Normal 7 2 2 2 9 2 2" xfId="16297" xr:uid="{00000000-0005-0000-0000-0000F74F0000}"/>
    <cellStyle name="Normal 7 2 2 2 9 2 2 2" xfId="33650" xr:uid="{00000000-0005-0000-0000-0000F84F0000}"/>
    <cellStyle name="Normal 7 2 2 2 9 2 2 3" xfId="50996" xr:uid="{00000000-0005-0000-0000-0000F94F0000}"/>
    <cellStyle name="Normal 7 2 2 2 9 2 3" xfId="24977" xr:uid="{00000000-0005-0000-0000-0000FA4F0000}"/>
    <cellStyle name="Normal 7 2 2 2 9 2 4" xfId="42323" xr:uid="{00000000-0005-0000-0000-0000FB4F0000}"/>
    <cellStyle name="Normal 7 2 2 2 9 3" xfId="3655" xr:uid="{00000000-0005-0000-0000-0000FC4F0000}"/>
    <cellStyle name="Normal 7 2 2 2 9 3 2" xfId="12328" xr:uid="{00000000-0005-0000-0000-0000FD4F0000}"/>
    <cellStyle name="Normal 7 2 2 2 9 3 2 2" xfId="29681" xr:uid="{00000000-0005-0000-0000-0000FE4F0000}"/>
    <cellStyle name="Normal 7 2 2 2 9 3 2 3" xfId="47027" xr:uid="{00000000-0005-0000-0000-0000FF4F0000}"/>
    <cellStyle name="Normal 7 2 2 2 9 3 3" xfId="21008" xr:uid="{00000000-0005-0000-0000-000000500000}"/>
    <cellStyle name="Normal 7 2 2 2 9 3 4" xfId="38354" xr:uid="{00000000-0005-0000-0000-000001500000}"/>
    <cellStyle name="Normal 7 2 2 2 9 4" xfId="10515" xr:uid="{00000000-0005-0000-0000-000002500000}"/>
    <cellStyle name="Normal 7 2 2 2 9 4 2" xfId="27868" xr:uid="{00000000-0005-0000-0000-000003500000}"/>
    <cellStyle name="Normal 7 2 2 2 9 4 3" xfId="45214" xr:uid="{00000000-0005-0000-0000-000004500000}"/>
    <cellStyle name="Normal 7 2 2 2 9 5" xfId="19195" xr:uid="{00000000-0005-0000-0000-000005500000}"/>
    <cellStyle name="Normal 7 2 2 2 9 6" xfId="36541" xr:uid="{00000000-0005-0000-0000-000006500000}"/>
    <cellStyle name="Normal 7 2 2 3" xfId="44" xr:uid="{00000000-0005-0000-0000-000007500000}"/>
    <cellStyle name="Normal 7 2 2 3 10" xfId="5826" xr:uid="{00000000-0005-0000-0000-000008500000}"/>
    <cellStyle name="Normal 7 2 2 3 10 2" xfId="14499" xr:uid="{00000000-0005-0000-0000-000009500000}"/>
    <cellStyle name="Normal 7 2 2 3 10 2 2" xfId="31852" xr:uid="{00000000-0005-0000-0000-00000A500000}"/>
    <cellStyle name="Normal 7 2 2 3 10 2 3" xfId="49198" xr:uid="{00000000-0005-0000-0000-00000B500000}"/>
    <cellStyle name="Normal 7 2 2 3 10 3" xfId="23179" xr:uid="{00000000-0005-0000-0000-00000C500000}"/>
    <cellStyle name="Normal 7 2 2 3 10 4" xfId="40525" xr:uid="{00000000-0005-0000-0000-00000D500000}"/>
    <cellStyle name="Normal 7 2 2 3 11" xfId="2935" xr:uid="{00000000-0005-0000-0000-00000E500000}"/>
    <cellStyle name="Normal 7 2 2 3 11 2" xfId="11608" xr:uid="{00000000-0005-0000-0000-00000F500000}"/>
    <cellStyle name="Normal 7 2 2 3 11 2 2" xfId="28961" xr:uid="{00000000-0005-0000-0000-000010500000}"/>
    <cellStyle name="Normal 7 2 2 3 11 2 3" xfId="46307" xr:uid="{00000000-0005-0000-0000-000011500000}"/>
    <cellStyle name="Normal 7 2 2 3 11 3" xfId="20288" xr:uid="{00000000-0005-0000-0000-000012500000}"/>
    <cellStyle name="Normal 7 2 2 3 11 4" xfId="37634" xr:uid="{00000000-0005-0000-0000-000013500000}"/>
    <cellStyle name="Normal 7 2 2 3 12" xfId="8717" xr:uid="{00000000-0005-0000-0000-000014500000}"/>
    <cellStyle name="Normal 7 2 2 3 12 2" xfId="26070" xr:uid="{00000000-0005-0000-0000-000015500000}"/>
    <cellStyle name="Normal 7 2 2 3 12 3" xfId="43416" xr:uid="{00000000-0005-0000-0000-000016500000}"/>
    <cellStyle name="Normal 7 2 2 3 13" xfId="17397" xr:uid="{00000000-0005-0000-0000-000017500000}"/>
    <cellStyle name="Normal 7 2 2 3 14" xfId="34743" xr:uid="{00000000-0005-0000-0000-000018500000}"/>
    <cellStyle name="Normal 7 2 2 3 2" xfId="93" xr:uid="{00000000-0005-0000-0000-000019500000}"/>
    <cellStyle name="Normal 7 2 2 3 2 10" xfId="8766" xr:uid="{00000000-0005-0000-0000-00001A500000}"/>
    <cellStyle name="Normal 7 2 2 3 2 10 2" xfId="26119" xr:uid="{00000000-0005-0000-0000-00001B500000}"/>
    <cellStyle name="Normal 7 2 2 3 2 10 3" xfId="43465" xr:uid="{00000000-0005-0000-0000-00001C500000}"/>
    <cellStyle name="Normal 7 2 2 3 2 11" xfId="17446" xr:uid="{00000000-0005-0000-0000-00001D500000}"/>
    <cellStyle name="Normal 7 2 2 3 2 12" xfId="34792" xr:uid="{00000000-0005-0000-0000-00001E500000}"/>
    <cellStyle name="Normal 7 2 2 3 2 2" xfId="338" xr:uid="{00000000-0005-0000-0000-00001F500000}"/>
    <cellStyle name="Normal 7 2 2 3 2 2 10" xfId="35037" xr:uid="{00000000-0005-0000-0000-000020500000}"/>
    <cellStyle name="Normal 7 2 2 3 2 2 2" xfId="1073" xr:uid="{00000000-0005-0000-0000-000021500000}"/>
    <cellStyle name="Normal 7 2 2 3 2 2 2 2" xfId="2886" xr:uid="{00000000-0005-0000-0000-000022500000}"/>
    <cellStyle name="Normal 7 2 2 3 2 2 2 2 2" xfId="8668" xr:uid="{00000000-0005-0000-0000-000023500000}"/>
    <cellStyle name="Normal 7 2 2 3 2 2 2 2 2 2" xfId="17341" xr:uid="{00000000-0005-0000-0000-000024500000}"/>
    <cellStyle name="Normal 7 2 2 3 2 2 2 2 2 2 2" xfId="34694" xr:uid="{00000000-0005-0000-0000-000025500000}"/>
    <cellStyle name="Normal 7 2 2 3 2 2 2 2 2 2 3" xfId="52040" xr:uid="{00000000-0005-0000-0000-000026500000}"/>
    <cellStyle name="Normal 7 2 2 3 2 2 2 2 2 3" xfId="26021" xr:uid="{00000000-0005-0000-0000-000027500000}"/>
    <cellStyle name="Normal 7 2 2 3 2 2 2 2 2 4" xfId="43367" xr:uid="{00000000-0005-0000-0000-000028500000}"/>
    <cellStyle name="Normal 7 2 2 3 2 2 2 2 3" xfId="4699" xr:uid="{00000000-0005-0000-0000-000029500000}"/>
    <cellStyle name="Normal 7 2 2 3 2 2 2 2 3 2" xfId="13372" xr:uid="{00000000-0005-0000-0000-00002A500000}"/>
    <cellStyle name="Normal 7 2 2 3 2 2 2 2 3 2 2" xfId="30725" xr:uid="{00000000-0005-0000-0000-00002B500000}"/>
    <cellStyle name="Normal 7 2 2 3 2 2 2 2 3 2 3" xfId="48071" xr:uid="{00000000-0005-0000-0000-00002C500000}"/>
    <cellStyle name="Normal 7 2 2 3 2 2 2 2 3 3" xfId="22052" xr:uid="{00000000-0005-0000-0000-00002D500000}"/>
    <cellStyle name="Normal 7 2 2 3 2 2 2 2 3 4" xfId="39398" xr:uid="{00000000-0005-0000-0000-00002E500000}"/>
    <cellStyle name="Normal 7 2 2 3 2 2 2 2 4" xfId="11559" xr:uid="{00000000-0005-0000-0000-00002F500000}"/>
    <cellStyle name="Normal 7 2 2 3 2 2 2 2 4 2" xfId="28912" xr:uid="{00000000-0005-0000-0000-000030500000}"/>
    <cellStyle name="Normal 7 2 2 3 2 2 2 2 4 3" xfId="46258" xr:uid="{00000000-0005-0000-0000-000031500000}"/>
    <cellStyle name="Normal 7 2 2 3 2 2 2 2 5" xfId="20239" xr:uid="{00000000-0005-0000-0000-000032500000}"/>
    <cellStyle name="Normal 7 2 2 3 2 2 2 2 6" xfId="37585" xr:uid="{00000000-0005-0000-0000-000033500000}"/>
    <cellStyle name="Normal 7 2 2 3 2 2 2 3" xfId="1808" xr:uid="{00000000-0005-0000-0000-000034500000}"/>
    <cellStyle name="Normal 7 2 2 3 2 2 2 3 2" xfId="7590" xr:uid="{00000000-0005-0000-0000-000035500000}"/>
    <cellStyle name="Normal 7 2 2 3 2 2 2 3 2 2" xfId="16263" xr:uid="{00000000-0005-0000-0000-000036500000}"/>
    <cellStyle name="Normal 7 2 2 3 2 2 2 3 2 2 2" xfId="33616" xr:uid="{00000000-0005-0000-0000-000037500000}"/>
    <cellStyle name="Normal 7 2 2 3 2 2 2 3 2 2 3" xfId="50962" xr:uid="{00000000-0005-0000-0000-000038500000}"/>
    <cellStyle name="Normal 7 2 2 3 2 2 2 3 2 3" xfId="24943" xr:uid="{00000000-0005-0000-0000-000039500000}"/>
    <cellStyle name="Normal 7 2 2 3 2 2 2 3 2 4" xfId="42289" xr:uid="{00000000-0005-0000-0000-00003A500000}"/>
    <cellStyle name="Normal 7 2 2 3 2 2 2 3 3" xfId="5434" xr:uid="{00000000-0005-0000-0000-00003B500000}"/>
    <cellStyle name="Normal 7 2 2 3 2 2 2 3 3 2" xfId="14107" xr:uid="{00000000-0005-0000-0000-00003C500000}"/>
    <cellStyle name="Normal 7 2 2 3 2 2 2 3 3 2 2" xfId="31460" xr:uid="{00000000-0005-0000-0000-00003D500000}"/>
    <cellStyle name="Normal 7 2 2 3 2 2 2 3 3 2 3" xfId="48806" xr:uid="{00000000-0005-0000-0000-00003E500000}"/>
    <cellStyle name="Normal 7 2 2 3 2 2 2 3 3 3" xfId="22787" xr:uid="{00000000-0005-0000-0000-00003F500000}"/>
    <cellStyle name="Normal 7 2 2 3 2 2 2 3 3 4" xfId="40133" xr:uid="{00000000-0005-0000-0000-000040500000}"/>
    <cellStyle name="Normal 7 2 2 3 2 2 2 3 4" xfId="10481" xr:uid="{00000000-0005-0000-0000-000041500000}"/>
    <cellStyle name="Normal 7 2 2 3 2 2 2 3 4 2" xfId="27834" xr:uid="{00000000-0005-0000-0000-000042500000}"/>
    <cellStyle name="Normal 7 2 2 3 2 2 2 3 4 3" xfId="45180" xr:uid="{00000000-0005-0000-0000-000043500000}"/>
    <cellStyle name="Normal 7 2 2 3 2 2 2 3 5" xfId="19161" xr:uid="{00000000-0005-0000-0000-000044500000}"/>
    <cellStyle name="Normal 7 2 2 3 2 2 2 3 6" xfId="36507" xr:uid="{00000000-0005-0000-0000-000045500000}"/>
    <cellStyle name="Normal 7 2 2 3 2 2 2 4" xfId="6855" xr:uid="{00000000-0005-0000-0000-000046500000}"/>
    <cellStyle name="Normal 7 2 2 3 2 2 2 4 2" xfId="15528" xr:uid="{00000000-0005-0000-0000-000047500000}"/>
    <cellStyle name="Normal 7 2 2 3 2 2 2 4 2 2" xfId="32881" xr:uid="{00000000-0005-0000-0000-000048500000}"/>
    <cellStyle name="Normal 7 2 2 3 2 2 2 4 2 3" xfId="50227" xr:uid="{00000000-0005-0000-0000-000049500000}"/>
    <cellStyle name="Normal 7 2 2 3 2 2 2 4 3" xfId="24208" xr:uid="{00000000-0005-0000-0000-00004A500000}"/>
    <cellStyle name="Normal 7 2 2 3 2 2 2 4 4" xfId="41554" xr:uid="{00000000-0005-0000-0000-00004B500000}"/>
    <cellStyle name="Normal 7 2 2 3 2 2 2 5" xfId="3621" xr:uid="{00000000-0005-0000-0000-00004C500000}"/>
    <cellStyle name="Normal 7 2 2 3 2 2 2 5 2" xfId="12294" xr:uid="{00000000-0005-0000-0000-00004D500000}"/>
    <cellStyle name="Normal 7 2 2 3 2 2 2 5 2 2" xfId="29647" xr:uid="{00000000-0005-0000-0000-00004E500000}"/>
    <cellStyle name="Normal 7 2 2 3 2 2 2 5 2 3" xfId="46993" xr:uid="{00000000-0005-0000-0000-00004F500000}"/>
    <cellStyle name="Normal 7 2 2 3 2 2 2 5 3" xfId="20974" xr:uid="{00000000-0005-0000-0000-000050500000}"/>
    <cellStyle name="Normal 7 2 2 3 2 2 2 5 4" xfId="38320" xr:uid="{00000000-0005-0000-0000-000051500000}"/>
    <cellStyle name="Normal 7 2 2 3 2 2 2 6" xfId="9746" xr:uid="{00000000-0005-0000-0000-000052500000}"/>
    <cellStyle name="Normal 7 2 2 3 2 2 2 6 2" xfId="27099" xr:uid="{00000000-0005-0000-0000-000053500000}"/>
    <cellStyle name="Normal 7 2 2 3 2 2 2 6 3" xfId="44445" xr:uid="{00000000-0005-0000-0000-000054500000}"/>
    <cellStyle name="Normal 7 2 2 3 2 2 2 7" xfId="18426" xr:uid="{00000000-0005-0000-0000-000055500000}"/>
    <cellStyle name="Normal 7 2 2 3 2 2 2 8" xfId="35772" xr:uid="{00000000-0005-0000-0000-000056500000}"/>
    <cellStyle name="Normal 7 2 2 3 2 2 3" xfId="583" xr:uid="{00000000-0005-0000-0000-000057500000}"/>
    <cellStyle name="Normal 7 2 2 3 2 2 3 2" xfId="2396" xr:uid="{00000000-0005-0000-0000-000058500000}"/>
    <cellStyle name="Normal 7 2 2 3 2 2 3 2 2" xfId="8178" xr:uid="{00000000-0005-0000-0000-000059500000}"/>
    <cellStyle name="Normal 7 2 2 3 2 2 3 2 2 2" xfId="16851" xr:uid="{00000000-0005-0000-0000-00005A500000}"/>
    <cellStyle name="Normal 7 2 2 3 2 2 3 2 2 2 2" xfId="34204" xr:uid="{00000000-0005-0000-0000-00005B500000}"/>
    <cellStyle name="Normal 7 2 2 3 2 2 3 2 2 2 3" xfId="51550" xr:uid="{00000000-0005-0000-0000-00005C500000}"/>
    <cellStyle name="Normal 7 2 2 3 2 2 3 2 2 3" xfId="25531" xr:uid="{00000000-0005-0000-0000-00005D500000}"/>
    <cellStyle name="Normal 7 2 2 3 2 2 3 2 2 4" xfId="42877" xr:uid="{00000000-0005-0000-0000-00005E500000}"/>
    <cellStyle name="Normal 7 2 2 3 2 2 3 2 3" xfId="5679" xr:uid="{00000000-0005-0000-0000-00005F500000}"/>
    <cellStyle name="Normal 7 2 2 3 2 2 3 2 3 2" xfId="14352" xr:uid="{00000000-0005-0000-0000-000060500000}"/>
    <cellStyle name="Normal 7 2 2 3 2 2 3 2 3 2 2" xfId="31705" xr:uid="{00000000-0005-0000-0000-000061500000}"/>
    <cellStyle name="Normal 7 2 2 3 2 2 3 2 3 2 3" xfId="49051" xr:uid="{00000000-0005-0000-0000-000062500000}"/>
    <cellStyle name="Normal 7 2 2 3 2 2 3 2 3 3" xfId="23032" xr:uid="{00000000-0005-0000-0000-000063500000}"/>
    <cellStyle name="Normal 7 2 2 3 2 2 3 2 3 4" xfId="40378" xr:uid="{00000000-0005-0000-0000-000064500000}"/>
    <cellStyle name="Normal 7 2 2 3 2 2 3 2 4" xfId="11069" xr:uid="{00000000-0005-0000-0000-000065500000}"/>
    <cellStyle name="Normal 7 2 2 3 2 2 3 2 4 2" xfId="28422" xr:uid="{00000000-0005-0000-0000-000066500000}"/>
    <cellStyle name="Normal 7 2 2 3 2 2 3 2 4 3" xfId="45768" xr:uid="{00000000-0005-0000-0000-000067500000}"/>
    <cellStyle name="Normal 7 2 2 3 2 2 3 2 5" xfId="19749" xr:uid="{00000000-0005-0000-0000-000068500000}"/>
    <cellStyle name="Normal 7 2 2 3 2 2 3 2 6" xfId="37095" xr:uid="{00000000-0005-0000-0000-000069500000}"/>
    <cellStyle name="Normal 7 2 2 3 2 2 3 3" xfId="6365" xr:uid="{00000000-0005-0000-0000-00006A500000}"/>
    <cellStyle name="Normal 7 2 2 3 2 2 3 3 2" xfId="15038" xr:uid="{00000000-0005-0000-0000-00006B500000}"/>
    <cellStyle name="Normal 7 2 2 3 2 2 3 3 2 2" xfId="32391" xr:uid="{00000000-0005-0000-0000-00006C500000}"/>
    <cellStyle name="Normal 7 2 2 3 2 2 3 3 2 3" xfId="49737" xr:uid="{00000000-0005-0000-0000-00006D500000}"/>
    <cellStyle name="Normal 7 2 2 3 2 2 3 3 3" xfId="23718" xr:uid="{00000000-0005-0000-0000-00006E500000}"/>
    <cellStyle name="Normal 7 2 2 3 2 2 3 3 4" xfId="41064" xr:uid="{00000000-0005-0000-0000-00006F500000}"/>
    <cellStyle name="Normal 7 2 2 3 2 2 3 4" xfId="4209" xr:uid="{00000000-0005-0000-0000-000070500000}"/>
    <cellStyle name="Normal 7 2 2 3 2 2 3 4 2" xfId="12882" xr:uid="{00000000-0005-0000-0000-000071500000}"/>
    <cellStyle name="Normal 7 2 2 3 2 2 3 4 2 2" xfId="30235" xr:uid="{00000000-0005-0000-0000-000072500000}"/>
    <cellStyle name="Normal 7 2 2 3 2 2 3 4 2 3" xfId="47581" xr:uid="{00000000-0005-0000-0000-000073500000}"/>
    <cellStyle name="Normal 7 2 2 3 2 2 3 4 3" xfId="21562" xr:uid="{00000000-0005-0000-0000-000074500000}"/>
    <cellStyle name="Normal 7 2 2 3 2 2 3 4 4" xfId="38908" xr:uid="{00000000-0005-0000-0000-000075500000}"/>
    <cellStyle name="Normal 7 2 2 3 2 2 3 5" xfId="9256" xr:uid="{00000000-0005-0000-0000-000076500000}"/>
    <cellStyle name="Normal 7 2 2 3 2 2 3 5 2" xfId="26609" xr:uid="{00000000-0005-0000-0000-000077500000}"/>
    <cellStyle name="Normal 7 2 2 3 2 2 3 5 3" xfId="43955" xr:uid="{00000000-0005-0000-0000-000078500000}"/>
    <cellStyle name="Normal 7 2 2 3 2 2 3 6" xfId="17936" xr:uid="{00000000-0005-0000-0000-000079500000}"/>
    <cellStyle name="Normal 7 2 2 3 2 2 3 7" xfId="35282" xr:uid="{00000000-0005-0000-0000-00007A500000}"/>
    <cellStyle name="Normal 7 2 2 3 2 2 4" xfId="2151" xr:uid="{00000000-0005-0000-0000-00007B500000}"/>
    <cellStyle name="Normal 7 2 2 3 2 2 4 2" xfId="7933" xr:uid="{00000000-0005-0000-0000-00007C500000}"/>
    <cellStyle name="Normal 7 2 2 3 2 2 4 2 2" xfId="16606" xr:uid="{00000000-0005-0000-0000-00007D500000}"/>
    <cellStyle name="Normal 7 2 2 3 2 2 4 2 2 2" xfId="33959" xr:uid="{00000000-0005-0000-0000-00007E500000}"/>
    <cellStyle name="Normal 7 2 2 3 2 2 4 2 2 3" xfId="51305" xr:uid="{00000000-0005-0000-0000-00007F500000}"/>
    <cellStyle name="Normal 7 2 2 3 2 2 4 2 3" xfId="25286" xr:uid="{00000000-0005-0000-0000-000080500000}"/>
    <cellStyle name="Normal 7 2 2 3 2 2 4 2 4" xfId="42632" xr:uid="{00000000-0005-0000-0000-000081500000}"/>
    <cellStyle name="Normal 7 2 2 3 2 2 4 3" xfId="3964" xr:uid="{00000000-0005-0000-0000-000082500000}"/>
    <cellStyle name="Normal 7 2 2 3 2 2 4 3 2" xfId="12637" xr:uid="{00000000-0005-0000-0000-000083500000}"/>
    <cellStyle name="Normal 7 2 2 3 2 2 4 3 2 2" xfId="29990" xr:uid="{00000000-0005-0000-0000-000084500000}"/>
    <cellStyle name="Normal 7 2 2 3 2 2 4 3 2 3" xfId="47336" xr:uid="{00000000-0005-0000-0000-000085500000}"/>
    <cellStyle name="Normal 7 2 2 3 2 2 4 3 3" xfId="21317" xr:uid="{00000000-0005-0000-0000-000086500000}"/>
    <cellStyle name="Normal 7 2 2 3 2 2 4 3 4" xfId="38663" xr:uid="{00000000-0005-0000-0000-000087500000}"/>
    <cellStyle name="Normal 7 2 2 3 2 2 4 4" xfId="10824" xr:uid="{00000000-0005-0000-0000-000088500000}"/>
    <cellStyle name="Normal 7 2 2 3 2 2 4 4 2" xfId="28177" xr:uid="{00000000-0005-0000-0000-000089500000}"/>
    <cellStyle name="Normal 7 2 2 3 2 2 4 4 3" xfId="45523" xr:uid="{00000000-0005-0000-0000-00008A500000}"/>
    <cellStyle name="Normal 7 2 2 3 2 2 4 5" xfId="19504" xr:uid="{00000000-0005-0000-0000-00008B500000}"/>
    <cellStyle name="Normal 7 2 2 3 2 2 4 6" xfId="36850" xr:uid="{00000000-0005-0000-0000-00008C500000}"/>
    <cellStyle name="Normal 7 2 2 3 2 2 5" xfId="1318" xr:uid="{00000000-0005-0000-0000-00008D500000}"/>
    <cellStyle name="Normal 7 2 2 3 2 2 5 2" xfId="7100" xr:uid="{00000000-0005-0000-0000-00008E500000}"/>
    <cellStyle name="Normal 7 2 2 3 2 2 5 2 2" xfId="15773" xr:uid="{00000000-0005-0000-0000-00008F500000}"/>
    <cellStyle name="Normal 7 2 2 3 2 2 5 2 2 2" xfId="33126" xr:uid="{00000000-0005-0000-0000-000090500000}"/>
    <cellStyle name="Normal 7 2 2 3 2 2 5 2 2 3" xfId="50472" xr:uid="{00000000-0005-0000-0000-000091500000}"/>
    <cellStyle name="Normal 7 2 2 3 2 2 5 2 3" xfId="24453" xr:uid="{00000000-0005-0000-0000-000092500000}"/>
    <cellStyle name="Normal 7 2 2 3 2 2 5 2 4" xfId="41799" xr:uid="{00000000-0005-0000-0000-000093500000}"/>
    <cellStyle name="Normal 7 2 2 3 2 2 5 3" xfId="4944" xr:uid="{00000000-0005-0000-0000-000094500000}"/>
    <cellStyle name="Normal 7 2 2 3 2 2 5 3 2" xfId="13617" xr:uid="{00000000-0005-0000-0000-000095500000}"/>
    <cellStyle name="Normal 7 2 2 3 2 2 5 3 2 2" xfId="30970" xr:uid="{00000000-0005-0000-0000-000096500000}"/>
    <cellStyle name="Normal 7 2 2 3 2 2 5 3 2 3" xfId="48316" xr:uid="{00000000-0005-0000-0000-000097500000}"/>
    <cellStyle name="Normal 7 2 2 3 2 2 5 3 3" xfId="22297" xr:uid="{00000000-0005-0000-0000-000098500000}"/>
    <cellStyle name="Normal 7 2 2 3 2 2 5 3 4" xfId="39643" xr:uid="{00000000-0005-0000-0000-000099500000}"/>
    <cellStyle name="Normal 7 2 2 3 2 2 5 4" xfId="9991" xr:uid="{00000000-0005-0000-0000-00009A500000}"/>
    <cellStyle name="Normal 7 2 2 3 2 2 5 4 2" xfId="27344" xr:uid="{00000000-0005-0000-0000-00009B500000}"/>
    <cellStyle name="Normal 7 2 2 3 2 2 5 4 3" xfId="44690" xr:uid="{00000000-0005-0000-0000-00009C500000}"/>
    <cellStyle name="Normal 7 2 2 3 2 2 5 5" xfId="18671" xr:uid="{00000000-0005-0000-0000-00009D500000}"/>
    <cellStyle name="Normal 7 2 2 3 2 2 5 6" xfId="36017" xr:uid="{00000000-0005-0000-0000-00009E500000}"/>
    <cellStyle name="Normal 7 2 2 3 2 2 6" xfId="6120" xr:uid="{00000000-0005-0000-0000-00009F500000}"/>
    <cellStyle name="Normal 7 2 2 3 2 2 6 2" xfId="14793" xr:uid="{00000000-0005-0000-0000-0000A0500000}"/>
    <cellStyle name="Normal 7 2 2 3 2 2 6 2 2" xfId="32146" xr:uid="{00000000-0005-0000-0000-0000A1500000}"/>
    <cellStyle name="Normal 7 2 2 3 2 2 6 2 3" xfId="49492" xr:uid="{00000000-0005-0000-0000-0000A2500000}"/>
    <cellStyle name="Normal 7 2 2 3 2 2 6 3" xfId="23473" xr:uid="{00000000-0005-0000-0000-0000A3500000}"/>
    <cellStyle name="Normal 7 2 2 3 2 2 6 4" xfId="40819" xr:uid="{00000000-0005-0000-0000-0000A4500000}"/>
    <cellStyle name="Normal 7 2 2 3 2 2 7" xfId="3131" xr:uid="{00000000-0005-0000-0000-0000A5500000}"/>
    <cellStyle name="Normal 7 2 2 3 2 2 7 2" xfId="11804" xr:uid="{00000000-0005-0000-0000-0000A6500000}"/>
    <cellStyle name="Normal 7 2 2 3 2 2 7 2 2" xfId="29157" xr:uid="{00000000-0005-0000-0000-0000A7500000}"/>
    <cellStyle name="Normal 7 2 2 3 2 2 7 2 3" xfId="46503" xr:uid="{00000000-0005-0000-0000-0000A8500000}"/>
    <cellStyle name="Normal 7 2 2 3 2 2 7 3" xfId="20484" xr:uid="{00000000-0005-0000-0000-0000A9500000}"/>
    <cellStyle name="Normal 7 2 2 3 2 2 7 4" xfId="37830" xr:uid="{00000000-0005-0000-0000-0000AA500000}"/>
    <cellStyle name="Normal 7 2 2 3 2 2 8" xfId="9011" xr:uid="{00000000-0005-0000-0000-0000AB500000}"/>
    <cellStyle name="Normal 7 2 2 3 2 2 8 2" xfId="26364" xr:uid="{00000000-0005-0000-0000-0000AC500000}"/>
    <cellStyle name="Normal 7 2 2 3 2 2 8 3" xfId="43710" xr:uid="{00000000-0005-0000-0000-0000AD500000}"/>
    <cellStyle name="Normal 7 2 2 3 2 2 9" xfId="17691" xr:uid="{00000000-0005-0000-0000-0000AE500000}"/>
    <cellStyle name="Normal 7 2 2 3 2 3" xfId="240" xr:uid="{00000000-0005-0000-0000-0000AF500000}"/>
    <cellStyle name="Normal 7 2 2 3 2 3 10" xfId="34939" xr:uid="{00000000-0005-0000-0000-0000B0500000}"/>
    <cellStyle name="Normal 7 2 2 3 2 3 2" xfId="975" xr:uid="{00000000-0005-0000-0000-0000B1500000}"/>
    <cellStyle name="Normal 7 2 2 3 2 3 2 2" xfId="2788" xr:uid="{00000000-0005-0000-0000-0000B2500000}"/>
    <cellStyle name="Normal 7 2 2 3 2 3 2 2 2" xfId="8570" xr:uid="{00000000-0005-0000-0000-0000B3500000}"/>
    <cellStyle name="Normal 7 2 2 3 2 3 2 2 2 2" xfId="17243" xr:uid="{00000000-0005-0000-0000-0000B4500000}"/>
    <cellStyle name="Normal 7 2 2 3 2 3 2 2 2 2 2" xfId="34596" xr:uid="{00000000-0005-0000-0000-0000B5500000}"/>
    <cellStyle name="Normal 7 2 2 3 2 3 2 2 2 2 3" xfId="51942" xr:uid="{00000000-0005-0000-0000-0000B6500000}"/>
    <cellStyle name="Normal 7 2 2 3 2 3 2 2 2 3" xfId="25923" xr:uid="{00000000-0005-0000-0000-0000B7500000}"/>
    <cellStyle name="Normal 7 2 2 3 2 3 2 2 2 4" xfId="43269" xr:uid="{00000000-0005-0000-0000-0000B8500000}"/>
    <cellStyle name="Normal 7 2 2 3 2 3 2 2 3" xfId="4601" xr:uid="{00000000-0005-0000-0000-0000B9500000}"/>
    <cellStyle name="Normal 7 2 2 3 2 3 2 2 3 2" xfId="13274" xr:uid="{00000000-0005-0000-0000-0000BA500000}"/>
    <cellStyle name="Normal 7 2 2 3 2 3 2 2 3 2 2" xfId="30627" xr:uid="{00000000-0005-0000-0000-0000BB500000}"/>
    <cellStyle name="Normal 7 2 2 3 2 3 2 2 3 2 3" xfId="47973" xr:uid="{00000000-0005-0000-0000-0000BC500000}"/>
    <cellStyle name="Normal 7 2 2 3 2 3 2 2 3 3" xfId="21954" xr:uid="{00000000-0005-0000-0000-0000BD500000}"/>
    <cellStyle name="Normal 7 2 2 3 2 3 2 2 3 4" xfId="39300" xr:uid="{00000000-0005-0000-0000-0000BE500000}"/>
    <cellStyle name="Normal 7 2 2 3 2 3 2 2 4" xfId="11461" xr:uid="{00000000-0005-0000-0000-0000BF500000}"/>
    <cellStyle name="Normal 7 2 2 3 2 3 2 2 4 2" xfId="28814" xr:uid="{00000000-0005-0000-0000-0000C0500000}"/>
    <cellStyle name="Normal 7 2 2 3 2 3 2 2 4 3" xfId="46160" xr:uid="{00000000-0005-0000-0000-0000C1500000}"/>
    <cellStyle name="Normal 7 2 2 3 2 3 2 2 5" xfId="20141" xr:uid="{00000000-0005-0000-0000-0000C2500000}"/>
    <cellStyle name="Normal 7 2 2 3 2 3 2 2 6" xfId="37487" xr:uid="{00000000-0005-0000-0000-0000C3500000}"/>
    <cellStyle name="Normal 7 2 2 3 2 3 2 3" xfId="1710" xr:uid="{00000000-0005-0000-0000-0000C4500000}"/>
    <cellStyle name="Normal 7 2 2 3 2 3 2 3 2" xfId="7492" xr:uid="{00000000-0005-0000-0000-0000C5500000}"/>
    <cellStyle name="Normal 7 2 2 3 2 3 2 3 2 2" xfId="16165" xr:uid="{00000000-0005-0000-0000-0000C6500000}"/>
    <cellStyle name="Normal 7 2 2 3 2 3 2 3 2 2 2" xfId="33518" xr:uid="{00000000-0005-0000-0000-0000C7500000}"/>
    <cellStyle name="Normal 7 2 2 3 2 3 2 3 2 2 3" xfId="50864" xr:uid="{00000000-0005-0000-0000-0000C8500000}"/>
    <cellStyle name="Normal 7 2 2 3 2 3 2 3 2 3" xfId="24845" xr:uid="{00000000-0005-0000-0000-0000C9500000}"/>
    <cellStyle name="Normal 7 2 2 3 2 3 2 3 2 4" xfId="42191" xr:uid="{00000000-0005-0000-0000-0000CA500000}"/>
    <cellStyle name="Normal 7 2 2 3 2 3 2 3 3" xfId="5336" xr:uid="{00000000-0005-0000-0000-0000CB500000}"/>
    <cellStyle name="Normal 7 2 2 3 2 3 2 3 3 2" xfId="14009" xr:uid="{00000000-0005-0000-0000-0000CC500000}"/>
    <cellStyle name="Normal 7 2 2 3 2 3 2 3 3 2 2" xfId="31362" xr:uid="{00000000-0005-0000-0000-0000CD500000}"/>
    <cellStyle name="Normal 7 2 2 3 2 3 2 3 3 2 3" xfId="48708" xr:uid="{00000000-0005-0000-0000-0000CE500000}"/>
    <cellStyle name="Normal 7 2 2 3 2 3 2 3 3 3" xfId="22689" xr:uid="{00000000-0005-0000-0000-0000CF500000}"/>
    <cellStyle name="Normal 7 2 2 3 2 3 2 3 3 4" xfId="40035" xr:uid="{00000000-0005-0000-0000-0000D0500000}"/>
    <cellStyle name="Normal 7 2 2 3 2 3 2 3 4" xfId="10383" xr:uid="{00000000-0005-0000-0000-0000D1500000}"/>
    <cellStyle name="Normal 7 2 2 3 2 3 2 3 4 2" xfId="27736" xr:uid="{00000000-0005-0000-0000-0000D2500000}"/>
    <cellStyle name="Normal 7 2 2 3 2 3 2 3 4 3" xfId="45082" xr:uid="{00000000-0005-0000-0000-0000D3500000}"/>
    <cellStyle name="Normal 7 2 2 3 2 3 2 3 5" xfId="19063" xr:uid="{00000000-0005-0000-0000-0000D4500000}"/>
    <cellStyle name="Normal 7 2 2 3 2 3 2 3 6" xfId="36409" xr:uid="{00000000-0005-0000-0000-0000D5500000}"/>
    <cellStyle name="Normal 7 2 2 3 2 3 2 4" xfId="6757" xr:uid="{00000000-0005-0000-0000-0000D6500000}"/>
    <cellStyle name="Normal 7 2 2 3 2 3 2 4 2" xfId="15430" xr:uid="{00000000-0005-0000-0000-0000D7500000}"/>
    <cellStyle name="Normal 7 2 2 3 2 3 2 4 2 2" xfId="32783" xr:uid="{00000000-0005-0000-0000-0000D8500000}"/>
    <cellStyle name="Normal 7 2 2 3 2 3 2 4 2 3" xfId="50129" xr:uid="{00000000-0005-0000-0000-0000D9500000}"/>
    <cellStyle name="Normal 7 2 2 3 2 3 2 4 3" xfId="24110" xr:uid="{00000000-0005-0000-0000-0000DA500000}"/>
    <cellStyle name="Normal 7 2 2 3 2 3 2 4 4" xfId="41456" xr:uid="{00000000-0005-0000-0000-0000DB500000}"/>
    <cellStyle name="Normal 7 2 2 3 2 3 2 5" xfId="3523" xr:uid="{00000000-0005-0000-0000-0000DC500000}"/>
    <cellStyle name="Normal 7 2 2 3 2 3 2 5 2" xfId="12196" xr:uid="{00000000-0005-0000-0000-0000DD500000}"/>
    <cellStyle name="Normal 7 2 2 3 2 3 2 5 2 2" xfId="29549" xr:uid="{00000000-0005-0000-0000-0000DE500000}"/>
    <cellStyle name="Normal 7 2 2 3 2 3 2 5 2 3" xfId="46895" xr:uid="{00000000-0005-0000-0000-0000DF500000}"/>
    <cellStyle name="Normal 7 2 2 3 2 3 2 5 3" xfId="20876" xr:uid="{00000000-0005-0000-0000-0000E0500000}"/>
    <cellStyle name="Normal 7 2 2 3 2 3 2 5 4" xfId="38222" xr:uid="{00000000-0005-0000-0000-0000E1500000}"/>
    <cellStyle name="Normal 7 2 2 3 2 3 2 6" xfId="9648" xr:uid="{00000000-0005-0000-0000-0000E2500000}"/>
    <cellStyle name="Normal 7 2 2 3 2 3 2 6 2" xfId="27001" xr:uid="{00000000-0005-0000-0000-0000E3500000}"/>
    <cellStyle name="Normal 7 2 2 3 2 3 2 6 3" xfId="44347" xr:uid="{00000000-0005-0000-0000-0000E4500000}"/>
    <cellStyle name="Normal 7 2 2 3 2 3 2 7" xfId="18328" xr:uid="{00000000-0005-0000-0000-0000E5500000}"/>
    <cellStyle name="Normal 7 2 2 3 2 3 2 8" xfId="35674" xr:uid="{00000000-0005-0000-0000-0000E6500000}"/>
    <cellStyle name="Normal 7 2 2 3 2 3 3" xfId="730" xr:uid="{00000000-0005-0000-0000-0000E7500000}"/>
    <cellStyle name="Normal 7 2 2 3 2 3 3 2" xfId="2543" xr:uid="{00000000-0005-0000-0000-0000E8500000}"/>
    <cellStyle name="Normal 7 2 2 3 2 3 3 2 2" xfId="8325" xr:uid="{00000000-0005-0000-0000-0000E9500000}"/>
    <cellStyle name="Normal 7 2 2 3 2 3 3 2 2 2" xfId="16998" xr:uid="{00000000-0005-0000-0000-0000EA500000}"/>
    <cellStyle name="Normal 7 2 2 3 2 3 3 2 2 2 2" xfId="34351" xr:uid="{00000000-0005-0000-0000-0000EB500000}"/>
    <cellStyle name="Normal 7 2 2 3 2 3 3 2 2 2 3" xfId="51697" xr:uid="{00000000-0005-0000-0000-0000EC500000}"/>
    <cellStyle name="Normal 7 2 2 3 2 3 3 2 2 3" xfId="25678" xr:uid="{00000000-0005-0000-0000-0000ED500000}"/>
    <cellStyle name="Normal 7 2 2 3 2 3 3 2 2 4" xfId="43024" xr:uid="{00000000-0005-0000-0000-0000EE500000}"/>
    <cellStyle name="Normal 7 2 2 3 2 3 3 2 3" xfId="5777" xr:uid="{00000000-0005-0000-0000-0000EF500000}"/>
    <cellStyle name="Normal 7 2 2 3 2 3 3 2 3 2" xfId="14450" xr:uid="{00000000-0005-0000-0000-0000F0500000}"/>
    <cellStyle name="Normal 7 2 2 3 2 3 3 2 3 2 2" xfId="31803" xr:uid="{00000000-0005-0000-0000-0000F1500000}"/>
    <cellStyle name="Normal 7 2 2 3 2 3 3 2 3 2 3" xfId="49149" xr:uid="{00000000-0005-0000-0000-0000F2500000}"/>
    <cellStyle name="Normal 7 2 2 3 2 3 3 2 3 3" xfId="23130" xr:uid="{00000000-0005-0000-0000-0000F3500000}"/>
    <cellStyle name="Normal 7 2 2 3 2 3 3 2 3 4" xfId="40476" xr:uid="{00000000-0005-0000-0000-0000F4500000}"/>
    <cellStyle name="Normal 7 2 2 3 2 3 3 2 4" xfId="11216" xr:uid="{00000000-0005-0000-0000-0000F5500000}"/>
    <cellStyle name="Normal 7 2 2 3 2 3 3 2 4 2" xfId="28569" xr:uid="{00000000-0005-0000-0000-0000F6500000}"/>
    <cellStyle name="Normal 7 2 2 3 2 3 3 2 4 3" xfId="45915" xr:uid="{00000000-0005-0000-0000-0000F7500000}"/>
    <cellStyle name="Normal 7 2 2 3 2 3 3 2 5" xfId="19896" xr:uid="{00000000-0005-0000-0000-0000F8500000}"/>
    <cellStyle name="Normal 7 2 2 3 2 3 3 2 6" xfId="37242" xr:uid="{00000000-0005-0000-0000-0000F9500000}"/>
    <cellStyle name="Normal 7 2 2 3 2 3 3 3" xfId="6512" xr:uid="{00000000-0005-0000-0000-0000FA500000}"/>
    <cellStyle name="Normal 7 2 2 3 2 3 3 3 2" xfId="15185" xr:uid="{00000000-0005-0000-0000-0000FB500000}"/>
    <cellStyle name="Normal 7 2 2 3 2 3 3 3 2 2" xfId="32538" xr:uid="{00000000-0005-0000-0000-0000FC500000}"/>
    <cellStyle name="Normal 7 2 2 3 2 3 3 3 2 3" xfId="49884" xr:uid="{00000000-0005-0000-0000-0000FD500000}"/>
    <cellStyle name="Normal 7 2 2 3 2 3 3 3 3" xfId="23865" xr:uid="{00000000-0005-0000-0000-0000FE500000}"/>
    <cellStyle name="Normal 7 2 2 3 2 3 3 3 4" xfId="41211" xr:uid="{00000000-0005-0000-0000-0000FF500000}"/>
    <cellStyle name="Normal 7 2 2 3 2 3 3 4" xfId="4356" xr:uid="{00000000-0005-0000-0000-000000510000}"/>
    <cellStyle name="Normal 7 2 2 3 2 3 3 4 2" xfId="13029" xr:uid="{00000000-0005-0000-0000-000001510000}"/>
    <cellStyle name="Normal 7 2 2 3 2 3 3 4 2 2" xfId="30382" xr:uid="{00000000-0005-0000-0000-000002510000}"/>
    <cellStyle name="Normal 7 2 2 3 2 3 3 4 2 3" xfId="47728" xr:uid="{00000000-0005-0000-0000-000003510000}"/>
    <cellStyle name="Normal 7 2 2 3 2 3 3 4 3" xfId="21709" xr:uid="{00000000-0005-0000-0000-000004510000}"/>
    <cellStyle name="Normal 7 2 2 3 2 3 3 4 4" xfId="39055" xr:uid="{00000000-0005-0000-0000-000005510000}"/>
    <cellStyle name="Normal 7 2 2 3 2 3 3 5" xfId="9403" xr:uid="{00000000-0005-0000-0000-000006510000}"/>
    <cellStyle name="Normal 7 2 2 3 2 3 3 5 2" xfId="26756" xr:uid="{00000000-0005-0000-0000-000007510000}"/>
    <cellStyle name="Normal 7 2 2 3 2 3 3 5 3" xfId="44102" xr:uid="{00000000-0005-0000-0000-000008510000}"/>
    <cellStyle name="Normal 7 2 2 3 2 3 3 6" xfId="18083" xr:uid="{00000000-0005-0000-0000-000009510000}"/>
    <cellStyle name="Normal 7 2 2 3 2 3 3 7" xfId="35429" xr:uid="{00000000-0005-0000-0000-00000A510000}"/>
    <cellStyle name="Normal 7 2 2 3 2 3 4" xfId="2053" xr:uid="{00000000-0005-0000-0000-00000B510000}"/>
    <cellStyle name="Normal 7 2 2 3 2 3 4 2" xfId="7835" xr:uid="{00000000-0005-0000-0000-00000C510000}"/>
    <cellStyle name="Normal 7 2 2 3 2 3 4 2 2" xfId="16508" xr:uid="{00000000-0005-0000-0000-00000D510000}"/>
    <cellStyle name="Normal 7 2 2 3 2 3 4 2 2 2" xfId="33861" xr:uid="{00000000-0005-0000-0000-00000E510000}"/>
    <cellStyle name="Normal 7 2 2 3 2 3 4 2 2 3" xfId="51207" xr:uid="{00000000-0005-0000-0000-00000F510000}"/>
    <cellStyle name="Normal 7 2 2 3 2 3 4 2 3" xfId="25188" xr:uid="{00000000-0005-0000-0000-000010510000}"/>
    <cellStyle name="Normal 7 2 2 3 2 3 4 2 4" xfId="42534" xr:uid="{00000000-0005-0000-0000-000011510000}"/>
    <cellStyle name="Normal 7 2 2 3 2 3 4 3" xfId="3866" xr:uid="{00000000-0005-0000-0000-000012510000}"/>
    <cellStyle name="Normal 7 2 2 3 2 3 4 3 2" xfId="12539" xr:uid="{00000000-0005-0000-0000-000013510000}"/>
    <cellStyle name="Normal 7 2 2 3 2 3 4 3 2 2" xfId="29892" xr:uid="{00000000-0005-0000-0000-000014510000}"/>
    <cellStyle name="Normal 7 2 2 3 2 3 4 3 2 3" xfId="47238" xr:uid="{00000000-0005-0000-0000-000015510000}"/>
    <cellStyle name="Normal 7 2 2 3 2 3 4 3 3" xfId="21219" xr:uid="{00000000-0005-0000-0000-000016510000}"/>
    <cellStyle name="Normal 7 2 2 3 2 3 4 3 4" xfId="38565" xr:uid="{00000000-0005-0000-0000-000017510000}"/>
    <cellStyle name="Normal 7 2 2 3 2 3 4 4" xfId="10726" xr:uid="{00000000-0005-0000-0000-000018510000}"/>
    <cellStyle name="Normal 7 2 2 3 2 3 4 4 2" xfId="28079" xr:uid="{00000000-0005-0000-0000-000019510000}"/>
    <cellStyle name="Normal 7 2 2 3 2 3 4 4 3" xfId="45425" xr:uid="{00000000-0005-0000-0000-00001A510000}"/>
    <cellStyle name="Normal 7 2 2 3 2 3 4 5" xfId="19406" xr:uid="{00000000-0005-0000-0000-00001B510000}"/>
    <cellStyle name="Normal 7 2 2 3 2 3 4 6" xfId="36752" xr:uid="{00000000-0005-0000-0000-00001C510000}"/>
    <cellStyle name="Normal 7 2 2 3 2 3 5" xfId="1465" xr:uid="{00000000-0005-0000-0000-00001D510000}"/>
    <cellStyle name="Normal 7 2 2 3 2 3 5 2" xfId="7247" xr:uid="{00000000-0005-0000-0000-00001E510000}"/>
    <cellStyle name="Normal 7 2 2 3 2 3 5 2 2" xfId="15920" xr:uid="{00000000-0005-0000-0000-00001F510000}"/>
    <cellStyle name="Normal 7 2 2 3 2 3 5 2 2 2" xfId="33273" xr:uid="{00000000-0005-0000-0000-000020510000}"/>
    <cellStyle name="Normal 7 2 2 3 2 3 5 2 2 3" xfId="50619" xr:uid="{00000000-0005-0000-0000-000021510000}"/>
    <cellStyle name="Normal 7 2 2 3 2 3 5 2 3" xfId="24600" xr:uid="{00000000-0005-0000-0000-000022510000}"/>
    <cellStyle name="Normal 7 2 2 3 2 3 5 2 4" xfId="41946" xr:uid="{00000000-0005-0000-0000-000023510000}"/>
    <cellStyle name="Normal 7 2 2 3 2 3 5 3" xfId="5091" xr:uid="{00000000-0005-0000-0000-000024510000}"/>
    <cellStyle name="Normal 7 2 2 3 2 3 5 3 2" xfId="13764" xr:uid="{00000000-0005-0000-0000-000025510000}"/>
    <cellStyle name="Normal 7 2 2 3 2 3 5 3 2 2" xfId="31117" xr:uid="{00000000-0005-0000-0000-000026510000}"/>
    <cellStyle name="Normal 7 2 2 3 2 3 5 3 2 3" xfId="48463" xr:uid="{00000000-0005-0000-0000-000027510000}"/>
    <cellStyle name="Normal 7 2 2 3 2 3 5 3 3" xfId="22444" xr:uid="{00000000-0005-0000-0000-000028510000}"/>
    <cellStyle name="Normal 7 2 2 3 2 3 5 3 4" xfId="39790" xr:uid="{00000000-0005-0000-0000-000029510000}"/>
    <cellStyle name="Normal 7 2 2 3 2 3 5 4" xfId="10138" xr:uid="{00000000-0005-0000-0000-00002A510000}"/>
    <cellStyle name="Normal 7 2 2 3 2 3 5 4 2" xfId="27491" xr:uid="{00000000-0005-0000-0000-00002B510000}"/>
    <cellStyle name="Normal 7 2 2 3 2 3 5 4 3" xfId="44837" xr:uid="{00000000-0005-0000-0000-00002C510000}"/>
    <cellStyle name="Normal 7 2 2 3 2 3 5 5" xfId="18818" xr:uid="{00000000-0005-0000-0000-00002D510000}"/>
    <cellStyle name="Normal 7 2 2 3 2 3 5 6" xfId="36164" xr:uid="{00000000-0005-0000-0000-00002E510000}"/>
    <cellStyle name="Normal 7 2 2 3 2 3 6" xfId="6022" xr:uid="{00000000-0005-0000-0000-00002F510000}"/>
    <cellStyle name="Normal 7 2 2 3 2 3 6 2" xfId="14695" xr:uid="{00000000-0005-0000-0000-000030510000}"/>
    <cellStyle name="Normal 7 2 2 3 2 3 6 2 2" xfId="32048" xr:uid="{00000000-0005-0000-0000-000031510000}"/>
    <cellStyle name="Normal 7 2 2 3 2 3 6 2 3" xfId="49394" xr:uid="{00000000-0005-0000-0000-000032510000}"/>
    <cellStyle name="Normal 7 2 2 3 2 3 6 3" xfId="23375" xr:uid="{00000000-0005-0000-0000-000033510000}"/>
    <cellStyle name="Normal 7 2 2 3 2 3 6 4" xfId="40721" xr:uid="{00000000-0005-0000-0000-000034510000}"/>
    <cellStyle name="Normal 7 2 2 3 2 3 7" xfId="3278" xr:uid="{00000000-0005-0000-0000-000035510000}"/>
    <cellStyle name="Normal 7 2 2 3 2 3 7 2" xfId="11951" xr:uid="{00000000-0005-0000-0000-000036510000}"/>
    <cellStyle name="Normal 7 2 2 3 2 3 7 2 2" xfId="29304" xr:uid="{00000000-0005-0000-0000-000037510000}"/>
    <cellStyle name="Normal 7 2 2 3 2 3 7 2 3" xfId="46650" xr:uid="{00000000-0005-0000-0000-000038510000}"/>
    <cellStyle name="Normal 7 2 2 3 2 3 7 3" xfId="20631" xr:uid="{00000000-0005-0000-0000-000039510000}"/>
    <cellStyle name="Normal 7 2 2 3 2 3 7 4" xfId="37977" xr:uid="{00000000-0005-0000-0000-00003A510000}"/>
    <cellStyle name="Normal 7 2 2 3 2 3 8" xfId="8913" xr:uid="{00000000-0005-0000-0000-00003B510000}"/>
    <cellStyle name="Normal 7 2 2 3 2 3 8 2" xfId="26266" xr:uid="{00000000-0005-0000-0000-00003C510000}"/>
    <cellStyle name="Normal 7 2 2 3 2 3 8 3" xfId="43612" xr:uid="{00000000-0005-0000-0000-00003D510000}"/>
    <cellStyle name="Normal 7 2 2 3 2 3 9" xfId="17593" xr:uid="{00000000-0005-0000-0000-00003E510000}"/>
    <cellStyle name="Normal 7 2 2 3 2 4" xfId="828" xr:uid="{00000000-0005-0000-0000-00003F510000}"/>
    <cellStyle name="Normal 7 2 2 3 2 4 2" xfId="2641" xr:uid="{00000000-0005-0000-0000-000040510000}"/>
    <cellStyle name="Normal 7 2 2 3 2 4 2 2" xfId="8423" xr:uid="{00000000-0005-0000-0000-000041510000}"/>
    <cellStyle name="Normal 7 2 2 3 2 4 2 2 2" xfId="17096" xr:uid="{00000000-0005-0000-0000-000042510000}"/>
    <cellStyle name="Normal 7 2 2 3 2 4 2 2 2 2" xfId="34449" xr:uid="{00000000-0005-0000-0000-000043510000}"/>
    <cellStyle name="Normal 7 2 2 3 2 4 2 2 2 3" xfId="51795" xr:uid="{00000000-0005-0000-0000-000044510000}"/>
    <cellStyle name="Normal 7 2 2 3 2 4 2 2 3" xfId="25776" xr:uid="{00000000-0005-0000-0000-000045510000}"/>
    <cellStyle name="Normal 7 2 2 3 2 4 2 2 4" xfId="43122" xr:uid="{00000000-0005-0000-0000-000046510000}"/>
    <cellStyle name="Normal 7 2 2 3 2 4 2 3" xfId="4454" xr:uid="{00000000-0005-0000-0000-000047510000}"/>
    <cellStyle name="Normal 7 2 2 3 2 4 2 3 2" xfId="13127" xr:uid="{00000000-0005-0000-0000-000048510000}"/>
    <cellStyle name="Normal 7 2 2 3 2 4 2 3 2 2" xfId="30480" xr:uid="{00000000-0005-0000-0000-000049510000}"/>
    <cellStyle name="Normal 7 2 2 3 2 4 2 3 2 3" xfId="47826" xr:uid="{00000000-0005-0000-0000-00004A510000}"/>
    <cellStyle name="Normal 7 2 2 3 2 4 2 3 3" xfId="21807" xr:uid="{00000000-0005-0000-0000-00004B510000}"/>
    <cellStyle name="Normal 7 2 2 3 2 4 2 3 4" xfId="39153" xr:uid="{00000000-0005-0000-0000-00004C510000}"/>
    <cellStyle name="Normal 7 2 2 3 2 4 2 4" xfId="11314" xr:uid="{00000000-0005-0000-0000-00004D510000}"/>
    <cellStyle name="Normal 7 2 2 3 2 4 2 4 2" xfId="28667" xr:uid="{00000000-0005-0000-0000-00004E510000}"/>
    <cellStyle name="Normal 7 2 2 3 2 4 2 4 3" xfId="46013" xr:uid="{00000000-0005-0000-0000-00004F510000}"/>
    <cellStyle name="Normal 7 2 2 3 2 4 2 5" xfId="19994" xr:uid="{00000000-0005-0000-0000-000050510000}"/>
    <cellStyle name="Normal 7 2 2 3 2 4 2 6" xfId="37340" xr:uid="{00000000-0005-0000-0000-000051510000}"/>
    <cellStyle name="Normal 7 2 2 3 2 4 3" xfId="1563" xr:uid="{00000000-0005-0000-0000-000052510000}"/>
    <cellStyle name="Normal 7 2 2 3 2 4 3 2" xfId="7345" xr:uid="{00000000-0005-0000-0000-000053510000}"/>
    <cellStyle name="Normal 7 2 2 3 2 4 3 2 2" xfId="16018" xr:uid="{00000000-0005-0000-0000-000054510000}"/>
    <cellStyle name="Normal 7 2 2 3 2 4 3 2 2 2" xfId="33371" xr:uid="{00000000-0005-0000-0000-000055510000}"/>
    <cellStyle name="Normal 7 2 2 3 2 4 3 2 2 3" xfId="50717" xr:uid="{00000000-0005-0000-0000-000056510000}"/>
    <cellStyle name="Normal 7 2 2 3 2 4 3 2 3" xfId="24698" xr:uid="{00000000-0005-0000-0000-000057510000}"/>
    <cellStyle name="Normal 7 2 2 3 2 4 3 2 4" xfId="42044" xr:uid="{00000000-0005-0000-0000-000058510000}"/>
    <cellStyle name="Normal 7 2 2 3 2 4 3 3" xfId="5189" xr:uid="{00000000-0005-0000-0000-000059510000}"/>
    <cellStyle name="Normal 7 2 2 3 2 4 3 3 2" xfId="13862" xr:uid="{00000000-0005-0000-0000-00005A510000}"/>
    <cellStyle name="Normal 7 2 2 3 2 4 3 3 2 2" xfId="31215" xr:uid="{00000000-0005-0000-0000-00005B510000}"/>
    <cellStyle name="Normal 7 2 2 3 2 4 3 3 2 3" xfId="48561" xr:uid="{00000000-0005-0000-0000-00005C510000}"/>
    <cellStyle name="Normal 7 2 2 3 2 4 3 3 3" xfId="22542" xr:uid="{00000000-0005-0000-0000-00005D510000}"/>
    <cellStyle name="Normal 7 2 2 3 2 4 3 3 4" xfId="39888" xr:uid="{00000000-0005-0000-0000-00005E510000}"/>
    <cellStyle name="Normal 7 2 2 3 2 4 3 4" xfId="10236" xr:uid="{00000000-0005-0000-0000-00005F510000}"/>
    <cellStyle name="Normal 7 2 2 3 2 4 3 4 2" xfId="27589" xr:uid="{00000000-0005-0000-0000-000060510000}"/>
    <cellStyle name="Normal 7 2 2 3 2 4 3 4 3" xfId="44935" xr:uid="{00000000-0005-0000-0000-000061510000}"/>
    <cellStyle name="Normal 7 2 2 3 2 4 3 5" xfId="18916" xr:uid="{00000000-0005-0000-0000-000062510000}"/>
    <cellStyle name="Normal 7 2 2 3 2 4 3 6" xfId="36262" xr:uid="{00000000-0005-0000-0000-000063510000}"/>
    <cellStyle name="Normal 7 2 2 3 2 4 4" xfId="6610" xr:uid="{00000000-0005-0000-0000-000064510000}"/>
    <cellStyle name="Normal 7 2 2 3 2 4 4 2" xfId="15283" xr:uid="{00000000-0005-0000-0000-000065510000}"/>
    <cellStyle name="Normal 7 2 2 3 2 4 4 2 2" xfId="32636" xr:uid="{00000000-0005-0000-0000-000066510000}"/>
    <cellStyle name="Normal 7 2 2 3 2 4 4 2 3" xfId="49982" xr:uid="{00000000-0005-0000-0000-000067510000}"/>
    <cellStyle name="Normal 7 2 2 3 2 4 4 3" xfId="23963" xr:uid="{00000000-0005-0000-0000-000068510000}"/>
    <cellStyle name="Normal 7 2 2 3 2 4 4 4" xfId="41309" xr:uid="{00000000-0005-0000-0000-000069510000}"/>
    <cellStyle name="Normal 7 2 2 3 2 4 5" xfId="3376" xr:uid="{00000000-0005-0000-0000-00006A510000}"/>
    <cellStyle name="Normal 7 2 2 3 2 4 5 2" xfId="12049" xr:uid="{00000000-0005-0000-0000-00006B510000}"/>
    <cellStyle name="Normal 7 2 2 3 2 4 5 2 2" xfId="29402" xr:uid="{00000000-0005-0000-0000-00006C510000}"/>
    <cellStyle name="Normal 7 2 2 3 2 4 5 2 3" xfId="46748" xr:uid="{00000000-0005-0000-0000-00006D510000}"/>
    <cellStyle name="Normal 7 2 2 3 2 4 5 3" xfId="20729" xr:uid="{00000000-0005-0000-0000-00006E510000}"/>
    <cellStyle name="Normal 7 2 2 3 2 4 5 4" xfId="38075" xr:uid="{00000000-0005-0000-0000-00006F510000}"/>
    <cellStyle name="Normal 7 2 2 3 2 4 6" xfId="9501" xr:uid="{00000000-0005-0000-0000-000070510000}"/>
    <cellStyle name="Normal 7 2 2 3 2 4 6 2" xfId="26854" xr:uid="{00000000-0005-0000-0000-000071510000}"/>
    <cellStyle name="Normal 7 2 2 3 2 4 6 3" xfId="44200" xr:uid="{00000000-0005-0000-0000-000072510000}"/>
    <cellStyle name="Normal 7 2 2 3 2 4 7" xfId="18181" xr:uid="{00000000-0005-0000-0000-000073510000}"/>
    <cellStyle name="Normal 7 2 2 3 2 4 8" xfId="35527" xr:uid="{00000000-0005-0000-0000-000074510000}"/>
    <cellStyle name="Normal 7 2 2 3 2 5" xfId="485" xr:uid="{00000000-0005-0000-0000-000075510000}"/>
    <cellStyle name="Normal 7 2 2 3 2 5 2" xfId="2298" xr:uid="{00000000-0005-0000-0000-000076510000}"/>
    <cellStyle name="Normal 7 2 2 3 2 5 2 2" xfId="8080" xr:uid="{00000000-0005-0000-0000-000077510000}"/>
    <cellStyle name="Normal 7 2 2 3 2 5 2 2 2" xfId="16753" xr:uid="{00000000-0005-0000-0000-000078510000}"/>
    <cellStyle name="Normal 7 2 2 3 2 5 2 2 2 2" xfId="34106" xr:uid="{00000000-0005-0000-0000-000079510000}"/>
    <cellStyle name="Normal 7 2 2 3 2 5 2 2 2 3" xfId="51452" xr:uid="{00000000-0005-0000-0000-00007A510000}"/>
    <cellStyle name="Normal 7 2 2 3 2 5 2 2 3" xfId="25433" xr:uid="{00000000-0005-0000-0000-00007B510000}"/>
    <cellStyle name="Normal 7 2 2 3 2 5 2 2 4" xfId="42779" xr:uid="{00000000-0005-0000-0000-00007C510000}"/>
    <cellStyle name="Normal 7 2 2 3 2 5 2 3" xfId="5581" xr:uid="{00000000-0005-0000-0000-00007D510000}"/>
    <cellStyle name="Normal 7 2 2 3 2 5 2 3 2" xfId="14254" xr:uid="{00000000-0005-0000-0000-00007E510000}"/>
    <cellStyle name="Normal 7 2 2 3 2 5 2 3 2 2" xfId="31607" xr:uid="{00000000-0005-0000-0000-00007F510000}"/>
    <cellStyle name="Normal 7 2 2 3 2 5 2 3 2 3" xfId="48953" xr:uid="{00000000-0005-0000-0000-000080510000}"/>
    <cellStyle name="Normal 7 2 2 3 2 5 2 3 3" xfId="22934" xr:uid="{00000000-0005-0000-0000-000081510000}"/>
    <cellStyle name="Normal 7 2 2 3 2 5 2 3 4" xfId="40280" xr:uid="{00000000-0005-0000-0000-000082510000}"/>
    <cellStyle name="Normal 7 2 2 3 2 5 2 4" xfId="10971" xr:uid="{00000000-0005-0000-0000-000083510000}"/>
    <cellStyle name="Normal 7 2 2 3 2 5 2 4 2" xfId="28324" xr:uid="{00000000-0005-0000-0000-000084510000}"/>
    <cellStyle name="Normal 7 2 2 3 2 5 2 4 3" xfId="45670" xr:uid="{00000000-0005-0000-0000-000085510000}"/>
    <cellStyle name="Normal 7 2 2 3 2 5 2 5" xfId="19651" xr:uid="{00000000-0005-0000-0000-000086510000}"/>
    <cellStyle name="Normal 7 2 2 3 2 5 2 6" xfId="36997" xr:uid="{00000000-0005-0000-0000-000087510000}"/>
    <cellStyle name="Normal 7 2 2 3 2 5 3" xfId="6267" xr:uid="{00000000-0005-0000-0000-000088510000}"/>
    <cellStyle name="Normal 7 2 2 3 2 5 3 2" xfId="14940" xr:uid="{00000000-0005-0000-0000-000089510000}"/>
    <cellStyle name="Normal 7 2 2 3 2 5 3 2 2" xfId="32293" xr:uid="{00000000-0005-0000-0000-00008A510000}"/>
    <cellStyle name="Normal 7 2 2 3 2 5 3 2 3" xfId="49639" xr:uid="{00000000-0005-0000-0000-00008B510000}"/>
    <cellStyle name="Normal 7 2 2 3 2 5 3 3" xfId="23620" xr:uid="{00000000-0005-0000-0000-00008C510000}"/>
    <cellStyle name="Normal 7 2 2 3 2 5 3 4" xfId="40966" xr:uid="{00000000-0005-0000-0000-00008D510000}"/>
    <cellStyle name="Normal 7 2 2 3 2 5 4" xfId="4111" xr:uid="{00000000-0005-0000-0000-00008E510000}"/>
    <cellStyle name="Normal 7 2 2 3 2 5 4 2" xfId="12784" xr:uid="{00000000-0005-0000-0000-00008F510000}"/>
    <cellStyle name="Normal 7 2 2 3 2 5 4 2 2" xfId="30137" xr:uid="{00000000-0005-0000-0000-000090510000}"/>
    <cellStyle name="Normal 7 2 2 3 2 5 4 2 3" xfId="47483" xr:uid="{00000000-0005-0000-0000-000091510000}"/>
    <cellStyle name="Normal 7 2 2 3 2 5 4 3" xfId="21464" xr:uid="{00000000-0005-0000-0000-000092510000}"/>
    <cellStyle name="Normal 7 2 2 3 2 5 4 4" xfId="38810" xr:uid="{00000000-0005-0000-0000-000093510000}"/>
    <cellStyle name="Normal 7 2 2 3 2 5 5" xfId="9158" xr:uid="{00000000-0005-0000-0000-000094510000}"/>
    <cellStyle name="Normal 7 2 2 3 2 5 5 2" xfId="26511" xr:uid="{00000000-0005-0000-0000-000095510000}"/>
    <cellStyle name="Normal 7 2 2 3 2 5 5 3" xfId="43857" xr:uid="{00000000-0005-0000-0000-000096510000}"/>
    <cellStyle name="Normal 7 2 2 3 2 5 6" xfId="17838" xr:uid="{00000000-0005-0000-0000-000097510000}"/>
    <cellStyle name="Normal 7 2 2 3 2 5 7" xfId="35184" xr:uid="{00000000-0005-0000-0000-000098510000}"/>
    <cellStyle name="Normal 7 2 2 3 2 6" xfId="1906" xr:uid="{00000000-0005-0000-0000-000099510000}"/>
    <cellStyle name="Normal 7 2 2 3 2 6 2" xfId="7688" xr:uid="{00000000-0005-0000-0000-00009A510000}"/>
    <cellStyle name="Normal 7 2 2 3 2 6 2 2" xfId="16361" xr:uid="{00000000-0005-0000-0000-00009B510000}"/>
    <cellStyle name="Normal 7 2 2 3 2 6 2 2 2" xfId="33714" xr:uid="{00000000-0005-0000-0000-00009C510000}"/>
    <cellStyle name="Normal 7 2 2 3 2 6 2 2 3" xfId="51060" xr:uid="{00000000-0005-0000-0000-00009D510000}"/>
    <cellStyle name="Normal 7 2 2 3 2 6 2 3" xfId="25041" xr:uid="{00000000-0005-0000-0000-00009E510000}"/>
    <cellStyle name="Normal 7 2 2 3 2 6 2 4" xfId="42387" xr:uid="{00000000-0005-0000-0000-00009F510000}"/>
    <cellStyle name="Normal 7 2 2 3 2 6 3" xfId="3719" xr:uid="{00000000-0005-0000-0000-0000A0510000}"/>
    <cellStyle name="Normal 7 2 2 3 2 6 3 2" xfId="12392" xr:uid="{00000000-0005-0000-0000-0000A1510000}"/>
    <cellStyle name="Normal 7 2 2 3 2 6 3 2 2" xfId="29745" xr:uid="{00000000-0005-0000-0000-0000A2510000}"/>
    <cellStyle name="Normal 7 2 2 3 2 6 3 2 3" xfId="47091" xr:uid="{00000000-0005-0000-0000-0000A3510000}"/>
    <cellStyle name="Normal 7 2 2 3 2 6 3 3" xfId="21072" xr:uid="{00000000-0005-0000-0000-0000A4510000}"/>
    <cellStyle name="Normal 7 2 2 3 2 6 3 4" xfId="38418" xr:uid="{00000000-0005-0000-0000-0000A5510000}"/>
    <cellStyle name="Normal 7 2 2 3 2 6 4" xfId="10579" xr:uid="{00000000-0005-0000-0000-0000A6510000}"/>
    <cellStyle name="Normal 7 2 2 3 2 6 4 2" xfId="27932" xr:uid="{00000000-0005-0000-0000-0000A7510000}"/>
    <cellStyle name="Normal 7 2 2 3 2 6 4 3" xfId="45278" xr:uid="{00000000-0005-0000-0000-0000A8510000}"/>
    <cellStyle name="Normal 7 2 2 3 2 6 5" xfId="19259" xr:uid="{00000000-0005-0000-0000-0000A9510000}"/>
    <cellStyle name="Normal 7 2 2 3 2 6 6" xfId="36605" xr:uid="{00000000-0005-0000-0000-0000AA510000}"/>
    <cellStyle name="Normal 7 2 2 3 2 7" xfId="1220" xr:uid="{00000000-0005-0000-0000-0000AB510000}"/>
    <cellStyle name="Normal 7 2 2 3 2 7 2" xfId="7002" xr:uid="{00000000-0005-0000-0000-0000AC510000}"/>
    <cellStyle name="Normal 7 2 2 3 2 7 2 2" xfId="15675" xr:uid="{00000000-0005-0000-0000-0000AD510000}"/>
    <cellStyle name="Normal 7 2 2 3 2 7 2 2 2" xfId="33028" xr:uid="{00000000-0005-0000-0000-0000AE510000}"/>
    <cellStyle name="Normal 7 2 2 3 2 7 2 2 3" xfId="50374" xr:uid="{00000000-0005-0000-0000-0000AF510000}"/>
    <cellStyle name="Normal 7 2 2 3 2 7 2 3" xfId="24355" xr:uid="{00000000-0005-0000-0000-0000B0510000}"/>
    <cellStyle name="Normal 7 2 2 3 2 7 2 4" xfId="41701" xr:uid="{00000000-0005-0000-0000-0000B1510000}"/>
    <cellStyle name="Normal 7 2 2 3 2 7 3" xfId="4846" xr:uid="{00000000-0005-0000-0000-0000B2510000}"/>
    <cellStyle name="Normal 7 2 2 3 2 7 3 2" xfId="13519" xr:uid="{00000000-0005-0000-0000-0000B3510000}"/>
    <cellStyle name="Normal 7 2 2 3 2 7 3 2 2" xfId="30872" xr:uid="{00000000-0005-0000-0000-0000B4510000}"/>
    <cellStyle name="Normal 7 2 2 3 2 7 3 2 3" xfId="48218" xr:uid="{00000000-0005-0000-0000-0000B5510000}"/>
    <cellStyle name="Normal 7 2 2 3 2 7 3 3" xfId="22199" xr:uid="{00000000-0005-0000-0000-0000B6510000}"/>
    <cellStyle name="Normal 7 2 2 3 2 7 3 4" xfId="39545" xr:uid="{00000000-0005-0000-0000-0000B7510000}"/>
    <cellStyle name="Normal 7 2 2 3 2 7 4" xfId="9893" xr:uid="{00000000-0005-0000-0000-0000B8510000}"/>
    <cellStyle name="Normal 7 2 2 3 2 7 4 2" xfId="27246" xr:uid="{00000000-0005-0000-0000-0000B9510000}"/>
    <cellStyle name="Normal 7 2 2 3 2 7 4 3" xfId="44592" xr:uid="{00000000-0005-0000-0000-0000BA510000}"/>
    <cellStyle name="Normal 7 2 2 3 2 7 5" xfId="18573" xr:uid="{00000000-0005-0000-0000-0000BB510000}"/>
    <cellStyle name="Normal 7 2 2 3 2 7 6" xfId="35919" xr:uid="{00000000-0005-0000-0000-0000BC510000}"/>
    <cellStyle name="Normal 7 2 2 3 2 8" xfId="5875" xr:uid="{00000000-0005-0000-0000-0000BD510000}"/>
    <cellStyle name="Normal 7 2 2 3 2 8 2" xfId="14548" xr:uid="{00000000-0005-0000-0000-0000BE510000}"/>
    <cellStyle name="Normal 7 2 2 3 2 8 2 2" xfId="31901" xr:uid="{00000000-0005-0000-0000-0000BF510000}"/>
    <cellStyle name="Normal 7 2 2 3 2 8 2 3" xfId="49247" xr:uid="{00000000-0005-0000-0000-0000C0510000}"/>
    <cellStyle name="Normal 7 2 2 3 2 8 3" xfId="23228" xr:uid="{00000000-0005-0000-0000-0000C1510000}"/>
    <cellStyle name="Normal 7 2 2 3 2 8 4" xfId="40574" xr:uid="{00000000-0005-0000-0000-0000C2510000}"/>
    <cellStyle name="Normal 7 2 2 3 2 9" xfId="3033" xr:uid="{00000000-0005-0000-0000-0000C3510000}"/>
    <cellStyle name="Normal 7 2 2 3 2 9 2" xfId="11706" xr:uid="{00000000-0005-0000-0000-0000C4510000}"/>
    <cellStyle name="Normal 7 2 2 3 2 9 2 2" xfId="29059" xr:uid="{00000000-0005-0000-0000-0000C5510000}"/>
    <cellStyle name="Normal 7 2 2 3 2 9 2 3" xfId="46405" xr:uid="{00000000-0005-0000-0000-0000C6510000}"/>
    <cellStyle name="Normal 7 2 2 3 2 9 3" xfId="20386" xr:uid="{00000000-0005-0000-0000-0000C7510000}"/>
    <cellStyle name="Normal 7 2 2 3 2 9 4" xfId="37732" xr:uid="{00000000-0005-0000-0000-0000C8510000}"/>
    <cellStyle name="Normal 7 2 2 3 3" xfId="191" xr:uid="{00000000-0005-0000-0000-0000C9510000}"/>
    <cellStyle name="Normal 7 2 2 3 3 10" xfId="17544" xr:uid="{00000000-0005-0000-0000-0000CA510000}"/>
    <cellStyle name="Normal 7 2 2 3 3 11" xfId="34890" xr:uid="{00000000-0005-0000-0000-0000CB510000}"/>
    <cellStyle name="Normal 7 2 2 3 3 2" xfId="681" xr:uid="{00000000-0005-0000-0000-0000CC510000}"/>
    <cellStyle name="Normal 7 2 2 3 3 2 2" xfId="2494" xr:uid="{00000000-0005-0000-0000-0000CD510000}"/>
    <cellStyle name="Normal 7 2 2 3 3 2 2 2" xfId="8276" xr:uid="{00000000-0005-0000-0000-0000CE510000}"/>
    <cellStyle name="Normal 7 2 2 3 3 2 2 2 2" xfId="16949" xr:uid="{00000000-0005-0000-0000-0000CF510000}"/>
    <cellStyle name="Normal 7 2 2 3 3 2 2 2 2 2" xfId="34302" xr:uid="{00000000-0005-0000-0000-0000D0510000}"/>
    <cellStyle name="Normal 7 2 2 3 3 2 2 2 2 3" xfId="51648" xr:uid="{00000000-0005-0000-0000-0000D1510000}"/>
    <cellStyle name="Normal 7 2 2 3 3 2 2 2 3" xfId="25629" xr:uid="{00000000-0005-0000-0000-0000D2510000}"/>
    <cellStyle name="Normal 7 2 2 3 3 2 2 2 4" xfId="42975" xr:uid="{00000000-0005-0000-0000-0000D3510000}"/>
    <cellStyle name="Normal 7 2 2 3 3 2 2 3" xfId="4307" xr:uid="{00000000-0005-0000-0000-0000D4510000}"/>
    <cellStyle name="Normal 7 2 2 3 3 2 2 3 2" xfId="12980" xr:uid="{00000000-0005-0000-0000-0000D5510000}"/>
    <cellStyle name="Normal 7 2 2 3 3 2 2 3 2 2" xfId="30333" xr:uid="{00000000-0005-0000-0000-0000D6510000}"/>
    <cellStyle name="Normal 7 2 2 3 3 2 2 3 2 3" xfId="47679" xr:uid="{00000000-0005-0000-0000-0000D7510000}"/>
    <cellStyle name="Normal 7 2 2 3 3 2 2 3 3" xfId="21660" xr:uid="{00000000-0005-0000-0000-0000D8510000}"/>
    <cellStyle name="Normal 7 2 2 3 3 2 2 3 4" xfId="39006" xr:uid="{00000000-0005-0000-0000-0000D9510000}"/>
    <cellStyle name="Normal 7 2 2 3 3 2 2 4" xfId="11167" xr:uid="{00000000-0005-0000-0000-0000DA510000}"/>
    <cellStyle name="Normal 7 2 2 3 3 2 2 4 2" xfId="28520" xr:uid="{00000000-0005-0000-0000-0000DB510000}"/>
    <cellStyle name="Normal 7 2 2 3 3 2 2 4 3" xfId="45866" xr:uid="{00000000-0005-0000-0000-0000DC510000}"/>
    <cellStyle name="Normal 7 2 2 3 3 2 2 5" xfId="19847" xr:uid="{00000000-0005-0000-0000-0000DD510000}"/>
    <cellStyle name="Normal 7 2 2 3 3 2 2 6" xfId="37193" xr:uid="{00000000-0005-0000-0000-0000DE510000}"/>
    <cellStyle name="Normal 7 2 2 3 3 2 3" xfId="1416" xr:uid="{00000000-0005-0000-0000-0000DF510000}"/>
    <cellStyle name="Normal 7 2 2 3 3 2 3 2" xfId="7198" xr:uid="{00000000-0005-0000-0000-0000E0510000}"/>
    <cellStyle name="Normal 7 2 2 3 3 2 3 2 2" xfId="15871" xr:uid="{00000000-0005-0000-0000-0000E1510000}"/>
    <cellStyle name="Normal 7 2 2 3 3 2 3 2 2 2" xfId="33224" xr:uid="{00000000-0005-0000-0000-0000E2510000}"/>
    <cellStyle name="Normal 7 2 2 3 3 2 3 2 2 3" xfId="50570" xr:uid="{00000000-0005-0000-0000-0000E3510000}"/>
    <cellStyle name="Normal 7 2 2 3 3 2 3 2 3" xfId="24551" xr:uid="{00000000-0005-0000-0000-0000E4510000}"/>
    <cellStyle name="Normal 7 2 2 3 3 2 3 2 4" xfId="41897" xr:uid="{00000000-0005-0000-0000-0000E5510000}"/>
    <cellStyle name="Normal 7 2 2 3 3 2 3 3" xfId="5042" xr:uid="{00000000-0005-0000-0000-0000E6510000}"/>
    <cellStyle name="Normal 7 2 2 3 3 2 3 3 2" xfId="13715" xr:uid="{00000000-0005-0000-0000-0000E7510000}"/>
    <cellStyle name="Normal 7 2 2 3 3 2 3 3 2 2" xfId="31068" xr:uid="{00000000-0005-0000-0000-0000E8510000}"/>
    <cellStyle name="Normal 7 2 2 3 3 2 3 3 2 3" xfId="48414" xr:uid="{00000000-0005-0000-0000-0000E9510000}"/>
    <cellStyle name="Normal 7 2 2 3 3 2 3 3 3" xfId="22395" xr:uid="{00000000-0005-0000-0000-0000EA510000}"/>
    <cellStyle name="Normal 7 2 2 3 3 2 3 3 4" xfId="39741" xr:uid="{00000000-0005-0000-0000-0000EB510000}"/>
    <cellStyle name="Normal 7 2 2 3 3 2 3 4" xfId="10089" xr:uid="{00000000-0005-0000-0000-0000EC510000}"/>
    <cellStyle name="Normal 7 2 2 3 3 2 3 4 2" xfId="27442" xr:uid="{00000000-0005-0000-0000-0000ED510000}"/>
    <cellStyle name="Normal 7 2 2 3 3 2 3 4 3" xfId="44788" xr:uid="{00000000-0005-0000-0000-0000EE510000}"/>
    <cellStyle name="Normal 7 2 2 3 3 2 3 5" xfId="18769" xr:uid="{00000000-0005-0000-0000-0000EF510000}"/>
    <cellStyle name="Normal 7 2 2 3 3 2 3 6" xfId="36115" xr:uid="{00000000-0005-0000-0000-0000F0510000}"/>
    <cellStyle name="Normal 7 2 2 3 3 2 4" xfId="6463" xr:uid="{00000000-0005-0000-0000-0000F1510000}"/>
    <cellStyle name="Normal 7 2 2 3 3 2 4 2" xfId="15136" xr:uid="{00000000-0005-0000-0000-0000F2510000}"/>
    <cellStyle name="Normal 7 2 2 3 3 2 4 2 2" xfId="32489" xr:uid="{00000000-0005-0000-0000-0000F3510000}"/>
    <cellStyle name="Normal 7 2 2 3 3 2 4 2 3" xfId="49835" xr:uid="{00000000-0005-0000-0000-0000F4510000}"/>
    <cellStyle name="Normal 7 2 2 3 3 2 4 3" xfId="23816" xr:uid="{00000000-0005-0000-0000-0000F5510000}"/>
    <cellStyle name="Normal 7 2 2 3 3 2 4 4" xfId="41162" xr:uid="{00000000-0005-0000-0000-0000F6510000}"/>
    <cellStyle name="Normal 7 2 2 3 3 2 5" xfId="3229" xr:uid="{00000000-0005-0000-0000-0000F7510000}"/>
    <cellStyle name="Normal 7 2 2 3 3 2 5 2" xfId="11902" xr:uid="{00000000-0005-0000-0000-0000F8510000}"/>
    <cellStyle name="Normal 7 2 2 3 3 2 5 2 2" xfId="29255" xr:uid="{00000000-0005-0000-0000-0000F9510000}"/>
    <cellStyle name="Normal 7 2 2 3 3 2 5 2 3" xfId="46601" xr:uid="{00000000-0005-0000-0000-0000FA510000}"/>
    <cellStyle name="Normal 7 2 2 3 3 2 5 3" xfId="20582" xr:uid="{00000000-0005-0000-0000-0000FB510000}"/>
    <cellStyle name="Normal 7 2 2 3 3 2 5 4" xfId="37928" xr:uid="{00000000-0005-0000-0000-0000FC510000}"/>
    <cellStyle name="Normal 7 2 2 3 3 2 6" xfId="9354" xr:uid="{00000000-0005-0000-0000-0000FD510000}"/>
    <cellStyle name="Normal 7 2 2 3 3 2 6 2" xfId="26707" xr:uid="{00000000-0005-0000-0000-0000FE510000}"/>
    <cellStyle name="Normal 7 2 2 3 3 2 6 3" xfId="44053" xr:uid="{00000000-0005-0000-0000-0000FF510000}"/>
    <cellStyle name="Normal 7 2 2 3 3 2 7" xfId="18034" xr:uid="{00000000-0005-0000-0000-000000520000}"/>
    <cellStyle name="Normal 7 2 2 3 3 2 8" xfId="35380" xr:uid="{00000000-0005-0000-0000-000001520000}"/>
    <cellStyle name="Normal 7 2 2 3 3 3" xfId="926" xr:uid="{00000000-0005-0000-0000-000002520000}"/>
    <cellStyle name="Normal 7 2 2 3 3 3 2" xfId="2739" xr:uid="{00000000-0005-0000-0000-000003520000}"/>
    <cellStyle name="Normal 7 2 2 3 3 3 2 2" xfId="8521" xr:uid="{00000000-0005-0000-0000-000004520000}"/>
    <cellStyle name="Normal 7 2 2 3 3 3 2 2 2" xfId="17194" xr:uid="{00000000-0005-0000-0000-000005520000}"/>
    <cellStyle name="Normal 7 2 2 3 3 3 2 2 2 2" xfId="34547" xr:uid="{00000000-0005-0000-0000-000006520000}"/>
    <cellStyle name="Normal 7 2 2 3 3 3 2 2 2 3" xfId="51893" xr:uid="{00000000-0005-0000-0000-000007520000}"/>
    <cellStyle name="Normal 7 2 2 3 3 3 2 2 3" xfId="25874" xr:uid="{00000000-0005-0000-0000-000008520000}"/>
    <cellStyle name="Normal 7 2 2 3 3 3 2 2 4" xfId="43220" xr:uid="{00000000-0005-0000-0000-000009520000}"/>
    <cellStyle name="Normal 7 2 2 3 3 3 2 3" xfId="4552" xr:uid="{00000000-0005-0000-0000-00000A520000}"/>
    <cellStyle name="Normal 7 2 2 3 3 3 2 3 2" xfId="13225" xr:uid="{00000000-0005-0000-0000-00000B520000}"/>
    <cellStyle name="Normal 7 2 2 3 3 3 2 3 2 2" xfId="30578" xr:uid="{00000000-0005-0000-0000-00000C520000}"/>
    <cellStyle name="Normal 7 2 2 3 3 3 2 3 2 3" xfId="47924" xr:uid="{00000000-0005-0000-0000-00000D520000}"/>
    <cellStyle name="Normal 7 2 2 3 3 3 2 3 3" xfId="21905" xr:uid="{00000000-0005-0000-0000-00000E520000}"/>
    <cellStyle name="Normal 7 2 2 3 3 3 2 3 4" xfId="39251" xr:uid="{00000000-0005-0000-0000-00000F520000}"/>
    <cellStyle name="Normal 7 2 2 3 3 3 2 4" xfId="11412" xr:uid="{00000000-0005-0000-0000-000010520000}"/>
    <cellStyle name="Normal 7 2 2 3 3 3 2 4 2" xfId="28765" xr:uid="{00000000-0005-0000-0000-000011520000}"/>
    <cellStyle name="Normal 7 2 2 3 3 3 2 4 3" xfId="46111" xr:uid="{00000000-0005-0000-0000-000012520000}"/>
    <cellStyle name="Normal 7 2 2 3 3 3 2 5" xfId="20092" xr:uid="{00000000-0005-0000-0000-000013520000}"/>
    <cellStyle name="Normal 7 2 2 3 3 3 2 6" xfId="37438" xr:uid="{00000000-0005-0000-0000-000014520000}"/>
    <cellStyle name="Normal 7 2 2 3 3 3 3" xfId="1661" xr:uid="{00000000-0005-0000-0000-000015520000}"/>
    <cellStyle name="Normal 7 2 2 3 3 3 3 2" xfId="7443" xr:uid="{00000000-0005-0000-0000-000016520000}"/>
    <cellStyle name="Normal 7 2 2 3 3 3 3 2 2" xfId="16116" xr:uid="{00000000-0005-0000-0000-000017520000}"/>
    <cellStyle name="Normal 7 2 2 3 3 3 3 2 2 2" xfId="33469" xr:uid="{00000000-0005-0000-0000-000018520000}"/>
    <cellStyle name="Normal 7 2 2 3 3 3 3 2 2 3" xfId="50815" xr:uid="{00000000-0005-0000-0000-000019520000}"/>
    <cellStyle name="Normal 7 2 2 3 3 3 3 2 3" xfId="24796" xr:uid="{00000000-0005-0000-0000-00001A520000}"/>
    <cellStyle name="Normal 7 2 2 3 3 3 3 2 4" xfId="42142" xr:uid="{00000000-0005-0000-0000-00001B520000}"/>
    <cellStyle name="Normal 7 2 2 3 3 3 3 3" xfId="5287" xr:uid="{00000000-0005-0000-0000-00001C520000}"/>
    <cellStyle name="Normal 7 2 2 3 3 3 3 3 2" xfId="13960" xr:uid="{00000000-0005-0000-0000-00001D520000}"/>
    <cellStyle name="Normal 7 2 2 3 3 3 3 3 2 2" xfId="31313" xr:uid="{00000000-0005-0000-0000-00001E520000}"/>
    <cellStyle name="Normal 7 2 2 3 3 3 3 3 2 3" xfId="48659" xr:uid="{00000000-0005-0000-0000-00001F520000}"/>
    <cellStyle name="Normal 7 2 2 3 3 3 3 3 3" xfId="22640" xr:uid="{00000000-0005-0000-0000-000020520000}"/>
    <cellStyle name="Normal 7 2 2 3 3 3 3 3 4" xfId="39986" xr:uid="{00000000-0005-0000-0000-000021520000}"/>
    <cellStyle name="Normal 7 2 2 3 3 3 3 4" xfId="10334" xr:uid="{00000000-0005-0000-0000-000022520000}"/>
    <cellStyle name="Normal 7 2 2 3 3 3 3 4 2" xfId="27687" xr:uid="{00000000-0005-0000-0000-000023520000}"/>
    <cellStyle name="Normal 7 2 2 3 3 3 3 4 3" xfId="45033" xr:uid="{00000000-0005-0000-0000-000024520000}"/>
    <cellStyle name="Normal 7 2 2 3 3 3 3 5" xfId="19014" xr:uid="{00000000-0005-0000-0000-000025520000}"/>
    <cellStyle name="Normal 7 2 2 3 3 3 3 6" xfId="36360" xr:uid="{00000000-0005-0000-0000-000026520000}"/>
    <cellStyle name="Normal 7 2 2 3 3 3 4" xfId="6708" xr:uid="{00000000-0005-0000-0000-000027520000}"/>
    <cellStyle name="Normal 7 2 2 3 3 3 4 2" xfId="15381" xr:uid="{00000000-0005-0000-0000-000028520000}"/>
    <cellStyle name="Normal 7 2 2 3 3 3 4 2 2" xfId="32734" xr:uid="{00000000-0005-0000-0000-000029520000}"/>
    <cellStyle name="Normal 7 2 2 3 3 3 4 2 3" xfId="50080" xr:uid="{00000000-0005-0000-0000-00002A520000}"/>
    <cellStyle name="Normal 7 2 2 3 3 3 4 3" xfId="24061" xr:uid="{00000000-0005-0000-0000-00002B520000}"/>
    <cellStyle name="Normal 7 2 2 3 3 3 4 4" xfId="41407" xr:uid="{00000000-0005-0000-0000-00002C520000}"/>
    <cellStyle name="Normal 7 2 2 3 3 3 5" xfId="3474" xr:uid="{00000000-0005-0000-0000-00002D520000}"/>
    <cellStyle name="Normal 7 2 2 3 3 3 5 2" xfId="12147" xr:uid="{00000000-0005-0000-0000-00002E520000}"/>
    <cellStyle name="Normal 7 2 2 3 3 3 5 2 2" xfId="29500" xr:uid="{00000000-0005-0000-0000-00002F520000}"/>
    <cellStyle name="Normal 7 2 2 3 3 3 5 2 3" xfId="46846" xr:uid="{00000000-0005-0000-0000-000030520000}"/>
    <cellStyle name="Normal 7 2 2 3 3 3 5 3" xfId="20827" xr:uid="{00000000-0005-0000-0000-000031520000}"/>
    <cellStyle name="Normal 7 2 2 3 3 3 5 4" xfId="38173" xr:uid="{00000000-0005-0000-0000-000032520000}"/>
    <cellStyle name="Normal 7 2 2 3 3 3 6" xfId="9599" xr:uid="{00000000-0005-0000-0000-000033520000}"/>
    <cellStyle name="Normal 7 2 2 3 3 3 6 2" xfId="26952" xr:uid="{00000000-0005-0000-0000-000034520000}"/>
    <cellStyle name="Normal 7 2 2 3 3 3 6 3" xfId="44298" xr:uid="{00000000-0005-0000-0000-000035520000}"/>
    <cellStyle name="Normal 7 2 2 3 3 3 7" xfId="18279" xr:uid="{00000000-0005-0000-0000-000036520000}"/>
    <cellStyle name="Normal 7 2 2 3 3 3 8" xfId="35625" xr:uid="{00000000-0005-0000-0000-000037520000}"/>
    <cellStyle name="Normal 7 2 2 3 3 4" xfId="436" xr:uid="{00000000-0005-0000-0000-000038520000}"/>
    <cellStyle name="Normal 7 2 2 3 3 4 2" xfId="2249" xr:uid="{00000000-0005-0000-0000-000039520000}"/>
    <cellStyle name="Normal 7 2 2 3 3 4 2 2" xfId="8031" xr:uid="{00000000-0005-0000-0000-00003A520000}"/>
    <cellStyle name="Normal 7 2 2 3 3 4 2 2 2" xfId="16704" xr:uid="{00000000-0005-0000-0000-00003B520000}"/>
    <cellStyle name="Normal 7 2 2 3 3 4 2 2 2 2" xfId="34057" xr:uid="{00000000-0005-0000-0000-00003C520000}"/>
    <cellStyle name="Normal 7 2 2 3 3 4 2 2 2 3" xfId="51403" xr:uid="{00000000-0005-0000-0000-00003D520000}"/>
    <cellStyle name="Normal 7 2 2 3 3 4 2 2 3" xfId="25384" xr:uid="{00000000-0005-0000-0000-00003E520000}"/>
    <cellStyle name="Normal 7 2 2 3 3 4 2 2 4" xfId="42730" xr:uid="{00000000-0005-0000-0000-00003F520000}"/>
    <cellStyle name="Normal 7 2 2 3 3 4 2 3" xfId="5532" xr:uid="{00000000-0005-0000-0000-000040520000}"/>
    <cellStyle name="Normal 7 2 2 3 3 4 2 3 2" xfId="14205" xr:uid="{00000000-0005-0000-0000-000041520000}"/>
    <cellStyle name="Normal 7 2 2 3 3 4 2 3 2 2" xfId="31558" xr:uid="{00000000-0005-0000-0000-000042520000}"/>
    <cellStyle name="Normal 7 2 2 3 3 4 2 3 2 3" xfId="48904" xr:uid="{00000000-0005-0000-0000-000043520000}"/>
    <cellStyle name="Normal 7 2 2 3 3 4 2 3 3" xfId="22885" xr:uid="{00000000-0005-0000-0000-000044520000}"/>
    <cellStyle name="Normal 7 2 2 3 3 4 2 3 4" xfId="40231" xr:uid="{00000000-0005-0000-0000-000045520000}"/>
    <cellStyle name="Normal 7 2 2 3 3 4 2 4" xfId="10922" xr:uid="{00000000-0005-0000-0000-000046520000}"/>
    <cellStyle name="Normal 7 2 2 3 3 4 2 4 2" xfId="28275" xr:uid="{00000000-0005-0000-0000-000047520000}"/>
    <cellStyle name="Normal 7 2 2 3 3 4 2 4 3" xfId="45621" xr:uid="{00000000-0005-0000-0000-000048520000}"/>
    <cellStyle name="Normal 7 2 2 3 3 4 2 5" xfId="19602" xr:uid="{00000000-0005-0000-0000-000049520000}"/>
    <cellStyle name="Normal 7 2 2 3 3 4 2 6" xfId="36948" xr:uid="{00000000-0005-0000-0000-00004A520000}"/>
    <cellStyle name="Normal 7 2 2 3 3 4 3" xfId="6218" xr:uid="{00000000-0005-0000-0000-00004B520000}"/>
    <cellStyle name="Normal 7 2 2 3 3 4 3 2" xfId="14891" xr:uid="{00000000-0005-0000-0000-00004C520000}"/>
    <cellStyle name="Normal 7 2 2 3 3 4 3 2 2" xfId="32244" xr:uid="{00000000-0005-0000-0000-00004D520000}"/>
    <cellStyle name="Normal 7 2 2 3 3 4 3 2 3" xfId="49590" xr:uid="{00000000-0005-0000-0000-00004E520000}"/>
    <cellStyle name="Normal 7 2 2 3 3 4 3 3" xfId="23571" xr:uid="{00000000-0005-0000-0000-00004F520000}"/>
    <cellStyle name="Normal 7 2 2 3 3 4 3 4" xfId="40917" xr:uid="{00000000-0005-0000-0000-000050520000}"/>
    <cellStyle name="Normal 7 2 2 3 3 4 4" xfId="4062" xr:uid="{00000000-0005-0000-0000-000051520000}"/>
    <cellStyle name="Normal 7 2 2 3 3 4 4 2" xfId="12735" xr:uid="{00000000-0005-0000-0000-000052520000}"/>
    <cellStyle name="Normal 7 2 2 3 3 4 4 2 2" xfId="30088" xr:uid="{00000000-0005-0000-0000-000053520000}"/>
    <cellStyle name="Normal 7 2 2 3 3 4 4 2 3" xfId="47434" xr:uid="{00000000-0005-0000-0000-000054520000}"/>
    <cellStyle name="Normal 7 2 2 3 3 4 4 3" xfId="21415" xr:uid="{00000000-0005-0000-0000-000055520000}"/>
    <cellStyle name="Normal 7 2 2 3 3 4 4 4" xfId="38761" xr:uid="{00000000-0005-0000-0000-000056520000}"/>
    <cellStyle name="Normal 7 2 2 3 3 4 5" xfId="9109" xr:uid="{00000000-0005-0000-0000-000057520000}"/>
    <cellStyle name="Normal 7 2 2 3 3 4 5 2" xfId="26462" xr:uid="{00000000-0005-0000-0000-000058520000}"/>
    <cellStyle name="Normal 7 2 2 3 3 4 5 3" xfId="43808" xr:uid="{00000000-0005-0000-0000-000059520000}"/>
    <cellStyle name="Normal 7 2 2 3 3 4 6" xfId="17789" xr:uid="{00000000-0005-0000-0000-00005A520000}"/>
    <cellStyle name="Normal 7 2 2 3 3 4 7" xfId="35135" xr:uid="{00000000-0005-0000-0000-00005B520000}"/>
    <cellStyle name="Normal 7 2 2 3 3 5" xfId="2004" xr:uid="{00000000-0005-0000-0000-00005C520000}"/>
    <cellStyle name="Normal 7 2 2 3 3 5 2" xfId="7786" xr:uid="{00000000-0005-0000-0000-00005D520000}"/>
    <cellStyle name="Normal 7 2 2 3 3 5 2 2" xfId="16459" xr:uid="{00000000-0005-0000-0000-00005E520000}"/>
    <cellStyle name="Normal 7 2 2 3 3 5 2 2 2" xfId="33812" xr:uid="{00000000-0005-0000-0000-00005F520000}"/>
    <cellStyle name="Normal 7 2 2 3 3 5 2 2 3" xfId="51158" xr:uid="{00000000-0005-0000-0000-000060520000}"/>
    <cellStyle name="Normal 7 2 2 3 3 5 2 3" xfId="25139" xr:uid="{00000000-0005-0000-0000-000061520000}"/>
    <cellStyle name="Normal 7 2 2 3 3 5 2 4" xfId="42485" xr:uid="{00000000-0005-0000-0000-000062520000}"/>
    <cellStyle name="Normal 7 2 2 3 3 5 3" xfId="3817" xr:uid="{00000000-0005-0000-0000-000063520000}"/>
    <cellStyle name="Normal 7 2 2 3 3 5 3 2" xfId="12490" xr:uid="{00000000-0005-0000-0000-000064520000}"/>
    <cellStyle name="Normal 7 2 2 3 3 5 3 2 2" xfId="29843" xr:uid="{00000000-0005-0000-0000-000065520000}"/>
    <cellStyle name="Normal 7 2 2 3 3 5 3 2 3" xfId="47189" xr:uid="{00000000-0005-0000-0000-000066520000}"/>
    <cellStyle name="Normal 7 2 2 3 3 5 3 3" xfId="21170" xr:uid="{00000000-0005-0000-0000-000067520000}"/>
    <cellStyle name="Normal 7 2 2 3 3 5 3 4" xfId="38516" xr:uid="{00000000-0005-0000-0000-000068520000}"/>
    <cellStyle name="Normal 7 2 2 3 3 5 4" xfId="10677" xr:uid="{00000000-0005-0000-0000-000069520000}"/>
    <cellStyle name="Normal 7 2 2 3 3 5 4 2" xfId="28030" xr:uid="{00000000-0005-0000-0000-00006A520000}"/>
    <cellStyle name="Normal 7 2 2 3 3 5 4 3" xfId="45376" xr:uid="{00000000-0005-0000-0000-00006B520000}"/>
    <cellStyle name="Normal 7 2 2 3 3 5 5" xfId="19357" xr:uid="{00000000-0005-0000-0000-00006C520000}"/>
    <cellStyle name="Normal 7 2 2 3 3 5 6" xfId="36703" xr:uid="{00000000-0005-0000-0000-00006D520000}"/>
    <cellStyle name="Normal 7 2 2 3 3 6" xfId="1171" xr:uid="{00000000-0005-0000-0000-00006E520000}"/>
    <cellStyle name="Normal 7 2 2 3 3 6 2" xfId="6953" xr:uid="{00000000-0005-0000-0000-00006F520000}"/>
    <cellStyle name="Normal 7 2 2 3 3 6 2 2" xfId="15626" xr:uid="{00000000-0005-0000-0000-000070520000}"/>
    <cellStyle name="Normal 7 2 2 3 3 6 2 2 2" xfId="32979" xr:uid="{00000000-0005-0000-0000-000071520000}"/>
    <cellStyle name="Normal 7 2 2 3 3 6 2 2 3" xfId="50325" xr:uid="{00000000-0005-0000-0000-000072520000}"/>
    <cellStyle name="Normal 7 2 2 3 3 6 2 3" xfId="24306" xr:uid="{00000000-0005-0000-0000-000073520000}"/>
    <cellStyle name="Normal 7 2 2 3 3 6 2 4" xfId="41652" xr:uid="{00000000-0005-0000-0000-000074520000}"/>
    <cellStyle name="Normal 7 2 2 3 3 6 3" xfId="4797" xr:uid="{00000000-0005-0000-0000-000075520000}"/>
    <cellStyle name="Normal 7 2 2 3 3 6 3 2" xfId="13470" xr:uid="{00000000-0005-0000-0000-000076520000}"/>
    <cellStyle name="Normal 7 2 2 3 3 6 3 2 2" xfId="30823" xr:uid="{00000000-0005-0000-0000-000077520000}"/>
    <cellStyle name="Normal 7 2 2 3 3 6 3 2 3" xfId="48169" xr:uid="{00000000-0005-0000-0000-000078520000}"/>
    <cellStyle name="Normal 7 2 2 3 3 6 3 3" xfId="22150" xr:uid="{00000000-0005-0000-0000-000079520000}"/>
    <cellStyle name="Normal 7 2 2 3 3 6 3 4" xfId="39496" xr:uid="{00000000-0005-0000-0000-00007A520000}"/>
    <cellStyle name="Normal 7 2 2 3 3 6 4" xfId="9844" xr:uid="{00000000-0005-0000-0000-00007B520000}"/>
    <cellStyle name="Normal 7 2 2 3 3 6 4 2" xfId="27197" xr:uid="{00000000-0005-0000-0000-00007C520000}"/>
    <cellStyle name="Normal 7 2 2 3 3 6 4 3" xfId="44543" xr:uid="{00000000-0005-0000-0000-00007D520000}"/>
    <cellStyle name="Normal 7 2 2 3 3 6 5" xfId="18524" xr:uid="{00000000-0005-0000-0000-00007E520000}"/>
    <cellStyle name="Normal 7 2 2 3 3 6 6" xfId="35870" xr:uid="{00000000-0005-0000-0000-00007F520000}"/>
    <cellStyle name="Normal 7 2 2 3 3 7" xfId="5973" xr:uid="{00000000-0005-0000-0000-000080520000}"/>
    <cellStyle name="Normal 7 2 2 3 3 7 2" xfId="14646" xr:uid="{00000000-0005-0000-0000-000081520000}"/>
    <cellStyle name="Normal 7 2 2 3 3 7 2 2" xfId="31999" xr:uid="{00000000-0005-0000-0000-000082520000}"/>
    <cellStyle name="Normal 7 2 2 3 3 7 2 3" xfId="49345" xr:uid="{00000000-0005-0000-0000-000083520000}"/>
    <cellStyle name="Normal 7 2 2 3 3 7 3" xfId="23326" xr:uid="{00000000-0005-0000-0000-000084520000}"/>
    <cellStyle name="Normal 7 2 2 3 3 7 4" xfId="40672" xr:uid="{00000000-0005-0000-0000-000085520000}"/>
    <cellStyle name="Normal 7 2 2 3 3 8" xfId="2984" xr:uid="{00000000-0005-0000-0000-000086520000}"/>
    <cellStyle name="Normal 7 2 2 3 3 8 2" xfId="11657" xr:uid="{00000000-0005-0000-0000-000087520000}"/>
    <cellStyle name="Normal 7 2 2 3 3 8 2 2" xfId="29010" xr:uid="{00000000-0005-0000-0000-000088520000}"/>
    <cellStyle name="Normal 7 2 2 3 3 8 2 3" xfId="46356" xr:uid="{00000000-0005-0000-0000-000089520000}"/>
    <cellStyle name="Normal 7 2 2 3 3 8 3" xfId="20337" xr:uid="{00000000-0005-0000-0000-00008A520000}"/>
    <cellStyle name="Normal 7 2 2 3 3 8 4" xfId="37683" xr:uid="{00000000-0005-0000-0000-00008B520000}"/>
    <cellStyle name="Normal 7 2 2 3 3 9" xfId="8864" xr:uid="{00000000-0005-0000-0000-00008C520000}"/>
    <cellStyle name="Normal 7 2 2 3 3 9 2" xfId="26217" xr:uid="{00000000-0005-0000-0000-00008D520000}"/>
    <cellStyle name="Normal 7 2 2 3 3 9 3" xfId="43563" xr:uid="{00000000-0005-0000-0000-00008E520000}"/>
    <cellStyle name="Normal 7 2 2 3 4" xfId="289" xr:uid="{00000000-0005-0000-0000-00008F520000}"/>
    <cellStyle name="Normal 7 2 2 3 4 10" xfId="34988" xr:uid="{00000000-0005-0000-0000-000090520000}"/>
    <cellStyle name="Normal 7 2 2 3 4 2" xfId="1024" xr:uid="{00000000-0005-0000-0000-000091520000}"/>
    <cellStyle name="Normal 7 2 2 3 4 2 2" xfId="2837" xr:uid="{00000000-0005-0000-0000-000092520000}"/>
    <cellStyle name="Normal 7 2 2 3 4 2 2 2" xfId="8619" xr:uid="{00000000-0005-0000-0000-000093520000}"/>
    <cellStyle name="Normal 7 2 2 3 4 2 2 2 2" xfId="17292" xr:uid="{00000000-0005-0000-0000-000094520000}"/>
    <cellStyle name="Normal 7 2 2 3 4 2 2 2 2 2" xfId="34645" xr:uid="{00000000-0005-0000-0000-000095520000}"/>
    <cellStyle name="Normal 7 2 2 3 4 2 2 2 2 3" xfId="51991" xr:uid="{00000000-0005-0000-0000-000096520000}"/>
    <cellStyle name="Normal 7 2 2 3 4 2 2 2 3" xfId="25972" xr:uid="{00000000-0005-0000-0000-000097520000}"/>
    <cellStyle name="Normal 7 2 2 3 4 2 2 2 4" xfId="43318" xr:uid="{00000000-0005-0000-0000-000098520000}"/>
    <cellStyle name="Normal 7 2 2 3 4 2 2 3" xfId="4650" xr:uid="{00000000-0005-0000-0000-000099520000}"/>
    <cellStyle name="Normal 7 2 2 3 4 2 2 3 2" xfId="13323" xr:uid="{00000000-0005-0000-0000-00009A520000}"/>
    <cellStyle name="Normal 7 2 2 3 4 2 2 3 2 2" xfId="30676" xr:uid="{00000000-0005-0000-0000-00009B520000}"/>
    <cellStyle name="Normal 7 2 2 3 4 2 2 3 2 3" xfId="48022" xr:uid="{00000000-0005-0000-0000-00009C520000}"/>
    <cellStyle name="Normal 7 2 2 3 4 2 2 3 3" xfId="22003" xr:uid="{00000000-0005-0000-0000-00009D520000}"/>
    <cellStyle name="Normal 7 2 2 3 4 2 2 3 4" xfId="39349" xr:uid="{00000000-0005-0000-0000-00009E520000}"/>
    <cellStyle name="Normal 7 2 2 3 4 2 2 4" xfId="11510" xr:uid="{00000000-0005-0000-0000-00009F520000}"/>
    <cellStyle name="Normal 7 2 2 3 4 2 2 4 2" xfId="28863" xr:uid="{00000000-0005-0000-0000-0000A0520000}"/>
    <cellStyle name="Normal 7 2 2 3 4 2 2 4 3" xfId="46209" xr:uid="{00000000-0005-0000-0000-0000A1520000}"/>
    <cellStyle name="Normal 7 2 2 3 4 2 2 5" xfId="20190" xr:uid="{00000000-0005-0000-0000-0000A2520000}"/>
    <cellStyle name="Normal 7 2 2 3 4 2 2 6" xfId="37536" xr:uid="{00000000-0005-0000-0000-0000A3520000}"/>
    <cellStyle name="Normal 7 2 2 3 4 2 3" xfId="1759" xr:uid="{00000000-0005-0000-0000-0000A4520000}"/>
    <cellStyle name="Normal 7 2 2 3 4 2 3 2" xfId="7541" xr:uid="{00000000-0005-0000-0000-0000A5520000}"/>
    <cellStyle name="Normal 7 2 2 3 4 2 3 2 2" xfId="16214" xr:uid="{00000000-0005-0000-0000-0000A6520000}"/>
    <cellStyle name="Normal 7 2 2 3 4 2 3 2 2 2" xfId="33567" xr:uid="{00000000-0005-0000-0000-0000A7520000}"/>
    <cellStyle name="Normal 7 2 2 3 4 2 3 2 2 3" xfId="50913" xr:uid="{00000000-0005-0000-0000-0000A8520000}"/>
    <cellStyle name="Normal 7 2 2 3 4 2 3 2 3" xfId="24894" xr:uid="{00000000-0005-0000-0000-0000A9520000}"/>
    <cellStyle name="Normal 7 2 2 3 4 2 3 2 4" xfId="42240" xr:uid="{00000000-0005-0000-0000-0000AA520000}"/>
    <cellStyle name="Normal 7 2 2 3 4 2 3 3" xfId="5385" xr:uid="{00000000-0005-0000-0000-0000AB520000}"/>
    <cellStyle name="Normal 7 2 2 3 4 2 3 3 2" xfId="14058" xr:uid="{00000000-0005-0000-0000-0000AC520000}"/>
    <cellStyle name="Normal 7 2 2 3 4 2 3 3 2 2" xfId="31411" xr:uid="{00000000-0005-0000-0000-0000AD520000}"/>
    <cellStyle name="Normal 7 2 2 3 4 2 3 3 2 3" xfId="48757" xr:uid="{00000000-0005-0000-0000-0000AE520000}"/>
    <cellStyle name="Normal 7 2 2 3 4 2 3 3 3" xfId="22738" xr:uid="{00000000-0005-0000-0000-0000AF520000}"/>
    <cellStyle name="Normal 7 2 2 3 4 2 3 3 4" xfId="40084" xr:uid="{00000000-0005-0000-0000-0000B0520000}"/>
    <cellStyle name="Normal 7 2 2 3 4 2 3 4" xfId="10432" xr:uid="{00000000-0005-0000-0000-0000B1520000}"/>
    <cellStyle name="Normal 7 2 2 3 4 2 3 4 2" xfId="27785" xr:uid="{00000000-0005-0000-0000-0000B2520000}"/>
    <cellStyle name="Normal 7 2 2 3 4 2 3 4 3" xfId="45131" xr:uid="{00000000-0005-0000-0000-0000B3520000}"/>
    <cellStyle name="Normal 7 2 2 3 4 2 3 5" xfId="19112" xr:uid="{00000000-0005-0000-0000-0000B4520000}"/>
    <cellStyle name="Normal 7 2 2 3 4 2 3 6" xfId="36458" xr:uid="{00000000-0005-0000-0000-0000B5520000}"/>
    <cellStyle name="Normal 7 2 2 3 4 2 4" xfId="6806" xr:uid="{00000000-0005-0000-0000-0000B6520000}"/>
    <cellStyle name="Normal 7 2 2 3 4 2 4 2" xfId="15479" xr:uid="{00000000-0005-0000-0000-0000B7520000}"/>
    <cellStyle name="Normal 7 2 2 3 4 2 4 2 2" xfId="32832" xr:uid="{00000000-0005-0000-0000-0000B8520000}"/>
    <cellStyle name="Normal 7 2 2 3 4 2 4 2 3" xfId="50178" xr:uid="{00000000-0005-0000-0000-0000B9520000}"/>
    <cellStyle name="Normal 7 2 2 3 4 2 4 3" xfId="24159" xr:uid="{00000000-0005-0000-0000-0000BA520000}"/>
    <cellStyle name="Normal 7 2 2 3 4 2 4 4" xfId="41505" xr:uid="{00000000-0005-0000-0000-0000BB520000}"/>
    <cellStyle name="Normal 7 2 2 3 4 2 5" xfId="3572" xr:uid="{00000000-0005-0000-0000-0000BC520000}"/>
    <cellStyle name="Normal 7 2 2 3 4 2 5 2" xfId="12245" xr:uid="{00000000-0005-0000-0000-0000BD520000}"/>
    <cellStyle name="Normal 7 2 2 3 4 2 5 2 2" xfId="29598" xr:uid="{00000000-0005-0000-0000-0000BE520000}"/>
    <cellStyle name="Normal 7 2 2 3 4 2 5 2 3" xfId="46944" xr:uid="{00000000-0005-0000-0000-0000BF520000}"/>
    <cellStyle name="Normal 7 2 2 3 4 2 5 3" xfId="20925" xr:uid="{00000000-0005-0000-0000-0000C0520000}"/>
    <cellStyle name="Normal 7 2 2 3 4 2 5 4" xfId="38271" xr:uid="{00000000-0005-0000-0000-0000C1520000}"/>
    <cellStyle name="Normal 7 2 2 3 4 2 6" xfId="9697" xr:uid="{00000000-0005-0000-0000-0000C2520000}"/>
    <cellStyle name="Normal 7 2 2 3 4 2 6 2" xfId="27050" xr:uid="{00000000-0005-0000-0000-0000C3520000}"/>
    <cellStyle name="Normal 7 2 2 3 4 2 6 3" xfId="44396" xr:uid="{00000000-0005-0000-0000-0000C4520000}"/>
    <cellStyle name="Normal 7 2 2 3 4 2 7" xfId="18377" xr:uid="{00000000-0005-0000-0000-0000C5520000}"/>
    <cellStyle name="Normal 7 2 2 3 4 2 8" xfId="35723" xr:uid="{00000000-0005-0000-0000-0000C6520000}"/>
    <cellStyle name="Normal 7 2 2 3 4 3" xfId="534" xr:uid="{00000000-0005-0000-0000-0000C7520000}"/>
    <cellStyle name="Normal 7 2 2 3 4 3 2" xfId="2347" xr:uid="{00000000-0005-0000-0000-0000C8520000}"/>
    <cellStyle name="Normal 7 2 2 3 4 3 2 2" xfId="8129" xr:uid="{00000000-0005-0000-0000-0000C9520000}"/>
    <cellStyle name="Normal 7 2 2 3 4 3 2 2 2" xfId="16802" xr:uid="{00000000-0005-0000-0000-0000CA520000}"/>
    <cellStyle name="Normal 7 2 2 3 4 3 2 2 2 2" xfId="34155" xr:uid="{00000000-0005-0000-0000-0000CB520000}"/>
    <cellStyle name="Normal 7 2 2 3 4 3 2 2 2 3" xfId="51501" xr:uid="{00000000-0005-0000-0000-0000CC520000}"/>
    <cellStyle name="Normal 7 2 2 3 4 3 2 2 3" xfId="25482" xr:uid="{00000000-0005-0000-0000-0000CD520000}"/>
    <cellStyle name="Normal 7 2 2 3 4 3 2 2 4" xfId="42828" xr:uid="{00000000-0005-0000-0000-0000CE520000}"/>
    <cellStyle name="Normal 7 2 2 3 4 3 2 3" xfId="5630" xr:uid="{00000000-0005-0000-0000-0000CF520000}"/>
    <cellStyle name="Normal 7 2 2 3 4 3 2 3 2" xfId="14303" xr:uid="{00000000-0005-0000-0000-0000D0520000}"/>
    <cellStyle name="Normal 7 2 2 3 4 3 2 3 2 2" xfId="31656" xr:uid="{00000000-0005-0000-0000-0000D1520000}"/>
    <cellStyle name="Normal 7 2 2 3 4 3 2 3 2 3" xfId="49002" xr:uid="{00000000-0005-0000-0000-0000D2520000}"/>
    <cellStyle name="Normal 7 2 2 3 4 3 2 3 3" xfId="22983" xr:uid="{00000000-0005-0000-0000-0000D3520000}"/>
    <cellStyle name="Normal 7 2 2 3 4 3 2 3 4" xfId="40329" xr:uid="{00000000-0005-0000-0000-0000D4520000}"/>
    <cellStyle name="Normal 7 2 2 3 4 3 2 4" xfId="11020" xr:uid="{00000000-0005-0000-0000-0000D5520000}"/>
    <cellStyle name="Normal 7 2 2 3 4 3 2 4 2" xfId="28373" xr:uid="{00000000-0005-0000-0000-0000D6520000}"/>
    <cellStyle name="Normal 7 2 2 3 4 3 2 4 3" xfId="45719" xr:uid="{00000000-0005-0000-0000-0000D7520000}"/>
    <cellStyle name="Normal 7 2 2 3 4 3 2 5" xfId="19700" xr:uid="{00000000-0005-0000-0000-0000D8520000}"/>
    <cellStyle name="Normal 7 2 2 3 4 3 2 6" xfId="37046" xr:uid="{00000000-0005-0000-0000-0000D9520000}"/>
    <cellStyle name="Normal 7 2 2 3 4 3 3" xfId="6316" xr:uid="{00000000-0005-0000-0000-0000DA520000}"/>
    <cellStyle name="Normal 7 2 2 3 4 3 3 2" xfId="14989" xr:uid="{00000000-0005-0000-0000-0000DB520000}"/>
    <cellStyle name="Normal 7 2 2 3 4 3 3 2 2" xfId="32342" xr:uid="{00000000-0005-0000-0000-0000DC520000}"/>
    <cellStyle name="Normal 7 2 2 3 4 3 3 2 3" xfId="49688" xr:uid="{00000000-0005-0000-0000-0000DD520000}"/>
    <cellStyle name="Normal 7 2 2 3 4 3 3 3" xfId="23669" xr:uid="{00000000-0005-0000-0000-0000DE520000}"/>
    <cellStyle name="Normal 7 2 2 3 4 3 3 4" xfId="41015" xr:uid="{00000000-0005-0000-0000-0000DF520000}"/>
    <cellStyle name="Normal 7 2 2 3 4 3 4" xfId="4160" xr:uid="{00000000-0005-0000-0000-0000E0520000}"/>
    <cellStyle name="Normal 7 2 2 3 4 3 4 2" xfId="12833" xr:uid="{00000000-0005-0000-0000-0000E1520000}"/>
    <cellStyle name="Normal 7 2 2 3 4 3 4 2 2" xfId="30186" xr:uid="{00000000-0005-0000-0000-0000E2520000}"/>
    <cellStyle name="Normal 7 2 2 3 4 3 4 2 3" xfId="47532" xr:uid="{00000000-0005-0000-0000-0000E3520000}"/>
    <cellStyle name="Normal 7 2 2 3 4 3 4 3" xfId="21513" xr:uid="{00000000-0005-0000-0000-0000E4520000}"/>
    <cellStyle name="Normal 7 2 2 3 4 3 4 4" xfId="38859" xr:uid="{00000000-0005-0000-0000-0000E5520000}"/>
    <cellStyle name="Normal 7 2 2 3 4 3 5" xfId="9207" xr:uid="{00000000-0005-0000-0000-0000E6520000}"/>
    <cellStyle name="Normal 7 2 2 3 4 3 5 2" xfId="26560" xr:uid="{00000000-0005-0000-0000-0000E7520000}"/>
    <cellStyle name="Normal 7 2 2 3 4 3 5 3" xfId="43906" xr:uid="{00000000-0005-0000-0000-0000E8520000}"/>
    <cellStyle name="Normal 7 2 2 3 4 3 6" xfId="17887" xr:uid="{00000000-0005-0000-0000-0000E9520000}"/>
    <cellStyle name="Normal 7 2 2 3 4 3 7" xfId="35233" xr:uid="{00000000-0005-0000-0000-0000EA520000}"/>
    <cellStyle name="Normal 7 2 2 3 4 4" xfId="2102" xr:uid="{00000000-0005-0000-0000-0000EB520000}"/>
    <cellStyle name="Normal 7 2 2 3 4 4 2" xfId="7884" xr:uid="{00000000-0005-0000-0000-0000EC520000}"/>
    <cellStyle name="Normal 7 2 2 3 4 4 2 2" xfId="16557" xr:uid="{00000000-0005-0000-0000-0000ED520000}"/>
    <cellStyle name="Normal 7 2 2 3 4 4 2 2 2" xfId="33910" xr:uid="{00000000-0005-0000-0000-0000EE520000}"/>
    <cellStyle name="Normal 7 2 2 3 4 4 2 2 3" xfId="51256" xr:uid="{00000000-0005-0000-0000-0000EF520000}"/>
    <cellStyle name="Normal 7 2 2 3 4 4 2 3" xfId="25237" xr:uid="{00000000-0005-0000-0000-0000F0520000}"/>
    <cellStyle name="Normal 7 2 2 3 4 4 2 4" xfId="42583" xr:uid="{00000000-0005-0000-0000-0000F1520000}"/>
    <cellStyle name="Normal 7 2 2 3 4 4 3" xfId="3915" xr:uid="{00000000-0005-0000-0000-0000F2520000}"/>
    <cellStyle name="Normal 7 2 2 3 4 4 3 2" xfId="12588" xr:uid="{00000000-0005-0000-0000-0000F3520000}"/>
    <cellStyle name="Normal 7 2 2 3 4 4 3 2 2" xfId="29941" xr:uid="{00000000-0005-0000-0000-0000F4520000}"/>
    <cellStyle name="Normal 7 2 2 3 4 4 3 2 3" xfId="47287" xr:uid="{00000000-0005-0000-0000-0000F5520000}"/>
    <cellStyle name="Normal 7 2 2 3 4 4 3 3" xfId="21268" xr:uid="{00000000-0005-0000-0000-0000F6520000}"/>
    <cellStyle name="Normal 7 2 2 3 4 4 3 4" xfId="38614" xr:uid="{00000000-0005-0000-0000-0000F7520000}"/>
    <cellStyle name="Normal 7 2 2 3 4 4 4" xfId="10775" xr:uid="{00000000-0005-0000-0000-0000F8520000}"/>
    <cellStyle name="Normal 7 2 2 3 4 4 4 2" xfId="28128" xr:uid="{00000000-0005-0000-0000-0000F9520000}"/>
    <cellStyle name="Normal 7 2 2 3 4 4 4 3" xfId="45474" xr:uid="{00000000-0005-0000-0000-0000FA520000}"/>
    <cellStyle name="Normal 7 2 2 3 4 4 5" xfId="19455" xr:uid="{00000000-0005-0000-0000-0000FB520000}"/>
    <cellStyle name="Normal 7 2 2 3 4 4 6" xfId="36801" xr:uid="{00000000-0005-0000-0000-0000FC520000}"/>
    <cellStyle name="Normal 7 2 2 3 4 5" xfId="1269" xr:uid="{00000000-0005-0000-0000-0000FD520000}"/>
    <cellStyle name="Normal 7 2 2 3 4 5 2" xfId="7051" xr:uid="{00000000-0005-0000-0000-0000FE520000}"/>
    <cellStyle name="Normal 7 2 2 3 4 5 2 2" xfId="15724" xr:uid="{00000000-0005-0000-0000-0000FF520000}"/>
    <cellStyle name="Normal 7 2 2 3 4 5 2 2 2" xfId="33077" xr:uid="{00000000-0005-0000-0000-000000530000}"/>
    <cellStyle name="Normal 7 2 2 3 4 5 2 2 3" xfId="50423" xr:uid="{00000000-0005-0000-0000-000001530000}"/>
    <cellStyle name="Normal 7 2 2 3 4 5 2 3" xfId="24404" xr:uid="{00000000-0005-0000-0000-000002530000}"/>
    <cellStyle name="Normal 7 2 2 3 4 5 2 4" xfId="41750" xr:uid="{00000000-0005-0000-0000-000003530000}"/>
    <cellStyle name="Normal 7 2 2 3 4 5 3" xfId="4895" xr:uid="{00000000-0005-0000-0000-000004530000}"/>
    <cellStyle name="Normal 7 2 2 3 4 5 3 2" xfId="13568" xr:uid="{00000000-0005-0000-0000-000005530000}"/>
    <cellStyle name="Normal 7 2 2 3 4 5 3 2 2" xfId="30921" xr:uid="{00000000-0005-0000-0000-000006530000}"/>
    <cellStyle name="Normal 7 2 2 3 4 5 3 2 3" xfId="48267" xr:uid="{00000000-0005-0000-0000-000007530000}"/>
    <cellStyle name="Normal 7 2 2 3 4 5 3 3" xfId="22248" xr:uid="{00000000-0005-0000-0000-000008530000}"/>
    <cellStyle name="Normal 7 2 2 3 4 5 3 4" xfId="39594" xr:uid="{00000000-0005-0000-0000-000009530000}"/>
    <cellStyle name="Normal 7 2 2 3 4 5 4" xfId="9942" xr:uid="{00000000-0005-0000-0000-00000A530000}"/>
    <cellStyle name="Normal 7 2 2 3 4 5 4 2" xfId="27295" xr:uid="{00000000-0005-0000-0000-00000B530000}"/>
    <cellStyle name="Normal 7 2 2 3 4 5 4 3" xfId="44641" xr:uid="{00000000-0005-0000-0000-00000C530000}"/>
    <cellStyle name="Normal 7 2 2 3 4 5 5" xfId="18622" xr:uid="{00000000-0005-0000-0000-00000D530000}"/>
    <cellStyle name="Normal 7 2 2 3 4 5 6" xfId="35968" xr:uid="{00000000-0005-0000-0000-00000E530000}"/>
    <cellStyle name="Normal 7 2 2 3 4 6" xfId="6071" xr:uid="{00000000-0005-0000-0000-00000F530000}"/>
    <cellStyle name="Normal 7 2 2 3 4 6 2" xfId="14744" xr:uid="{00000000-0005-0000-0000-000010530000}"/>
    <cellStyle name="Normal 7 2 2 3 4 6 2 2" xfId="32097" xr:uid="{00000000-0005-0000-0000-000011530000}"/>
    <cellStyle name="Normal 7 2 2 3 4 6 2 3" xfId="49443" xr:uid="{00000000-0005-0000-0000-000012530000}"/>
    <cellStyle name="Normal 7 2 2 3 4 6 3" xfId="23424" xr:uid="{00000000-0005-0000-0000-000013530000}"/>
    <cellStyle name="Normal 7 2 2 3 4 6 4" xfId="40770" xr:uid="{00000000-0005-0000-0000-000014530000}"/>
    <cellStyle name="Normal 7 2 2 3 4 7" xfId="3082" xr:uid="{00000000-0005-0000-0000-000015530000}"/>
    <cellStyle name="Normal 7 2 2 3 4 7 2" xfId="11755" xr:uid="{00000000-0005-0000-0000-000016530000}"/>
    <cellStyle name="Normal 7 2 2 3 4 7 2 2" xfId="29108" xr:uid="{00000000-0005-0000-0000-000017530000}"/>
    <cellStyle name="Normal 7 2 2 3 4 7 2 3" xfId="46454" xr:uid="{00000000-0005-0000-0000-000018530000}"/>
    <cellStyle name="Normal 7 2 2 3 4 7 3" xfId="20435" xr:uid="{00000000-0005-0000-0000-000019530000}"/>
    <cellStyle name="Normal 7 2 2 3 4 7 4" xfId="37781" xr:uid="{00000000-0005-0000-0000-00001A530000}"/>
    <cellStyle name="Normal 7 2 2 3 4 8" xfId="8962" xr:uid="{00000000-0005-0000-0000-00001B530000}"/>
    <cellStyle name="Normal 7 2 2 3 4 8 2" xfId="26315" xr:uid="{00000000-0005-0000-0000-00001C530000}"/>
    <cellStyle name="Normal 7 2 2 3 4 8 3" xfId="43661" xr:uid="{00000000-0005-0000-0000-00001D530000}"/>
    <cellStyle name="Normal 7 2 2 3 4 9" xfId="17642" xr:uid="{00000000-0005-0000-0000-00001E530000}"/>
    <cellStyle name="Normal 7 2 2 3 5" xfId="142" xr:uid="{00000000-0005-0000-0000-00001F530000}"/>
    <cellStyle name="Normal 7 2 2 3 5 10" xfId="34841" xr:uid="{00000000-0005-0000-0000-000020530000}"/>
    <cellStyle name="Normal 7 2 2 3 5 2" xfId="877" xr:uid="{00000000-0005-0000-0000-000021530000}"/>
    <cellStyle name="Normal 7 2 2 3 5 2 2" xfId="2690" xr:uid="{00000000-0005-0000-0000-000022530000}"/>
    <cellStyle name="Normal 7 2 2 3 5 2 2 2" xfId="8472" xr:uid="{00000000-0005-0000-0000-000023530000}"/>
    <cellStyle name="Normal 7 2 2 3 5 2 2 2 2" xfId="17145" xr:uid="{00000000-0005-0000-0000-000024530000}"/>
    <cellStyle name="Normal 7 2 2 3 5 2 2 2 2 2" xfId="34498" xr:uid="{00000000-0005-0000-0000-000025530000}"/>
    <cellStyle name="Normal 7 2 2 3 5 2 2 2 2 3" xfId="51844" xr:uid="{00000000-0005-0000-0000-000026530000}"/>
    <cellStyle name="Normal 7 2 2 3 5 2 2 2 3" xfId="25825" xr:uid="{00000000-0005-0000-0000-000027530000}"/>
    <cellStyle name="Normal 7 2 2 3 5 2 2 2 4" xfId="43171" xr:uid="{00000000-0005-0000-0000-000028530000}"/>
    <cellStyle name="Normal 7 2 2 3 5 2 2 3" xfId="4503" xr:uid="{00000000-0005-0000-0000-000029530000}"/>
    <cellStyle name="Normal 7 2 2 3 5 2 2 3 2" xfId="13176" xr:uid="{00000000-0005-0000-0000-00002A530000}"/>
    <cellStyle name="Normal 7 2 2 3 5 2 2 3 2 2" xfId="30529" xr:uid="{00000000-0005-0000-0000-00002B530000}"/>
    <cellStyle name="Normal 7 2 2 3 5 2 2 3 2 3" xfId="47875" xr:uid="{00000000-0005-0000-0000-00002C530000}"/>
    <cellStyle name="Normal 7 2 2 3 5 2 2 3 3" xfId="21856" xr:uid="{00000000-0005-0000-0000-00002D530000}"/>
    <cellStyle name="Normal 7 2 2 3 5 2 2 3 4" xfId="39202" xr:uid="{00000000-0005-0000-0000-00002E530000}"/>
    <cellStyle name="Normal 7 2 2 3 5 2 2 4" xfId="11363" xr:uid="{00000000-0005-0000-0000-00002F530000}"/>
    <cellStyle name="Normal 7 2 2 3 5 2 2 4 2" xfId="28716" xr:uid="{00000000-0005-0000-0000-000030530000}"/>
    <cellStyle name="Normal 7 2 2 3 5 2 2 4 3" xfId="46062" xr:uid="{00000000-0005-0000-0000-000031530000}"/>
    <cellStyle name="Normal 7 2 2 3 5 2 2 5" xfId="20043" xr:uid="{00000000-0005-0000-0000-000032530000}"/>
    <cellStyle name="Normal 7 2 2 3 5 2 2 6" xfId="37389" xr:uid="{00000000-0005-0000-0000-000033530000}"/>
    <cellStyle name="Normal 7 2 2 3 5 2 3" xfId="1612" xr:uid="{00000000-0005-0000-0000-000034530000}"/>
    <cellStyle name="Normal 7 2 2 3 5 2 3 2" xfId="7394" xr:uid="{00000000-0005-0000-0000-000035530000}"/>
    <cellStyle name="Normal 7 2 2 3 5 2 3 2 2" xfId="16067" xr:uid="{00000000-0005-0000-0000-000036530000}"/>
    <cellStyle name="Normal 7 2 2 3 5 2 3 2 2 2" xfId="33420" xr:uid="{00000000-0005-0000-0000-000037530000}"/>
    <cellStyle name="Normal 7 2 2 3 5 2 3 2 2 3" xfId="50766" xr:uid="{00000000-0005-0000-0000-000038530000}"/>
    <cellStyle name="Normal 7 2 2 3 5 2 3 2 3" xfId="24747" xr:uid="{00000000-0005-0000-0000-000039530000}"/>
    <cellStyle name="Normal 7 2 2 3 5 2 3 2 4" xfId="42093" xr:uid="{00000000-0005-0000-0000-00003A530000}"/>
    <cellStyle name="Normal 7 2 2 3 5 2 3 3" xfId="5238" xr:uid="{00000000-0005-0000-0000-00003B530000}"/>
    <cellStyle name="Normal 7 2 2 3 5 2 3 3 2" xfId="13911" xr:uid="{00000000-0005-0000-0000-00003C530000}"/>
    <cellStyle name="Normal 7 2 2 3 5 2 3 3 2 2" xfId="31264" xr:uid="{00000000-0005-0000-0000-00003D530000}"/>
    <cellStyle name="Normal 7 2 2 3 5 2 3 3 2 3" xfId="48610" xr:uid="{00000000-0005-0000-0000-00003E530000}"/>
    <cellStyle name="Normal 7 2 2 3 5 2 3 3 3" xfId="22591" xr:uid="{00000000-0005-0000-0000-00003F530000}"/>
    <cellStyle name="Normal 7 2 2 3 5 2 3 3 4" xfId="39937" xr:uid="{00000000-0005-0000-0000-000040530000}"/>
    <cellStyle name="Normal 7 2 2 3 5 2 3 4" xfId="10285" xr:uid="{00000000-0005-0000-0000-000041530000}"/>
    <cellStyle name="Normal 7 2 2 3 5 2 3 4 2" xfId="27638" xr:uid="{00000000-0005-0000-0000-000042530000}"/>
    <cellStyle name="Normal 7 2 2 3 5 2 3 4 3" xfId="44984" xr:uid="{00000000-0005-0000-0000-000043530000}"/>
    <cellStyle name="Normal 7 2 2 3 5 2 3 5" xfId="18965" xr:uid="{00000000-0005-0000-0000-000044530000}"/>
    <cellStyle name="Normal 7 2 2 3 5 2 3 6" xfId="36311" xr:uid="{00000000-0005-0000-0000-000045530000}"/>
    <cellStyle name="Normal 7 2 2 3 5 2 4" xfId="6659" xr:uid="{00000000-0005-0000-0000-000046530000}"/>
    <cellStyle name="Normal 7 2 2 3 5 2 4 2" xfId="15332" xr:uid="{00000000-0005-0000-0000-000047530000}"/>
    <cellStyle name="Normal 7 2 2 3 5 2 4 2 2" xfId="32685" xr:uid="{00000000-0005-0000-0000-000048530000}"/>
    <cellStyle name="Normal 7 2 2 3 5 2 4 2 3" xfId="50031" xr:uid="{00000000-0005-0000-0000-000049530000}"/>
    <cellStyle name="Normal 7 2 2 3 5 2 4 3" xfId="24012" xr:uid="{00000000-0005-0000-0000-00004A530000}"/>
    <cellStyle name="Normal 7 2 2 3 5 2 4 4" xfId="41358" xr:uid="{00000000-0005-0000-0000-00004B530000}"/>
    <cellStyle name="Normal 7 2 2 3 5 2 5" xfId="3425" xr:uid="{00000000-0005-0000-0000-00004C530000}"/>
    <cellStyle name="Normal 7 2 2 3 5 2 5 2" xfId="12098" xr:uid="{00000000-0005-0000-0000-00004D530000}"/>
    <cellStyle name="Normal 7 2 2 3 5 2 5 2 2" xfId="29451" xr:uid="{00000000-0005-0000-0000-00004E530000}"/>
    <cellStyle name="Normal 7 2 2 3 5 2 5 2 3" xfId="46797" xr:uid="{00000000-0005-0000-0000-00004F530000}"/>
    <cellStyle name="Normal 7 2 2 3 5 2 5 3" xfId="20778" xr:uid="{00000000-0005-0000-0000-000050530000}"/>
    <cellStyle name="Normal 7 2 2 3 5 2 5 4" xfId="38124" xr:uid="{00000000-0005-0000-0000-000051530000}"/>
    <cellStyle name="Normal 7 2 2 3 5 2 6" xfId="9550" xr:uid="{00000000-0005-0000-0000-000052530000}"/>
    <cellStyle name="Normal 7 2 2 3 5 2 6 2" xfId="26903" xr:uid="{00000000-0005-0000-0000-000053530000}"/>
    <cellStyle name="Normal 7 2 2 3 5 2 6 3" xfId="44249" xr:uid="{00000000-0005-0000-0000-000054530000}"/>
    <cellStyle name="Normal 7 2 2 3 5 2 7" xfId="18230" xr:uid="{00000000-0005-0000-0000-000055530000}"/>
    <cellStyle name="Normal 7 2 2 3 5 2 8" xfId="35576" xr:uid="{00000000-0005-0000-0000-000056530000}"/>
    <cellStyle name="Normal 7 2 2 3 5 3" xfId="632" xr:uid="{00000000-0005-0000-0000-000057530000}"/>
    <cellStyle name="Normal 7 2 2 3 5 3 2" xfId="2445" xr:uid="{00000000-0005-0000-0000-000058530000}"/>
    <cellStyle name="Normal 7 2 2 3 5 3 2 2" xfId="8227" xr:uid="{00000000-0005-0000-0000-000059530000}"/>
    <cellStyle name="Normal 7 2 2 3 5 3 2 2 2" xfId="16900" xr:uid="{00000000-0005-0000-0000-00005A530000}"/>
    <cellStyle name="Normal 7 2 2 3 5 3 2 2 2 2" xfId="34253" xr:uid="{00000000-0005-0000-0000-00005B530000}"/>
    <cellStyle name="Normal 7 2 2 3 5 3 2 2 2 3" xfId="51599" xr:uid="{00000000-0005-0000-0000-00005C530000}"/>
    <cellStyle name="Normal 7 2 2 3 5 3 2 2 3" xfId="25580" xr:uid="{00000000-0005-0000-0000-00005D530000}"/>
    <cellStyle name="Normal 7 2 2 3 5 3 2 2 4" xfId="42926" xr:uid="{00000000-0005-0000-0000-00005E530000}"/>
    <cellStyle name="Normal 7 2 2 3 5 3 2 3" xfId="5728" xr:uid="{00000000-0005-0000-0000-00005F530000}"/>
    <cellStyle name="Normal 7 2 2 3 5 3 2 3 2" xfId="14401" xr:uid="{00000000-0005-0000-0000-000060530000}"/>
    <cellStyle name="Normal 7 2 2 3 5 3 2 3 2 2" xfId="31754" xr:uid="{00000000-0005-0000-0000-000061530000}"/>
    <cellStyle name="Normal 7 2 2 3 5 3 2 3 2 3" xfId="49100" xr:uid="{00000000-0005-0000-0000-000062530000}"/>
    <cellStyle name="Normal 7 2 2 3 5 3 2 3 3" xfId="23081" xr:uid="{00000000-0005-0000-0000-000063530000}"/>
    <cellStyle name="Normal 7 2 2 3 5 3 2 3 4" xfId="40427" xr:uid="{00000000-0005-0000-0000-000064530000}"/>
    <cellStyle name="Normal 7 2 2 3 5 3 2 4" xfId="11118" xr:uid="{00000000-0005-0000-0000-000065530000}"/>
    <cellStyle name="Normal 7 2 2 3 5 3 2 4 2" xfId="28471" xr:uid="{00000000-0005-0000-0000-000066530000}"/>
    <cellStyle name="Normal 7 2 2 3 5 3 2 4 3" xfId="45817" xr:uid="{00000000-0005-0000-0000-000067530000}"/>
    <cellStyle name="Normal 7 2 2 3 5 3 2 5" xfId="19798" xr:uid="{00000000-0005-0000-0000-000068530000}"/>
    <cellStyle name="Normal 7 2 2 3 5 3 2 6" xfId="37144" xr:uid="{00000000-0005-0000-0000-000069530000}"/>
    <cellStyle name="Normal 7 2 2 3 5 3 3" xfId="6414" xr:uid="{00000000-0005-0000-0000-00006A530000}"/>
    <cellStyle name="Normal 7 2 2 3 5 3 3 2" xfId="15087" xr:uid="{00000000-0005-0000-0000-00006B530000}"/>
    <cellStyle name="Normal 7 2 2 3 5 3 3 2 2" xfId="32440" xr:uid="{00000000-0005-0000-0000-00006C530000}"/>
    <cellStyle name="Normal 7 2 2 3 5 3 3 2 3" xfId="49786" xr:uid="{00000000-0005-0000-0000-00006D530000}"/>
    <cellStyle name="Normal 7 2 2 3 5 3 3 3" xfId="23767" xr:uid="{00000000-0005-0000-0000-00006E530000}"/>
    <cellStyle name="Normal 7 2 2 3 5 3 3 4" xfId="41113" xr:uid="{00000000-0005-0000-0000-00006F530000}"/>
    <cellStyle name="Normal 7 2 2 3 5 3 4" xfId="4258" xr:uid="{00000000-0005-0000-0000-000070530000}"/>
    <cellStyle name="Normal 7 2 2 3 5 3 4 2" xfId="12931" xr:uid="{00000000-0005-0000-0000-000071530000}"/>
    <cellStyle name="Normal 7 2 2 3 5 3 4 2 2" xfId="30284" xr:uid="{00000000-0005-0000-0000-000072530000}"/>
    <cellStyle name="Normal 7 2 2 3 5 3 4 2 3" xfId="47630" xr:uid="{00000000-0005-0000-0000-000073530000}"/>
    <cellStyle name="Normal 7 2 2 3 5 3 4 3" xfId="21611" xr:uid="{00000000-0005-0000-0000-000074530000}"/>
    <cellStyle name="Normal 7 2 2 3 5 3 4 4" xfId="38957" xr:uid="{00000000-0005-0000-0000-000075530000}"/>
    <cellStyle name="Normal 7 2 2 3 5 3 5" xfId="9305" xr:uid="{00000000-0005-0000-0000-000076530000}"/>
    <cellStyle name="Normal 7 2 2 3 5 3 5 2" xfId="26658" xr:uid="{00000000-0005-0000-0000-000077530000}"/>
    <cellStyle name="Normal 7 2 2 3 5 3 5 3" xfId="44004" xr:uid="{00000000-0005-0000-0000-000078530000}"/>
    <cellStyle name="Normal 7 2 2 3 5 3 6" xfId="17985" xr:uid="{00000000-0005-0000-0000-000079530000}"/>
    <cellStyle name="Normal 7 2 2 3 5 3 7" xfId="35331" xr:uid="{00000000-0005-0000-0000-00007A530000}"/>
    <cellStyle name="Normal 7 2 2 3 5 4" xfId="1955" xr:uid="{00000000-0005-0000-0000-00007B530000}"/>
    <cellStyle name="Normal 7 2 2 3 5 4 2" xfId="7737" xr:uid="{00000000-0005-0000-0000-00007C530000}"/>
    <cellStyle name="Normal 7 2 2 3 5 4 2 2" xfId="16410" xr:uid="{00000000-0005-0000-0000-00007D530000}"/>
    <cellStyle name="Normal 7 2 2 3 5 4 2 2 2" xfId="33763" xr:uid="{00000000-0005-0000-0000-00007E530000}"/>
    <cellStyle name="Normal 7 2 2 3 5 4 2 2 3" xfId="51109" xr:uid="{00000000-0005-0000-0000-00007F530000}"/>
    <cellStyle name="Normal 7 2 2 3 5 4 2 3" xfId="25090" xr:uid="{00000000-0005-0000-0000-000080530000}"/>
    <cellStyle name="Normal 7 2 2 3 5 4 2 4" xfId="42436" xr:uid="{00000000-0005-0000-0000-000081530000}"/>
    <cellStyle name="Normal 7 2 2 3 5 4 3" xfId="3768" xr:uid="{00000000-0005-0000-0000-000082530000}"/>
    <cellStyle name="Normal 7 2 2 3 5 4 3 2" xfId="12441" xr:uid="{00000000-0005-0000-0000-000083530000}"/>
    <cellStyle name="Normal 7 2 2 3 5 4 3 2 2" xfId="29794" xr:uid="{00000000-0005-0000-0000-000084530000}"/>
    <cellStyle name="Normal 7 2 2 3 5 4 3 2 3" xfId="47140" xr:uid="{00000000-0005-0000-0000-000085530000}"/>
    <cellStyle name="Normal 7 2 2 3 5 4 3 3" xfId="21121" xr:uid="{00000000-0005-0000-0000-000086530000}"/>
    <cellStyle name="Normal 7 2 2 3 5 4 3 4" xfId="38467" xr:uid="{00000000-0005-0000-0000-000087530000}"/>
    <cellStyle name="Normal 7 2 2 3 5 4 4" xfId="10628" xr:uid="{00000000-0005-0000-0000-000088530000}"/>
    <cellStyle name="Normal 7 2 2 3 5 4 4 2" xfId="27981" xr:uid="{00000000-0005-0000-0000-000089530000}"/>
    <cellStyle name="Normal 7 2 2 3 5 4 4 3" xfId="45327" xr:uid="{00000000-0005-0000-0000-00008A530000}"/>
    <cellStyle name="Normal 7 2 2 3 5 4 5" xfId="19308" xr:uid="{00000000-0005-0000-0000-00008B530000}"/>
    <cellStyle name="Normal 7 2 2 3 5 4 6" xfId="36654" xr:uid="{00000000-0005-0000-0000-00008C530000}"/>
    <cellStyle name="Normal 7 2 2 3 5 5" xfId="1367" xr:uid="{00000000-0005-0000-0000-00008D530000}"/>
    <cellStyle name="Normal 7 2 2 3 5 5 2" xfId="7149" xr:uid="{00000000-0005-0000-0000-00008E530000}"/>
    <cellStyle name="Normal 7 2 2 3 5 5 2 2" xfId="15822" xr:uid="{00000000-0005-0000-0000-00008F530000}"/>
    <cellStyle name="Normal 7 2 2 3 5 5 2 2 2" xfId="33175" xr:uid="{00000000-0005-0000-0000-000090530000}"/>
    <cellStyle name="Normal 7 2 2 3 5 5 2 2 3" xfId="50521" xr:uid="{00000000-0005-0000-0000-000091530000}"/>
    <cellStyle name="Normal 7 2 2 3 5 5 2 3" xfId="24502" xr:uid="{00000000-0005-0000-0000-000092530000}"/>
    <cellStyle name="Normal 7 2 2 3 5 5 2 4" xfId="41848" xr:uid="{00000000-0005-0000-0000-000093530000}"/>
    <cellStyle name="Normal 7 2 2 3 5 5 3" xfId="4993" xr:uid="{00000000-0005-0000-0000-000094530000}"/>
    <cellStyle name="Normal 7 2 2 3 5 5 3 2" xfId="13666" xr:uid="{00000000-0005-0000-0000-000095530000}"/>
    <cellStyle name="Normal 7 2 2 3 5 5 3 2 2" xfId="31019" xr:uid="{00000000-0005-0000-0000-000096530000}"/>
    <cellStyle name="Normal 7 2 2 3 5 5 3 2 3" xfId="48365" xr:uid="{00000000-0005-0000-0000-000097530000}"/>
    <cellStyle name="Normal 7 2 2 3 5 5 3 3" xfId="22346" xr:uid="{00000000-0005-0000-0000-000098530000}"/>
    <cellStyle name="Normal 7 2 2 3 5 5 3 4" xfId="39692" xr:uid="{00000000-0005-0000-0000-000099530000}"/>
    <cellStyle name="Normal 7 2 2 3 5 5 4" xfId="10040" xr:uid="{00000000-0005-0000-0000-00009A530000}"/>
    <cellStyle name="Normal 7 2 2 3 5 5 4 2" xfId="27393" xr:uid="{00000000-0005-0000-0000-00009B530000}"/>
    <cellStyle name="Normal 7 2 2 3 5 5 4 3" xfId="44739" xr:uid="{00000000-0005-0000-0000-00009C530000}"/>
    <cellStyle name="Normal 7 2 2 3 5 5 5" xfId="18720" xr:uid="{00000000-0005-0000-0000-00009D530000}"/>
    <cellStyle name="Normal 7 2 2 3 5 5 6" xfId="36066" xr:uid="{00000000-0005-0000-0000-00009E530000}"/>
    <cellStyle name="Normal 7 2 2 3 5 6" xfId="5924" xr:uid="{00000000-0005-0000-0000-00009F530000}"/>
    <cellStyle name="Normal 7 2 2 3 5 6 2" xfId="14597" xr:uid="{00000000-0005-0000-0000-0000A0530000}"/>
    <cellStyle name="Normal 7 2 2 3 5 6 2 2" xfId="31950" xr:uid="{00000000-0005-0000-0000-0000A1530000}"/>
    <cellStyle name="Normal 7 2 2 3 5 6 2 3" xfId="49296" xr:uid="{00000000-0005-0000-0000-0000A2530000}"/>
    <cellStyle name="Normal 7 2 2 3 5 6 3" xfId="23277" xr:uid="{00000000-0005-0000-0000-0000A3530000}"/>
    <cellStyle name="Normal 7 2 2 3 5 6 4" xfId="40623" xr:uid="{00000000-0005-0000-0000-0000A4530000}"/>
    <cellStyle name="Normal 7 2 2 3 5 7" xfId="3180" xr:uid="{00000000-0005-0000-0000-0000A5530000}"/>
    <cellStyle name="Normal 7 2 2 3 5 7 2" xfId="11853" xr:uid="{00000000-0005-0000-0000-0000A6530000}"/>
    <cellStyle name="Normal 7 2 2 3 5 7 2 2" xfId="29206" xr:uid="{00000000-0005-0000-0000-0000A7530000}"/>
    <cellStyle name="Normal 7 2 2 3 5 7 2 3" xfId="46552" xr:uid="{00000000-0005-0000-0000-0000A8530000}"/>
    <cellStyle name="Normal 7 2 2 3 5 7 3" xfId="20533" xr:uid="{00000000-0005-0000-0000-0000A9530000}"/>
    <cellStyle name="Normal 7 2 2 3 5 7 4" xfId="37879" xr:uid="{00000000-0005-0000-0000-0000AA530000}"/>
    <cellStyle name="Normal 7 2 2 3 5 8" xfId="8815" xr:uid="{00000000-0005-0000-0000-0000AB530000}"/>
    <cellStyle name="Normal 7 2 2 3 5 8 2" xfId="26168" xr:uid="{00000000-0005-0000-0000-0000AC530000}"/>
    <cellStyle name="Normal 7 2 2 3 5 8 3" xfId="43514" xr:uid="{00000000-0005-0000-0000-0000AD530000}"/>
    <cellStyle name="Normal 7 2 2 3 5 9" xfId="17495" xr:uid="{00000000-0005-0000-0000-0000AE530000}"/>
    <cellStyle name="Normal 7 2 2 3 6" xfId="779" xr:uid="{00000000-0005-0000-0000-0000AF530000}"/>
    <cellStyle name="Normal 7 2 2 3 6 2" xfId="2592" xr:uid="{00000000-0005-0000-0000-0000B0530000}"/>
    <cellStyle name="Normal 7 2 2 3 6 2 2" xfId="8374" xr:uid="{00000000-0005-0000-0000-0000B1530000}"/>
    <cellStyle name="Normal 7 2 2 3 6 2 2 2" xfId="17047" xr:uid="{00000000-0005-0000-0000-0000B2530000}"/>
    <cellStyle name="Normal 7 2 2 3 6 2 2 2 2" xfId="34400" xr:uid="{00000000-0005-0000-0000-0000B3530000}"/>
    <cellStyle name="Normal 7 2 2 3 6 2 2 2 3" xfId="51746" xr:uid="{00000000-0005-0000-0000-0000B4530000}"/>
    <cellStyle name="Normal 7 2 2 3 6 2 2 3" xfId="25727" xr:uid="{00000000-0005-0000-0000-0000B5530000}"/>
    <cellStyle name="Normal 7 2 2 3 6 2 2 4" xfId="43073" xr:uid="{00000000-0005-0000-0000-0000B6530000}"/>
    <cellStyle name="Normal 7 2 2 3 6 2 3" xfId="4405" xr:uid="{00000000-0005-0000-0000-0000B7530000}"/>
    <cellStyle name="Normal 7 2 2 3 6 2 3 2" xfId="13078" xr:uid="{00000000-0005-0000-0000-0000B8530000}"/>
    <cellStyle name="Normal 7 2 2 3 6 2 3 2 2" xfId="30431" xr:uid="{00000000-0005-0000-0000-0000B9530000}"/>
    <cellStyle name="Normal 7 2 2 3 6 2 3 2 3" xfId="47777" xr:uid="{00000000-0005-0000-0000-0000BA530000}"/>
    <cellStyle name="Normal 7 2 2 3 6 2 3 3" xfId="21758" xr:uid="{00000000-0005-0000-0000-0000BB530000}"/>
    <cellStyle name="Normal 7 2 2 3 6 2 3 4" xfId="39104" xr:uid="{00000000-0005-0000-0000-0000BC530000}"/>
    <cellStyle name="Normal 7 2 2 3 6 2 4" xfId="11265" xr:uid="{00000000-0005-0000-0000-0000BD530000}"/>
    <cellStyle name="Normal 7 2 2 3 6 2 4 2" xfId="28618" xr:uid="{00000000-0005-0000-0000-0000BE530000}"/>
    <cellStyle name="Normal 7 2 2 3 6 2 4 3" xfId="45964" xr:uid="{00000000-0005-0000-0000-0000BF530000}"/>
    <cellStyle name="Normal 7 2 2 3 6 2 5" xfId="19945" xr:uid="{00000000-0005-0000-0000-0000C0530000}"/>
    <cellStyle name="Normal 7 2 2 3 6 2 6" xfId="37291" xr:uid="{00000000-0005-0000-0000-0000C1530000}"/>
    <cellStyle name="Normal 7 2 2 3 6 3" xfId="1514" xr:uid="{00000000-0005-0000-0000-0000C2530000}"/>
    <cellStyle name="Normal 7 2 2 3 6 3 2" xfId="7296" xr:uid="{00000000-0005-0000-0000-0000C3530000}"/>
    <cellStyle name="Normal 7 2 2 3 6 3 2 2" xfId="15969" xr:uid="{00000000-0005-0000-0000-0000C4530000}"/>
    <cellStyle name="Normal 7 2 2 3 6 3 2 2 2" xfId="33322" xr:uid="{00000000-0005-0000-0000-0000C5530000}"/>
    <cellStyle name="Normal 7 2 2 3 6 3 2 2 3" xfId="50668" xr:uid="{00000000-0005-0000-0000-0000C6530000}"/>
    <cellStyle name="Normal 7 2 2 3 6 3 2 3" xfId="24649" xr:uid="{00000000-0005-0000-0000-0000C7530000}"/>
    <cellStyle name="Normal 7 2 2 3 6 3 2 4" xfId="41995" xr:uid="{00000000-0005-0000-0000-0000C8530000}"/>
    <cellStyle name="Normal 7 2 2 3 6 3 3" xfId="5140" xr:uid="{00000000-0005-0000-0000-0000C9530000}"/>
    <cellStyle name="Normal 7 2 2 3 6 3 3 2" xfId="13813" xr:uid="{00000000-0005-0000-0000-0000CA530000}"/>
    <cellStyle name="Normal 7 2 2 3 6 3 3 2 2" xfId="31166" xr:uid="{00000000-0005-0000-0000-0000CB530000}"/>
    <cellStyle name="Normal 7 2 2 3 6 3 3 2 3" xfId="48512" xr:uid="{00000000-0005-0000-0000-0000CC530000}"/>
    <cellStyle name="Normal 7 2 2 3 6 3 3 3" xfId="22493" xr:uid="{00000000-0005-0000-0000-0000CD530000}"/>
    <cellStyle name="Normal 7 2 2 3 6 3 3 4" xfId="39839" xr:uid="{00000000-0005-0000-0000-0000CE530000}"/>
    <cellStyle name="Normal 7 2 2 3 6 3 4" xfId="10187" xr:uid="{00000000-0005-0000-0000-0000CF530000}"/>
    <cellStyle name="Normal 7 2 2 3 6 3 4 2" xfId="27540" xr:uid="{00000000-0005-0000-0000-0000D0530000}"/>
    <cellStyle name="Normal 7 2 2 3 6 3 4 3" xfId="44886" xr:uid="{00000000-0005-0000-0000-0000D1530000}"/>
    <cellStyle name="Normal 7 2 2 3 6 3 5" xfId="18867" xr:uid="{00000000-0005-0000-0000-0000D2530000}"/>
    <cellStyle name="Normal 7 2 2 3 6 3 6" xfId="36213" xr:uid="{00000000-0005-0000-0000-0000D3530000}"/>
    <cellStyle name="Normal 7 2 2 3 6 4" xfId="6561" xr:uid="{00000000-0005-0000-0000-0000D4530000}"/>
    <cellStyle name="Normal 7 2 2 3 6 4 2" xfId="15234" xr:uid="{00000000-0005-0000-0000-0000D5530000}"/>
    <cellStyle name="Normal 7 2 2 3 6 4 2 2" xfId="32587" xr:uid="{00000000-0005-0000-0000-0000D6530000}"/>
    <cellStyle name="Normal 7 2 2 3 6 4 2 3" xfId="49933" xr:uid="{00000000-0005-0000-0000-0000D7530000}"/>
    <cellStyle name="Normal 7 2 2 3 6 4 3" xfId="23914" xr:uid="{00000000-0005-0000-0000-0000D8530000}"/>
    <cellStyle name="Normal 7 2 2 3 6 4 4" xfId="41260" xr:uid="{00000000-0005-0000-0000-0000D9530000}"/>
    <cellStyle name="Normal 7 2 2 3 6 5" xfId="3327" xr:uid="{00000000-0005-0000-0000-0000DA530000}"/>
    <cellStyle name="Normal 7 2 2 3 6 5 2" xfId="12000" xr:uid="{00000000-0005-0000-0000-0000DB530000}"/>
    <cellStyle name="Normal 7 2 2 3 6 5 2 2" xfId="29353" xr:uid="{00000000-0005-0000-0000-0000DC530000}"/>
    <cellStyle name="Normal 7 2 2 3 6 5 2 3" xfId="46699" xr:uid="{00000000-0005-0000-0000-0000DD530000}"/>
    <cellStyle name="Normal 7 2 2 3 6 5 3" xfId="20680" xr:uid="{00000000-0005-0000-0000-0000DE530000}"/>
    <cellStyle name="Normal 7 2 2 3 6 5 4" xfId="38026" xr:uid="{00000000-0005-0000-0000-0000DF530000}"/>
    <cellStyle name="Normal 7 2 2 3 6 6" xfId="9452" xr:uid="{00000000-0005-0000-0000-0000E0530000}"/>
    <cellStyle name="Normal 7 2 2 3 6 6 2" xfId="26805" xr:uid="{00000000-0005-0000-0000-0000E1530000}"/>
    <cellStyle name="Normal 7 2 2 3 6 6 3" xfId="44151" xr:uid="{00000000-0005-0000-0000-0000E2530000}"/>
    <cellStyle name="Normal 7 2 2 3 6 7" xfId="18132" xr:uid="{00000000-0005-0000-0000-0000E3530000}"/>
    <cellStyle name="Normal 7 2 2 3 6 8" xfId="35478" xr:uid="{00000000-0005-0000-0000-0000E4530000}"/>
    <cellStyle name="Normal 7 2 2 3 7" xfId="387" xr:uid="{00000000-0005-0000-0000-0000E5530000}"/>
    <cellStyle name="Normal 7 2 2 3 7 2" xfId="2200" xr:uid="{00000000-0005-0000-0000-0000E6530000}"/>
    <cellStyle name="Normal 7 2 2 3 7 2 2" xfId="7982" xr:uid="{00000000-0005-0000-0000-0000E7530000}"/>
    <cellStyle name="Normal 7 2 2 3 7 2 2 2" xfId="16655" xr:uid="{00000000-0005-0000-0000-0000E8530000}"/>
    <cellStyle name="Normal 7 2 2 3 7 2 2 2 2" xfId="34008" xr:uid="{00000000-0005-0000-0000-0000E9530000}"/>
    <cellStyle name="Normal 7 2 2 3 7 2 2 2 3" xfId="51354" xr:uid="{00000000-0005-0000-0000-0000EA530000}"/>
    <cellStyle name="Normal 7 2 2 3 7 2 2 3" xfId="25335" xr:uid="{00000000-0005-0000-0000-0000EB530000}"/>
    <cellStyle name="Normal 7 2 2 3 7 2 2 4" xfId="42681" xr:uid="{00000000-0005-0000-0000-0000EC530000}"/>
    <cellStyle name="Normal 7 2 2 3 7 2 3" xfId="5483" xr:uid="{00000000-0005-0000-0000-0000ED530000}"/>
    <cellStyle name="Normal 7 2 2 3 7 2 3 2" xfId="14156" xr:uid="{00000000-0005-0000-0000-0000EE530000}"/>
    <cellStyle name="Normal 7 2 2 3 7 2 3 2 2" xfId="31509" xr:uid="{00000000-0005-0000-0000-0000EF530000}"/>
    <cellStyle name="Normal 7 2 2 3 7 2 3 2 3" xfId="48855" xr:uid="{00000000-0005-0000-0000-0000F0530000}"/>
    <cellStyle name="Normal 7 2 2 3 7 2 3 3" xfId="22836" xr:uid="{00000000-0005-0000-0000-0000F1530000}"/>
    <cellStyle name="Normal 7 2 2 3 7 2 3 4" xfId="40182" xr:uid="{00000000-0005-0000-0000-0000F2530000}"/>
    <cellStyle name="Normal 7 2 2 3 7 2 4" xfId="10873" xr:uid="{00000000-0005-0000-0000-0000F3530000}"/>
    <cellStyle name="Normal 7 2 2 3 7 2 4 2" xfId="28226" xr:uid="{00000000-0005-0000-0000-0000F4530000}"/>
    <cellStyle name="Normal 7 2 2 3 7 2 4 3" xfId="45572" xr:uid="{00000000-0005-0000-0000-0000F5530000}"/>
    <cellStyle name="Normal 7 2 2 3 7 2 5" xfId="19553" xr:uid="{00000000-0005-0000-0000-0000F6530000}"/>
    <cellStyle name="Normal 7 2 2 3 7 2 6" xfId="36899" xr:uid="{00000000-0005-0000-0000-0000F7530000}"/>
    <cellStyle name="Normal 7 2 2 3 7 3" xfId="6169" xr:uid="{00000000-0005-0000-0000-0000F8530000}"/>
    <cellStyle name="Normal 7 2 2 3 7 3 2" xfId="14842" xr:uid="{00000000-0005-0000-0000-0000F9530000}"/>
    <cellStyle name="Normal 7 2 2 3 7 3 2 2" xfId="32195" xr:uid="{00000000-0005-0000-0000-0000FA530000}"/>
    <cellStyle name="Normal 7 2 2 3 7 3 2 3" xfId="49541" xr:uid="{00000000-0005-0000-0000-0000FB530000}"/>
    <cellStyle name="Normal 7 2 2 3 7 3 3" xfId="23522" xr:uid="{00000000-0005-0000-0000-0000FC530000}"/>
    <cellStyle name="Normal 7 2 2 3 7 3 4" xfId="40868" xr:uid="{00000000-0005-0000-0000-0000FD530000}"/>
    <cellStyle name="Normal 7 2 2 3 7 4" xfId="4013" xr:uid="{00000000-0005-0000-0000-0000FE530000}"/>
    <cellStyle name="Normal 7 2 2 3 7 4 2" xfId="12686" xr:uid="{00000000-0005-0000-0000-0000FF530000}"/>
    <cellStyle name="Normal 7 2 2 3 7 4 2 2" xfId="30039" xr:uid="{00000000-0005-0000-0000-000000540000}"/>
    <cellStyle name="Normal 7 2 2 3 7 4 2 3" xfId="47385" xr:uid="{00000000-0005-0000-0000-000001540000}"/>
    <cellStyle name="Normal 7 2 2 3 7 4 3" xfId="21366" xr:uid="{00000000-0005-0000-0000-000002540000}"/>
    <cellStyle name="Normal 7 2 2 3 7 4 4" xfId="38712" xr:uid="{00000000-0005-0000-0000-000003540000}"/>
    <cellStyle name="Normal 7 2 2 3 7 5" xfId="9060" xr:uid="{00000000-0005-0000-0000-000004540000}"/>
    <cellStyle name="Normal 7 2 2 3 7 5 2" xfId="26413" xr:uid="{00000000-0005-0000-0000-000005540000}"/>
    <cellStyle name="Normal 7 2 2 3 7 5 3" xfId="43759" xr:uid="{00000000-0005-0000-0000-000006540000}"/>
    <cellStyle name="Normal 7 2 2 3 7 6" xfId="17740" xr:uid="{00000000-0005-0000-0000-000007540000}"/>
    <cellStyle name="Normal 7 2 2 3 7 7" xfId="35086" xr:uid="{00000000-0005-0000-0000-000008540000}"/>
    <cellStyle name="Normal 7 2 2 3 8" xfId="1857" xr:uid="{00000000-0005-0000-0000-000009540000}"/>
    <cellStyle name="Normal 7 2 2 3 8 2" xfId="7639" xr:uid="{00000000-0005-0000-0000-00000A540000}"/>
    <cellStyle name="Normal 7 2 2 3 8 2 2" xfId="16312" xr:uid="{00000000-0005-0000-0000-00000B540000}"/>
    <cellStyle name="Normal 7 2 2 3 8 2 2 2" xfId="33665" xr:uid="{00000000-0005-0000-0000-00000C540000}"/>
    <cellStyle name="Normal 7 2 2 3 8 2 2 3" xfId="51011" xr:uid="{00000000-0005-0000-0000-00000D540000}"/>
    <cellStyle name="Normal 7 2 2 3 8 2 3" xfId="24992" xr:uid="{00000000-0005-0000-0000-00000E540000}"/>
    <cellStyle name="Normal 7 2 2 3 8 2 4" xfId="42338" xr:uid="{00000000-0005-0000-0000-00000F540000}"/>
    <cellStyle name="Normal 7 2 2 3 8 3" xfId="3670" xr:uid="{00000000-0005-0000-0000-000010540000}"/>
    <cellStyle name="Normal 7 2 2 3 8 3 2" xfId="12343" xr:uid="{00000000-0005-0000-0000-000011540000}"/>
    <cellStyle name="Normal 7 2 2 3 8 3 2 2" xfId="29696" xr:uid="{00000000-0005-0000-0000-000012540000}"/>
    <cellStyle name="Normal 7 2 2 3 8 3 2 3" xfId="47042" xr:uid="{00000000-0005-0000-0000-000013540000}"/>
    <cellStyle name="Normal 7 2 2 3 8 3 3" xfId="21023" xr:uid="{00000000-0005-0000-0000-000014540000}"/>
    <cellStyle name="Normal 7 2 2 3 8 3 4" xfId="38369" xr:uid="{00000000-0005-0000-0000-000015540000}"/>
    <cellStyle name="Normal 7 2 2 3 8 4" xfId="10530" xr:uid="{00000000-0005-0000-0000-000016540000}"/>
    <cellStyle name="Normal 7 2 2 3 8 4 2" xfId="27883" xr:uid="{00000000-0005-0000-0000-000017540000}"/>
    <cellStyle name="Normal 7 2 2 3 8 4 3" xfId="45229" xr:uid="{00000000-0005-0000-0000-000018540000}"/>
    <cellStyle name="Normal 7 2 2 3 8 5" xfId="19210" xr:uid="{00000000-0005-0000-0000-000019540000}"/>
    <cellStyle name="Normal 7 2 2 3 8 6" xfId="36556" xr:uid="{00000000-0005-0000-0000-00001A540000}"/>
    <cellStyle name="Normal 7 2 2 3 9" xfId="1122" xr:uid="{00000000-0005-0000-0000-00001B540000}"/>
    <cellStyle name="Normal 7 2 2 3 9 2" xfId="6904" xr:uid="{00000000-0005-0000-0000-00001C540000}"/>
    <cellStyle name="Normal 7 2 2 3 9 2 2" xfId="15577" xr:uid="{00000000-0005-0000-0000-00001D540000}"/>
    <cellStyle name="Normal 7 2 2 3 9 2 2 2" xfId="32930" xr:uid="{00000000-0005-0000-0000-00001E540000}"/>
    <cellStyle name="Normal 7 2 2 3 9 2 2 3" xfId="50276" xr:uid="{00000000-0005-0000-0000-00001F540000}"/>
    <cellStyle name="Normal 7 2 2 3 9 2 3" xfId="24257" xr:uid="{00000000-0005-0000-0000-000020540000}"/>
    <cellStyle name="Normal 7 2 2 3 9 2 4" xfId="41603" xr:uid="{00000000-0005-0000-0000-000021540000}"/>
    <cellStyle name="Normal 7 2 2 3 9 3" xfId="4748" xr:uid="{00000000-0005-0000-0000-000022540000}"/>
    <cellStyle name="Normal 7 2 2 3 9 3 2" xfId="13421" xr:uid="{00000000-0005-0000-0000-000023540000}"/>
    <cellStyle name="Normal 7 2 2 3 9 3 2 2" xfId="30774" xr:uid="{00000000-0005-0000-0000-000024540000}"/>
    <cellStyle name="Normal 7 2 2 3 9 3 2 3" xfId="48120" xr:uid="{00000000-0005-0000-0000-000025540000}"/>
    <cellStyle name="Normal 7 2 2 3 9 3 3" xfId="22101" xr:uid="{00000000-0005-0000-0000-000026540000}"/>
    <cellStyle name="Normal 7 2 2 3 9 3 4" xfId="39447" xr:uid="{00000000-0005-0000-0000-000027540000}"/>
    <cellStyle name="Normal 7 2 2 3 9 4" xfId="9795" xr:uid="{00000000-0005-0000-0000-000028540000}"/>
    <cellStyle name="Normal 7 2 2 3 9 4 2" xfId="27148" xr:uid="{00000000-0005-0000-0000-000029540000}"/>
    <cellStyle name="Normal 7 2 2 3 9 4 3" xfId="44494" xr:uid="{00000000-0005-0000-0000-00002A540000}"/>
    <cellStyle name="Normal 7 2 2 3 9 5" xfId="18475" xr:uid="{00000000-0005-0000-0000-00002B540000}"/>
    <cellStyle name="Normal 7 2 2 3 9 6" xfId="35821" xr:uid="{00000000-0005-0000-0000-00002C540000}"/>
    <cellStyle name="Normal 7 2 2 4" xfId="66" xr:uid="{00000000-0005-0000-0000-00002D540000}"/>
    <cellStyle name="Normal 7 2 2 4 10" xfId="8739" xr:uid="{00000000-0005-0000-0000-00002E540000}"/>
    <cellStyle name="Normal 7 2 2 4 10 2" xfId="26092" xr:uid="{00000000-0005-0000-0000-00002F540000}"/>
    <cellStyle name="Normal 7 2 2 4 10 3" xfId="43438" xr:uid="{00000000-0005-0000-0000-000030540000}"/>
    <cellStyle name="Normal 7 2 2 4 11" xfId="17419" xr:uid="{00000000-0005-0000-0000-000031540000}"/>
    <cellStyle name="Normal 7 2 2 4 12" xfId="34765" xr:uid="{00000000-0005-0000-0000-000032540000}"/>
    <cellStyle name="Normal 7 2 2 4 2" xfId="311" xr:uid="{00000000-0005-0000-0000-000033540000}"/>
    <cellStyle name="Normal 7 2 2 4 2 10" xfId="35010" xr:uid="{00000000-0005-0000-0000-000034540000}"/>
    <cellStyle name="Normal 7 2 2 4 2 2" xfId="1046" xr:uid="{00000000-0005-0000-0000-000035540000}"/>
    <cellStyle name="Normal 7 2 2 4 2 2 2" xfId="2859" xr:uid="{00000000-0005-0000-0000-000036540000}"/>
    <cellStyle name="Normal 7 2 2 4 2 2 2 2" xfId="8641" xr:uid="{00000000-0005-0000-0000-000037540000}"/>
    <cellStyle name="Normal 7 2 2 4 2 2 2 2 2" xfId="17314" xr:uid="{00000000-0005-0000-0000-000038540000}"/>
    <cellStyle name="Normal 7 2 2 4 2 2 2 2 2 2" xfId="34667" xr:uid="{00000000-0005-0000-0000-000039540000}"/>
    <cellStyle name="Normal 7 2 2 4 2 2 2 2 2 3" xfId="52013" xr:uid="{00000000-0005-0000-0000-00003A540000}"/>
    <cellStyle name="Normal 7 2 2 4 2 2 2 2 3" xfId="25994" xr:uid="{00000000-0005-0000-0000-00003B540000}"/>
    <cellStyle name="Normal 7 2 2 4 2 2 2 2 4" xfId="43340" xr:uid="{00000000-0005-0000-0000-00003C540000}"/>
    <cellStyle name="Normal 7 2 2 4 2 2 2 3" xfId="4672" xr:uid="{00000000-0005-0000-0000-00003D540000}"/>
    <cellStyle name="Normal 7 2 2 4 2 2 2 3 2" xfId="13345" xr:uid="{00000000-0005-0000-0000-00003E540000}"/>
    <cellStyle name="Normal 7 2 2 4 2 2 2 3 2 2" xfId="30698" xr:uid="{00000000-0005-0000-0000-00003F540000}"/>
    <cellStyle name="Normal 7 2 2 4 2 2 2 3 2 3" xfId="48044" xr:uid="{00000000-0005-0000-0000-000040540000}"/>
    <cellStyle name="Normal 7 2 2 4 2 2 2 3 3" xfId="22025" xr:uid="{00000000-0005-0000-0000-000041540000}"/>
    <cellStyle name="Normal 7 2 2 4 2 2 2 3 4" xfId="39371" xr:uid="{00000000-0005-0000-0000-000042540000}"/>
    <cellStyle name="Normal 7 2 2 4 2 2 2 4" xfId="11532" xr:uid="{00000000-0005-0000-0000-000043540000}"/>
    <cellStyle name="Normal 7 2 2 4 2 2 2 4 2" xfId="28885" xr:uid="{00000000-0005-0000-0000-000044540000}"/>
    <cellStyle name="Normal 7 2 2 4 2 2 2 4 3" xfId="46231" xr:uid="{00000000-0005-0000-0000-000045540000}"/>
    <cellStyle name="Normal 7 2 2 4 2 2 2 5" xfId="20212" xr:uid="{00000000-0005-0000-0000-000046540000}"/>
    <cellStyle name="Normal 7 2 2 4 2 2 2 6" xfId="37558" xr:uid="{00000000-0005-0000-0000-000047540000}"/>
    <cellStyle name="Normal 7 2 2 4 2 2 3" xfId="1781" xr:uid="{00000000-0005-0000-0000-000048540000}"/>
    <cellStyle name="Normal 7 2 2 4 2 2 3 2" xfId="7563" xr:uid="{00000000-0005-0000-0000-000049540000}"/>
    <cellStyle name="Normal 7 2 2 4 2 2 3 2 2" xfId="16236" xr:uid="{00000000-0005-0000-0000-00004A540000}"/>
    <cellStyle name="Normal 7 2 2 4 2 2 3 2 2 2" xfId="33589" xr:uid="{00000000-0005-0000-0000-00004B540000}"/>
    <cellStyle name="Normal 7 2 2 4 2 2 3 2 2 3" xfId="50935" xr:uid="{00000000-0005-0000-0000-00004C540000}"/>
    <cellStyle name="Normal 7 2 2 4 2 2 3 2 3" xfId="24916" xr:uid="{00000000-0005-0000-0000-00004D540000}"/>
    <cellStyle name="Normal 7 2 2 4 2 2 3 2 4" xfId="42262" xr:uid="{00000000-0005-0000-0000-00004E540000}"/>
    <cellStyle name="Normal 7 2 2 4 2 2 3 3" xfId="5407" xr:uid="{00000000-0005-0000-0000-00004F540000}"/>
    <cellStyle name="Normal 7 2 2 4 2 2 3 3 2" xfId="14080" xr:uid="{00000000-0005-0000-0000-000050540000}"/>
    <cellStyle name="Normal 7 2 2 4 2 2 3 3 2 2" xfId="31433" xr:uid="{00000000-0005-0000-0000-000051540000}"/>
    <cellStyle name="Normal 7 2 2 4 2 2 3 3 2 3" xfId="48779" xr:uid="{00000000-0005-0000-0000-000052540000}"/>
    <cellStyle name="Normal 7 2 2 4 2 2 3 3 3" xfId="22760" xr:uid="{00000000-0005-0000-0000-000053540000}"/>
    <cellStyle name="Normal 7 2 2 4 2 2 3 3 4" xfId="40106" xr:uid="{00000000-0005-0000-0000-000054540000}"/>
    <cellStyle name="Normal 7 2 2 4 2 2 3 4" xfId="10454" xr:uid="{00000000-0005-0000-0000-000055540000}"/>
    <cellStyle name="Normal 7 2 2 4 2 2 3 4 2" xfId="27807" xr:uid="{00000000-0005-0000-0000-000056540000}"/>
    <cellStyle name="Normal 7 2 2 4 2 2 3 4 3" xfId="45153" xr:uid="{00000000-0005-0000-0000-000057540000}"/>
    <cellStyle name="Normal 7 2 2 4 2 2 3 5" xfId="19134" xr:uid="{00000000-0005-0000-0000-000058540000}"/>
    <cellStyle name="Normal 7 2 2 4 2 2 3 6" xfId="36480" xr:uid="{00000000-0005-0000-0000-000059540000}"/>
    <cellStyle name="Normal 7 2 2 4 2 2 4" xfId="6828" xr:uid="{00000000-0005-0000-0000-00005A540000}"/>
    <cellStyle name="Normal 7 2 2 4 2 2 4 2" xfId="15501" xr:uid="{00000000-0005-0000-0000-00005B540000}"/>
    <cellStyle name="Normal 7 2 2 4 2 2 4 2 2" xfId="32854" xr:uid="{00000000-0005-0000-0000-00005C540000}"/>
    <cellStyle name="Normal 7 2 2 4 2 2 4 2 3" xfId="50200" xr:uid="{00000000-0005-0000-0000-00005D540000}"/>
    <cellStyle name="Normal 7 2 2 4 2 2 4 3" xfId="24181" xr:uid="{00000000-0005-0000-0000-00005E540000}"/>
    <cellStyle name="Normal 7 2 2 4 2 2 4 4" xfId="41527" xr:uid="{00000000-0005-0000-0000-00005F540000}"/>
    <cellStyle name="Normal 7 2 2 4 2 2 5" xfId="3594" xr:uid="{00000000-0005-0000-0000-000060540000}"/>
    <cellStyle name="Normal 7 2 2 4 2 2 5 2" xfId="12267" xr:uid="{00000000-0005-0000-0000-000061540000}"/>
    <cellStyle name="Normal 7 2 2 4 2 2 5 2 2" xfId="29620" xr:uid="{00000000-0005-0000-0000-000062540000}"/>
    <cellStyle name="Normal 7 2 2 4 2 2 5 2 3" xfId="46966" xr:uid="{00000000-0005-0000-0000-000063540000}"/>
    <cellStyle name="Normal 7 2 2 4 2 2 5 3" xfId="20947" xr:uid="{00000000-0005-0000-0000-000064540000}"/>
    <cellStyle name="Normal 7 2 2 4 2 2 5 4" xfId="38293" xr:uid="{00000000-0005-0000-0000-000065540000}"/>
    <cellStyle name="Normal 7 2 2 4 2 2 6" xfId="9719" xr:uid="{00000000-0005-0000-0000-000066540000}"/>
    <cellStyle name="Normal 7 2 2 4 2 2 6 2" xfId="27072" xr:uid="{00000000-0005-0000-0000-000067540000}"/>
    <cellStyle name="Normal 7 2 2 4 2 2 6 3" xfId="44418" xr:uid="{00000000-0005-0000-0000-000068540000}"/>
    <cellStyle name="Normal 7 2 2 4 2 2 7" xfId="18399" xr:uid="{00000000-0005-0000-0000-000069540000}"/>
    <cellStyle name="Normal 7 2 2 4 2 2 8" xfId="35745" xr:uid="{00000000-0005-0000-0000-00006A540000}"/>
    <cellStyle name="Normal 7 2 2 4 2 3" xfId="556" xr:uid="{00000000-0005-0000-0000-00006B540000}"/>
    <cellStyle name="Normal 7 2 2 4 2 3 2" xfId="2369" xr:uid="{00000000-0005-0000-0000-00006C540000}"/>
    <cellStyle name="Normal 7 2 2 4 2 3 2 2" xfId="8151" xr:uid="{00000000-0005-0000-0000-00006D540000}"/>
    <cellStyle name="Normal 7 2 2 4 2 3 2 2 2" xfId="16824" xr:uid="{00000000-0005-0000-0000-00006E540000}"/>
    <cellStyle name="Normal 7 2 2 4 2 3 2 2 2 2" xfId="34177" xr:uid="{00000000-0005-0000-0000-00006F540000}"/>
    <cellStyle name="Normal 7 2 2 4 2 3 2 2 2 3" xfId="51523" xr:uid="{00000000-0005-0000-0000-000070540000}"/>
    <cellStyle name="Normal 7 2 2 4 2 3 2 2 3" xfId="25504" xr:uid="{00000000-0005-0000-0000-000071540000}"/>
    <cellStyle name="Normal 7 2 2 4 2 3 2 2 4" xfId="42850" xr:uid="{00000000-0005-0000-0000-000072540000}"/>
    <cellStyle name="Normal 7 2 2 4 2 3 2 3" xfId="5652" xr:uid="{00000000-0005-0000-0000-000073540000}"/>
    <cellStyle name="Normal 7 2 2 4 2 3 2 3 2" xfId="14325" xr:uid="{00000000-0005-0000-0000-000074540000}"/>
    <cellStyle name="Normal 7 2 2 4 2 3 2 3 2 2" xfId="31678" xr:uid="{00000000-0005-0000-0000-000075540000}"/>
    <cellStyle name="Normal 7 2 2 4 2 3 2 3 2 3" xfId="49024" xr:uid="{00000000-0005-0000-0000-000076540000}"/>
    <cellStyle name="Normal 7 2 2 4 2 3 2 3 3" xfId="23005" xr:uid="{00000000-0005-0000-0000-000077540000}"/>
    <cellStyle name="Normal 7 2 2 4 2 3 2 3 4" xfId="40351" xr:uid="{00000000-0005-0000-0000-000078540000}"/>
    <cellStyle name="Normal 7 2 2 4 2 3 2 4" xfId="11042" xr:uid="{00000000-0005-0000-0000-000079540000}"/>
    <cellStyle name="Normal 7 2 2 4 2 3 2 4 2" xfId="28395" xr:uid="{00000000-0005-0000-0000-00007A540000}"/>
    <cellStyle name="Normal 7 2 2 4 2 3 2 4 3" xfId="45741" xr:uid="{00000000-0005-0000-0000-00007B540000}"/>
    <cellStyle name="Normal 7 2 2 4 2 3 2 5" xfId="19722" xr:uid="{00000000-0005-0000-0000-00007C540000}"/>
    <cellStyle name="Normal 7 2 2 4 2 3 2 6" xfId="37068" xr:uid="{00000000-0005-0000-0000-00007D540000}"/>
    <cellStyle name="Normal 7 2 2 4 2 3 3" xfId="6338" xr:uid="{00000000-0005-0000-0000-00007E540000}"/>
    <cellStyle name="Normal 7 2 2 4 2 3 3 2" xfId="15011" xr:uid="{00000000-0005-0000-0000-00007F540000}"/>
    <cellStyle name="Normal 7 2 2 4 2 3 3 2 2" xfId="32364" xr:uid="{00000000-0005-0000-0000-000080540000}"/>
    <cellStyle name="Normal 7 2 2 4 2 3 3 2 3" xfId="49710" xr:uid="{00000000-0005-0000-0000-000081540000}"/>
    <cellStyle name="Normal 7 2 2 4 2 3 3 3" xfId="23691" xr:uid="{00000000-0005-0000-0000-000082540000}"/>
    <cellStyle name="Normal 7 2 2 4 2 3 3 4" xfId="41037" xr:uid="{00000000-0005-0000-0000-000083540000}"/>
    <cellStyle name="Normal 7 2 2 4 2 3 4" xfId="4182" xr:uid="{00000000-0005-0000-0000-000084540000}"/>
    <cellStyle name="Normal 7 2 2 4 2 3 4 2" xfId="12855" xr:uid="{00000000-0005-0000-0000-000085540000}"/>
    <cellStyle name="Normal 7 2 2 4 2 3 4 2 2" xfId="30208" xr:uid="{00000000-0005-0000-0000-000086540000}"/>
    <cellStyle name="Normal 7 2 2 4 2 3 4 2 3" xfId="47554" xr:uid="{00000000-0005-0000-0000-000087540000}"/>
    <cellStyle name="Normal 7 2 2 4 2 3 4 3" xfId="21535" xr:uid="{00000000-0005-0000-0000-000088540000}"/>
    <cellStyle name="Normal 7 2 2 4 2 3 4 4" xfId="38881" xr:uid="{00000000-0005-0000-0000-000089540000}"/>
    <cellStyle name="Normal 7 2 2 4 2 3 5" xfId="9229" xr:uid="{00000000-0005-0000-0000-00008A540000}"/>
    <cellStyle name="Normal 7 2 2 4 2 3 5 2" xfId="26582" xr:uid="{00000000-0005-0000-0000-00008B540000}"/>
    <cellStyle name="Normal 7 2 2 4 2 3 5 3" xfId="43928" xr:uid="{00000000-0005-0000-0000-00008C540000}"/>
    <cellStyle name="Normal 7 2 2 4 2 3 6" xfId="17909" xr:uid="{00000000-0005-0000-0000-00008D540000}"/>
    <cellStyle name="Normal 7 2 2 4 2 3 7" xfId="35255" xr:uid="{00000000-0005-0000-0000-00008E540000}"/>
    <cellStyle name="Normal 7 2 2 4 2 4" xfId="2124" xr:uid="{00000000-0005-0000-0000-00008F540000}"/>
    <cellStyle name="Normal 7 2 2 4 2 4 2" xfId="7906" xr:uid="{00000000-0005-0000-0000-000090540000}"/>
    <cellStyle name="Normal 7 2 2 4 2 4 2 2" xfId="16579" xr:uid="{00000000-0005-0000-0000-000091540000}"/>
    <cellStyle name="Normal 7 2 2 4 2 4 2 2 2" xfId="33932" xr:uid="{00000000-0005-0000-0000-000092540000}"/>
    <cellStyle name="Normal 7 2 2 4 2 4 2 2 3" xfId="51278" xr:uid="{00000000-0005-0000-0000-000093540000}"/>
    <cellStyle name="Normal 7 2 2 4 2 4 2 3" xfId="25259" xr:uid="{00000000-0005-0000-0000-000094540000}"/>
    <cellStyle name="Normal 7 2 2 4 2 4 2 4" xfId="42605" xr:uid="{00000000-0005-0000-0000-000095540000}"/>
    <cellStyle name="Normal 7 2 2 4 2 4 3" xfId="3937" xr:uid="{00000000-0005-0000-0000-000096540000}"/>
    <cellStyle name="Normal 7 2 2 4 2 4 3 2" xfId="12610" xr:uid="{00000000-0005-0000-0000-000097540000}"/>
    <cellStyle name="Normal 7 2 2 4 2 4 3 2 2" xfId="29963" xr:uid="{00000000-0005-0000-0000-000098540000}"/>
    <cellStyle name="Normal 7 2 2 4 2 4 3 2 3" xfId="47309" xr:uid="{00000000-0005-0000-0000-000099540000}"/>
    <cellStyle name="Normal 7 2 2 4 2 4 3 3" xfId="21290" xr:uid="{00000000-0005-0000-0000-00009A540000}"/>
    <cellStyle name="Normal 7 2 2 4 2 4 3 4" xfId="38636" xr:uid="{00000000-0005-0000-0000-00009B540000}"/>
    <cellStyle name="Normal 7 2 2 4 2 4 4" xfId="10797" xr:uid="{00000000-0005-0000-0000-00009C540000}"/>
    <cellStyle name="Normal 7 2 2 4 2 4 4 2" xfId="28150" xr:uid="{00000000-0005-0000-0000-00009D540000}"/>
    <cellStyle name="Normal 7 2 2 4 2 4 4 3" xfId="45496" xr:uid="{00000000-0005-0000-0000-00009E540000}"/>
    <cellStyle name="Normal 7 2 2 4 2 4 5" xfId="19477" xr:uid="{00000000-0005-0000-0000-00009F540000}"/>
    <cellStyle name="Normal 7 2 2 4 2 4 6" xfId="36823" xr:uid="{00000000-0005-0000-0000-0000A0540000}"/>
    <cellStyle name="Normal 7 2 2 4 2 5" xfId="1291" xr:uid="{00000000-0005-0000-0000-0000A1540000}"/>
    <cellStyle name="Normal 7 2 2 4 2 5 2" xfId="7073" xr:uid="{00000000-0005-0000-0000-0000A2540000}"/>
    <cellStyle name="Normal 7 2 2 4 2 5 2 2" xfId="15746" xr:uid="{00000000-0005-0000-0000-0000A3540000}"/>
    <cellStyle name="Normal 7 2 2 4 2 5 2 2 2" xfId="33099" xr:uid="{00000000-0005-0000-0000-0000A4540000}"/>
    <cellStyle name="Normal 7 2 2 4 2 5 2 2 3" xfId="50445" xr:uid="{00000000-0005-0000-0000-0000A5540000}"/>
    <cellStyle name="Normal 7 2 2 4 2 5 2 3" xfId="24426" xr:uid="{00000000-0005-0000-0000-0000A6540000}"/>
    <cellStyle name="Normal 7 2 2 4 2 5 2 4" xfId="41772" xr:uid="{00000000-0005-0000-0000-0000A7540000}"/>
    <cellStyle name="Normal 7 2 2 4 2 5 3" xfId="4917" xr:uid="{00000000-0005-0000-0000-0000A8540000}"/>
    <cellStyle name="Normal 7 2 2 4 2 5 3 2" xfId="13590" xr:uid="{00000000-0005-0000-0000-0000A9540000}"/>
    <cellStyle name="Normal 7 2 2 4 2 5 3 2 2" xfId="30943" xr:uid="{00000000-0005-0000-0000-0000AA540000}"/>
    <cellStyle name="Normal 7 2 2 4 2 5 3 2 3" xfId="48289" xr:uid="{00000000-0005-0000-0000-0000AB540000}"/>
    <cellStyle name="Normal 7 2 2 4 2 5 3 3" xfId="22270" xr:uid="{00000000-0005-0000-0000-0000AC540000}"/>
    <cellStyle name="Normal 7 2 2 4 2 5 3 4" xfId="39616" xr:uid="{00000000-0005-0000-0000-0000AD540000}"/>
    <cellStyle name="Normal 7 2 2 4 2 5 4" xfId="9964" xr:uid="{00000000-0005-0000-0000-0000AE540000}"/>
    <cellStyle name="Normal 7 2 2 4 2 5 4 2" xfId="27317" xr:uid="{00000000-0005-0000-0000-0000AF540000}"/>
    <cellStyle name="Normal 7 2 2 4 2 5 4 3" xfId="44663" xr:uid="{00000000-0005-0000-0000-0000B0540000}"/>
    <cellStyle name="Normal 7 2 2 4 2 5 5" xfId="18644" xr:uid="{00000000-0005-0000-0000-0000B1540000}"/>
    <cellStyle name="Normal 7 2 2 4 2 5 6" xfId="35990" xr:uid="{00000000-0005-0000-0000-0000B2540000}"/>
    <cellStyle name="Normal 7 2 2 4 2 6" xfId="6093" xr:uid="{00000000-0005-0000-0000-0000B3540000}"/>
    <cellStyle name="Normal 7 2 2 4 2 6 2" xfId="14766" xr:uid="{00000000-0005-0000-0000-0000B4540000}"/>
    <cellStyle name="Normal 7 2 2 4 2 6 2 2" xfId="32119" xr:uid="{00000000-0005-0000-0000-0000B5540000}"/>
    <cellStyle name="Normal 7 2 2 4 2 6 2 3" xfId="49465" xr:uid="{00000000-0005-0000-0000-0000B6540000}"/>
    <cellStyle name="Normal 7 2 2 4 2 6 3" xfId="23446" xr:uid="{00000000-0005-0000-0000-0000B7540000}"/>
    <cellStyle name="Normal 7 2 2 4 2 6 4" xfId="40792" xr:uid="{00000000-0005-0000-0000-0000B8540000}"/>
    <cellStyle name="Normal 7 2 2 4 2 7" xfId="3104" xr:uid="{00000000-0005-0000-0000-0000B9540000}"/>
    <cellStyle name="Normal 7 2 2 4 2 7 2" xfId="11777" xr:uid="{00000000-0005-0000-0000-0000BA540000}"/>
    <cellStyle name="Normal 7 2 2 4 2 7 2 2" xfId="29130" xr:uid="{00000000-0005-0000-0000-0000BB540000}"/>
    <cellStyle name="Normal 7 2 2 4 2 7 2 3" xfId="46476" xr:uid="{00000000-0005-0000-0000-0000BC540000}"/>
    <cellStyle name="Normal 7 2 2 4 2 7 3" xfId="20457" xr:uid="{00000000-0005-0000-0000-0000BD540000}"/>
    <cellStyle name="Normal 7 2 2 4 2 7 4" xfId="37803" xr:uid="{00000000-0005-0000-0000-0000BE540000}"/>
    <cellStyle name="Normal 7 2 2 4 2 8" xfId="8984" xr:uid="{00000000-0005-0000-0000-0000BF540000}"/>
    <cellStyle name="Normal 7 2 2 4 2 8 2" xfId="26337" xr:uid="{00000000-0005-0000-0000-0000C0540000}"/>
    <cellStyle name="Normal 7 2 2 4 2 8 3" xfId="43683" xr:uid="{00000000-0005-0000-0000-0000C1540000}"/>
    <cellStyle name="Normal 7 2 2 4 2 9" xfId="17664" xr:uid="{00000000-0005-0000-0000-0000C2540000}"/>
    <cellStyle name="Normal 7 2 2 4 3" xfId="213" xr:uid="{00000000-0005-0000-0000-0000C3540000}"/>
    <cellStyle name="Normal 7 2 2 4 3 10" xfId="34912" xr:uid="{00000000-0005-0000-0000-0000C4540000}"/>
    <cellStyle name="Normal 7 2 2 4 3 2" xfId="948" xr:uid="{00000000-0005-0000-0000-0000C5540000}"/>
    <cellStyle name="Normal 7 2 2 4 3 2 2" xfId="2761" xr:uid="{00000000-0005-0000-0000-0000C6540000}"/>
    <cellStyle name="Normal 7 2 2 4 3 2 2 2" xfId="8543" xr:uid="{00000000-0005-0000-0000-0000C7540000}"/>
    <cellStyle name="Normal 7 2 2 4 3 2 2 2 2" xfId="17216" xr:uid="{00000000-0005-0000-0000-0000C8540000}"/>
    <cellStyle name="Normal 7 2 2 4 3 2 2 2 2 2" xfId="34569" xr:uid="{00000000-0005-0000-0000-0000C9540000}"/>
    <cellStyle name="Normal 7 2 2 4 3 2 2 2 2 3" xfId="51915" xr:uid="{00000000-0005-0000-0000-0000CA540000}"/>
    <cellStyle name="Normal 7 2 2 4 3 2 2 2 3" xfId="25896" xr:uid="{00000000-0005-0000-0000-0000CB540000}"/>
    <cellStyle name="Normal 7 2 2 4 3 2 2 2 4" xfId="43242" xr:uid="{00000000-0005-0000-0000-0000CC540000}"/>
    <cellStyle name="Normal 7 2 2 4 3 2 2 3" xfId="4574" xr:uid="{00000000-0005-0000-0000-0000CD540000}"/>
    <cellStyle name="Normal 7 2 2 4 3 2 2 3 2" xfId="13247" xr:uid="{00000000-0005-0000-0000-0000CE540000}"/>
    <cellStyle name="Normal 7 2 2 4 3 2 2 3 2 2" xfId="30600" xr:uid="{00000000-0005-0000-0000-0000CF540000}"/>
    <cellStyle name="Normal 7 2 2 4 3 2 2 3 2 3" xfId="47946" xr:uid="{00000000-0005-0000-0000-0000D0540000}"/>
    <cellStyle name="Normal 7 2 2 4 3 2 2 3 3" xfId="21927" xr:uid="{00000000-0005-0000-0000-0000D1540000}"/>
    <cellStyle name="Normal 7 2 2 4 3 2 2 3 4" xfId="39273" xr:uid="{00000000-0005-0000-0000-0000D2540000}"/>
    <cellStyle name="Normal 7 2 2 4 3 2 2 4" xfId="11434" xr:uid="{00000000-0005-0000-0000-0000D3540000}"/>
    <cellStyle name="Normal 7 2 2 4 3 2 2 4 2" xfId="28787" xr:uid="{00000000-0005-0000-0000-0000D4540000}"/>
    <cellStyle name="Normal 7 2 2 4 3 2 2 4 3" xfId="46133" xr:uid="{00000000-0005-0000-0000-0000D5540000}"/>
    <cellStyle name="Normal 7 2 2 4 3 2 2 5" xfId="20114" xr:uid="{00000000-0005-0000-0000-0000D6540000}"/>
    <cellStyle name="Normal 7 2 2 4 3 2 2 6" xfId="37460" xr:uid="{00000000-0005-0000-0000-0000D7540000}"/>
    <cellStyle name="Normal 7 2 2 4 3 2 3" xfId="1683" xr:uid="{00000000-0005-0000-0000-0000D8540000}"/>
    <cellStyle name="Normal 7 2 2 4 3 2 3 2" xfId="7465" xr:uid="{00000000-0005-0000-0000-0000D9540000}"/>
    <cellStyle name="Normal 7 2 2 4 3 2 3 2 2" xfId="16138" xr:uid="{00000000-0005-0000-0000-0000DA540000}"/>
    <cellStyle name="Normal 7 2 2 4 3 2 3 2 2 2" xfId="33491" xr:uid="{00000000-0005-0000-0000-0000DB540000}"/>
    <cellStyle name="Normal 7 2 2 4 3 2 3 2 2 3" xfId="50837" xr:uid="{00000000-0005-0000-0000-0000DC540000}"/>
    <cellStyle name="Normal 7 2 2 4 3 2 3 2 3" xfId="24818" xr:uid="{00000000-0005-0000-0000-0000DD540000}"/>
    <cellStyle name="Normal 7 2 2 4 3 2 3 2 4" xfId="42164" xr:uid="{00000000-0005-0000-0000-0000DE540000}"/>
    <cellStyle name="Normal 7 2 2 4 3 2 3 3" xfId="5309" xr:uid="{00000000-0005-0000-0000-0000DF540000}"/>
    <cellStyle name="Normal 7 2 2 4 3 2 3 3 2" xfId="13982" xr:uid="{00000000-0005-0000-0000-0000E0540000}"/>
    <cellStyle name="Normal 7 2 2 4 3 2 3 3 2 2" xfId="31335" xr:uid="{00000000-0005-0000-0000-0000E1540000}"/>
    <cellStyle name="Normal 7 2 2 4 3 2 3 3 2 3" xfId="48681" xr:uid="{00000000-0005-0000-0000-0000E2540000}"/>
    <cellStyle name="Normal 7 2 2 4 3 2 3 3 3" xfId="22662" xr:uid="{00000000-0005-0000-0000-0000E3540000}"/>
    <cellStyle name="Normal 7 2 2 4 3 2 3 3 4" xfId="40008" xr:uid="{00000000-0005-0000-0000-0000E4540000}"/>
    <cellStyle name="Normal 7 2 2 4 3 2 3 4" xfId="10356" xr:uid="{00000000-0005-0000-0000-0000E5540000}"/>
    <cellStyle name="Normal 7 2 2 4 3 2 3 4 2" xfId="27709" xr:uid="{00000000-0005-0000-0000-0000E6540000}"/>
    <cellStyle name="Normal 7 2 2 4 3 2 3 4 3" xfId="45055" xr:uid="{00000000-0005-0000-0000-0000E7540000}"/>
    <cellStyle name="Normal 7 2 2 4 3 2 3 5" xfId="19036" xr:uid="{00000000-0005-0000-0000-0000E8540000}"/>
    <cellStyle name="Normal 7 2 2 4 3 2 3 6" xfId="36382" xr:uid="{00000000-0005-0000-0000-0000E9540000}"/>
    <cellStyle name="Normal 7 2 2 4 3 2 4" xfId="6730" xr:uid="{00000000-0005-0000-0000-0000EA540000}"/>
    <cellStyle name="Normal 7 2 2 4 3 2 4 2" xfId="15403" xr:uid="{00000000-0005-0000-0000-0000EB540000}"/>
    <cellStyle name="Normal 7 2 2 4 3 2 4 2 2" xfId="32756" xr:uid="{00000000-0005-0000-0000-0000EC540000}"/>
    <cellStyle name="Normal 7 2 2 4 3 2 4 2 3" xfId="50102" xr:uid="{00000000-0005-0000-0000-0000ED540000}"/>
    <cellStyle name="Normal 7 2 2 4 3 2 4 3" xfId="24083" xr:uid="{00000000-0005-0000-0000-0000EE540000}"/>
    <cellStyle name="Normal 7 2 2 4 3 2 4 4" xfId="41429" xr:uid="{00000000-0005-0000-0000-0000EF540000}"/>
    <cellStyle name="Normal 7 2 2 4 3 2 5" xfId="3496" xr:uid="{00000000-0005-0000-0000-0000F0540000}"/>
    <cellStyle name="Normal 7 2 2 4 3 2 5 2" xfId="12169" xr:uid="{00000000-0005-0000-0000-0000F1540000}"/>
    <cellStyle name="Normal 7 2 2 4 3 2 5 2 2" xfId="29522" xr:uid="{00000000-0005-0000-0000-0000F2540000}"/>
    <cellStyle name="Normal 7 2 2 4 3 2 5 2 3" xfId="46868" xr:uid="{00000000-0005-0000-0000-0000F3540000}"/>
    <cellStyle name="Normal 7 2 2 4 3 2 5 3" xfId="20849" xr:uid="{00000000-0005-0000-0000-0000F4540000}"/>
    <cellStyle name="Normal 7 2 2 4 3 2 5 4" xfId="38195" xr:uid="{00000000-0005-0000-0000-0000F5540000}"/>
    <cellStyle name="Normal 7 2 2 4 3 2 6" xfId="9621" xr:uid="{00000000-0005-0000-0000-0000F6540000}"/>
    <cellStyle name="Normal 7 2 2 4 3 2 6 2" xfId="26974" xr:uid="{00000000-0005-0000-0000-0000F7540000}"/>
    <cellStyle name="Normal 7 2 2 4 3 2 6 3" xfId="44320" xr:uid="{00000000-0005-0000-0000-0000F8540000}"/>
    <cellStyle name="Normal 7 2 2 4 3 2 7" xfId="18301" xr:uid="{00000000-0005-0000-0000-0000F9540000}"/>
    <cellStyle name="Normal 7 2 2 4 3 2 8" xfId="35647" xr:uid="{00000000-0005-0000-0000-0000FA540000}"/>
    <cellStyle name="Normal 7 2 2 4 3 3" xfId="703" xr:uid="{00000000-0005-0000-0000-0000FB540000}"/>
    <cellStyle name="Normal 7 2 2 4 3 3 2" xfId="2516" xr:uid="{00000000-0005-0000-0000-0000FC540000}"/>
    <cellStyle name="Normal 7 2 2 4 3 3 2 2" xfId="8298" xr:uid="{00000000-0005-0000-0000-0000FD540000}"/>
    <cellStyle name="Normal 7 2 2 4 3 3 2 2 2" xfId="16971" xr:uid="{00000000-0005-0000-0000-0000FE540000}"/>
    <cellStyle name="Normal 7 2 2 4 3 3 2 2 2 2" xfId="34324" xr:uid="{00000000-0005-0000-0000-0000FF540000}"/>
    <cellStyle name="Normal 7 2 2 4 3 3 2 2 2 3" xfId="51670" xr:uid="{00000000-0005-0000-0000-000000550000}"/>
    <cellStyle name="Normal 7 2 2 4 3 3 2 2 3" xfId="25651" xr:uid="{00000000-0005-0000-0000-000001550000}"/>
    <cellStyle name="Normal 7 2 2 4 3 3 2 2 4" xfId="42997" xr:uid="{00000000-0005-0000-0000-000002550000}"/>
    <cellStyle name="Normal 7 2 2 4 3 3 2 3" xfId="5750" xr:uid="{00000000-0005-0000-0000-000003550000}"/>
    <cellStyle name="Normal 7 2 2 4 3 3 2 3 2" xfId="14423" xr:uid="{00000000-0005-0000-0000-000004550000}"/>
    <cellStyle name="Normal 7 2 2 4 3 3 2 3 2 2" xfId="31776" xr:uid="{00000000-0005-0000-0000-000005550000}"/>
    <cellStyle name="Normal 7 2 2 4 3 3 2 3 2 3" xfId="49122" xr:uid="{00000000-0005-0000-0000-000006550000}"/>
    <cellStyle name="Normal 7 2 2 4 3 3 2 3 3" xfId="23103" xr:uid="{00000000-0005-0000-0000-000007550000}"/>
    <cellStyle name="Normal 7 2 2 4 3 3 2 3 4" xfId="40449" xr:uid="{00000000-0005-0000-0000-000008550000}"/>
    <cellStyle name="Normal 7 2 2 4 3 3 2 4" xfId="11189" xr:uid="{00000000-0005-0000-0000-000009550000}"/>
    <cellStyle name="Normal 7 2 2 4 3 3 2 4 2" xfId="28542" xr:uid="{00000000-0005-0000-0000-00000A550000}"/>
    <cellStyle name="Normal 7 2 2 4 3 3 2 4 3" xfId="45888" xr:uid="{00000000-0005-0000-0000-00000B550000}"/>
    <cellStyle name="Normal 7 2 2 4 3 3 2 5" xfId="19869" xr:uid="{00000000-0005-0000-0000-00000C550000}"/>
    <cellStyle name="Normal 7 2 2 4 3 3 2 6" xfId="37215" xr:uid="{00000000-0005-0000-0000-00000D550000}"/>
    <cellStyle name="Normal 7 2 2 4 3 3 3" xfId="6485" xr:uid="{00000000-0005-0000-0000-00000E550000}"/>
    <cellStyle name="Normal 7 2 2 4 3 3 3 2" xfId="15158" xr:uid="{00000000-0005-0000-0000-00000F550000}"/>
    <cellStyle name="Normal 7 2 2 4 3 3 3 2 2" xfId="32511" xr:uid="{00000000-0005-0000-0000-000010550000}"/>
    <cellStyle name="Normal 7 2 2 4 3 3 3 2 3" xfId="49857" xr:uid="{00000000-0005-0000-0000-000011550000}"/>
    <cellStyle name="Normal 7 2 2 4 3 3 3 3" xfId="23838" xr:uid="{00000000-0005-0000-0000-000012550000}"/>
    <cellStyle name="Normal 7 2 2 4 3 3 3 4" xfId="41184" xr:uid="{00000000-0005-0000-0000-000013550000}"/>
    <cellStyle name="Normal 7 2 2 4 3 3 4" xfId="4329" xr:uid="{00000000-0005-0000-0000-000014550000}"/>
    <cellStyle name="Normal 7 2 2 4 3 3 4 2" xfId="13002" xr:uid="{00000000-0005-0000-0000-000015550000}"/>
    <cellStyle name="Normal 7 2 2 4 3 3 4 2 2" xfId="30355" xr:uid="{00000000-0005-0000-0000-000016550000}"/>
    <cellStyle name="Normal 7 2 2 4 3 3 4 2 3" xfId="47701" xr:uid="{00000000-0005-0000-0000-000017550000}"/>
    <cellStyle name="Normal 7 2 2 4 3 3 4 3" xfId="21682" xr:uid="{00000000-0005-0000-0000-000018550000}"/>
    <cellStyle name="Normal 7 2 2 4 3 3 4 4" xfId="39028" xr:uid="{00000000-0005-0000-0000-000019550000}"/>
    <cellStyle name="Normal 7 2 2 4 3 3 5" xfId="9376" xr:uid="{00000000-0005-0000-0000-00001A550000}"/>
    <cellStyle name="Normal 7 2 2 4 3 3 5 2" xfId="26729" xr:uid="{00000000-0005-0000-0000-00001B550000}"/>
    <cellStyle name="Normal 7 2 2 4 3 3 5 3" xfId="44075" xr:uid="{00000000-0005-0000-0000-00001C550000}"/>
    <cellStyle name="Normal 7 2 2 4 3 3 6" xfId="18056" xr:uid="{00000000-0005-0000-0000-00001D550000}"/>
    <cellStyle name="Normal 7 2 2 4 3 3 7" xfId="35402" xr:uid="{00000000-0005-0000-0000-00001E550000}"/>
    <cellStyle name="Normal 7 2 2 4 3 4" xfId="2026" xr:uid="{00000000-0005-0000-0000-00001F550000}"/>
    <cellStyle name="Normal 7 2 2 4 3 4 2" xfId="7808" xr:uid="{00000000-0005-0000-0000-000020550000}"/>
    <cellStyle name="Normal 7 2 2 4 3 4 2 2" xfId="16481" xr:uid="{00000000-0005-0000-0000-000021550000}"/>
    <cellStyle name="Normal 7 2 2 4 3 4 2 2 2" xfId="33834" xr:uid="{00000000-0005-0000-0000-000022550000}"/>
    <cellStyle name="Normal 7 2 2 4 3 4 2 2 3" xfId="51180" xr:uid="{00000000-0005-0000-0000-000023550000}"/>
    <cellStyle name="Normal 7 2 2 4 3 4 2 3" xfId="25161" xr:uid="{00000000-0005-0000-0000-000024550000}"/>
    <cellStyle name="Normal 7 2 2 4 3 4 2 4" xfId="42507" xr:uid="{00000000-0005-0000-0000-000025550000}"/>
    <cellStyle name="Normal 7 2 2 4 3 4 3" xfId="3839" xr:uid="{00000000-0005-0000-0000-000026550000}"/>
    <cellStyle name="Normal 7 2 2 4 3 4 3 2" xfId="12512" xr:uid="{00000000-0005-0000-0000-000027550000}"/>
    <cellStyle name="Normal 7 2 2 4 3 4 3 2 2" xfId="29865" xr:uid="{00000000-0005-0000-0000-000028550000}"/>
    <cellStyle name="Normal 7 2 2 4 3 4 3 2 3" xfId="47211" xr:uid="{00000000-0005-0000-0000-000029550000}"/>
    <cellStyle name="Normal 7 2 2 4 3 4 3 3" xfId="21192" xr:uid="{00000000-0005-0000-0000-00002A550000}"/>
    <cellStyle name="Normal 7 2 2 4 3 4 3 4" xfId="38538" xr:uid="{00000000-0005-0000-0000-00002B550000}"/>
    <cellStyle name="Normal 7 2 2 4 3 4 4" xfId="10699" xr:uid="{00000000-0005-0000-0000-00002C550000}"/>
    <cellStyle name="Normal 7 2 2 4 3 4 4 2" xfId="28052" xr:uid="{00000000-0005-0000-0000-00002D550000}"/>
    <cellStyle name="Normal 7 2 2 4 3 4 4 3" xfId="45398" xr:uid="{00000000-0005-0000-0000-00002E550000}"/>
    <cellStyle name="Normal 7 2 2 4 3 4 5" xfId="19379" xr:uid="{00000000-0005-0000-0000-00002F550000}"/>
    <cellStyle name="Normal 7 2 2 4 3 4 6" xfId="36725" xr:uid="{00000000-0005-0000-0000-000030550000}"/>
    <cellStyle name="Normal 7 2 2 4 3 5" xfId="1438" xr:uid="{00000000-0005-0000-0000-000031550000}"/>
    <cellStyle name="Normal 7 2 2 4 3 5 2" xfId="7220" xr:uid="{00000000-0005-0000-0000-000032550000}"/>
    <cellStyle name="Normal 7 2 2 4 3 5 2 2" xfId="15893" xr:uid="{00000000-0005-0000-0000-000033550000}"/>
    <cellStyle name="Normal 7 2 2 4 3 5 2 2 2" xfId="33246" xr:uid="{00000000-0005-0000-0000-000034550000}"/>
    <cellStyle name="Normal 7 2 2 4 3 5 2 2 3" xfId="50592" xr:uid="{00000000-0005-0000-0000-000035550000}"/>
    <cellStyle name="Normal 7 2 2 4 3 5 2 3" xfId="24573" xr:uid="{00000000-0005-0000-0000-000036550000}"/>
    <cellStyle name="Normal 7 2 2 4 3 5 2 4" xfId="41919" xr:uid="{00000000-0005-0000-0000-000037550000}"/>
    <cellStyle name="Normal 7 2 2 4 3 5 3" xfId="5064" xr:uid="{00000000-0005-0000-0000-000038550000}"/>
    <cellStyle name="Normal 7 2 2 4 3 5 3 2" xfId="13737" xr:uid="{00000000-0005-0000-0000-000039550000}"/>
    <cellStyle name="Normal 7 2 2 4 3 5 3 2 2" xfId="31090" xr:uid="{00000000-0005-0000-0000-00003A550000}"/>
    <cellStyle name="Normal 7 2 2 4 3 5 3 2 3" xfId="48436" xr:uid="{00000000-0005-0000-0000-00003B550000}"/>
    <cellStyle name="Normal 7 2 2 4 3 5 3 3" xfId="22417" xr:uid="{00000000-0005-0000-0000-00003C550000}"/>
    <cellStyle name="Normal 7 2 2 4 3 5 3 4" xfId="39763" xr:uid="{00000000-0005-0000-0000-00003D550000}"/>
    <cellStyle name="Normal 7 2 2 4 3 5 4" xfId="10111" xr:uid="{00000000-0005-0000-0000-00003E550000}"/>
    <cellStyle name="Normal 7 2 2 4 3 5 4 2" xfId="27464" xr:uid="{00000000-0005-0000-0000-00003F550000}"/>
    <cellStyle name="Normal 7 2 2 4 3 5 4 3" xfId="44810" xr:uid="{00000000-0005-0000-0000-000040550000}"/>
    <cellStyle name="Normal 7 2 2 4 3 5 5" xfId="18791" xr:uid="{00000000-0005-0000-0000-000041550000}"/>
    <cellStyle name="Normal 7 2 2 4 3 5 6" xfId="36137" xr:uid="{00000000-0005-0000-0000-000042550000}"/>
    <cellStyle name="Normal 7 2 2 4 3 6" xfId="5995" xr:uid="{00000000-0005-0000-0000-000043550000}"/>
    <cellStyle name="Normal 7 2 2 4 3 6 2" xfId="14668" xr:uid="{00000000-0005-0000-0000-000044550000}"/>
    <cellStyle name="Normal 7 2 2 4 3 6 2 2" xfId="32021" xr:uid="{00000000-0005-0000-0000-000045550000}"/>
    <cellStyle name="Normal 7 2 2 4 3 6 2 3" xfId="49367" xr:uid="{00000000-0005-0000-0000-000046550000}"/>
    <cellStyle name="Normal 7 2 2 4 3 6 3" xfId="23348" xr:uid="{00000000-0005-0000-0000-000047550000}"/>
    <cellStyle name="Normal 7 2 2 4 3 6 4" xfId="40694" xr:uid="{00000000-0005-0000-0000-000048550000}"/>
    <cellStyle name="Normal 7 2 2 4 3 7" xfId="3251" xr:uid="{00000000-0005-0000-0000-000049550000}"/>
    <cellStyle name="Normal 7 2 2 4 3 7 2" xfId="11924" xr:uid="{00000000-0005-0000-0000-00004A550000}"/>
    <cellStyle name="Normal 7 2 2 4 3 7 2 2" xfId="29277" xr:uid="{00000000-0005-0000-0000-00004B550000}"/>
    <cellStyle name="Normal 7 2 2 4 3 7 2 3" xfId="46623" xr:uid="{00000000-0005-0000-0000-00004C550000}"/>
    <cellStyle name="Normal 7 2 2 4 3 7 3" xfId="20604" xr:uid="{00000000-0005-0000-0000-00004D550000}"/>
    <cellStyle name="Normal 7 2 2 4 3 7 4" xfId="37950" xr:uid="{00000000-0005-0000-0000-00004E550000}"/>
    <cellStyle name="Normal 7 2 2 4 3 8" xfId="8886" xr:uid="{00000000-0005-0000-0000-00004F550000}"/>
    <cellStyle name="Normal 7 2 2 4 3 8 2" xfId="26239" xr:uid="{00000000-0005-0000-0000-000050550000}"/>
    <cellStyle name="Normal 7 2 2 4 3 8 3" xfId="43585" xr:uid="{00000000-0005-0000-0000-000051550000}"/>
    <cellStyle name="Normal 7 2 2 4 3 9" xfId="17566" xr:uid="{00000000-0005-0000-0000-000052550000}"/>
    <cellStyle name="Normal 7 2 2 4 4" xfId="801" xr:uid="{00000000-0005-0000-0000-000053550000}"/>
    <cellStyle name="Normal 7 2 2 4 4 2" xfId="2614" xr:uid="{00000000-0005-0000-0000-000054550000}"/>
    <cellStyle name="Normal 7 2 2 4 4 2 2" xfId="8396" xr:uid="{00000000-0005-0000-0000-000055550000}"/>
    <cellStyle name="Normal 7 2 2 4 4 2 2 2" xfId="17069" xr:uid="{00000000-0005-0000-0000-000056550000}"/>
    <cellStyle name="Normal 7 2 2 4 4 2 2 2 2" xfId="34422" xr:uid="{00000000-0005-0000-0000-000057550000}"/>
    <cellStyle name="Normal 7 2 2 4 4 2 2 2 3" xfId="51768" xr:uid="{00000000-0005-0000-0000-000058550000}"/>
    <cellStyle name="Normal 7 2 2 4 4 2 2 3" xfId="25749" xr:uid="{00000000-0005-0000-0000-000059550000}"/>
    <cellStyle name="Normal 7 2 2 4 4 2 2 4" xfId="43095" xr:uid="{00000000-0005-0000-0000-00005A550000}"/>
    <cellStyle name="Normal 7 2 2 4 4 2 3" xfId="4427" xr:uid="{00000000-0005-0000-0000-00005B550000}"/>
    <cellStyle name="Normal 7 2 2 4 4 2 3 2" xfId="13100" xr:uid="{00000000-0005-0000-0000-00005C550000}"/>
    <cellStyle name="Normal 7 2 2 4 4 2 3 2 2" xfId="30453" xr:uid="{00000000-0005-0000-0000-00005D550000}"/>
    <cellStyle name="Normal 7 2 2 4 4 2 3 2 3" xfId="47799" xr:uid="{00000000-0005-0000-0000-00005E550000}"/>
    <cellStyle name="Normal 7 2 2 4 4 2 3 3" xfId="21780" xr:uid="{00000000-0005-0000-0000-00005F550000}"/>
    <cellStyle name="Normal 7 2 2 4 4 2 3 4" xfId="39126" xr:uid="{00000000-0005-0000-0000-000060550000}"/>
    <cellStyle name="Normal 7 2 2 4 4 2 4" xfId="11287" xr:uid="{00000000-0005-0000-0000-000061550000}"/>
    <cellStyle name="Normal 7 2 2 4 4 2 4 2" xfId="28640" xr:uid="{00000000-0005-0000-0000-000062550000}"/>
    <cellStyle name="Normal 7 2 2 4 4 2 4 3" xfId="45986" xr:uid="{00000000-0005-0000-0000-000063550000}"/>
    <cellStyle name="Normal 7 2 2 4 4 2 5" xfId="19967" xr:uid="{00000000-0005-0000-0000-000064550000}"/>
    <cellStyle name="Normal 7 2 2 4 4 2 6" xfId="37313" xr:uid="{00000000-0005-0000-0000-000065550000}"/>
    <cellStyle name="Normal 7 2 2 4 4 3" xfId="1536" xr:uid="{00000000-0005-0000-0000-000066550000}"/>
    <cellStyle name="Normal 7 2 2 4 4 3 2" xfId="7318" xr:uid="{00000000-0005-0000-0000-000067550000}"/>
    <cellStyle name="Normal 7 2 2 4 4 3 2 2" xfId="15991" xr:uid="{00000000-0005-0000-0000-000068550000}"/>
    <cellStyle name="Normal 7 2 2 4 4 3 2 2 2" xfId="33344" xr:uid="{00000000-0005-0000-0000-000069550000}"/>
    <cellStyle name="Normal 7 2 2 4 4 3 2 2 3" xfId="50690" xr:uid="{00000000-0005-0000-0000-00006A550000}"/>
    <cellStyle name="Normal 7 2 2 4 4 3 2 3" xfId="24671" xr:uid="{00000000-0005-0000-0000-00006B550000}"/>
    <cellStyle name="Normal 7 2 2 4 4 3 2 4" xfId="42017" xr:uid="{00000000-0005-0000-0000-00006C550000}"/>
    <cellStyle name="Normal 7 2 2 4 4 3 3" xfId="5162" xr:uid="{00000000-0005-0000-0000-00006D550000}"/>
    <cellStyle name="Normal 7 2 2 4 4 3 3 2" xfId="13835" xr:uid="{00000000-0005-0000-0000-00006E550000}"/>
    <cellStyle name="Normal 7 2 2 4 4 3 3 2 2" xfId="31188" xr:uid="{00000000-0005-0000-0000-00006F550000}"/>
    <cellStyle name="Normal 7 2 2 4 4 3 3 2 3" xfId="48534" xr:uid="{00000000-0005-0000-0000-000070550000}"/>
    <cellStyle name="Normal 7 2 2 4 4 3 3 3" xfId="22515" xr:uid="{00000000-0005-0000-0000-000071550000}"/>
    <cellStyle name="Normal 7 2 2 4 4 3 3 4" xfId="39861" xr:uid="{00000000-0005-0000-0000-000072550000}"/>
    <cellStyle name="Normal 7 2 2 4 4 3 4" xfId="10209" xr:uid="{00000000-0005-0000-0000-000073550000}"/>
    <cellStyle name="Normal 7 2 2 4 4 3 4 2" xfId="27562" xr:uid="{00000000-0005-0000-0000-000074550000}"/>
    <cellStyle name="Normal 7 2 2 4 4 3 4 3" xfId="44908" xr:uid="{00000000-0005-0000-0000-000075550000}"/>
    <cellStyle name="Normal 7 2 2 4 4 3 5" xfId="18889" xr:uid="{00000000-0005-0000-0000-000076550000}"/>
    <cellStyle name="Normal 7 2 2 4 4 3 6" xfId="36235" xr:uid="{00000000-0005-0000-0000-000077550000}"/>
    <cellStyle name="Normal 7 2 2 4 4 4" xfId="6583" xr:uid="{00000000-0005-0000-0000-000078550000}"/>
    <cellStyle name="Normal 7 2 2 4 4 4 2" xfId="15256" xr:uid="{00000000-0005-0000-0000-000079550000}"/>
    <cellStyle name="Normal 7 2 2 4 4 4 2 2" xfId="32609" xr:uid="{00000000-0005-0000-0000-00007A550000}"/>
    <cellStyle name="Normal 7 2 2 4 4 4 2 3" xfId="49955" xr:uid="{00000000-0005-0000-0000-00007B550000}"/>
    <cellStyle name="Normal 7 2 2 4 4 4 3" xfId="23936" xr:uid="{00000000-0005-0000-0000-00007C550000}"/>
    <cellStyle name="Normal 7 2 2 4 4 4 4" xfId="41282" xr:uid="{00000000-0005-0000-0000-00007D550000}"/>
    <cellStyle name="Normal 7 2 2 4 4 5" xfId="3349" xr:uid="{00000000-0005-0000-0000-00007E550000}"/>
    <cellStyle name="Normal 7 2 2 4 4 5 2" xfId="12022" xr:uid="{00000000-0005-0000-0000-00007F550000}"/>
    <cellStyle name="Normal 7 2 2 4 4 5 2 2" xfId="29375" xr:uid="{00000000-0005-0000-0000-000080550000}"/>
    <cellStyle name="Normal 7 2 2 4 4 5 2 3" xfId="46721" xr:uid="{00000000-0005-0000-0000-000081550000}"/>
    <cellStyle name="Normal 7 2 2 4 4 5 3" xfId="20702" xr:uid="{00000000-0005-0000-0000-000082550000}"/>
    <cellStyle name="Normal 7 2 2 4 4 5 4" xfId="38048" xr:uid="{00000000-0005-0000-0000-000083550000}"/>
    <cellStyle name="Normal 7 2 2 4 4 6" xfId="9474" xr:uid="{00000000-0005-0000-0000-000084550000}"/>
    <cellStyle name="Normal 7 2 2 4 4 6 2" xfId="26827" xr:uid="{00000000-0005-0000-0000-000085550000}"/>
    <cellStyle name="Normal 7 2 2 4 4 6 3" xfId="44173" xr:uid="{00000000-0005-0000-0000-000086550000}"/>
    <cellStyle name="Normal 7 2 2 4 4 7" xfId="18154" xr:uid="{00000000-0005-0000-0000-000087550000}"/>
    <cellStyle name="Normal 7 2 2 4 4 8" xfId="35500" xr:uid="{00000000-0005-0000-0000-000088550000}"/>
    <cellStyle name="Normal 7 2 2 4 5" xfId="458" xr:uid="{00000000-0005-0000-0000-000089550000}"/>
    <cellStyle name="Normal 7 2 2 4 5 2" xfId="2271" xr:uid="{00000000-0005-0000-0000-00008A550000}"/>
    <cellStyle name="Normal 7 2 2 4 5 2 2" xfId="8053" xr:uid="{00000000-0005-0000-0000-00008B550000}"/>
    <cellStyle name="Normal 7 2 2 4 5 2 2 2" xfId="16726" xr:uid="{00000000-0005-0000-0000-00008C550000}"/>
    <cellStyle name="Normal 7 2 2 4 5 2 2 2 2" xfId="34079" xr:uid="{00000000-0005-0000-0000-00008D550000}"/>
    <cellStyle name="Normal 7 2 2 4 5 2 2 2 3" xfId="51425" xr:uid="{00000000-0005-0000-0000-00008E550000}"/>
    <cellStyle name="Normal 7 2 2 4 5 2 2 3" xfId="25406" xr:uid="{00000000-0005-0000-0000-00008F550000}"/>
    <cellStyle name="Normal 7 2 2 4 5 2 2 4" xfId="42752" xr:uid="{00000000-0005-0000-0000-000090550000}"/>
    <cellStyle name="Normal 7 2 2 4 5 2 3" xfId="5554" xr:uid="{00000000-0005-0000-0000-000091550000}"/>
    <cellStyle name="Normal 7 2 2 4 5 2 3 2" xfId="14227" xr:uid="{00000000-0005-0000-0000-000092550000}"/>
    <cellStyle name="Normal 7 2 2 4 5 2 3 2 2" xfId="31580" xr:uid="{00000000-0005-0000-0000-000093550000}"/>
    <cellStyle name="Normal 7 2 2 4 5 2 3 2 3" xfId="48926" xr:uid="{00000000-0005-0000-0000-000094550000}"/>
    <cellStyle name="Normal 7 2 2 4 5 2 3 3" xfId="22907" xr:uid="{00000000-0005-0000-0000-000095550000}"/>
    <cellStyle name="Normal 7 2 2 4 5 2 3 4" xfId="40253" xr:uid="{00000000-0005-0000-0000-000096550000}"/>
    <cellStyle name="Normal 7 2 2 4 5 2 4" xfId="10944" xr:uid="{00000000-0005-0000-0000-000097550000}"/>
    <cellStyle name="Normal 7 2 2 4 5 2 4 2" xfId="28297" xr:uid="{00000000-0005-0000-0000-000098550000}"/>
    <cellStyle name="Normal 7 2 2 4 5 2 4 3" xfId="45643" xr:uid="{00000000-0005-0000-0000-000099550000}"/>
    <cellStyle name="Normal 7 2 2 4 5 2 5" xfId="19624" xr:uid="{00000000-0005-0000-0000-00009A550000}"/>
    <cellStyle name="Normal 7 2 2 4 5 2 6" xfId="36970" xr:uid="{00000000-0005-0000-0000-00009B550000}"/>
    <cellStyle name="Normal 7 2 2 4 5 3" xfId="6240" xr:uid="{00000000-0005-0000-0000-00009C550000}"/>
    <cellStyle name="Normal 7 2 2 4 5 3 2" xfId="14913" xr:uid="{00000000-0005-0000-0000-00009D550000}"/>
    <cellStyle name="Normal 7 2 2 4 5 3 2 2" xfId="32266" xr:uid="{00000000-0005-0000-0000-00009E550000}"/>
    <cellStyle name="Normal 7 2 2 4 5 3 2 3" xfId="49612" xr:uid="{00000000-0005-0000-0000-00009F550000}"/>
    <cellStyle name="Normal 7 2 2 4 5 3 3" xfId="23593" xr:uid="{00000000-0005-0000-0000-0000A0550000}"/>
    <cellStyle name="Normal 7 2 2 4 5 3 4" xfId="40939" xr:uid="{00000000-0005-0000-0000-0000A1550000}"/>
    <cellStyle name="Normal 7 2 2 4 5 4" xfId="4084" xr:uid="{00000000-0005-0000-0000-0000A2550000}"/>
    <cellStyle name="Normal 7 2 2 4 5 4 2" xfId="12757" xr:uid="{00000000-0005-0000-0000-0000A3550000}"/>
    <cellStyle name="Normal 7 2 2 4 5 4 2 2" xfId="30110" xr:uid="{00000000-0005-0000-0000-0000A4550000}"/>
    <cellStyle name="Normal 7 2 2 4 5 4 2 3" xfId="47456" xr:uid="{00000000-0005-0000-0000-0000A5550000}"/>
    <cellStyle name="Normal 7 2 2 4 5 4 3" xfId="21437" xr:uid="{00000000-0005-0000-0000-0000A6550000}"/>
    <cellStyle name="Normal 7 2 2 4 5 4 4" xfId="38783" xr:uid="{00000000-0005-0000-0000-0000A7550000}"/>
    <cellStyle name="Normal 7 2 2 4 5 5" xfId="9131" xr:uid="{00000000-0005-0000-0000-0000A8550000}"/>
    <cellStyle name="Normal 7 2 2 4 5 5 2" xfId="26484" xr:uid="{00000000-0005-0000-0000-0000A9550000}"/>
    <cellStyle name="Normal 7 2 2 4 5 5 3" xfId="43830" xr:uid="{00000000-0005-0000-0000-0000AA550000}"/>
    <cellStyle name="Normal 7 2 2 4 5 6" xfId="17811" xr:uid="{00000000-0005-0000-0000-0000AB550000}"/>
    <cellStyle name="Normal 7 2 2 4 5 7" xfId="35157" xr:uid="{00000000-0005-0000-0000-0000AC550000}"/>
    <cellStyle name="Normal 7 2 2 4 6" xfId="1879" xr:uid="{00000000-0005-0000-0000-0000AD550000}"/>
    <cellStyle name="Normal 7 2 2 4 6 2" xfId="7661" xr:uid="{00000000-0005-0000-0000-0000AE550000}"/>
    <cellStyle name="Normal 7 2 2 4 6 2 2" xfId="16334" xr:uid="{00000000-0005-0000-0000-0000AF550000}"/>
    <cellStyle name="Normal 7 2 2 4 6 2 2 2" xfId="33687" xr:uid="{00000000-0005-0000-0000-0000B0550000}"/>
    <cellStyle name="Normal 7 2 2 4 6 2 2 3" xfId="51033" xr:uid="{00000000-0005-0000-0000-0000B1550000}"/>
    <cellStyle name="Normal 7 2 2 4 6 2 3" xfId="25014" xr:uid="{00000000-0005-0000-0000-0000B2550000}"/>
    <cellStyle name="Normal 7 2 2 4 6 2 4" xfId="42360" xr:uid="{00000000-0005-0000-0000-0000B3550000}"/>
    <cellStyle name="Normal 7 2 2 4 6 3" xfId="3692" xr:uid="{00000000-0005-0000-0000-0000B4550000}"/>
    <cellStyle name="Normal 7 2 2 4 6 3 2" xfId="12365" xr:uid="{00000000-0005-0000-0000-0000B5550000}"/>
    <cellStyle name="Normal 7 2 2 4 6 3 2 2" xfId="29718" xr:uid="{00000000-0005-0000-0000-0000B6550000}"/>
    <cellStyle name="Normal 7 2 2 4 6 3 2 3" xfId="47064" xr:uid="{00000000-0005-0000-0000-0000B7550000}"/>
    <cellStyle name="Normal 7 2 2 4 6 3 3" xfId="21045" xr:uid="{00000000-0005-0000-0000-0000B8550000}"/>
    <cellStyle name="Normal 7 2 2 4 6 3 4" xfId="38391" xr:uid="{00000000-0005-0000-0000-0000B9550000}"/>
    <cellStyle name="Normal 7 2 2 4 6 4" xfId="10552" xr:uid="{00000000-0005-0000-0000-0000BA550000}"/>
    <cellStyle name="Normal 7 2 2 4 6 4 2" xfId="27905" xr:uid="{00000000-0005-0000-0000-0000BB550000}"/>
    <cellStyle name="Normal 7 2 2 4 6 4 3" xfId="45251" xr:uid="{00000000-0005-0000-0000-0000BC550000}"/>
    <cellStyle name="Normal 7 2 2 4 6 5" xfId="19232" xr:uid="{00000000-0005-0000-0000-0000BD550000}"/>
    <cellStyle name="Normal 7 2 2 4 6 6" xfId="36578" xr:uid="{00000000-0005-0000-0000-0000BE550000}"/>
    <cellStyle name="Normal 7 2 2 4 7" xfId="1193" xr:uid="{00000000-0005-0000-0000-0000BF550000}"/>
    <cellStyle name="Normal 7 2 2 4 7 2" xfId="6975" xr:uid="{00000000-0005-0000-0000-0000C0550000}"/>
    <cellStyle name="Normal 7 2 2 4 7 2 2" xfId="15648" xr:uid="{00000000-0005-0000-0000-0000C1550000}"/>
    <cellStyle name="Normal 7 2 2 4 7 2 2 2" xfId="33001" xr:uid="{00000000-0005-0000-0000-0000C2550000}"/>
    <cellStyle name="Normal 7 2 2 4 7 2 2 3" xfId="50347" xr:uid="{00000000-0005-0000-0000-0000C3550000}"/>
    <cellStyle name="Normal 7 2 2 4 7 2 3" xfId="24328" xr:uid="{00000000-0005-0000-0000-0000C4550000}"/>
    <cellStyle name="Normal 7 2 2 4 7 2 4" xfId="41674" xr:uid="{00000000-0005-0000-0000-0000C5550000}"/>
    <cellStyle name="Normal 7 2 2 4 7 3" xfId="4819" xr:uid="{00000000-0005-0000-0000-0000C6550000}"/>
    <cellStyle name="Normal 7 2 2 4 7 3 2" xfId="13492" xr:uid="{00000000-0005-0000-0000-0000C7550000}"/>
    <cellStyle name="Normal 7 2 2 4 7 3 2 2" xfId="30845" xr:uid="{00000000-0005-0000-0000-0000C8550000}"/>
    <cellStyle name="Normal 7 2 2 4 7 3 2 3" xfId="48191" xr:uid="{00000000-0005-0000-0000-0000C9550000}"/>
    <cellStyle name="Normal 7 2 2 4 7 3 3" xfId="22172" xr:uid="{00000000-0005-0000-0000-0000CA550000}"/>
    <cellStyle name="Normal 7 2 2 4 7 3 4" xfId="39518" xr:uid="{00000000-0005-0000-0000-0000CB550000}"/>
    <cellStyle name="Normal 7 2 2 4 7 4" xfId="9866" xr:uid="{00000000-0005-0000-0000-0000CC550000}"/>
    <cellStyle name="Normal 7 2 2 4 7 4 2" xfId="27219" xr:uid="{00000000-0005-0000-0000-0000CD550000}"/>
    <cellStyle name="Normal 7 2 2 4 7 4 3" xfId="44565" xr:uid="{00000000-0005-0000-0000-0000CE550000}"/>
    <cellStyle name="Normal 7 2 2 4 7 5" xfId="18546" xr:uid="{00000000-0005-0000-0000-0000CF550000}"/>
    <cellStyle name="Normal 7 2 2 4 7 6" xfId="35892" xr:uid="{00000000-0005-0000-0000-0000D0550000}"/>
    <cellStyle name="Normal 7 2 2 4 8" xfId="5848" xr:uid="{00000000-0005-0000-0000-0000D1550000}"/>
    <cellStyle name="Normal 7 2 2 4 8 2" xfId="14521" xr:uid="{00000000-0005-0000-0000-0000D2550000}"/>
    <cellStyle name="Normal 7 2 2 4 8 2 2" xfId="31874" xr:uid="{00000000-0005-0000-0000-0000D3550000}"/>
    <cellStyle name="Normal 7 2 2 4 8 2 3" xfId="49220" xr:uid="{00000000-0005-0000-0000-0000D4550000}"/>
    <cellStyle name="Normal 7 2 2 4 8 3" xfId="23201" xr:uid="{00000000-0005-0000-0000-0000D5550000}"/>
    <cellStyle name="Normal 7 2 2 4 8 4" xfId="40547" xr:uid="{00000000-0005-0000-0000-0000D6550000}"/>
    <cellStyle name="Normal 7 2 2 4 9" xfId="3006" xr:uid="{00000000-0005-0000-0000-0000D7550000}"/>
    <cellStyle name="Normal 7 2 2 4 9 2" xfId="11679" xr:uid="{00000000-0005-0000-0000-0000D8550000}"/>
    <cellStyle name="Normal 7 2 2 4 9 2 2" xfId="29032" xr:uid="{00000000-0005-0000-0000-0000D9550000}"/>
    <cellStyle name="Normal 7 2 2 4 9 2 3" xfId="46378" xr:uid="{00000000-0005-0000-0000-0000DA550000}"/>
    <cellStyle name="Normal 7 2 2 4 9 3" xfId="20359" xr:uid="{00000000-0005-0000-0000-0000DB550000}"/>
    <cellStyle name="Normal 7 2 2 4 9 4" xfId="37705" xr:uid="{00000000-0005-0000-0000-0000DC550000}"/>
    <cellStyle name="Normal 7 2 2 5" xfId="164" xr:uid="{00000000-0005-0000-0000-0000DD550000}"/>
    <cellStyle name="Normal 7 2 2 5 10" xfId="17517" xr:uid="{00000000-0005-0000-0000-0000DE550000}"/>
    <cellStyle name="Normal 7 2 2 5 11" xfId="34863" xr:uid="{00000000-0005-0000-0000-0000DF550000}"/>
    <cellStyle name="Normal 7 2 2 5 2" xfId="654" xr:uid="{00000000-0005-0000-0000-0000E0550000}"/>
    <cellStyle name="Normal 7 2 2 5 2 2" xfId="2467" xr:uid="{00000000-0005-0000-0000-0000E1550000}"/>
    <cellStyle name="Normal 7 2 2 5 2 2 2" xfId="8249" xr:uid="{00000000-0005-0000-0000-0000E2550000}"/>
    <cellStyle name="Normal 7 2 2 5 2 2 2 2" xfId="16922" xr:uid="{00000000-0005-0000-0000-0000E3550000}"/>
    <cellStyle name="Normal 7 2 2 5 2 2 2 2 2" xfId="34275" xr:uid="{00000000-0005-0000-0000-0000E4550000}"/>
    <cellStyle name="Normal 7 2 2 5 2 2 2 2 3" xfId="51621" xr:uid="{00000000-0005-0000-0000-0000E5550000}"/>
    <cellStyle name="Normal 7 2 2 5 2 2 2 3" xfId="25602" xr:uid="{00000000-0005-0000-0000-0000E6550000}"/>
    <cellStyle name="Normal 7 2 2 5 2 2 2 4" xfId="42948" xr:uid="{00000000-0005-0000-0000-0000E7550000}"/>
    <cellStyle name="Normal 7 2 2 5 2 2 3" xfId="4280" xr:uid="{00000000-0005-0000-0000-0000E8550000}"/>
    <cellStyle name="Normal 7 2 2 5 2 2 3 2" xfId="12953" xr:uid="{00000000-0005-0000-0000-0000E9550000}"/>
    <cellStyle name="Normal 7 2 2 5 2 2 3 2 2" xfId="30306" xr:uid="{00000000-0005-0000-0000-0000EA550000}"/>
    <cellStyle name="Normal 7 2 2 5 2 2 3 2 3" xfId="47652" xr:uid="{00000000-0005-0000-0000-0000EB550000}"/>
    <cellStyle name="Normal 7 2 2 5 2 2 3 3" xfId="21633" xr:uid="{00000000-0005-0000-0000-0000EC550000}"/>
    <cellStyle name="Normal 7 2 2 5 2 2 3 4" xfId="38979" xr:uid="{00000000-0005-0000-0000-0000ED550000}"/>
    <cellStyle name="Normal 7 2 2 5 2 2 4" xfId="11140" xr:uid="{00000000-0005-0000-0000-0000EE550000}"/>
    <cellStyle name="Normal 7 2 2 5 2 2 4 2" xfId="28493" xr:uid="{00000000-0005-0000-0000-0000EF550000}"/>
    <cellStyle name="Normal 7 2 2 5 2 2 4 3" xfId="45839" xr:uid="{00000000-0005-0000-0000-0000F0550000}"/>
    <cellStyle name="Normal 7 2 2 5 2 2 5" xfId="19820" xr:uid="{00000000-0005-0000-0000-0000F1550000}"/>
    <cellStyle name="Normal 7 2 2 5 2 2 6" xfId="37166" xr:uid="{00000000-0005-0000-0000-0000F2550000}"/>
    <cellStyle name="Normal 7 2 2 5 2 3" xfId="1389" xr:uid="{00000000-0005-0000-0000-0000F3550000}"/>
    <cellStyle name="Normal 7 2 2 5 2 3 2" xfId="7171" xr:uid="{00000000-0005-0000-0000-0000F4550000}"/>
    <cellStyle name="Normal 7 2 2 5 2 3 2 2" xfId="15844" xr:uid="{00000000-0005-0000-0000-0000F5550000}"/>
    <cellStyle name="Normal 7 2 2 5 2 3 2 2 2" xfId="33197" xr:uid="{00000000-0005-0000-0000-0000F6550000}"/>
    <cellStyle name="Normal 7 2 2 5 2 3 2 2 3" xfId="50543" xr:uid="{00000000-0005-0000-0000-0000F7550000}"/>
    <cellStyle name="Normal 7 2 2 5 2 3 2 3" xfId="24524" xr:uid="{00000000-0005-0000-0000-0000F8550000}"/>
    <cellStyle name="Normal 7 2 2 5 2 3 2 4" xfId="41870" xr:uid="{00000000-0005-0000-0000-0000F9550000}"/>
    <cellStyle name="Normal 7 2 2 5 2 3 3" xfId="5015" xr:uid="{00000000-0005-0000-0000-0000FA550000}"/>
    <cellStyle name="Normal 7 2 2 5 2 3 3 2" xfId="13688" xr:uid="{00000000-0005-0000-0000-0000FB550000}"/>
    <cellStyle name="Normal 7 2 2 5 2 3 3 2 2" xfId="31041" xr:uid="{00000000-0005-0000-0000-0000FC550000}"/>
    <cellStyle name="Normal 7 2 2 5 2 3 3 2 3" xfId="48387" xr:uid="{00000000-0005-0000-0000-0000FD550000}"/>
    <cellStyle name="Normal 7 2 2 5 2 3 3 3" xfId="22368" xr:uid="{00000000-0005-0000-0000-0000FE550000}"/>
    <cellStyle name="Normal 7 2 2 5 2 3 3 4" xfId="39714" xr:uid="{00000000-0005-0000-0000-0000FF550000}"/>
    <cellStyle name="Normal 7 2 2 5 2 3 4" xfId="10062" xr:uid="{00000000-0005-0000-0000-000000560000}"/>
    <cellStyle name="Normal 7 2 2 5 2 3 4 2" xfId="27415" xr:uid="{00000000-0005-0000-0000-000001560000}"/>
    <cellStyle name="Normal 7 2 2 5 2 3 4 3" xfId="44761" xr:uid="{00000000-0005-0000-0000-000002560000}"/>
    <cellStyle name="Normal 7 2 2 5 2 3 5" xfId="18742" xr:uid="{00000000-0005-0000-0000-000003560000}"/>
    <cellStyle name="Normal 7 2 2 5 2 3 6" xfId="36088" xr:uid="{00000000-0005-0000-0000-000004560000}"/>
    <cellStyle name="Normal 7 2 2 5 2 4" xfId="6436" xr:uid="{00000000-0005-0000-0000-000005560000}"/>
    <cellStyle name="Normal 7 2 2 5 2 4 2" xfId="15109" xr:uid="{00000000-0005-0000-0000-000006560000}"/>
    <cellStyle name="Normal 7 2 2 5 2 4 2 2" xfId="32462" xr:uid="{00000000-0005-0000-0000-000007560000}"/>
    <cellStyle name="Normal 7 2 2 5 2 4 2 3" xfId="49808" xr:uid="{00000000-0005-0000-0000-000008560000}"/>
    <cellStyle name="Normal 7 2 2 5 2 4 3" xfId="23789" xr:uid="{00000000-0005-0000-0000-000009560000}"/>
    <cellStyle name="Normal 7 2 2 5 2 4 4" xfId="41135" xr:uid="{00000000-0005-0000-0000-00000A560000}"/>
    <cellStyle name="Normal 7 2 2 5 2 5" xfId="3202" xr:uid="{00000000-0005-0000-0000-00000B560000}"/>
    <cellStyle name="Normal 7 2 2 5 2 5 2" xfId="11875" xr:uid="{00000000-0005-0000-0000-00000C560000}"/>
    <cellStyle name="Normal 7 2 2 5 2 5 2 2" xfId="29228" xr:uid="{00000000-0005-0000-0000-00000D560000}"/>
    <cellStyle name="Normal 7 2 2 5 2 5 2 3" xfId="46574" xr:uid="{00000000-0005-0000-0000-00000E560000}"/>
    <cellStyle name="Normal 7 2 2 5 2 5 3" xfId="20555" xr:uid="{00000000-0005-0000-0000-00000F560000}"/>
    <cellStyle name="Normal 7 2 2 5 2 5 4" xfId="37901" xr:uid="{00000000-0005-0000-0000-000010560000}"/>
    <cellStyle name="Normal 7 2 2 5 2 6" xfId="9327" xr:uid="{00000000-0005-0000-0000-000011560000}"/>
    <cellStyle name="Normal 7 2 2 5 2 6 2" xfId="26680" xr:uid="{00000000-0005-0000-0000-000012560000}"/>
    <cellStyle name="Normal 7 2 2 5 2 6 3" xfId="44026" xr:uid="{00000000-0005-0000-0000-000013560000}"/>
    <cellStyle name="Normal 7 2 2 5 2 7" xfId="18007" xr:uid="{00000000-0005-0000-0000-000014560000}"/>
    <cellStyle name="Normal 7 2 2 5 2 8" xfId="35353" xr:uid="{00000000-0005-0000-0000-000015560000}"/>
    <cellStyle name="Normal 7 2 2 5 3" xfId="899" xr:uid="{00000000-0005-0000-0000-000016560000}"/>
    <cellStyle name="Normal 7 2 2 5 3 2" xfId="2712" xr:uid="{00000000-0005-0000-0000-000017560000}"/>
    <cellStyle name="Normal 7 2 2 5 3 2 2" xfId="8494" xr:uid="{00000000-0005-0000-0000-000018560000}"/>
    <cellStyle name="Normal 7 2 2 5 3 2 2 2" xfId="17167" xr:uid="{00000000-0005-0000-0000-000019560000}"/>
    <cellStyle name="Normal 7 2 2 5 3 2 2 2 2" xfId="34520" xr:uid="{00000000-0005-0000-0000-00001A560000}"/>
    <cellStyle name="Normal 7 2 2 5 3 2 2 2 3" xfId="51866" xr:uid="{00000000-0005-0000-0000-00001B560000}"/>
    <cellStyle name="Normal 7 2 2 5 3 2 2 3" xfId="25847" xr:uid="{00000000-0005-0000-0000-00001C560000}"/>
    <cellStyle name="Normal 7 2 2 5 3 2 2 4" xfId="43193" xr:uid="{00000000-0005-0000-0000-00001D560000}"/>
    <cellStyle name="Normal 7 2 2 5 3 2 3" xfId="4525" xr:uid="{00000000-0005-0000-0000-00001E560000}"/>
    <cellStyle name="Normal 7 2 2 5 3 2 3 2" xfId="13198" xr:uid="{00000000-0005-0000-0000-00001F560000}"/>
    <cellStyle name="Normal 7 2 2 5 3 2 3 2 2" xfId="30551" xr:uid="{00000000-0005-0000-0000-000020560000}"/>
    <cellStyle name="Normal 7 2 2 5 3 2 3 2 3" xfId="47897" xr:uid="{00000000-0005-0000-0000-000021560000}"/>
    <cellStyle name="Normal 7 2 2 5 3 2 3 3" xfId="21878" xr:uid="{00000000-0005-0000-0000-000022560000}"/>
    <cellStyle name="Normal 7 2 2 5 3 2 3 4" xfId="39224" xr:uid="{00000000-0005-0000-0000-000023560000}"/>
    <cellStyle name="Normal 7 2 2 5 3 2 4" xfId="11385" xr:uid="{00000000-0005-0000-0000-000024560000}"/>
    <cellStyle name="Normal 7 2 2 5 3 2 4 2" xfId="28738" xr:uid="{00000000-0005-0000-0000-000025560000}"/>
    <cellStyle name="Normal 7 2 2 5 3 2 4 3" xfId="46084" xr:uid="{00000000-0005-0000-0000-000026560000}"/>
    <cellStyle name="Normal 7 2 2 5 3 2 5" xfId="20065" xr:uid="{00000000-0005-0000-0000-000027560000}"/>
    <cellStyle name="Normal 7 2 2 5 3 2 6" xfId="37411" xr:uid="{00000000-0005-0000-0000-000028560000}"/>
    <cellStyle name="Normal 7 2 2 5 3 3" xfId="1634" xr:uid="{00000000-0005-0000-0000-000029560000}"/>
    <cellStyle name="Normal 7 2 2 5 3 3 2" xfId="7416" xr:uid="{00000000-0005-0000-0000-00002A560000}"/>
    <cellStyle name="Normal 7 2 2 5 3 3 2 2" xfId="16089" xr:uid="{00000000-0005-0000-0000-00002B560000}"/>
    <cellStyle name="Normal 7 2 2 5 3 3 2 2 2" xfId="33442" xr:uid="{00000000-0005-0000-0000-00002C560000}"/>
    <cellStyle name="Normal 7 2 2 5 3 3 2 2 3" xfId="50788" xr:uid="{00000000-0005-0000-0000-00002D560000}"/>
    <cellStyle name="Normal 7 2 2 5 3 3 2 3" xfId="24769" xr:uid="{00000000-0005-0000-0000-00002E560000}"/>
    <cellStyle name="Normal 7 2 2 5 3 3 2 4" xfId="42115" xr:uid="{00000000-0005-0000-0000-00002F560000}"/>
    <cellStyle name="Normal 7 2 2 5 3 3 3" xfId="5260" xr:uid="{00000000-0005-0000-0000-000030560000}"/>
    <cellStyle name="Normal 7 2 2 5 3 3 3 2" xfId="13933" xr:uid="{00000000-0005-0000-0000-000031560000}"/>
    <cellStyle name="Normal 7 2 2 5 3 3 3 2 2" xfId="31286" xr:uid="{00000000-0005-0000-0000-000032560000}"/>
    <cellStyle name="Normal 7 2 2 5 3 3 3 2 3" xfId="48632" xr:uid="{00000000-0005-0000-0000-000033560000}"/>
    <cellStyle name="Normal 7 2 2 5 3 3 3 3" xfId="22613" xr:uid="{00000000-0005-0000-0000-000034560000}"/>
    <cellStyle name="Normal 7 2 2 5 3 3 3 4" xfId="39959" xr:uid="{00000000-0005-0000-0000-000035560000}"/>
    <cellStyle name="Normal 7 2 2 5 3 3 4" xfId="10307" xr:uid="{00000000-0005-0000-0000-000036560000}"/>
    <cellStyle name="Normal 7 2 2 5 3 3 4 2" xfId="27660" xr:uid="{00000000-0005-0000-0000-000037560000}"/>
    <cellStyle name="Normal 7 2 2 5 3 3 4 3" xfId="45006" xr:uid="{00000000-0005-0000-0000-000038560000}"/>
    <cellStyle name="Normal 7 2 2 5 3 3 5" xfId="18987" xr:uid="{00000000-0005-0000-0000-000039560000}"/>
    <cellStyle name="Normal 7 2 2 5 3 3 6" xfId="36333" xr:uid="{00000000-0005-0000-0000-00003A560000}"/>
    <cellStyle name="Normal 7 2 2 5 3 4" xfId="6681" xr:uid="{00000000-0005-0000-0000-00003B560000}"/>
    <cellStyle name="Normal 7 2 2 5 3 4 2" xfId="15354" xr:uid="{00000000-0005-0000-0000-00003C560000}"/>
    <cellStyle name="Normal 7 2 2 5 3 4 2 2" xfId="32707" xr:uid="{00000000-0005-0000-0000-00003D560000}"/>
    <cellStyle name="Normal 7 2 2 5 3 4 2 3" xfId="50053" xr:uid="{00000000-0005-0000-0000-00003E560000}"/>
    <cellStyle name="Normal 7 2 2 5 3 4 3" xfId="24034" xr:uid="{00000000-0005-0000-0000-00003F560000}"/>
    <cellStyle name="Normal 7 2 2 5 3 4 4" xfId="41380" xr:uid="{00000000-0005-0000-0000-000040560000}"/>
    <cellStyle name="Normal 7 2 2 5 3 5" xfId="3447" xr:uid="{00000000-0005-0000-0000-000041560000}"/>
    <cellStyle name="Normal 7 2 2 5 3 5 2" xfId="12120" xr:uid="{00000000-0005-0000-0000-000042560000}"/>
    <cellStyle name="Normal 7 2 2 5 3 5 2 2" xfId="29473" xr:uid="{00000000-0005-0000-0000-000043560000}"/>
    <cellStyle name="Normal 7 2 2 5 3 5 2 3" xfId="46819" xr:uid="{00000000-0005-0000-0000-000044560000}"/>
    <cellStyle name="Normal 7 2 2 5 3 5 3" xfId="20800" xr:uid="{00000000-0005-0000-0000-000045560000}"/>
    <cellStyle name="Normal 7 2 2 5 3 5 4" xfId="38146" xr:uid="{00000000-0005-0000-0000-000046560000}"/>
    <cellStyle name="Normal 7 2 2 5 3 6" xfId="9572" xr:uid="{00000000-0005-0000-0000-000047560000}"/>
    <cellStyle name="Normal 7 2 2 5 3 6 2" xfId="26925" xr:uid="{00000000-0005-0000-0000-000048560000}"/>
    <cellStyle name="Normal 7 2 2 5 3 6 3" xfId="44271" xr:uid="{00000000-0005-0000-0000-000049560000}"/>
    <cellStyle name="Normal 7 2 2 5 3 7" xfId="18252" xr:uid="{00000000-0005-0000-0000-00004A560000}"/>
    <cellStyle name="Normal 7 2 2 5 3 8" xfId="35598" xr:uid="{00000000-0005-0000-0000-00004B560000}"/>
    <cellStyle name="Normal 7 2 2 5 4" xfId="409" xr:uid="{00000000-0005-0000-0000-00004C560000}"/>
    <cellStyle name="Normal 7 2 2 5 4 2" xfId="2222" xr:uid="{00000000-0005-0000-0000-00004D560000}"/>
    <cellStyle name="Normal 7 2 2 5 4 2 2" xfId="8004" xr:uid="{00000000-0005-0000-0000-00004E560000}"/>
    <cellStyle name="Normal 7 2 2 5 4 2 2 2" xfId="16677" xr:uid="{00000000-0005-0000-0000-00004F560000}"/>
    <cellStyle name="Normal 7 2 2 5 4 2 2 2 2" xfId="34030" xr:uid="{00000000-0005-0000-0000-000050560000}"/>
    <cellStyle name="Normal 7 2 2 5 4 2 2 2 3" xfId="51376" xr:uid="{00000000-0005-0000-0000-000051560000}"/>
    <cellStyle name="Normal 7 2 2 5 4 2 2 3" xfId="25357" xr:uid="{00000000-0005-0000-0000-000052560000}"/>
    <cellStyle name="Normal 7 2 2 5 4 2 2 4" xfId="42703" xr:uid="{00000000-0005-0000-0000-000053560000}"/>
    <cellStyle name="Normal 7 2 2 5 4 2 3" xfId="5505" xr:uid="{00000000-0005-0000-0000-000054560000}"/>
    <cellStyle name="Normal 7 2 2 5 4 2 3 2" xfId="14178" xr:uid="{00000000-0005-0000-0000-000055560000}"/>
    <cellStyle name="Normal 7 2 2 5 4 2 3 2 2" xfId="31531" xr:uid="{00000000-0005-0000-0000-000056560000}"/>
    <cellStyle name="Normal 7 2 2 5 4 2 3 2 3" xfId="48877" xr:uid="{00000000-0005-0000-0000-000057560000}"/>
    <cellStyle name="Normal 7 2 2 5 4 2 3 3" xfId="22858" xr:uid="{00000000-0005-0000-0000-000058560000}"/>
    <cellStyle name="Normal 7 2 2 5 4 2 3 4" xfId="40204" xr:uid="{00000000-0005-0000-0000-000059560000}"/>
    <cellStyle name="Normal 7 2 2 5 4 2 4" xfId="10895" xr:uid="{00000000-0005-0000-0000-00005A560000}"/>
    <cellStyle name="Normal 7 2 2 5 4 2 4 2" xfId="28248" xr:uid="{00000000-0005-0000-0000-00005B560000}"/>
    <cellStyle name="Normal 7 2 2 5 4 2 4 3" xfId="45594" xr:uid="{00000000-0005-0000-0000-00005C560000}"/>
    <cellStyle name="Normal 7 2 2 5 4 2 5" xfId="19575" xr:uid="{00000000-0005-0000-0000-00005D560000}"/>
    <cellStyle name="Normal 7 2 2 5 4 2 6" xfId="36921" xr:uid="{00000000-0005-0000-0000-00005E560000}"/>
    <cellStyle name="Normal 7 2 2 5 4 3" xfId="6191" xr:uid="{00000000-0005-0000-0000-00005F560000}"/>
    <cellStyle name="Normal 7 2 2 5 4 3 2" xfId="14864" xr:uid="{00000000-0005-0000-0000-000060560000}"/>
    <cellStyle name="Normal 7 2 2 5 4 3 2 2" xfId="32217" xr:uid="{00000000-0005-0000-0000-000061560000}"/>
    <cellStyle name="Normal 7 2 2 5 4 3 2 3" xfId="49563" xr:uid="{00000000-0005-0000-0000-000062560000}"/>
    <cellStyle name="Normal 7 2 2 5 4 3 3" xfId="23544" xr:uid="{00000000-0005-0000-0000-000063560000}"/>
    <cellStyle name="Normal 7 2 2 5 4 3 4" xfId="40890" xr:uid="{00000000-0005-0000-0000-000064560000}"/>
    <cellStyle name="Normal 7 2 2 5 4 4" xfId="4035" xr:uid="{00000000-0005-0000-0000-000065560000}"/>
    <cellStyle name="Normal 7 2 2 5 4 4 2" xfId="12708" xr:uid="{00000000-0005-0000-0000-000066560000}"/>
    <cellStyle name="Normal 7 2 2 5 4 4 2 2" xfId="30061" xr:uid="{00000000-0005-0000-0000-000067560000}"/>
    <cellStyle name="Normal 7 2 2 5 4 4 2 3" xfId="47407" xr:uid="{00000000-0005-0000-0000-000068560000}"/>
    <cellStyle name="Normal 7 2 2 5 4 4 3" xfId="21388" xr:uid="{00000000-0005-0000-0000-000069560000}"/>
    <cellStyle name="Normal 7 2 2 5 4 4 4" xfId="38734" xr:uid="{00000000-0005-0000-0000-00006A560000}"/>
    <cellStyle name="Normal 7 2 2 5 4 5" xfId="9082" xr:uid="{00000000-0005-0000-0000-00006B560000}"/>
    <cellStyle name="Normal 7 2 2 5 4 5 2" xfId="26435" xr:uid="{00000000-0005-0000-0000-00006C560000}"/>
    <cellStyle name="Normal 7 2 2 5 4 5 3" xfId="43781" xr:uid="{00000000-0005-0000-0000-00006D560000}"/>
    <cellStyle name="Normal 7 2 2 5 4 6" xfId="17762" xr:uid="{00000000-0005-0000-0000-00006E560000}"/>
    <cellStyle name="Normal 7 2 2 5 4 7" xfId="35108" xr:uid="{00000000-0005-0000-0000-00006F560000}"/>
    <cellStyle name="Normal 7 2 2 5 5" xfId="1977" xr:uid="{00000000-0005-0000-0000-000070560000}"/>
    <cellStyle name="Normal 7 2 2 5 5 2" xfId="7759" xr:uid="{00000000-0005-0000-0000-000071560000}"/>
    <cellStyle name="Normal 7 2 2 5 5 2 2" xfId="16432" xr:uid="{00000000-0005-0000-0000-000072560000}"/>
    <cellStyle name="Normal 7 2 2 5 5 2 2 2" xfId="33785" xr:uid="{00000000-0005-0000-0000-000073560000}"/>
    <cellStyle name="Normal 7 2 2 5 5 2 2 3" xfId="51131" xr:uid="{00000000-0005-0000-0000-000074560000}"/>
    <cellStyle name="Normal 7 2 2 5 5 2 3" xfId="25112" xr:uid="{00000000-0005-0000-0000-000075560000}"/>
    <cellStyle name="Normal 7 2 2 5 5 2 4" xfId="42458" xr:uid="{00000000-0005-0000-0000-000076560000}"/>
    <cellStyle name="Normal 7 2 2 5 5 3" xfId="3790" xr:uid="{00000000-0005-0000-0000-000077560000}"/>
    <cellStyle name="Normal 7 2 2 5 5 3 2" xfId="12463" xr:uid="{00000000-0005-0000-0000-000078560000}"/>
    <cellStyle name="Normal 7 2 2 5 5 3 2 2" xfId="29816" xr:uid="{00000000-0005-0000-0000-000079560000}"/>
    <cellStyle name="Normal 7 2 2 5 5 3 2 3" xfId="47162" xr:uid="{00000000-0005-0000-0000-00007A560000}"/>
    <cellStyle name="Normal 7 2 2 5 5 3 3" xfId="21143" xr:uid="{00000000-0005-0000-0000-00007B560000}"/>
    <cellStyle name="Normal 7 2 2 5 5 3 4" xfId="38489" xr:uid="{00000000-0005-0000-0000-00007C560000}"/>
    <cellStyle name="Normal 7 2 2 5 5 4" xfId="10650" xr:uid="{00000000-0005-0000-0000-00007D560000}"/>
    <cellStyle name="Normal 7 2 2 5 5 4 2" xfId="28003" xr:uid="{00000000-0005-0000-0000-00007E560000}"/>
    <cellStyle name="Normal 7 2 2 5 5 4 3" xfId="45349" xr:uid="{00000000-0005-0000-0000-00007F560000}"/>
    <cellStyle name="Normal 7 2 2 5 5 5" xfId="19330" xr:uid="{00000000-0005-0000-0000-000080560000}"/>
    <cellStyle name="Normal 7 2 2 5 5 6" xfId="36676" xr:uid="{00000000-0005-0000-0000-000081560000}"/>
    <cellStyle name="Normal 7 2 2 5 6" xfId="1144" xr:uid="{00000000-0005-0000-0000-000082560000}"/>
    <cellStyle name="Normal 7 2 2 5 6 2" xfId="6926" xr:uid="{00000000-0005-0000-0000-000083560000}"/>
    <cellStyle name="Normal 7 2 2 5 6 2 2" xfId="15599" xr:uid="{00000000-0005-0000-0000-000084560000}"/>
    <cellStyle name="Normal 7 2 2 5 6 2 2 2" xfId="32952" xr:uid="{00000000-0005-0000-0000-000085560000}"/>
    <cellStyle name="Normal 7 2 2 5 6 2 2 3" xfId="50298" xr:uid="{00000000-0005-0000-0000-000086560000}"/>
    <cellStyle name="Normal 7 2 2 5 6 2 3" xfId="24279" xr:uid="{00000000-0005-0000-0000-000087560000}"/>
    <cellStyle name="Normal 7 2 2 5 6 2 4" xfId="41625" xr:uid="{00000000-0005-0000-0000-000088560000}"/>
    <cellStyle name="Normal 7 2 2 5 6 3" xfId="4770" xr:uid="{00000000-0005-0000-0000-000089560000}"/>
    <cellStyle name="Normal 7 2 2 5 6 3 2" xfId="13443" xr:uid="{00000000-0005-0000-0000-00008A560000}"/>
    <cellStyle name="Normal 7 2 2 5 6 3 2 2" xfId="30796" xr:uid="{00000000-0005-0000-0000-00008B560000}"/>
    <cellStyle name="Normal 7 2 2 5 6 3 2 3" xfId="48142" xr:uid="{00000000-0005-0000-0000-00008C560000}"/>
    <cellStyle name="Normal 7 2 2 5 6 3 3" xfId="22123" xr:uid="{00000000-0005-0000-0000-00008D560000}"/>
    <cellStyle name="Normal 7 2 2 5 6 3 4" xfId="39469" xr:uid="{00000000-0005-0000-0000-00008E560000}"/>
    <cellStyle name="Normal 7 2 2 5 6 4" xfId="9817" xr:uid="{00000000-0005-0000-0000-00008F560000}"/>
    <cellStyle name="Normal 7 2 2 5 6 4 2" xfId="27170" xr:uid="{00000000-0005-0000-0000-000090560000}"/>
    <cellStyle name="Normal 7 2 2 5 6 4 3" xfId="44516" xr:uid="{00000000-0005-0000-0000-000091560000}"/>
    <cellStyle name="Normal 7 2 2 5 6 5" xfId="18497" xr:uid="{00000000-0005-0000-0000-000092560000}"/>
    <cellStyle name="Normal 7 2 2 5 6 6" xfId="35843" xr:uid="{00000000-0005-0000-0000-000093560000}"/>
    <cellStyle name="Normal 7 2 2 5 7" xfId="5946" xr:uid="{00000000-0005-0000-0000-000094560000}"/>
    <cellStyle name="Normal 7 2 2 5 7 2" xfId="14619" xr:uid="{00000000-0005-0000-0000-000095560000}"/>
    <cellStyle name="Normal 7 2 2 5 7 2 2" xfId="31972" xr:uid="{00000000-0005-0000-0000-000096560000}"/>
    <cellStyle name="Normal 7 2 2 5 7 2 3" xfId="49318" xr:uid="{00000000-0005-0000-0000-000097560000}"/>
    <cellStyle name="Normal 7 2 2 5 7 3" xfId="23299" xr:uid="{00000000-0005-0000-0000-000098560000}"/>
    <cellStyle name="Normal 7 2 2 5 7 4" xfId="40645" xr:uid="{00000000-0005-0000-0000-000099560000}"/>
    <cellStyle name="Normal 7 2 2 5 8" xfId="2957" xr:uid="{00000000-0005-0000-0000-00009A560000}"/>
    <cellStyle name="Normal 7 2 2 5 8 2" xfId="11630" xr:uid="{00000000-0005-0000-0000-00009B560000}"/>
    <cellStyle name="Normal 7 2 2 5 8 2 2" xfId="28983" xr:uid="{00000000-0005-0000-0000-00009C560000}"/>
    <cellStyle name="Normal 7 2 2 5 8 2 3" xfId="46329" xr:uid="{00000000-0005-0000-0000-00009D560000}"/>
    <cellStyle name="Normal 7 2 2 5 8 3" xfId="20310" xr:uid="{00000000-0005-0000-0000-00009E560000}"/>
    <cellStyle name="Normal 7 2 2 5 8 4" xfId="37656" xr:uid="{00000000-0005-0000-0000-00009F560000}"/>
    <cellStyle name="Normal 7 2 2 5 9" xfId="8837" xr:uid="{00000000-0005-0000-0000-0000A0560000}"/>
    <cellStyle name="Normal 7 2 2 5 9 2" xfId="26190" xr:uid="{00000000-0005-0000-0000-0000A1560000}"/>
    <cellStyle name="Normal 7 2 2 5 9 3" xfId="43536" xr:uid="{00000000-0005-0000-0000-0000A2560000}"/>
    <cellStyle name="Normal 7 2 2 6" xfId="262" xr:uid="{00000000-0005-0000-0000-0000A3560000}"/>
    <cellStyle name="Normal 7 2 2 6 10" xfId="34961" xr:uid="{00000000-0005-0000-0000-0000A4560000}"/>
    <cellStyle name="Normal 7 2 2 6 2" xfId="997" xr:uid="{00000000-0005-0000-0000-0000A5560000}"/>
    <cellStyle name="Normal 7 2 2 6 2 2" xfId="2810" xr:uid="{00000000-0005-0000-0000-0000A6560000}"/>
    <cellStyle name="Normal 7 2 2 6 2 2 2" xfId="8592" xr:uid="{00000000-0005-0000-0000-0000A7560000}"/>
    <cellStyle name="Normal 7 2 2 6 2 2 2 2" xfId="17265" xr:uid="{00000000-0005-0000-0000-0000A8560000}"/>
    <cellStyle name="Normal 7 2 2 6 2 2 2 2 2" xfId="34618" xr:uid="{00000000-0005-0000-0000-0000A9560000}"/>
    <cellStyle name="Normal 7 2 2 6 2 2 2 2 3" xfId="51964" xr:uid="{00000000-0005-0000-0000-0000AA560000}"/>
    <cellStyle name="Normal 7 2 2 6 2 2 2 3" xfId="25945" xr:uid="{00000000-0005-0000-0000-0000AB560000}"/>
    <cellStyle name="Normal 7 2 2 6 2 2 2 4" xfId="43291" xr:uid="{00000000-0005-0000-0000-0000AC560000}"/>
    <cellStyle name="Normal 7 2 2 6 2 2 3" xfId="4623" xr:uid="{00000000-0005-0000-0000-0000AD560000}"/>
    <cellStyle name="Normal 7 2 2 6 2 2 3 2" xfId="13296" xr:uid="{00000000-0005-0000-0000-0000AE560000}"/>
    <cellStyle name="Normal 7 2 2 6 2 2 3 2 2" xfId="30649" xr:uid="{00000000-0005-0000-0000-0000AF560000}"/>
    <cellStyle name="Normal 7 2 2 6 2 2 3 2 3" xfId="47995" xr:uid="{00000000-0005-0000-0000-0000B0560000}"/>
    <cellStyle name="Normal 7 2 2 6 2 2 3 3" xfId="21976" xr:uid="{00000000-0005-0000-0000-0000B1560000}"/>
    <cellStyle name="Normal 7 2 2 6 2 2 3 4" xfId="39322" xr:uid="{00000000-0005-0000-0000-0000B2560000}"/>
    <cellStyle name="Normal 7 2 2 6 2 2 4" xfId="11483" xr:uid="{00000000-0005-0000-0000-0000B3560000}"/>
    <cellStyle name="Normal 7 2 2 6 2 2 4 2" xfId="28836" xr:uid="{00000000-0005-0000-0000-0000B4560000}"/>
    <cellStyle name="Normal 7 2 2 6 2 2 4 3" xfId="46182" xr:uid="{00000000-0005-0000-0000-0000B5560000}"/>
    <cellStyle name="Normal 7 2 2 6 2 2 5" xfId="20163" xr:uid="{00000000-0005-0000-0000-0000B6560000}"/>
    <cellStyle name="Normal 7 2 2 6 2 2 6" xfId="37509" xr:uid="{00000000-0005-0000-0000-0000B7560000}"/>
    <cellStyle name="Normal 7 2 2 6 2 3" xfId="1732" xr:uid="{00000000-0005-0000-0000-0000B8560000}"/>
    <cellStyle name="Normal 7 2 2 6 2 3 2" xfId="7514" xr:uid="{00000000-0005-0000-0000-0000B9560000}"/>
    <cellStyle name="Normal 7 2 2 6 2 3 2 2" xfId="16187" xr:uid="{00000000-0005-0000-0000-0000BA560000}"/>
    <cellStyle name="Normal 7 2 2 6 2 3 2 2 2" xfId="33540" xr:uid="{00000000-0005-0000-0000-0000BB560000}"/>
    <cellStyle name="Normal 7 2 2 6 2 3 2 2 3" xfId="50886" xr:uid="{00000000-0005-0000-0000-0000BC560000}"/>
    <cellStyle name="Normal 7 2 2 6 2 3 2 3" xfId="24867" xr:uid="{00000000-0005-0000-0000-0000BD560000}"/>
    <cellStyle name="Normal 7 2 2 6 2 3 2 4" xfId="42213" xr:uid="{00000000-0005-0000-0000-0000BE560000}"/>
    <cellStyle name="Normal 7 2 2 6 2 3 3" xfId="5358" xr:uid="{00000000-0005-0000-0000-0000BF560000}"/>
    <cellStyle name="Normal 7 2 2 6 2 3 3 2" xfId="14031" xr:uid="{00000000-0005-0000-0000-0000C0560000}"/>
    <cellStyle name="Normal 7 2 2 6 2 3 3 2 2" xfId="31384" xr:uid="{00000000-0005-0000-0000-0000C1560000}"/>
    <cellStyle name="Normal 7 2 2 6 2 3 3 2 3" xfId="48730" xr:uid="{00000000-0005-0000-0000-0000C2560000}"/>
    <cellStyle name="Normal 7 2 2 6 2 3 3 3" xfId="22711" xr:uid="{00000000-0005-0000-0000-0000C3560000}"/>
    <cellStyle name="Normal 7 2 2 6 2 3 3 4" xfId="40057" xr:uid="{00000000-0005-0000-0000-0000C4560000}"/>
    <cellStyle name="Normal 7 2 2 6 2 3 4" xfId="10405" xr:uid="{00000000-0005-0000-0000-0000C5560000}"/>
    <cellStyle name="Normal 7 2 2 6 2 3 4 2" xfId="27758" xr:uid="{00000000-0005-0000-0000-0000C6560000}"/>
    <cellStyle name="Normal 7 2 2 6 2 3 4 3" xfId="45104" xr:uid="{00000000-0005-0000-0000-0000C7560000}"/>
    <cellStyle name="Normal 7 2 2 6 2 3 5" xfId="19085" xr:uid="{00000000-0005-0000-0000-0000C8560000}"/>
    <cellStyle name="Normal 7 2 2 6 2 3 6" xfId="36431" xr:uid="{00000000-0005-0000-0000-0000C9560000}"/>
    <cellStyle name="Normal 7 2 2 6 2 4" xfId="6779" xr:uid="{00000000-0005-0000-0000-0000CA560000}"/>
    <cellStyle name="Normal 7 2 2 6 2 4 2" xfId="15452" xr:uid="{00000000-0005-0000-0000-0000CB560000}"/>
    <cellStyle name="Normal 7 2 2 6 2 4 2 2" xfId="32805" xr:uid="{00000000-0005-0000-0000-0000CC560000}"/>
    <cellStyle name="Normal 7 2 2 6 2 4 2 3" xfId="50151" xr:uid="{00000000-0005-0000-0000-0000CD560000}"/>
    <cellStyle name="Normal 7 2 2 6 2 4 3" xfId="24132" xr:uid="{00000000-0005-0000-0000-0000CE560000}"/>
    <cellStyle name="Normal 7 2 2 6 2 4 4" xfId="41478" xr:uid="{00000000-0005-0000-0000-0000CF560000}"/>
    <cellStyle name="Normal 7 2 2 6 2 5" xfId="3545" xr:uid="{00000000-0005-0000-0000-0000D0560000}"/>
    <cellStyle name="Normal 7 2 2 6 2 5 2" xfId="12218" xr:uid="{00000000-0005-0000-0000-0000D1560000}"/>
    <cellStyle name="Normal 7 2 2 6 2 5 2 2" xfId="29571" xr:uid="{00000000-0005-0000-0000-0000D2560000}"/>
    <cellStyle name="Normal 7 2 2 6 2 5 2 3" xfId="46917" xr:uid="{00000000-0005-0000-0000-0000D3560000}"/>
    <cellStyle name="Normal 7 2 2 6 2 5 3" xfId="20898" xr:uid="{00000000-0005-0000-0000-0000D4560000}"/>
    <cellStyle name="Normal 7 2 2 6 2 5 4" xfId="38244" xr:uid="{00000000-0005-0000-0000-0000D5560000}"/>
    <cellStyle name="Normal 7 2 2 6 2 6" xfId="9670" xr:uid="{00000000-0005-0000-0000-0000D6560000}"/>
    <cellStyle name="Normal 7 2 2 6 2 6 2" xfId="27023" xr:uid="{00000000-0005-0000-0000-0000D7560000}"/>
    <cellStyle name="Normal 7 2 2 6 2 6 3" xfId="44369" xr:uid="{00000000-0005-0000-0000-0000D8560000}"/>
    <cellStyle name="Normal 7 2 2 6 2 7" xfId="18350" xr:uid="{00000000-0005-0000-0000-0000D9560000}"/>
    <cellStyle name="Normal 7 2 2 6 2 8" xfId="35696" xr:uid="{00000000-0005-0000-0000-0000DA560000}"/>
    <cellStyle name="Normal 7 2 2 6 3" xfId="507" xr:uid="{00000000-0005-0000-0000-0000DB560000}"/>
    <cellStyle name="Normal 7 2 2 6 3 2" xfId="2320" xr:uid="{00000000-0005-0000-0000-0000DC560000}"/>
    <cellStyle name="Normal 7 2 2 6 3 2 2" xfId="8102" xr:uid="{00000000-0005-0000-0000-0000DD560000}"/>
    <cellStyle name="Normal 7 2 2 6 3 2 2 2" xfId="16775" xr:uid="{00000000-0005-0000-0000-0000DE560000}"/>
    <cellStyle name="Normal 7 2 2 6 3 2 2 2 2" xfId="34128" xr:uid="{00000000-0005-0000-0000-0000DF560000}"/>
    <cellStyle name="Normal 7 2 2 6 3 2 2 2 3" xfId="51474" xr:uid="{00000000-0005-0000-0000-0000E0560000}"/>
    <cellStyle name="Normal 7 2 2 6 3 2 2 3" xfId="25455" xr:uid="{00000000-0005-0000-0000-0000E1560000}"/>
    <cellStyle name="Normal 7 2 2 6 3 2 2 4" xfId="42801" xr:uid="{00000000-0005-0000-0000-0000E2560000}"/>
    <cellStyle name="Normal 7 2 2 6 3 2 3" xfId="5603" xr:uid="{00000000-0005-0000-0000-0000E3560000}"/>
    <cellStyle name="Normal 7 2 2 6 3 2 3 2" xfId="14276" xr:uid="{00000000-0005-0000-0000-0000E4560000}"/>
    <cellStyle name="Normal 7 2 2 6 3 2 3 2 2" xfId="31629" xr:uid="{00000000-0005-0000-0000-0000E5560000}"/>
    <cellStyle name="Normal 7 2 2 6 3 2 3 2 3" xfId="48975" xr:uid="{00000000-0005-0000-0000-0000E6560000}"/>
    <cellStyle name="Normal 7 2 2 6 3 2 3 3" xfId="22956" xr:uid="{00000000-0005-0000-0000-0000E7560000}"/>
    <cellStyle name="Normal 7 2 2 6 3 2 3 4" xfId="40302" xr:uid="{00000000-0005-0000-0000-0000E8560000}"/>
    <cellStyle name="Normal 7 2 2 6 3 2 4" xfId="10993" xr:uid="{00000000-0005-0000-0000-0000E9560000}"/>
    <cellStyle name="Normal 7 2 2 6 3 2 4 2" xfId="28346" xr:uid="{00000000-0005-0000-0000-0000EA560000}"/>
    <cellStyle name="Normal 7 2 2 6 3 2 4 3" xfId="45692" xr:uid="{00000000-0005-0000-0000-0000EB560000}"/>
    <cellStyle name="Normal 7 2 2 6 3 2 5" xfId="19673" xr:uid="{00000000-0005-0000-0000-0000EC560000}"/>
    <cellStyle name="Normal 7 2 2 6 3 2 6" xfId="37019" xr:uid="{00000000-0005-0000-0000-0000ED560000}"/>
    <cellStyle name="Normal 7 2 2 6 3 3" xfId="6289" xr:uid="{00000000-0005-0000-0000-0000EE560000}"/>
    <cellStyle name="Normal 7 2 2 6 3 3 2" xfId="14962" xr:uid="{00000000-0005-0000-0000-0000EF560000}"/>
    <cellStyle name="Normal 7 2 2 6 3 3 2 2" xfId="32315" xr:uid="{00000000-0005-0000-0000-0000F0560000}"/>
    <cellStyle name="Normal 7 2 2 6 3 3 2 3" xfId="49661" xr:uid="{00000000-0005-0000-0000-0000F1560000}"/>
    <cellStyle name="Normal 7 2 2 6 3 3 3" xfId="23642" xr:uid="{00000000-0005-0000-0000-0000F2560000}"/>
    <cellStyle name="Normal 7 2 2 6 3 3 4" xfId="40988" xr:uid="{00000000-0005-0000-0000-0000F3560000}"/>
    <cellStyle name="Normal 7 2 2 6 3 4" xfId="4133" xr:uid="{00000000-0005-0000-0000-0000F4560000}"/>
    <cellStyle name="Normal 7 2 2 6 3 4 2" xfId="12806" xr:uid="{00000000-0005-0000-0000-0000F5560000}"/>
    <cellStyle name="Normal 7 2 2 6 3 4 2 2" xfId="30159" xr:uid="{00000000-0005-0000-0000-0000F6560000}"/>
    <cellStyle name="Normal 7 2 2 6 3 4 2 3" xfId="47505" xr:uid="{00000000-0005-0000-0000-0000F7560000}"/>
    <cellStyle name="Normal 7 2 2 6 3 4 3" xfId="21486" xr:uid="{00000000-0005-0000-0000-0000F8560000}"/>
    <cellStyle name="Normal 7 2 2 6 3 4 4" xfId="38832" xr:uid="{00000000-0005-0000-0000-0000F9560000}"/>
    <cellStyle name="Normal 7 2 2 6 3 5" xfId="9180" xr:uid="{00000000-0005-0000-0000-0000FA560000}"/>
    <cellStyle name="Normal 7 2 2 6 3 5 2" xfId="26533" xr:uid="{00000000-0005-0000-0000-0000FB560000}"/>
    <cellStyle name="Normal 7 2 2 6 3 5 3" xfId="43879" xr:uid="{00000000-0005-0000-0000-0000FC560000}"/>
    <cellStyle name="Normal 7 2 2 6 3 6" xfId="17860" xr:uid="{00000000-0005-0000-0000-0000FD560000}"/>
    <cellStyle name="Normal 7 2 2 6 3 7" xfId="35206" xr:uid="{00000000-0005-0000-0000-0000FE560000}"/>
    <cellStyle name="Normal 7 2 2 6 4" xfId="2075" xr:uid="{00000000-0005-0000-0000-0000FF560000}"/>
    <cellStyle name="Normal 7 2 2 6 4 2" xfId="7857" xr:uid="{00000000-0005-0000-0000-000000570000}"/>
    <cellStyle name="Normal 7 2 2 6 4 2 2" xfId="16530" xr:uid="{00000000-0005-0000-0000-000001570000}"/>
    <cellStyle name="Normal 7 2 2 6 4 2 2 2" xfId="33883" xr:uid="{00000000-0005-0000-0000-000002570000}"/>
    <cellStyle name="Normal 7 2 2 6 4 2 2 3" xfId="51229" xr:uid="{00000000-0005-0000-0000-000003570000}"/>
    <cellStyle name="Normal 7 2 2 6 4 2 3" xfId="25210" xr:uid="{00000000-0005-0000-0000-000004570000}"/>
    <cellStyle name="Normal 7 2 2 6 4 2 4" xfId="42556" xr:uid="{00000000-0005-0000-0000-000005570000}"/>
    <cellStyle name="Normal 7 2 2 6 4 3" xfId="3888" xr:uid="{00000000-0005-0000-0000-000006570000}"/>
    <cellStyle name="Normal 7 2 2 6 4 3 2" xfId="12561" xr:uid="{00000000-0005-0000-0000-000007570000}"/>
    <cellStyle name="Normal 7 2 2 6 4 3 2 2" xfId="29914" xr:uid="{00000000-0005-0000-0000-000008570000}"/>
    <cellStyle name="Normal 7 2 2 6 4 3 2 3" xfId="47260" xr:uid="{00000000-0005-0000-0000-000009570000}"/>
    <cellStyle name="Normal 7 2 2 6 4 3 3" xfId="21241" xr:uid="{00000000-0005-0000-0000-00000A570000}"/>
    <cellStyle name="Normal 7 2 2 6 4 3 4" xfId="38587" xr:uid="{00000000-0005-0000-0000-00000B570000}"/>
    <cellStyle name="Normal 7 2 2 6 4 4" xfId="10748" xr:uid="{00000000-0005-0000-0000-00000C570000}"/>
    <cellStyle name="Normal 7 2 2 6 4 4 2" xfId="28101" xr:uid="{00000000-0005-0000-0000-00000D570000}"/>
    <cellStyle name="Normal 7 2 2 6 4 4 3" xfId="45447" xr:uid="{00000000-0005-0000-0000-00000E570000}"/>
    <cellStyle name="Normal 7 2 2 6 4 5" xfId="19428" xr:uid="{00000000-0005-0000-0000-00000F570000}"/>
    <cellStyle name="Normal 7 2 2 6 4 6" xfId="36774" xr:uid="{00000000-0005-0000-0000-000010570000}"/>
    <cellStyle name="Normal 7 2 2 6 5" xfId="1242" xr:uid="{00000000-0005-0000-0000-000011570000}"/>
    <cellStyle name="Normal 7 2 2 6 5 2" xfId="7024" xr:uid="{00000000-0005-0000-0000-000012570000}"/>
    <cellStyle name="Normal 7 2 2 6 5 2 2" xfId="15697" xr:uid="{00000000-0005-0000-0000-000013570000}"/>
    <cellStyle name="Normal 7 2 2 6 5 2 2 2" xfId="33050" xr:uid="{00000000-0005-0000-0000-000014570000}"/>
    <cellStyle name="Normal 7 2 2 6 5 2 2 3" xfId="50396" xr:uid="{00000000-0005-0000-0000-000015570000}"/>
    <cellStyle name="Normal 7 2 2 6 5 2 3" xfId="24377" xr:uid="{00000000-0005-0000-0000-000016570000}"/>
    <cellStyle name="Normal 7 2 2 6 5 2 4" xfId="41723" xr:uid="{00000000-0005-0000-0000-000017570000}"/>
    <cellStyle name="Normal 7 2 2 6 5 3" xfId="4868" xr:uid="{00000000-0005-0000-0000-000018570000}"/>
    <cellStyle name="Normal 7 2 2 6 5 3 2" xfId="13541" xr:uid="{00000000-0005-0000-0000-000019570000}"/>
    <cellStyle name="Normal 7 2 2 6 5 3 2 2" xfId="30894" xr:uid="{00000000-0005-0000-0000-00001A570000}"/>
    <cellStyle name="Normal 7 2 2 6 5 3 2 3" xfId="48240" xr:uid="{00000000-0005-0000-0000-00001B570000}"/>
    <cellStyle name="Normal 7 2 2 6 5 3 3" xfId="22221" xr:uid="{00000000-0005-0000-0000-00001C570000}"/>
    <cellStyle name="Normal 7 2 2 6 5 3 4" xfId="39567" xr:uid="{00000000-0005-0000-0000-00001D570000}"/>
    <cellStyle name="Normal 7 2 2 6 5 4" xfId="9915" xr:uid="{00000000-0005-0000-0000-00001E570000}"/>
    <cellStyle name="Normal 7 2 2 6 5 4 2" xfId="27268" xr:uid="{00000000-0005-0000-0000-00001F570000}"/>
    <cellStyle name="Normal 7 2 2 6 5 4 3" xfId="44614" xr:uid="{00000000-0005-0000-0000-000020570000}"/>
    <cellStyle name="Normal 7 2 2 6 5 5" xfId="18595" xr:uid="{00000000-0005-0000-0000-000021570000}"/>
    <cellStyle name="Normal 7 2 2 6 5 6" xfId="35941" xr:uid="{00000000-0005-0000-0000-000022570000}"/>
    <cellStyle name="Normal 7 2 2 6 6" xfId="6044" xr:uid="{00000000-0005-0000-0000-000023570000}"/>
    <cellStyle name="Normal 7 2 2 6 6 2" xfId="14717" xr:uid="{00000000-0005-0000-0000-000024570000}"/>
    <cellStyle name="Normal 7 2 2 6 6 2 2" xfId="32070" xr:uid="{00000000-0005-0000-0000-000025570000}"/>
    <cellStyle name="Normal 7 2 2 6 6 2 3" xfId="49416" xr:uid="{00000000-0005-0000-0000-000026570000}"/>
    <cellStyle name="Normal 7 2 2 6 6 3" xfId="23397" xr:uid="{00000000-0005-0000-0000-000027570000}"/>
    <cellStyle name="Normal 7 2 2 6 6 4" xfId="40743" xr:uid="{00000000-0005-0000-0000-000028570000}"/>
    <cellStyle name="Normal 7 2 2 6 7" xfId="3055" xr:uid="{00000000-0005-0000-0000-000029570000}"/>
    <cellStyle name="Normal 7 2 2 6 7 2" xfId="11728" xr:uid="{00000000-0005-0000-0000-00002A570000}"/>
    <cellStyle name="Normal 7 2 2 6 7 2 2" xfId="29081" xr:uid="{00000000-0005-0000-0000-00002B570000}"/>
    <cellStyle name="Normal 7 2 2 6 7 2 3" xfId="46427" xr:uid="{00000000-0005-0000-0000-00002C570000}"/>
    <cellStyle name="Normal 7 2 2 6 7 3" xfId="20408" xr:uid="{00000000-0005-0000-0000-00002D570000}"/>
    <cellStyle name="Normal 7 2 2 6 7 4" xfId="37754" xr:uid="{00000000-0005-0000-0000-00002E570000}"/>
    <cellStyle name="Normal 7 2 2 6 8" xfId="8935" xr:uid="{00000000-0005-0000-0000-00002F570000}"/>
    <cellStyle name="Normal 7 2 2 6 8 2" xfId="26288" xr:uid="{00000000-0005-0000-0000-000030570000}"/>
    <cellStyle name="Normal 7 2 2 6 8 3" xfId="43634" xr:uid="{00000000-0005-0000-0000-000031570000}"/>
    <cellStyle name="Normal 7 2 2 6 9" xfId="17615" xr:uid="{00000000-0005-0000-0000-000032570000}"/>
    <cellStyle name="Normal 7 2 2 7" xfId="115" xr:uid="{00000000-0005-0000-0000-000033570000}"/>
    <cellStyle name="Normal 7 2 2 7 10" xfId="34814" xr:uid="{00000000-0005-0000-0000-000034570000}"/>
    <cellStyle name="Normal 7 2 2 7 2" xfId="850" xr:uid="{00000000-0005-0000-0000-000035570000}"/>
    <cellStyle name="Normal 7 2 2 7 2 2" xfId="2663" xr:uid="{00000000-0005-0000-0000-000036570000}"/>
    <cellStyle name="Normal 7 2 2 7 2 2 2" xfId="8445" xr:uid="{00000000-0005-0000-0000-000037570000}"/>
    <cellStyle name="Normal 7 2 2 7 2 2 2 2" xfId="17118" xr:uid="{00000000-0005-0000-0000-000038570000}"/>
    <cellStyle name="Normal 7 2 2 7 2 2 2 2 2" xfId="34471" xr:uid="{00000000-0005-0000-0000-000039570000}"/>
    <cellStyle name="Normal 7 2 2 7 2 2 2 2 3" xfId="51817" xr:uid="{00000000-0005-0000-0000-00003A570000}"/>
    <cellStyle name="Normal 7 2 2 7 2 2 2 3" xfId="25798" xr:uid="{00000000-0005-0000-0000-00003B570000}"/>
    <cellStyle name="Normal 7 2 2 7 2 2 2 4" xfId="43144" xr:uid="{00000000-0005-0000-0000-00003C570000}"/>
    <cellStyle name="Normal 7 2 2 7 2 2 3" xfId="4476" xr:uid="{00000000-0005-0000-0000-00003D570000}"/>
    <cellStyle name="Normal 7 2 2 7 2 2 3 2" xfId="13149" xr:uid="{00000000-0005-0000-0000-00003E570000}"/>
    <cellStyle name="Normal 7 2 2 7 2 2 3 2 2" xfId="30502" xr:uid="{00000000-0005-0000-0000-00003F570000}"/>
    <cellStyle name="Normal 7 2 2 7 2 2 3 2 3" xfId="47848" xr:uid="{00000000-0005-0000-0000-000040570000}"/>
    <cellStyle name="Normal 7 2 2 7 2 2 3 3" xfId="21829" xr:uid="{00000000-0005-0000-0000-000041570000}"/>
    <cellStyle name="Normal 7 2 2 7 2 2 3 4" xfId="39175" xr:uid="{00000000-0005-0000-0000-000042570000}"/>
    <cellStyle name="Normal 7 2 2 7 2 2 4" xfId="11336" xr:uid="{00000000-0005-0000-0000-000043570000}"/>
    <cellStyle name="Normal 7 2 2 7 2 2 4 2" xfId="28689" xr:uid="{00000000-0005-0000-0000-000044570000}"/>
    <cellStyle name="Normal 7 2 2 7 2 2 4 3" xfId="46035" xr:uid="{00000000-0005-0000-0000-000045570000}"/>
    <cellStyle name="Normal 7 2 2 7 2 2 5" xfId="20016" xr:uid="{00000000-0005-0000-0000-000046570000}"/>
    <cellStyle name="Normal 7 2 2 7 2 2 6" xfId="37362" xr:uid="{00000000-0005-0000-0000-000047570000}"/>
    <cellStyle name="Normal 7 2 2 7 2 3" xfId="1585" xr:uid="{00000000-0005-0000-0000-000048570000}"/>
    <cellStyle name="Normal 7 2 2 7 2 3 2" xfId="7367" xr:uid="{00000000-0005-0000-0000-000049570000}"/>
    <cellStyle name="Normal 7 2 2 7 2 3 2 2" xfId="16040" xr:uid="{00000000-0005-0000-0000-00004A570000}"/>
    <cellStyle name="Normal 7 2 2 7 2 3 2 2 2" xfId="33393" xr:uid="{00000000-0005-0000-0000-00004B570000}"/>
    <cellStyle name="Normal 7 2 2 7 2 3 2 2 3" xfId="50739" xr:uid="{00000000-0005-0000-0000-00004C570000}"/>
    <cellStyle name="Normal 7 2 2 7 2 3 2 3" xfId="24720" xr:uid="{00000000-0005-0000-0000-00004D570000}"/>
    <cellStyle name="Normal 7 2 2 7 2 3 2 4" xfId="42066" xr:uid="{00000000-0005-0000-0000-00004E570000}"/>
    <cellStyle name="Normal 7 2 2 7 2 3 3" xfId="5211" xr:uid="{00000000-0005-0000-0000-00004F570000}"/>
    <cellStyle name="Normal 7 2 2 7 2 3 3 2" xfId="13884" xr:uid="{00000000-0005-0000-0000-000050570000}"/>
    <cellStyle name="Normal 7 2 2 7 2 3 3 2 2" xfId="31237" xr:uid="{00000000-0005-0000-0000-000051570000}"/>
    <cellStyle name="Normal 7 2 2 7 2 3 3 2 3" xfId="48583" xr:uid="{00000000-0005-0000-0000-000052570000}"/>
    <cellStyle name="Normal 7 2 2 7 2 3 3 3" xfId="22564" xr:uid="{00000000-0005-0000-0000-000053570000}"/>
    <cellStyle name="Normal 7 2 2 7 2 3 3 4" xfId="39910" xr:uid="{00000000-0005-0000-0000-000054570000}"/>
    <cellStyle name="Normal 7 2 2 7 2 3 4" xfId="10258" xr:uid="{00000000-0005-0000-0000-000055570000}"/>
    <cellStyle name="Normal 7 2 2 7 2 3 4 2" xfId="27611" xr:uid="{00000000-0005-0000-0000-000056570000}"/>
    <cellStyle name="Normal 7 2 2 7 2 3 4 3" xfId="44957" xr:uid="{00000000-0005-0000-0000-000057570000}"/>
    <cellStyle name="Normal 7 2 2 7 2 3 5" xfId="18938" xr:uid="{00000000-0005-0000-0000-000058570000}"/>
    <cellStyle name="Normal 7 2 2 7 2 3 6" xfId="36284" xr:uid="{00000000-0005-0000-0000-000059570000}"/>
    <cellStyle name="Normal 7 2 2 7 2 4" xfId="6632" xr:uid="{00000000-0005-0000-0000-00005A570000}"/>
    <cellStyle name="Normal 7 2 2 7 2 4 2" xfId="15305" xr:uid="{00000000-0005-0000-0000-00005B570000}"/>
    <cellStyle name="Normal 7 2 2 7 2 4 2 2" xfId="32658" xr:uid="{00000000-0005-0000-0000-00005C570000}"/>
    <cellStyle name="Normal 7 2 2 7 2 4 2 3" xfId="50004" xr:uid="{00000000-0005-0000-0000-00005D570000}"/>
    <cellStyle name="Normal 7 2 2 7 2 4 3" xfId="23985" xr:uid="{00000000-0005-0000-0000-00005E570000}"/>
    <cellStyle name="Normal 7 2 2 7 2 4 4" xfId="41331" xr:uid="{00000000-0005-0000-0000-00005F570000}"/>
    <cellStyle name="Normal 7 2 2 7 2 5" xfId="3398" xr:uid="{00000000-0005-0000-0000-000060570000}"/>
    <cellStyle name="Normal 7 2 2 7 2 5 2" xfId="12071" xr:uid="{00000000-0005-0000-0000-000061570000}"/>
    <cellStyle name="Normal 7 2 2 7 2 5 2 2" xfId="29424" xr:uid="{00000000-0005-0000-0000-000062570000}"/>
    <cellStyle name="Normal 7 2 2 7 2 5 2 3" xfId="46770" xr:uid="{00000000-0005-0000-0000-000063570000}"/>
    <cellStyle name="Normal 7 2 2 7 2 5 3" xfId="20751" xr:uid="{00000000-0005-0000-0000-000064570000}"/>
    <cellStyle name="Normal 7 2 2 7 2 5 4" xfId="38097" xr:uid="{00000000-0005-0000-0000-000065570000}"/>
    <cellStyle name="Normal 7 2 2 7 2 6" xfId="9523" xr:uid="{00000000-0005-0000-0000-000066570000}"/>
    <cellStyle name="Normal 7 2 2 7 2 6 2" xfId="26876" xr:uid="{00000000-0005-0000-0000-000067570000}"/>
    <cellStyle name="Normal 7 2 2 7 2 6 3" xfId="44222" xr:uid="{00000000-0005-0000-0000-000068570000}"/>
    <cellStyle name="Normal 7 2 2 7 2 7" xfId="18203" xr:uid="{00000000-0005-0000-0000-000069570000}"/>
    <cellStyle name="Normal 7 2 2 7 2 8" xfId="35549" xr:uid="{00000000-0005-0000-0000-00006A570000}"/>
    <cellStyle name="Normal 7 2 2 7 3" xfId="605" xr:uid="{00000000-0005-0000-0000-00006B570000}"/>
    <cellStyle name="Normal 7 2 2 7 3 2" xfId="2418" xr:uid="{00000000-0005-0000-0000-00006C570000}"/>
    <cellStyle name="Normal 7 2 2 7 3 2 2" xfId="8200" xr:uid="{00000000-0005-0000-0000-00006D570000}"/>
    <cellStyle name="Normal 7 2 2 7 3 2 2 2" xfId="16873" xr:uid="{00000000-0005-0000-0000-00006E570000}"/>
    <cellStyle name="Normal 7 2 2 7 3 2 2 2 2" xfId="34226" xr:uid="{00000000-0005-0000-0000-00006F570000}"/>
    <cellStyle name="Normal 7 2 2 7 3 2 2 2 3" xfId="51572" xr:uid="{00000000-0005-0000-0000-000070570000}"/>
    <cellStyle name="Normal 7 2 2 7 3 2 2 3" xfId="25553" xr:uid="{00000000-0005-0000-0000-000071570000}"/>
    <cellStyle name="Normal 7 2 2 7 3 2 2 4" xfId="42899" xr:uid="{00000000-0005-0000-0000-000072570000}"/>
    <cellStyle name="Normal 7 2 2 7 3 2 3" xfId="5701" xr:uid="{00000000-0005-0000-0000-000073570000}"/>
    <cellStyle name="Normal 7 2 2 7 3 2 3 2" xfId="14374" xr:uid="{00000000-0005-0000-0000-000074570000}"/>
    <cellStyle name="Normal 7 2 2 7 3 2 3 2 2" xfId="31727" xr:uid="{00000000-0005-0000-0000-000075570000}"/>
    <cellStyle name="Normal 7 2 2 7 3 2 3 2 3" xfId="49073" xr:uid="{00000000-0005-0000-0000-000076570000}"/>
    <cellStyle name="Normal 7 2 2 7 3 2 3 3" xfId="23054" xr:uid="{00000000-0005-0000-0000-000077570000}"/>
    <cellStyle name="Normal 7 2 2 7 3 2 3 4" xfId="40400" xr:uid="{00000000-0005-0000-0000-000078570000}"/>
    <cellStyle name="Normal 7 2 2 7 3 2 4" xfId="11091" xr:uid="{00000000-0005-0000-0000-000079570000}"/>
    <cellStyle name="Normal 7 2 2 7 3 2 4 2" xfId="28444" xr:uid="{00000000-0005-0000-0000-00007A570000}"/>
    <cellStyle name="Normal 7 2 2 7 3 2 4 3" xfId="45790" xr:uid="{00000000-0005-0000-0000-00007B570000}"/>
    <cellStyle name="Normal 7 2 2 7 3 2 5" xfId="19771" xr:uid="{00000000-0005-0000-0000-00007C570000}"/>
    <cellStyle name="Normal 7 2 2 7 3 2 6" xfId="37117" xr:uid="{00000000-0005-0000-0000-00007D570000}"/>
    <cellStyle name="Normal 7 2 2 7 3 3" xfId="6387" xr:uid="{00000000-0005-0000-0000-00007E570000}"/>
    <cellStyle name="Normal 7 2 2 7 3 3 2" xfId="15060" xr:uid="{00000000-0005-0000-0000-00007F570000}"/>
    <cellStyle name="Normal 7 2 2 7 3 3 2 2" xfId="32413" xr:uid="{00000000-0005-0000-0000-000080570000}"/>
    <cellStyle name="Normal 7 2 2 7 3 3 2 3" xfId="49759" xr:uid="{00000000-0005-0000-0000-000081570000}"/>
    <cellStyle name="Normal 7 2 2 7 3 3 3" xfId="23740" xr:uid="{00000000-0005-0000-0000-000082570000}"/>
    <cellStyle name="Normal 7 2 2 7 3 3 4" xfId="41086" xr:uid="{00000000-0005-0000-0000-000083570000}"/>
    <cellStyle name="Normal 7 2 2 7 3 4" xfId="4231" xr:uid="{00000000-0005-0000-0000-000084570000}"/>
    <cellStyle name="Normal 7 2 2 7 3 4 2" xfId="12904" xr:uid="{00000000-0005-0000-0000-000085570000}"/>
    <cellStyle name="Normal 7 2 2 7 3 4 2 2" xfId="30257" xr:uid="{00000000-0005-0000-0000-000086570000}"/>
    <cellStyle name="Normal 7 2 2 7 3 4 2 3" xfId="47603" xr:uid="{00000000-0005-0000-0000-000087570000}"/>
    <cellStyle name="Normal 7 2 2 7 3 4 3" xfId="21584" xr:uid="{00000000-0005-0000-0000-000088570000}"/>
    <cellStyle name="Normal 7 2 2 7 3 4 4" xfId="38930" xr:uid="{00000000-0005-0000-0000-000089570000}"/>
    <cellStyle name="Normal 7 2 2 7 3 5" xfId="9278" xr:uid="{00000000-0005-0000-0000-00008A570000}"/>
    <cellStyle name="Normal 7 2 2 7 3 5 2" xfId="26631" xr:uid="{00000000-0005-0000-0000-00008B570000}"/>
    <cellStyle name="Normal 7 2 2 7 3 5 3" xfId="43977" xr:uid="{00000000-0005-0000-0000-00008C570000}"/>
    <cellStyle name="Normal 7 2 2 7 3 6" xfId="17958" xr:uid="{00000000-0005-0000-0000-00008D570000}"/>
    <cellStyle name="Normal 7 2 2 7 3 7" xfId="35304" xr:uid="{00000000-0005-0000-0000-00008E570000}"/>
    <cellStyle name="Normal 7 2 2 7 4" xfId="1928" xr:uid="{00000000-0005-0000-0000-00008F570000}"/>
    <cellStyle name="Normal 7 2 2 7 4 2" xfId="7710" xr:uid="{00000000-0005-0000-0000-000090570000}"/>
    <cellStyle name="Normal 7 2 2 7 4 2 2" xfId="16383" xr:uid="{00000000-0005-0000-0000-000091570000}"/>
    <cellStyle name="Normal 7 2 2 7 4 2 2 2" xfId="33736" xr:uid="{00000000-0005-0000-0000-000092570000}"/>
    <cellStyle name="Normal 7 2 2 7 4 2 2 3" xfId="51082" xr:uid="{00000000-0005-0000-0000-000093570000}"/>
    <cellStyle name="Normal 7 2 2 7 4 2 3" xfId="25063" xr:uid="{00000000-0005-0000-0000-000094570000}"/>
    <cellStyle name="Normal 7 2 2 7 4 2 4" xfId="42409" xr:uid="{00000000-0005-0000-0000-000095570000}"/>
    <cellStyle name="Normal 7 2 2 7 4 3" xfId="3741" xr:uid="{00000000-0005-0000-0000-000096570000}"/>
    <cellStyle name="Normal 7 2 2 7 4 3 2" xfId="12414" xr:uid="{00000000-0005-0000-0000-000097570000}"/>
    <cellStyle name="Normal 7 2 2 7 4 3 2 2" xfId="29767" xr:uid="{00000000-0005-0000-0000-000098570000}"/>
    <cellStyle name="Normal 7 2 2 7 4 3 2 3" xfId="47113" xr:uid="{00000000-0005-0000-0000-000099570000}"/>
    <cellStyle name="Normal 7 2 2 7 4 3 3" xfId="21094" xr:uid="{00000000-0005-0000-0000-00009A570000}"/>
    <cellStyle name="Normal 7 2 2 7 4 3 4" xfId="38440" xr:uid="{00000000-0005-0000-0000-00009B570000}"/>
    <cellStyle name="Normal 7 2 2 7 4 4" xfId="10601" xr:uid="{00000000-0005-0000-0000-00009C570000}"/>
    <cellStyle name="Normal 7 2 2 7 4 4 2" xfId="27954" xr:uid="{00000000-0005-0000-0000-00009D570000}"/>
    <cellStyle name="Normal 7 2 2 7 4 4 3" xfId="45300" xr:uid="{00000000-0005-0000-0000-00009E570000}"/>
    <cellStyle name="Normal 7 2 2 7 4 5" xfId="19281" xr:uid="{00000000-0005-0000-0000-00009F570000}"/>
    <cellStyle name="Normal 7 2 2 7 4 6" xfId="36627" xr:uid="{00000000-0005-0000-0000-0000A0570000}"/>
    <cellStyle name="Normal 7 2 2 7 5" xfId="1340" xr:uid="{00000000-0005-0000-0000-0000A1570000}"/>
    <cellStyle name="Normal 7 2 2 7 5 2" xfId="7122" xr:uid="{00000000-0005-0000-0000-0000A2570000}"/>
    <cellStyle name="Normal 7 2 2 7 5 2 2" xfId="15795" xr:uid="{00000000-0005-0000-0000-0000A3570000}"/>
    <cellStyle name="Normal 7 2 2 7 5 2 2 2" xfId="33148" xr:uid="{00000000-0005-0000-0000-0000A4570000}"/>
    <cellStyle name="Normal 7 2 2 7 5 2 2 3" xfId="50494" xr:uid="{00000000-0005-0000-0000-0000A5570000}"/>
    <cellStyle name="Normal 7 2 2 7 5 2 3" xfId="24475" xr:uid="{00000000-0005-0000-0000-0000A6570000}"/>
    <cellStyle name="Normal 7 2 2 7 5 2 4" xfId="41821" xr:uid="{00000000-0005-0000-0000-0000A7570000}"/>
    <cellStyle name="Normal 7 2 2 7 5 3" xfId="4966" xr:uid="{00000000-0005-0000-0000-0000A8570000}"/>
    <cellStyle name="Normal 7 2 2 7 5 3 2" xfId="13639" xr:uid="{00000000-0005-0000-0000-0000A9570000}"/>
    <cellStyle name="Normal 7 2 2 7 5 3 2 2" xfId="30992" xr:uid="{00000000-0005-0000-0000-0000AA570000}"/>
    <cellStyle name="Normal 7 2 2 7 5 3 2 3" xfId="48338" xr:uid="{00000000-0005-0000-0000-0000AB570000}"/>
    <cellStyle name="Normal 7 2 2 7 5 3 3" xfId="22319" xr:uid="{00000000-0005-0000-0000-0000AC570000}"/>
    <cellStyle name="Normal 7 2 2 7 5 3 4" xfId="39665" xr:uid="{00000000-0005-0000-0000-0000AD570000}"/>
    <cellStyle name="Normal 7 2 2 7 5 4" xfId="10013" xr:uid="{00000000-0005-0000-0000-0000AE570000}"/>
    <cellStyle name="Normal 7 2 2 7 5 4 2" xfId="27366" xr:uid="{00000000-0005-0000-0000-0000AF570000}"/>
    <cellStyle name="Normal 7 2 2 7 5 4 3" xfId="44712" xr:uid="{00000000-0005-0000-0000-0000B0570000}"/>
    <cellStyle name="Normal 7 2 2 7 5 5" xfId="18693" xr:uid="{00000000-0005-0000-0000-0000B1570000}"/>
    <cellStyle name="Normal 7 2 2 7 5 6" xfId="36039" xr:uid="{00000000-0005-0000-0000-0000B2570000}"/>
    <cellStyle name="Normal 7 2 2 7 6" xfId="5897" xr:uid="{00000000-0005-0000-0000-0000B3570000}"/>
    <cellStyle name="Normal 7 2 2 7 6 2" xfId="14570" xr:uid="{00000000-0005-0000-0000-0000B4570000}"/>
    <cellStyle name="Normal 7 2 2 7 6 2 2" xfId="31923" xr:uid="{00000000-0005-0000-0000-0000B5570000}"/>
    <cellStyle name="Normal 7 2 2 7 6 2 3" xfId="49269" xr:uid="{00000000-0005-0000-0000-0000B6570000}"/>
    <cellStyle name="Normal 7 2 2 7 6 3" xfId="23250" xr:uid="{00000000-0005-0000-0000-0000B7570000}"/>
    <cellStyle name="Normal 7 2 2 7 6 4" xfId="40596" xr:uid="{00000000-0005-0000-0000-0000B8570000}"/>
    <cellStyle name="Normal 7 2 2 7 7" xfId="3153" xr:uid="{00000000-0005-0000-0000-0000B9570000}"/>
    <cellStyle name="Normal 7 2 2 7 7 2" xfId="11826" xr:uid="{00000000-0005-0000-0000-0000BA570000}"/>
    <cellStyle name="Normal 7 2 2 7 7 2 2" xfId="29179" xr:uid="{00000000-0005-0000-0000-0000BB570000}"/>
    <cellStyle name="Normal 7 2 2 7 7 2 3" xfId="46525" xr:uid="{00000000-0005-0000-0000-0000BC570000}"/>
    <cellStyle name="Normal 7 2 2 7 7 3" xfId="20506" xr:uid="{00000000-0005-0000-0000-0000BD570000}"/>
    <cellStyle name="Normal 7 2 2 7 7 4" xfId="37852" xr:uid="{00000000-0005-0000-0000-0000BE570000}"/>
    <cellStyle name="Normal 7 2 2 7 8" xfId="8788" xr:uid="{00000000-0005-0000-0000-0000BF570000}"/>
    <cellStyle name="Normal 7 2 2 7 8 2" xfId="26141" xr:uid="{00000000-0005-0000-0000-0000C0570000}"/>
    <cellStyle name="Normal 7 2 2 7 8 3" xfId="43487" xr:uid="{00000000-0005-0000-0000-0000C1570000}"/>
    <cellStyle name="Normal 7 2 2 7 9" xfId="17468" xr:uid="{00000000-0005-0000-0000-0000C2570000}"/>
    <cellStyle name="Normal 7 2 2 8" xfId="752" xr:uid="{00000000-0005-0000-0000-0000C3570000}"/>
    <cellStyle name="Normal 7 2 2 8 2" xfId="2565" xr:uid="{00000000-0005-0000-0000-0000C4570000}"/>
    <cellStyle name="Normal 7 2 2 8 2 2" xfId="8347" xr:uid="{00000000-0005-0000-0000-0000C5570000}"/>
    <cellStyle name="Normal 7 2 2 8 2 2 2" xfId="17020" xr:uid="{00000000-0005-0000-0000-0000C6570000}"/>
    <cellStyle name="Normal 7 2 2 8 2 2 2 2" xfId="34373" xr:uid="{00000000-0005-0000-0000-0000C7570000}"/>
    <cellStyle name="Normal 7 2 2 8 2 2 2 3" xfId="51719" xr:uid="{00000000-0005-0000-0000-0000C8570000}"/>
    <cellStyle name="Normal 7 2 2 8 2 2 3" xfId="25700" xr:uid="{00000000-0005-0000-0000-0000C9570000}"/>
    <cellStyle name="Normal 7 2 2 8 2 2 4" xfId="43046" xr:uid="{00000000-0005-0000-0000-0000CA570000}"/>
    <cellStyle name="Normal 7 2 2 8 2 3" xfId="4378" xr:uid="{00000000-0005-0000-0000-0000CB570000}"/>
    <cellStyle name="Normal 7 2 2 8 2 3 2" xfId="13051" xr:uid="{00000000-0005-0000-0000-0000CC570000}"/>
    <cellStyle name="Normal 7 2 2 8 2 3 2 2" xfId="30404" xr:uid="{00000000-0005-0000-0000-0000CD570000}"/>
    <cellStyle name="Normal 7 2 2 8 2 3 2 3" xfId="47750" xr:uid="{00000000-0005-0000-0000-0000CE570000}"/>
    <cellStyle name="Normal 7 2 2 8 2 3 3" xfId="21731" xr:uid="{00000000-0005-0000-0000-0000CF570000}"/>
    <cellStyle name="Normal 7 2 2 8 2 3 4" xfId="39077" xr:uid="{00000000-0005-0000-0000-0000D0570000}"/>
    <cellStyle name="Normal 7 2 2 8 2 4" xfId="11238" xr:uid="{00000000-0005-0000-0000-0000D1570000}"/>
    <cellStyle name="Normal 7 2 2 8 2 4 2" xfId="28591" xr:uid="{00000000-0005-0000-0000-0000D2570000}"/>
    <cellStyle name="Normal 7 2 2 8 2 4 3" xfId="45937" xr:uid="{00000000-0005-0000-0000-0000D3570000}"/>
    <cellStyle name="Normal 7 2 2 8 2 5" xfId="19918" xr:uid="{00000000-0005-0000-0000-0000D4570000}"/>
    <cellStyle name="Normal 7 2 2 8 2 6" xfId="37264" xr:uid="{00000000-0005-0000-0000-0000D5570000}"/>
    <cellStyle name="Normal 7 2 2 8 3" xfId="1487" xr:uid="{00000000-0005-0000-0000-0000D6570000}"/>
    <cellStyle name="Normal 7 2 2 8 3 2" xfId="7269" xr:uid="{00000000-0005-0000-0000-0000D7570000}"/>
    <cellStyle name="Normal 7 2 2 8 3 2 2" xfId="15942" xr:uid="{00000000-0005-0000-0000-0000D8570000}"/>
    <cellStyle name="Normal 7 2 2 8 3 2 2 2" xfId="33295" xr:uid="{00000000-0005-0000-0000-0000D9570000}"/>
    <cellStyle name="Normal 7 2 2 8 3 2 2 3" xfId="50641" xr:uid="{00000000-0005-0000-0000-0000DA570000}"/>
    <cellStyle name="Normal 7 2 2 8 3 2 3" xfId="24622" xr:uid="{00000000-0005-0000-0000-0000DB570000}"/>
    <cellStyle name="Normal 7 2 2 8 3 2 4" xfId="41968" xr:uid="{00000000-0005-0000-0000-0000DC570000}"/>
    <cellStyle name="Normal 7 2 2 8 3 3" xfId="5113" xr:uid="{00000000-0005-0000-0000-0000DD570000}"/>
    <cellStyle name="Normal 7 2 2 8 3 3 2" xfId="13786" xr:uid="{00000000-0005-0000-0000-0000DE570000}"/>
    <cellStyle name="Normal 7 2 2 8 3 3 2 2" xfId="31139" xr:uid="{00000000-0005-0000-0000-0000DF570000}"/>
    <cellStyle name="Normal 7 2 2 8 3 3 2 3" xfId="48485" xr:uid="{00000000-0005-0000-0000-0000E0570000}"/>
    <cellStyle name="Normal 7 2 2 8 3 3 3" xfId="22466" xr:uid="{00000000-0005-0000-0000-0000E1570000}"/>
    <cellStyle name="Normal 7 2 2 8 3 3 4" xfId="39812" xr:uid="{00000000-0005-0000-0000-0000E2570000}"/>
    <cellStyle name="Normal 7 2 2 8 3 4" xfId="10160" xr:uid="{00000000-0005-0000-0000-0000E3570000}"/>
    <cellStyle name="Normal 7 2 2 8 3 4 2" xfId="27513" xr:uid="{00000000-0005-0000-0000-0000E4570000}"/>
    <cellStyle name="Normal 7 2 2 8 3 4 3" xfId="44859" xr:uid="{00000000-0005-0000-0000-0000E5570000}"/>
    <cellStyle name="Normal 7 2 2 8 3 5" xfId="18840" xr:uid="{00000000-0005-0000-0000-0000E6570000}"/>
    <cellStyle name="Normal 7 2 2 8 3 6" xfId="36186" xr:uid="{00000000-0005-0000-0000-0000E7570000}"/>
    <cellStyle name="Normal 7 2 2 8 4" xfId="6534" xr:uid="{00000000-0005-0000-0000-0000E8570000}"/>
    <cellStyle name="Normal 7 2 2 8 4 2" xfId="15207" xr:uid="{00000000-0005-0000-0000-0000E9570000}"/>
    <cellStyle name="Normal 7 2 2 8 4 2 2" xfId="32560" xr:uid="{00000000-0005-0000-0000-0000EA570000}"/>
    <cellStyle name="Normal 7 2 2 8 4 2 3" xfId="49906" xr:uid="{00000000-0005-0000-0000-0000EB570000}"/>
    <cellStyle name="Normal 7 2 2 8 4 3" xfId="23887" xr:uid="{00000000-0005-0000-0000-0000EC570000}"/>
    <cellStyle name="Normal 7 2 2 8 4 4" xfId="41233" xr:uid="{00000000-0005-0000-0000-0000ED570000}"/>
    <cellStyle name="Normal 7 2 2 8 5" xfId="3300" xr:uid="{00000000-0005-0000-0000-0000EE570000}"/>
    <cellStyle name="Normal 7 2 2 8 5 2" xfId="11973" xr:uid="{00000000-0005-0000-0000-0000EF570000}"/>
    <cellStyle name="Normal 7 2 2 8 5 2 2" xfId="29326" xr:uid="{00000000-0005-0000-0000-0000F0570000}"/>
    <cellStyle name="Normal 7 2 2 8 5 2 3" xfId="46672" xr:uid="{00000000-0005-0000-0000-0000F1570000}"/>
    <cellStyle name="Normal 7 2 2 8 5 3" xfId="20653" xr:uid="{00000000-0005-0000-0000-0000F2570000}"/>
    <cellStyle name="Normal 7 2 2 8 5 4" xfId="37999" xr:uid="{00000000-0005-0000-0000-0000F3570000}"/>
    <cellStyle name="Normal 7 2 2 8 6" xfId="9425" xr:uid="{00000000-0005-0000-0000-0000F4570000}"/>
    <cellStyle name="Normal 7 2 2 8 6 2" xfId="26778" xr:uid="{00000000-0005-0000-0000-0000F5570000}"/>
    <cellStyle name="Normal 7 2 2 8 6 3" xfId="44124" xr:uid="{00000000-0005-0000-0000-0000F6570000}"/>
    <cellStyle name="Normal 7 2 2 8 7" xfId="18105" xr:uid="{00000000-0005-0000-0000-0000F7570000}"/>
    <cellStyle name="Normal 7 2 2 8 8" xfId="35451" xr:uid="{00000000-0005-0000-0000-0000F8570000}"/>
    <cellStyle name="Normal 7 2 2 9" xfId="360" xr:uid="{00000000-0005-0000-0000-0000F9570000}"/>
    <cellStyle name="Normal 7 2 2 9 2" xfId="2173" xr:uid="{00000000-0005-0000-0000-0000FA570000}"/>
    <cellStyle name="Normal 7 2 2 9 2 2" xfId="7955" xr:uid="{00000000-0005-0000-0000-0000FB570000}"/>
    <cellStyle name="Normal 7 2 2 9 2 2 2" xfId="16628" xr:uid="{00000000-0005-0000-0000-0000FC570000}"/>
    <cellStyle name="Normal 7 2 2 9 2 2 2 2" xfId="33981" xr:uid="{00000000-0005-0000-0000-0000FD570000}"/>
    <cellStyle name="Normal 7 2 2 9 2 2 2 3" xfId="51327" xr:uid="{00000000-0005-0000-0000-0000FE570000}"/>
    <cellStyle name="Normal 7 2 2 9 2 2 3" xfId="25308" xr:uid="{00000000-0005-0000-0000-0000FF570000}"/>
    <cellStyle name="Normal 7 2 2 9 2 2 4" xfId="42654" xr:uid="{00000000-0005-0000-0000-000000580000}"/>
    <cellStyle name="Normal 7 2 2 9 2 3" xfId="5456" xr:uid="{00000000-0005-0000-0000-000001580000}"/>
    <cellStyle name="Normal 7 2 2 9 2 3 2" xfId="14129" xr:uid="{00000000-0005-0000-0000-000002580000}"/>
    <cellStyle name="Normal 7 2 2 9 2 3 2 2" xfId="31482" xr:uid="{00000000-0005-0000-0000-000003580000}"/>
    <cellStyle name="Normal 7 2 2 9 2 3 2 3" xfId="48828" xr:uid="{00000000-0005-0000-0000-000004580000}"/>
    <cellStyle name="Normal 7 2 2 9 2 3 3" xfId="22809" xr:uid="{00000000-0005-0000-0000-000005580000}"/>
    <cellStyle name="Normal 7 2 2 9 2 3 4" xfId="40155" xr:uid="{00000000-0005-0000-0000-000006580000}"/>
    <cellStyle name="Normal 7 2 2 9 2 4" xfId="10846" xr:uid="{00000000-0005-0000-0000-000007580000}"/>
    <cellStyle name="Normal 7 2 2 9 2 4 2" xfId="28199" xr:uid="{00000000-0005-0000-0000-000008580000}"/>
    <cellStyle name="Normal 7 2 2 9 2 4 3" xfId="45545" xr:uid="{00000000-0005-0000-0000-000009580000}"/>
    <cellStyle name="Normal 7 2 2 9 2 5" xfId="19526" xr:uid="{00000000-0005-0000-0000-00000A580000}"/>
    <cellStyle name="Normal 7 2 2 9 2 6" xfId="36872" xr:uid="{00000000-0005-0000-0000-00000B580000}"/>
    <cellStyle name="Normal 7 2 2 9 3" xfId="6142" xr:uid="{00000000-0005-0000-0000-00000C580000}"/>
    <cellStyle name="Normal 7 2 2 9 3 2" xfId="14815" xr:uid="{00000000-0005-0000-0000-00000D580000}"/>
    <cellStyle name="Normal 7 2 2 9 3 2 2" xfId="32168" xr:uid="{00000000-0005-0000-0000-00000E580000}"/>
    <cellStyle name="Normal 7 2 2 9 3 2 3" xfId="49514" xr:uid="{00000000-0005-0000-0000-00000F580000}"/>
    <cellStyle name="Normal 7 2 2 9 3 3" xfId="23495" xr:uid="{00000000-0005-0000-0000-000010580000}"/>
    <cellStyle name="Normal 7 2 2 9 3 4" xfId="40841" xr:uid="{00000000-0005-0000-0000-000011580000}"/>
    <cellStyle name="Normal 7 2 2 9 4" xfId="3986" xr:uid="{00000000-0005-0000-0000-000012580000}"/>
    <cellStyle name="Normal 7 2 2 9 4 2" xfId="12659" xr:uid="{00000000-0005-0000-0000-000013580000}"/>
    <cellStyle name="Normal 7 2 2 9 4 2 2" xfId="30012" xr:uid="{00000000-0005-0000-0000-000014580000}"/>
    <cellStyle name="Normal 7 2 2 9 4 2 3" xfId="47358" xr:uid="{00000000-0005-0000-0000-000015580000}"/>
    <cellStyle name="Normal 7 2 2 9 4 3" xfId="21339" xr:uid="{00000000-0005-0000-0000-000016580000}"/>
    <cellStyle name="Normal 7 2 2 9 4 4" xfId="38685" xr:uid="{00000000-0005-0000-0000-000017580000}"/>
    <cellStyle name="Normal 7 2 2 9 5" xfId="9033" xr:uid="{00000000-0005-0000-0000-000018580000}"/>
    <cellStyle name="Normal 7 2 2 9 5 2" xfId="26386" xr:uid="{00000000-0005-0000-0000-000019580000}"/>
    <cellStyle name="Normal 7 2 2 9 5 3" xfId="43732" xr:uid="{00000000-0005-0000-0000-00001A580000}"/>
    <cellStyle name="Normal 7 2 2 9 6" xfId="17713" xr:uid="{00000000-0005-0000-0000-00001B580000}"/>
    <cellStyle name="Normal 7 2 2 9 7" xfId="35059" xr:uid="{00000000-0005-0000-0000-00001C580000}"/>
    <cellStyle name="Normal 7 2 3" xfId="25" xr:uid="{00000000-0005-0000-0000-00001D580000}"/>
    <cellStyle name="Normal 7 2 3 10" xfId="1104" xr:uid="{00000000-0005-0000-0000-00001E580000}"/>
    <cellStyle name="Normal 7 2 3 10 2" xfId="6886" xr:uid="{00000000-0005-0000-0000-00001F580000}"/>
    <cellStyle name="Normal 7 2 3 10 2 2" xfId="15559" xr:uid="{00000000-0005-0000-0000-000020580000}"/>
    <cellStyle name="Normal 7 2 3 10 2 2 2" xfId="32912" xr:uid="{00000000-0005-0000-0000-000021580000}"/>
    <cellStyle name="Normal 7 2 3 10 2 2 3" xfId="50258" xr:uid="{00000000-0005-0000-0000-000022580000}"/>
    <cellStyle name="Normal 7 2 3 10 2 3" xfId="24239" xr:uid="{00000000-0005-0000-0000-000023580000}"/>
    <cellStyle name="Normal 7 2 3 10 2 4" xfId="41585" xr:uid="{00000000-0005-0000-0000-000024580000}"/>
    <cellStyle name="Normal 7 2 3 10 3" xfId="4730" xr:uid="{00000000-0005-0000-0000-000025580000}"/>
    <cellStyle name="Normal 7 2 3 10 3 2" xfId="13403" xr:uid="{00000000-0005-0000-0000-000026580000}"/>
    <cellStyle name="Normal 7 2 3 10 3 2 2" xfId="30756" xr:uid="{00000000-0005-0000-0000-000027580000}"/>
    <cellStyle name="Normal 7 2 3 10 3 2 3" xfId="48102" xr:uid="{00000000-0005-0000-0000-000028580000}"/>
    <cellStyle name="Normal 7 2 3 10 3 3" xfId="22083" xr:uid="{00000000-0005-0000-0000-000029580000}"/>
    <cellStyle name="Normal 7 2 3 10 3 4" xfId="39429" xr:uid="{00000000-0005-0000-0000-00002A580000}"/>
    <cellStyle name="Normal 7 2 3 10 4" xfId="9777" xr:uid="{00000000-0005-0000-0000-00002B580000}"/>
    <cellStyle name="Normal 7 2 3 10 4 2" xfId="27130" xr:uid="{00000000-0005-0000-0000-00002C580000}"/>
    <cellStyle name="Normal 7 2 3 10 4 3" xfId="44476" xr:uid="{00000000-0005-0000-0000-00002D580000}"/>
    <cellStyle name="Normal 7 2 3 10 5" xfId="18457" xr:uid="{00000000-0005-0000-0000-00002E580000}"/>
    <cellStyle name="Normal 7 2 3 10 6" xfId="35803" xr:uid="{00000000-0005-0000-0000-00002F580000}"/>
    <cellStyle name="Normal 7 2 3 11" xfId="5808" xr:uid="{00000000-0005-0000-0000-000030580000}"/>
    <cellStyle name="Normal 7 2 3 11 2" xfId="14481" xr:uid="{00000000-0005-0000-0000-000031580000}"/>
    <cellStyle name="Normal 7 2 3 11 2 2" xfId="31834" xr:uid="{00000000-0005-0000-0000-000032580000}"/>
    <cellStyle name="Normal 7 2 3 11 2 3" xfId="49180" xr:uid="{00000000-0005-0000-0000-000033580000}"/>
    <cellStyle name="Normal 7 2 3 11 3" xfId="23161" xr:uid="{00000000-0005-0000-0000-000034580000}"/>
    <cellStyle name="Normal 7 2 3 11 4" xfId="40507" xr:uid="{00000000-0005-0000-0000-000035580000}"/>
    <cellStyle name="Normal 7 2 3 12" xfId="2917" xr:uid="{00000000-0005-0000-0000-000036580000}"/>
    <cellStyle name="Normal 7 2 3 12 2" xfId="11590" xr:uid="{00000000-0005-0000-0000-000037580000}"/>
    <cellStyle name="Normal 7 2 3 12 2 2" xfId="28943" xr:uid="{00000000-0005-0000-0000-000038580000}"/>
    <cellStyle name="Normal 7 2 3 12 2 3" xfId="46289" xr:uid="{00000000-0005-0000-0000-000039580000}"/>
    <cellStyle name="Normal 7 2 3 12 3" xfId="20270" xr:uid="{00000000-0005-0000-0000-00003A580000}"/>
    <cellStyle name="Normal 7 2 3 12 4" xfId="37616" xr:uid="{00000000-0005-0000-0000-00003B580000}"/>
    <cellStyle name="Normal 7 2 3 13" xfId="8699" xr:uid="{00000000-0005-0000-0000-00003C580000}"/>
    <cellStyle name="Normal 7 2 3 13 2" xfId="26052" xr:uid="{00000000-0005-0000-0000-00003D580000}"/>
    <cellStyle name="Normal 7 2 3 13 3" xfId="43398" xr:uid="{00000000-0005-0000-0000-00003E580000}"/>
    <cellStyle name="Normal 7 2 3 14" xfId="17380" xr:uid="{00000000-0005-0000-0000-00003F580000}"/>
    <cellStyle name="Normal 7 2 3 15" xfId="34725" xr:uid="{00000000-0005-0000-0000-000040580000}"/>
    <cellStyle name="Normal 7 2 3 2" xfId="46" xr:uid="{00000000-0005-0000-0000-000041580000}"/>
    <cellStyle name="Normal 7 2 3 2 10" xfId="5828" xr:uid="{00000000-0005-0000-0000-000042580000}"/>
    <cellStyle name="Normal 7 2 3 2 10 2" xfId="14501" xr:uid="{00000000-0005-0000-0000-000043580000}"/>
    <cellStyle name="Normal 7 2 3 2 10 2 2" xfId="31854" xr:uid="{00000000-0005-0000-0000-000044580000}"/>
    <cellStyle name="Normal 7 2 3 2 10 2 3" xfId="49200" xr:uid="{00000000-0005-0000-0000-000045580000}"/>
    <cellStyle name="Normal 7 2 3 2 10 3" xfId="23181" xr:uid="{00000000-0005-0000-0000-000046580000}"/>
    <cellStyle name="Normal 7 2 3 2 10 4" xfId="40527" xr:uid="{00000000-0005-0000-0000-000047580000}"/>
    <cellStyle name="Normal 7 2 3 2 11" xfId="2937" xr:uid="{00000000-0005-0000-0000-000048580000}"/>
    <cellStyle name="Normal 7 2 3 2 11 2" xfId="11610" xr:uid="{00000000-0005-0000-0000-000049580000}"/>
    <cellStyle name="Normal 7 2 3 2 11 2 2" xfId="28963" xr:uid="{00000000-0005-0000-0000-00004A580000}"/>
    <cellStyle name="Normal 7 2 3 2 11 2 3" xfId="46309" xr:uid="{00000000-0005-0000-0000-00004B580000}"/>
    <cellStyle name="Normal 7 2 3 2 11 3" xfId="20290" xr:uid="{00000000-0005-0000-0000-00004C580000}"/>
    <cellStyle name="Normal 7 2 3 2 11 4" xfId="37636" xr:uid="{00000000-0005-0000-0000-00004D580000}"/>
    <cellStyle name="Normal 7 2 3 2 12" xfId="8719" xr:uid="{00000000-0005-0000-0000-00004E580000}"/>
    <cellStyle name="Normal 7 2 3 2 12 2" xfId="26072" xr:uid="{00000000-0005-0000-0000-00004F580000}"/>
    <cellStyle name="Normal 7 2 3 2 12 3" xfId="43418" xr:uid="{00000000-0005-0000-0000-000050580000}"/>
    <cellStyle name="Normal 7 2 3 2 13" xfId="17399" xr:uid="{00000000-0005-0000-0000-000051580000}"/>
    <cellStyle name="Normal 7 2 3 2 14" xfId="34745" xr:uid="{00000000-0005-0000-0000-000052580000}"/>
    <cellStyle name="Normal 7 2 3 2 2" xfId="95" xr:uid="{00000000-0005-0000-0000-000053580000}"/>
    <cellStyle name="Normal 7 2 3 2 2 10" xfId="8768" xr:uid="{00000000-0005-0000-0000-000054580000}"/>
    <cellStyle name="Normal 7 2 3 2 2 10 2" xfId="26121" xr:uid="{00000000-0005-0000-0000-000055580000}"/>
    <cellStyle name="Normal 7 2 3 2 2 10 3" xfId="43467" xr:uid="{00000000-0005-0000-0000-000056580000}"/>
    <cellStyle name="Normal 7 2 3 2 2 11" xfId="17448" xr:uid="{00000000-0005-0000-0000-000057580000}"/>
    <cellStyle name="Normal 7 2 3 2 2 12" xfId="34794" xr:uid="{00000000-0005-0000-0000-000058580000}"/>
    <cellStyle name="Normal 7 2 3 2 2 2" xfId="340" xr:uid="{00000000-0005-0000-0000-000059580000}"/>
    <cellStyle name="Normal 7 2 3 2 2 2 10" xfId="35039" xr:uid="{00000000-0005-0000-0000-00005A580000}"/>
    <cellStyle name="Normal 7 2 3 2 2 2 2" xfId="1075" xr:uid="{00000000-0005-0000-0000-00005B580000}"/>
    <cellStyle name="Normal 7 2 3 2 2 2 2 2" xfId="2888" xr:uid="{00000000-0005-0000-0000-00005C580000}"/>
    <cellStyle name="Normal 7 2 3 2 2 2 2 2 2" xfId="8670" xr:uid="{00000000-0005-0000-0000-00005D580000}"/>
    <cellStyle name="Normal 7 2 3 2 2 2 2 2 2 2" xfId="17343" xr:uid="{00000000-0005-0000-0000-00005E580000}"/>
    <cellStyle name="Normal 7 2 3 2 2 2 2 2 2 2 2" xfId="34696" xr:uid="{00000000-0005-0000-0000-00005F580000}"/>
    <cellStyle name="Normal 7 2 3 2 2 2 2 2 2 2 3" xfId="52042" xr:uid="{00000000-0005-0000-0000-000060580000}"/>
    <cellStyle name="Normal 7 2 3 2 2 2 2 2 2 3" xfId="26023" xr:uid="{00000000-0005-0000-0000-000061580000}"/>
    <cellStyle name="Normal 7 2 3 2 2 2 2 2 2 4" xfId="43369" xr:uid="{00000000-0005-0000-0000-000062580000}"/>
    <cellStyle name="Normal 7 2 3 2 2 2 2 2 3" xfId="4701" xr:uid="{00000000-0005-0000-0000-000063580000}"/>
    <cellStyle name="Normal 7 2 3 2 2 2 2 2 3 2" xfId="13374" xr:uid="{00000000-0005-0000-0000-000064580000}"/>
    <cellStyle name="Normal 7 2 3 2 2 2 2 2 3 2 2" xfId="30727" xr:uid="{00000000-0005-0000-0000-000065580000}"/>
    <cellStyle name="Normal 7 2 3 2 2 2 2 2 3 2 3" xfId="48073" xr:uid="{00000000-0005-0000-0000-000066580000}"/>
    <cellStyle name="Normal 7 2 3 2 2 2 2 2 3 3" xfId="22054" xr:uid="{00000000-0005-0000-0000-000067580000}"/>
    <cellStyle name="Normal 7 2 3 2 2 2 2 2 3 4" xfId="39400" xr:uid="{00000000-0005-0000-0000-000068580000}"/>
    <cellStyle name="Normal 7 2 3 2 2 2 2 2 4" xfId="11561" xr:uid="{00000000-0005-0000-0000-000069580000}"/>
    <cellStyle name="Normal 7 2 3 2 2 2 2 2 4 2" xfId="28914" xr:uid="{00000000-0005-0000-0000-00006A580000}"/>
    <cellStyle name="Normal 7 2 3 2 2 2 2 2 4 3" xfId="46260" xr:uid="{00000000-0005-0000-0000-00006B580000}"/>
    <cellStyle name="Normal 7 2 3 2 2 2 2 2 5" xfId="20241" xr:uid="{00000000-0005-0000-0000-00006C580000}"/>
    <cellStyle name="Normal 7 2 3 2 2 2 2 2 6" xfId="37587" xr:uid="{00000000-0005-0000-0000-00006D580000}"/>
    <cellStyle name="Normal 7 2 3 2 2 2 2 3" xfId="1810" xr:uid="{00000000-0005-0000-0000-00006E580000}"/>
    <cellStyle name="Normal 7 2 3 2 2 2 2 3 2" xfId="7592" xr:uid="{00000000-0005-0000-0000-00006F580000}"/>
    <cellStyle name="Normal 7 2 3 2 2 2 2 3 2 2" xfId="16265" xr:uid="{00000000-0005-0000-0000-000070580000}"/>
    <cellStyle name="Normal 7 2 3 2 2 2 2 3 2 2 2" xfId="33618" xr:uid="{00000000-0005-0000-0000-000071580000}"/>
    <cellStyle name="Normal 7 2 3 2 2 2 2 3 2 2 3" xfId="50964" xr:uid="{00000000-0005-0000-0000-000072580000}"/>
    <cellStyle name="Normal 7 2 3 2 2 2 2 3 2 3" xfId="24945" xr:uid="{00000000-0005-0000-0000-000073580000}"/>
    <cellStyle name="Normal 7 2 3 2 2 2 2 3 2 4" xfId="42291" xr:uid="{00000000-0005-0000-0000-000074580000}"/>
    <cellStyle name="Normal 7 2 3 2 2 2 2 3 3" xfId="5436" xr:uid="{00000000-0005-0000-0000-000075580000}"/>
    <cellStyle name="Normal 7 2 3 2 2 2 2 3 3 2" xfId="14109" xr:uid="{00000000-0005-0000-0000-000076580000}"/>
    <cellStyle name="Normal 7 2 3 2 2 2 2 3 3 2 2" xfId="31462" xr:uid="{00000000-0005-0000-0000-000077580000}"/>
    <cellStyle name="Normal 7 2 3 2 2 2 2 3 3 2 3" xfId="48808" xr:uid="{00000000-0005-0000-0000-000078580000}"/>
    <cellStyle name="Normal 7 2 3 2 2 2 2 3 3 3" xfId="22789" xr:uid="{00000000-0005-0000-0000-000079580000}"/>
    <cellStyle name="Normal 7 2 3 2 2 2 2 3 3 4" xfId="40135" xr:uid="{00000000-0005-0000-0000-00007A580000}"/>
    <cellStyle name="Normal 7 2 3 2 2 2 2 3 4" xfId="10483" xr:uid="{00000000-0005-0000-0000-00007B580000}"/>
    <cellStyle name="Normal 7 2 3 2 2 2 2 3 4 2" xfId="27836" xr:uid="{00000000-0005-0000-0000-00007C580000}"/>
    <cellStyle name="Normal 7 2 3 2 2 2 2 3 4 3" xfId="45182" xr:uid="{00000000-0005-0000-0000-00007D580000}"/>
    <cellStyle name="Normal 7 2 3 2 2 2 2 3 5" xfId="19163" xr:uid="{00000000-0005-0000-0000-00007E580000}"/>
    <cellStyle name="Normal 7 2 3 2 2 2 2 3 6" xfId="36509" xr:uid="{00000000-0005-0000-0000-00007F580000}"/>
    <cellStyle name="Normal 7 2 3 2 2 2 2 4" xfId="6857" xr:uid="{00000000-0005-0000-0000-000080580000}"/>
    <cellStyle name="Normal 7 2 3 2 2 2 2 4 2" xfId="15530" xr:uid="{00000000-0005-0000-0000-000081580000}"/>
    <cellStyle name="Normal 7 2 3 2 2 2 2 4 2 2" xfId="32883" xr:uid="{00000000-0005-0000-0000-000082580000}"/>
    <cellStyle name="Normal 7 2 3 2 2 2 2 4 2 3" xfId="50229" xr:uid="{00000000-0005-0000-0000-000083580000}"/>
    <cellStyle name="Normal 7 2 3 2 2 2 2 4 3" xfId="24210" xr:uid="{00000000-0005-0000-0000-000084580000}"/>
    <cellStyle name="Normal 7 2 3 2 2 2 2 4 4" xfId="41556" xr:uid="{00000000-0005-0000-0000-000085580000}"/>
    <cellStyle name="Normal 7 2 3 2 2 2 2 5" xfId="3623" xr:uid="{00000000-0005-0000-0000-000086580000}"/>
    <cellStyle name="Normal 7 2 3 2 2 2 2 5 2" xfId="12296" xr:uid="{00000000-0005-0000-0000-000087580000}"/>
    <cellStyle name="Normal 7 2 3 2 2 2 2 5 2 2" xfId="29649" xr:uid="{00000000-0005-0000-0000-000088580000}"/>
    <cellStyle name="Normal 7 2 3 2 2 2 2 5 2 3" xfId="46995" xr:uid="{00000000-0005-0000-0000-000089580000}"/>
    <cellStyle name="Normal 7 2 3 2 2 2 2 5 3" xfId="20976" xr:uid="{00000000-0005-0000-0000-00008A580000}"/>
    <cellStyle name="Normal 7 2 3 2 2 2 2 5 4" xfId="38322" xr:uid="{00000000-0005-0000-0000-00008B580000}"/>
    <cellStyle name="Normal 7 2 3 2 2 2 2 6" xfId="9748" xr:uid="{00000000-0005-0000-0000-00008C580000}"/>
    <cellStyle name="Normal 7 2 3 2 2 2 2 6 2" xfId="27101" xr:uid="{00000000-0005-0000-0000-00008D580000}"/>
    <cellStyle name="Normal 7 2 3 2 2 2 2 6 3" xfId="44447" xr:uid="{00000000-0005-0000-0000-00008E580000}"/>
    <cellStyle name="Normal 7 2 3 2 2 2 2 7" xfId="18428" xr:uid="{00000000-0005-0000-0000-00008F580000}"/>
    <cellStyle name="Normal 7 2 3 2 2 2 2 8" xfId="35774" xr:uid="{00000000-0005-0000-0000-000090580000}"/>
    <cellStyle name="Normal 7 2 3 2 2 2 3" xfId="585" xr:uid="{00000000-0005-0000-0000-000091580000}"/>
    <cellStyle name="Normal 7 2 3 2 2 2 3 2" xfId="2398" xr:uid="{00000000-0005-0000-0000-000092580000}"/>
    <cellStyle name="Normal 7 2 3 2 2 2 3 2 2" xfId="8180" xr:uid="{00000000-0005-0000-0000-000093580000}"/>
    <cellStyle name="Normal 7 2 3 2 2 2 3 2 2 2" xfId="16853" xr:uid="{00000000-0005-0000-0000-000094580000}"/>
    <cellStyle name="Normal 7 2 3 2 2 2 3 2 2 2 2" xfId="34206" xr:uid="{00000000-0005-0000-0000-000095580000}"/>
    <cellStyle name="Normal 7 2 3 2 2 2 3 2 2 2 3" xfId="51552" xr:uid="{00000000-0005-0000-0000-000096580000}"/>
    <cellStyle name="Normal 7 2 3 2 2 2 3 2 2 3" xfId="25533" xr:uid="{00000000-0005-0000-0000-000097580000}"/>
    <cellStyle name="Normal 7 2 3 2 2 2 3 2 2 4" xfId="42879" xr:uid="{00000000-0005-0000-0000-000098580000}"/>
    <cellStyle name="Normal 7 2 3 2 2 2 3 2 3" xfId="5681" xr:uid="{00000000-0005-0000-0000-000099580000}"/>
    <cellStyle name="Normal 7 2 3 2 2 2 3 2 3 2" xfId="14354" xr:uid="{00000000-0005-0000-0000-00009A580000}"/>
    <cellStyle name="Normal 7 2 3 2 2 2 3 2 3 2 2" xfId="31707" xr:uid="{00000000-0005-0000-0000-00009B580000}"/>
    <cellStyle name="Normal 7 2 3 2 2 2 3 2 3 2 3" xfId="49053" xr:uid="{00000000-0005-0000-0000-00009C580000}"/>
    <cellStyle name="Normal 7 2 3 2 2 2 3 2 3 3" xfId="23034" xr:uid="{00000000-0005-0000-0000-00009D580000}"/>
    <cellStyle name="Normal 7 2 3 2 2 2 3 2 3 4" xfId="40380" xr:uid="{00000000-0005-0000-0000-00009E580000}"/>
    <cellStyle name="Normal 7 2 3 2 2 2 3 2 4" xfId="11071" xr:uid="{00000000-0005-0000-0000-00009F580000}"/>
    <cellStyle name="Normal 7 2 3 2 2 2 3 2 4 2" xfId="28424" xr:uid="{00000000-0005-0000-0000-0000A0580000}"/>
    <cellStyle name="Normal 7 2 3 2 2 2 3 2 4 3" xfId="45770" xr:uid="{00000000-0005-0000-0000-0000A1580000}"/>
    <cellStyle name="Normal 7 2 3 2 2 2 3 2 5" xfId="19751" xr:uid="{00000000-0005-0000-0000-0000A2580000}"/>
    <cellStyle name="Normal 7 2 3 2 2 2 3 2 6" xfId="37097" xr:uid="{00000000-0005-0000-0000-0000A3580000}"/>
    <cellStyle name="Normal 7 2 3 2 2 2 3 3" xfId="6367" xr:uid="{00000000-0005-0000-0000-0000A4580000}"/>
    <cellStyle name="Normal 7 2 3 2 2 2 3 3 2" xfId="15040" xr:uid="{00000000-0005-0000-0000-0000A5580000}"/>
    <cellStyle name="Normal 7 2 3 2 2 2 3 3 2 2" xfId="32393" xr:uid="{00000000-0005-0000-0000-0000A6580000}"/>
    <cellStyle name="Normal 7 2 3 2 2 2 3 3 2 3" xfId="49739" xr:uid="{00000000-0005-0000-0000-0000A7580000}"/>
    <cellStyle name="Normal 7 2 3 2 2 2 3 3 3" xfId="23720" xr:uid="{00000000-0005-0000-0000-0000A8580000}"/>
    <cellStyle name="Normal 7 2 3 2 2 2 3 3 4" xfId="41066" xr:uid="{00000000-0005-0000-0000-0000A9580000}"/>
    <cellStyle name="Normal 7 2 3 2 2 2 3 4" xfId="4211" xr:uid="{00000000-0005-0000-0000-0000AA580000}"/>
    <cellStyle name="Normal 7 2 3 2 2 2 3 4 2" xfId="12884" xr:uid="{00000000-0005-0000-0000-0000AB580000}"/>
    <cellStyle name="Normal 7 2 3 2 2 2 3 4 2 2" xfId="30237" xr:uid="{00000000-0005-0000-0000-0000AC580000}"/>
    <cellStyle name="Normal 7 2 3 2 2 2 3 4 2 3" xfId="47583" xr:uid="{00000000-0005-0000-0000-0000AD580000}"/>
    <cellStyle name="Normal 7 2 3 2 2 2 3 4 3" xfId="21564" xr:uid="{00000000-0005-0000-0000-0000AE580000}"/>
    <cellStyle name="Normal 7 2 3 2 2 2 3 4 4" xfId="38910" xr:uid="{00000000-0005-0000-0000-0000AF580000}"/>
    <cellStyle name="Normal 7 2 3 2 2 2 3 5" xfId="9258" xr:uid="{00000000-0005-0000-0000-0000B0580000}"/>
    <cellStyle name="Normal 7 2 3 2 2 2 3 5 2" xfId="26611" xr:uid="{00000000-0005-0000-0000-0000B1580000}"/>
    <cellStyle name="Normal 7 2 3 2 2 2 3 5 3" xfId="43957" xr:uid="{00000000-0005-0000-0000-0000B2580000}"/>
    <cellStyle name="Normal 7 2 3 2 2 2 3 6" xfId="17938" xr:uid="{00000000-0005-0000-0000-0000B3580000}"/>
    <cellStyle name="Normal 7 2 3 2 2 2 3 7" xfId="35284" xr:uid="{00000000-0005-0000-0000-0000B4580000}"/>
    <cellStyle name="Normal 7 2 3 2 2 2 4" xfId="2153" xr:uid="{00000000-0005-0000-0000-0000B5580000}"/>
    <cellStyle name="Normal 7 2 3 2 2 2 4 2" xfId="7935" xr:uid="{00000000-0005-0000-0000-0000B6580000}"/>
    <cellStyle name="Normal 7 2 3 2 2 2 4 2 2" xfId="16608" xr:uid="{00000000-0005-0000-0000-0000B7580000}"/>
    <cellStyle name="Normal 7 2 3 2 2 2 4 2 2 2" xfId="33961" xr:uid="{00000000-0005-0000-0000-0000B8580000}"/>
    <cellStyle name="Normal 7 2 3 2 2 2 4 2 2 3" xfId="51307" xr:uid="{00000000-0005-0000-0000-0000B9580000}"/>
    <cellStyle name="Normal 7 2 3 2 2 2 4 2 3" xfId="25288" xr:uid="{00000000-0005-0000-0000-0000BA580000}"/>
    <cellStyle name="Normal 7 2 3 2 2 2 4 2 4" xfId="42634" xr:uid="{00000000-0005-0000-0000-0000BB580000}"/>
    <cellStyle name="Normal 7 2 3 2 2 2 4 3" xfId="3966" xr:uid="{00000000-0005-0000-0000-0000BC580000}"/>
    <cellStyle name="Normal 7 2 3 2 2 2 4 3 2" xfId="12639" xr:uid="{00000000-0005-0000-0000-0000BD580000}"/>
    <cellStyle name="Normal 7 2 3 2 2 2 4 3 2 2" xfId="29992" xr:uid="{00000000-0005-0000-0000-0000BE580000}"/>
    <cellStyle name="Normal 7 2 3 2 2 2 4 3 2 3" xfId="47338" xr:uid="{00000000-0005-0000-0000-0000BF580000}"/>
    <cellStyle name="Normal 7 2 3 2 2 2 4 3 3" xfId="21319" xr:uid="{00000000-0005-0000-0000-0000C0580000}"/>
    <cellStyle name="Normal 7 2 3 2 2 2 4 3 4" xfId="38665" xr:uid="{00000000-0005-0000-0000-0000C1580000}"/>
    <cellStyle name="Normal 7 2 3 2 2 2 4 4" xfId="10826" xr:uid="{00000000-0005-0000-0000-0000C2580000}"/>
    <cellStyle name="Normal 7 2 3 2 2 2 4 4 2" xfId="28179" xr:uid="{00000000-0005-0000-0000-0000C3580000}"/>
    <cellStyle name="Normal 7 2 3 2 2 2 4 4 3" xfId="45525" xr:uid="{00000000-0005-0000-0000-0000C4580000}"/>
    <cellStyle name="Normal 7 2 3 2 2 2 4 5" xfId="19506" xr:uid="{00000000-0005-0000-0000-0000C5580000}"/>
    <cellStyle name="Normal 7 2 3 2 2 2 4 6" xfId="36852" xr:uid="{00000000-0005-0000-0000-0000C6580000}"/>
    <cellStyle name="Normal 7 2 3 2 2 2 5" xfId="1320" xr:uid="{00000000-0005-0000-0000-0000C7580000}"/>
    <cellStyle name="Normal 7 2 3 2 2 2 5 2" xfId="7102" xr:uid="{00000000-0005-0000-0000-0000C8580000}"/>
    <cellStyle name="Normal 7 2 3 2 2 2 5 2 2" xfId="15775" xr:uid="{00000000-0005-0000-0000-0000C9580000}"/>
    <cellStyle name="Normal 7 2 3 2 2 2 5 2 2 2" xfId="33128" xr:uid="{00000000-0005-0000-0000-0000CA580000}"/>
    <cellStyle name="Normal 7 2 3 2 2 2 5 2 2 3" xfId="50474" xr:uid="{00000000-0005-0000-0000-0000CB580000}"/>
    <cellStyle name="Normal 7 2 3 2 2 2 5 2 3" xfId="24455" xr:uid="{00000000-0005-0000-0000-0000CC580000}"/>
    <cellStyle name="Normal 7 2 3 2 2 2 5 2 4" xfId="41801" xr:uid="{00000000-0005-0000-0000-0000CD580000}"/>
    <cellStyle name="Normal 7 2 3 2 2 2 5 3" xfId="4946" xr:uid="{00000000-0005-0000-0000-0000CE580000}"/>
    <cellStyle name="Normal 7 2 3 2 2 2 5 3 2" xfId="13619" xr:uid="{00000000-0005-0000-0000-0000CF580000}"/>
    <cellStyle name="Normal 7 2 3 2 2 2 5 3 2 2" xfId="30972" xr:uid="{00000000-0005-0000-0000-0000D0580000}"/>
    <cellStyle name="Normal 7 2 3 2 2 2 5 3 2 3" xfId="48318" xr:uid="{00000000-0005-0000-0000-0000D1580000}"/>
    <cellStyle name="Normal 7 2 3 2 2 2 5 3 3" xfId="22299" xr:uid="{00000000-0005-0000-0000-0000D2580000}"/>
    <cellStyle name="Normal 7 2 3 2 2 2 5 3 4" xfId="39645" xr:uid="{00000000-0005-0000-0000-0000D3580000}"/>
    <cellStyle name="Normal 7 2 3 2 2 2 5 4" xfId="9993" xr:uid="{00000000-0005-0000-0000-0000D4580000}"/>
    <cellStyle name="Normal 7 2 3 2 2 2 5 4 2" xfId="27346" xr:uid="{00000000-0005-0000-0000-0000D5580000}"/>
    <cellStyle name="Normal 7 2 3 2 2 2 5 4 3" xfId="44692" xr:uid="{00000000-0005-0000-0000-0000D6580000}"/>
    <cellStyle name="Normal 7 2 3 2 2 2 5 5" xfId="18673" xr:uid="{00000000-0005-0000-0000-0000D7580000}"/>
    <cellStyle name="Normal 7 2 3 2 2 2 5 6" xfId="36019" xr:uid="{00000000-0005-0000-0000-0000D8580000}"/>
    <cellStyle name="Normal 7 2 3 2 2 2 6" xfId="6122" xr:uid="{00000000-0005-0000-0000-0000D9580000}"/>
    <cellStyle name="Normal 7 2 3 2 2 2 6 2" xfId="14795" xr:uid="{00000000-0005-0000-0000-0000DA580000}"/>
    <cellStyle name="Normal 7 2 3 2 2 2 6 2 2" xfId="32148" xr:uid="{00000000-0005-0000-0000-0000DB580000}"/>
    <cellStyle name="Normal 7 2 3 2 2 2 6 2 3" xfId="49494" xr:uid="{00000000-0005-0000-0000-0000DC580000}"/>
    <cellStyle name="Normal 7 2 3 2 2 2 6 3" xfId="23475" xr:uid="{00000000-0005-0000-0000-0000DD580000}"/>
    <cellStyle name="Normal 7 2 3 2 2 2 6 4" xfId="40821" xr:uid="{00000000-0005-0000-0000-0000DE580000}"/>
    <cellStyle name="Normal 7 2 3 2 2 2 7" xfId="3133" xr:uid="{00000000-0005-0000-0000-0000DF580000}"/>
    <cellStyle name="Normal 7 2 3 2 2 2 7 2" xfId="11806" xr:uid="{00000000-0005-0000-0000-0000E0580000}"/>
    <cellStyle name="Normal 7 2 3 2 2 2 7 2 2" xfId="29159" xr:uid="{00000000-0005-0000-0000-0000E1580000}"/>
    <cellStyle name="Normal 7 2 3 2 2 2 7 2 3" xfId="46505" xr:uid="{00000000-0005-0000-0000-0000E2580000}"/>
    <cellStyle name="Normal 7 2 3 2 2 2 7 3" xfId="20486" xr:uid="{00000000-0005-0000-0000-0000E3580000}"/>
    <cellStyle name="Normal 7 2 3 2 2 2 7 4" xfId="37832" xr:uid="{00000000-0005-0000-0000-0000E4580000}"/>
    <cellStyle name="Normal 7 2 3 2 2 2 8" xfId="9013" xr:uid="{00000000-0005-0000-0000-0000E5580000}"/>
    <cellStyle name="Normal 7 2 3 2 2 2 8 2" xfId="26366" xr:uid="{00000000-0005-0000-0000-0000E6580000}"/>
    <cellStyle name="Normal 7 2 3 2 2 2 8 3" xfId="43712" xr:uid="{00000000-0005-0000-0000-0000E7580000}"/>
    <cellStyle name="Normal 7 2 3 2 2 2 9" xfId="17693" xr:uid="{00000000-0005-0000-0000-0000E8580000}"/>
    <cellStyle name="Normal 7 2 3 2 2 3" xfId="242" xr:uid="{00000000-0005-0000-0000-0000E9580000}"/>
    <cellStyle name="Normal 7 2 3 2 2 3 10" xfId="34941" xr:uid="{00000000-0005-0000-0000-0000EA580000}"/>
    <cellStyle name="Normal 7 2 3 2 2 3 2" xfId="977" xr:uid="{00000000-0005-0000-0000-0000EB580000}"/>
    <cellStyle name="Normal 7 2 3 2 2 3 2 2" xfId="2790" xr:uid="{00000000-0005-0000-0000-0000EC580000}"/>
    <cellStyle name="Normal 7 2 3 2 2 3 2 2 2" xfId="8572" xr:uid="{00000000-0005-0000-0000-0000ED580000}"/>
    <cellStyle name="Normal 7 2 3 2 2 3 2 2 2 2" xfId="17245" xr:uid="{00000000-0005-0000-0000-0000EE580000}"/>
    <cellStyle name="Normal 7 2 3 2 2 3 2 2 2 2 2" xfId="34598" xr:uid="{00000000-0005-0000-0000-0000EF580000}"/>
    <cellStyle name="Normal 7 2 3 2 2 3 2 2 2 2 3" xfId="51944" xr:uid="{00000000-0005-0000-0000-0000F0580000}"/>
    <cellStyle name="Normal 7 2 3 2 2 3 2 2 2 3" xfId="25925" xr:uid="{00000000-0005-0000-0000-0000F1580000}"/>
    <cellStyle name="Normal 7 2 3 2 2 3 2 2 2 4" xfId="43271" xr:uid="{00000000-0005-0000-0000-0000F2580000}"/>
    <cellStyle name="Normal 7 2 3 2 2 3 2 2 3" xfId="4603" xr:uid="{00000000-0005-0000-0000-0000F3580000}"/>
    <cellStyle name="Normal 7 2 3 2 2 3 2 2 3 2" xfId="13276" xr:uid="{00000000-0005-0000-0000-0000F4580000}"/>
    <cellStyle name="Normal 7 2 3 2 2 3 2 2 3 2 2" xfId="30629" xr:uid="{00000000-0005-0000-0000-0000F5580000}"/>
    <cellStyle name="Normal 7 2 3 2 2 3 2 2 3 2 3" xfId="47975" xr:uid="{00000000-0005-0000-0000-0000F6580000}"/>
    <cellStyle name="Normal 7 2 3 2 2 3 2 2 3 3" xfId="21956" xr:uid="{00000000-0005-0000-0000-0000F7580000}"/>
    <cellStyle name="Normal 7 2 3 2 2 3 2 2 3 4" xfId="39302" xr:uid="{00000000-0005-0000-0000-0000F8580000}"/>
    <cellStyle name="Normal 7 2 3 2 2 3 2 2 4" xfId="11463" xr:uid="{00000000-0005-0000-0000-0000F9580000}"/>
    <cellStyle name="Normal 7 2 3 2 2 3 2 2 4 2" xfId="28816" xr:uid="{00000000-0005-0000-0000-0000FA580000}"/>
    <cellStyle name="Normal 7 2 3 2 2 3 2 2 4 3" xfId="46162" xr:uid="{00000000-0005-0000-0000-0000FB580000}"/>
    <cellStyle name="Normal 7 2 3 2 2 3 2 2 5" xfId="20143" xr:uid="{00000000-0005-0000-0000-0000FC580000}"/>
    <cellStyle name="Normal 7 2 3 2 2 3 2 2 6" xfId="37489" xr:uid="{00000000-0005-0000-0000-0000FD580000}"/>
    <cellStyle name="Normal 7 2 3 2 2 3 2 3" xfId="1712" xr:uid="{00000000-0005-0000-0000-0000FE580000}"/>
    <cellStyle name="Normal 7 2 3 2 2 3 2 3 2" xfId="7494" xr:uid="{00000000-0005-0000-0000-0000FF580000}"/>
    <cellStyle name="Normal 7 2 3 2 2 3 2 3 2 2" xfId="16167" xr:uid="{00000000-0005-0000-0000-000000590000}"/>
    <cellStyle name="Normal 7 2 3 2 2 3 2 3 2 2 2" xfId="33520" xr:uid="{00000000-0005-0000-0000-000001590000}"/>
    <cellStyle name="Normal 7 2 3 2 2 3 2 3 2 2 3" xfId="50866" xr:uid="{00000000-0005-0000-0000-000002590000}"/>
    <cellStyle name="Normal 7 2 3 2 2 3 2 3 2 3" xfId="24847" xr:uid="{00000000-0005-0000-0000-000003590000}"/>
    <cellStyle name="Normal 7 2 3 2 2 3 2 3 2 4" xfId="42193" xr:uid="{00000000-0005-0000-0000-000004590000}"/>
    <cellStyle name="Normal 7 2 3 2 2 3 2 3 3" xfId="5338" xr:uid="{00000000-0005-0000-0000-000005590000}"/>
    <cellStyle name="Normal 7 2 3 2 2 3 2 3 3 2" xfId="14011" xr:uid="{00000000-0005-0000-0000-000006590000}"/>
    <cellStyle name="Normal 7 2 3 2 2 3 2 3 3 2 2" xfId="31364" xr:uid="{00000000-0005-0000-0000-000007590000}"/>
    <cellStyle name="Normal 7 2 3 2 2 3 2 3 3 2 3" xfId="48710" xr:uid="{00000000-0005-0000-0000-000008590000}"/>
    <cellStyle name="Normal 7 2 3 2 2 3 2 3 3 3" xfId="22691" xr:uid="{00000000-0005-0000-0000-000009590000}"/>
    <cellStyle name="Normal 7 2 3 2 2 3 2 3 3 4" xfId="40037" xr:uid="{00000000-0005-0000-0000-00000A590000}"/>
    <cellStyle name="Normal 7 2 3 2 2 3 2 3 4" xfId="10385" xr:uid="{00000000-0005-0000-0000-00000B590000}"/>
    <cellStyle name="Normal 7 2 3 2 2 3 2 3 4 2" xfId="27738" xr:uid="{00000000-0005-0000-0000-00000C590000}"/>
    <cellStyle name="Normal 7 2 3 2 2 3 2 3 4 3" xfId="45084" xr:uid="{00000000-0005-0000-0000-00000D590000}"/>
    <cellStyle name="Normal 7 2 3 2 2 3 2 3 5" xfId="19065" xr:uid="{00000000-0005-0000-0000-00000E590000}"/>
    <cellStyle name="Normal 7 2 3 2 2 3 2 3 6" xfId="36411" xr:uid="{00000000-0005-0000-0000-00000F590000}"/>
    <cellStyle name="Normal 7 2 3 2 2 3 2 4" xfId="6759" xr:uid="{00000000-0005-0000-0000-000010590000}"/>
    <cellStyle name="Normal 7 2 3 2 2 3 2 4 2" xfId="15432" xr:uid="{00000000-0005-0000-0000-000011590000}"/>
    <cellStyle name="Normal 7 2 3 2 2 3 2 4 2 2" xfId="32785" xr:uid="{00000000-0005-0000-0000-000012590000}"/>
    <cellStyle name="Normal 7 2 3 2 2 3 2 4 2 3" xfId="50131" xr:uid="{00000000-0005-0000-0000-000013590000}"/>
    <cellStyle name="Normal 7 2 3 2 2 3 2 4 3" xfId="24112" xr:uid="{00000000-0005-0000-0000-000014590000}"/>
    <cellStyle name="Normal 7 2 3 2 2 3 2 4 4" xfId="41458" xr:uid="{00000000-0005-0000-0000-000015590000}"/>
    <cellStyle name="Normal 7 2 3 2 2 3 2 5" xfId="3525" xr:uid="{00000000-0005-0000-0000-000016590000}"/>
    <cellStyle name="Normal 7 2 3 2 2 3 2 5 2" xfId="12198" xr:uid="{00000000-0005-0000-0000-000017590000}"/>
    <cellStyle name="Normal 7 2 3 2 2 3 2 5 2 2" xfId="29551" xr:uid="{00000000-0005-0000-0000-000018590000}"/>
    <cellStyle name="Normal 7 2 3 2 2 3 2 5 2 3" xfId="46897" xr:uid="{00000000-0005-0000-0000-000019590000}"/>
    <cellStyle name="Normal 7 2 3 2 2 3 2 5 3" xfId="20878" xr:uid="{00000000-0005-0000-0000-00001A590000}"/>
    <cellStyle name="Normal 7 2 3 2 2 3 2 5 4" xfId="38224" xr:uid="{00000000-0005-0000-0000-00001B590000}"/>
    <cellStyle name="Normal 7 2 3 2 2 3 2 6" xfId="9650" xr:uid="{00000000-0005-0000-0000-00001C590000}"/>
    <cellStyle name="Normal 7 2 3 2 2 3 2 6 2" xfId="27003" xr:uid="{00000000-0005-0000-0000-00001D590000}"/>
    <cellStyle name="Normal 7 2 3 2 2 3 2 6 3" xfId="44349" xr:uid="{00000000-0005-0000-0000-00001E590000}"/>
    <cellStyle name="Normal 7 2 3 2 2 3 2 7" xfId="18330" xr:uid="{00000000-0005-0000-0000-00001F590000}"/>
    <cellStyle name="Normal 7 2 3 2 2 3 2 8" xfId="35676" xr:uid="{00000000-0005-0000-0000-000020590000}"/>
    <cellStyle name="Normal 7 2 3 2 2 3 3" xfId="732" xr:uid="{00000000-0005-0000-0000-000021590000}"/>
    <cellStyle name="Normal 7 2 3 2 2 3 3 2" xfId="2545" xr:uid="{00000000-0005-0000-0000-000022590000}"/>
    <cellStyle name="Normal 7 2 3 2 2 3 3 2 2" xfId="8327" xr:uid="{00000000-0005-0000-0000-000023590000}"/>
    <cellStyle name="Normal 7 2 3 2 2 3 3 2 2 2" xfId="17000" xr:uid="{00000000-0005-0000-0000-000024590000}"/>
    <cellStyle name="Normal 7 2 3 2 2 3 3 2 2 2 2" xfId="34353" xr:uid="{00000000-0005-0000-0000-000025590000}"/>
    <cellStyle name="Normal 7 2 3 2 2 3 3 2 2 2 3" xfId="51699" xr:uid="{00000000-0005-0000-0000-000026590000}"/>
    <cellStyle name="Normal 7 2 3 2 2 3 3 2 2 3" xfId="25680" xr:uid="{00000000-0005-0000-0000-000027590000}"/>
    <cellStyle name="Normal 7 2 3 2 2 3 3 2 2 4" xfId="43026" xr:uid="{00000000-0005-0000-0000-000028590000}"/>
    <cellStyle name="Normal 7 2 3 2 2 3 3 2 3" xfId="5779" xr:uid="{00000000-0005-0000-0000-000029590000}"/>
    <cellStyle name="Normal 7 2 3 2 2 3 3 2 3 2" xfId="14452" xr:uid="{00000000-0005-0000-0000-00002A590000}"/>
    <cellStyle name="Normal 7 2 3 2 2 3 3 2 3 2 2" xfId="31805" xr:uid="{00000000-0005-0000-0000-00002B590000}"/>
    <cellStyle name="Normal 7 2 3 2 2 3 3 2 3 2 3" xfId="49151" xr:uid="{00000000-0005-0000-0000-00002C590000}"/>
    <cellStyle name="Normal 7 2 3 2 2 3 3 2 3 3" xfId="23132" xr:uid="{00000000-0005-0000-0000-00002D590000}"/>
    <cellStyle name="Normal 7 2 3 2 2 3 3 2 3 4" xfId="40478" xr:uid="{00000000-0005-0000-0000-00002E590000}"/>
    <cellStyle name="Normal 7 2 3 2 2 3 3 2 4" xfId="11218" xr:uid="{00000000-0005-0000-0000-00002F590000}"/>
    <cellStyle name="Normal 7 2 3 2 2 3 3 2 4 2" xfId="28571" xr:uid="{00000000-0005-0000-0000-000030590000}"/>
    <cellStyle name="Normal 7 2 3 2 2 3 3 2 4 3" xfId="45917" xr:uid="{00000000-0005-0000-0000-000031590000}"/>
    <cellStyle name="Normal 7 2 3 2 2 3 3 2 5" xfId="19898" xr:uid="{00000000-0005-0000-0000-000032590000}"/>
    <cellStyle name="Normal 7 2 3 2 2 3 3 2 6" xfId="37244" xr:uid="{00000000-0005-0000-0000-000033590000}"/>
    <cellStyle name="Normal 7 2 3 2 2 3 3 3" xfId="6514" xr:uid="{00000000-0005-0000-0000-000034590000}"/>
    <cellStyle name="Normal 7 2 3 2 2 3 3 3 2" xfId="15187" xr:uid="{00000000-0005-0000-0000-000035590000}"/>
    <cellStyle name="Normal 7 2 3 2 2 3 3 3 2 2" xfId="32540" xr:uid="{00000000-0005-0000-0000-000036590000}"/>
    <cellStyle name="Normal 7 2 3 2 2 3 3 3 2 3" xfId="49886" xr:uid="{00000000-0005-0000-0000-000037590000}"/>
    <cellStyle name="Normal 7 2 3 2 2 3 3 3 3" xfId="23867" xr:uid="{00000000-0005-0000-0000-000038590000}"/>
    <cellStyle name="Normal 7 2 3 2 2 3 3 3 4" xfId="41213" xr:uid="{00000000-0005-0000-0000-000039590000}"/>
    <cellStyle name="Normal 7 2 3 2 2 3 3 4" xfId="4358" xr:uid="{00000000-0005-0000-0000-00003A590000}"/>
    <cellStyle name="Normal 7 2 3 2 2 3 3 4 2" xfId="13031" xr:uid="{00000000-0005-0000-0000-00003B590000}"/>
    <cellStyle name="Normal 7 2 3 2 2 3 3 4 2 2" xfId="30384" xr:uid="{00000000-0005-0000-0000-00003C590000}"/>
    <cellStyle name="Normal 7 2 3 2 2 3 3 4 2 3" xfId="47730" xr:uid="{00000000-0005-0000-0000-00003D590000}"/>
    <cellStyle name="Normal 7 2 3 2 2 3 3 4 3" xfId="21711" xr:uid="{00000000-0005-0000-0000-00003E590000}"/>
    <cellStyle name="Normal 7 2 3 2 2 3 3 4 4" xfId="39057" xr:uid="{00000000-0005-0000-0000-00003F590000}"/>
    <cellStyle name="Normal 7 2 3 2 2 3 3 5" xfId="9405" xr:uid="{00000000-0005-0000-0000-000040590000}"/>
    <cellStyle name="Normal 7 2 3 2 2 3 3 5 2" xfId="26758" xr:uid="{00000000-0005-0000-0000-000041590000}"/>
    <cellStyle name="Normal 7 2 3 2 2 3 3 5 3" xfId="44104" xr:uid="{00000000-0005-0000-0000-000042590000}"/>
    <cellStyle name="Normal 7 2 3 2 2 3 3 6" xfId="18085" xr:uid="{00000000-0005-0000-0000-000043590000}"/>
    <cellStyle name="Normal 7 2 3 2 2 3 3 7" xfId="35431" xr:uid="{00000000-0005-0000-0000-000044590000}"/>
    <cellStyle name="Normal 7 2 3 2 2 3 4" xfId="2055" xr:uid="{00000000-0005-0000-0000-000045590000}"/>
    <cellStyle name="Normal 7 2 3 2 2 3 4 2" xfId="7837" xr:uid="{00000000-0005-0000-0000-000046590000}"/>
    <cellStyle name="Normal 7 2 3 2 2 3 4 2 2" xfId="16510" xr:uid="{00000000-0005-0000-0000-000047590000}"/>
    <cellStyle name="Normal 7 2 3 2 2 3 4 2 2 2" xfId="33863" xr:uid="{00000000-0005-0000-0000-000048590000}"/>
    <cellStyle name="Normal 7 2 3 2 2 3 4 2 2 3" xfId="51209" xr:uid="{00000000-0005-0000-0000-000049590000}"/>
    <cellStyle name="Normal 7 2 3 2 2 3 4 2 3" xfId="25190" xr:uid="{00000000-0005-0000-0000-00004A590000}"/>
    <cellStyle name="Normal 7 2 3 2 2 3 4 2 4" xfId="42536" xr:uid="{00000000-0005-0000-0000-00004B590000}"/>
    <cellStyle name="Normal 7 2 3 2 2 3 4 3" xfId="3868" xr:uid="{00000000-0005-0000-0000-00004C590000}"/>
    <cellStyle name="Normal 7 2 3 2 2 3 4 3 2" xfId="12541" xr:uid="{00000000-0005-0000-0000-00004D590000}"/>
    <cellStyle name="Normal 7 2 3 2 2 3 4 3 2 2" xfId="29894" xr:uid="{00000000-0005-0000-0000-00004E590000}"/>
    <cellStyle name="Normal 7 2 3 2 2 3 4 3 2 3" xfId="47240" xr:uid="{00000000-0005-0000-0000-00004F590000}"/>
    <cellStyle name="Normal 7 2 3 2 2 3 4 3 3" xfId="21221" xr:uid="{00000000-0005-0000-0000-000050590000}"/>
    <cellStyle name="Normal 7 2 3 2 2 3 4 3 4" xfId="38567" xr:uid="{00000000-0005-0000-0000-000051590000}"/>
    <cellStyle name="Normal 7 2 3 2 2 3 4 4" xfId="10728" xr:uid="{00000000-0005-0000-0000-000052590000}"/>
    <cellStyle name="Normal 7 2 3 2 2 3 4 4 2" xfId="28081" xr:uid="{00000000-0005-0000-0000-000053590000}"/>
    <cellStyle name="Normal 7 2 3 2 2 3 4 4 3" xfId="45427" xr:uid="{00000000-0005-0000-0000-000054590000}"/>
    <cellStyle name="Normal 7 2 3 2 2 3 4 5" xfId="19408" xr:uid="{00000000-0005-0000-0000-000055590000}"/>
    <cellStyle name="Normal 7 2 3 2 2 3 4 6" xfId="36754" xr:uid="{00000000-0005-0000-0000-000056590000}"/>
    <cellStyle name="Normal 7 2 3 2 2 3 5" xfId="1467" xr:uid="{00000000-0005-0000-0000-000057590000}"/>
    <cellStyle name="Normal 7 2 3 2 2 3 5 2" xfId="7249" xr:uid="{00000000-0005-0000-0000-000058590000}"/>
    <cellStyle name="Normal 7 2 3 2 2 3 5 2 2" xfId="15922" xr:uid="{00000000-0005-0000-0000-000059590000}"/>
    <cellStyle name="Normal 7 2 3 2 2 3 5 2 2 2" xfId="33275" xr:uid="{00000000-0005-0000-0000-00005A590000}"/>
    <cellStyle name="Normal 7 2 3 2 2 3 5 2 2 3" xfId="50621" xr:uid="{00000000-0005-0000-0000-00005B590000}"/>
    <cellStyle name="Normal 7 2 3 2 2 3 5 2 3" xfId="24602" xr:uid="{00000000-0005-0000-0000-00005C590000}"/>
    <cellStyle name="Normal 7 2 3 2 2 3 5 2 4" xfId="41948" xr:uid="{00000000-0005-0000-0000-00005D590000}"/>
    <cellStyle name="Normal 7 2 3 2 2 3 5 3" xfId="5093" xr:uid="{00000000-0005-0000-0000-00005E590000}"/>
    <cellStyle name="Normal 7 2 3 2 2 3 5 3 2" xfId="13766" xr:uid="{00000000-0005-0000-0000-00005F590000}"/>
    <cellStyle name="Normal 7 2 3 2 2 3 5 3 2 2" xfId="31119" xr:uid="{00000000-0005-0000-0000-000060590000}"/>
    <cellStyle name="Normal 7 2 3 2 2 3 5 3 2 3" xfId="48465" xr:uid="{00000000-0005-0000-0000-000061590000}"/>
    <cellStyle name="Normal 7 2 3 2 2 3 5 3 3" xfId="22446" xr:uid="{00000000-0005-0000-0000-000062590000}"/>
    <cellStyle name="Normal 7 2 3 2 2 3 5 3 4" xfId="39792" xr:uid="{00000000-0005-0000-0000-000063590000}"/>
    <cellStyle name="Normal 7 2 3 2 2 3 5 4" xfId="10140" xr:uid="{00000000-0005-0000-0000-000064590000}"/>
    <cellStyle name="Normal 7 2 3 2 2 3 5 4 2" xfId="27493" xr:uid="{00000000-0005-0000-0000-000065590000}"/>
    <cellStyle name="Normal 7 2 3 2 2 3 5 4 3" xfId="44839" xr:uid="{00000000-0005-0000-0000-000066590000}"/>
    <cellStyle name="Normal 7 2 3 2 2 3 5 5" xfId="18820" xr:uid="{00000000-0005-0000-0000-000067590000}"/>
    <cellStyle name="Normal 7 2 3 2 2 3 5 6" xfId="36166" xr:uid="{00000000-0005-0000-0000-000068590000}"/>
    <cellStyle name="Normal 7 2 3 2 2 3 6" xfId="6024" xr:uid="{00000000-0005-0000-0000-000069590000}"/>
    <cellStyle name="Normal 7 2 3 2 2 3 6 2" xfId="14697" xr:uid="{00000000-0005-0000-0000-00006A590000}"/>
    <cellStyle name="Normal 7 2 3 2 2 3 6 2 2" xfId="32050" xr:uid="{00000000-0005-0000-0000-00006B590000}"/>
    <cellStyle name="Normal 7 2 3 2 2 3 6 2 3" xfId="49396" xr:uid="{00000000-0005-0000-0000-00006C590000}"/>
    <cellStyle name="Normal 7 2 3 2 2 3 6 3" xfId="23377" xr:uid="{00000000-0005-0000-0000-00006D590000}"/>
    <cellStyle name="Normal 7 2 3 2 2 3 6 4" xfId="40723" xr:uid="{00000000-0005-0000-0000-00006E590000}"/>
    <cellStyle name="Normal 7 2 3 2 2 3 7" xfId="3280" xr:uid="{00000000-0005-0000-0000-00006F590000}"/>
    <cellStyle name="Normal 7 2 3 2 2 3 7 2" xfId="11953" xr:uid="{00000000-0005-0000-0000-000070590000}"/>
    <cellStyle name="Normal 7 2 3 2 2 3 7 2 2" xfId="29306" xr:uid="{00000000-0005-0000-0000-000071590000}"/>
    <cellStyle name="Normal 7 2 3 2 2 3 7 2 3" xfId="46652" xr:uid="{00000000-0005-0000-0000-000072590000}"/>
    <cellStyle name="Normal 7 2 3 2 2 3 7 3" xfId="20633" xr:uid="{00000000-0005-0000-0000-000073590000}"/>
    <cellStyle name="Normal 7 2 3 2 2 3 7 4" xfId="37979" xr:uid="{00000000-0005-0000-0000-000074590000}"/>
    <cellStyle name="Normal 7 2 3 2 2 3 8" xfId="8915" xr:uid="{00000000-0005-0000-0000-000075590000}"/>
    <cellStyle name="Normal 7 2 3 2 2 3 8 2" xfId="26268" xr:uid="{00000000-0005-0000-0000-000076590000}"/>
    <cellStyle name="Normal 7 2 3 2 2 3 8 3" xfId="43614" xr:uid="{00000000-0005-0000-0000-000077590000}"/>
    <cellStyle name="Normal 7 2 3 2 2 3 9" xfId="17595" xr:uid="{00000000-0005-0000-0000-000078590000}"/>
    <cellStyle name="Normal 7 2 3 2 2 4" xfId="830" xr:uid="{00000000-0005-0000-0000-000079590000}"/>
    <cellStyle name="Normal 7 2 3 2 2 4 2" xfId="2643" xr:uid="{00000000-0005-0000-0000-00007A590000}"/>
    <cellStyle name="Normal 7 2 3 2 2 4 2 2" xfId="8425" xr:uid="{00000000-0005-0000-0000-00007B590000}"/>
    <cellStyle name="Normal 7 2 3 2 2 4 2 2 2" xfId="17098" xr:uid="{00000000-0005-0000-0000-00007C590000}"/>
    <cellStyle name="Normal 7 2 3 2 2 4 2 2 2 2" xfId="34451" xr:uid="{00000000-0005-0000-0000-00007D590000}"/>
    <cellStyle name="Normal 7 2 3 2 2 4 2 2 2 3" xfId="51797" xr:uid="{00000000-0005-0000-0000-00007E590000}"/>
    <cellStyle name="Normal 7 2 3 2 2 4 2 2 3" xfId="25778" xr:uid="{00000000-0005-0000-0000-00007F590000}"/>
    <cellStyle name="Normal 7 2 3 2 2 4 2 2 4" xfId="43124" xr:uid="{00000000-0005-0000-0000-000080590000}"/>
    <cellStyle name="Normal 7 2 3 2 2 4 2 3" xfId="4456" xr:uid="{00000000-0005-0000-0000-000081590000}"/>
    <cellStyle name="Normal 7 2 3 2 2 4 2 3 2" xfId="13129" xr:uid="{00000000-0005-0000-0000-000082590000}"/>
    <cellStyle name="Normal 7 2 3 2 2 4 2 3 2 2" xfId="30482" xr:uid="{00000000-0005-0000-0000-000083590000}"/>
    <cellStyle name="Normal 7 2 3 2 2 4 2 3 2 3" xfId="47828" xr:uid="{00000000-0005-0000-0000-000084590000}"/>
    <cellStyle name="Normal 7 2 3 2 2 4 2 3 3" xfId="21809" xr:uid="{00000000-0005-0000-0000-000085590000}"/>
    <cellStyle name="Normal 7 2 3 2 2 4 2 3 4" xfId="39155" xr:uid="{00000000-0005-0000-0000-000086590000}"/>
    <cellStyle name="Normal 7 2 3 2 2 4 2 4" xfId="11316" xr:uid="{00000000-0005-0000-0000-000087590000}"/>
    <cellStyle name="Normal 7 2 3 2 2 4 2 4 2" xfId="28669" xr:uid="{00000000-0005-0000-0000-000088590000}"/>
    <cellStyle name="Normal 7 2 3 2 2 4 2 4 3" xfId="46015" xr:uid="{00000000-0005-0000-0000-000089590000}"/>
    <cellStyle name="Normal 7 2 3 2 2 4 2 5" xfId="19996" xr:uid="{00000000-0005-0000-0000-00008A590000}"/>
    <cellStyle name="Normal 7 2 3 2 2 4 2 6" xfId="37342" xr:uid="{00000000-0005-0000-0000-00008B590000}"/>
    <cellStyle name="Normal 7 2 3 2 2 4 3" xfId="1565" xr:uid="{00000000-0005-0000-0000-00008C590000}"/>
    <cellStyle name="Normal 7 2 3 2 2 4 3 2" xfId="7347" xr:uid="{00000000-0005-0000-0000-00008D590000}"/>
    <cellStyle name="Normal 7 2 3 2 2 4 3 2 2" xfId="16020" xr:uid="{00000000-0005-0000-0000-00008E590000}"/>
    <cellStyle name="Normal 7 2 3 2 2 4 3 2 2 2" xfId="33373" xr:uid="{00000000-0005-0000-0000-00008F590000}"/>
    <cellStyle name="Normal 7 2 3 2 2 4 3 2 2 3" xfId="50719" xr:uid="{00000000-0005-0000-0000-000090590000}"/>
    <cellStyle name="Normal 7 2 3 2 2 4 3 2 3" xfId="24700" xr:uid="{00000000-0005-0000-0000-000091590000}"/>
    <cellStyle name="Normal 7 2 3 2 2 4 3 2 4" xfId="42046" xr:uid="{00000000-0005-0000-0000-000092590000}"/>
    <cellStyle name="Normal 7 2 3 2 2 4 3 3" xfId="5191" xr:uid="{00000000-0005-0000-0000-000093590000}"/>
    <cellStyle name="Normal 7 2 3 2 2 4 3 3 2" xfId="13864" xr:uid="{00000000-0005-0000-0000-000094590000}"/>
    <cellStyle name="Normal 7 2 3 2 2 4 3 3 2 2" xfId="31217" xr:uid="{00000000-0005-0000-0000-000095590000}"/>
    <cellStyle name="Normal 7 2 3 2 2 4 3 3 2 3" xfId="48563" xr:uid="{00000000-0005-0000-0000-000096590000}"/>
    <cellStyle name="Normal 7 2 3 2 2 4 3 3 3" xfId="22544" xr:uid="{00000000-0005-0000-0000-000097590000}"/>
    <cellStyle name="Normal 7 2 3 2 2 4 3 3 4" xfId="39890" xr:uid="{00000000-0005-0000-0000-000098590000}"/>
    <cellStyle name="Normal 7 2 3 2 2 4 3 4" xfId="10238" xr:uid="{00000000-0005-0000-0000-000099590000}"/>
    <cellStyle name="Normal 7 2 3 2 2 4 3 4 2" xfId="27591" xr:uid="{00000000-0005-0000-0000-00009A590000}"/>
    <cellStyle name="Normal 7 2 3 2 2 4 3 4 3" xfId="44937" xr:uid="{00000000-0005-0000-0000-00009B590000}"/>
    <cellStyle name="Normal 7 2 3 2 2 4 3 5" xfId="18918" xr:uid="{00000000-0005-0000-0000-00009C590000}"/>
    <cellStyle name="Normal 7 2 3 2 2 4 3 6" xfId="36264" xr:uid="{00000000-0005-0000-0000-00009D590000}"/>
    <cellStyle name="Normal 7 2 3 2 2 4 4" xfId="6612" xr:uid="{00000000-0005-0000-0000-00009E590000}"/>
    <cellStyle name="Normal 7 2 3 2 2 4 4 2" xfId="15285" xr:uid="{00000000-0005-0000-0000-00009F590000}"/>
    <cellStyle name="Normal 7 2 3 2 2 4 4 2 2" xfId="32638" xr:uid="{00000000-0005-0000-0000-0000A0590000}"/>
    <cellStyle name="Normal 7 2 3 2 2 4 4 2 3" xfId="49984" xr:uid="{00000000-0005-0000-0000-0000A1590000}"/>
    <cellStyle name="Normal 7 2 3 2 2 4 4 3" xfId="23965" xr:uid="{00000000-0005-0000-0000-0000A2590000}"/>
    <cellStyle name="Normal 7 2 3 2 2 4 4 4" xfId="41311" xr:uid="{00000000-0005-0000-0000-0000A3590000}"/>
    <cellStyle name="Normal 7 2 3 2 2 4 5" xfId="3378" xr:uid="{00000000-0005-0000-0000-0000A4590000}"/>
    <cellStyle name="Normal 7 2 3 2 2 4 5 2" xfId="12051" xr:uid="{00000000-0005-0000-0000-0000A5590000}"/>
    <cellStyle name="Normal 7 2 3 2 2 4 5 2 2" xfId="29404" xr:uid="{00000000-0005-0000-0000-0000A6590000}"/>
    <cellStyle name="Normal 7 2 3 2 2 4 5 2 3" xfId="46750" xr:uid="{00000000-0005-0000-0000-0000A7590000}"/>
    <cellStyle name="Normal 7 2 3 2 2 4 5 3" xfId="20731" xr:uid="{00000000-0005-0000-0000-0000A8590000}"/>
    <cellStyle name="Normal 7 2 3 2 2 4 5 4" xfId="38077" xr:uid="{00000000-0005-0000-0000-0000A9590000}"/>
    <cellStyle name="Normal 7 2 3 2 2 4 6" xfId="9503" xr:uid="{00000000-0005-0000-0000-0000AA590000}"/>
    <cellStyle name="Normal 7 2 3 2 2 4 6 2" xfId="26856" xr:uid="{00000000-0005-0000-0000-0000AB590000}"/>
    <cellStyle name="Normal 7 2 3 2 2 4 6 3" xfId="44202" xr:uid="{00000000-0005-0000-0000-0000AC590000}"/>
    <cellStyle name="Normal 7 2 3 2 2 4 7" xfId="18183" xr:uid="{00000000-0005-0000-0000-0000AD590000}"/>
    <cellStyle name="Normal 7 2 3 2 2 4 8" xfId="35529" xr:uid="{00000000-0005-0000-0000-0000AE590000}"/>
    <cellStyle name="Normal 7 2 3 2 2 5" xfId="487" xr:uid="{00000000-0005-0000-0000-0000AF590000}"/>
    <cellStyle name="Normal 7 2 3 2 2 5 2" xfId="2300" xr:uid="{00000000-0005-0000-0000-0000B0590000}"/>
    <cellStyle name="Normal 7 2 3 2 2 5 2 2" xfId="8082" xr:uid="{00000000-0005-0000-0000-0000B1590000}"/>
    <cellStyle name="Normal 7 2 3 2 2 5 2 2 2" xfId="16755" xr:uid="{00000000-0005-0000-0000-0000B2590000}"/>
    <cellStyle name="Normal 7 2 3 2 2 5 2 2 2 2" xfId="34108" xr:uid="{00000000-0005-0000-0000-0000B3590000}"/>
    <cellStyle name="Normal 7 2 3 2 2 5 2 2 2 3" xfId="51454" xr:uid="{00000000-0005-0000-0000-0000B4590000}"/>
    <cellStyle name="Normal 7 2 3 2 2 5 2 2 3" xfId="25435" xr:uid="{00000000-0005-0000-0000-0000B5590000}"/>
    <cellStyle name="Normal 7 2 3 2 2 5 2 2 4" xfId="42781" xr:uid="{00000000-0005-0000-0000-0000B6590000}"/>
    <cellStyle name="Normal 7 2 3 2 2 5 2 3" xfId="5583" xr:uid="{00000000-0005-0000-0000-0000B7590000}"/>
    <cellStyle name="Normal 7 2 3 2 2 5 2 3 2" xfId="14256" xr:uid="{00000000-0005-0000-0000-0000B8590000}"/>
    <cellStyle name="Normal 7 2 3 2 2 5 2 3 2 2" xfId="31609" xr:uid="{00000000-0005-0000-0000-0000B9590000}"/>
    <cellStyle name="Normal 7 2 3 2 2 5 2 3 2 3" xfId="48955" xr:uid="{00000000-0005-0000-0000-0000BA590000}"/>
    <cellStyle name="Normal 7 2 3 2 2 5 2 3 3" xfId="22936" xr:uid="{00000000-0005-0000-0000-0000BB590000}"/>
    <cellStyle name="Normal 7 2 3 2 2 5 2 3 4" xfId="40282" xr:uid="{00000000-0005-0000-0000-0000BC590000}"/>
    <cellStyle name="Normal 7 2 3 2 2 5 2 4" xfId="10973" xr:uid="{00000000-0005-0000-0000-0000BD590000}"/>
    <cellStyle name="Normal 7 2 3 2 2 5 2 4 2" xfId="28326" xr:uid="{00000000-0005-0000-0000-0000BE590000}"/>
    <cellStyle name="Normal 7 2 3 2 2 5 2 4 3" xfId="45672" xr:uid="{00000000-0005-0000-0000-0000BF590000}"/>
    <cellStyle name="Normal 7 2 3 2 2 5 2 5" xfId="19653" xr:uid="{00000000-0005-0000-0000-0000C0590000}"/>
    <cellStyle name="Normal 7 2 3 2 2 5 2 6" xfId="36999" xr:uid="{00000000-0005-0000-0000-0000C1590000}"/>
    <cellStyle name="Normal 7 2 3 2 2 5 3" xfId="6269" xr:uid="{00000000-0005-0000-0000-0000C2590000}"/>
    <cellStyle name="Normal 7 2 3 2 2 5 3 2" xfId="14942" xr:uid="{00000000-0005-0000-0000-0000C3590000}"/>
    <cellStyle name="Normal 7 2 3 2 2 5 3 2 2" xfId="32295" xr:uid="{00000000-0005-0000-0000-0000C4590000}"/>
    <cellStyle name="Normal 7 2 3 2 2 5 3 2 3" xfId="49641" xr:uid="{00000000-0005-0000-0000-0000C5590000}"/>
    <cellStyle name="Normal 7 2 3 2 2 5 3 3" xfId="23622" xr:uid="{00000000-0005-0000-0000-0000C6590000}"/>
    <cellStyle name="Normal 7 2 3 2 2 5 3 4" xfId="40968" xr:uid="{00000000-0005-0000-0000-0000C7590000}"/>
    <cellStyle name="Normal 7 2 3 2 2 5 4" xfId="4113" xr:uid="{00000000-0005-0000-0000-0000C8590000}"/>
    <cellStyle name="Normal 7 2 3 2 2 5 4 2" xfId="12786" xr:uid="{00000000-0005-0000-0000-0000C9590000}"/>
    <cellStyle name="Normal 7 2 3 2 2 5 4 2 2" xfId="30139" xr:uid="{00000000-0005-0000-0000-0000CA590000}"/>
    <cellStyle name="Normal 7 2 3 2 2 5 4 2 3" xfId="47485" xr:uid="{00000000-0005-0000-0000-0000CB590000}"/>
    <cellStyle name="Normal 7 2 3 2 2 5 4 3" xfId="21466" xr:uid="{00000000-0005-0000-0000-0000CC590000}"/>
    <cellStyle name="Normal 7 2 3 2 2 5 4 4" xfId="38812" xr:uid="{00000000-0005-0000-0000-0000CD590000}"/>
    <cellStyle name="Normal 7 2 3 2 2 5 5" xfId="9160" xr:uid="{00000000-0005-0000-0000-0000CE590000}"/>
    <cellStyle name="Normal 7 2 3 2 2 5 5 2" xfId="26513" xr:uid="{00000000-0005-0000-0000-0000CF590000}"/>
    <cellStyle name="Normal 7 2 3 2 2 5 5 3" xfId="43859" xr:uid="{00000000-0005-0000-0000-0000D0590000}"/>
    <cellStyle name="Normal 7 2 3 2 2 5 6" xfId="17840" xr:uid="{00000000-0005-0000-0000-0000D1590000}"/>
    <cellStyle name="Normal 7 2 3 2 2 5 7" xfId="35186" xr:uid="{00000000-0005-0000-0000-0000D2590000}"/>
    <cellStyle name="Normal 7 2 3 2 2 6" xfId="1908" xr:uid="{00000000-0005-0000-0000-0000D3590000}"/>
    <cellStyle name="Normal 7 2 3 2 2 6 2" xfId="7690" xr:uid="{00000000-0005-0000-0000-0000D4590000}"/>
    <cellStyle name="Normal 7 2 3 2 2 6 2 2" xfId="16363" xr:uid="{00000000-0005-0000-0000-0000D5590000}"/>
    <cellStyle name="Normal 7 2 3 2 2 6 2 2 2" xfId="33716" xr:uid="{00000000-0005-0000-0000-0000D6590000}"/>
    <cellStyle name="Normal 7 2 3 2 2 6 2 2 3" xfId="51062" xr:uid="{00000000-0005-0000-0000-0000D7590000}"/>
    <cellStyle name="Normal 7 2 3 2 2 6 2 3" xfId="25043" xr:uid="{00000000-0005-0000-0000-0000D8590000}"/>
    <cellStyle name="Normal 7 2 3 2 2 6 2 4" xfId="42389" xr:uid="{00000000-0005-0000-0000-0000D9590000}"/>
    <cellStyle name="Normal 7 2 3 2 2 6 3" xfId="3721" xr:uid="{00000000-0005-0000-0000-0000DA590000}"/>
    <cellStyle name="Normal 7 2 3 2 2 6 3 2" xfId="12394" xr:uid="{00000000-0005-0000-0000-0000DB590000}"/>
    <cellStyle name="Normal 7 2 3 2 2 6 3 2 2" xfId="29747" xr:uid="{00000000-0005-0000-0000-0000DC590000}"/>
    <cellStyle name="Normal 7 2 3 2 2 6 3 2 3" xfId="47093" xr:uid="{00000000-0005-0000-0000-0000DD590000}"/>
    <cellStyle name="Normal 7 2 3 2 2 6 3 3" xfId="21074" xr:uid="{00000000-0005-0000-0000-0000DE590000}"/>
    <cellStyle name="Normal 7 2 3 2 2 6 3 4" xfId="38420" xr:uid="{00000000-0005-0000-0000-0000DF590000}"/>
    <cellStyle name="Normal 7 2 3 2 2 6 4" xfId="10581" xr:uid="{00000000-0005-0000-0000-0000E0590000}"/>
    <cellStyle name="Normal 7 2 3 2 2 6 4 2" xfId="27934" xr:uid="{00000000-0005-0000-0000-0000E1590000}"/>
    <cellStyle name="Normal 7 2 3 2 2 6 4 3" xfId="45280" xr:uid="{00000000-0005-0000-0000-0000E2590000}"/>
    <cellStyle name="Normal 7 2 3 2 2 6 5" xfId="19261" xr:uid="{00000000-0005-0000-0000-0000E3590000}"/>
    <cellStyle name="Normal 7 2 3 2 2 6 6" xfId="36607" xr:uid="{00000000-0005-0000-0000-0000E4590000}"/>
    <cellStyle name="Normal 7 2 3 2 2 7" xfId="1222" xr:uid="{00000000-0005-0000-0000-0000E5590000}"/>
    <cellStyle name="Normal 7 2 3 2 2 7 2" xfId="7004" xr:uid="{00000000-0005-0000-0000-0000E6590000}"/>
    <cellStyle name="Normal 7 2 3 2 2 7 2 2" xfId="15677" xr:uid="{00000000-0005-0000-0000-0000E7590000}"/>
    <cellStyle name="Normal 7 2 3 2 2 7 2 2 2" xfId="33030" xr:uid="{00000000-0005-0000-0000-0000E8590000}"/>
    <cellStyle name="Normal 7 2 3 2 2 7 2 2 3" xfId="50376" xr:uid="{00000000-0005-0000-0000-0000E9590000}"/>
    <cellStyle name="Normal 7 2 3 2 2 7 2 3" xfId="24357" xr:uid="{00000000-0005-0000-0000-0000EA590000}"/>
    <cellStyle name="Normal 7 2 3 2 2 7 2 4" xfId="41703" xr:uid="{00000000-0005-0000-0000-0000EB590000}"/>
    <cellStyle name="Normal 7 2 3 2 2 7 3" xfId="4848" xr:uid="{00000000-0005-0000-0000-0000EC590000}"/>
    <cellStyle name="Normal 7 2 3 2 2 7 3 2" xfId="13521" xr:uid="{00000000-0005-0000-0000-0000ED590000}"/>
    <cellStyle name="Normal 7 2 3 2 2 7 3 2 2" xfId="30874" xr:uid="{00000000-0005-0000-0000-0000EE590000}"/>
    <cellStyle name="Normal 7 2 3 2 2 7 3 2 3" xfId="48220" xr:uid="{00000000-0005-0000-0000-0000EF590000}"/>
    <cellStyle name="Normal 7 2 3 2 2 7 3 3" xfId="22201" xr:uid="{00000000-0005-0000-0000-0000F0590000}"/>
    <cellStyle name="Normal 7 2 3 2 2 7 3 4" xfId="39547" xr:uid="{00000000-0005-0000-0000-0000F1590000}"/>
    <cellStyle name="Normal 7 2 3 2 2 7 4" xfId="9895" xr:uid="{00000000-0005-0000-0000-0000F2590000}"/>
    <cellStyle name="Normal 7 2 3 2 2 7 4 2" xfId="27248" xr:uid="{00000000-0005-0000-0000-0000F3590000}"/>
    <cellStyle name="Normal 7 2 3 2 2 7 4 3" xfId="44594" xr:uid="{00000000-0005-0000-0000-0000F4590000}"/>
    <cellStyle name="Normal 7 2 3 2 2 7 5" xfId="18575" xr:uid="{00000000-0005-0000-0000-0000F5590000}"/>
    <cellStyle name="Normal 7 2 3 2 2 7 6" xfId="35921" xr:uid="{00000000-0005-0000-0000-0000F6590000}"/>
    <cellStyle name="Normal 7 2 3 2 2 8" xfId="5877" xr:uid="{00000000-0005-0000-0000-0000F7590000}"/>
    <cellStyle name="Normal 7 2 3 2 2 8 2" xfId="14550" xr:uid="{00000000-0005-0000-0000-0000F8590000}"/>
    <cellStyle name="Normal 7 2 3 2 2 8 2 2" xfId="31903" xr:uid="{00000000-0005-0000-0000-0000F9590000}"/>
    <cellStyle name="Normal 7 2 3 2 2 8 2 3" xfId="49249" xr:uid="{00000000-0005-0000-0000-0000FA590000}"/>
    <cellStyle name="Normal 7 2 3 2 2 8 3" xfId="23230" xr:uid="{00000000-0005-0000-0000-0000FB590000}"/>
    <cellStyle name="Normal 7 2 3 2 2 8 4" xfId="40576" xr:uid="{00000000-0005-0000-0000-0000FC590000}"/>
    <cellStyle name="Normal 7 2 3 2 2 9" xfId="3035" xr:uid="{00000000-0005-0000-0000-0000FD590000}"/>
    <cellStyle name="Normal 7 2 3 2 2 9 2" xfId="11708" xr:uid="{00000000-0005-0000-0000-0000FE590000}"/>
    <cellStyle name="Normal 7 2 3 2 2 9 2 2" xfId="29061" xr:uid="{00000000-0005-0000-0000-0000FF590000}"/>
    <cellStyle name="Normal 7 2 3 2 2 9 2 3" xfId="46407" xr:uid="{00000000-0005-0000-0000-0000005A0000}"/>
    <cellStyle name="Normal 7 2 3 2 2 9 3" xfId="20388" xr:uid="{00000000-0005-0000-0000-0000015A0000}"/>
    <cellStyle name="Normal 7 2 3 2 2 9 4" xfId="37734" xr:uid="{00000000-0005-0000-0000-0000025A0000}"/>
    <cellStyle name="Normal 7 2 3 2 3" xfId="193" xr:uid="{00000000-0005-0000-0000-0000035A0000}"/>
    <cellStyle name="Normal 7 2 3 2 3 10" xfId="17546" xr:uid="{00000000-0005-0000-0000-0000045A0000}"/>
    <cellStyle name="Normal 7 2 3 2 3 11" xfId="34892" xr:uid="{00000000-0005-0000-0000-0000055A0000}"/>
    <cellStyle name="Normal 7 2 3 2 3 2" xfId="683" xr:uid="{00000000-0005-0000-0000-0000065A0000}"/>
    <cellStyle name="Normal 7 2 3 2 3 2 2" xfId="2496" xr:uid="{00000000-0005-0000-0000-0000075A0000}"/>
    <cellStyle name="Normal 7 2 3 2 3 2 2 2" xfId="8278" xr:uid="{00000000-0005-0000-0000-0000085A0000}"/>
    <cellStyle name="Normal 7 2 3 2 3 2 2 2 2" xfId="16951" xr:uid="{00000000-0005-0000-0000-0000095A0000}"/>
    <cellStyle name="Normal 7 2 3 2 3 2 2 2 2 2" xfId="34304" xr:uid="{00000000-0005-0000-0000-00000A5A0000}"/>
    <cellStyle name="Normal 7 2 3 2 3 2 2 2 2 3" xfId="51650" xr:uid="{00000000-0005-0000-0000-00000B5A0000}"/>
    <cellStyle name="Normal 7 2 3 2 3 2 2 2 3" xfId="25631" xr:uid="{00000000-0005-0000-0000-00000C5A0000}"/>
    <cellStyle name="Normal 7 2 3 2 3 2 2 2 4" xfId="42977" xr:uid="{00000000-0005-0000-0000-00000D5A0000}"/>
    <cellStyle name="Normal 7 2 3 2 3 2 2 3" xfId="4309" xr:uid="{00000000-0005-0000-0000-00000E5A0000}"/>
    <cellStyle name="Normal 7 2 3 2 3 2 2 3 2" xfId="12982" xr:uid="{00000000-0005-0000-0000-00000F5A0000}"/>
    <cellStyle name="Normal 7 2 3 2 3 2 2 3 2 2" xfId="30335" xr:uid="{00000000-0005-0000-0000-0000105A0000}"/>
    <cellStyle name="Normal 7 2 3 2 3 2 2 3 2 3" xfId="47681" xr:uid="{00000000-0005-0000-0000-0000115A0000}"/>
    <cellStyle name="Normal 7 2 3 2 3 2 2 3 3" xfId="21662" xr:uid="{00000000-0005-0000-0000-0000125A0000}"/>
    <cellStyle name="Normal 7 2 3 2 3 2 2 3 4" xfId="39008" xr:uid="{00000000-0005-0000-0000-0000135A0000}"/>
    <cellStyle name="Normal 7 2 3 2 3 2 2 4" xfId="11169" xr:uid="{00000000-0005-0000-0000-0000145A0000}"/>
    <cellStyle name="Normal 7 2 3 2 3 2 2 4 2" xfId="28522" xr:uid="{00000000-0005-0000-0000-0000155A0000}"/>
    <cellStyle name="Normal 7 2 3 2 3 2 2 4 3" xfId="45868" xr:uid="{00000000-0005-0000-0000-0000165A0000}"/>
    <cellStyle name="Normal 7 2 3 2 3 2 2 5" xfId="19849" xr:uid="{00000000-0005-0000-0000-0000175A0000}"/>
    <cellStyle name="Normal 7 2 3 2 3 2 2 6" xfId="37195" xr:uid="{00000000-0005-0000-0000-0000185A0000}"/>
    <cellStyle name="Normal 7 2 3 2 3 2 3" xfId="1418" xr:uid="{00000000-0005-0000-0000-0000195A0000}"/>
    <cellStyle name="Normal 7 2 3 2 3 2 3 2" xfId="7200" xr:uid="{00000000-0005-0000-0000-00001A5A0000}"/>
    <cellStyle name="Normal 7 2 3 2 3 2 3 2 2" xfId="15873" xr:uid="{00000000-0005-0000-0000-00001B5A0000}"/>
    <cellStyle name="Normal 7 2 3 2 3 2 3 2 2 2" xfId="33226" xr:uid="{00000000-0005-0000-0000-00001C5A0000}"/>
    <cellStyle name="Normal 7 2 3 2 3 2 3 2 2 3" xfId="50572" xr:uid="{00000000-0005-0000-0000-00001D5A0000}"/>
    <cellStyle name="Normal 7 2 3 2 3 2 3 2 3" xfId="24553" xr:uid="{00000000-0005-0000-0000-00001E5A0000}"/>
    <cellStyle name="Normal 7 2 3 2 3 2 3 2 4" xfId="41899" xr:uid="{00000000-0005-0000-0000-00001F5A0000}"/>
    <cellStyle name="Normal 7 2 3 2 3 2 3 3" xfId="5044" xr:uid="{00000000-0005-0000-0000-0000205A0000}"/>
    <cellStyle name="Normal 7 2 3 2 3 2 3 3 2" xfId="13717" xr:uid="{00000000-0005-0000-0000-0000215A0000}"/>
    <cellStyle name="Normal 7 2 3 2 3 2 3 3 2 2" xfId="31070" xr:uid="{00000000-0005-0000-0000-0000225A0000}"/>
    <cellStyle name="Normal 7 2 3 2 3 2 3 3 2 3" xfId="48416" xr:uid="{00000000-0005-0000-0000-0000235A0000}"/>
    <cellStyle name="Normal 7 2 3 2 3 2 3 3 3" xfId="22397" xr:uid="{00000000-0005-0000-0000-0000245A0000}"/>
    <cellStyle name="Normal 7 2 3 2 3 2 3 3 4" xfId="39743" xr:uid="{00000000-0005-0000-0000-0000255A0000}"/>
    <cellStyle name="Normal 7 2 3 2 3 2 3 4" xfId="10091" xr:uid="{00000000-0005-0000-0000-0000265A0000}"/>
    <cellStyle name="Normal 7 2 3 2 3 2 3 4 2" xfId="27444" xr:uid="{00000000-0005-0000-0000-0000275A0000}"/>
    <cellStyle name="Normal 7 2 3 2 3 2 3 4 3" xfId="44790" xr:uid="{00000000-0005-0000-0000-0000285A0000}"/>
    <cellStyle name="Normal 7 2 3 2 3 2 3 5" xfId="18771" xr:uid="{00000000-0005-0000-0000-0000295A0000}"/>
    <cellStyle name="Normal 7 2 3 2 3 2 3 6" xfId="36117" xr:uid="{00000000-0005-0000-0000-00002A5A0000}"/>
    <cellStyle name="Normal 7 2 3 2 3 2 4" xfId="6465" xr:uid="{00000000-0005-0000-0000-00002B5A0000}"/>
    <cellStyle name="Normal 7 2 3 2 3 2 4 2" xfId="15138" xr:uid="{00000000-0005-0000-0000-00002C5A0000}"/>
    <cellStyle name="Normal 7 2 3 2 3 2 4 2 2" xfId="32491" xr:uid="{00000000-0005-0000-0000-00002D5A0000}"/>
    <cellStyle name="Normal 7 2 3 2 3 2 4 2 3" xfId="49837" xr:uid="{00000000-0005-0000-0000-00002E5A0000}"/>
    <cellStyle name="Normal 7 2 3 2 3 2 4 3" xfId="23818" xr:uid="{00000000-0005-0000-0000-00002F5A0000}"/>
    <cellStyle name="Normal 7 2 3 2 3 2 4 4" xfId="41164" xr:uid="{00000000-0005-0000-0000-0000305A0000}"/>
    <cellStyle name="Normal 7 2 3 2 3 2 5" xfId="3231" xr:uid="{00000000-0005-0000-0000-0000315A0000}"/>
    <cellStyle name="Normal 7 2 3 2 3 2 5 2" xfId="11904" xr:uid="{00000000-0005-0000-0000-0000325A0000}"/>
    <cellStyle name="Normal 7 2 3 2 3 2 5 2 2" xfId="29257" xr:uid="{00000000-0005-0000-0000-0000335A0000}"/>
    <cellStyle name="Normal 7 2 3 2 3 2 5 2 3" xfId="46603" xr:uid="{00000000-0005-0000-0000-0000345A0000}"/>
    <cellStyle name="Normal 7 2 3 2 3 2 5 3" xfId="20584" xr:uid="{00000000-0005-0000-0000-0000355A0000}"/>
    <cellStyle name="Normal 7 2 3 2 3 2 5 4" xfId="37930" xr:uid="{00000000-0005-0000-0000-0000365A0000}"/>
    <cellStyle name="Normal 7 2 3 2 3 2 6" xfId="9356" xr:uid="{00000000-0005-0000-0000-0000375A0000}"/>
    <cellStyle name="Normal 7 2 3 2 3 2 6 2" xfId="26709" xr:uid="{00000000-0005-0000-0000-0000385A0000}"/>
    <cellStyle name="Normal 7 2 3 2 3 2 6 3" xfId="44055" xr:uid="{00000000-0005-0000-0000-0000395A0000}"/>
    <cellStyle name="Normal 7 2 3 2 3 2 7" xfId="18036" xr:uid="{00000000-0005-0000-0000-00003A5A0000}"/>
    <cellStyle name="Normal 7 2 3 2 3 2 8" xfId="35382" xr:uid="{00000000-0005-0000-0000-00003B5A0000}"/>
    <cellStyle name="Normal 7 2 3 2 3 3" xfId="928" xr:uid="{00000000-0005-0000-0000-00003C5A0000}"/>
    <cellStyle name="Normal 7 2 3 2 3 3 2" xfId="2741" xr:uid="{00000000-0005-0000-0000-00003D5A0000}"/>
    <cellStyle name="Normal 7 2 3 2 3 3 2 2" xfId="8523" xr:uid="{00000000-0005-0000-0000-00003E5A0000}"/>
    <cellStyle name="Normal 7 2 3 2 3 3 2 2 2" xfId="17196" xr:uid="{00000000-0005-0000-0000-00003F5A0000}"/>
    <cellStyle name="Normal 7 2 3 2 3 3 2 2 2 2" xfId="34549" xr:uid="{00000000-0005-0000-0000-0000405A0000}"/>
    <cellStyle name="Normal 7 2 3 2 3 3 2 2 2 3" xfId="51895" xr:uid="{00000000-0005-0000-0000-0000415A0000}"/>
    <cellStyle name="Normal 7 2 3 2 3 3 2 2 3" xfId="25876" xr:uid="{00000000-0005-0000-0000-0000425A0000}"/>
    <cellStyle name="Normal 7 2 3 2 3 3 2 2 4" xfId="43222" xr:uid="{00000000-0005-0000-0000-0000435A0000}"/>
    <cellStyle name="Normal 7 2 3 2 3 3 2 3" xfId="4554" xr:uid="{00000000-0005-0000-0000-0000445A0000}"/>
    <cellStyle name="Normal 7 2 3 2 3 3 2 3 2" xfId="13227" xr:uid="{00000000-0005-0000-0000-0000455A0000}"/>
    <cellStyle name="Normal 7 2 3 2 3 3 2 3 2 2" xfId="30580" xr:uid="{00000000-0005-0000-0000-0000465A0000}"/>
    <cellStyle name="Normal 7 2 3 2 3 3 2 3 2 3" xfId="47926" xr:uid="{00000000-0005-0000-0000-0000475A0000}"/>
    <cellStyle name="Normal 7 2 3 2 3 3 2 3 3" xfId="21907" xr:uid="{00000000-0005-0000-0000-0000485A0000}"/>
    <cellStyle name="Normal 7 2 3 2 3 3 2 3 4" xfId="39253" xr:uid="{00000000-0005-0000-0000-0000495A0000}"/>
    <cellStyle name="Normal 7 2 3 2 3 3 2 4" xfId="11414" xr:uid="{00000000-0005-0000-0000-00004A5A0000}"/>
    <cellStyle name="Normal 7 2 3 2 3 3 2 4 2" xfId="28767" xr:uid="{00000000-0005-0000-0000-00004B5A0000}"/>
    <cellStyle name="Normal 7 2 3 2 3 3 2 4 3" xfId="46113" xr:uid="{00000000-0005-0000-0000-00004C5A0000}"/>
    <cellStyle name="Normal 7 2 3 2 3 3 2 5" xfId="20094" xr:uid="{00000000-0005-0000-0000-00004D5A0000}"/>
    <cellStyle name="Normal 7 2 3 2 3 3 2 6" xfId="37440" xr:uid="{00000000-0005-0000-0000-00004E5A0000}"/>
    <cellStyle name="Normal 7 2 3 2 3 3 3" xfId="1663" xr:uid="{00000000-0005-0000-0000-00004F5A0000}"/>
    <cellStyle name="Normal 7 2 3 2 3 3 3 2" xfId="7445" xr:uid="{00000000-0005-0000-0000-0000505A0000}"/>
    <cellStyle name="Normal 7 2 3 2 3 3 3 2 2" xfId="16118" xr:uid="{00000000-0005-0000-0000-0000515A0000}"/>
    <cellStyle name="Normal 7 2 3 2 3 3 3 2 2 2" xfId="33471" xr:uid="{00000000-0005-0000-0000-0000525A0000}"/>
    <cellStyle name="Normal 7 2 3 2 3 3 3 2 2 3" xfId="50817" xr:uid="{00000000-0005-0000-0000-0000535A0000}"/>
    <cellStyle name="Normal 7 2 3 2 3 3 3 2 3" xfId="24798" xr:uid="{00000000-0005-0000-0000-0000545A0000}"/>
    <cellStyle name="Normal 7 2 3 2 3 3 3 2 4" xfId="42144" xr:uid="{00000000-0005-0000-0000-0000555A0000}"/>
    <cellStyle name="Normal 7 2 3 2 3 3 3 3" xfId="5289" xr:uid="{00000000-0005-0000-0000-0000565A0000}"/>
    <cellStyle name="Normal 7 2 3 2 3 3 3 3 2" xfId="13962" xr:uid="{00000000-0005-0000-0000-0000575A0000}"/>
    <cellStyle name="Normal 7 2 3 2 3 3 3 3 2 2" xfId="31315" xr:uid="{00000000-0005-0000-0000-0000585A0000}"/>
    <cellStyle name="Normal 7 2 3 2 3 3 3 3 2 3" xfId="48661" xr:uid="{00000000-0005-0000-0000-0000595A0000}"/>
    <cellStyle name="Normal 7 2 3 2 3 3 3 3 3" xfId="22642" xr:uid="{00000000-0005-0000-0000-00005A5A0000}"/>
    <cellStyle name="Normal 7 2 3 2 3 3 3 3 4" xfId="39988" xr:uid="{00000000-0005-0000-0000-00005B5A0000}"/>
    <cellStyle name="Normal 7 2 3 2 3 3 3 4" xfId="10336" xr:uid="{00000000-0005-0000-0000-00005C5A0000}"/>
    <cellStyle name="Normal 7 2 3 2 3 3 3 4 2" xfId="27689" xr:uid="{00000000-0005-0000-0000-00005D5A0000}"/>
    <cellStyle name="Normal 7 2 3 2 3 3 3 4 3" xfId="45035" xr:uid="{00000000-0005-0000-0000-00005E5A0000}"/>
    <cellStyle name="Normal 7 2 3 2 3 3 3 5" xfId="19016" xr:uid="{00000000-0005-0000-0000-00005F5A0000}"/>
    <cellStyle name="Normal 7 2 3 2 3 3 3 6" xfId="36362" xr:uid="{00000000-0005-0000-0000-0000605A0000}"/>
    <cellStyle name="Normal 7 2 3 2 3 3 4" xfId="6710" xr:uid="{00000000-0005-0000-0000-0000615A0000}"/>
    <cellStyle name="Normal 7 2 3 2 3 3 4 2" xfId="15383" xr:uid="{00000000-0005-0000-0000-0000625A0000}"/>
    <cellStyle name="Normal 7 2 3 2 3 3 4 2 2" xfId="32736" xr:uid="{00000000-0005-0000-0000-0000635A0000}"/>
    <cellStyle name="Normal 7 2 3 2 3 3 4 2 3" xfId="50082" xr:uid="{00000000-0005-0000-0000-0000645A0000}"/>
    <cellStyle name="Normal 7 2 3 2 3 3 4 3" xfId="24063" xr:uid="{00000000-0005-0000-0000-0000655A0000}"/>
    <cellStyle name="Normal 7 2 3 2 3 3 4 4" xfId="41409" xr:uid="{00000000-0005-0000-0000-0000665A0000}"/>
    <cellStyle name="Normal 7 2 3 2 3 3 5" xfId="3476" xr:uid="{00000000-0005-0000-0000-0000675A0000}"/>
    <cellStyle name="Normal 7 2 3 2 3 3 5 2" xfId="12149" xr:uid="{00000000-0005-0000-0000-0000685A0000}"/>
    <cellStyle name="Normal 7 2 3 2 3 3 5 2 2" xfId="29502" xr:uid="{00000000-0005-0000-0000-0000695A0000}"/>
    <cellStyle name="Normal 7 2 3 2 3 3 5 2 3" xfId="46848" xr:uid="{00000000-0005-0000-0000-00006A5A0000}"/>
    <cellStyle name="Normal 7 2 3 2 3 3 5 3" xfId="20829" xr:uid="{00000000-0005-0000-0000-00006B5A0000}"/>
    <cellStyle name="Normal 7 2 3 2 3 3 5 4" xfId="38175" xr:uid="{00000000-0005-0000-0000-00006C5A0000}"/>
    <cellStyle name="Normal 7 2 3 2 3 3 6" xfId="9601" xr:uid="{00000000-0005-0000-0000-00006D5A0000}"/>
    <cellStyle name="Normal 7 2 3 2 3 3 6 2" xfId="26954" xr:uid="{00000000-0005-0000-0000-00006E5A0000}"/>
    <cellStyle name="Normal 7 2 3 2 3 3 6 3" xfId="44300" xr:uid="{00000000-0005-0000-0000-00006F5A0000}"/>
    <cellStyle name="Normal 7 2 3 2 3 3 7" xfId="18281" xr:uid="{00000000-0005-0000-0000-0000705A0000}"/>
    <cellStyle name="Normal 7 2 3 2 3 3 8" xfId="35627" xr:uid="{00000000-0005-0000-0000-0000715A0000}"/>
    <cellStyle name="Normal 7 2 3 2 3 4" xfId="438" xr:uid="{00000000-0005-0000-0000-0000725A0000}"/>
    <cellStyle name="Normal 7 2 3 2 3 4 2" xfId="2251" xr:uid="{00000000-0005-0000-0000-0000735A0000}"/>
    <cellStyle name="Normal 7 2 3 2 3 4 2 2" xfId="8033" xr:uid="{00000000-0005-0000-0000-0000745A0000}"/>
    <cellStyle name="Normal 7 2 3 2 3 4 2 2 2" xfId="16706" xr:uid="{00000000-0005-0000-0000-0000755A0000}"/>
    <cellStyle name="Normal 7 2 3 2 3 4 2 2 2 2" xfId="34059" xr:uid="{00000000-0005-0000-0000-0000765A0000}"/>
    <cellStyle name="Normal 7 2 3 2 3 4 2 2 2 3" xfId="51405" xr:uid="{00000000-0005-0000-0000-0000775A0000}"/>
    <cellStyle name="Normal 7 2 3 2 3 4 2 2 3" xfId="25386" xr:uid="{00000000-0005-0000-0000-0000785A0000}"/>
    <cellStyle name="Normal 7 2 3 2 3 4 2 2 4" xfId="42732" xr:uid="{00000000-0005-0000-0000-0000795A0000}"/>
    <cellStyle name="Normal 7 2 3 2 3 4 2 3" xfId="5534" xr:uid="{00000000-0005-0000-0000-00007A5A0000}"/>
    <cellStyle name="Normal 7 2 3 2 3 4 2 3 2" xfId="14207" xr:uid="{00000000-0005-0000-0000-00007B5A0000}"/>
    <cellStyle name="Normal 7 2 3 2 3 4 2 3 2 2" xfId="31560" xr:uid="{00000000-0005-0000-0000-00007C5A0000}"/>
    <cellStyle name="Normal 7 2 3 2 3 4 2 3 2 3" xfId="48906" xr:uid="{00000000-0005-0000-0000-00007D5A0000}"/>
    <cellStyle name="Normal 7 2 3 2 3 4 2 3 3" xfId="22887" xr:uid="{00000000-0005-0000-0000-00007E5A0000}"/>
    <cellStyle name="Normal 7 2 3 2 3 4 2 3 4" xfId="40233" xr:uid="{00000000-0005-0000-0000-00007F5A0000}"/>
    <cellStyle name="Normal 7 2 3 2 3 4 2 4" xfId="10924" xr:uid="{00000000-0005-0000-0000-0000805A0000}"/>
    <cellStyle name="Normal 7 2 3 2 3 4 2 4 2" xfId="28277" xr:uid="{00000000-0005-0000-0000-0000815A0000}"/>
    <cellStyle name="Normal 7 2 3 2 3 4 2 4 3" xfId="45623" xr:uid="{00000000-0005-0000-0000-0000825A0000}"/>
    <cellStyle name="Normal 7 2 3 2 3 4 2 5" xfId="19604" xr:uid="{00000000-0005-0000-0000-0000835A0000}"/>
    <cellStyle name="Normal 7 2 3 2 3 4 2 6" xfId="36950" xr:uid="{00000000-0005-0000-0000-0000845A0000}"/>
    <cellStyle name="Normal 7 2 3 2 3 4 3" xfId="6220" xr:uid="{00000000-0005-0000-0000-0000855A0000}"/>
    <cellStyle name="Normal 7 2 3 2 3 4 3 2" xfId="14893" xr:uid="{00000000-0005-0000-0000-0000865A0000}"/>
    <cellStyle name="Normal 7 2 3 2 3 4 3 2 2" xfId="32246" xr:uid="{00000000-0005-0000-0000-0000875A0000}"/>
    <cellStyle name="Normal 7 2 3 2 3 4 3 2 3" xfId="49592" xr:uid="{00000000-0005-0000-0000-0000885A0000}"/>
    <cellStyle name="Normal 7 2 3 2 3 4 3 3" xfId="23573" xr:uid="{00000000-0005-0000-0000-0000895A0000}"/>
    <cellStyle name="Normal 7 2 3 2 3 4 3 4" xfId="40919" xr:uid="{00000000-0005-0000-0000-00008A5A0000}"/>
    <cellStyle name="Normal 7 2 3 2 3 4 4" xfId="4064" xr:uid="{00000000-0005-0000-0000-00008B5A0000}"/>
    <cellStyle name="Normal 7 2 3 2 3 4 4 2" xfId="12737" xr:uid="{00000000-0005-0000-0000-00008C5A0000}"/>
    <cellStyle name="Normal 7 2 3 2 3 4 4 2 2" xfId="30090" xr:uid="{00000000-0005-0000-0000-00008D5A0000}"/>
    <cellStyle name="Normal 7 2 3 2 3 4 4 2 3" xfId="47436" xr:uid="{00000000-0005-0000-0000-00008E5A0000}"/>
    <cellStyle name="Normal 7 2 3 2 3 4 4 3" xfId="21417" xr:uid="{00000000-0005-0000-0000-00008F5A0000}"/>
    <cellStyle name="Normal 7 2 3 2 3 4 4 4" xfId="38763" xr:uid="{00000000-0005-0000-0000-0000905A0000}"/>
    <cellStyle name="Normal 7 2 3 2 3 4 5" xfId="9111" xr:uid="{00000000-0005-0000-0000-0000915A0000}"/>
    <cellStyle name="Normal 7 2 3 2 3 4 5 2" xfId="26464" xr:uid="{00000000-0005-0000-0000-0000925A0000}"/>
    <cellStyle name="Normal 7 2 3 2 3 4 5 3" xfId="43810" xr:uid="{00000000-0005-0000-0000-0000935A0000}"/>
    <cellStyle name="Normal 7 2 3 2 3 4 6" xfId="17791" xr:uid="{00000000-0005-0000-0000-0000945A0000}"/>
    <cellStyle name="Normal 7 2 3 2 3 4 7" xfId="35137" xr:uid="{00000000-0005-0000-0000-0000955A0000}"/>
    <cellStyle name="Normal 7 2 3 2 3 5" xfId="2006" xr:uid="{00000000-0005-0000-0000-0000965A0000}"/>
    <cellStyle name="Normal 7 2 3 2 3 5 2" xfId="7788" xr:uid="{00000000-0005-0000-0000-0000975A0000}"/>
    <cellStyle name="Normal 7 2 3 2 3 5 2 2" xfId="16461" xr:uid="{00000000-0005-0000-0000-0000985A0000}"/>
    <cellStyle name="Normal 7 2 3 2 3 5 2 2 2" xfId="33814" xr:uid="{00000000-0005-0000-0000-0000995A0000}"/>
    <cellStyle name="Normal 7 2 3 2 3 5 2 2 3" xfId="51160" xr:uid="{00000000-0005-0000-0000-00009A5A0000}"/>
    <cellStyle name="Normal 7 2 3 2 3 5 2 3" xfId="25141" xr:uid="{00000000-0005-0000-0000-00009B5A0000}"/>
    <cellStyle name="Normal 7 2 3 2 3 5 2 4" xfId="42487" xr:uid="{00000000-0005-0000-0000-00009C5A0000}"/>
    <cellStyle name="Normal 7 2 3 2 3 5 3" xfId="3819" xr:uid="{00000000-0005-0000-0000-00009D5A0000}"/>
    <cellStyle name="Normal 7 2 3 2 3 5 3 2" xfId="12492" xr:uid="{00000000-0005-0000-0000-00009E5A0000}"/>
    <cellStyle name="Normal 7 2 3 2 3 5 3 2 2" xfId="29845" xr:uid="{00000000-0005-0000-0000-00009F5A0000}"/>
    <cellStyle name="Normal 7 2 3 2 3 5 3 2 3" xfId="47191" xr:uid="{00000000-0005-0000-0000-0000A05A0000}"/>
    <cellStyle name="Normal 7 2 3 2 3 5 3 3" xfId="21172" xr:uid="{00000000-0005-0000-0000-0000A15A0000}"/>
    <cellStyle name="Normal 7 2 3 2 3 5 3 4" xfId="38518" xr:uid="{00000000-0005-0000-0000-0000A25A0000}"/>
    <cellStyle name="Normal 7 2 3 2 3 5 4" xfId="10679" xr:uid="{00000000-0005-0000-0000-0000A35A0000}"/>
    <cellStyle name="Normal 7 2 3 2 3 5 4 2" xfId="28032" xr:uid="{00000000-0005-0000-0000-0000A45A0000}"/>
    <cellStyle name="Normal 7 2 3 2 3 5 4 3" xfId="45378" xr:uid="{00000000-0005-0000-0000-0000A55A0000}"/>
    <cellStyle name="Normal 7 2 3 2 3 5 5" xfId="19359" xr:uid="{00000000-0005-0000-0000-0000A65A0000}"/>
    <cellStyle name="Normal 7 2 3 2 3 5 6" xfId="36705" xr:uid="{00000000-0005-0000-0000-0000A75A0000}"/>
    <cellStyle name="Normal 7 2 3 2 3 6" xfId="1173" xr:uid="{00000000-0005-0000-0000-0000A85A0000}"/>
    <cellStyle name="Normal 7 2 3 2 3 6 2" xfId="6955" xr:uid="{00000000-0005-0000-0000-0000A95A0000}"/>
    <cellStyle name="Normal 7 2 3 2 3 6 2 2" xfId="15628" xr:uid="{00000000-0005-0000-0000-0000AA5A0000}"/>
    <cellStyle name="Normal 7 2 3 2 3 6 2 2 2" xfId="32981" xr:uid="{00000000-0005-0000-0000-0000AB5A0000}"/>
    <cellStyle name="Normal 7 2 3 2 3 6 2 2 3" xfId="50327" xr:uid="{00000000-0005-0000-0000-0000AC5A0000}"/>
    <cellStyle name="Normal 7 2 3 2 3 6 2 3" xfId="24308" xr:uid="{00000000-0005-0000-0000-0000AD5A0000}"/>
    <cellStyle name="Normal 7 2 3 2 3 6 2 4" xfId="41654" xr:uid="{00000000-0005-0000-0000-0000AE5A0000}"/>
    <cellStyle name="Normal 7 2 3 2 3 6 3" xfId="4799" xr:uid="{00000000-0005-0000-0000-0000AF5A0000}"/>
    <cellStyle name="Normal 7 2 3 2 3 6 3 2" xfId="13472" xr:uid="{00000000-0005-0000-0000-0000B05A0000}"/>
    <cellStyle name="Normal 7 2 3 2 3 6 3 2 2" xfId="30825" xr:uid="{00000000-0005-0000-0000-0000B15A0000}"/>
    <cellStyle name="Normal 7 2 3 2 3 6 3 2 3" xfId="48171" xr:uid="{00000000-0005-0000-0000-0000B25A0000}"/>
    <cellStyle name="Normal 7 2 3 2 3 6 3 3" xfId="22152" xr:uid="{00000000-0005-0000-0000-0000B35A0000}"/>
    <cellStyle name="Normal 7 2 3 2 3 6 3 4" xfId="39498" xr:uid="{00000000-0005-0000-0000-0000B45A0000}"/>
    <cellStyle name="Normal 7 2 3 2 3 6 4" xfId="9846" xr:uid="{00000000-0005-0000-0000-0000B55A0000}"/>
    <cellStyle name="Normal 7 2 3 2 3 6 4 2" xfId="27199" xr:uid="{00000000-0005-0000-0000-0000B65A0000}"/>
    <cellStyle name="Normal 7 2 3 2 3 6 4 3" xfId="44545" xr:uid="{00000000-0005-0000-0000-0000B75A0000}"/>
    <cellStyle name="Normal 7 2 3 2 3 6 5" xfId="18526" xr:uid="{00000000-0005-0000-0000-0000B85A0000}"/>
    <cellStyle name="Normal 7 2 3 2 3 6 6" xfId="35872" xr:uid="{00000000-0005-0000-0000-0000B95A0000}"/>
    <cellStyle name="Normal 7 2 3 2 3 7" xfId="5975" xr:uid="{00000000-0005-0000-0000-0000BA5A0000}"/>
    <cellStyle name="Normal 7 2 3 2 3 7 2" xfId="14648" xr:uid="{00000000-0005-0000-0000-0000BB5A0000}"/>
    <cellStyle name="Normal 7 2 3 2 3 7 2 2" xfId="32001" xr:uid="{00000000-0005-0000-0000-0000BC5A0000}"/>
    <cellStyle name="Normal 7 2 3 2 3 7 2 3" xfId="49347" xr:uid="{00000000-0005-0000-0000-0000BD5A0000}"/>
    <cellStyle name="Normal 7 2 3 2 3 7 3" xfId="23328" xr:uid="{00000000-0005-0000-0000-0000BE5A0000}"/>
    <cellStyle name="Normal 7 2 3 2 3 7 4" xfId="40674" xr:uid="{00000000-0005-0000-0000-0000BF5A0000}"/>
    <cellStyle name="Normal 7 2 3 2 3 8" xfId="2986" xr:uid="{00000000-0005-0000-0000-0000C05A0000}"/>
    <cellStyle name="Normal 7 2 3 2 3 8 2" xfId="11659" xr:uid="{00000000-0005-0000-0000-0000C15A0000}"/>
    <cellStyle name="Normal 7 2 3 2 3 8 2 2" xfId="29012" xr:uid="{00000000-0005-0000-0000-0000C25A0000}"/>
    <cellStyle name="Normal 7 2 3 2 3 8 2 3" xfId="46358" xr:uid="{00000000-0005-0000-0000-0000C35A0000}"/>
    <cellStyle name="Normal 7 2 3 2 3 8 3" xfId="20339" xr:uid="{00000000-0005-0000-0000-0000C45A0000}"/>
    <cellStyle name="Normal 7 2 3 2 3 8 4" xfId="37685" xr:uid="{00000000-0005-0000-0000-0000C55A0000}"/>
    <cellStyle name="Normal 7 2 3 2 3 9" xfId="8866" xr:uid="{00000000-0005-0000-0000-0000C65A0000}"/>
    <cellStyle name="Normal 7 2 3 2 3 9 2" xfId="26219" xr:uid="{00000000-0005-0000-0000-0000C75A0000}"/>
    <cellStyle name="Normal 7 2 3 2 3 9 3" xfId="43565" xr:uid="{00000000-0005-0000-0000-0000C85A0000}"/>
    <cellStyle name="Normal 7 2 3 2 4" xfId="291" xr:uid="{00000000-0005-0000-0000-0000C95A0000}"/>
    <cellStyle name="Normal 7 2 3 2 4 10" xfId="34990" xr:uid="{00000000-0005-0000-0000-0000CA5A0000}"/>
    <cellStyle name="Normal 7 2 3 2 4 2" xfId="1026" xr:uid="{00000000-0005-0000-0000-0000CB5A0000}"/>
    <cellStyle name="Normal 7 2 3 2 4 2 2" xfId="2839" xr:uid="{00000000-0005-0000-0000-0000CC5A0000}"/>
    <cellStyle name="Normal 7 2 3 2 4 2 2 2" xfId="8621" xr:uid="{00000000-0005-0000-0000-0000CD5A0000}"/>
    <cellStyle name="Normal 7 2 3 2 4 2 2 2 2" xfId="17294" xr:uid="{00000000-0005-0000-0000-0000CE5A0000}"/>
    <cellStyle name="Normal 7 2 3 2 4 2 2 2 2 2" xfId="34647" xr:uid="{00000000-0005-0000-0000-0000CF5A0000}"/>
    <cellStyle name="Normal 7 2 3 2 4 2 2 2 2 3" xfId="51993" xr:uid="{00000000-0005-0000-0000-0000D05A0000}"/>
    <cellStyle name="Normal 7 2 3 2 4 2 2 2 3" xfId="25974" xr:uid="{00000000-0005-0000-0000-0000D15A0000}"/>
    <cellStyle name="Normal 7 2 3 2 4 2 2 2 4" xfId="43320" xr:uid="{00000000-0005-0000-0000-0000D25A0000}"/>
    <cellStyle name="Normal 7 2 3 2 4 2 2 3" xfId="4652" xr:uid="{00000000-0005-0000-0000-0000D35A0000}"/>
    <cellStyle name="Normal 7 2 3 2 4 2 2 3 2" xfId="13325" xr:uid="{00000000-0005-0000-0000-0000D45A0000}"/>
    <cellStyle name="Normal 7 2 3 2 4 2 2 3 2 2" xfId="30678" xr:uid="{00000000-0005-0000-0000-0000D55A0000}"/>
    <cellStyle name="Normal 7 2 3 2 4 2 2 3 2 3" xfId="48024" xr:uid="{00000000-0005-0000-0000-0000D65A0000}"/>
    <cellStyle name="Normal 7 2 3 2 4 2 2 3 3" xfId="22005" xr:uid="{00000000-0005-0000-0000-0000D75A0000}"/>
    <cellStyle name="Normal 7 2 3 2 4 2 2 3 4" xfId="39351" xr:uid="{00000000-0005-0000-0000-0000D85A0000}"/>
    <cellStyle name="Normal 7 2 3 2 4 2 2 4" xfId="11512" xr:uid="{00000000-0005-0000-0000-0000D95A0000}"/>
    <cellStyle name="Normal 7 2 3 2 4 2 2 4 2" xfId="28865" xr:uid="{00000000-0005-0000-0000-0000DA5A0000}"/>
    <cellStyle name="Normal 7 2 3 2 4 2 2 4 3" xfId="46211" xr:uid="{00000000-0005-0000-0000-0000DB5A0000}"/>
    <cellStyle name="Normal 7 2 3 2 4 2 2 5" xfId="20192" xr:uid="{00000000-0005-0000-0000-0000DC5A0000}"/>
    <cellStyle name="Normal 7 2 3 2 4 2 2 6" xfId="37538" xr:uid="{00000000-0005-0000-0000-0000DD5A0000}"/>
    <cellStyle name="Normal 7 2 3 2 4 2 3" xfId="1761" xr:uid="{00000000-0005-0000-0000-0000DE5A0000}"/>
    <cellStyle name="Normal 7 2 3 2 4 2 3 2" xfId="7543" xr:uid="{00000000-0005-0000-0000-0000DF5A0000}"/>
    <cellStyle name="Normal 7 2 3 2 4 2 3 2 2" xfId="16216" xr:uid="{00000000-0005-0000-0000-0000E05A0000}"/>
    <cellStyle name="Normal 7 2 3 2 4 2 3 2 2 2" xfId="33569" xr:uid="{00000000-0005-0000-0000-0000E15A0000}"/>
    <cellStyle name="Normal 7 2 3 2 4 2 3 2 2 3" xfId="50915" xr:uid="{00000000-0005-0000-0000-0000E25A0000}"/>
    <cellStyle name="Normal 7 2 3 2 4 2 3 2 3" xfId="24896" xr:uid="{00000000-0005-0000-0000-0000E35A0000}"/>
    <cellStyle name="Normal 7 2 3 2 4 2 3 2 4" xfId="42242" xr:uid="{00000000-0005-0000-0000-0000E45A0000}"/>
    <cellStyle name="Normal 7 2 3 2 4 2 3 3" xfId="5387" xr:uid="{00000000-0005-0000-0000-0000E55A0000}"/>
    <cellStyle name="Normal 7 2 3 2 4 2 3 3 2" xfId="14060" xr:uid="{00000000-0005-0000-0000-0000E65A0000}"/>
    <cellStyle name="Normal 7 2 3 2 4 2 3 3 2 2" xfId="31413" xr:uid="{00000000-0005-0000-0000-0000E75A0000}"/>
    <cellStyle name="Normal 7 2 3 2 4 2 3 3 2 3" xfId="48759" xr:uid="{00000000-0005-0000-0000-0000E85A0000}"/>
    <cellStyle name="Normal 7 2 3 2 4 2 3 3 3" xfId="22740" xr:uid="{00000000-0005-0000-0000-0000E95A0000}"/>
    <cellStyle name="Normal 7 2 3 2 4 2 3 3 4" xfId="40086" xr:uid="{00000000-0005-0000-0000-0000EA5A0000}"/>
    <cellStyle name="Normal 7 2 3 2 4 2 3 4" xfId="10434" xr:uid="{00000000-0005-0000-0000-0000EB5A0000}"/>
    <cellStyle name="Normal 7 2 3 2 4 2 3 4 2" xfId="27787" xr:uid="{00000000-0005-0000-0000-0000EC5A0000}"/>
    <cellStyle name="Normal 7 2 3 2 4 2 3 4 3" xfId="45133" xr:uid="{00000000-0005-0000-0000-0000ED5A0000}"/>
    <cellStyle name="Normal 7 2 3 2 4 2 3 5" xfId="19114" xr:uid="{00000000-0005-0000-0000-0000EE5A0000}"/>
    <cellStyle name="Normal 7 2 3 2 4 2 3 6" xfId="36460" xr:uid="{00000000-0005-0000-0000-0000EF5A0000}"/>
    <cellStyle name="Normal 7 2 3 2 4 2 4" xfId="6808" xr:uid="{00000000-0005-0000-0000-0000F05A0000}"/>
    <cellStyle name="Normal 7 2 3 2 4 2 4 2" xfId="15481" xr:uid="{00000000-0005-0000-0000-0000F15A0000}"/>
    <cellStyle name="Normal 7 2 3 2 4 2 4 2 2" xfId="32834" xr:uid="{00000000-0005-0000-0000-0000F25A0000}"/>
    <cellStyle name="Normal 7 2 3 2 4 2 4 2 3" xfId="50180" xr:uid="{00000000-0005-0000-0000-0000F35A0000}"/>
    <cellStyle name="Normal 7 2 3 2 4 2 4 3" xfId="24161" xr:uid="{00000000-0005-0000-0000-0000F45A0000}"/>
    <cellStyle name="Normal 7 2 3 2 4 2 4 4" xfId="41507" xr:uid="{00000000-0005-0000-0000-0000F55A0000}"/>
    <cellStyle name="Normal 7 2 3 2 4 2 5" xfId="3574" xr:uid="{00000000-0005-0000-0000-0000F65A0000}"/>
    <cellStyle name="Normal 7 2 3 2 4 2 5 2" xfId="12247" xr:uid="{00000000-0005-0000-0000-0000F75A0000}"/>
    <cellStyle name="Normal 7 2 3 2 4 2 5 2 2" xfId="29600" xr:uid="{00000000-0005-0000-0000-0000F85A0000}"/>
    <cellStyle name="Normal 7 2 3 2 4 2 5 2 3" xfId="46946" xr:uid="{00000000-0005-0000-0000-0000F95A0000}"/>
    <cellStyle name="Normal 7 2 3 2 4 2 5 3" xfId="20927" xr:uid="{00000000-0005-0000-0000-0000FA5A0000}"/>
    <cellStyle name="Normal 7 2 3 2 4 2 5 4" xfId="38273" xr:uid="{00000000-0005-0000-0000-0000FB5A0000}"/>
    <cellStyle name="Normal 7 2 3 2 4 2 6" xfId="9699" xr:uid="{00000000-0005-0000-0000-0000FC5A0000}"/>
    <cellStyle name="Normal 7 2 3 2 4 2 6 2" xfId="27052" xr:uid="{00000000-0005-0000-0000-0000FD5A0000}"/>
    <cellStyle name="Normal 7 2 3 2 4 2 6 3" xfId="44398" xr:uid="{00000000-0005-0000-0000-0000FE5A0000}"/>
    <cellStyle name="Normal 7 2 3 2 4 2 7" xfId="18379" xr:uid="{00000000-0005-0000-0000-0000FF5A0000}"/>
    <cellStyle name="Normal 7 2 3 2 4 2 8" xfId="35725" xr:uid="{00000000-0005-0000-0000-0000005B0000}"/>
    <cellStyle name="Normal 7 2 3 2 4 3" xfId="536" xr:uid="{00000000-0005-0000-0000-0000015B0000}"/>
    <cellStyle name="Normal 7 2 3 2 4 3 2" xfId="2349" xr:uid="{00000000-0005-0000-0000-0000025B0000}"/>
    <cellStyle name="Normal 7 2 3 2 4 3 2 2" xfId="8131" xr:uid="{00000000-0005-0000-0000-0000035B0000}"/>
    <cellStyle name="Normal 7 2 3 2 4 3 2 2 2" xfId="16804" xr:uid="{00000000-0005-0000-0000-0000045B0000}"/>
    <cellStyle name="Normal 7 2 3 2 4 3 2 2 2 2" xfId="34157" xr:uid="{00000000-0005-0000-0000-0000055B0000}"/>
    <cellStyle name="Normal 7 2 3 2 4 3 2 2 2 3" xfId="51503" xr:uid="{00000000-0005-0000-0000-0000065B0000}"/>
    <cellStyle name="Normal 7 2 3 2 4 3 2 2 3" xfId="25484" xr:uid="{00000000-0005-0000-0000-0000075B0000}"/>
    <cellStyle name="Normal 7 2 3 2 4 3 2 2 4" xfId="42830" xr:uid="{00000000-0005-0000-0000-0000085B0000}"/>
    <cellStyle name="Normal 7 2 3 2 4 3 2 3" xfId="5632" xr:uid="{00000000-0005-0000-0000-0000095B0000}"/>
    <cellStyle name="Normal 7 2 3 2 4 3 2 3 2" xfId="14305" xr:uid="{00000000-0005-0000-0000-00000A5B0000}"/>
    <cellStyle name="Normal 7 2 3 2 4 3 2 3 2 2" xfId="31658" xr:uid="{00000000-0005-0000-0000-00000B5B0000}"/>
    <cellStyle name="Normal 7 2 3 2 4 3 2 3 2 3" xfId="49004" xr:uid="{00000000-0005-0000-0000-00000C5B0000}"/>
    <cellStyle name="Normal 7 2 3 2 4 3 2 3 3" xfId="22985" xr:uid="{00000000-0005-0000-0000-00000D5B0000}"/>
    <cellStyle name="Normal 7 2 3 2 4 3 2 3 4" xfId="40331" xr:uid="{00000000-0005-0000-0000-00000E5B0000}"/>
    <cellStyle name="Normal 7 2 3 2 4 3 2 4" xfId="11022" xr:uid="{00000000-0005-0000-0000-00000F5B0000}"/>
    <cellStyle name="Normal 7 2 3 2 4 3 2 4 2" xfId="28375" xr:uid="{00000000-0005-0000-0000-0000105B0000}"/>
    <cellStyle name="Normal 7 2 3 2 4 3 2 4 3" xfId="45721" xr:uid="{00000000-0005-0000-0000-0000115B0000}"/>
    <cellStyle name="Normal 7 2 3 2 4 3 2 5" xfId="19702" xr:uid="{00000000-0005-0000-0000-0000125B0000}"/>
    <cellStyle name="Normal 7 2 3 2 4 3 2 6" xfId="37048" xr:uid="{00000000-0005-0000-0000-0000135B0000}"/>
    <cellStyle name="Normal 7 2 3 2 4 3 3" xfId="6318" xr:uid="{00000000-0005-0000-0000-0000145B0000}"/>
    <cellStyle name="Normal 7 2 3 2 4 3 3 2" xfId="14991" xr:uid="{00000000-0005-0000-0000-0000155B0000}"/>
    <cellStyle name="Normal 7 2 3 2 4 3 3 2 2" xfId="32344" xr:uid="{00000000-0005-0000-0000-0000165B0000}"/>
    <cellStyle name="Normal 7 2 3 2 4 3 3 2 3" xfId="49690" xr:uid="{00000000-0005-0000-0000-0000175B0000}"/>
    <cellStyle name="Normal 7 2 3 2 4 3 3 3" xfId="23671" xr:uid="{00000000-0005-0000-0000-0000185B0000}"/>
    <cellStyle name="Normal 7 2 3 2 4 3 3 4" xfId="41017" xr:uid="{00000000-0005-0000-0000-0000195B0000}"/>
    <cellStyle name="Normal 7 2 3 2 4 3 4" xfId="4162" xr:uid="{00000000-0005-0000-0000-00001A5B0000}"/>
    <cellStyle name="Normal 7 2 3 2 4 3 4 2" xfId="12835" xr:uid="{00000000-0005-0000-0000-00001B5B0000}"/>
    <cellStyle name="Normal 7 2 3 2 4 3 4 2 2" xfId="30188" xr:uid="{00000000-0005-0000-0000-00001C5B0000}"/>
    <cellStyle name="Normal 7 2 3 2 4 3 4 2 3" xfId="47534" xr:uid="{00000000-0005-0000-0000-00001D5B0000}"/>
    <cellStyle name="Normal 7 2 3 2 4 3 4 3" xfId="21515" xr:uid="{00000000-0005-0000-0000-00001E5B0000}"/>
    <cellStyle name="Normal 7 2 3 2 4 3 4 4" xfId="38861" xr:uid="{00000000-0005-0000-0000-00001F5B0000}"/>
    <cellStyle name="Normal 7 2 3 2 4 3 5" xfId="9209" xr:uid="{00000000-0005-0000-0000-0000205B0000}"/>
    <cellStyle name="Normal 7 2 3 2 4 3 5 2" xfId="26562" xr:uid="{00000000-0005-0000-0000-0000215B0000}"/>
    <cellStyle name="Normal 7 2 3 2 4 3 5 3" xfId="43908" xr:uid="{00000000-0005-0000-0000-0000225B0000}"/>
    <cellStyle name="Normal 7 2 3 2 4 3 6" xfId="17889" xr:uid="{00000000-0005-0000-0000-0000235B0000}"/>
    <cellStyle name="Normal 7 2 3 2 4 3 7" xfId="35235" xr:uid="{00000000-0005-0000-0000-0000245B0000}"/>
    <cellStyle name="Normal 7 2 3 2 4 4" xfId="2104" xr:uid="{00000000-0005-0000-0000-0000255B0000}"/>
    <cellStyle name="Normal 7 2 3 2 4 4 2" xfId="7886" xr:uid="{00000000-0005-0000-0000-0000265B0000}"/>
    <cellStyle name="Normal 7 2 3 2 4 4 2 2" xfId="16559" xr:uid="{00000000-0005-0000-0000-0000275B0000}"/>
    <cellStyle name="Normal 7 2 3 2 4 4 2 2 2" xfId="33912" xr:uid="{00000000-0005-0000-0000-0000285B0000}"/>
    <cellStyle name="Normal 7 2 3 2 4 4 2 2 3" xfId="51258" xr:uid="{00000000-0005-0000-0000-0000295B0000}"/>
    <cellStyle name="Normal 7 2 3 2 4 4 2 3" xfId="25239" xr:uid="{00000000-0005-0000-0000-00002A5B0000}"/>
    <cellStyle name="Normal 7 2 3 2 4 4 2 4" xfId="42585" xr:uid="{00000000-0005-0000-0000-00002B5B0000}"/>
    <cellStyle name="Normal 7 2 3 2 4 4 3" xfId="3917" xr:uid="{00000000-0005-0000-0000-00002C5B0000}"/>
    <cellStyle name="Normal 7 2 3 2 4 4 3 2" xfId="12590" xr:uid="{00000000-0005-0000-0000-00002D5B0000}"/>
    <cellStyle name="Normal 7 2 3 2 4 4 3 2 2" xfId="29943" xr:uid="{00000000-0005-0000-0000-00002E5B0000}"/>
    <cellStyle name="Normal 7 2 3 2 4 4 3 2 3" xfId="47289" xr:uid="{00000000-0005-0000-0000-00002F5B0000}"/>
    <cellStyle name="Normal 7 2 3 2 4 4 3 3" xfId="21270" xr:uid="{00000000-0005-0000-0000-0000305B0000}"/>
    <cellStyle name="Normal 7 2 3 2 4 4 3 4" xfId="38616" xr:uid="{00000000-0005-0000-0000-0000315B0000}"/>
    <cellStyle name="Normal 7 2 3 2 4 4 4" xfId="10777" xr:uid="{00000000-0005-0000-0000-0000325B0000}"/>
    <cellStyle name="Normal 7 2 3 2 4 4 4 2" xfId="28130" xr:uid="{00000000-0005-0000-0000-0000335B0000}"/>
    <cellStyle name="Normal 7 2 3 2 4 4 4 3" xfId="45476" xr:uid="{00000000-0005-0000-0000-0000345B0000}"/>
    <cellStyle name="Normal 7 2 3 2 4 4 5" xfId="19457" xr:uid="{00000000-0005-0000-0000-0000355B0000}"/>
    <cellStyle name="Normal 7 2 3 2 4 4 6" xfId="36803" xr:uid="{00000000-0005-0000-0000-0000365B0000}"/>
    <cellStyle name="Normal 7 2 3 2 4 5" xfId="1271" xr:uid="{00000000-0005-0000-0000-0000375B0000}"/>
    <cellStyle name="Normal 7 2 3 2 4 5 2" xfId="7053" xr:uid="{00000000-0005-0000-0000-0000385B0000}"/>
    <cellStyle name="Normal 7 2 3 2 4 5 2 2" xfId="15726" xr:uid="{00000000-0005-0000-0000-0000395B0000}"/>
    <cellStyle name="Normal 7 2 3 2 4 5 2 2 2" xfId="33079" xr:uid="{00000000-0005-0000-0000-00003A5B0000}"/>
    <cellStyle name="Normal 7 2 3 2 4 5 2 2 3" xfId="50425" xr:uid="{00000000-0005-0000-0000-00003B5B0000}"/>
    <cellStyle name="Normal 7 2 3 2 4 5 2 3" xfId="24406" xr:uid="{00000000-0005-0000-0000-00003C5B0000}"/>
    <cellStyle name="Normal 7 2 3 2 4 5 2 4" xfId="41752" xr:uid="{00000000-0005-0000-0000-00003D5B0000}"/>
    <cellStyle name="Normal 7 2 3 2 4 5 3" xfId="4897" xr:uid="{00000000-0005-0000-0000-00003E5B0000}"/>
    <cellStyle name="Normal 7 2 3 2 4 5 3 2" xfId="13570" xr:uid="{00000000-0005-0000-0000-00003F5B0000}"/>
    <cellStyle name="Normal 7 2 3 2 4 5 3 2 2" xfId="30923" xr:uid="{00000000-0005-0000-0000-0000405B0000}"/>
    <cellStyle name="Normal 7 2 3 2 4 5 3 2 3" xfId="48269" xr:uid="{00000000-0005-0000-0000-0000415B0000}"/>
    <cellStyle name="Normal 7 2 3 2 4 5 3 3" xfId="22250" xr:uid="{00000000-0005-0000-0000-0000425B0000}"/>
    <cellStyle name="Normal 7 2 3 2 4 5 3 4" xfId="39596" xr:uid="{00000000-0005-0000-0000-0000435B0000}"/>
    <cellStyle name="Normal 7 2 3 2 4 5 4" xfId="9944" xr:uid="{00000000-0005-0000-0000-0000445B0000}"/>
    <cellStyle name="Normal 7 2 3 2 4 5 4 2" xfId="27297" xr:uid="{00000000-0005-0000-0000-0000455B0000}"/>
    <cellStyle name="Normal 7 2 3 2 4 5 4 3" xfId="44643" xr:uid="{00000000-0005-0000-0000-0000465B0000}"/>
    <cellStyle name="Normal 7 2 3 2 4 5 5" xfId="18624" xr:uid="{00000000-0005-0000-0000-0000475B0000}"/>
    <cellStyle name="Normal 7 2 3 2 4 5 6" xfId="35970" xr:uid="{00000000-0005-0000-0000-0000485B0000}"/>
    <cellStyle name="Normal 7 2 3 2 4 6" xfId="6073" xr:uid="{00000000-0005-0000-0000-0000495B0000}"/>
    <cellStyle name="Normal 7 2 3 2 4 6 2" xfId="14746" xr:uid="{00000000-0005-0000-0000-00004A5B0000}"/>
    <cellStyle name="Normal 7 2 3 2 4 6 2 2" xfId="32099" xr:uid="{00000000-0005-0000-0000-00004B5B0000}"/>
    <cellStyle name="Normal 7 2 3 2 4 6 2 3" xfId="49445" xr:uid="{00000000-0005-0000-0000-00004C5B0000}"/>
    <cellStyle name="Normal 7 2 3 2 4 6 3" xfId="23426" xr:uid="{00000000-0005-0000-0000-00004D5B0000}"/>
    <cellStyle name="Normal 7 2 3 2 4 6 4" xfId="40772" xr:uid="{00000000-0005-0000-0000-00004E5B0000}"/>
    <cellStyle name="Normal 7 2 3 2 4 7" xfId="3084" xr:uid="{00000000-0005-0000-0000-00004F5B0000}"/>
    <cellStyle name="Normal 7 2 3 2 4 7 2" xfId="11757" xr:uid="{00000000-0005-0000-0000-0000505B0000}"/>
    <cellStyle name="Normal 7 2 3 2 4 7 2 2" xfId="29110" xr:uid="{00000000-0005-0000-0000-0000515B0000}"/>
    <cellStyle name="Normal 7 2 3 2 4 7 2 3" xfId="46456" xr:uid="{00000000-0005-0000-0000-0000525B0000}"/>
    <cellStyle name="Normal 7 2 3 2 4 7 3" xfId="20437" xr:uid="{00000000-0005-0000-0000-0000535B0000}"/>
    <cellStyle name="Normal 7 2 3 2 4 7 4" xfId="37783" xr:uid="{00000000-0005-0000-0000-0000545B0000}"/>
    <cellStyle name="Normal 7 2 3 2 4 8" xfId="8964" xr:uid="{00000000-0005-0000-0000-0000555B0000}"/>
    <cellStyle name="Normal 7 2 3 2 4 8 2" xfId="26317" xr:uid="{00000000-0005-0000-0000-0000565B0000}"/>
    <cellStyle name="Normal 7 2 3 2 4 8 3" xfId="43663" xr:uid="{00000000-0005-0000-0000-0000575B0000}"/>
    <cellStyle name="Normal 7 2 3 2 4 9" xfId="17644" xr:uid="{00000000-0005-0000-0000-0000585B0000}"/>
    <cellStyle name="Normal 7 2 3 2 5" xfId="144" xr:uid="{00000000-0005-0000-0000-0000595B0000}"/>
    <cellStyle name="Normal 7 2 3 2 5 10" xfId="34843" xr:uid="{00000000-0005-0000-0000-00005A5B0000}"/>
    <cellStyle name="Normal 7 2 3 2 5 2" xfId="879" xr:uid="{00000000-0005-0000-0000-00005B5B0000}"/>
    <cellStyle name="Normal 7 2 3 2 5 2 2" xfId="2692" xr:uid="{00000000-0005-0000-0000-00005C5B0000}"/>
    <cellStyle name="Normal 7 2 3 2 5 2 2 2" xfId="8474" xr:uid="{00000000-0005-0000-0000-00005D5B0000}"/>
    <cellStyle name="Normal 7 2 3 2 5 2 2 2 2" xfId="17147" xr:uid="{00000000-0005-0000-0000-00005E5B0000}"/>
    <cellStyle name="Normal 7 2 3 2 5 2 2 2 2 2" xfId="34500" xr:uid="{00000000-0005-0000-0000-00005F5B0000}"/>
    <cellStyle name="Normal 7 2 3 2 5 2 2 2 2 3" xfId="51846" xr:uid="{00000000-0005-0000-0000-0000605B0000}"/>
    <cellStyle name="Normal 7 2 3 2 5 2 2 2 3" xfId="25827" xr:uid="{00000000-0005-0000-0000-0000615B0000}"/>
    <cellStyle name="Normal 7 2 3 2 5 2 2 2 4" xfId="43173" xr:uid="{00000000-0005-0000-0000-0000625B0000}"/>
    <cellStyle name="Normal 7 2 3 2 5 2 2 3" xfId="4505" xr:uid="{00000000-0005-0000-0000-0000635B0000}"/>
    <cellStyle name="Normal 7 2 3 2 5 2 2 3 2" xfId="13178" xr:uid="{00000000-0005-0000-0000-0000645B0000}"/>
    <cellStyle name="Normal 7 2 3 2 5 2 2 3 2 2" xfId="30531" xr:uid="{00000000-0005-0000-0000-0000655B0000}"/>
    <cellStyle name="Normal 7 2 3 2 5 2 2 3 2 3" xfId="47877" xr:uid="{00000000-0005-0000-0000-0000665B0000}"/>
    <cellStyle name="Normal 7 2 3 2 5 2 2 3 3" xfId="21858" xr:uid="{00000000-0005-0000-0000-0000675B0000}"/>
    <cellStyle name="Normal 7 2 3 2 5 2 2 3 4" xfId="39204" xr:uid="{00000000-0005-0000-0000-0000685B0000}"/>
    <cellStyle name="Normal 7 2 3 2 5 2 2 4" xfId="11365" xr:uid="{00000000-0005-0000-0000-0000695B0000}"/>
    <cellStyle name="Normal 7 2 3 2 5 2 2 4 2" xfId="28718" xr:uid="{00000000-0005-0000-0000-00006A5B0000}"/>
    <cellStyle name="Normal 7 2 3 2 5 2 2 4 3" xfId="46064" xr:uid="{00000000-0005-0000-0000-00006B5B0000}"/>
    <cellStyle name="Normal 7 2 3 2 5 2 2 5" xfId="20045" xr:uid="{00000000-0005-0000-0000-00006C5B0000}"/>
    <cellStyle name="Normal 7 2 3 2 5 2 2 6" xfId="37391" xr:uid="{00000000-0005-0000-0000-00006D5B0000}"/>
    <cellStyle name="Normal 7 2 3 2 5 2 3" xfId="1614" xr:uid="{00000000-0005-0000-0000-00006E5B0000}"/>
    <cellStyle name="Normal 7 2 3 2 5 2 3 2" xfId="7396" xr:uid="{00000000-0005-0000-0000-00006F5B0000}"/>
    <cellStyle name="Normal 7 2 3 2 5 2 3 2 2" xfId="16069" xr:uid="{00000000-0005-0000-0000-0000705B0000}"/>
    <cellStyle name="Normal 7 2 3 2 5 2 3 2 2 2" xfId="33422" xr:uid="{00000000-0005-0000-0000-0000715B0000}"/>
    <cellStyle name="Normal 7 2 3 2 5 2 3 2 2 3" xfId="50768" xr:uid="{00000000-0005-0000-0000-0000725B0000}"/>
    <cellStyle name="Normal 7 2 3 2 5 2 3 2 3" xfId="24749" xr:uid="{00000000-0005-0000-0000-0000735B0000}"/>
    <cellStyle name="Normal 7 2 3 2 5 2 3 2 4" xfId="42095" xr:uid="{00000000-0005-0000-0000-0000745B0000}"/>
    <cellStyle name="Normal 7 2 3 2 5 2 3 3" xfId="5240" xr:uid="{00000000-0005-0000-0000-0000755B0000}"/>
    <cellStyle name="Normal 7 2 3 2 5 2 3 3 2" xfId="13913" xr:uid="{00000000-0005-0000-0000-0000765B0000}"/>
    <cellStyle name="Normal 7 2 3 2 5 2 3 3 2 2" xfId="31266" xr:uid="{00000000-0005-0000-0000-0000775B0000}"/>
    <cellStyle name="Normal 7 2 3 2 5 2 3 3 2 3" xfId="48612" xr:uid="{00000000-0005-0000-0000-0000785B0000}"/>
    <cellStyle name="Normal 7 2 3 2 5 2 3 3 3" xfId="22593" xr:uid="{00000000-0005-0000-0000-0000795B0000}"/>
    <cellStyle name="Normal 7 2 3 2 5 2 3 3 4" xfId="39939" xr:uid="{00000000-0005-0000-0000-00007A5B0000}"/>
    <cellStyle name="Normal 7 2 3 2 5 2 3 4" xfId="10287" xr:uid="{00000000-0005-0000-0000-00007B5B0000}"/>
    <cellStyle name="Normal 7 2 3 2 5 2 3 4 2" xfId="27640" xr:uid="{00000000-0005-0000-0000-00007C5B0000}"/>
    <cellStyle name="Normal 7 2 3 2 5 2 3 4 3" xfId="44986" xr:uid="{00000000-0005-0000-0000-00007D5B0000}"/>
    <cellStyle name="Normal 7 2 3 2 5 2 3 5" xfId="18967" xr:uid="{00000000-0005-0000-0000-00007E5B0000}"/>
    <cellStyle name="Normal 7 2 3 2 5 2 3 6" xfId="36313" xr:uid="{00000000-0005-0000-0000-00007F5B0000}"/>
    <cellStyle name="Normal 7 2 3 2 5 2 4" xfId="6661" xr:uid="{00000000-0005-0000-0000-0000805B0000}"/>
    <cellStyle name="Normal 7 2 3 2 5 2 4 2" xfId="15334" xr:uid="{00000000-0005-0000-0000-0000815B0000}"/>
    <cellStyle name="Normal 7 2 3 2 5 2 4 2 2" xfId="32687" xr:uid="{00000000-0005-0000-0000-0000825B0000}"/>
    <cellStyle name="Normal 7 2 3 2 5 2 4 2 3" xfId="50033" xr:uid="{00000000-0005-0000-0000-0000835B0000}"/>
    <cellStyle name="Normal 7 2 3 2 5 2 4 3" xfId="24014" xr:uid="{00000000-0005-0000-0000-0000845B0000}"/>
    <cellStyle name="Normal 7 2 3 2 5 2 4 4" xfId="41360" xr:uid="{00000000-0005-0000-0000-0000855B0000}"/>
    <cellStyle name="Normal 7 2 3 2 5 2 5" xfId="3427" xr:uid="{00000000-0005-0000-0000-0000865B0000}"/>
    <cellStyle name="Normal 7 2 3 2 5 2 5 2" xfId="12100" xr:uid="{00000000-0005-0000-0000-0000875B0000}"/>
    <cellStyle name="Normal 7 2 3 2 5 2 5 2 2" xfId="29453" xr:uid="{00000000-0005-0000-0000-0000885B0000}"/>
    <cellStyle name="Normal 7 2 3 2 5 2 5 2 3" xfId="46799" xr:uid="{00000000-0005-0000-0000-0000895B0000}"/>
    <cellStyle name="Normal 7 2 3 2 5 2 5 3" xfId="20780" xr:uid="{00000000-0005-0000-0000-00008A5B0000}"/>
    <cellStyle name="Normal 7 2 3 2 5 2 5 4" xfId="38126" xr:uid="{00000000-0005-0000-0000-00008B5B0000}"/>
    <cellStyle name="Normal 7 2 3 2 5 2 6" xfId="9552" xr:uid="{00000000-0005-0000-0000-00008C5B0000}"/>
    <cellStyle name="Normal 7 2 3 2 5 2 6 2" xfId="26905" xr:uid="{00000000-0005-0000-0000-00008D5B0000}"/>
    <cellStyle name="Normal 7 2 3 2 5 2 6 3" xfId="44251" xr:uid="{00000000-0005-0000-0000-00008E5B0000}"/>
    <cellStyle name="Normal 7 2 3 2 5 2 7" xfId="18232" xr:uid="{00000000-0005-0000-0000-00008F5B0000}"/>
    <cellStyle name="Normal 7 2 3 2 5 2 8" xfId="35578" xr:uid="{00000000-0005-0000-0000-0000905B0000}"/>
    <cellStyle name="Normal 7 2 3 2 5 3" xfId="634" xr:uid="{00000000-0005-0000-0000-0000915B0000}"/>
    <cellStyle name="Normal 7 2 3 2 5 3 2" xfId="2447" xr:uid="{00000000-0005-0000-0000-0000925B0000}"/>
    <cellStyle name="Normal 7 2 3 2 5 3 2 2" xfId="8229" xr:uid="{00000000-0005-0000-0000-0000935B0000}"/>
    <cellStyle name="Normal 7 2 3 2 5 3 2 2 2" xfId="16902" xr:uid="{00000000-0005-0000-0000-0000945B0000}"/>
    <cellStyle name="Normal 7 2 3 2 5 3 2 2 2 2" xfId="34255" xr:uid="{00000000-0005-0000-0000-0000955B0000}"/>
    <cellStyle name="Normal 7 2 3 2 5 3 2 2 2 3" xfId="51601" xr:uid="{00000000-0005-0000-0000-0000965B0000}"/>
    <cellStyle name="Normal 7 2 3 2 5 3 2 2 3" xfId="25582" xr:uid="{00000000-0005-0000-0000-0000975B0000}"/>
    <cellStyle name="Normal 7 2 3 2 5 3 2 2 4" xfId="42928" xr:uid="{00000000-0005-0000-0000-0000985B0000}"/>
    <cellStyle name="Normal 7 2 3 2 5 3 2 3" xfId="5730" xr:uid="{00000000-0005-0000-0000-0000995B0000}"/>
    <cellStyle name="Normal 7 2 3 2 5 3 2 3 2" xfId="14403" xr:uid="{00000000-0005-0000-0000-00009A5B0000}"/>
    <cellStyle name="Normal 7 2 3 2 5 3 2 3 2 2" xfId="31756" xr:uid="{00000000-0005-0000-0000-00009B5B0000}"/>
    <cellStyle name="Normal 7 2 3 2 5 3 2 3 2 3" xfId="49102" xr:uid="{00000000-0005-0000-0000-00009C5B0000}"/>
    <cellStyle name="Normal 7 2 3 2 5 3 2 3 3" xfId="23083" xr:uid="{00000000-0005-0000-0000-00009D5B0000}"/>
    <cellStyle name="Normal 7 2 3 2 5 3 2 3 4" xfId="40429" xr:uid="{00000000-0005-0000-0000-00009E5B0000}"/>
    <cellStyle name="Normal 7 2 3 2 5 3 2 4" xfId="11120" xr:uid="{00000000-0005-0000-0000-00009F5B0000}"/>
    <cellStyle name="Normal 7 2 3 2 5 3 2 4 2" xfId="28473" xr:uid="{00000000-0005-0000-0000-0000A05B0000}"/>
    <cellStyle name="Normal 7 2 3 2 5 3 2 4 3" xfId="45819" xr:uid="{00000000-0005-0000-0000-0000A15B0000}"/>
    <cellStyle name="Normal 7 2 3 2 5 3 2 5" xfId="19800" xr:uid="{00000000-0005-0000-0000-0000A25B0000}"/>
    <cellStyle name="Normal 7 2 3 2 5 3 2 6" xfId="37146" xr:uid="{00000000-0005-0000-0000-0000A35B0000}"/>
    <cellStyle name="Normal 7 2 3 2 5 3 3" xfId="6416" xr:uid="{00000000-0005-0000-0000-0000A45B0000}"/>
    <cellStyle name="Normal 7 2 3 2 5 3 3 2" xfId="15089" xr:uid="{00000000-0005-0000-0000-0000A55B0000}"/>
    <cellStyle name="Normal 7 2 3 2 5 3 3 2 2" xfId="32442" xr:uid="{00000000-0005-0000-0000-0000A65B0000}"/>
    <cellStyle name="Normal 7 2 3 2 5 3 3 2 3" xfId="49788" xr:uid="{00000000-0005-0000-0000-0000A75B0000}"/>
    <cellStyle name="Normal 7 2 3 2 5 3 3 3" xfId="23769" xr:uid="{00000000-0005-0000-0000-0000A85B0000}"/>
    <cellStyle name="Normal 7 2 3 2 5 3 3 4" xfId="41115" xr:uid="{00000000-0005-0000-0000-0000A95B0000}"/>
    <cellStyle name="Normal 7 2 3 2 5 3 4" xfId="4260" xr:uid="{00000000-0005-0000-0000-0000AA5B0000}"/>
    <cellStyle name="Normal 7 2 3 2 5 3 4 2" xfId="12933" xr:uid="{00000000-0005-0000-0000-0000AB5B0000}"/>
    <cellStyle name="Normal 7 2 3 2 5 3 4 2 2" xfId="30286" xr:uid="{00000000-0005-0000-0000-0000AC5B0000}"/>
    <cellStyle name="Normal 7 2 3 2 5 3 4 2 3" xfId="47632" xr:uid="{00000000-0005-0000-0000-0000AD5B0000}"/>
    <cellStyle name="Normal 7 2 3 2 5 3 4 3" xfId="21613" xr:uid="{00000000-0005-0000-0000-0000AE5B0000}"/>
    <cellStyle name="Normal 7 2 3 2 5 3 4 4" xfId="38959" xr:uid="{00000000-0005-0000-0000-0000AF5B0000}"/>
    <cellStyle name="Normal 7 2 3 2 5 3 5" xfId="9307" xr:uid="{00000000-0005-0000-0000-0000B05B0000}"/>
    <cellStyle name="Normal 7 2 3 2 5 3 5 2" xfId="26660" xr:uid="{00000000-0005-0000-0000-0000B15B0000}"/>
    <cellStyle name="Normal 7 2 3 2 5 3 5 3" xfId="44006" xr:uid="{00000000-0005-0000-0000-0000B25B0000}"/>
    <cellStyle name="Normal 7 2 3 2 5 3 6" xfId="17987" xr:uid="{00000000-0005-0000-0000-0000B35B0000}"/>
    <cellStyle name="Normal 7 2 3 2 5 3 7" xfId="35333" xr:uid="{00000000-0005-0000-0000-0000B45B0000}"/>
    <cellStyle name="Normal 7 2 3 2 5 4" xfId="1957" xr:uid="{00000000-0005-0000-0000-0000B55B0000}"/>
    <cellStyle name="Normal 7 2 3 2 5 4 2" xfId="7739" xr:uid="{00000000-0005-0000-0000-0000B65B0000}"/>
    <cellStyle name="Normal 7 2 3 2 5 4 2 2" xfId="16412" xr:uid="{00000000-0005-0000-0000-0000B75B0000}"/>
    <cellStyle name="Normal 7 2 3 2 5 4 2 2 2" xfId="33765" xr:uid="{00000000-0005-0000-0000-0000B85B0000}"/>
    <cellStyle name="Normal 7 2 3 2 5 4 2 2 3" xfId="51111" xr:uid="{00000000-0005-0000-0000-0000B95B0000}"/>
    <cellStyle name="Normal 7 2 3 2 5 4 2 3" xfId="25092" xr:uid="{00000000-0005-0000-0000-0000BA5B0000}"/>
    <cellStyle name="Normal 7 2 3 2 5 4 2 4" xfId="42438" xr:uid="{00000000-0005-0000-0000-0000BB5B0000}"/>
    <cellStyle name="Normal 7 2 3 2 5 4 3" xfId="3770" xr:uid="{00000000-0005-0000-0000-0000BC5B0000}"/>
    <cellStyle name="Normal 7 2 3 2 5 4 3 2" xfId="12443" xr:uid="{00000000-0005-0000-0000-0000BD5B0000}"/>
    <cellStyle name="Normal 7 2 3 2 5 4 3 2 2" xfId="29796" xr:uid="{00000000-0005-0000-0000-0000BE5B0000}"/>
    <cellStyle name="Normal 7 2 3 2 5 4 3 2 3" xfId="47142" xr:uid="{00000000-0005-0000-0000-0000BF5B0000}"/>
    <cellStyle name="Normal 7 2 3 2 5 4 3 3" xfId="21123" xr:uid="{00000000-0005-0000-0000-0000C05B0000}"/>
    <cellStyle name="Normal 7 2 3 2 5 4 3 4" xfId="38469" xr:uid="{00000000-0005-0000-0000-0000C15B0000}"/>
    <cellStyle name="Normal 7 2 3 2 5 4 4" xfId="10630" xr:uid="{00000000-0005-0000-0000-0000C25B0000}"/>
    <cellStyle name="Normal 7 2 3 2 5 4 4 2" xfId="27983" xr:uid="{00000000-0005-0000-0000-0000C35B0000}"/>
    <cellStyle name="Normal 7 2 3 2 5 4 4 3" xfId="45329" xr:uid="{00000000-0005-0000-0000-0000C45B0000}"/>
    <cellStyle name="Normal 7 2 3 2 5 4 5" xfId="19310" xr:uid="{00000000-0005-0000-0000-0000C55B0000}"/>
    <cellStyle name="Normal 7 2 3 2 5 4 6" xfId="36656" xr:uid="{00000000-0005-0000-0000-0000C65B0000}"/>
    <cellStyle name="Normal 7 2 3 2 5 5" xfId="1369" xr:uid="{00000000-0005-0000-0000-0000C75B0000}"/>
    <cellStyle name="Normal 7 2 3 2 5 5 2" xfId="7151" xr:uid="{00000000-0005-0000-0000-0000C85B0000}"/>
    <cellStyle name="Normal 7 2 3 2 5 5 2 2" xfId="15824" xr:uid="{00000000-0005-0000-0000-0000C95B0000}"/>
    <cellStyle name="Normal 7 2 3 2 5 5 2 2 2" xfId="33177" xr:uid="{00000000-0005-0000-0000-0000CA5B0000}"/>
    <cellStyle name="Normal 7 2 3 2 5 5 2 2 3" xfId="50523" xr:uid="{00000000-0005-0000-0000-0000CB5B0000}"/>
    <cellStyle name="Normal 7 2 3 2 5 5 2 3" xfId="24504" xr:uid="{00000000-0005-0000-0000-0000CC5B0000}"/>
    <cellStyle name="Normal 7 2 3 2 5 5 2 4" xfId="41850" xr:uid="{00000000-0005-0000-0000-0000CD5B0000}"/>
    <cellStyle name="Normal 7 2 3 2 5 5 3" xfId="4995" xr:uid="{00000000-0005-0000-0000-0000CE5B0000}"/>
    <cellStyle name="Normal 7 2 3 2 5 5 3 2" xfId="13668" xr:uid="{00000000-0005-0000-0000-0000CF5B0000}"/>
    <cellStyle name="Normal 7 2 3 2 5 5 3 2 2" xfId="31021" xr:uid="{00000000-0005-0000-0000-0000D05B0000}"/>
    <cellStyle name="Normal 7 2 3 2 5 5 3 2 3" xfId="48367" xr:uid="{00000000-0005-0000-0000-0000D15B0000}"/>
    <cellStyle name="Normal 7 2 3 2 5 5 3 3" xfId="22348" xr:uid="{00000000-0005-0000-0000-0000D25B0000}"/>
    <cellStyle name="Normal 7 2 3 2 5 5 3 4" xfId="39694" xr:uid="{00000000-0005-0000-0000-0000D35B0000}"/>
    <cellStyle name="Normal 7 2 3 2 5 5 4" xfId="10042" xr:uid="{00000000-0005-0000-0000-0000D45B0000}"/>
    <cellStyle name="Normal 7 2 3 2 5 5 4 2" xfId="27395" xr:uid="{00000000-0005-0000-0000-0000D55B0000}"/>
    <cellStyle name="Normal 7 2 3 2 5 5 4 3" xfId="44741" xr:uid="{00000000-0005-0000-0000-0000D65B0000}"/>
    <cellStyle name="Normal 7 2 3 2 5 5 5" xfId="18722" xr:uid="{00000000-0005-0000-0000-0000D75B0000}"/>
    <cellStyle name="Normal 7 2 3 2 5 5 6" xfId="36068" xr:uid="{00000000-0005-0000-0000-0000D85B0000}"/>
    <cellStyle name="Normal 7 2 3 2 5 6" xfId="5926" xr:uid="{00000000-0005-0000-0000-0000D95B0000}"/>
    <cellStyle name="Normal 7 2 3 2 5 6 2" xfId="14599" xr:uid="{00000000-0005-0000-0000-0000DA5B0000}"/>
    <cellStyle name="Normal 7 2 3 2 5 6 2 2" xfId="31952" xr:uid="{00000000-0005-0000-0000-0000DB5B0000}"/>
    <cellStyle name="Normal 7 2 3 2 5 6 2 3" xfId="49298" xr:uid="{00000000-0005-0000-0000-0000DC5B0000}"/>
    <cellStyle name="Normal 7 2 3 2 5 6 3" xfId="23279" xr:uid="{00000000-0005-0000-0000-0000DD5B0000}"/>
    <cellStyle name="Normal 7 2 3 2 5 6 4" xfId="40625" xr:uid="{00000000-0005-0000-0000-0000DE5B0000}"/>
    <cellStyle name="Normal 7 2 3 2 5 7" xfId="3182" xr:uid="{00000000-0005-0000-0000-0000DF5B0000}"/>
    <cellStyle name="Normal 7 2 3 2 5 7 2" xfId="11855" xr:uid="{00000000-0005-0000-0000-0000E05B0000}"/>
    <cellStyle name="Normal 7 2 3 2 5 7 2 2" xfId="29208" xr:uid="{00000000-0005-0000-0000-0000E15B0000}"/>
    <cellStyle name="Normal 7 2 3 2 5 7 2 3" xfId="46554" xr:uid="{00000000-0005-0000-0000-0000E25B0000}"/>
    <cellStyle name="Normal 7 2 3 2 5 7 3" xfId="20535" xr:uid="{00000000-0005-0000-0000-0000E35B0000}"/>
    <cellStyle name="Normal 7 2 3 2 5 7 4" xfId="37881" xr:uid="{00000000-0005-0000-0000-0000E45B0000}"/>
    <cellStyle name="Normal 7 2 3 2 5 8" xfId="8817" xr:uid="{00000000-0005-0000-0000-0000E55B0000}"/>
    <cellStyle name="Normal 7 2 3 2 5 8 2" xfId="26170" xr:uid="{00000000-0005-0000-0000-0000E65B0000}"/>
    <cellStyle name="Normal 7 2 3 2 5 8 3" xfId="43516" xr:uid="{00000000-0005-0000-0000-0000E75B0000}"/>
    <cellStyle name="Normal 7 2 3 2 5 9" xfId="17497" xr:uid="{00000000-0005-0000-0000-0000E85B0000}"/>
    <cellStyle name="Normal 7 2 3 2 6" xfId="781" xr:uid="{00000000-0005-0000-0000-0000E95B0000}"/>
    <cellStyle name="Normal 7 2 3 2 6 2" xfId="2594" xr:uid="{00000000-0005-0000-0000-0000EA5B0000}"/>
    <cellStyle name="Normal 7 2 3 2 6 2 2" xfId="8376" xr:uid="{00000000-0005-0000-0000-0000EB5B0000}"/>
    <cellStyle name="Normal 7 2 3 2 6 2 2 2" xfId="17049" xr:uid="{00000000-0005-0000-0000-0000EC5B0000}"/>
    <cellStyle name="Normal 7 2 3 2 6 2 2 2 2" xfId="34402" xr:uid="{00000000-0005-0000-0000-0000ED5B0000}"/>
    <cellStyle name="Normal 7 2 3 2 6 2 2 2 3" xfId="51748" xr:uid="{00000000-0005-0000-0000-0000EE5B0000}"/>
    <cellStyle name="Normal 7 2 3 2 6 2 2 3" xfId="25729" xr:uid="{00000000-0005-0000-0000-0000EF5B0000}"/>
    <cellStyle name="Normal 7 2 3 2 6 2 2 4" xfId="43075" xr:uid="{00000000-0005-0000-0000-0000F05B0000}"/>
    <cellStyle name="Normal 7 2 3 2 6 2 3" xfId="4407" xr:uid="{00000000-0005-0000-0000-0000F15B0000}"/>
    <cellStyle name="Normal 7 2 3 2 6 2 3 2" xfId="13080" xr:uid="{00000000-0005-0000-0000-0000F25B0000}"/>
    <cellStyle name="Normal 7 2 3 2 6 2 3 2 2" xfId="30433" xr:uid="{00000000-0005-0000-0000-0000F35B0000}"/>
    <cellStyle name="Normal 7 2 3 2 6 2 3 2 3" xfId="47779" xr:uid="{00000000-0005-0000-0000-0000F45B0000}"/>
    <cellStyle name="Normal 7 2 3 2 6 2 3 3" xfId="21760" xr:uid="{00000000-0005-0000-0000-0000F55B0000}"/>
    <cellStyle name="Normal 7 2 3 2 6 2 3 4" xfId="39106" xr:uid="{00000000-0005-0000-0000-0000F65B0000}"/>
    <cellStyle name="Normal 7 2 3 2 6 2 4" xfId="11267" xr:uid="{00000000-0005-0000-0000-0000F75B0000}"/>
    <cellStyle name="Normal 7 2 3 2 6 2 4 2" xfId="28620" xr:uid="{00000000-0005-0000-0000-0000F85B0000}"/>
    <cellStyle name="Normal 7 2 3 2 6 2 4 3" xfId="45966" xr:uid="{00000000-0005-0000-0000-0000F95B0000}"/>
    <cellStyle name="Normal 7 2 3 2 6 2 5" xfId="19947" xr:uid="{00000000-0005-0000-0000-0000FA5B0000}"/>
    <cellStyle name="Normal 7 2 3 2 6 2 6" xfId="37293" xr:uid="{00000000-0005-0000-0000-0000FB5B0000}"/>
    <cellStyle name="Normal 7 2 3 2 6 3" xfId="1516" xr:uid="{00000000-0005-0000-0000-0000FC5B0000}"/>
    <cellStyle name="Normal 7 2 3 2 6 3 2" xfId="7298" xr:uid="{00000000-0005-0000-0000-0000FD5B0000}"/>
    <cellStyle name="Normal 7 2 3 2 6 3 2 2" xfId="15971" xr:uid="{00000000-0005-0000-0000-0000FE5B0000}"/>
    <cellStyle name="Normal 7 2 3 2 6 3 2 2 2" xfId="33324" xr:uid="{00000000-0005-0000-0000-0000FF5B0000}"/>
    <cellStyle name="Normal 7 2 3 2 6 3 2 2 3" xfId="50670" xr:uid="{00000000-0005-0000-0000-0000005C0000}"/>
    <cellStyle name="Normal 7 2 3 2 6 3 2 3" xfId="24651" xr:uid="{00000000-0005-0000-0000-0000015C0000}"/>
    <cellStyle name="Normal 7 2 3 2 6 3 2 4" xfId="41997" xr:uid="{00000000-0005-0000-0000-0000025C0000}"/>
    <cellStyle name="Normal 7 2 3 2 6 3 3" xfId="5142" xr:uid="{00000000-0005-0000-0000-0000035C0000}"/>
    <cellStyle name="Normal 7 2 3 2 6 3 3 2" xfId="13815" xr:uid="{00000000-0005-0000-0000-0000045C0000}"/>
    <cellStyle name="Normal 7 2 3 2 6 3 3 2 2" xfId="31168" xr:uid="{00000000-0005-0000-0000-0000055C0000}"/>
    <cellStyle name="Normal 7 2 3 2 6 3 3 2 3" xfId="48514" xr:uid="{00000000-0005-0000-0000-0000065C0000}"/>
    <cellStyle name="Normal 7 2 3 2 6 3 3 3" xfId="22495" xr:uid="{00000000-0005-0000-0000-0000075C0000}"/>
    <cellStyle name="Normal 7 2 3 2 6 3 3 4" xfId="39841" xr:uid="{00000000-0005-0000-0000-0000085C0000}"/>
    <cellStyle name="Normal 7 2 3 2 6 3 4" xfId="10189" xr:uid="{00000000-0005-0000-0000-0000095C0000}"/>
    <cellStyle name="Normal 7 2 3 2 6 3 4 2" xfId="27542" xr:uid="{00000000-0005-0000-0000-00000A5C0000}"/>
    <cellStyle name="Normal 7 2 3 2 6 3 4 3" xfId="44888" xr:uid="{00000000-0005-0000-0000-00000B5C0000}"/>
    <cellStyle name="Normal 7 2 3 2 6 3 5" xfId="18869" xr:uid="{00000000-0005-0000-0000-00000C5C0000}"/>
    <cellStyle name="Normal 7 2 3 2 6 3 6" xfId="36215" xr:uid="{00000000-0005-0000-0000-00000D5C0000}"/>
    <cellStyle name="Normal 7 2 3 2 6 4" xfId="6563" xr:uid="{00000000-0005-0000-0000-00000E5C0000}"/>
    <cellStyle name="Normal 7 2 3 2 6 4 2" xfId="15236" xr:uid="{00000000-0005-0000-0000-00000F5C0000}"/>
    <cellStyle name="Normal 7 2 3 2 6 4 2 2" xfId="32589" xr:uid="{00000000-0005-0000-0000-0000105C0000}"/>
    <cellStyle name="Normal 7 2 3 2 6 4 2 3" xfId="49935" xr:uid="{00000000-0005-0000-0000-0000115C0000}"/>
    <cellStyle name="Normal 7 2 3 2 6 4 3" xfId="23916" xr:uid="{00000000-0005-0000-0000-0000125C0000}"/>
    <cellStyle name="Normal 7 2 3 2 6 4 4" xfId="41262" xr:uid="{00000000-0005-0000-0000-0000135C0000}"/>
    <cellStyle name="Normal 7 2 3 2 6 5" xfId="3329" xr:uid="{00000000-0005-0000-0000-0000145C0000}"/>
    <cellStyle name="Normal 7 2 3 2 6 5 2" xfId="12002" xr:uid="{00000000-0005-0000-0000-0000155C0000}"/>
    <cellStyle name="Normal 7 2 3 2 6 5 2 2" xfId="29355" xr:uid="{00000000-0005-0000-0000-0000165C0000}"/>
    <cellStyle name="Normal 7 2 3 2 6 5 2 3" xfId="46701" xr:uid="{00000000-0005-0000-0000-0000175C0000}"/>
    <cellStyle name="Normal 7 2 3 2 6 5 3" xfId="20682" xr:uid="{00000000-0005-0000-0000-0000185C0000}"/>
    <cellStyle name="Normal 7 2 3 2 6 5 4" xfId="38028" xr:uid="{00000000-0005-0000-0000-0000195C0000}"/>
    <cellStyle name="Normal 7 2 3 2 6 6" xfId="9454" xr:uid="{00000000-0005-0000-0000-00001A5C0000}"/>
    <cellStyle name="Normal 7 2 3 2 6 6 2" xfId="26807" xr:uid="{00000000-0005-0000-0000-00001B5C0000}"/>
    <cellStyle name="Normal 7 2 3 2 6 6 3" xfId="44153" xr:uid="{00000000-0005-0000-0000-00001C5C0000}"/>
    <cellStyle name="Normal 7 2 3 2 6 7" xfId="18134" xr:uid="{00000000-0005-0000-0000-00001D5C0000}"/>
    <cellStyle name="Normal 7 2 3 2 6 8" xfId="35480" xr:uid="{00000000-0005-0000-0000-00001E5C0000}"/>
    <cellStyle name="Normal 7 2 3 2 7" xfId="389" xr:uid="{00000000-0005-0000-0000-00001F5C0000}"/>
    <cellStyle name="Normal 7 2 3 2 7 2" xfId="2202" xr:uid="{00000000-0005-0000-0000-0000205C0000}"/>
    <cellStyle name="Normal 7 2 3 2 7 2 2" xfId="7984" xr:uid="{00000000-0005-0000-0000-0000215C0000}"/>
    <cellStyle name="Normal 7 2 3 2 7 2 2 2" xfId="16657" xr:uid="{00000000-0005-0000-0000-0000225C0000}"/>
    <cellStyle name="Normal 7 2 3 2 7 2 2 2 2" xfId="34010" xr:uid="{00000000-0005-0000-0000-0000235C0000}"/>
    <cellStyle name="Normal 7 2 3 2 7 2 2 2 3" xfId="51356" xr:uid="{00000000-0005-0000-0000-0000245C0000}"/>
    <cellStyle name="Normal 7 2 3 2 7 2 2 3" xfId="25337" xr:uid="{00000000-0005-0000-0000-0000255C0000}"/>
    <cellStyle name="Normal 7 2 3 2 7 2 2 4" xfId="42683" xr:uid="{00000000-0005-0000-0000-0000265C0000}"/>
    <cellStyle name="Normal 7 2 3 2 7 2 3" xfId="5485" xr:uid="{00000000-0005-0000-0000-0000275C0000}"/>
    <cellStyle name="Normal 7 2 3 2 7 2 3 2" xfId="14158" xr:uid="{00000000-0005-0000-0000-0000285C0000}"/>
    <cellStyle name="Normal 7 2 3 2 7 2 3 2 2" xfId="31511" xr:uid="{00000000-0005-0000-0000-0000295C0000}"/>
    <cellStyle name="Normal 7 2 3 2 7 2 3 2 3" xfId="48857" xr:uid="{00000000-0005-0000-0000-00002A5C0000}"/>
    <cellStyle name="Normal 7 2 3 2 7 2 3 3" xfId="22838" xr:uid="{00000000-0005-0000-0000-00002B5C0000}"/>
    <cellStyle name="Normal 7 2 3 2 7 2 3 4" xfId="40184" xr:uid="{00000000-0005-0000-0000-00002C5C0000}"/>
    <cellStyle name="Normal 7 2 3 2 7 2 4" xfId="10875" xr:uid="{00000000-0005-0000-0000-00002D5C0000}"/>
    <cellStyle name="Normal 7 2 3 2 7 2 4 2" xfId="28228" xr:uid="{00000000-0005-0000-0000-00002E5C0000}"/>
    <cellStyle name="Normal 7 2 3 2 7 2 4 3" xfId="45574" xr:uid="{00000000-0005-0000-0000-00002F5C0000}"/>
    <cellStyle name="Normal 7 2 3 2 7 2 5" xfId="19555" xr:uid="{00000000-0005-0000-0000-0000305C0000}"/>
    <cellStyle name="Normal 7 2 3 2 7 2 6" xfId="36901" xr:uid="{00000000-0005-0000-0000-0000315C0000}"/>
    <cellStyle name="Normal 7 2 3 2 7 3" xfId="6171" xr:uid="{00000000-0005-0000-0000-0000325C0000}"/>
    <cellStyle name="Normal 7 2 3 2 7 3 2" xfId="14844" xr:uid="{00000000-0005-0000-0000-0000335C0000}"/>
    <cellStyle name="Normal 7 2 3 2 7 3 2 2" xfId="32197" xr:uid="{00000000-0005-0000-0000-0000345C0000}"/>
    <cellStyle name="Normal 7 2 3 2 7 3 2 3" xfId="49543" xr:uid="{00000000-0005-0000-0000-0000355C0000}"/>
    <cellStyle name="Normal 7 2 3 2 7 3 3" xfId="23524" xr:uid="{00000000-0005-0000-0000-0000365C0000}"/>
    <cellStyle name="Normal 7 2 3 2 7 3 4" xfId="40870" xr:uid="{00000000-0005-0000-0000-0000375C0000}"/>
    <cellStyle name="Normal 7 2 3 2 7 4" xfId="4015" xr:uid="{00000000-0005-0000-0000-0000385C0000}"/>
    <cellStyle name="Normal 7 2 3 2 7 4 2" xfId="12688" xr:uid="{00000000-0005-0000-0000-0000395C0000}"/>
    <cellStyle name="Normal 7 2 3 2 7 4 2 2" xfId="30041" xr:uid="{00000000-0005-0000-0000-00003A5C0000}"/>
    <cellStyle name="Normal 7 2 3 2 7 4 2 3" xfId="47387" xr:uid="{00000000-0005-0000-0000-00003B5C0000}"/>
    <cellStyle name="Normal 7 2 3 2 7 4 3" xfId="21368" xr:uid="{00000000-0005-0000-0000-00003C5C0000}"/>
    <cellStyle name="Normal 7 2 3 2 7 4 4" xfId="38714" xr:uid="{00000000-0005-0000-0000-00003D5C0000}"/>
    <cellStyle name="Normal 7 2 3 2 7 5" xfId="9062" xr:uid="{00000000-0005-0000-0000-00003E5C0000}"/>
    <cellStyle name="Normal 7 2 3 2 7 5 2" xfId="26415" xr:uid="{00000000-0005-0000-0000-00003F5C0000}"/>
    <cellStyle name="Normal 7 2 3 2 7 5 3" xfId="43761" xr:uid="{00000000-0005-0000-0000-0000405C0000}"/>
    <cellStyle name="Normal 7 2 3 2 7 6" xfId="17742" xr:uid="{00000000-0005-0000-0000-0000415C0000}"/>
    <cellStyle name="Normal 7 2 3 2 7 7" xfId="35088" xr:uid="{00000000-0005-0000-0000-0000425C0000}"/>
    <cellStyle name="Normal 7 2 3 2 8" xfId="1859" xr:uid="{00000000-0005-0000-0000-0000435C0000}"/>
    <cellStyle name="Normal 7 2 3 2 8 2" xfId="7641" xr:uid="{00000000-0005-0000-0000-0000445C0000}"/>
    <cellStyle name="Normal 7 2 3 2 8 2 2" xfId="16314" xr:uid="{00000000-0005-0000-0000-0000455C0000}"/>
    <cellStyle name="Normal 7 2 3 2 8 2 2 2" xfId="33667" xr:uid="{00000000-0005-0000-0000-0000465C0000}"/>
    <cellStyle name="Normal 7 2 3 2 8 2 2 3" xfId="51013" xr:uid="{00000000-0005-0000-0000-0000475C0000}"/>
    <cellStyle name="Normal 7 2 3 2 8 2 3" xfId="24994" xr:uid="{00000000-0005-0000-0000-0000485C0000}"/>
    <cellStyle name="Normal 7 2 3 2 8 2 4" xfId="42340" xr:uid="{00000000-0005-0000-0000-0000495C0000}"/>
    <cellStyle name="Normal 7 2 3 2 8 3" xfId="3672" xr:uid="{00000000-0005-0000-0000-00004A5C0000}"/>
    <cellStyle name="Normal 7 2 3 2 8 3 2" xfId="12345" xr:uid="{00000000-0005-0000-0000-00004B5C0000}"/>
    <cellStyle name="Normal 7 2 3 2 8 3 2 2" xfId="29698" xr:uid="{00000000-0005-0000-0000-00004C5C0000}"/>
    <cellStyle name="Normal 7 2 3 2 8 3 2 3" xfId="47044" xr:uid="{00000000-0005-0000-0000-00004D5C0000}"/>
    <cellStyle name="Normal 7 2 3 2 8 3 3" xfId="21025" xr:uid="{00000000-0005-0000-0000-00004E5C0000}"/>
    <cellStyle name="Normal 7 2 3 2 8 3 4" xfId="38371" xr:uid="{00000000-0005-0000-0000-00004F5C0000}"/>
    <cellStyle name="Normal 7 2 3 2 8 4" xfId="10532" xr:uid="{00000000-0005-0000-0000-0000505C0000}"/>
    <cellStyle name="Normal 7 2 3 2 8 4 2" xfId="27885" xr:uid="{00000000-0005-0000-0000-0000515C0000}"/>
    <cellStyle name="Normal 7 2 3 2 8 4 3" xfId="45231" xr:uid="{00000000-0005-0000-0000-0000525C0000}"/>
    <cellStyle name="Normal 7 2 3 2 8 5" xfId="19212" xr:uid="{00000000-0005-0000-0000-0000535C0000}"/>
    <cellStyle name="Normal 7 2 3 2 8 6" xfId="36558" xr:uid="{00000000-0005-0000-0000-0000545C0000}"/>
    <cellStyle name="Normal 7 2 3 2 9" xfId="1124" xr:uid="{00000000-0005-0000-0000-0000555C0000}"/>
    <cellStyle name="Normal 7 2 3 2 9 2" xfId="6906" xr:uid="{00000000-0005-0000-0000-0000565C0000}"/>
    <cellStyle name="Normal 7 2 3 2 9 2 2" xfId="15579" xr:uid="{00000000-0005-0000-0000-0000575C0000}"/>
    <cellStyle name="Normal 7 2 3 2 9 2 2 2" xfId="32932" xr:uid="{00000000-0005-0000-0000-0000585C0000}"/>
    <cellStyle name="Normal 7 2 3 2 9 2 2 3" xfId="50278" xr:uid="{00000000-0005-0000-0000-0000595C0000}"/>
    <cellStyle name="Normal 7 2 3 2 9 2 3" xfId="24259" xr:uid="{00000000-0005-0000-0000-00005A5C0000}"/>
    <cellStyle name="Normal 7 2 3 2 9 2 4" xfId="41605" xr:uid="{00000000-0005-0000-0000-00005B5C0000}"/>
    <cellStyle name="Normal 7 2 3 2 9 3" xfId="4750" xr:uid="{00000000-0005-0000-0000-00005C5C0000}"/>
    <cellStyle name="Normal 7 2 3 2 9 3 2" xfId="13423" xr:uid="{00000000-0005-0000-0000-00005D5C0000}"/>
    <cellStyle name="Normal 7 2 3 2 9 3 2 2" xfId="30776" xr:uid="{00000000-0005-0000-0000-00005E5C0000}"/>
    <cellStyle name="Normal 7 2 3 2 9 3 2 3" xfId="48122" xr:uid="{00000000-0005-0000-0000-00005F5C0000}"/>
    <cellStyle name="Normal 7 2 3 2 9 3 3" xfId="22103" xr:uid="{00000000-0005-0000-0000-0000605C0000}"/>
    <cellStyle name="Normal 7 2 3 2 9 3 4" xfId="39449" xr:uid="{00000000-0005-0000-0000-0000615C0000}"/>
    <cellStyle name="Normal 7 2 3 2 9 4" xfId="9797" xr:uid="{00000000-0005-0000-0000-0000625C0000}"/>
    <cellStyle name="Normal 7 2 3 2 9 4 2" xfId="27150" xr:uid="{00000000-0005-0000-0000-0000635C0000}"/>
    <cellStyle name="Normal 7 2 3 2 9 4 3" xfId="44496" xr:uid="{00000000-0005-0000-0000-0000645C0000}"/>
    <cellStyle name="Normal 7 2 3 2 9 5" xfId="18477" xr:uid="{00000000-0005-0000-0000-0000655C0000}"/>
    <cellStyle name="Normal 7 2 3 2 9 6" xfId="35823" xr:uid="{00000000-0005-0000-0000-0000665C0000}"/>
    <cellStyle name="Normal 7 2 3 3" xfId="75" xr:uid="{00000000-0005-0000-0000-0000675C0000}"/>
    <cellStyle name="Normal 7 2 3 3 10" xfId="8748" xr:uid="{00000000-0005-0000-0000-0000685C0000}"/>
    <cellStyle name="Normal 7 2 3 3 10 2" xfId="26101" xr:uid="{00000000-0005-0000-0000-0000695C0000}"/>
    <cellStyle name="Normal 7 2 3 3 10 3" xfId="43447" xr:uid="{00000000-0005-0000-0000-00006A5C0000}"/>
    <cellStyle name="Normal 7 2 3 3 11" xfId="17428" xr:uid="{00000000-0005-0000-0000-00006B5C0000}"/>
    <cellStyle name="Normal 7 2 3 3 12" xfId="34774" xr:uid="{00000000-0005-0000-0000-00006C5C0000}"/>
    <cellStyle name="Normal 7 2 3 3 2" xfId="320" xr:uid="{00000000-0005-0000-0000-00006D5C0000}"/>
    <cellStyle name="Normal 7 2 3 3 2 10" xfId="35019" xr:uid="{00000000-0005-0000-0000-00006E5C0000}"/>
    <cellStyle name="Normal 7 2 3 3 2 2" xfId="1055" xr:uid="{00000000-0005-0000-0000-00006F5C0000}"/>
    <cellStyle name="Normal 7 2 3 3 2 2 2" xfId="2868" xr:uid="{00000000-0005-0000-0000-0000705C0000}"/>
    <cellStyle name="Normal 7 2 3 3 2 2 2 2" xfId="8650" xr:uid="{00000000-0005-0000-0000-0000715C0000}"/>
    <cellStyle name="Normal 7 2 3 3 2 2 2 2 2" xfId="17323" xr:uid="{00000000-0005-0000-0000-0000725C0000}"/>
    <cellStyle name="Normal 7 2 3 3 2 2 2 2 2 2" xfId="34676" xr:uid="{00000000-0005-0000-0000-0000735C0000}"/>
    <cellStyle name="Normal 7 2 3 3 2 2 2 2 2 3" xfId="52022" xr:uid="{00000000-0005-0000-0000-0000745C0000}"/>
    <cellStyle name="Normal 7 2 3 3 2 2 2 2 3" xfId="26003" xr:uid="{00000000-0005-0000-0000-0000755C0000}"/>
    <cellStyle name="Normal 7 2 3 3 2 2 2 2 4" xfId="43349" xr:uid="{00000000-0005-0000-0000-0000765C0000}"/>
    <cellStyle name="Normal 7 2 3 3 2 2 2 3" xfId="4681" xr:uid="{00000000-0005-0000-0000-0000775C0000}"/>
    <cellStyle name="Normal 7 2 3 3 2 2 2 3 2" xfId="13354" xr:uid="{00000000-0005-0000-0000-0000785C0000}"/>
    <cellStyle name="Normal 7 2 3 3 2 2 2 3 2 2" xfId="30707" xr:uid="{00000000-0005-0000-0000-0000795C0000}"/>
    <cellStyle name="Normal 7 2 3 3 2 2 2 3 2 3" xfId="48053" xr:uid="{00000000-0005-0000-0000-00007A5C0000}"/>
    <cellStyle name="Normal 7 2 3 3 2 2 2 3 3" xfId="22034" xr:uid="{00000000-0005-0000-0000-00007B5C0000}"/>
    <cellStyle name="Normal 7 2 3 3 2 2 2 3 4" xfId="39380" xr:uid="{00000000-0005-0000-0000-00007C5C0000}"/>
    <cellStyle name="Normal 7 2 3 3 2 2 2 4" xfId="11541" xr:uid="{00000000-0005-0000-0000-00007D5C0000}"/>
    <cellStyle name="Normal 7 2 3 3 2 2 2 4 2" xfId="28894" xr:uid="{00000000-0005-0000-0000-00007E5C0000}"/>
    <cellStyle name="Normal 7 2 3 3 2 2 2 4 3" xfId="46240" xr:uid="{00000000-0005-0000-0000-00007F5C0000}"/>
    <cellStyle name="Normal 7 2 3 3 2 2 2 5" xfId="20221" xr:uid="{00000000-0005-0000-0000-0000805C0000}"/>
    <cellStyle name="Normal 7 2 3 3 2 2 2 6" xfId="37567" xr:uid="{00000000-0005-0000-0000-0000815C0000}"/>
    <cellStyle name="Normal 7 2 3 3 2 2 3" xfId="1790" xr:uid="{00000000-0005-0000-0000-0000825C0000}"/>
    <cellStyle name="Normal 7 2 3 3 2 2 3 2" xfId="7572" xr:uid="{00000000-0005-0000-0000-0000835C0000}"/>
    <cellStyle name="Normal 7 2 3 3 2 2 3 2 2" xfId="16245" xr:uid="{00000000-0005-0000-0000-0000845C0000}"/>
    <cellStyle name="Normal 7 2 3 3 2 2 3 2 2 2" xfId="33598" xr:uid="{00000000-0005-0000-0000-0000855C0000}"/>
    <cellStyle name="Normal 7 2 3 3 2 2 3 2 2 3" xfId="50944" xr:uid="{00000000-0005-0000-0000-0000865C0000}"/>
    <cellStyle name="Normal 7 2 3 3 2 2 3 2 3" xfId="24925" xr:uid="{00000000-0005-0000-0000-0000875C0000}"/>
    <cellStyle name="Normal 7 2 3 3 2 2 3 2 4" xfId="42271" xr:uid="{00000000-0005-0000-0000-0000885C0000}"/>
    <cellStyle name="Normal 7 2 3 3 2 2 3 3" xfId="5416" xr:uid="{00000000-0005-0000-0000-0000895C0000}"/>
    <cellStyle name="Normal 7 2 3 3 2 2 3 3 2" xfId="14089" xr:uid="{00000000-0005-0000-0000-00008A5C0000}"/>
    <cellStyle name="Normal 7 2 3 3 2 2 3 3 2 2" xfId="31442" xr:uid="{00000000-0005-0000-0000-00008B5C0000}"/>
    <cellStyle name="Normal 7 2 3 3 2 2 3 3 2 3" xfId="48788" xr:uid="{00000000-0005-0000-0000-00008C5C0000}"/>
    <cellStyle name="Normal 7 2 3 3 2 2 3 3 3" xfId="22769" xr:uid="{00000000-0005-0000-0000-00008D5C0000}"/>
    <cellStyle name="Normal 7 2 3 3 2 2 3 3 4" xfId="40115" xr:uid="{00000000-0005-0000-0000-00008E5C0000}"/>
    <cellStyle name="Normal 7 2 3 3 2 2 3 4" xfId="10463" xr:uid="{00000000-0005-0000-0000-00008F5C0000}"/>
    <cellStyle name="Normal 7 2 3 3 2 2 3 4 2" xfId="27816" xr:uid="{00000000-0005-0000-0000-0000905C0000}"/>
    <cellStyle name="Normal 7 2 3 3 2 2 3 4 3" xfId="45162" xr:uid="{00000000-0005-0000-0000-0000915C0000}"/>
    <cellStyle name="Normal 7 2 3 3 2 2 3 5" xfId="19143" xr:uid="{00000000-0005-0000-0000-0000925C0000}"/>
    <cellStyle name="Normal 7 2 3 3 2 2 3 6" xfId="36489" xr:uid="{00000000-0005-0000-0000-0000935C0000}"/>
    <cellStyle name="Normal 7 2 3 3 2 2 4" xfId="6837" xr:uid="{00000000-0005-0000-0000-0000945C0000}"/>
    <cellStyle name="Normal 7 2 3 3 2 2 4 2" xfId="15510" xr:uid="{00000000-0005-0000-0000-0000955C0000}"/>
    <cellStyle name="Normal 7 2 3 3 2 2 4 2 2" xfId="32863" xr:uid="{00000000-0005-0000-0000-0000965C0000}"/>
    <cellStyle name="Normal 7 2 3 3 2 2 4 2 3" xfId="50209" xr:uid="{00000000-0005-0000-0000-0000975C0000}"/>
    <cellStyle name="Normal 7 2 3 3 2 2 4 3" xfId="24190" xr:uid="{00000000-0005-0000-0000-0000985C0000}"/>
    <cellStyle name="Normal 7 2 3 3 2 2 4 4" xfId="41536" xr:uid="{00000000-0005-0000-0000-0000995C0000}"/>
    <cellStyle name="Normal 7 2 3 3 2 2 5" xfId="3603" xr:uid="{00000000-0005-0000-0000-00009A5C0000}"/>
    <cellStyle name="Normal 7 2 3 3 2 2 5 2" xfId="12276" xr:uid="{00000000-0005-0000-0000-00009B5C0000}"/>
    <cellStyle name="Normal 7 2 3 3 2 2 5 2 2" xfId="29629" xr:uid="{00000000-0005-0000-0000-00009C5C0000}"/>
    <cellStyle name="Normal 7 2 3 3 2 2 5 2 3" xfId="46975" xr:uid="{00000000-0005-0000-0000-00009D5C0000}"/>
    <cellStyle name="Normal 7 2 3 3 2 2 5 3" xfId="20956" xr:uid="{00000000-0005-0000-0000-00009E5C0000}"/>
    <cellStyle name="Normal 7 2 3 3 2 2 5 4" xfId="38302" xr:uid="{00000000-0005-0000-0000-00009F5C0000}"/>
    <cellStyle name="Normal 7 2 3 3 2 2 6" xfId="9728" xr:uid="{00000000-0005-0000-0000-0000A05C0000}"/>
    <cellStyle name="Normal 7 2 3 3 2 2 6 2" xfId="27081" xr:uid="{00000000-0005-0000-0000-0000A15C0000}"/>
    <cellStyle name="Normal 7 2 3 3 2 2 6 3" xfId="44427" xr:uid="{00000000-0005-0000-0000-0000A25C0000}"/>
    <cellStyle name="Normal 7 2 3 3 2 2 7" xfId="18408" xr:uid="{00000000-0005-0000-0000-0000A35C0000}"/>
    <cellStyle name="Normal 7 2 3 3 2 2 8" xfId="35754" xr:uid="{00000000-0005-0000-0000-0000A45C0000}"/>
    <cellStyle name="Normal 7 2 3 3 2 3" xfId="565" xr:uid="{00000000-0005-0000-0000-0000A55C0000}"/>
    <cellStyle name="Normal 7 2 3 3 2 3 2" xfId="2378" xr:uid="{00000000-0005-0000-0000-0000A65C0000}"/>
    <cellStyle name="Normal 7 2 3 3 2 3 2 2" xfId="8160" xr:uid="{00000000-0005-0000-0000-0000A75C0000}"/>
    <cellStyle name="Normal 7 2 3 3 2 3 2 2 2" xfId="16833" xr:uid="{00000000-0005-0000-0000-0000A85C0000}"/>
    <cellStyle name="Normal 7 2 3 3 2 3 2 2 2 2" xfId="34186" xr:uid="{00000000-0005-0000-0000-0000A95C0000}"/>
    <cellStyle name="Normal 7 2 3 3 2 3 2 2 2 3" xfId="51532" xr:uid="{00000000-0005-0000-0000-0000AA5C0000}"/>
    <cellStyle name="Normal 7 2 3 3 2 3 2 2 3" xfId="25513" xr:uid="{00000000-0005-0000-0000-0000AB5C0000}"/>
    <cellStyle name="Normal 7 2 3 3 2 3 2 2 4" xfId="42859" xr:uid="{00000000-0005-0000-0000-0000AC5C0000}"/>
    <cellStyle name="Normal 7 2 3 3 2 3 2 3" xfId="5661" xr:uid="{00000000-0005-0000-0000-0000AD5C0000}"/>
    <cellStyle name="Normal 7 2 3 3 2 3 2 3 2" xfId="14334" xr:uid="{00000000-0005-0000-0000-0000AE5C0000}"/>
    <cellStyle name="Normal 7 2 3 3 2 3 2 3 2 2" xfId="31687" xr:uid="{00000000-0005-0000-0000-0000AF5C0000}"/>
    <cellStyle name="Normal 7 2 3 3 2 3 2 3 2 3" xfId="49033" xr:uid="{00000000-0005-0000-0000-0000B05C0000}"/>
    <cellStyle name="Normal 7 2 3 3 2 3 2 3 3" xfId="23014" xr:uid="{00000000-0005-0000-0000-0000B15C0000}"/>
    <cellStyle name="Normal 7 2 3 3 2 3 2 3 4" xfId="40360" xr:uid="{00000000-0005-0000-0000-0000B25C0000}"/>
    <cellStyle name="Normal 7 2 3 3 2 3 2 4" xfId="11051" xr:uid="{00000000-0005-0000-0000-0000B35C0000}"/>
    <cellStyle name="Normal 7 2 3 3 2 3 2 4 2" xfId="28404" xr:uid="{00000000-0005-0000-0000-0000B45C0000}"/>
    <cellStyle name="Normal 7 2 3 3 2 3 2 4 3" xfId="45750" xr:uid="{00000000-0005-0000-0000-0000B55C0000}"/>
    <cellStyle name="Normal 7 2 3 3 2 3 2 5" xfId="19731" xr:uid="{00000000-0005-0000-0000-0000B65C0000}"/>
    <cellStyle name="Normal 7 2 3 3 2 3 2 6" xfId="37077" xr:uid="{00000000-0005-0000-0000-0000B75C0000}"/>
    <cellStyle name="Normal 7 2 3 3 2 3 3" xfId="6347" xr:uid="{00000000-0005-0000-0000-0000B85C0000}"/>
    <cellStyle name="Normal 7 2 3 3 2 3 3 2" xfId="15020" xr:uid="{00000000-0005-0000-0000-0000B95C0000}"/>
    <cellStyle name="Normal 7 2 3 3 2 3 3 2 2" xfId="32373" xr:uid="{00000000-0005-0000-0000-0000BA5C0000}"/>
    <cellStyle name="Normal 7 2 3 3 2 3 3 2 3" xfId="49719" xr:uid="{00000000-0005-0000-0000-0000BB5C0000}"/>
    <cellStyle name="Normal 7 2 3 3 2 3 3 3" xfId="23700" xr:uid="{00000000-0005-0000-0000-0000BC5C0000}"/>
    <cellStyle name="Normal 7 2 3 3 2 3 3 4" xfId="41046" xr:uid="{00000000-0005-0000-0000-0000BD5C0000}"/>
    <cellStyle name="Normal 7 2 3 3 2 3 4" xfId="4191" xr:uid="{00000000-0005-0000-0000-0000BE5C0000}"/>
    <cellStyle name="Normal 7 2 3 3 2 3 4 2" xfId="12864" xr:uid="{00000000-0005-0000-0000-0000BF5C0000}"/>
    <cellStyle name="Normal 7 2 3 3 2 3 4 2 2" xfId="30217" xr:uid="{00000000-0005-0000-0000-0000C05C0000}"/>
    <cellStyle name="Normal 7 2 3 3 2 3 4 2 3" xfId="47563" xr:uid="{00000000-0005-0000-0000-0000C15C0000}"/>
    <cellStyle name="Normal 7 2 3 3 2 3 4 3" xfId="21544" xr:uid="{00000000-0005-0000-0000-0000C25C0000}"/>
    <cellStyle name="Normal 7 2 3 3 2 3 4 4" xfId="38890" xr:uid="{00000000-0005-0000-0000-0000C35C0000}"/>
    <cellStyle name="Normal 7 2 3 3 2 3 5" xfId="9238" xr:uid="{00000000-0005-0000-0000-0000C45C0000}"/>
    <cellStyle name="Normal 7 2 3 3 2 3 5 2" xfId="26591" xr:uid="{00000000-0005-0000-0000-0000C55C0000}"/>
    <cellStyle name="Normal 7 2 3 3 2 3 5 3" xfId="43937" xr:uid="{00000000-0005-0000-0000-0000C65C0000}"/>
    <cellStyle name="Normal 7 2 3 3 2 3 6" xfId="17918" xr:uid="{00000000-0005-0000-0000-0000C75C0000}"/>
    <cellStyle name="Normal 7 2 3 3 2 3 7" xfId="35264" xr:uid="{00000000-0005-0000-0000-0000C85C0000}"/>
    <cellStyle name="Normal 7 2 3 3 2 4" xfId="2133" xr:uid="{00000000-0005-0000-0000-0000C95C0000}"/>
    <cellStyle name="Normal 7 2 3 3 2 4 2" xfId="7915" xr:uid="{00000000-0005-0000-0000-0000CA5C0000}"/>
    <cellStyle name="Normal 7 2 3 3 2 4 2 2" xfId="16588" xr:uid="{00000000-0005-0000-0000-0000CB5C0000}"/>
    <cellStyle name="Normal 7 2 3 3 2 4 2 2 2" xfId="33941" xr:uid="{00000000-0005-0000-0000-0000CC5C0000}"/>
    <cellStyle name="Normal 7 2 3 3 2 4 2 2 3" xfId="51287" xr:uid="{00000000-0005-0000-0000-0000CD5C0000}"/>
    <cellStyle name="Normal 7 2 3 3 2 4 2 3" xfId="25268" xr:uid="{00000000-0005-0000-0000-0000CE5C0000}"/>
    <cellStyle name="Normal 7 2 3 3 2 4 2 4" xfId="42614" xr:uid="{00000000-0005-0000-0000-0000CF5C0000}"/>
    <cellStyle name="Normal 7 2 3 3 2 4 3" xfId="3946" xr:uid="{00000000-0005-0000-0000-0000D05C0000}"/>
    <cellStyle name="Normal 7 2 3 3 2 4 3 2" xfId="12619" xr:uid="{00000000-0005-0000-0000-0000D15C0000}"/>
    <cellStyle name="Normal 7 2 3 3 2 4 3 2 2" xfId="29972" xr:uid="{00000000-0005-0000-0000-0000D25C0000}"/>
    <cellStyle name="Normal 7 2 3 3 2 4 3 2 3" xfId="47318" xr:uid="{00000000-0005-0000-0000-0000D35C0000}"/>
    <cellStyle name="Normal 7 2 3 3 2 4 3 3" xfId="21299" xr:uid="{00000000-0005-0000-0000-0000D45C0000}"/>
    <cellStyle name="Normal 7 2 3 3 2 4 3 4" xfId="38645" xr:uid="{00000000-0005-0000-0000-0000D55C0000}"/>
    <cellStyle name="Normal 7 2 3 3 2 4 4" xfId="10806" xr:uid="{00000000-0005-0000-0000-0000D65C0000}"/>
    <cellStyle name="Normal 7 2 3 3 2 4 4 2" xfId="28159" xr:uid="{00000000-0005-0000-0000-0000D75C0000}"/>
    <cellStyle name="Normal 7 2 3 3 2 4 4 3" xfId="45505" xr:uid="{00000000-0005-0000-0000-0000D85C0000}"/>
    <cellStyle name="Normal 7 2 3 3 2 4 5" xfId="19486" xr:uid="{00000000-0005-0000-0000-0000D95C0000}"/>
    <cellStyle name="Normal 7 2 3 3 2 4 6" xfId="36832" xr:uid="{00000000-0005-0000-0000-0000DA5C0000}"/>
    <cellStyle name="Normal 7 2 3 3 2 5" xfId="1300" xr:uid="{00000000-0005-0000-0000-0000DB5C0000}"/>
    <cellStyle name="Normal 7 2 3 3 2 5 2" xfId="7082" xr:uid="{00000000-0005-0000-0000-0000DC5C0000}"/>
    <cellStyle name="Normal 7 2 3 3 2 5 2 2" xfId="15755" xr:uid="{00000000-0005-0000-0000-0000DD5C0000}"/>
    <cellStyle name="Normal 7 2 3 3 2 5 2 2 2" xfId="33108" xr:uid="{00000000-0005-0000-0000-0000DE5C0000}"/>
    <cellStyle name="Normal 7 2 3 3 2 5 2 2 3" xfId="50454" xr:uid="{00000000-0005-0000-0000-0000DF5C0000}"/>
    <cellStyle name="Normal 7 2 3 3 2 5 2 3" xfId="24435" xr:uid="{00000000-0005-0000-0000-0000E05C0000}"/>
    <cellStyle name="Normal 7 2 3 3 2 5 2 4" xfId="41781" xr:uid="{00000000-0005-0000-0000-0000E15C0000}"/>
    <cellStyle name="Normal 7 2 3 3 2 5 3" xfId="4926" xr:uid="{00000000-0005-0000-0000-0000E25C0000}"/>
    <cellStyle name="Normal 7 2 3 3 2 5 3 2" xfId="13599" xr:uid="{00000000-0005-0000-0000-0000E35C0000}"/>
    <cellStyle name="Normal 7 2 3 3 2 5 3 2 2" xfId="30952" xr:uid="{00000000-0005-0000-0000-0000E45C0000}"/>
    <cellStyle name="Normal 7 2 3 3 2 5 3 2 3" xfId="48298" xr:uid="{00000000-0005-0000-0000-0000E55C0000}"/>
    <cellStyle name="Normal 7 2 3 3 2 5 3 3" xfId="22279" xr:uid="{00000000-0005-0000-0000-0000E65C0000}"/>
    <cellStyle name="Normal 7 2 3 3 2 5 3 4" xfId="39625" xr:uid="{00000000-0005-0000-0000-0000E75C0000}"/>
    <cellStyle name="Normal 7 2 3 3 2 5 4" xfId="9973" xr:uid="{00000000-0005-0000-0000-0000E85C0000}"/>
    <cellStyle name="Normal 7 2 3 3 2 5 4 2" xfId="27326" xr:uid="{00000000-0005-0000-0000-0000E95C0000}"/>
    <cellStyle name="Normal 7 2 3 3 2 5 4 3" xfId="44672" xr:uid="{00000000-0005-0000-0000-0000EA5C0000}"/>
    <cellStyle name="Normal 7 2 3 3 2 5 5" xfId="18653" xr:uid="{00000000-0005-0000-0000-0000EB5C0000}"/>
    <cellStyle name="Normal 7 2 3 3 2 5 6" xfId="35999" xr:uid="{00000000-0005-0000-0000-0000EC5C0000}"/>
    <cellStyle name="Normal 7 2 3 3 2 6" xfId="6102" xr:uid="{00000000-0005-0000-0000-0000ED5C0000}"/>
    <cellStyle name="Normal 7 2 3 3 2 6 2" xfId="14775" xr:uid="{00000000-0005-0000-0000-0000EE5C0000}"/>
    <cellStyle name="Normal 7 2 3 3 2 6 2 2" xfId="32128" xr:uid="{00000000-0005-0000-0000-0000EF5C0000}"/>
    <cellStyle name="Normal 7 2 3 3 2 6 2 3" xfId="49474" xr:uid="{00000000-0005-0000-0000-0000F05C0000}"/>
    <cellStyle name="Normal 7 2 3 3 2 6 3" xfId="23455" xr:uid="{00000000-0005-0000-0000-0000F15C0000}"/>
    <cellStyle name="Normal 7 2 3 3 2 6 4" xfId="40801" xr:uid="{00000000-0005-0000-0000-0000F25C0000}"/>
    <cellStyle name="Normal 7 2 3 3 2 7" xfId="3113" xr:uid="{00000000-0005-0000-0000-0000F35C0000}"/>
    <cellStyle name="Normal 7 2 3 3 2 7 2" xfId="11786" xr:uid="{00000000-0005-0000-0000-0000F45C0000}"/>
    <cellStyle name="Normal 7 2 3 3 2 7 2 2" xfId="29139" xr:uid="{00000000-0005-0000-0000-0000F55C0000}"/>
    <cellStyle name="Normal 7 2 3 3 2 7 2 3" xfId="46485" xr:uid="{00000000-0005-0000-0000-0000F65C0000}"/>
    <cellStyle name="Normal 7 2 3 3 2 7 3" xfId="20466" xr:uid="{00000000-0005-0000-0000-0000F75C0000}"/>
    <cellStyle name="Normal 7 2 3 3 2 7 4" xfId="37812" xr:uid="{00000000-0005-0000-0000-0000F85C0000}"/>
    <cellStyle name="Normal 7 2 3 3 2 8" xfId="8993" xr:uid="{00000000-0005-0000-0000-0000F95C0000}"/>
    <cellStyle name="Normal 7 2 3 3 2 8 2" xfId="26346" xr:uid="{00000000-0005-0000-0000-0000FA5C0000}"/>
    <cellStyle name="Normal 7 2 3 3 2 8 3" xfId="43692" xr:uid="{00000000-0005-0000-0000-0000FB5C0000}"/>
    <cellStyle name="Normal 7 2 3 3 2 9" xfId="17673" xr:uid="{00000000-0005-0000-0000-0000FC5C0000}"/>
    <cellStyle name="Normal 7 2 3 3 3" xfId="222" xr:uid="{00000000-0005-0000-0000-0000FD5C0000}"/>
    <cellStyle name="Normal 7 2 3 3 3 10" xfId="34921" xr:uid="{00000000-0005-0000-0000-0000FE5C0000}"/>
    <cellStyle name="Normal 7 2 3 3 3 2" xfId="957" xr:uid="{00000000-0005-0000-0000-0000FF5C0000}"/>
    <cellStyle name="Normal 7 2 3 3 3 2 2" xfId="2770" xr:uid="{00000000-0005-0000-0000-0000005D0000}"/>
    <cellStyle name="Normal 7 2 3 3 3 2 2 2" xfId="8552" xr:uid="{00000000-0005-0000-0000-0000015D0000}"/>
    <cellStyle name="Normal 7 2 3 3 3 2 2 2 2" xfId="17225" xr:uid="{00000000-0005-0000-0000-0000025D0000}"/>
    <cellStyle name="Normal 7 2 3 3 3 2 2 2 2 2" xfId="34578" xr:uid="{00000000-0005-0000-0000-0000035D0000}"/>
    <cellStyle name="Normal 7 2 3 3 3 2 2 2 2 3" xfId="51924" xr:uid="{00000000-0005-0000-0000-0000045D0000}"/>
    <cellStyle name="Normal 7 2 3 3 3 2 2 2 3" xfId="25905" xr:uid="{00000000-0005-0000-0000-0000055D0000}"/>
    <cellStyle name="Normal 7 2 3 3 3 2 2 2 4" xfId="43251" xr:uid="{00000000-0005-0000-0000-0000065D0000}"/>
    <cellStyle name="Normal 7 2 3 3 3 2 2 3" xfId="4583" xr:uid="{00000000-0005-0000-0000-0000075D0000}"/>
    <cellStyle name="Normal 7 2 3 3 3 2 2 3 2" xfId="13256" xr:uid="{00000000-0005-0000-0000-0000085D0000}"/>
    <cellStyle name="Normal 7 2 3 3 3 2 2 3 2 2" xfId="30609" xr:uid="{00000000-0005-0000-0000-0000095D0000}"/>
    <cellStyle name="Normal 7 2 3 3 3 2 2 3 2 3" xfId="47955" xr:uid="{00000000-0005-0000-0000-00000A5D0000}"/>
    <cellStyle name="Normal 7 2 3 3 3 2 2 3 3" xfId="21936" xr:uid="{00000000-0005-0000-0000-00000B5D0000}"/>
    <cellStyle name="Normal 7 2 3 3 3 2 2 3 4" xfId="39282" xr:uid="{00000000-0005-0000-0000-00000C5D0000}"/>
    <cellStyle name="Normal 7 2 3 3 3 2 2 4" xfId="11443" xr:uid="{00000000-0005-0000-0000-00000D5D0000}"/>
    <cellStyle name="Normal 7 2 3 3 3 2 2 4 2" xfId="28796" xr:uid="{00000000-0005-0000-0000-00000E5D0000}"/>
    <cellStyle name="Normal 7 2 3 3 3 2 2 4 3" xfId="46142" xr:uid="{00000000-0005-0000-0000-00000F5D0000}"/>
    <cellStyle name="Normal 7 2 3 3 3 2 2 5" xfId="20123" xr:uid="{00000000-0005-0000-0000-0000105D0000}"/>
    <cellStyle name="Normal 7 2 3 3 3 2 2 6" xfId="37469" xr:uid="{00000000-0005-0000-0000-0000115D0000}"/>
    <cellStyle name="Normal 7 2 3 3 3 2 3" xfId="1692" xr:uid="{00000000-0005-0000-0000-0000125D0000}"/>
    <cellStyle name="Normal 7 2 3 3 3 2 3 2" xfId="7474" xr:uid="{00000000-0005-0000-0000-0000135D0000}"/>
    <cellStyle name="Normal 7 2 3 3 3 2 3 2 2" xfId="16147" xr:uid="{00000000-0005-0000-0000-0000145D0000}"/>
    <cellStyle name="Normal 7 2 3 3 3 2 3 2 2 2" xfId="33500" xr:uid="{00000000-0005-0000-0000-0000155D0000}"/>
    <cellStyle name="Normal 7 2 3 3 3 2 3 2 2 3" xfId="50846" xr:uid="{00000000-0005-0000-0000-0000165D0000}"/>
    <cellStyle name="Normal 7 2 3 3 3 2 3 2 3" xfId="24827" xr:uid="{00000000-0005-0000-0000-0000175D0000}"/>
    <cellStyle name="Normal 7 2 3 3 3 2 3 2 4" xfId="42173" xr:uid="{00000000-0005-0000-0000-0000185D0000}"/>
    <cellStyle name="Normal 7 2 3 3 3 2 3 3" xfId="5318" xr:uid="{00000000-0005-0000-0000-0000195D0000}"/>
    <cellStyle name="Normal 7 2 3 3 3 2 3 3 2" xfId="13991" xr:uid="{00000000-0005-0000-0000-00001A5D0000}"/>
    <cellStyle name="Normal 7 2 3 3 3 2 3 3 2 2" xfId="31344" xr:uid="{00000000-0005-0000-0000-00001B5D0000}"/>
    <cellStyle name="Normal 7 2 3 3 3 2 3 3 2 3" xfId="48690" xr:uid="{00000000-0005-0000-0000-00001C5D0000}"/>
    <cellStyle name="Normal 7 2 3 3 3 2 3 3 3" xfId="22671" xr:uid="{00000000-0005-0000-0000-00001D5D0000}"/>
    <cellStyle name="Normal 7 2 3 3 3 2 3 3 4" xfId="40017" xr:uid="{00000000-0005-0000-0000-00001E5D0000}"/>
    <cellStyle name="Normal 7 2 3 3 3 2 3 4" xfId="10365" xr:uid="{00000000-0005-0000-0000-00001F5D0000}"/>
    <cellStyle name="Normal 7 2 3 3 3 2 3 4 2" xfId="27718" xr:uid="{00000000-0005-0000-0000-0000205D0000}"/>
    <cellStyle name="Normal 7 2 3 3 3 2 3 4 3" xfId="45064" xr:uid="{00000000-0005-0000-0000-0000215D0000}"/>
    <cellStyle name="Normal 7 2 3 3 3 2 3 5" xfId="19045" xr:uid="{00000000-0005-0000-0000-0000225D0000}"/>
    <cellStyle name="Normal 7 2 3 3 3 2 3 6" xfId="36391" xr:uid="{00000000-0005-0000-0000-0000235D0000}"/>
    <cellStyle name="Normal 7 2 3 3 3 2 4" xfId="6739" xr:uid="{00000000-0005-0000-0000-0000245D0000}"/>
    <cellStyle name="Normal 7 2 3 3 3 2 4 2" xfId="15412" xr:uid="{00000000-0005-0000-0000-0000255D0000}"/>
    <cellStyle name="Normal 7 2 3 3 3 2 4 2 2" xfId="32765" xr:uid="{00000000-0005-0000-0000-0000265D0000}"/>
    <cellStyle name="Normal 7 2 3 3 3 2 4 2 3" xfId="50111" xr:uid="{00000000-0005-0000-0000-0000275D0000}"/>
    <cellStyle name="Normal 7 2 3 3 3 2 4 3" xfId="24092" xr:uid="{00000000-0005-0000-0000-0000285D0000}"/>
    <cellStyle name="Normal 7 2 3 3 3 2 4 4" xfId="41438" xr:uid="{00000000-0005-0000-0000-0000295D0000}"/>
    <cellStyle name="Normal 7 2 3 3 3 2 5" xfId="3505" xr:uid="{00000000-0005-0000-0000-00002A5D0000}"/>
    <cellStyle name="Normal 7 2 3 3 3 2 5 2" xfId="12178" xr:uid="{00000000-0005-0000-0000-00002B5D0000}"/>
    <cellStyle name="Normal 7 2 3 3 3 2 5 2 2" xfId="29531" xr:uid="{00000000-0005-0000-0000-00002C5D0000}"/>
    <cellStyle name="Normal 7 2 3 3 3 2 5 2 3" xfId="46877" xr:uid="{00000000-0005-0000-0000-00002D5D0000}"/>
    <cellStyle name="Normal 7 2 3 3 3 2 5 3" xfId="20858" xr:uid="{00000000-0005-0000-0000-00002E5D0000}"/>
    <cellStyle name="Normal 7 2 3 3 3 2 5 4" xfId="38204" xr:uid="{00000000-0005-0000-0000-00002F5D0000}"/>
    <cellStyle name="Normal 7 2 3 3 3 2 6" xfId="9630" xr:uid="{00000000-0005-0000-0000-0000305D0000}"/>
    <cellStyle name="Normal 7 2 3 3 3 2 6 2" xfId="26983" xr:uid="{00000000-0005-0000-0000-0000315D0000}"/>
    <cellStyle name="Normal 7 2 3 3 3 2 6 3" xfId="44329" xr:uid="{00000000-0005-0000-0000-0000325D0000}"/>
    <cellStyle name="Normal 7 2 3 3 3 2 7" xfId="18310" xr:uid="{00000000-0005-0000-0000-0000335D0000}"/>
    <cellStyle name="Normal 7 2 3 3 3 2 8" xfId="35656" xr:uid="{00000000-0005-0000-0000-0000345D0000}"/>
    <cellStyle name="Normal 7 2 3 3 3 3" xfId="712" xr:uid="{00000000-0005-0000-0000-0000355D0000}"/>
    <cellStyle name="Normal 7 2 3 3 3 3 2" xfId="2525" xr:uid="{00000000-0005-0000-0000-0000365D0000}"/>
    <cellStyle name="Normal 7 2 3 3 3 3 2 2" xfId="8307" xr:uid="{00000000-0005-0000-0000-0000375D0000}"/>
    <cellStyle name="Normal 7 2 3 3 3 3 2 2 2" xfId="16980" xr:uid="{00000000-0005-0000-0000-0000385D0000}"/>
    <cellStyle name="Normal 7 2 3 3 3 3 2 2 2 2" xfId="34333" xr:uid="{00000000-0005-0000-0000-0000395D0000}"/>
    <cellStyle name="Normal 7 2 3 3 3 3 2 2 2 3" xfId="51679" xr:uid="{00000000-0005-0000-0000-00003A5D0000}"/>
    <cellStyle name="Normal 7 2 3 3 3 3 2 2 3" xfId="25660" xr:uid="{00000000-0005-0000-0000-00003B5D0000}"/>
    <cellStyle name="Normal 7 2 3 3 3 3 2 2 4" xfId="43006" xr:uid="{00000000-0005-0000-0000-00003C5D0000}"/>
    <cellStyle name="Normal 7 2 3 3 3 3 2 3" xfId="5759" xr:uid="{00000000-0005-0000-0000-00003D5D0000}"/>
    <cellStyle name="Normal 7 2 3 3 3 3 2 3 2" xfId="14432" xr:uid="{00000000-0005-0000-0000-00003E5D0000}"/>
    <cellStyle name="Normal 7 2 3 3 3 3 2 3 2 2" xfId="31785" xr:uid="{00000000-0005-0000-0000-00003F5D0000}"/>
    <cellStyle name="Normal 7 2 3 3 3 3 2 3 2 3" xfId="49131" xr:uid="{00000000-0005-0000-0000-0000405D0000}"/>
    <cellStyle name="Normal 7 2 3 3 3 3 2 3 3" xfId="23112" xr:uid="{00000000-0005-0000-0000-0000415D0000}"/>
    <cellStyle name="Normal 7 2 3 3 3 3 2 3 4" xfId="40458" xr:uid="{00000000-0005-0000-0000-0000425D0000}"/>
    <cellStyle name="Normal 7 2 3 3 3 3 2 4" xfId="11198" xr:uid="{00000000-0005-0000-0000-0000435D0000}"/>
    <cellStyle name="Normal 7 2 3 3 3 3 2 4 2" xfId="28551" xr:uid="{00000000-0005-0000-0000-0000445D0000}"/>
    <cellStyle name="Normal 7 2 3 3 3 3 2 4 3" xfId="45897" xr:uid="{00000000-0005-0000-0000-0000455D0000}"/>
    <cellStyle name="Normal 7 2 3 3 3 3 2 5" xfId="19878" xr:uid="{00000000-0005-0000-0000-0000465D0000}"/>
    <cellStyle name="Normal 7 2 3 3 3 3 2 6" xfId="37224" xr:uid="{00000000-0005-0000-0000-0000475D0000}"/>
    <cellStyle name="Normal 7 2 3 3 3 3 3" xfId="6494" xr:uid="{00000000-0005-0000-0000-0000485D0000}"/>
    <cellStyle name="Normal 7 2 3 3 3 3 3 2" xfId="15167" xr:uid="{00000000-0005-0000-0000-0000495D0000}"/>
    <cellStyle name="Normal 7 2 3 3 3 3 3 2 2" xfId="32520" xr:uid="{00000000-0005-0000-0000-00004A5D0000}"/>
    <cellStyle name="Normal 7 2 3 3 3 3 3 2 3" xfId="49866" xr:uid="{00000000-0005-0000-0000-00004B5D0000}"/>
    <cellStyle name="Normal 7 2 3 3 3 3 3 3" xfId="23847" xr:uid="{00000000-0005-0000-0000-00004C5D0000}"/>
    <cellStyle name="Normal 7 2 3 3 3 3 3 4" xfId="41193" xr:uid="{00000000-0005-0000-0000-00004D5D0000}"/>
    <cellStyle name="Normal 7 2 3 3 3 3 4" xfId="4338" xr:uid="{00000000-0005-0000-0000-00004E5D0000}"/>
    <cellStyle name="Normal 7 2 3 3 3 3 4 2" xfId="13011" xr:uid="{00000000-0005-0000-0000-00004F5D0000}"/>
    <cellStyle name="Normal 7 2 3 3 3 3 4 2 2" xfId="30364" xr:uid="{00000000-0005-0000-0000-0000505D0000}"/>
    <cellStyle name="Normal 7 2 3 3 3 3 4 2 3" xfId="47710" xr:uid="{00000000-0005-0000-0000-0000515D0000}"/>
    <cellStyle name="Normal 7 2 3 3 3 3 4 3" xfId="21691" xr:uid="{00000000-0005-0000-0000-0000525D0000}"/>
    <cellStyle name="Normal 7 2 3 3 3 3 4 4" xfId="39037" xr:uid="{00000000-0005-0000-0000-0000535D0000}"/>
    <cellStyle name="Normal 7 2 3 3 3 3 5" xfId="9385" xr:uid="{00000000-0005-0000-0000-0000545D0000}"/>
    <cellStyle name="Normal 7 2 3 3 3 3 5 2" xfId="26738" xr:uid="{00000000-0005-0000-0000-0000555D0000}"/>
    <cellStyle name="Normal 7 2 3 3 3 3 5 3" xfId="44084" xr:uid="{00000000-0005-0000-0000-0000565D0000}"/>
    <cellStyle name="Normal 7 2 3 3 3 3 6" xfId="18065" xr:uid="{00000000-0005-0000-0000-0000575D0000}"/>
    <cellStyle name="Normal 7 2 3 3 3 3 7" xfId="35411" xr:uid="{00000000-0005-0000-0000-0000585D0000}"/>
    <cellStyle name="Normal 7 2 3 3 3 4" xfId="2035" xr:uid="{00000000-0005-0000-0000-0000595D0000}"/>
    <cellStyle name="Normal 7 2 3 3 3 4 2" xfId="7817" xr:uid="{00000000-0005-0000-0000-00005A5D0000}"/>
    <cellStyle name="Normal 7 2 3 3 3 4 2 2" xfId="16490" xr:uid="{00000000-0005-0000-0000-00005B5D0000}"/>
    <cellStyle name="Normal 7 2 3 3 3 4 2 2 2" xfId="33843" xr:uid="{00000000-0005-0000-0000-00005C5D0000}"/>
    <cellStyle name="Normal 7 2 3 3 3 4 2 2 3" xfId="51189" xr:uid="{00000000-0005-0000-0000-00005D5D0000}"/>
    <cellStyle name="Normal 7 2 3 3 3 4 2 3" xfId="25170" xr:uid="{00000000-0005-0000-0000-00005E5D0000}"/>
    <cellStyle name="Normal 7 2 3 3 3 4 2 4" xfId="42516" xr:uid="{00000000-0005-0000-0000-00005F5D0000}"/>
    <cellStyle name="Normal 7 2 3 3 3 4 3" xfId="3848" xr:uid="{00000000-0005-0000-0000-0000605D0000}"/>
    <cellStyle name="Normal 7 2 3 3 3 4 3 2" xfId="12521" xr:uid="{00000000-0005-0000-0000-0000615D0000}"/>
    <cellStyle name="Normal 7 2 3 3 3 4 3 2 2" xfId="29874" xr:uid="{00000000-0005-0000-0000-0000625D0000}"/>
    <cellStyle name="Normal 7 2 3 3 3 4 3 2 3" xfId="47220" xr:uid="{00000000-0005-0000-0000-0000635D0000}"/>
    <cellStyle name="Normal 7 2 3 3 3 4 3 3" xfId="21201" xr:uid="{00000000-0005-0000-0000-0000645D0000}"/>
    <cellStyle name="Normal 7 2 3 3 3 4 3 4" xfId="38547" xr:uid="{00000000-0005-0000-0000-0000655D0000}"/>
    <cellStyle name="Normal 7 2 3 3 3 4 4" xfId="10708" xr:uid="{00000000-0005-0000-0000-0000665D0000}"/>
    <cellStyle name="Normal 7 2 3 3 3 4 4 2" xfId="28061" xr:uid="{00000000-0005-0000-0000-0000675D0000}"/>
    <cellStyle name="Normal 7 2 3 3 3 4 4 3" xfId="45407" xr:uid="{00000000-0005-0000-0000-0000685D0000}"/>
    <cellStyle name="Normal 7 2 3 3 3 4 5" xfId="19388" xr:uid="{00000000-0005-0000-0000-0000695D0000}"/>
    <cellStyle name="Normal 7 2 3 3 3 4 6" xfId="36734" xr:uid="{00000000-0005-0000-0000-00006A5D0000}"/>
    <cellStyle name="Normal 7 2 3 3 3 5" xfId="1447" xr:uid="{00000000-0005-0000-0000-00006B5D0000}"/>
    <cellStyle name="Normal 7 2 3 3 3 5 2" xfId="7229" xr:uid="{00000000-0005-0000-0000-00006C5D0000}"/>
    <cellStyle name="Normal 7 2 3 3 3 5 2 2" xfId="15902" xr:uid="{00000000-0005-0000-0000-00006D5D0000}"/>
    <cellStyle name="Normal 7 2 3 3 3 5 2 2 2" xfId="33255" xr:uid="{00000000-0005-0000-0000-00006E5D0000}"/>
    <cellStyle name="Normal 7 2 3 3 3 5 2 2 3" xfId="50601" xr:uid="{00000000-0005-0000-0000-00006F5D0000}"/>
    <cellStyle name="Normal 7 2 3 3 3 5 2 3" xfId="24582" xr:uid="{00000000-0005-0000-0000-0000705D0000}"/>
    <cellStyle name="Normal 7 2 3 3 3 5 2 4" xfId="41928" xr:uid="{00000000-0005-0000-0000-0000715D0000}"/>
    <cellStyle name="Normal 7 2 3 3 3 5 3" xfId="5073" xr:uid="{00000000-0005-0000-0000-0000725D0000}"/>
    <cellStyle name="Normal 7 2 3 3 3 5 3 2" xfId="13746" xr:uid="{00000000-0005-0000-0000-0000735D0000}"/>
    <cellStyle name="Normal 7 2 3 3 3 5 3 2 2" xfId="31099" xr:uid="{00000000-0005-0000-0000-0000745D0000}"/>
    <cellStyle name="Normal 7 2 3 3 3 5 3 2 3" xfId="48445" xr:uid="{00000000-0005-0000-0000-0000755D0000}"/>
    <cellStyle name="Normal 7 2 3 3 3 5 3 3" xfId="22426" xr:uid="{00000000-0005-0000-0000-0000765D0000}"/>
    <cellStyle name="Normal 7 2 3 3 3 5 3 4" xfId="39772" xr:uid="{00000000-0005-0000-0000-0000775D0000}"/>
    <cellStyle name="Normal 7 2 3 3 3 5 4" xfId="10120" xr:uid="{00000000-0005-0000-0000-0000785D0000}"/>
    <cellStyle name="Normal 7 2 3 3 3 5 4 2" xfId="27473" xr:uid="{00000000-0005-0000-0000-0000795D0000}"/>
    <cellStyle name="Normal 7 2 3 3 3 5 4 3" xfId="44819" xr:uid="{00000000-0005-0000-0000-00007A5D0000}"/>
    <cellStyle name="Normal 7 2 3 3 3 5 5" xfId="18800" xr:uid="{00000000-0005-0000-0000-00007B5D0000}"/>
    <cellStyle name="Normal 7 2 3 3 3 5 6" xfId="36146" xr:uid="{00000000-0005-0000-0000-00007C5D0000}"/>
    <cellStyle name="Normal 7 2 3 3 3 6" xfId="6004" xr:uid="{00000000-0005-0000-0000-00007D5D0000}"/>
    <cellStyle name="Normal 7 2 3 3 3 6 2" xfId="14677" xr:uid="{00000000-0005-0000-0000-00007E5D0000}"/>
    <cellStyle name="Normal 7 2 3 3 3 6 2 2" xfId="32030" xr:uid="{00000000-0005-0000-0000-00007F5D0000}"/>
    <cellStyle name="Normal 7 2 3 3 3 6 2 3" xfId="49376" xr:uid="{00000000-0005-0000-0000-0000805D0000}"/>
    <cellStyle name="Normal 7 2 3 3 3 6 3" xfId="23357" xr:uid="{00000000-0005-0000-0000-0000815D0000}"/>
    <cellStyle name="Normal 7 2 3 3 3 6 4" xfId="40703" xr:uid="{00000000-0005-0000-0000-0000825D0000}"/>
    <cellStyle name="Normal 7 2 3 3 3 7" xfId="3260" xr:uid="{00000000-0005-0000-0000-0000835D0000}"/>
    <cellStyle name="Normal 7 2 3 3 3 7 2" xfId="11933" xr:uid="{00000000-0005-0000-0000-0000845D0000}"/>
    <cellStyle name="Normal 7 2 3 3 3 7 2 2" xfId="29286" xr:uid="{00000000-0005-0000-0000-0000855D0000}"/>
    <cellStyle name="Normal 7 2 3 3 3 7 2 3" xfId="46632" xr:uid="{00000000-0005-0000-0000-0000865D0000}"/>
    <cellStyle name="Normal 7 2 3 3 3 7 3" xfId="20613" xr:uid="{00000000-0005-0000-0000-0000875D0000}"/>
    <cellStyle name="Normal 7 2 3 3 3 7 4" xfId="37959" xr:uid="{00000000-0005-0000-0000-0000885D0000}"/>
    <cellStyle name="Normal 7 2 3 3 3 8" xfId="8895" xr:uid="{00000000-0005-0000-0000-0000895D0000}"/>
    <cellStyle name="Normal 7 2 3 3 3 8 2" xfId="26248" xr:uid="{00000000-0005-0000-0000-00008A5D0000}"/>
    <cellStyle name="Normal 7 2 3 3 3 8 3" xfId="43594" xr:uid="{00000000-0005-0000-0000-00008B5D0000}"/>
    <cellStyle name="Normal 7 2 3 3 3 9" xfId="17575" xr:uid="{00000000-0005-0000-0000-00008C5D0000}"/>
    <cellStyle name="Normal 7 2 3 3 4" xfId="810" xr:uid="{00000000-0005-0000-0000-00008D5D0000}"/>
    <cellStyle name="Normal 7 2 3 3 4 2" xfId="2623" xr:uid="{00000000-0005-0000-0000-00008E5D0000}"/>
    <cellStyle name="Normal 7 2 3 3 4 2 2" xfId="8405" xr:uid="{00000000-0005-0000-0000-00008F5D0000}"/>
    <cellStyle name="Normal 7 2 3 3 4 2 2 2" xfId="17078" xr:uid="{00000000-0005-0000-0000-0000905D0000}"/>
    <cellStyle name="Normal 7 2 3 3 4 2 2 2 2" xfId="34431" xr:uid="{00000000-0005-0000-0000-0000915D0000}"/>
    <cellStyle name="Normal 7 2 3 3 4 2 2 2 3" xfId="51777" xr:uid="{00000000-0005-0000-0000-0000925D0000}"/>
    <cellStyle name="Normal 7 2 3 3 4 2 2 3" xfId="25758" xr:uid="{00000000-0005-0000-0000-0000935D0000}"/>
    <cellStyle name="Normal 7 2 3 3 4 2 2 4" xfId="43104" xr:uid="{00000000-0005-0000-0000-0000945D0000}"/>
    <cellStyle name="Normal 7 2 3 3 4 2 3" xfId="4436" xr:uid="{00000000-0005-0000-0000-0000955D0000}"/>
    <cellStyle name="Normal 7 2 3 3 4 2 3 2" xfId="13109" xr:uid="{00000000-0005-0000-0000-0000965D0000}"/>
    <cellStyle name="Normal 7 2 3 3 4 2 3 2 2" xfId="30462" xr:uid="{00000000-0005-0000-0000-0000975D0000}"/>
    <cellStyle name="Normal 7 2 3 3 4 2 3 2 3" xfId="47808" xr:uid="{00000000-0005-0000-0000-0000985D0000}"/>
    <cellStyle name="Normal 7 2 3 3 4 2 3 3" xfId="21789" xr:uid="{00000000-0005-0000-0000-0000995D0000}"/>
    <cellStyle name="Normal 7 2 3 3 4 2 3 4" xfId="39135" xr:uid="{00000000-0005-0000-0000-00009A5D0000}"/>
    <cellStyle name="Normal 7 2 3 3 4 2 4" xfId="11296" xr:uid="{00000000-0005-0000-0000-00009B5D0000}"/>
    <cellStyle name="Normal 7 2 3 3 4 2 4 2" xfId="28649" xr:uid="{00000000-0005-0000-0000-00009C5D0000}"/>
    <cellStyle name="Normal 7 2 3 3 4 2 4 3" xfId="45995" xr:uid="{00000000-0005-0000-0000-00009D5D0000}"/>
    <cellStyle name="Normal 7 2 3 3 4 2 5" xfId="19976" xr:uid="{00000000-0005-0000-0000-00009E5D0000}"/>
    <cellStyle name="Normal 7 2 3 3 4 2 6" xfId="37322" xr:uid="{00000000-0005-0000-0000-00009F5D0000}"/>
    <cellStyle name="Normal 7 2 3 3 4 3" xfId="1545" xr:uid="{00000000-0005-0000-0000-0000A05D0000}"/>
    <cellStyle name="Normal 7 2 3 3 4 3 2" xfId="7327" xr:uid="{00000000-0005-0000-0000-0000A15D0000}"/>
    <cellStyle name="Normal 7 2 3 3 4 3 2 2" xfId="16000" xr:uid="{00000000-0005-0000-0000-0000A25D0000}"/>
    <cellStyle name="Normal 7 2 3 3 4 3 2 2 2" xfId="33353" xr:uid="{00000000-0005-0000-0000-0000A35D0000}"/>
    <cellStyle name="Normal 7 2 3 3 4 3 2 2 3" xfId="50699" xr:uid="{00000000-0005-0000-0000-0000A45D0000}"/>
    <cellStyle name="Normal 7 2 3 3 4 3 2 3" xfId="24680" xr:uid="{00000000-0005-0000-0000-0000A55D0000}"/>
    <cellStyle name="Normal 7 2 3 3 4 3 2 4" xfId="42026" xr:uid="{00000000-0005-0000-0000-0000A65D0000}"/>
    <cellStyle name="Normal 7 2 3 3 4 3 3" xfId="5171" xr:uid="{00000000-0005-0000-0000-0000A75D0000}"/>
    <cellStyle name="Normal 7 2 3 3 4 3 3 2" xfId="13844" xr:uid="{00000000-0005-0000-0000-0000A85D0000}"/>
    <cellStyle name="Normal 7 2 3 3 4 3 3 2 2" xfId="31197" xr:uid="{00000000-0005-0000-0000-0000A95D0000}"/>
    <cellStyle name="Normal 7 2 3 3 4 3 3 2 3" xfId="48543" xr:uid="{00000000-0005-0000-0000-0000AA5D0000}"/>
    <cellStyle name="Normal 7 2 3 3 4 3 3 3" xfId="22524" xr:uid="{00000000-0005-0000-0000-0000AB5D0000}"/>
    <cellStyle name="Normal 7 2 3 3 4 3 3 4" xfId="39870" xr:uid="{00000000-0005-0000-0000-0000AC5D0000}"/>
    <cellStyle name="Normal 7 2 3 3 4 3 4" xfId="10218" xr:uid="{00000000-0005-0000-0000-0000AD5D0000}"/>
    <cellStyle name="Normal 7 2 3 3 4 3 4 2" xfId="27571" xr:uid="{00000000-0005-0000-0000-0000AE5D0000}"/>
    <cellStyle name="Normal 7 2 3 3 4 3 4 3" xfId="44917" xr:uid="{00000000-0005-0000-0000-0000AF5D0000}"/>
    <cellStyle name="Normal 7 2 3 3 4 3 5" xfId="18898" xr:uid="{00000000-0005-0000-0000-0000B05D0000}"/>
    <cellStyle name="Normal 7 2 3 3 4 3 6" xfId="36244" xr:uid="{00000000-0005-0000-0000-0000B15D0000}"/>
    <cellStyle name="Normal 7 2 3 3 4 4" xfId="6592" xr:uid="{00000000-0005-0000-0000-0000B25D0000}"/>
    <cellStyle name="Normal 7 2 3 3 4 4 2" xfId="15265" xr:uid="{00000000-0005-0000-0000-0000B35D0000}"/>
    <cellStyle name="Normal 7 2 3 3 4 4 2 2" xfId="32618" xr:uid="{00000000-0005-0000-0000-0000B45D0000}"/>
    <cellStyle name="Normal 7 2 3 3 4 4 2 3" xfId="49964" xr:uid="{00000000-0005-0000-0000-0000B55D0000}"/>
    <cellStyle name="Normal 7 2 3 3 4 4 3" xfId="23945" xr:uid="{00000000-0005-0000-0000-0000B65D0000}"/>
    <cellStyle name="Normal 7 2 3 3 4 4 4" xfId="41291" xr:uid="{00000000-0005-0000-0000-0000B75D0000}"/>
    <cellStyle name="Normal 7 2 3 3 4 5" xfId="3358" xr:uid="{00000000-0005-0000-0000-0000B85D0000}"/>
    <cellStyle name="Normal 7 2 3 3 4 5 2" xfId="12031" xr:uid="{00000000-0005-0000-0000-0000B95D0000}"/>
    <cellStyle name="Normal 7 2 3 3 4 5 2 2" xfId="29384" xr:uid="{00000000-0005-0000-0000-0000BA5D0000}"/>
    <cellStyle name="Normal 7 2 3 3 4 5 2 3" xfId="46730" xr:uid="{00000000-0005-0000-0000-0000BB5D0000}"/>
    <cellStyle name="Normal 7 2 3 3 4 5 3" xfId="20711" xr:uid="{00000000-0005-0000-0000-0000BC5D0000}"/>
    <cellStyle name="Normal 7 2 3 3 4 5 4" xfId="38057" xr:uid="{00000000-0005-0000-0000-0000BD5D0000}"/>
    <cellStyle name="Normal 7 2 3 3 4 6" xfId="9483" xr:uid="{00000000-0005-0000-0000-0000BE5D0000}"/>
    <cellStyle name="Normal 7 2 3 3 4 6 2" xfId="26836" xr:uid="{00000000-0005-0000-0000-0000BF5D0000}"/>
    <cellStyle name="Normal 7 2 3 3 4 6 3" xfId="44182" xr:uid="{00000000-0005-0000-0000-0000C05D0000}"/>
    <cellStyle name="Normal 7 2 3 3 4 7" xfId="18163" xr:uid="{00000000-0005-0000-0000-0000C15D0000}"/>
    <cellStyle name="Normal 7 2 3 3 4 8" xfId="35509" xr:uid="{00000000-0005-0000-0000-0000C25D0000}"/>
    <cellStyle name="Normal 7 2 3 3 5" xfId="467" xr:uid="{00000000-0005-0000-0000-0000C35D0000}"/>
    <cellStyle name="Normal 7 2 3 3 5 2" xfId="2280" xr:uid="{00000000-0005-0000-0000-0000C45D0000}"/>
    <cellStyle name="Normal 7 2 3 3 5 2 2" xfId="8062" xr:uid="{00000000-0005-0000-0000-0000C55D0000}"/>
    <cellStyle name="Normal 7 2 3 3 5 2 2 2" xfId="16735" xr:uid="{00000000-0005-0000-0000-0000C65D0000}"/>
    <cellStyle name="Normal 7 2 3 3 5 2 2 2 2" xfId="34088" xr:uid="{00000000-0005-0000-0000-0000C75D0000}"/>
    <cellStyle name="Normal 7 2 3 3 5 2 2 2 3" xfId="51434" xr:uid="{00000000-0005-0000-0000-0000C85D0000}"/>
    <cellStyle name="Normal 7 2 3 3 5 2 2 3" xfId="25415" xr:uid="{00000000-0005-0000-0000-0000C95D0000}"/>
    <cellStyle name="Normal 7 2 3 3 5 2 2 4" xfId="42761" xr:uid="{00000000-0005-0000-0000-0000CA5D0000}"/>
    <cellStyle name="Normal 7 2 3 3 5 2 3" xfId="5563" xr:uid="{00000000-0005-0000-0000-0000CB5D0000}"/>
    <cellStyle name="Normal 7 2 3 3 5 2 3 2" xfId="14236" xr:uid="{00000000-0005-0000-0000-0000CC5D0000}"/>
    <cellStyle name="Normal 7 2 3 3 5 2 3 2 2" xfId="31589" xr:uid="{00000000-0005-0000-0000-0000CD5D0000}"/>
    <cellStyle name="Normal 7 2 3 3 5 2 3 2 3" xfId="48935" xr:uid="{00000000-0005-0000-0000-0000CE5D0000}"/>
    <cellStyle name="Normal 7 2 3 3 5 2 3 3" xfId="22916" xr:uid="{00000000-0005-0000-0000-0000CF5D0000}"/>
    <cellStyle name="Normal 7 2 3 3 5 2 3 4" xfId="40262" xr:uid="{00000000-0005-0000-0000-0000D05D0000}"/>
    <cellStyle name="Normal 7 2 3 3 5 2 4" xfId="10953" xr:uid="{00000000-0005-0000-0000-0000D15D0000}"/>
    <cellStyle name="Normal 7 2 3 3 5 2 4 2" xfId="28306" xr:uid="{00000000-0005-0000-0000-0000D25D0000}"/>
    <cellStyle name="Normal 7 2 3 3 5 2 4 3" xfId="45652" xr:uid="{00000000-0005-0000-0000-0000D35D0000}"/>
    <cellStyle name="Normal 7 2 3 3 5 2 5" xfId="19633" xr:uid="{00000000-0005-0000-0000-0000D45D0000}"/>
    <cellStyle name="Normal 7 2 3 3 5 2 6" xfId="36979" xr:uid="{00000000-0005-0000-0000-0000D55D0000}"/>
    <cellStyle name="Normal 7 2 3 3 5 3" xfId="6249" xr:uid="{00000000-0005-0000-0000-0000D65D0000}"/>
    <cellStyle name="Normal 7 2 3 3 5 3 2" xfId="14922" xr:uid="{00000000-0005-0000-0000-0000D75D0000}"/>
    <cellStyle name="Normal 7 2 3 3 5 3 2 2" xfId="32275" xr:uid="{00000000-0005-0000-0000-0000D85D0000}"/>
    <cellStyle name="Normal 7 2 3 3 5 3 2 3" xfId="49621" xr:uid="{00000000-0005-0000-0000-0000D95D0000}"/>
    <cellStyle name="Normal 7 2 3 3 5 3 3" xfId="23602" xr:uid="{00000000-0005-0000-0000-0000DA5D0000}"/>
    <cellStyle name="Normal 7 2 3 3 5 3 4" xfId="40948" xr:uid="{00000000-0005-0000-0000-0000DB5D0000}"/>
    <cellStyle name="Normal 7 2 3 3 5 4" xfId="4093" xr:uid="{00000000-0005-0000-0000-0000DC5D0000}"/>
    <cellStyle name="Normal 7 2 3 3 5 4 2" xfId="12766" xr:uid="{00000000-0005-0000-0000-0000DD5D0000}"/>
    <cellStyle name="Normal 7 2 3 3 5 4 2 2" xfId="30119" xr:uid="{00000000-0005-0000-0000-0000DE5D0000}"/>
    <cellStyle name="Normal 7 2 3 3 5 4 2 3" xfId="47465" xr:uid="{00000000-0005-0000-0000-0000DF5D0000}"/>
    <cellStyle name="Normal 7 2 3 3 5 4 3" xfId="21446" xr:uid="{00000000-0005-0000-0000-0000E05D0000}"/>
    <cellStyle name="Normal 7 2 3 3 5 4 4" xfId="38792" xr:uid="{00000000-0005-0000-0000-0000E15D0000}"/>
    <cellStyle name="Normal 7 2 3 3 5 5" xfId="9140" xr:uid="{00000000-0005-0000-0000-0000E25D0000}"/>
    <cellStyle name="Normal 7 2 3 3 5 5 2" xfId="26493" xr:uid="{00000000-0005-0000-0000-0000E35D0000}"/>
    <cellStyle name="Normal 7 2 3 3 5 5 3" xfId="43839" xr:uid="{00000000-0005-0000-0000-0000E45D0000}"/>
    <cellStyle name="Normal 7 2 3 3 5 6" xfId="17820" xr:uid="{00000000-0005-0000-0000-0000E55D0000}"/>
    <cellStyle name="Normal 7 2 3 3 5 7" xfId="35166" xr:uid="{00000000-0005-0000-0000-0000E65D0000}"/>
    <cellStyle name="Normal 7 2 3 3 6" xfId="1888" xr:uid="{00000000-0005-0000-0000-0000E75D0000}"/>
    <cellStyle name="Normal 7 2 3 3 6 2" xfId="7670" xr:uid="{00000000-0005-0000-0000-0000E85D0000}"/>
    <cellStyle name="Normal 7 2 3 3 6 2 2" xfId="16343" xr:uid="{00000000-0005-0000-0000-0000E95D0000}"/>
    <cellStyle name="Normal 7 2 3 3 6 2 2 2" xfId="33696" xr:uid="{00000000-0005-0000-0000-0000EA5D0000}"/>
    <cellStyle name="Normal 7 2 3 3 6 2 2 3" xfId="51042" xr:uid="{00000000-0005-0000-0000-0000EB5D0000}"/>
    <cellStyle name="Normal 7 2 3 3 6 2 3" xfId="25023" xr:uid="{00000000-0005-0000-0000-0000EC5D0000}"/>
    <cellStyle name="Normal 7 2 3 3 6 2 4" xfId="42369" xr:uid="{00000000-0005-0000-0000-0000ED5D0000}"/>
    <cellStyle name="Normal 7 2 3 3 6 3" xfId="3701" xr:uid="{00000000-0005-0000-0000-0000EE5D0000}"/>
    <cellStyle name="Normal 7 2 3 3 6 3 2" xfId="12374" xr:uid="{00000000-0005-0000-0000-0000EF5D0000}"/>
    <cellStyle name="Normal 7 2 3 3 6 3 2 2" xfId="29727" xr:uid="{00000000-0005-0000-0000-0000F05D0000}"/>
    <cellStyle name="Normal 7 2 3 3 6 3 2 3" xfId="47073" xr:uid="{00000000-0005-0000-0000-0000F15D0000}"/>
    <cellStyle name="Normal 7 2 3 3 6 3 3" xfId="21054" xr:uid="{00000000-0005-0000-0000-0000F25D0000}"/>
    <cellStyle name="Normal 7 2 3 3 6 3 4" xfId="38400" xr:uid="{00000000-0005-0000-0000-0000F35D0000}"/>
    <cellStyle name="Normal 7 2 3 3 6 4" xfId="10561" xr:uid="{00000000-0005-0000-0000-0000F45D0000}"/>
    <cellStyle name="Normal 7 2 3 3 6 4 2" xfId="27914" xr:uid="{00000000-0005-0000-0000-0000F55D0000}"/>
    <cellStyle name="Normal 7 2 3 3 6 4 3" xfId="45260" xr:uid="{00000000-0005-0000-0000-0000F65D0000}"/>
    <cellStyle name="Normal 7 2 3 3 6 5" xfId="19241" xr:uid="{00000000-0005-0000-0000-0000F75D0000}"/>
    <cellStyle name="Normal 7 2 3 3 6 6" xfId="36587" xr:uid="{00000000-0005-0000-0000-0000F85D0000}"/>
    <cellStyle name="Normal 7 2 3 3 7" xfId="1202" xr:uid="{00000000-0005-0000-0000-0000F95D0000}"/>
    <cellStyle name="Normal 7 2 3 3 7 2" xfId="6984" xr:uid="{00000000-0005-0000-0000-0000FA5D0000}"/>
    <cellStyle name="Normal 7 2 3 3 7 2 2" xfId="15657" xr:uid="{00000000-0005-0000-0000-0000FB5D0000}"/>
    <cellStyle name="Normal 7 2 3 3 7 2 2 2" xfId="33010" xr:uid="{00000000-0005-0000-0000-0000FC5D0000}"/>
    <cellStyle name="Normal 7 2 3 3 7 2 2 3" xfId="50356" xr:uid="{00000000-0005-0000-0000-0000FD5D0000}"/>
    <cellStyle name="Normal 7 2 3 3 7 2 3" xfId="24337" xr:uid="{00000000-0005-0000-0000-0000FE5D0000}"/>
    <cellStyle name="Normal 7 2 3 3 7 2 4" xfId="41683" xr:uid="{00000000-0005-0000-0000-0000FF5D0000}"/>
    <cellStyle name="Normal 7 2 3 3 7 3" xfId="4828" xr:uid="{00000000-0005-0000-0000-0000005E0000}"/>
    <cellStyle name="Normal 7 2 3 3 7 3 2" xfId="13501" xr:uid="{00000000-0005-0000-0000-0000015E0000}"/>
    <cellStyle name="Normal 7 2 3 3 7 3 2 2" xfId="30854" xr:uid="{00000000-0005-0000-0000-0000025E0000}"/>
    <cellStyle name="Normal 7 2 3 3 7 3 2 3" xfId="48200" xr:uid="{00000000-0005-0000-0000-0000035E0000}"/>
    <cellStyle name="Normal 7 2 3 3 7 3 3" xfId="22181" xr:uid="{00000000-0005-0000-0000-0000045E0000}"/>
    <cellStyle name="Normal 7 2 3 3 7 3 4" xfId="39527" xr:uid="{00000000-0005-0000-0000-0000055E0000}"/>
    <cellStyle name="Normal 7 2 3 3 7 4" xfId="9875" xr:uid="{00000000-0005-0000-0000-0000065E0000}"/>
    <cellStyle name="Normal 7 2 3 3 7 4 2" xfId="27228" xr:uid="{00000000-0005-0000-0000-0000075E0000}"/>
    <cellStyle name="Normal 7 2 3 3 7 4 3" xfId="44574" xr:uid="{00000000-0005-0000-0000-0000085E0000}"/>
    <cellStyle name="Normal 7 2 3 3 7 5" xfId="18555" xr:uid="{00000000-0005-0000-0000-0000095E0000}"/>
    <cellStyle name="Normal 7 2 3 3 7 6" xfId="35901" xr:uid="{00000000-0005-0000-0000-00000A5E0000}"/>
    <cellStyle name="Normal 7 2 3 3 8" xfId="5857" xr:uid="{00000000-0005-0000-0000-00000B5E0000}"/>
    <cellStyle name="Normal 7 2 3 3 8 2" xfId="14530" xr:uid="{00000000-0005-0000-0000-00000C5E0000}"/>
    <cellStyle name="Normal 7 2 3 3 8 2 2" xfId="31883" xr:uid="{00000000-0005-0000-0000-00000D5E0000}"/>
    <cellStyle name="Normal 7 2 3 3 8 2 3" xfId="49229" xr:uid="{00000000-0005-0000-0000-00000E5E0000}"/>
    <cellStyle name="Normal 7 2 3 3 8 3" xfId="23210" xr:uid="{00000000-0005-0000-0000-00000F5E0000}"/>
    <cellStyle name="Normal 7 2 3 3 8 4" xfId="40556" xr:uid="{00000000-0005-0000-0000-0000105E0000}"/>
    <cellStyle name="Normal 7 2 3 3 9" xfId="3015" xr:uid="{00000000-0005-0000-0000-0000115E0000}"/>
    <cellStyle name="Normal 7 2 3 3 9 2" xfId="11688" xr:uid="{00000000-0005-0000-0000-0000125E0000}"/>
    <cellStyle name="Normal 7 2 3 3 9 2 2" xfId="29041" xr:uid="{00000000-0005-0000-0000-0000135E0000}"/>
    <cellStyle name="Normal 7 2 3 3 9 2 3" xfId="46387" xr:uid="{00000000-0005-0000-0000-0000145E0000}"/>
    <cellStyle name="Normal 7 2 3 3 9 3" xfId="20368" xr:uid="{00000000-0005-0000-0000-0000155E0000}"/>
    <cellStyle name="Normal 7 2 3 3 9 4" xfId="37714" xr:uid="{00000000-0005-0000-0000-0000165E0000}"/>
    <cellStyle name="Normal 7 2 3 4" xfId="173" xr:uid="{00000000-0005-0000-0000-0000175E0000}"/>
    <cellStyle name="Normal 7 2 3 4 10" xfId="17526" xr:uid="{00000000-0005-0000-0000-0000185E0000}"/>
    <cellStyle name="Normal 7 2 3 4 11" xfId="34872" xr:uid="{00000000-0005-0000-0000-0000195E0000}"/>
    <cellStyle name="Normal 7 2 3 4 2" xfId="663" xr:uid="{00000000-0005-0000-0000-00001A5E0000}"/>
    <cellStyle name="Normal 7 2 3 4 2 2" xfId="2476" xr:uid="{00000000-0005-0000-0000-00001B5E0000}"/>
    <cellStyle name="Normal 7 2 3 4 2 2 2" xfId="8258" xr:uid="{00000000-0005-0000-0000-00001C5E0000}"/>
    <cellStyle name="Normal 7 2 3 4 2 2 2 2" xfId="16931" xr:uid="{00000000-0005-0000-0000-00001D5E0000}"/>
    <cellStyle name="Normal 7 2 3 4 2 2 2 2 2" xfId="34284" xr:uid="{00000000-0005-0000-0000-00001E5E0000}"/>
    <cellStyle name="Normal 7 2 3 4 2 2 2 2 3" xfId="51630" xr:uid="{00000000-0005-0000-0000-00001F5E0000}"/>
    <cellStyle name="Normal 7 2 3 4 2 2 2 3" xfId="25611" xr:uid="{00000000-0005-0000-0000-0000205E0000}"/>
    <cellStyle name="Normal 7 2 3 4 2 2 2 4" xfId="42957" xr:uid="{00000000-0005-0000-0000-0000215E0000}"/>
    <cellStyle name="Normal 7 2 3 4 2 2 3" xfId="4289" xr:uid="{00000000-0005-0000-0000-0000225E0000}"/>
    <cellStyle name="Normal 7 2 3 4 2 2 3 2" xfId="12962" xr:uid="{00000000-0005-0000-0000-0000235E0000}"/>
    <cellStyle name="Normal 7 2 3 4 2 2 3 2 2" xfId="30315" xr:uid="{00000000-0005-0000-0000-0000245E0000}"/>
    <cellStyle name="Normal 7 2 3 4 2 2 3 2 3" xfId="47661" xr:uid="{00000000-0005-0000-0000-0000255E0000}"/>
    <cellStyle name="Normal 7 2 3 4 2 2 3 3" xfId="21642" xr:uid="{00000000-0005-0000-0000-0000265E0000}"/>
    <cellStyle name="Normal 7 2 3 4 2 2 3 4" xfId="38988" xr:uid="{00000000-0005-0000-0000-0000275E0000}"/>
    <cellStyle name="Normal 7 2 3 4 2 2 4" xfId="11149" xr:uid="{00000000-0005-0000-0000-0000285E0000}"/>
    <cellStyle name="Normal 7 2 3 4 2 2 4 2" xfId="28502" xr:uid="{00000000-0005-0000-0000-0000295E0000}"/>
    <cellStyle name="Normal 7 2 3 4 2 2 4 3" xfId="45848" xr:uid="{00000000-0005-0000-0000-00002A5E0000}"/>
    <cellStyle name="Normal 7 2 3 4 2 2 5" xfId="19829" xr:uid="{00000000-0005-0000-0000-00002B5E0000}"/>
    <cellStyle name="Normal 7 2 3 4 2 2 6" xfId="37175" xr:uid="{00000000-0005-0000-0000-00002C5E0000}"/>
    <cellStyle name="Normal 7 2 3 4 2 3" xfId="1398" xr:uid="{00000000-0005-0000-0000-00002D5E0000}"/>
    <cellStyle name="Normal 7 2 3 4 2 3 2" xfId="7180" xr:uid="{00000000-0005-0000-0000-00002E5E0000}"/>
    <cellStyle name="Normal 7 2 3 4 2 3 2 2" xfId="15853" xr:uid="{00000000-0005-0000-0000-00002F5E0000}"/>
    <cellStyle name="Normal 7 2 3 4 2 3 2 2 2" xfId="33206" xr:uid="{00000000-0005-0000-0000-0000305E0000}"/>
    <cellStyle name="Normal 7 2 3 4 2 3 2 2 3" xfId="50552" xr:uid="{00000000-0005-0000-0000-0000315E0000}"/>
    <cellStyle name="Normal 7 2 3 4 2 3 2 3" xfId="24533" xr:uid="{00000000-0005-0000-0000-0000325E0000}"/>
    <cellStyle name="Normal 7 2 3 4 2 3 2 4" xfId="41879" xr:uid="{00000000-0005-0000-0000-0000335E0000}"/>
    <cellStyle name="Normal 7 2 3 4 2 3 3" xfId="5024" xr:uid="{00000000-0005-0000-0000-0000345E0000}"/>
    <cellStyle name="Normal 7 2 3 4 2 3 3 2" xfId="13697" xr:uid="{00000000-0005-0000-0000-0000355E0000}"/>
    <cellStyle name="Normal 7 2 3 4 2 3 3 2 2" xfId="31050" xr:uid="{00000000-0005-0000-0000-0000365E0000}"/>
    <cellStyle name="Normal 7 2 3 4 2 3 3 2 3" xfId="48396" xr:uid="{00000000-0005-0000-0000-0000375E0000}"/>
    <cellStyle name="Normal 7 2 3 4 2 3 3 3" xfId="22377" xr:uid="{00000000-0005-0000-0000-0000385E0000}"/>
    <cellStyle name="Normal 7 2 3 4 2 3 3 4" xfId="39723" xr:uid="{00000000-0005-0000-0000-0000395E0000}"/>
    <cellStyle name="Normal 7 2 3 4 2 3 4" xfId="10071" xr:uid="{00000000-0005-0000-0000-00003A5E0000}"/>
    <cellStyle name="Normal 7 2 3 4 2 3 4 2" xfId="27424" xr:uid="{00000000-0005-0000-0000-00003B5E0000}"/>
    <cellStyle name="Normal 7 2 3 4 2 3 4 3" xfId="44770" xr:uid="{00000000-0005-0000-0000-00003C5E0000}"/>
    <cellStyle name="Normal 7 2 3 4 2 3 5" xfId="18751" xr:uid="{00000000-0005-0000-0000-00003D5E0000}"/>
    <cellStyle name="Normal 7 2 3 4 2 3 6" xfId="36097" xr:uid="{00000000-0005-0000-0000-00003E5E0000}"/>
    <cellStyle name="Normal 7 2 3 4 2 4" xfId="6445" xr:uid="{00000000-0005-0000-0000-00003F5E0000}"/>
    <cellStyle name="Normal 7 2 3 4 2 4 2" xfId="15118" xr:uid="{00000000-0005-0000-0000-0000405E0000}"/>
    <cellStyle name="Normal 7 2 3 4 2 4 2 2" xfId="32471" xr:uid="{00000000-0005-0000-0000-0000415E0000}"/>
    <cellStyle name="Normal 7 2 3 4 2 4 2 3" xfId="49817" xr:uid="{00000000-0005-0000-0000-0000425E0000}"/>
    <cellStyle name="Normal 7 2 3 4 2 4 3" xfId="23798" xr:uid="{00000000-0005-0000-0000-0000435E0000}"/>
    <cellStyle name="Normal 7 2 3 4 2 4 4" xfId="41144" xr:uid="{00000000-0005-0000-0000-0000445E0000}"/>
    <cellStyle name="Normal 7 2 3 4 2 5" xfId="3211" xr:uid="{00000000-0005-0000-0000-0000455E0000}"/>
    <cellStyle name="Normal 7 2 3 4 2 5 2" xfId="11884" xr:uid="{00000000-0005-0000-0000-0000465E0000}"/>
    <cellStyle name="Normal 7 2 3 4 2 5 2 2" xfId="29237" xr:uid="{00000000-0005-0000-0000-0000475E0000}"/>
    <cellStyle name="Normal 7 2 3 4 2 5 2 3" xfId="46583" xr:uid="{00000000-0005-0000-0000-0000485E0000}"/>
    <cellStyle name="Normal 7 2 3 4 2 5 3" xfId="20564" xr:uid="{00000000-0005-0000-0000-0000495E0000}"/>
    <cellStyle name="Normal 7 2 3 4 2 5 4" xfId="37910" xr:uid="{00000000-0005-0000-0000-00004A5E0000}"/>
    <cellStyle name="Normal 7 2 3 4 2 6" xfId="9336" xr:uid="{00000000-0005-0000-0000-00004B5E0000}"/>
    <cellStyle name="Normal 7 2 3 4 2 6 2" xfId="26689" xr:uid="{00000000-0005-0000-0000-00004C5E0000}"/>
    <cellStyle name="Normal 7 2 3 4 2 6 3" xfId="44035" xr:uid="{00000000-0005-0000-0000-00004D5E0000}"/>
    <cellStyle name="Normal 7 2 3 4 2 7" xfId="18016" xr:uid="{00000000-0005-0000-0000-00004E5E0000}"/>
    <cellStyle name="Normal 7 2 3 4 2 8" xfId="35362" xr:uid="{00000000-0005-0000-0000-00004F5E0000}"/>
    <cellStyle name="Normal 7 2 3 4 3" xfId="908" xr:uid="{00000000-0005-0000-0000-0000505E0000}"/>
    <cellStyle name="Normal 7 2 3 4 3 2" xfId="2721" xr:uid="{00000000-0005-0000-0000-0000515E0000}"/>
    <cellStyle name="Normal 7 2 3 4 3 2 2" xfId="8503" xr:uid="{00000000-0005-0000-0000-0000525E0000}"/>
    <cellStyle name="Normal 7 2 3 4 3 2 2 2" xfId="17176" xr:uid="{00000000-0005-0000-0000-0000535E0000}"/>
    <cellStyle name="Normal 7 2 3 4 3 2 2 2 2" xfId="34529" xr:uid="{00000000-0005-0000-0000-0000545E0000}"/>
    <cellStyle name="Normal 7 2 3 4 3 2 2 2 3" xfId="51875" xr:uid="{00000000-0005-0000-0000-0000555E0000}"/>
    <cellStyle name="Normal 7 2 3 4 3 2 2 3" xfId="25856" xr:uid="{00000000-0005-0000-0000-0000565E0000}"/>
    <cellStyle name="Normal 7 2 3 4 3 2 2 4" xfId="43202" xr:uid="{00000000-0005-0000-0000-0000575E0000}"/>
    <cellStyle name="Normal 7 2 3 4 3 2 3" xfId="4534" xr:uid="{00000000-0005-0000-0000-0000585E0000}"/>
    <cellStyle name="Normal 7 2 3 4 3 2 3 2" xfId="13207" xr:uid="{00000000-0005-0000-0000-0000595E0000}"/>
    <cellStyle name="Normal 7 2 3 4 3 2 3 2 2" xfId="30560" xr:uid="{00000000-0005-0000-0000-00005A5E0000}"/>
    <cellStyle name="Normal 7 2 3 4 3 2 3 2 3" xfId="47906" xr:uid="{00000000-0005-0000-0000-00005B5E0000}"/>
    <cellStyle name="Normal 7 2 3 4 3 2 3 3" xfId="21887" xr:uid="{00000000-0005-0000-0000-00005C5E0000}"/>
    <cellStyle name="Normal 7 2 3 4 3 2 3 4" xfId="39233" xr:uid="{00000000-0005-0000-0000-00005D5E0000}"/>
    <cellStyle name="Normal 7 2 3 4 3 2 4" xfId="11394" xr:uid="{00000000-0005-0000-0000-00005E5E0000}"/>
    <cellStyle name="Normal 7 2 3 4 3 2 4 2" xfId="28747" xr:uid="{00000000-0005-0000-0000-00005F5E0000}"/>
    <cellStyle name="Normal 7 2 3 4 3 2 4 3" xfId="46093" xr:uid="{00000000-0005-0000-0000-0000605E0000}"/>
    <cellStyle name="Normal 7 2 3 4 3 2 5" xfId="20074" xr:uid="{00000000-0005-0000-0000-0000615E0000}"/>
    <cellStyle name="Normal 7 2 3 4 3 2 6" xfId="37420" xr:uid="{00000000-0005-0000-0000-0000625E0000}"/>
    <cellStyle name="Normal 7 2 3 4 3 3" xfId="1643" xr:uid="{00000000-0005-0000-0000-0000635E0000}"/>
    <cellStyle name="Normal 7 2 3 4 3 3 2" xfId="7425" xr:uid="{00000000-0005-0000-0000-0000645E0000}"/>
    <cellStyle name="Normal 7 2 3 4 3 3 2 2" xfId="16098" xr:uid="{00000000-0005-0000-0000-0000655E0000}"/>
    <cellStyle name="Normal 7 2 3 4 3 3 2 2 2" xfId="33451" xr:uid="{00000000-0005-0000-0000-0000665E0000}"/>
    <cellStyle name="Normal 7 2 3 4 3 3 2 2 3" xfId="50797" xr:uid="{00000000-0005-0000-0000-0000675E0000}"/>
    <cellStyle name="Normal 7 2 3 4 3 3 2 3" xfId="24778" xr:uid="{00000000-0005-0000-0000-0000685E0000}"/>
    <cellStyle name="Normal 7 2 3 4 3 3 2 4" xfId="42124" xr:uid="{00000000-0005-0000-0000-0000695E0000}"/>
    <cellStyle name="Normal 7 2 3 4 3 3 3" xfId="5269" xr:uid="{00000000-0005-0000-0000-00006A5E0000}"/>
    <cellStyle name="Normal 7 2 3 4 3 3 3 2" xfId="13942" xr:uid="{00000000-0005-0000-0000-00006B5E0000}"/>
    <cellStyle name="Normal 7 2 3 4 3 3 3 2 2" xfId="31295" xr:uid="{00000000-0005-0000-0000-00006C5E0000}"/>
    <cellStyle name="Normal 7 2 3 4 3 3 3 2 3" xfId="48641" xr:uid="{00000000-0005-0000-0000-00006D5E0000}"/>
    <cellStyle name="Normal 7 2 3 4 3 3 3 3" xfId="22622" xr:uid="{00000000-0005-0000-0000-00006E5E0000}"/>
    <cellStyle name="Normal 7 2 3 4 3 3 3 4" xfId="39968" xr:uid="{00000000-0005-0000-0000-00006F5E0000}"/>
    <cellStyle name="Normal 7 2 3 4 3 3 4" xfId="10316" xr:uid="{00000000-0005-0000-0000-0000705E0000}"/>
    <cellStyle name="Normal 7 2 3 4 3 3 4 2" xfId="27669" xr:uid="{00000000-0005-0000-0000-0000715E0000}"/>
    <cellStyle name="Normal 7 2 3 4 3 3 4 3" xfId="45015" xr:uid="{00000000-0005-0000-0000-0000725E0000}"/>
    <cellStyle name="Normal 7 2 3 4 3 3 5" xfId="18996" xr:uid="{00000000-0005-0000-0000-0000735E0000}"/>
    <cellStyle name="Normal 7 2 3 4 3 3 6" xfId="36342" xr:uid="{00000000-0005-0000-0000-0000745E0000}"/>
    <cellStyle name="Normal 7 2 3 4 3 4" xfId="6690" xr:uid="{00000000-0005-0000-0000-0000755E0000}"/>
    <cellStyle name="Normal 7 2 3 4 3 4 2" xfId="15363" xr:uid="{00000000-0005-0000-0000-0000765E0000}"/>
    <cellStyle name="Normal 7 2 3 4 3 4 2 2" xfId="32716" xr:uid="{00000000-0005-0000-0000-0000775E0000}"/>
    <cellStyle name="Normal 7 2 3 4 3 4 2 3" xfId="50062" xr:uid="{00000000-0005-0000-0000-0000785E0000}"/>
    <cellStyle name="Normal 7 2 3 4 3 4 3" xfId="24043" xr:uid="{00000000-0005-0000-0000-0000795E0000}"/>
    <cellStyle name="Normal 7 2 3 4 3 4 4" xfId="41389" xr:uid="{00000000-0005-0000-0000-00007A5E0000}"/>
    <cellStyle name="Normal 7 2 3 4 3 5" xfId="3456" xr:uid="{00000000-0005-0000-0000-00007B5E0000}"/>
    <cellStyle name="Normal 7 2 3 4 3 5 2" xfId="12129" xr:uid="{00000000-0005-0000-0000-00007C5E0000}"/>
    <cellStyle name="Normal 7 2 3 4 3 5 2 2" xfId="29482" xr:uid="{00000000-0005-0000-0000-00007D5E0000}"/>
    <cellStyle name="Normal 7 2 3 4 3 5 2 3" xfId="46828" xr:uid="{00000000-0005-0000-0000-00007E5E0000}"/>
    <cellStyle name="Normal 7 2 3 4 3 5 3" xfId="20809" xr:uid="{00000000-0005-0000-0000-00007F5E0000}"/>
    <cellStyle name="Normal 7 2 3 4 3 5 4" xfId="38155" xr:uid="{00000000-0005-0000-0000-0000805E0000}"/>
    <cellStyle name="Normal 7 2 3 4 3 6" xfId="9581" xr:uid="{00000000-0005-0000-0000-0000815E0000}"/>
    <cellStyle name="Normal 7 2 3 4 3 6 2" xfId="26934" xr:uid="{00000000-0005-0000-0000-0000825E0000}"/>
    <cellStyle name="Normal 7 2 3 4 3 6 3" xfId="44280" xr:uid="{00000000-0005-0000-0000-0000835E0000}"/>
    <cellStyle name="Normal 7 2 3 4 3 7" xfId="18261" xr:uid="{00000000-0005-0000-0000-0000845E0000}"/>
    <cellStyle name="Normal 7 2 3 4 3 8" xfId="35607" xr:uid="{00000000-0005-0000-0000-0000855E0000}"/>
    <cellStyle name="Normal 7 2 3 4 4" xfId="418" xr:uid="{00000000-0005-0000-0000-0000865E0000}"/>
    <cellStyle name="Normal 7 2 3 4 4 2" xfId="2231" xr:uid="{00000000-0005-0000-0000-0000875E0000}"/>
    <cellStyle name="Normal 7 2 3 4 4 2 2" xfId="8013" xr:uid="{00000000-0005-0000-0000-0000885E0000}"/>
    <cellStyle name="Normal 7 2 3 4 4 2 2 2" xfId="16686" xr:uid="{00000000-0005-0000-0000-0000895E0000}"/>
    <cellStyle name="Normal 7 2 3 4 4 2 2 2 2" xfId="34039" xr:uid="{00000000-0005-0000-0000-00008A5E0000}"/>
    <cellStyle name="Normal 7 2 3 4 4 2 2 2 3" xfId="51385" xr:uid="{00000000-0005-0000-0000-00008B5E0000}"/>
    <cellStyle name="Normal 7 2 3 4 4 2 2 3" xfId="25366" xr:uid="{00000000-0005-0000-0000-00008C5E0000}"/>
    <cellStyle name="Normal 7 2 3 4 4 2 2 4" xfId="42712" xr:uid="{00000000-0005-0000-0000-00008D5E0000}"/>
    <cellStyle name="Normal 7 2 3 4 4 2 3" xfId="5514" xr:uid="{00000000-0005-0000-0000-00008E5E0000}"/>
    <cellStyle name="Normal 7 2 3 4 4 2 3 2" xfId="14187" xr:uid="{00000000-0005-0000-0000-00008F5E0000}"/>
    <cellStyle name="Normal 7 2 3 4 4 2 3 2 2" xfId="31540" xr:uid="{00000000-0005-0000-0000-0000905E0000}"/>
    <cellStyle name="Normal 7 2 3 4 4 2 3 2 3" xfId="48886" xr:uid="{00000000-0005-0000-0000-0000915E0000}"/>
    <cellStyle name="Normal 7 2 3 4 4 2 3 3" xfId="22867" xr:uid="{00000000-0005-0000-0000-0000925E0000}"/>
    <cellStyle name="Normal 7 2 3 4 4 2 3 4" xfId="40213" xr:uid="{00000000-0005-0000-0000-0000935E0000}"/>
    <cellStyle name="Normal 7 2 3 4 4 2 4" xfId="10904" xr:uid="{00000000-0005-0000-0000-0000945E0000}"/>
    <cellStyle name="Normal 7 2 3 4 4 2 4 2" xfId="28257" xr:uid="{00000000-0005-0000-0000-0000955E0000}"/>
    <cellStyle name="Normal 7 2 3 4 4 2 4 3" xfId="45603" xr:uid="{00000000-0005-0000-0000-0000965E0000}"/>
    <cellStyle name="Normal 7 2 3 4 4 2 5" xfId="19584" xr:uid="{00000000-0005-0000-0000-0000975E0000}"/>
    <cellStyle name="Normal 7 2 3 4 4 2 6" xfId="36930" xr:uid="{00000000-0005-0000-0000-0000985E0000}"/>
    <cellStyle name="Normal 7 2 3 4 4 3" xfId="6200" xr:uid="{00000000-0005-0000-0000-0000995E0000}"/>
    <cellStyle name="Normal 7 2 3 4 4 3 2" xfId="14873" xr:uid="{00000000-0005-0000-0000-00009A5E0000}"/>
    <cellStyle name="Normal 7 2 3 4 4 3 2 2" xfId="32226" xr:uid="{00000000-0005-0000-0000-00009B5E0000}"/>
    <cellStyle name="Normal 7 2 3 4 4 3 2 3" xfId="49572" xr:uid="{00000000-0005-0000-0000-00009C5E0000}"/>
    <cellStyle name="Normal 7 2 3 4 4 3 3" xfId="23553" xr:uid="{00000000-0005-0000-0000-00009D5E0000}"/>
    <cellStyle name="Normal 7 2 3 4 4 3 4" xfId="40899" xr:uid="{00000000-0005-0000-0000-00009E5E0000}"/>
    <cellStyle name="Normal 7 2 3 4 4 4" xfId="4044" xr:uid="{00000000-0005-0000-0000-00009F5E0000}"/>
    <cellStyle name="Normal 7 2 3 4 4 4 2" xfId="12717" xr:uid="{00000000-0005-0000-0000-0000A05E0000}"/>
    <cellStyle name="Normal 7 2 3 4 4 4 2 2" xfId="30070" xr:uid="{00000000-0005-0000-0000-0000A15E0000}"/>
    <cellStyle name="Normal 7 2 3 4 4 4 2 3" xfId="47416" xr:uid="{00000000-0005-0000-0000-0000A25E0000}"/>
    <cellStyle name="Normal 7 2 3 4 4 4 3" xfId="21397" xr:uid="{00000000-0005-0000-0000-0000A35E0000}"/>
    <cellStyle name="Normal 7 2 3 4 4 4 4" xfId="38743" xr:uid="{00000000-0005-0000-0000-0000A45E0000}"/>
    <cellStyle name="Normal 7 2 3 4 4 5" xfId="9091" xr:uid="{00000000-0005-0000-0000-0000A55E0000}"/>
    <cellStyle name="Normal 7 2 3 4 4 5 2" xfId="26444" xr:uid="{00000000-0005-0000-0000-0000A65E0000}"/>
    <cellStyle name="Normal 7 2 3 4 4 5 3" xfId="43790" xr:uid="{00000000-0005-0000-0000-0000A75E0000}"/>
    <cellStyle name="Normal 7 2 3 4 4 6" xfId="17771" xr:uid="{00000000-0005-0000-0000-0000A85E0000}"/>
    <cellStyle name="Normal 7 2 3 4 4 7" xfId="35117" xr:uid="{00000000-0005-0000-0000-0000A95E0000}"/>
    <cellStyle name="Normal 7 2 3 4 5" xfId="1986" xr:uid="{00000000-0005-0000-0000-0000AA5E0000}"/>
    <cellStyle name="Normal 7 2 3 4 5 2" xfId="7768" xr:uid="{00000000-0005-0000-0000-0000AB5E0000}"/>
    <cellStyle name="Normal 7 2 3 4 5 2 2" xfId="16441" xr:uid="{00000000-0005-0000-0000-0000AC5E0000}"/>
    <cellStyle name="Normal 7 2 3 4 5 2 2 2" xfId="33794" xr:uid="{00000000-0005-0000-0000-0000AD5E0000}"/>
    <cellStyle name="Normal 7 2 3 4 5 2 2 3" xfId="51140" xr:uid="{00000000-0005-0000-0000-0000AE5E0000}"/>
    <cellStyle name="Normal 7 2 3 4 5 2 3" xfId="25121" xr:uid="{00000000-0005-0000-0000-0000AF5E0000}"/>
    <cellStyle name="Normal 7 2 3 4 5 2 4" xfId="42467" xr:uid="{00000000-0005-0000-0000-0000B05E0000}"/>
    <cellStyle name="Normal 7 2 3 4 5 3" xfId="3799" xr:uid="{00000000-0005-0000-0000-0000B15E0000}"/>
    <cellStyle name="Normal 7 2 3 4 5 3 2" xfId="12472" xr:uid="{00000000-0005-0000-0000-0000B25E0000}"/>
    <cellStyle name="Normal 7 2 3 4 5 3 2 2" xfId="29825" xr:uid="{00000000-0005-0000-0000-0000B35E0000}"/>
    <cellStyle name="Normal 7 2 3 4 5 3 2 3" xfId="47171" xr:uid="{00000000-0005-0000-0000-0000B45E0000}"/>
    <cellStyle name="Normal 7 2 3 4 5 3 3" xfId="21152" xr:uid="{00000000-0005-0000-0000-0000B55E0000}"/>
    <cellStyle name="Normal 7 2 3 4 5 3 4" xfId="38498" xr:uid="{00000000-0005-0000-0000-0000B65E0000}"/>
    <cellStyle name="Normal 7 2 3 4 5 4" xfId="10659" xr:uid="{00000000-0005-0000-0000-0000B75E0000}"/>
    <cellStyle name="Normal 7 2 3 4 5 4 2" xfId="28012" xr:uid="{00000000-0005-0000-0000-0000B85E0000}"/>
    <cellStyle name="Normal 7 2 3 4 5 4 3" xfId="45358" xr:uid="{00000000-0005-0000-0000-0000B95E0000}"/>
    <cellStyle name="Normal 7 2 3 4 5 5" xfId="19339" xr:uid="{00000000-0005-0000-0000-0000BA5E0000}"/>
    <cellStyle name="Normal 7 2 3 4 5 6" xfId="36685" xr:uid="{00000000-0005-0000-0000-0000BB5E0000}"/>
    <cellStyle name="Normal 7 2 3 4 6" xfId="1153" xr:uid="{00000000-0005-0000-0000-0000BC5E0000}"/>
    <cellStyle name="Normal 7 2 3 4 6 2" xfId="6935" xr:uid="{00000000-0005-0000-0000-0000BD5E0000}"/>
    <cellStyle name="Normal 7 2 3 4 6 2 2" xfId="15608" xr:uid="{00000000-0005-0000-0000-0000BE5E0000}"/>
    <cellStyle name="Normal 7 2 3 4 6 2 2 2" xfId="32961" xr:uid="{00000000-0005-0000-0000-0000BF5E0000}"/>
    <cellStyle name="Normal 7 2 3 4 6 2 2 3" xfId="50307" xr:uid="{00000000-0005-0000-0000-0000C05E0000}"/>
    <cellStyle name="Normal 7 2 3 4 6 2 3" xfId="24288" xr:uid="{00000000-0005-0000-0000-0000C15E0000}"/>
    <cellStyle name="Normal 7 2 3 4 6 2 4" xfId="41634" xr:uid="{00000000-0005-0000-0000-0000C25E0000}"/>
    <cellStyle name="Normal 7 2 3 4 6 3" xfId="4779" xr:uid="{00000000-0005-0000-0000-0000C35E0000}"/>
    <cellStyle name="Normal 7 2 3 4 6 3 2" xfId="13452" xr:uid="{00000000-0005-0000-0000-0000C45E0000}"/>
    <cellStyle name="Normal 7 2 3 4 6 3 2 2" xfId="30805" xr:uid="{00000000-0005-0000-0000-0000C55E0000}"/>
    <cellStyle name="Normal 7 2 3 4 6 3 2 3" xfId="48151" xr:uid="{00000000-0005-0000-0000-0000C65E0000}"/>
    <cellStyle name="Normal 7 2 3 4 6 3 3" xfId="22132" xr:uid="{00000000-0005-0000-0000-0000C75E0000}"/>
    <cellStyle name="Normal 7 2 3 4 6 3 4" xfId="39478" xr:uid="{00000000-0005-0000-0000-0000C85E0000}"/>
    <cellStyle name="Normal 7 2 3 4 6 4" xfId="9826" xr:uid="{00000000-0005-0000-0000-0000C95E0000}"/>
    <cellStyle name="Normal 7 2 3 4 6 4 2" xfId="27179" xr:uid="{00000000-0005-0000-0000-0000CA5E0000}"/>
    <cellStyle name="Normal 7 2 3 4 6 4 3" xfId="44525" xr:uid="{00000000-0005-0000-0000-0000CB5E0000}"/>
    <cellStyle name="Normal 7 2 3 4 6 5" xfId="18506" xr:uid="{00000000-0005-0000-0000-0000CC5E0000}"/>
    <cellStyle name="Normal 7 2 3 4 6 6" xfId="35852" xr:uid="{00000000-0005-0000-0000-0000CD5E0000}"/>
    <cellStyle name="Normal 7 2 3 4 7" xfId="5955" xr:uid="{00000000-0005-0000-0000-0000CE5E0000}"/>
    <cellStyle name="Normal 7 2 3 4 7 2" xfId="14628" xr:uid="{00000000-0005-0000-0000-0000CF5E0000}"/>
    <cellStyle name="Normal 7 2 3 4 7 2 2" xfId="31981" xr:uid="{00000000-0005-0000-0000-0000D05E0000}"/>
    <cellStyle name="Normal 7 2 3 4 7 2 3" xfId="49327" xr:uid="{00000000-0005-0000-0000-0000D15E0000}"/>
    <cellStyle name="Normal 7 2 3 4 7 3" xfId="23308" xr:uid="{00000000-0005-0000-0000-0000D25E0000}"/>
    <cellStyle name="Normal 7 2 3 4 7 4" xfId="40654" xr:uid="{00000000-0005-0000-0000-0000D35E0000}"/>
    <cellStyle name="Normal 7 2 3 4 8" xfId="2966" xr:uid="{00000000-0005-0000-0000-0000D45E0000}"/>
    <cellStyle name="Normal 7 2 3 4 8 2" xfId="11639" xr:uid="{00000000-0005-0000-0000-0000D55E0000}"/>
    <cellStyle name="Normal 7 2 3 4 8 2 2" xfId="28992" xr:uid="{00000000-0005-0000-0000-0000D65E0000}"/>
    <cellStyle name="Normal 7 2 3 4 8 2 3" xfId="46338" xr:uid="{00000000-0005-0000-0000-0000D75E0000}"/>
    <cellStyle name="Normal 7 2 3 4 8 3" xfId="20319" xr:uid="{00000000-0005-0000-0000-0000D85E0000}"/>
    <cellStyle name="Normal 7 2 3 4 8 4" xfId="37665" xr:uid="{00000000-0005-0000-0000-0000D95E0000}"/>
    <cellStyle name="Normal 7 2 3 4 9" xfId="8846" xr:uid="{00000000-0005-0000-0000-0000DA5E0000}"/>
    <cellStyle name="Normal 7 2 3 4 9 2" xfId="26199" xr:uid="{00000000-0005-0000-0000-0000DB5E0000}"/>
    <cellStyle name="Normal 7 2 3 4 9 3" xfId="43545" xr:uid="{00000000-0005-0000-0000-0000DC5E0000}"/>
    <cellStyle name="Normal 7 2 3 5" xfId="271" xr:uid="{00000000-0005-0000-0000-0000DD5E0000}"/>
    <cellStyle name="Normal 7 2 3 5 10" xfId="34970" xr:uid="{00000000-0005-0000-0000-0000DE5E0000}"/>
    <cellStyle name="Normal 7 2 3 5 2" xfId="1006" xr:uid="{00000000-0005-0000-0000-0000DF5E0000}"/>
    <cellStyle name="Normal 7 2 3 5 2 2" xfId="2819" xr:uid="{00000000-0005-0000-0000-0000E05E0000}"/>
    <cellStyle name="Normal 7 2 3 5 2 2 2" xfId="8601" xr:uid="{00000000-0005-0000-0000-0000E15E0000}"/>
    <cellStyle name="Normal 7 2 3 5 2 2 2 2" xfId="17274" xr:uid="{00000000-0005-0000-0000-0000E25E0000}"/>
    <cellStyle name="Normal 7 2 3 5 2 2 2 2 2" xfId="34627" xr:uid="{00000000-0005-0000-0000-0000E35E0000}"/>
    <cellStyle name="Normal 7 2 3 5 2 2 2 2 3" xfId="51973" xr:uid="{00000000-0005-0000-0000-0000E45E0000}"/>
    <cellStyle name="Normal 7 2 3 5 2 2 2 3" xfId="25954" xr:uid="{00000000-0005-0000-0000-0000E55E0000}"/>
    <cellStyle name="Normal 7 2 3 5 2 2 2 4" xfId="43300" xr:uid="{00000000-0005-0000-0000-0000E65E0000}"/>
    <cellStyle name="Normal 7 2 3 5 2 2 3" xfId="4632" xr:uid="{00000000-0005-0000-0000-0000E75E0000}"/>
    <cellStyle name="Normal 7 2 3 5 2 2 3 2" xfId="13305" xr:uid="{00000000-0005-0000-0000-0000E85E0000}"/>
    <cellStyle name="Normal 7 2 3 5 2 2 3 2 2" xfId="30658" xr:uid="{00000000-0005-0000-0000-0000E95E0000}"/>
    <cellStyle name="Normal 7 2 3 5 2 2 3 2 3" xfId="48004" xr:uid="{00000000-0005-0000-0000-0000EA5E0000}"/>
    <cellStyle name="Normal 7 2 3 5 2 2 3 3" xfId="21985" xr:uid="{00000000-0005-0000-0000-0000EB5E0000}"/>
    <cellStyle name="Normal 7 2 3 5 2 2 3 4" xfId="39331" xr:uid="{00000000-0005-0000-0000-0000EC5E0000}"/>
    <cellStyle name="Normal 7 2 3 5 2 2 4" xfId="11492" xr:uid="{00000000-0005-0000-0000-0000ED5E0000}"/>
    <cellStyle name="Normal 7 2 3 5 2 2 4 2" xfId="28845" xr:uid="{00000000-0005-0000-0000-0000EE5E0000}"/>
    <cellStyle name="Normal 7 2 3 5 2 2 4 3" xfId="46191" xr:uid="{00000000-0005-0000-0000-0000EF5E0000}"/>
    <cellStyle name="Normal 7 2 3 5 2 2 5" xfId="20172" xr:uid="{00000000-0005-0000-0000-0000F05E0000}"/>
    <cellStyle name="Normal 7 2 3 5 2 2 6" xfId="37518" xr:uid="{00000000-0005-0000-0000-0000F15E0000}"/>
    <cellStyle name="Normal 7 2 3 5 2 3" xfId="1741" xr:uid="{00000000-0005-0000-0000-0000F25E0000}"/>
    <cellStyle name="Normal 7 2 3 5 2 3 2" xfId="7523" xr:uid="{00000000-0005-0000-0000-0000F35E0000}"/>
    <cellStyle name="Normal 7 2 3 5 2 3 2 2" xfId="16196" xr:uid="{00000000-0005-0000-0000-0000F45E0000}"/>
    <cellStyle name="Normal 7 2 3 5 2 3 2 2 2" xfId="33549" xr:uid="{00000000-0005-0000-0000-0000F55E0000}"/>
    <cellStyle name="Normal 7 2 3 5 2 3 2 2 3" xfId="50895" xr:uid="{00000000-0005-0000-0000-0000F65E0000}"/>
    <cellStyle name="Normal 7 2 3 5 2 3 2 3" xfId="24876" xr:uid="{00000000-0005-0000-0000-0000F75E0000}"/>
    <cellStyle name="Normal 7 2 3 5 2 3 2 4" xfId="42222" xr:uid="{00000000-0005-0000-0000-0000F85E0000}"/>
    <cellStyle name="Normal 7 2 3 5 2 3 3" xfId="5367" xr:uid="{00000000-0005-0000-0000-0000F95E0000}"/>
    <cellStyle name="Normal 7 2 3 5 2 3 3 2" xfId="14040" xr:uid="{00000000-0005-0000-0000-0000FA5E0000}"/>
    <cellStyle name="Normal 7 2 3 5 2 3 3 2 2" xfId="31393" xr:uid="{00000000-0005-0000-0000-0000FB5E0000}"/>
    <cellStyle name="Normal 7 2 3 5 2 3 3 2 3" xfId="48739" xr:uid="{00000000-0005-0000-0000-0000FC5E0000}"/>
    <cellStyle name="Normal 7 2 3 5 2 3 3 3" xfId="22720" xr:uid="{00000000-0005-0000-0000-0000FD5E0000}"/>
    <cellStyle name="Normal 7 2 3 5 2 3 3 4" xfId="40066" xr:uid="{00000000-0005-0000-0000-0000FE5E0000}"/>
    <cellStyle name="Normal 7 2 3 5 2 3 4" xfId="10414" xr:uid="{00000000-0005-0000-0000-0000FF5E0000}"/>
    <cellStyle name="Normal 7 2 3 5 2 3 4 2" xfId="27767" xr:uid="{00000000-0005-0000-0000-0000005F0000}"/>
    <cellStyle name="Normal 7 2 3 5 2 3 4 3" xfId="45113" xr:uid="{00000000-0005-0000-0000-0000015F0000}"/>
    <cellStyle name="Normal 7 2 3 5 2 3 5" xfId="19094" xr:uid="{00000000-0005-0000-0000-0000025F0000}"/>
    <cellStyle name="Normal 7 2 3 5 2 3 6" xfId="36440" xr:uid="{00000000-0005-0000-0000-0000035F0000}"/>
    <cellStyle name="Normal 7 2 3 5 2 4" xfId="6788" xr:uid="{00000000-0005-0000-0000-0000045F0000}"/>
    <cellStyle name="Normal 7 2 3 5 2 4 2" xfId="15461" xr:uid="{00000000-0005-0000-0000-0000055F0000}"/>
    <cellStyle name="Normal 7 2 3 5 2 4 2 2" xfId="32814" xr:uid="{00000000-0005-0000-0000-0000065F0000}"/>
    <cellStyle name="Normal 7 2 3 5 2 4 2 3" xfId="50160" xr:uid="{00000000-0005-0000-0000-0000075F0000}"/>
    <cellStyle name="Normal 7 2 3 5 2 4 3" xfId="24141" xr:uid="{00000000-0005-0000-0000-0000085F0000}"/>
    <cellStyle name="Normal 7 2 3 5 2 4 4" xfId="41487" xr:uid="{00000000-0005-0000-0000-0000095F0000}"/>
    <cellStyle name="Normal 7 2 3 5 2 5" xfId="3554" xr:uid="{00000000-0005-0000-0000-00000A5F0000}"/>
    <cellStyle name="Normal 7 2 3 5 2 5 2" xfId="12227" xr:uid="{00000000-0005-0000-0000-00000B5F0000}"/>
    <cellStyle name="Normal 7 2 3 5 2 5 2 2" xfId="29580" xr:uid="{00000000-0005-0000-0000-00000C5F0000}"/>
    <cellStyle name="Normal 7 2 3 5 2 5 2 3" xfId="46926" xr:uid="{00000000-0005-0000-0000-00000D5F0000}"/>
    <cellStyle name="Normal 7 2 3 5 2 5 3" xfId="20907" xr:uid="{00000000-0005-0000-0000-00000E5F0000}"/>
    <cellStyle name="Normal 7 2 3 5 2 5 4" xfId="38253" xr:uid="{00000000-0005-0000-0000-00000F5F0000}"/>
    <cellStyle name="Normal 7 2 3 5 2 6" xfId="9679" xr:uid="{00000000-0005-0000-0000-0000105F0000}"/>
    <cellStyle name="Normal 7 2 3 5 2 6 2" xfId="27032" xr:uid="{00000000-0005-0000-0000-0000115F0000}"/>
    <cellStyle name="Normal 7 2 3 5 2 6 3" xfId="44378" xr:uid="{00000000-0005-0000-0000-0000125F0000}"/>
    <cellStyle name="Normal 7 2 3 5 2 7" xfId="18359" xr:uid="{00000000-0005-0000-0000-0000135F0000}"/>
    <cellStyle name="Normal 7 2 3 5 2 8" xfId="35705" xr:uid="{00000000-0005-0000-0000-0000145F0000}"/>
    <cellStyle name="Normal 7 2 3 5 3" xfId="516" xr:uid="{00000000-0005-0000-0000-0000155F0000}"/>
    <cellStyle name="Normal 7 2 3 5 3 2" xfId="2329" xr:uid="{00000000-0005-0000-0000-0000165F0000}"/>
    <cellStyle name="Normal 7 2 3 5 3 2 2" xfId="8111" xr:uid="{00000000-0005-0000-0000-0000175F0000}"/>
    <cellStyle name="Normal 7 2 3 5 3 2 2 2" xfId="16784" xr:uid="{00000000-0005-0000-0000-0000185F0000}"/>
    <cellStyle name="Normal 7 2 3 5 3 2 2 2 2" xfId="34137" xr:uid="{00000000-0005-0000-0000-0000195F0000}"/>
    <cellStyle name="Normal 7 2 3 5 3 2 2 2 3" xfId="51483" xr:uid="{00000000-0005-0000-0000-00001A5F0000}"/>
    <cellStyle name="Normal 7 2 3 5 3 2 2 3" xfId="25464" xr:uid="{00000000-0005-0000-0000-00001B5F0000}"/>
    <cellStyle name="Normal 7 2 3 5 3 2 2 4" xfId="42810" xr:uid="{00000000-0005-0000-0000-00001C5F0000}"/>
    <cellStyle name="Normal 7 2 3 5 3 2 3" xfId="5612" xr:uid="{00000000-0005-0000-0000-00001D5F0000}"/>
    <cellStyle name="Normal 7 2 3 5 3 2 3 2" xfId="14285" xr:uid="{00000000-0005-0000-0000-00001E5F0000}"/>
    <cellStyle name="Normal 7 2 3 5 3 2 3 2 2" xfId="31638" xr:uid="{00000000-0005-0000-0000-00001F5F0000}"/>
    <cellStyle name="Normal 7 2 3 5 3 2 3 2 3" xfId="48984" xr:uid="{00000000-0005-0000-0000-0000205F0000}"/>
    <cellStyle name="Normal 7 2 3 5 3 2 3 3" xfId="22965" xr:uid="{00000000-0005-0000-0000-0000215F0000}"/>
    <cellStyle name="Normal 7 2 3 5 3 2 3 4" xfId="40311" xr:uid="{00000000-0005-0000-0000-0000225F0000}"/>
    <cellStyle name="Normal 7 2 3 5 3 2 4" xfId="11002" xr:uid="{00000000-0005-0000-0000-0000235F0000}"/>
    <cellStyle name="Normal 7 2 3 5 3 2 4 2" xfId="28355" xr:uid="{00000000-0005-0000-0000-0000245F0000}"/>
    <cellStyle name="Normal 7 2 3 5 3 2 4 3" xfId="45701" xr:uid="{00000000-0005-0000-0000-0000255F0000}"/>
    <cellStyle name="Normal 7 2 3 5 3 2 5" xfId="19682" xr:uid="{00000000-0005-0000-0000-0000265F0000}"/>
    <cellStyle name="Normal 7 2 3 5 3 2 6" xfId="37028" xr:uid="{00000000-0005-0000-0000-0000275F0000}"/>
    <cellStyle name="Normal 7 2 3 5 3 3" xfId="6298" xr:uid="{00000000-0005-0000-0000-0000285F0000}"/>
    <cellStyle name="Normal 7 2 3 5 3 3 2" xfId="14971" xr:uid="{00000000-0005-0000-0000-0000295F0000}"/>
    <cellStyle name="Normal 7 2 3 5 3 3 2 2" xfId="32324" xr:uid="{00000000-0005-0000-0000-00002A5F0000}"/>
    <cellStyle name="Normal 7 2 3 5 3 3 2 3" xfId="49670" xr:uid="{00000000-0005-0000-0000-00002B5F0000}"/>
    <cellStyle name="Normal 7 2 3 5 3 3 3" xfId="23651" xr:uid="{00000000-0005-0000-0000-00002C5F0000}"/>
    <cellStyle name="Normal 7 2 3 5 3 3 4" xfId="40997" xr:uid="{00000000-0005-0000-0000-00002D5F0000}"/>
    <cellStyle name="Normal 7 2 3 5 3 4" xfId="4142" xr:uid="{00000000-0005-0000-0000-00002E5F0000}"/>
    <cellStyle name="Normal 7 2 3 5 3 4 2" xfId="12815" xr:uid="{00000000-0005-0000-0000-00002F5F0000}"/>
    <cellStyle name="Normal 7 2 3 5 3 4 2 2" xfId="30168" xr:uid="{00000000-0005-0000-0000-0000305F0000}"/>
    <cellStyle name="Normal 7 2 3 5 3 4 2 3" xfId="47514" xr:uid="{00000000-0005-0000-0000-0000315F0000}"/>
    <cellStyle name="Normal 7 2 3 5 3 4 3" xfId="21495" xr:uid="{00000000-0005-0000-0000-0000325F0000}"/>
    <cellStyle name="Normal 7 2 3 5 3 4 4" xfId="38841" xr:uid="{00000000-0005-0000-0000-0000335F0000}"/>
    <cellStyle name="Normal 7 2 3 5 3 5" xfId="9189" xr:uid="{00000000-0005-0000-0000-0000345F0000}"/>
    <cellStyle name="Normal 7 2 3 5 3 5 2" xfId="26542" xr:uid="{00000000-0005-0000-0000-0000355F0000}"/>
    <cellStyle name="Normal 7 2 3 5 3 5 3" xfId="43888" xr:uid="{00000000-0005-0000-0000-0000365F0000}"/>
    <cellStyle name="Normal 7 2 3 5 3 6" xfId="17869" xr:uid="{00000000-0005-0000-0000-0000375F0000}"/>
    <cellStyle name="Normal 7 2 3 5 3 7" xfId="35215" xr:uid="{00000000-0005-0000-0000-0000385F0000}"/>
    <cellStyle name="Normal 7 2 3 5 4" xfId="2084" xr:uid="{00000000-0005-0000-0000-0000395F0000}"/>
    <cellStyle name="Normal 7 2 3 5 4 2" xfId="7866" xr:uid="{00000000-0005-0000-0000-00003A5F0000}"/>
    <cellStyle name="Normal 7 2 3 5 4 2 2" xfId="16539" xr:uid="{00000000-0005-0000-0000-00003B5F0000}"/>
    <cellStyle name="Normal 7 2 3 5 4 2 2 2" xfId="33892" xr:uid="{00000000-0005-0000-0000-00003C5F0000}"/>
    <cellStyle name="Normal 7 2 3 5 4 2 2 3" xfId="51238" xr:uid="{00000000-0005-0000-0000-00003D5F0000}"/>
    <cellStyle name="Normal 7 2 3 5 4 2 3" xfId="25219" xr:uid="{00000000-0005-0000-0000-00003E5F0000}"/>
    <cellStyle name="Normal 7 2 3 5 4 2 4" xfId="42565" xr:uid="{00000000-0005-0000-0000-00003F5F0000}"/>
    <cellStyle name="Normal 7 2 3 5 4 3" xfId="3897" xr:uid="{00000000-0005-0000-0000-0000405F0000}"/>
    <cellStyle name="Normal 7 2 3 5 4 3 2" xfId="12570" xr:uid="{00000000-0005-0000-0000-0000415F0000}"/>
    <cellStyle name="Normal 7 2 3 5 4 3 2 2" xfId="29923" xr:uid="{00000000-0005-0000-0000-0000425F0000}"/>
    <cellStyle name="Normal 7 2 3 5 4 3 2 3" xfId="47269" xr:uid="{00000000-0005-0000-0000-0000435F0000}"/>
    <cellStyle name="Normal 7 2 3 5 4 3 3" xfId="21250" xr:uid="{00000000-0005-0000-0000-0000445F0000}"/>
    <cellStyle name="Normal 7 2 3 5 4 3 4" xfId="38596" xr:uid="{00000000-0005-0000-0000-0000455F0000}"/>
    <cellStyle name="Normal 7 2 3 5 4 4" xfId="10757" xr:uid="{00000000-0005-0000-0000-0000465F0000}"/>
    <cellStyle name="Normal 7 2 3 5 4 4 2" xfId="28110" xr:uid="{00000000-0005-0000-0000-0000475F0000}"/>
    <cellStyle name="Normal 7 2 3 5 4 4 3" xfId="45456" xr:uid="{00000000-0005-0000-0000-0000485F0000}"/>
    <cellStyle name="Normal 7 2 3 5 4 5" xfId="19437" xr:uid="{00000000-0005-0000-0000-0000495F0000}"/>
    <cellStyle name="Normal 7 2 3 5 4 6" xfId="36783" xr:uid="{00000000-0005-0000-0000-00004A5F0000}"/>
    <cellStyle name="Normal 7 2 3 5 5" xfId="1251" xr:uid="{00000000-0005-0000-0000-00004B5F0000}"/>
    <cellStyle name="Normal 7 2 3 5 5 2" xfId="7033" xr:uid="{00000000-0005-0000-0000-00004C5F0000}"/>
    <cellStyle name="Normal 7 2 3 5 5 2 2" xfId="15706" xr:uid="{00000000-0005-0000-0000-00004D5F0000}"/>
    <cellStyle name="Normal 7 2 3 5 5 2 2 2" xfId="33059" xr:uid="{00000000-0005-0000-0000-00004E5F0000}"/>
    <cellStyle name="Normal 7 2 3 5 5 2 2 3" xfId="50405" xr:uid="{00000000-0005-0000-0000-00004F5F0000}"/>
    <cellStyle name="Normal 7 2 3 5 5 2 3" xfId="24386" xr:uid="{00000000-0005-0000-0000-0000505F0000}"/>
    <cellStyle name="Normal 7 2 3 5 5 2 4" xfId="41732" xr:uid="{00000000-0005-0000-0000-0000515F0000}"/>
    <cellStyle name="Normal 7 2 3 5 5 3" xfId="4877" xr:uid="{00000000-0005-0000-0000-0000525F0000}"/>
    <cellStyle name="Normal 7 2 3 5 5 3 2" xfId="13550" xr:uid="{00000000-0005-0000-0000-0000535F0000}"/>
    <cellStyle name="Normal 7 2 3 5 5 3 2 2" xfId="30903" xr:uid="{00000000-0005-0000-0000-0000545F0000}"/>
    <cellStyle name="Normal 7 2 3 5 5 3 2 3" xfId="48249" xr:uid="{00000000-0005-0000-0000-0000555F0000}"/>
    <cellStyle name="Normal 7 2 3 5 5 3 3" xfId="22230" xr:uid="{00000000-0005-0000-0000-0000565F0000}"/>
    <cellStyle name="Normal 7 2 3 5 5 3 4" xfId="39576" xr:uid="{00000000-0005-0000-0000-0000575F0000}"/>
    <cellStyle name="Normal 7 2 3 5 5 4" xfId="9924" xr:uid="{00000000-0005-0000-0000-0000585F0000}"/>
    <cellStyle name="Normal 7 2 3 5 5 4 2" xfId="27277" xr:uid="{00000000-0005-0000-0000-0000595F0000}"/>
    <cellStyle name="Normal 7 2 3 5 5 4 3" xfId="44623" xr:uid="{00000000-0005-0000-0000-00005A5F0000}"/>
    <cellStyle name="Normal 7 2 3 5 5 5" xfId="18604" xr:uid="{00000000-0005-0000-0000-00005B5F0000}"/>
    <cellStyle name="Normal 7 2 3 5 5 6" xfId="35950" xr:uid="{00000000-0005-0000-0000-00005C5F0000}"/>
    <cellStyle name="Normal 7 2 3 5 6" xfId="6053" xr:uid="{00000000-0005-0000-0000-00005D5F0000}"/>
    <cellStyle name="Normal 7 2 3 5 6 2" xfId="14726" xr:uid="{00000000-0005-0000-0000-00005E5F0000}"/>
    <cellStyle name="Normal 7 2 3 5 6 2 2" xfId="32079" xr:uid="{00000000-0005-0000-0000-00005F5F0000}"/>
    <cellStyle name="Normal 7 2 3 5 6 2 3" xfId="49425" xr:uid="{00000000-0005-0000-0000-0000605F0000}"/>
    <cellStyle name="Normal 7 2 3 5 6 3" xfId="23406" xr:uid="{00000000-0005-0000-0000-0000615F0000}"/>
    <cellStyle name="Normal 7 2 3 5 6 4" xfId="40752" xr:uid="{00000000-0005-0000-0000-0000625F0000}"/>
    <cellStyle name="Normal 7 2 3 5 7" xfId="3064" xr:uid="{00000000-0005-0000-0000-0000635F0000}"/>
    <cellStyle name="Normal 7 2 3 5 7 2" xfId="11737" xr:uid="{00000000-0005-0000-0000-0000645F0000}"/>
    <cellStyle name="Normal 7 2 3 5 7 2 2" xfId="29090" xr:uid="{00000000-0005-0000-0000-0000655F0000}"/>
    <cellStyle name="Normal 7 2 3 5 7 2 3" xfId="46436" xr:uid="{00000000-0005-0000-0000-0000665F0000}"/>
    <cellStyle name="Normal 7 2 3 5 7 3" xfId="20417" xr:uid="{00000000-0005-0000-0000-0000675F0000}"/>
    <cellStyle name="Normal 7 2 3 5 7 4" xfId="37763" xr:uid="{00000000-0005-0000-0000-0000685F0000}"/>
    <cellStyle name="Normal 7 2 3 5 8" xfId="8944" xr:uid="{00000000-0005-0000-0000-0000695F0000}"/>
    <cellStyle name="Normal 7 2 3 5 8 2" xfId="26297" xr:uid="{00000000-0005-0000-0000-00006A5F0000}"/>
    <cellStyle name="Normal 7 2 3 5 8 3" xfId="43643" xr:uid="{00000000-0005-0000-0000-00006B5F0000}"/>
    <cellStyle name="Normal 7 2 3 5 9" xfId="17624" xr:uid="{00000000-0005-0000-0000-00006C5F0000}"/>
    <cellStyle name="Normal 7 2 3 6" xfId="124" xr:uid="{00000000-0005-0000-0000-00006D5F0000}"/>
    <cellStyle name="Normal 7 2 3 6 10" xfId="34823" xr:uid="{00000000-0005-0000-0000-00006E5F0000}"/>
    <cellStyle name="Normal 7 2 3 6 2" xfId="859" xr:uid="{00000000-0005-0000-0000-00006F5F0000}"/>
    <cellStyle name="Normal 7 2 3 6 2 2" xfId="2672" xr:uid="{00000000-0005-0000-0000-0000705F0000}"/>
    <cellStyle name="Normal 7 2 3 6 2 2 2" xfId="8454" xr:uid="{00000000-0005-0000-0000-0000715F0000}"/>
    <cellStyle name="Normal 7 2 3 6 2 2 2 2" xfId="17127" xr:uid="{00000000-0005-0000-0000-0000725F0000}"/>
    <cellStyle name="Normal 7 2 3 6 2 2 2 2 2" xfId="34480" xr:uid="{00000000-0005-0000-0000-0000735F0000}"/>
    <cellStyle name="Normal 7 2 3 6 2 2 2 2 3" xfId="51826" xr:uid="{00000000-0005-0000-0000-0000745F0000}"/>
    <cellStyle name="Normal 7 2 3 6 2 2 2 3" xfId="25807" xr:uid="{00000000-0005-0000-0000-0000755F0000}"/>
    <cellStyle name="Normal 7 2 3 6 2 2 2 4" xfId="43153" xr:uid="{00000000-0005-0000-0000-0000765F0000}"/>
    <cellStyle name="Normal 7 2 3 6 2 2 3" xfId="4485" xr:uid="{00000000-0005-0000-0000-0000775F0000}"/>
    <cellStyle name="Normal 7 2 3 6 2 2 3 2" xfId="13158" xr:uid="{00000000-0005-0000-0000-0000785F0000}"/>
    <cellStyle name="Normal 7 2 3 6 2 2 3 2 2" xfId="30511" xr:uid="{00000000-0005-0000-0000-0000795F0000}"/>
    <cellStyle name="Normal 7 2 3 6 2 2 3 2 3" xfId="47857" xr:uid="{00000000-0005-0000-0000-00007A5F0000}"/>
    <cellStyle name="Normal 7 2 3 6 2 2 3 3" xfId="21838" xr:uid="{00000000-0005-0000-0000-00007B5F0000}"/>
    <cellStyle name="Normal 7 2 3 6 2 2 3 4" xfId="39184" xr:uid="{00000000-0005-0000-0000-00007C5F0000}"/>
    <cellStyle name="Normal 7 2 3 6 2 2 4" xfId="11345" xr:uid="{00000000-0005-0000-0000-00007D5F0000}"/>
    <cellStyle name="Normal 7 2 3 6 2 2 4 2" xfId="28698" xr:uid="{00000000-0005-0000-0000-00007E5F0000}"/>
    <cellStyle name="Normal 7 2 3 6 2 2 4 3" xfId="46044" xr:uid="{00000000-0005-0000-0000-00007F5F0000}"/>
    <cellStyle name="Normal 7 2 3 6 2 2 5" xfId="20025" xr:uid="{00000000-0005-0000-0000-0000805F0000}"/>
    <cellStyle name="Normal 7 2 3 6 2 2 6" xfId="37371" xr:uid="{00000000-0005-0000-0000-0000815F0000}"/>
    <cellStyle name="Normal 7 2 3 6 2 3" xfId="1594" xr:uid="{00000000-0005-0000-0000-0000825F0000}"/>
    <cellStyle name="Normal 7 2 3 6 2 3 2" xfId="7376" xr:uid="{00000000-0005-0000-0000-0000835F0000}"/>
    <cellStyle name="Normal 7 2 3 6 2 3 2 2" xfId="16049" xr:uid="{00000000-0005-0000-0000-0000845F0000}"/>
    <cellStyle name="Normal 7 2 3 6 2 3 2 2 2" xfId="33402" xr:uid="{00000000-0005-0000-0000-0000855F0000}"/>
    <cellStyle name="Normal 7 2 3 6 2 3 2 2 3" xfId="50748" xr:uid="{00000000-0005-0000-0000-0000865F0000}"/>
    <cellStyle name="Normal 7 2 3 6 2 3 2 3" xfId="24729" xr:uid="{00000000-0005-0000-0000-0000875F0000}"/>
    <cellStyle name="Normal 7 2 3 6 2 3 2 4" xfId="42075" xr:uid="{00000000-0005-0000-0000-0000885F0000}"/>
    <cellStyle name="Normal 7 2 3 6 2 3 3" xfId="5220" xr:uid="{00000000-0005-0000-0000-0000895F0000}"/>
    <cellStyle name="Normal 7 2 3 6 2 3 3 2" xfId="13893" xr:uid="{00000000-0005-0000-0000-00008A5F0000}"/>
    <cellStyle name="Normal 7 2 3 6 2 3 3 2 2" xfId="31246" xr:uid="{00000000-0005-0000-0000-00008B5F0000}"/>
    <cellStyle name="Normal 7 2 3 6 2 3 3 2 3" xfId="48592" xr:uid="{00000000-0005-0000-0000-00008C5F0000}"/>
    <cellStyle name="Normal 7 2 3 6 2 3 3 3" xfId="22573" xr:uid="{00000000-0005-0000-0000-00008D5F0000}"/>
    <cellStyle name="Normal 7 2 3 6 2 3 3 4" xfId="39919" xr:uid="{00000000-0005-0000-0000-00008E5F0000}"/>
    <cellStyle name="Normal 7 2 3 6 2 3 4" xfId="10267" xr:uid="{00000000-0005-0000-0000-00008F5F0000}"/>
    <cellStyle name="Normal 7 2 3 6 2 3 4 2" xfId="27620" xr:uid="{00000000-0005-0000-0000-0000905F0000}"/>
    <cellStyle name="Normal 7 2 3 6 2 3 4 3" xfId="44966" xr:uid="{00000000-0005-0000-0000-0000915F0000}"/>
    <cellStyle name="Normal 7 2 3 6 2 3 5" xfId="18947" xr:uid="{00000000-0005-0000-0000-0000925F0000}"/>
    <cellStyle name="Normal 7 2 3 6 2 3 6" xfId="36293" xr:uid="{00000000-0005-0000-0000-0000935F0000}"/>
    <cellStyle name="Normal 7 2 3 6 2 4" xfId="6641" xr:uid="{00000000-0005-0000-0000-0000945F0000}"/>
    <cellStyle name="Normal 7 2 3 6 2 4 2" xfId="15314" xr:uid="{00000000-0005-0000-0000-0000955F0000}"/>
    <cellStyle name="Normal 7 2 3 6 2 4 2 2" xfId="32667" xr:uid="{00000000-0005-0000-0000-0000965F0000}"/>
    <cellStyle name="Normal 7 2 3 6 2 4 2 3" xfId="50013" xr:uid="{00000000-0005-0000-0000-0000975F0000}"/>
    <cellStyle name="Normal 7 2 3 6 2 4 3" xfId="23994" xr:uid="{00000000-0005-0000-0000-0000985F0000}"/>
    <cellStyle name="Normal 7 2 3 6 2 4 4" xfId="41340" xr:uid="{00000000-0005-0000-0000-0000995F0000}"/>
    <cellStyle name="Normal 7 2 3 6 2 5" xfId="3407" xr:uid="{00000000-0005-0000-0000-00009A5F0000}"/>
    <cellStyle name="Normal 7 2 3 6 2 5 2" xfId="12080" xr:uid="{00000000-0005-0000-0000-00009B5F0000}"/>
    <cellStyle name="Normal 7 2 3 6 2 5 2 2" xfId="29433" xr:uid="{00000000-0005-0000-0000-00009C5F0000}"/>
    <cellStyle name="Normal 7 2 3 6 2 5 2 3" xfId="46779" xr:uid="{00000000-0005-0000-0000-00009D5F0000}"/>
    <cellStyle name="Normal 7 2 3 6 2 5 3" xfId="20760" xr:uid="{00000000-0005-0000-0000-00009E5F0000}"/>
    <cellStyle name="Normal 7 2 3 6 2 5 4" xfId="38106" xr:uid="{00000000-0005-0000-0000-00009F5F0000}"/>
    <cellStyle name="Normal 7 2 3 6 2 6" xfId="9532" xr:uid="{00000000-0005-0000-0000-0000A05F0000}"/>
    <cellStyle name="Normal 7 2 3 6 2 6 2" xfId="26885" xr:uid="{00000000-0005-0000-0000-0000A15F0000}"/>
    <cellStyle name="Normal 7 2 3 6 2 6 3" xfId="44231" xr:uid="{00000000-0005-0000-0000-0000A25F0000}"/>
    <cellStyle name="Normal 7 2 3 6 2 7" xfId="18212" xr:uid="{00000000-0005-0000-0000-0000A35F0000}"/>
    <cellStyle name="Normal 7 2 3 6 2 8" xfId="35558" xr:uid="{00000000-0005-0000-0000-0000A45F0000}"/>
    <cellStyle name="Normal 7 2 3 6 3" xfId="614" xr:uid="{00000000-0005-0000-0000-0000A55F0000}"/>
    <cellStyle name="Normal 7 2 3 6 3 2" xfId="2427" xr:uid="{00000000-0005-0000-0000-0000A65F0000}"/>
    <cellStyle name="Normal 7 2 3 6 3 2 2" xfId="8209" xr:uid="{00000000-0005-0000-0000-0000A75F0000}"/>
    <cellStyle name="Normal 7 2 3 6 3 2 2 2" xfId="16882" xr:uid="{00000000-0005-0000-0000-0000A85F0000}"/>
    <cellStyle name="Normal 7 2 3 6 3 2 2 2 2" xfId="34235" xr:uid="{00000000-0005-0000-0000-0000A95F0000}"/>
    <cellStyle name="Normal 7 2 3 6 3 2 2 2 3" xfId="51581" xr:uid="{00000000-0005-0000-0000-0000AA5F0000}"/>
    <cellStyle name="Normal 7 2 3 6 3 2 2 3" xfId="25562" xr:uid="{00000000-0005-0000-0000-0000AB5F0000}"/>
    <cellStyle name="Normal 7 2 3 6 3 2 2 4" xfId="42908" xr:uid="{00000000-0005-0000-0000-0000AC5F0000}"/>
    <cellStyle name="Normal 7 2 3 6 3 2 3" xfId="5710" xr:uid="{00000000-0005-0000-0000-0000AD5F0000}"/>
    <cellStyle name="Normal 7 2 3 6 3 2 3 2" xfId="14383" xr:uid="{00000000-0005-0000-0000-0000AE5F0000}"/>
    <cellStyle name="Normal 7 2 3 6 3 2 3 2 2" xfId="31736" xr:uid="{00000000-0005-0000-0000-0000AF5F0000}"/>
    <cellStyle name="Normal 7 2 3 6 3 2 3 2 3" xfId="49082" xr:uid="{00000000-0005-0000-0000-0000B05F0000}"/>
    <cellStyle name="Normal 7 2 3 6 3 2 3 3" xfId="23063" xr:uid="{00000000-0005-0000-0000-0000B15F0000}"/>
    <cellStyle name="Normal 7 2 3 6 3 2 3 4" xfId="40409" xr:uid="{00000000-0005-0000-0000-0000B25F0000}"/>
    <cellStyle name="Normal 7 2 3 6 3 2 4" xfId="11100" xr:uid="{00000000-0005-0000-0000-0000B35F0000}"/>
    <cellStyle name="Normal 7 2 3 6 3 2 4 2" xfId="28453" xr:uid="{00000000-0005-0000-0000-0000B45F0000}"/>
    <cellStyle name="Normal 7 2 3 6 3 2 4 3" xfId="45799" xr:uid="{00000000-0005-0000-0000-0000B55F0000}"/>
    <cellStyle name="Normal 7 2 3 6 3 2 5" xfId="19780" xr:uid="{00000000-0005-0000-0000-0000B65F0000}"/>
    <cellStyle name="Normal 7 2 3 6 3 2 6" xfId="37126" xr:uid="{00000000-0005-0000-0000-0000B75F0000}"/>
    <cellStyle name="Normal 7 2 3 6 3 3" xfId="6396" xr:uid="{00000000-0005-0000-0000-0000B85F0000}"/>
    <cellStyle name="Normal 7 2 3 6 3 3 2" xfId="15069" xr:uid="{00000000-0005-0000-0000-0000B95F0000}"/>
    <cellStyle name="Normal 7 2 3 6 3 3 2 2" xfId="32422" xr:uid="{00000000-0005-0000-0000-0000BA5F0000}"/>
    <cellStyle name="Normal 7 2 3 6 3 3 2 3" xfId="49768" xr:uid="{00000000-0005-0000-0000-0000BB5F0000}"/>
    <cellStyle name="Normal 7 2 3 6 3 3 3" xfId="23749" xr:uid="{00000000-0005-0000-0000-0000BC5F0000}"/>
    <cellStyle name="Normal 7 2 3 6 3 3 4" xfId="41095" xr:uid="{00000000-0005-0000-0000-0000BD5F0000}"/>
    <cellStyle name="Normal 7 2 3 6 3 4" xfId="4240" xr:uid="{00000000-0005-0000-0000-0000BE5F0000}"/>
    <cellStyle name="Normal 7 2 3 6 3 4 2" xfId="12913" xr:uid="{00000000-0005-0000-0000-0000BF5F0000}"/>
    <cellStyle name="Normal 7 2 3 6 3 4 2 2" xfId="30266" xr:uid="{00000000-0005-0000-0000-0000C05F0000}"/>
    <cellStyle name="Normal 7 2 3 6 3 4 2 3" xfId="47612" xr:uid="{00000000-0005-0000-0000-0000C15F0000}"/>
    <cellStyle name="Normal 7 2 3 6 3 4 3" xfId="21593" xr:uid="{00000000-0005-0000-0000-0000C25F0000}"/>
    <cellStyle name="Normal 7 2 3 6 3 4 4" xfId="38939" xr:uid="{00000000-0005-0000-0000-0000C35F0000}"/>
    <cellStyle name="Normal 7 2 3 6 3 5" xfId="9287" xr:uid="{00000000-0005-0000-0000-0000C45F0000}"/>
    <cellStyle name="Normal 7 2 3 6 3 5 2" xfId="26640" xr:uid="{00000000-0005-0000-0000-0000C55F0000}"/>
    <cellStyle name="Normal 7 2 3 6 3 5 3" xfId="43986" xr:uid="{00000000-0005-0000-0000-0000C65F0000}"/>
    <cellStyle name="Normal 7 2 3 6 3 6" xfId="17967" xr:uid="{00000000-0005-0000-0000-0000C75F0000}"/>
    <cellStyle name="Normal 7 2 3 6 3 7" xfId="35313" xr:uid="{00000000-0005-0000-0000-0000C85F0000}"/>
    <cellStyle name="Normal 7 2 3 6 4" xfId="1937" xr:uid="{00000000-0005-0000-0000-0000C95F0000}"/>
    <cellStyle name="Normal 7 2 3 6 4 2" xfId="7719" xr:uid="{00000000-0005-0000-0000-0000CA5F0000}"/>
    <cellStyle name="Normal 7 2 3 6 4 2 2" xfId="16392" xr:uid="{00000000-0005-0000-0000-0000CB5F0000}"/>
    <cellStyle name="Normal 7 2 3 6 4 2 2 2" xfId="33745" xr:uid="{00000000-0005-0000-0000-0000CC5F0000}"/>
    <cellStyle name="Normal 7 2 3 6 4 2 2 3" xfId="51091" xr:uid="{00000000-0005-0000-0000-0000CD5F0000}"/>
    <cellStyle name="Normal 7 2 3 6 4 2 3" xfId="25072" xr:uid="{00000000-0005-0000-0000-0000CE5F0000}"/>
    <cellStyle name="Normal 7 2 3 6 4 2 4" xfId="42418" xr:uid="{00000000-0005-0000-0000-0000CF5F0000}"/>
    <cellStyle name="Normal 7 2 3 6 4 3" xfId="3750" xr:uid="{00000000-0005-0000-0000-0000D05F0000}"/>
    <cellStyle name="Normal 7 2 3 6 4 3 2" xfId="12423" xr:uid="{00000000-0005-0000-0000-0000D15F0000}"/>
    <cellStyle name="Normal 7 2 3 6 4 3 2 2" xfId="29776" xr:uid="{00000000-0005-0000-0000-0000D25F0000}"/>
    <cellStyle name="Normal 7 2 3 6 4 3 2 3" xfId="47122" xr:uid="{00000000-0005-0000-0000-0000D35F0000}"/>
    <cellStyle name="Normal 7 2 3 6 4 3 3" xfId="21103" xr:uid="{00000000-0005-0000-0000-0000D45F0000}"/>
    <cellStyle name="Normal 7 2 3 6 4 3 4" xfId="38449" xr:uid="{00000000-0005-0000-0000-0000D55F0000}"/>
    <cellStyle name="Normal 7 2 3 6 4 4" xfId="10610" xr:uid="{00000000-0005-0000-0000-0000D65F0000}"/>
    <cellStyle name="Normal 7 2 3 6 4 4 2" xfId="27963" xr:uid="{00000000-0005-0000-0000-0000D75F0000}"/>
    <cellStyle name="Normal 7 2 3 6 4 4 3" xfId="45309" xr:uid="{00000000-0005-0000-0000-0000D85F0000}"/>
    <cellStyle name="Normal 7 2 3 6 4 5" xfId="19290" xr:uid="{00000000-0005-0000-0000-0000D95F0000}"/>
    <cellStyle name="Normal 7 2 3 6 4 6" xfId="36636" xr:uid="{00000000-0005-0000-0000-0000DA5F0000}"/>
    <cellStyle name="Normal 7 2 3 6 5" xfId="1349" xr:uid="{00000000-0005-0000-0000-0000DB5F0000}"/>
    <cellStyle name="Normal 7 2 3 6 5 2" xfId="7131" xr:uid="{00000000-0005-0000-0000-0000DC5F0000}"/>
    <cellStyle name="Normal 7 2 3 6 5 2 2" xfId="15804" xr:uid="{00000000-0005-0000-0000-0000DD5F0000}"/>
    <cellStyle name="Normal 7 2 3 6 5 2 2 2" xfId="33157" xr:uid="{00000000-0005-0000-0000-0000DE5F0000}"/>
    <cellStyle name="Normal 7 2 3 6 5 2 2 3" xfId="50503" xr:uid="{00000000-0005-0000-0000-0000DF5F0000}"/>
    <cellStyle name="Normal 7 2 3 6 5 2 3" xfId="24484" xr:uid="{00000000-0005-0000-0000-0000E05F0000}"/>
    <cellStyle name="Normal 7 2 3 6 5 2 4" xfId="41830" xr:uid="{00000000-0005-0000-0000-0000E15F0000}"/>
    <cellStyle name="Normal 7 2 3 6 5 3" xfId="4975" xr:uid="{00000000-0005-0000-0000-0000E25F0000}"/>
    <cellStyle name="Normal 7 2 3 6 5 3 2" xfId="13648" xr:uid="{00000000-0005-0000-0000-0000E35F0000}"/>
    <cellStyle name="Normal 7 2 3 6 5 3 2 2" xfId="31001" xr:uid="{00000000-0005-0000-0000-0000E45F0000}"/>
    <cellStyle name="Normal 7 2 3 6 5 3 2 3" xfId="48347" xr:uid="{00000000-0005-0000-0000-0000E55F0000}"/>
    <cellStyle name="Normal 7 2 3 6 5 3 3" xfId="22328" xr:uid="{00000000-0005-0000-0000-0000E65F0000}"/>
    <cellStyle name="Normal 7 2 3 6 5 3 4" xfId="39674" xr:uid="{00000000-0005-0000-0000-0000E75F0000}"/>
    <cellStyle name="Normal 7 2 3 6 5 4" xfId="10022" xr:uid="{00000000-0005-0000-0000-0000E85F0000}"/>
    <cellStyle name="Normal 7 2 3 6 5 4 2" xfId="27375" xr:uid="{00000000-0005-0000-0000-0000E95F0000}"/>
    <cellStyle name="Normal 7 2 3 6 5 4 3" xfId="44721" xr:uid="{00000000-0005-0000-0000-0000EA5F0000}"/>
    <cellStyle name="Normal 7 2 3 6 5 5" xfId="18702" xr:uid="{00000000-0005-0000-0000-0000EB5F0000}"/>
    <cellStyle name="Normal 7 2 3 6 5 6" xfId="36048" xr:uid="{00000000-0005-0000-0000-0000EC5F0000}"/>
    <cellStyle name="Normal 7 2 3 6 6" xfId="5906" xr:uid="{00000000-0005-0000-0000-0000ED5F0000}"/>
    <cellStyle name="Normal 7 2 3 6 6 2" xfId="14579" xr:uid="{00000000-0005-0000-0000-0000EE5F0000}"/>
    <cellStyle name="Normal 7 2 3 6 6 2 2" xfId="31932" xr:uid="{00000000-0005-0000-0000-0000EF5F0000}"/>
    <cellStyle name="Normal 7 2 3 6 6 2 3" xfId="49278" xr:uid="{00000000-0005-0000-0000-0000F05F0000}"/>
    <cellStyle name="Normal 7 2 3 6 6 3" xfId="23259" xr:uid="{00000000-0005-0000-0000-0000F15F0000}"/>
    <cellStyle name="Normal 7 2 3 6 6 4" xfId="40605" xr:uid="{00000000-0005-0000-0000-0000F25F0000}"/>
    <cellStyle name="Normal 7 2 3 6 7" xfId="3162" xr:uid="{00000000-0005-0000-0000-0000F35F0000}"/>
    <cellStyle name="Normal 7 2 3 6 7 2" xfId="11835" xr:uid="{00000000-0005-0000-0000-0000F45F0000}"/>
    <cellStyle name="Normal 7 2 3 6 7 2 2" xfId="29188" xr:uid="{00000000-0005-0000-0000-0000F55F0000}"/>
    <cellStyle name="Normal 7 2 3 6 7 2 3" xfId="46534" xr:uid="{00000000-0005-0000-0000-0000F65F0000}"/>
    <cellStyle name="Normal 7 2 3 6 7 3" xfId="20515" xr:uid="{00000000-0005-0000-0000-0000F75F0000}"/>
    <cellStyle name="Normal 7 2 3 6 7 4" xfId="37861" xr:uid="{00000000-0005-0000-0000-0000F85F0000}"/>
    <cellStyle name="Normal 7 2 3 6 8" xfId="8797" xr:uid="{00000000-0005-0000-0000-0000F95F0000}"/>
    <cellStyle name="Normal 7 2 3 6 8 2" xfId="26150" xr:uid="{00000000-0005-0000-0000-0000FA5F0000}"/>
    <cellStyle name="Normal 7 2 3 6 8 3" xfId="43496" xr:uid="{00000000-0005-0000-0000-0000FB5F0000}"/>
    <cellStyle name="Normal 7 2 3 6 9" xfId="17477" xr:uid="{00000000-0005-0000-0000-0000FC5F0000}"/>
    <cellStyle name="Normal 7 2 3 7" xfId="761" xr:uid="{00000000-0005-0000-0000-0000FD5F0000}"/>
    <cellStyle name="Normal 7 2 3 7 2" xfId="2574" xr:uid="{00000000-0005-0000-0000-0000FE5F0000}"/>
    <cellStyle name="Normal 7 2 3 7 2 2" xfId="8356" xr:uid="{00000000-0005-0000-0000-0000FF5F0000}"/>
    <cellStyle name="Normal 7 2 3 7 2 2 2" xfId="17029" xr:uid="{00000000-0005-0000-0000-000000600000}"/>
    <cellStyle name="Normal 7 2 3 7 2 2 2 2" xfId="34382" xr:uid="{00000000-0005-0000-0000-000001600000}"/>
    <cellStyle name="Normal 7 2 3 7 2 2 2 3" xfId="51728" xr:uid="{00000000-0005-0000-0000-000002600000}"/>
    <cellStyle name="Normal 7 2 3 7 2 2 3" xfId="25709" xr:uid="{00000000-0005-0000-0000-000003600000}"/>
    <cellStyle name="Normal 7 2 3 7 2 2 4" xfId="43055" xr:uid="{00000000-0005-0000-0000-000004600000}"/>
    <cellStyle name="Normal 7 2 3 7 2 3" xfId="4387" xr:uid="{00000000-0005-0000-0000-000005600000}"/>
    <cellStyle name="Normal 7 2 3 7 2 3 2" xfId="13060" xr:uid="{00000000-0005-0000-0000-000006600000}"/>
    <cellStyle name="Normal 7 2 3 7 2 3 2 2" xfId="30413" xr:uid="{00000000-0005-0000-0000-000007600000}"/>
    <cellStyle name="Normal 7 2 3 7 2 3 2 3" xfId="47759" xr:uid="{00000000-0005-0000-0000-000008600000}"/>
    <cellStyle name="Normal 7 2 3 7 2 3 3" xfId="21740" xr:uid="{00000000-0005-0000-0000-000009600000}"/>
    <cellStyle name="Normal 7 2 3 7 2 3 4" xfId="39086" xr:uid="{00000000-0005-0000-0000-00000A600000}"/>
    <cellStyle name="Normal 7 2 3 7 2 4" xfId="11247" xr:uid="{00000000-0005-0000-0000-00000B600000}"/>
    <cellStyle name="Normal 7 2 3 7 2 4 2" xfId="28600" xr:uid="{00000000-0005-0000-0000-00000C600000}"/>
    <cellStyle name="Normal 7 2 3 7 2 4 3" xfId="45946" xr:uid="{00000000-0005-0000-0000-00000D600000}"/>
    <cellStyle name="Normal 7 2 3 7 2 5" xfId="19927" xr:uid="{00000000-0005-0000-0000-00000E600000}"/>
    <cellStyle name="Normal 7 2 3 7 2 6" xfId="37273" xr:uid="{00000000-0005-0000-0000-00000F600000}"/>
    <cellStyle name="Normal 7 2 3 7 3" xfId="1496" xr:uid="{00000000-0005-0000-0000-000010600000}"/>
    <cellStyle name="Normal 7 2 3 7 3 2" xfId="7278" xr:uid="{00000000-0005-0000-0000-000011600000}"/>
    <cellStyle name="Normal 7 2 3 7 3 2 2" xfId="15951" xr:uid="{00000000-0005-0000-0000-000012600000}"/>
    <cellStyle name="Normal 7 2 3 7 3 2 2 2" xfId="33304" xr:uid="{00000000-0005-0000-0000-000013600000}"/>
    <cellStyle name="Normal 7 2 3 7 3 2 2 3" xfId="50650" xr:uid="{00000000-0005-0000-0000-000014600000}"/>
    <cellStyle name="Normal 7 2 3 7 3 2 3" xfId="24631" xr:uid="{00000000-0005-0000-0000-000015600000}"/>
    <cellStyle name="Normal 7 2 3 7 3 2 4" xfId="41977" xr:uid="{00000000-0005-0000-0000-000016600000}"/>
    <cellStyle name="Normal 7 2 3 7 3 3" xfId="5122" xr:uid="{00000000-0005-0000-0000-000017600000}"/>
    <cellStyle name="Normal 7 2 3 7 3 3 2" xfId="13795" xr:uid="{00000000-0005-0000-0000-000018600000}"/>
    <cellStyle name="Normal 7 2 3 7 3 3 2 2" xfId="31148" xr:uid="{00000000-0005-0000-0000-000019600000}"/>
    <cellStyle name="Normal 7 2 3 7 3 3 2 3" xfId="48494" xr:uid="{00000000-0005-0000-0000-00001A600000}"/>
    <cellStyle name="Normal 7 2 3 7 3 3 3" xfId="22475" xr:uid="{00000000-0005-0000-0000-00001B600000}"/>
    <cellStyle name="Normal 7 2 3 7 3 3 4" xfId="39821" xr:uid="{00000000-0005-0000-0000-00001C600000}"/>
    <cellStyle name="Normal 7 2 3 7 3 4" xfId="10169" xr:uid="{00000000-0005-0000-0000-00001D600000}"/>
    <cellStyle name="Normal 7 2 3 7 3 4 2" xfId="27522" xr:uid="{00000000-0005-0000-0000-00001E600000}"/>
    <cellStyle name="Normal 7 2 3 7 3 4 3" xfId="44868" xr:uid="{00000000-0005-0000-0000-00001F600000}"/>
    <cellStyle name="Normal 7 2 3 7 3 5" xfId="18849" xr:uid="{00000000-0005-0000-0000-000020600000}"/>
    <cellStyle name="Normal 7 2 3 7 3 6" xfId="36195" xr:uid="{00000000-0005-0000-0000-000021600000}"/>
    <cellStyle name="Normal 7 2 3 7 4" xfId="6543" xr:uid="{00000000-0005-0000-0000-000022600000}"/>
    <cellStyle name="Normal 7 2 3 7 4 2" xfId="15216" xr:uid="{00000000-0005-0000-0000-000023600000}"/>
    <cellStyle name="Normal 7 2 3 7 4 2 2" xfId="32569" xr:uid="{00000000-0005-0000-0000-000024600000}"/>
    <cellStyle name="Normal 7 2 3 7 4 2 3" xfId="49915" xr:uid="{00000000-0005-0000-0000-000025600000}"/>
    <cellStyle name="Normal 7 2 3 7 4 3" xfId="23896" xr:uid="{00000000-0005-0000-0000-000026600000}"/>
    <cellStyle name="Normal 7 2 3 7 4 4" xfId="41242" xr:uid="{00000000-0005-0000-0000-000027600000}"/>
    <cellStyle name="Normal 7 2 3 7 5" xfId="3309" xr:uid="{00000000-0005-0000-0000-000028600000}"/>
    <cellStyle name="Normal 7 2 3 7 5 2" xfId="11982" xr:uid="{00000000-0005-0000-0000-000029600000}"/>
    <cellStyle name="Normal 7 2 3 7 5 2 2" xfId="29335" xr:uid="{00000000-0005-0000-0000-00002A600000}"/>
    <cellStyle name="Normal 7 2 3 7 5 2 3" xfId="46681" xr:uid="{00000000-0005-0000-0000-00002B600000}"/>
    <cellStyle name="Normal 7 2 3 7 5 3" xfId="20662" xr:uid="{00000000-0005-0000-0000-00002C600000}"/>
    <cellStyle name="Normal 7 2 3 7 5 4" xfId="38008" xr:uid="{00000000-0005-0000-0000-00002D600000}"/>
    <cellStyle name="Normal 7 2 3 7 6" xfId="9434" xr:uid="{00000000-0005-0000-0000-00002E600000}"/>
    <cellStyle name="Normal 7 2 3 7 6 2" xfId="26787" xr:uid="{00000000-0005-0000-0000-00002F600000}"/>
    <cellStyle name="Normal 7 2 3 7 6 3" xfId="44133" xr:uid="{00000000-0005-0000-0000-000030600000}"/>
    <cellStyle name="Normal 7 2 3 7 7" xfId="18114" xr:uid="{00000000-0005-0000-0000-000031600000}"/>
    <cellStyle name="Normal 7 2 3 7 8" xfId="35460" xr:uid="{00000000-0005-0000-0000-000032600000}"/>
    <cellStyle name="Normal 7 2 3 8" xfId="369" xr:uid="{00000000-0005-0000-0000-000033600000}"/>
    <cellStyle name="Normal 7 2 3 8 2" xfId="2182" xr:uid="{00000000-0005-0000-0000-000034600000}"/>
    <cellStyle name="Normal 7 2 3 8 2 2" xfId="7964" xr:uid="{00000000-0005-0000-0000-000035600000}"/>
    <cellStyle name="Normal 7 2 3 8 2 2 2" xfId="16637" xr:uid="{00000000-0005-0000-0000-000036600000}"/>
    <cellStyle name="Normal 7 2 3 8 2 2 2 2" xfId="33990" xr:uid="{00000000-0005-0000-0000-000037600000}"/>
    <cellStyle name="Normal 7 2 3 8 2 2 2 3" xfId="51336" xr:uid="{00000000-0005-0000-0000-000038600000}"/>
    <cellStyle name="Normal 7 2 3 8 2 2 3" xfId="25317" xr:uid="{00000000-0005-0000-0000-000039600000}"/>
    <cellStyle name="Normal 7 2 3 8 2 2 4" xfId="42663" xr:uid="{00000000-0005-0000-0000-00003A600000}"/>
    <cellStyle name="Normal 7 2 3 8 2 3" xfId="5465" xr:uid="{00000000-0005-0000-0000-00003B600000}"/>
    <cellStyle name="Normal 7 2 3 8 2 3 2" xfId="14138" xr:uid="{00000000-0005-0000-0000-00003C600000}"/>
    <cellStyle name="Normal 7 2 3 8 2 3 2 2" xfId="31491" xr:uid="{00000000-0005-0000-0000-00003D600000}"/>
    <cellStyle name="Normal 7 2 3 8 2 3 2 3" xfId="48837" xr:uid="{00000000-0005-0000-0000-00003E600000}"/>
    <cellStyle name="Normal 7 2 3 8 2 3 3" xfId="22818" xr:uid="{00000000-0005-0000-0000-00003F600000}"/>
    <cellStyle name="Normal 7 2 3 8 2 3 4" xfId="40164" xr:uid="{00000000-0005-0000-0000-000040600000}"/>
    <cellStyle name="Normal 7 2 3 8 2 4" xfId="10855" xr:uid="{00000000-0005-0000-0000-000041600000}"/>
    <cellStyle name="Normal 7 2 3 8 2 4 2" xfId="28208" xr:uid="{00000000-0005-0000-0000-000042600000}"/>
    <cellStyle name="Normal 7 2 3 8 2 4 3" xfId="45554" xr:uid="{00000000-0005-0000-0000-000043600000}"/>
    <cellStyle name="Normal 7 2 3 8 2 5" xfId="19535" xr:uid="{00000000-0005-0000-0000-000044600000}"/>
    <cellStyle name="Normal 7 2 3 8 2 6" xfId="36881" xr:uid="{00000000-0005-0000-0000-000045600000}"/>
    <cellStyle name="Normal 7 2 3 8 3" xfId="6151" xr:uid="{00000000-0005-0000-0000-000046600000}"/>
    <cellStyle name="Normal 7 2 3 8 3 2" xfId="14824" xr:uid="{00000000-0005-0000-0000-000047600000}"/>
    <cellStyle name="Normal 7 2 3 8 3 2 2" xfId="32177" xr:uid="{00000000-0005-0000-0000-000048600000}"/>
    <cellStyle name="Normal 7 2 3 8 3 2 3" xfId="49523" xr:uid="{00000000-0005-0000-0000-000049600000}"/>
    <cellStyle name="Normal 7 2 3 8 3 3" xfId="23504" xr:uid="{00000000-0005-0000-0000-00004A600000}"/>
    <cellStyle name="Normal 7 2 3 8 3 4" xfId="40850" xr:uid="{00000000-0005-0000-0000-00004B600000}"/>
    <cellStyle name="Normal 7 2 3 8 4" xfId="3995" xr:uid="{00000000-0005-0000-0000-00004C600000}"/>
    <cellStyle name="Normal 7 2 3 8 4 2" xfId="12668" xr:uid="{00000000-0005-0000-0000-00004D600000}"/>
    <cellStyle name="Normal 7 2 3 8 4 2 2" xfId="30021" xr:uid="{00000000-0005-0000-0000-00004E600000}"/>
    <cellStyle name="Normal 7 2 3 8 4 2 3" xfId="47367" xr:uid="{00000000-0005-0000-0000-00004F600000}"/>
    <cellStyle name="Normal 7 2 3 8 4 3" xfId="21348" xr:uid="{00000000-0005-0000-0000-000050600000}"/>
    <cellStyle name="Normal 7 2 3 8 4 4" xfId="38694" xr:uid="{00000000-0005-0000-0000-000051600000}"/>
    <cellStyle name="Normal 7 2 3 8 5" xfId="9042" xr:uid="{00000000-0005-0000-0000-000052600000}"/>
    <cellStyle name="Normal 7 2 3 8 5 2" xfId="26395" xr:uid="{00000000-0005-0000-0000-000053600000}"/>
    <cellStyle name="Normal 7 2 3 8 5 3" xfId="43741" xr:uid="{00000000-0005-0000-0000-000054600000}"/>
    <cellStyle name="Normal 7 2 3 8 6" xfId="17722" xr:uid="{00000000-0005-0000-0000-000055600000}"/>
    <cellStyle name="Normal 7 2 3 8 7" xfId="35068" xr:uid="{00000000-0005-0000-0000-000056600000}"/>
    <cellStyle name="Normal 7 2 3 9" xfId="1839" xr:uid="{00000000-0005-0000-0000-000057600000}"/>
    <cellStyle name="Normal 7 2 3 9 2" xfId="7621" xr:uid="{00000000-0005-0000-0000-000058600000}"/>
    <cellStyle name="Normal 7 2 3 9 2 2" xfId="16294" xr:uid="{00000000-0005-0000-0000-000059600000}"/>
    <cellStyle name="Normal 7 2 3 9 2 2 2" xfId="33647" xr:uid="{00000000-0005-0000-0000-00005A600000}"/>
    <cellStyle name="Normal 7 2 3 9 2 2 3" xfId="50993" xr:uid="{00000000-0005-0000-0000-00005B600000}"/>
    <cellStyle name="Normal 7 2 3 9 2 3" xfId="24974" xr:uid="{00000000-0005-0000-0000-00005C600000}"/>
    <cellStyle name="Normal 7 2 3 9 2 4" xfId="42320" xr:uid="{00000000-0005-0000-0000-00005D600000}"/>
    <cellStyle name="Normal 7 2 3 9 3" xfId="3652" xr:uid="{00000000-0005-0000-0000-00005E600000}"/>
    <cellStyle name="Normal 7 2 3 9 3 2" xfId="12325" xr:uid="{00000000-0005-0000-0000-00005F600000}"/>
    <cellStyle name="Normal 7 2 3 9 3 2 2" xfId="29678" xr:uid="{00000000-0005-0000-0000-000060600000}"/>
    <cellStyle name="Normal 7 2 3 9 3 2 3" xfId="47024" xr:uid="{00000000-0005-0000-0000-000061600000}"/>
    <cellStyle name="Normal 7 2 3 9 3 3" xfId="21005" xr:uid="{00000000-0005-0000-0000-000062600000}"/>
    <cellStyle name="Normal 7 2 3 9 3 4" xfId="38351" xr:uid="{00000000-0005-0000-0000-000063600000}"/>
    <cellStyle name="Normal 7 2 3 9 4" xfId="10512" xr:uid="{00000000-0005-0000-0000-000064600000}"/>
    <cellStyle name="Normal 7 2 3 9 4 2" xfId="27865" xr:uid="{00000000-0005-0000-0000-000065600000}"/>
    <cellStyle name="Normal 7 2 3 9 4 3" xfId="45211" xr:uid="{00000000-0005-0000-0000-000066600000}"/>
    <cellStyle name="Normal 7 2 3 9 5" xfId="19192" xr:uid="{00000000-0005-0000-0000-000067600000}"/>
    <cellStyle name="Normal 7 2 3 9 6" xfId="36538" xr:uid="{00000000-0005-0000-0000-000068600000}"/>
    <cellStyle name="Normal 7 2 4" xfId="43" xr:uid="{00000000-0005-0000-0000-000069600000}"/>
    <cellStyle name="Normal 7 2 4 10" xfId="5825" xr:uid="{00000000-0005-0000-0000-00006A600000}"/>
    <cellStyle name="Normal 7 2 4 10 2" xfId="14498" xr:uid="{00000000-0005-0000-0000-00006B600000}"/>
    <cellStyle name="Normal 7 2 4 10 2 2" xfId="31851" xr:uid="{00000000-0005-0000-0000-00006C600000}"/>
    <cellStyle name="Normal 7 2 4 10 2 3" xfId="49197" xr:uid="{00000000-0005-0000-0000-00006D600000}"/>
    <cellStyle name="Normal 7 2 4 10 3" xfId="23178" xr:uid="{00000000-0005-0000-0000-00006E600000}"/>
    <cellStyle name="Normal 7 2 4 10 4" xfId="40524" xr:uid="{00000000-0005-0000-0000-00006F600000}"/>
    <cellStyle name="Normal 7 2 4 11" xfId="2934" xr:uid="{00000000-0005-0000-0000-000070600000}"/>
    <cellStyle name="Normal 7 2 4 11 2" xfId="11607" xr:uid="{00000000-0005-0000-0000-000071600000}"/>
    <cellStyle name="Normal 7 2 4 11 2 2" xfId="28960" xr:uid="{00000000-0005-0000-0000-000072600000}"/>
    <cellStyle name="Normal 7 2 4 11 2 3" xfId="46306" xr:uid="{00000000-0005-0000-0000-000073600000}"/>
    <cellStyle name="Normal 7 2 4 11 3" xfId="20287" xr:uid="{00000000-0005-0000-0000-000074600000}"/>
    <cellStyle name="Normal 7 2 4 11 4" xfId="37633" xr:uid="{00000000-0005-0000-0000-000075600000}"/>
    <cellStyle name="Normal 7 2 4 12" xfId="8716" xr:uid="{00000000-0005-0000-0000-000076600000}"/>
    <cellStyle name="Normal 7 2 4 12 2" xfId="26069" xr:uid="{00000000-0005-0000-0000-000077600000}"/>
    <cellStyle name="Normal 7 2 4 12 3" xfId="43415" xr:uid="{00000000-0005-0000-0000-000078600000}"/>
    <cellStyle name="Normal 7 2 4 13" xfId="17396" xr:uid="{00000000-0005-0000-0000-000079600000}"/>
    <cellStyle name="Normal 7 2 4 14" xfId="34742" xr:uid="{00000000-0005-0000-0000-00007A600000}"/>
    <cellStyle name="Normal 7 2 4 2" xfId="92" xr:uid="{00000000-0005-0000-0000-00007B600000}"/>
    <cellStyle name="Normal 7 2 4 2 10" xfId="8765" xr:uid="{00000000-0005-0000-0000-00007C600000}"/>
    <cellStyle name="Normal 7 2 4 2 10 2" xfId="26118" xr:uid="{00000000-0005-0000-0000-00007D600000}"/>
    <cellStyle name="Normal 7 2 4 2 10 3" xfId="43464" xr:uid="{00000000-0005-0000-0000-00007E600000}"/>
    <cellStyle name="Normal 7 2 4 2 11" xfId="17445" xr:uid="{00000000-0005-0000-0000-00007F600000}"/>
    <cellStyle name="Normal 7 2 4 2 12" xfId="34791" xr:uid="{00000000-0005-0000-0000-000080600000}"/>
    <cellStyle name="Normal 7 2 4 2 2" xfId="337" xr:uid="{00000000-0005-0000-0000-000081600000}"/>
    <cellStyle name="Normal 7 2 4 2 2 10" xfId="35036" xr:uid="{00000000-0005-0000-0000-000082600000}"/>
    <cellStyle name="Normal 7 2 4 2 2 2" xfId="1072" xr:uid="{00000000-0005-0000-0000-000083600000}"/>
    <cellStyle name="Normal 7 2 4 2 2 2 2" xfId="2885" xr:uid="{00000000-0005-0000-0000-000084600000}"/>
    <cellStyle name="Normal 7 2 4 2 2 2 2 2" xfId="8667" xr:uid="{00000000-0005-0000-0000-000085600000}"/>
    <cellStyle name="Normal 7 2 4 2 2 2 2 2 2" xfId="17340" xr:uid="{00000000-0005-0000-0000-000086600000}"/>
    <cellStyle name="Normal 7 2 4 2 2 2 2 2 2 2" xfId="34693" xr:uid="{00000000-0005-0000-0000-000087600000}"/>
    <cellStyle name="Normal 7 2 4 2 2 2 2 2 2 3" xfId="52039" xr:uid="{00000000-0005-0000-0000-000088600000}"/>
    <cellStyle name="Normal 7 2 4 2 2 2 2 2 3" xfId="26020" xr:uid="{00000000-0005-0000-0000-000089600000}"/>
    <cellStyle name="Normal 7 2 4 2 2 2 2 2 4" xfId="43366" xr:uid="{00000000-0005-0000-0000-00008A600000}"/>
    <cellStyle name="Normal 7 2 4 2 2 2 2 3" xfId="4698" xr:uid="{00000000-0005-0000-0000-00008B600000}"/>
    <cellStyle name="Normal 7 2 4 2 2 2 2 3 2" xfId="13371" xr:uid="{00000000-0005-0000-0000-00008C600000}"/>
    <cellStyle name="Normal 7 2 4 2 2 2 2 3 2 2" xfId="30724" xr:uid="{00000000-0005-0000-0000-00008D600000}"/>
    <cellStyle name="Normal 7 2 4 2 2 2 2 3 2 3" xfId="48070" xr:uid="{00000000-0005-0000-0000-00008E600000}"/>
    <cellStyle name="Normal 7 2 4 2 2 2 2 3 3" xfId="22051" xr:uid="{00000000-0005-0000-0000-00008F600000}"/>
    <cellStyle name="Normal 7 2 4 2 2 2 2 3 4" xfId="39397" xr:uid="{00000000-0005-0000-0000-000090600000}"/>
    <cellStyle name="Normal 7 2 4 2 2 2 2 4" xfId="11558" xr:uid="{00000000-0005-0000-0000-000091600000}"/>
    <cellStyle name="Normal 7 2 4 2 2 2 2 4 2" xfId="28911" xr:uid="{00000000-0005-0000-0000-000092600000}"/>
    <cellStyle name="Normal 7 2 4 2 2 2 2 4 3" xfId="46257" xr:uid="{00000000-0005-0000-0000-000093600000}"/>
    <cellStyle name="Normal 7 2 4 2 2 2 2 5" xfId="20238" xr:uid="{00000000-0005-0000-0000-000094600000}"/>
    <cellStyle name="Normal 7 2 4 2 2 2 2 6" xfId="37584" xr:uid="{00000000-0005-0000-0000-000095600000}"/>
    <cellStyle name="Normal 7 2 4 2 2 2 3" xfId="1807" xr:uid="{00000000-0005-0000-0000-000096600000}"/>
    <cellStyle name="Normal 7 2 4 2 2 2 3 2" xfId="7589" xr:uid="{00000000-0005-0000-0000-000097600000}"/>
    <cellStyle name="Normal 7 2 4 2 2 2 3 2 2" xfId="16262" xr:uid="{00000000-0005-0000-0000-000098600000}"/>
    <cellStyle name="Normal 7 2 4 2 2 2 3 2 2 2" xfId="33615" xr:uid="{00000000-0005-0000-0000-000099600000}"/>
    <cellStyle name="Normal 7 2 4 2 2 2 3 2 2 3" xfId="50961" xr:uid="{00000000-0005-0000-0000-00009A600000}"/>
    <cellStyle name="Normal 7 2 4 2 2 2 3 2 3" xfId="24942" xr:uid="{00000000-0005-0000-0000-00009B600000}"/>
    <cellStyle name="Normal 7 2 4 2 2 2 3 2 4" xfId="42288" xr:uid="{00000000-0005-0000-0000-00009C600000}"/>
    <cellStyle name="Normal 7 2 4 2 2 2 3 3" xfId="5433" xr:uid="{00000000-0005-0000-0000-00009D600000}"/>
    <cellStyle name="Normal 7 2 4 2 2 2 3 3 2" xfId="14106" xr:uid="{00000000-0005-0000-0000-00009E600000}"/>
    <cellStyle name="Normal 7 2 4 2 2 2 3 3 2 2" xfId="31459" xr:uid="{00000000-0005-0000-0000-00009F600000}"/>
    <cellStyle name="Normal 7 2 4 2 2 2 3 3 2 3" xfId="48805" xr:uid="{00000000-0005-0000-0000-0000A0600000}"/>
    <cellStyle name="Normal 7 2 4 2 2 2 3 3 3" xfId="22786" xr:uid="{00000000-0005-0000-0000-0000A1600000}"/>
    <cellStyle name="Normal 7 2 4 2 2 2 3 3 4" xfId="40132" xr:uid="{00000000-0005-0000-0000-0000A2600000}"/>
    <cellStyle name="Normal 7 2 4 2 2 2 3 4" xfId="10480" xr:uid="{00000000-0005-0000-0000-0000A3600000}"/>
    <cellStyle name="Normal 7 2 4 2 2 2 3 4 2" xfId="27833" xr:uid="{00000000-0005-0000-0000-0000A4600000}"/>
    <cellStyle name="Normal 7 2 4 2 2 2 3 4 3" xfId="45179" xr:uid="{00000000-0005-0000-0000-0000A5600000}"/>
    <cellStyle name="Normal 7 2 4 2 2 2 3 5" xfId="19160" xr:uid="{00000000-0005-0000-0000-0000A6600000}"/>
    <cellStyle name="Normal 7 2 4 2 2 2 3 6" xfId="36506" xr:uid="{00000000-0005-0000-0000-0000A7600000}"/>
    <cellStyle name="Normal 7 2 4 2 2 2 4" xfId="6854" xr:uid="{00000000-0005-0000-0000-0000A8600000}"/>
    <cellStyle name="Normal 7 2 4 2 2 2 4 2" xfId="15527" xr:uid="{00000000-0005-0000-0000-0000A9600000}"/>
    <cellStyle name="Normal 7 2 4 2 2 2 4 2 2" xfId="32880" xr:uid="{00000000-0005-0000-0000-0000AA600000}"/>
    <cellStyle name="Normal 7 2 4 2 2 2 4 2 3" xfId="50226" xr:uid="{00000000-0005-0000-0000-0000AB600000}"/>
    <cellStyle name="Normal 7 2 4 2 2 2 4 3" xfId="24207" xr:uid="{00000000-0005-0000-0000-0000AC600000}"/>
    <cellStyle name="Normal 7 2 4 2 2 2 4 4" xfId="41553" xr:uid="{00000000-0005-0000-0000-0000AD600000}"/>
    <cellStyle name="Normal 7 2 4 2 2 2 5" xfId="3620" xr:uid="{00000000-0005-0000-0000-0000AE600000}"/>
    <cellStyle name="Normal 7 2 4 2 2 2 5 2" xfId="12293" xr:uid="{00000000-0005-0000-0000-0000AF600000}"/>
    <cellStyle name="Normal 7 2 4 2 2 2 5 2 2" xfId="29646" xr:uid="{00000000-0005-0000-0000-0000B0600000}"/>
    <cellStyle name="Normal 7 2 4 2 2 2 5 2 3" xfId="46992" xr:uid="{00000000-0005-0000-0000-0000B1600000}"/>
    <cellStyle name="Normal 7 2 4 2 2 2 5 3" xfId="20973" xr:uid="{00000000-0005-0000-0000-0000B2600000}"/>
    <cellStyle name="Normal 7 2 4 2 2 2 5 4" xfId="38319" xr:uid="{00000000-0005-0000-0000-0000B3600000}"/>
    <cellStyle name="Normal 7 2 4 2 2 2 6" xfId="9745" xr:uid="{00000000-0005-0000-0000-0000B4600000}"/>
    <cellStyle name="Normal 7 2 4 2 2 2 6 2" xfId="27098" xr:uid="{00000000-0005-0000-0000-0000B5600000}"/>
    <cellStyle name="Normal 7 2 4 2 2 2 6 3" xfId="44444" xr:uid="{00000000-0005-0000-0000-0000B6600000}"/>
    <cellStyle name="Normal 7 2 4 2 2 2 7" xfId="18425" xr:uid="{00000000-0005-0000-0000-0000B7600000}"/>
    <cellStyle name="Normal 7 2 4 2 2 2 8" xfId="35771" xr:uid="{00000000-0005-0000-0000-0000B8600000}"/>
    <cellStyle name="Normal 7 2 4 2 2 3" xfId="582" xr:uid="{00000000-0005-0000-0000-0000B9600000}"/>
    <cellStyle name="Normal 7 2 4 2 2 3 2" xfId="2395" xr:uid="{00000000-0005-0000-0000-0000BA600000}"/>
    <cellStyle name="Normal 7 2 4 2 2 3 2 2" xfId="8177" xr:uid="{00000000-0005-0000-0000-0000BB600000}"/>
    <cellStyle name="Normal 7 2 4 2 2 3 2 2 2" xfId="16850" xr:uid="{00000000-0005-0000-0000-0000BC600000}"/>
    <cellStyle name="Normal 7 2 4 2 2 3 2 2 2 2" xfId="34203" xr:uid="{00000000-0005-0000-0000-0000BD600000}"/>
    <cellStyle name="Normal 7 2 4 2 2 3 2 2 2 3" xfId="51549" xr:uid="{00000000-0005-0000-0000-0000BE600000}"/>
    <cellStyle name="Normal 7 2 4 2 2 3 2 2 3" xfId="25530" xr:uid="{00000000-0005-0000-0000-0000BF600000}"/>
    <cellStyle name="Normal 7 2 4 2 2 3 2 2 4" xfId="42876" xr:uid="{00000000-0005-0000-0000-0000C0600000}"/>
    <cellStyle name="Normal 7 2 4 2 2 3 2 3" xfId="5678" xr:uid="{00000000-0005-0000-0000-0000C1600000}"/>
    <cellStyle name="Normal 7 2 4 2 2 3 2 3 2" xfId="14351" xr:uid="{00000000-0005-0000-0000-0000C2600000}"/>
    <cellStyle name="Normal 7 2 4 2 2 3 2 3 2 2" xfId="31704" xr:uid="{00000000-0005-0000-0000-0000C3600000}"/>
    <cellStyle name="Normal 7 2 4 2 2 3 2 3 2 3" xfId="49050" xr:uid="{00000000-0005-0000-0000-0000C4600000}"/>
    <cellStyle name="Normal 7 2 4 2 2 3 2 3 3" xfId="23031" xr:uid="{00000000-0005-0000-0000-0000C5600000}"/>
    <cellStyle name="Normal 7 2 4 2 2 3 2 3 4" xfId="40377" xr:uid="{00000000-0005-0000-0000-0000C6600000}"/>
    <cellStyle name="Normal 7 2 4 2 2 3 2 4" xfId="11068" xr:uid="{00000000-0005-0000-0000-0000C7600000}"/>
    <cellStyle name="Normal 7 2 4 2 2 3 2 4 2" xfId="28421" xr:uid="{00000000-0005-0000-0000-0000C8600000}"/>
    <cellStyle name="Normal 7 2 4 2 2 3 2 4 3" xfId="45767" xr:uid="{00000000-0005-0000-0000-0000C9600000}"/>
    <cellStyle name="Normal 7 2 4 2 2 3 2 5" xfId="19748" xr:uid="{00000000-0005-0000-0000-0000CA600000}"/>
    <cellStyle name="Normal 7 2 4 2 2 3 2 6" xfId="37094" xr:uid="{00000000-0005-0000-0000-0000CB600000}"/>
    <cellStyle name="Normal 7 2 4 2 2 3 3" xfId="6364" xr:uid="{00000000-0005-0000-0000-0000CC600000}"/>
    <cellStyle name="Normal 7 2 4 2 2 3 3 2" xfId="15037" xr:uid="{00000000-0005-0000-0000-0000CD600000}"/>
    <cellStyle name="Normal 7 2 4 2 2 3 3 2 2" xfId="32390" xr:uid="{00000000-0005-0000-0000-0000CE600000}"/>
    <cellStyle name="Normal 7 2 4 2 2 3 3 2 3" xfId="49736" xr:uid="{00000000-0005-0000-0000-0000CF600000}"/>
    <cellStyle name="Normal 7 2 4 2 2 3 3 3" xfId="23717" xr:uid="{00000000-0005-0000-0000-0000D0600000}"/>
    <cellStyle name="Normal 7 2 4 2 2 3 3 4" xfId="41063" xr:uid="{00000000-0005-0000-0000-0000D1600000}"/>
    <cellStyle name="Normal 7 2 4 2 2 3 4" xfId="4208" xr:uid="{00000000-0005-0000-0000-0000D2600000}"/>
    <cellStyle name="Normal 7 2 4 2 2 3 4 2" xfId="12881" xr:uid="{00000000-0005-0000-0000-0000D3600000}"/>
    <cellStyle name="Normal 7 2 4 2 2 3 4 2 2" xfId="30234" xr:uid="{00000000-0005-0000-0000-0000D4600000}"/>
    <cellStyle name="Normal 7 2 4 2 2 3 4 2 3" xfId="47580" xr:uid="{00000000-0005-0000-0000-0000D5600000}"/>
    <cellStyle name="Normal 7 2 4 2 2 3 4 3" xfId="21561" xr:uid="{00000000-0005-0000-0000-0000D6600000}"/>
    <cellStyle name="Normal 7 2 4 2 2 3 4 4" xfId="38907" xr:uid="{00000000-0005-0000-0000-0000D7600000}"/>
    <cellStyle name="Normal 7 2 4 2 2 3 5" xfId="9255" xr:uid="{00000000-0005-0000-0000-0000D8600000}"/>
    <cellStyle name="Normal 7 2 4 2 2 3 5 2" xfId="26608" xr:uid="{00000000-0005-0000-0000-0000D9600000}"/>
    <cellStyle name="Normal 7 2 4 2 2 3 5 3" xfId="43954" xr:uid="{00000000-0005-0000-0000-0000DA600000}"/>
    <cellStyle name="Normal 7 2 4 2 2 3 6" xfId="17935" xr:uid="{00000000-0005-0000-0000-0000DB600000}"/>
    <cellStyle name="Normal 7 2 4 2 2 3 7" xfId="35281" xr:uid="{00000000-0005-0000-0000-0000DC600000}"/>
    <cellStyle name="Normal 7 2 4 2 2 4" xfId="2150" xr:uid="{00000000-0005-0000-0000-0000DD600000}"/>
    <cellStyle name="Normal 7 2 4 2 2 4 2" xfId="7932" xr:uid="{00000000-0005-0000-0000-0000DE600000}"/>
    <cellStyle name="Normal 7 2 4 2 2 4 2 2" xfId="16605" xr:uid="{00000000-0005-0000-0000-0000DF600000}"/>
    <cellStyle name="Normal 7 2 4 2 2 4 2 2 2" xfId="33958" xr:uid="{00000000-0005-0000-0000-0000E0600000}"/>
    <cellStyle name="Normal 7 2 4 2 2 4 2 2 3" xfId="51304" xr:uid="{00000000-0005-0000-0000-0000E1600000}"/>
    <cellStyle name="Normal 7 2 4 2 2 4 2 3" xfId="25285" xr:uid="{00000000-0005-0000-0000-0000E2600000}"/>
    <cellStyle name="Normal 7 2 4 2 2 4 2 4" xfId="42631" xr:uid="{00000000-0005-0000-0000-0000E3600000}"/>
    <cellStyle name="Normal 7 2 4 2 2 4 3" xfId="3963" xr:uid="{00000000-0005-0000-0000-0000E4600000}"/>
    <cellStyle name="Normal 7 2 4 2 2 4 3 2" xfId="12636" xr:uid="{00000000-0005-0000-0000-0000E5600000}"/>
    <cellStyle name="Normal 7 2 4 2 2 4 3 2 2" xfId="29989" xr:uid="{00000000-0005-0000-0000-0000E6600000}"/>
    <cellStyle name="Normal 7 2 4 2 2 4 3 2 3" xfId="47335" xr:uid="{00000000-0005-0000-0000-0000E7600000}"/>
    <cellStyle name="Normal 7 2 4 2 2 4 3 3" xfId="21316" xr:uid="{00000000-0005-0000-0000-0000E8600000}"/>
    <cellStyle name="Normal 7 2 4 2 2 4 3 4" xfId="38662" xr:uid="{00000000-0005-0000-0000-0000E9600000}"/>
    <cellStyle name="Normal 7 2 4 2 2 4 4" xfId="10823" xr:uid="{00000000-0005-0000-0000-0000EA600000}"/>
    <cellStyle name="Normal 7 2 4 2 2 4 4 2" xfId="28176" xr:uid="{00000000-0005-0000-0000-0000EB600000}"/>
    <cellStyle name="Normal 7 2 4 2 2 4 4 3" xfId="45522" xr:uid="{00000000-0005-0000-0000-0000EC600000}"/>
    <cellStyle name="Normal 7 2 4 2 2 4 5" xfId="19503" xr:uid="{00000000-0005-0000-0000-0000ED600000}"/>
    <cellStyle name="Normal 7 2 4 2 2 4 6" xfId="36849" xr:uid="{00000000-0005-0000-0000-0000EE600000}"/>
    <cellStyle name="Normal 7 2 4 2 2 5" xfId="1317" xr:uid="{00000000-0005-0000-0000-0000EF600000}"/>
    <cellStyle name="Normal 7 2 4 2 2 5 2" xfId="7099" xr:uid="{00000000-0005-0000-0000-0000F0600000}"/>
    <cellStyle name="Normal 7 2 4 2 2 5 2 2" xfId="15772" xr:uid="{00000000-0005-0000-0000-0000F1600000}"/>
    <cellStyle name="Normal 7 2 4 2 2 5 2 2 2" xfId="33125" xr:uid="{00000000-0005-0000-0000-0000F2600000}"/>
    <cellStyle name="Normal 7 2 4 2 2 5 2 2 3" xfId="50471" xr:uid="{00000000-0005-0000-0000-0000F3600000}"/>
    <cellStyle name="Normal 7 2 4 2 2 5 2 3" xfId="24452" xr:uid="{00000000-0005-0000-0000-0000F4600000}"/>
    <cellStyle name="Normal 7 2 4 2 2 5 2 4" xfId="41798" xr:uid="{00000000-0005-0000-0000-0000F5600000}"/>
    <cellStyle name="Normal 7 2 4 2 2 5 3" xfId="4943" xr:uid="{00000000-0005-0000-0000-0000F6600000}"/>
    <cellStyle name="Normal 7 2 4 2 2 5 3 2" xfId="13616" xr:uid="{00000000-0005-0000-0000-0000F7600000}"/>
    <cellStyle name="Normal 7 2 4 2 2 5 3 2 2" xfId="30969" xr:uid="{00000000-0005-0000-0000-0000F8600000}"/>
    <cellStyle name="Normal 7 2 4 2 2 5 3 2 3" xfId="48315" xr:uid="{00000000-0005-0000-0000-0000F9600000}"/>
    <cellStyle name="Normal 7 2 4 2 2 5 3 3" xfId="22296" xr:uid="{00000000-0005-0000-0000-0000FA600000}"/>
    <cellStyle name="Normal 7 2 4 2 2 5 3 4" xfId="39642" xr:uid="{00000000-0005-0000-0000-0000FB600000}"/>
    <cellStyle name="Normal 7 2 4 2 2 5 4" xfId="9990" xr:uid="{00000000-0005-0000-0000-0000FC600000}"/>
    <cellStyle name="Normal 7 2 4 2 2 5 4 2" xfId="27343" xr:uid="{00000000-0005-0000-0000-0000FD600000}"/>
    <cellStyle name="Normal 7 2 4 2 2 5 4 3" xfId="44689" xr:uid="{00000000-0005-0000-0000-0000FE600000}"/>
    <cellStyle name="Normal 7 2 4 2 2 5 5" xfId="18670" xr:uid="{00000000-0005-0000-0000-0000FF600000}"/>
    <cellStyle name="Normal 7 2 4 2 2 5 6" xfId="36016" xr:uid="{00000000-0005-0000-0000-000000610000}"/>
    <cellStyle name="Normal 7 2 4 2 2 6" xfId="6119" xr:uid="{00000000-0005-0000-0000-000001610000}"/>
    <cellStyle name="Normal 7 2 4 2 2 6 2" xfId="14792" xr:uid="{00000000-0005-0000-0000-000002610000}"/>
    <cellStyle name="Normal 7 2 4 2 2 6 2 2" xfId="32145" xr:uid="{00000000-0005-0000-0000-000003610000}"/>
    <cellStyle name="Normal 7 2 4 2 2 6 2 3" xfId="49491" xr:uid="{00000000-0005-0000-0000-000004610000}"/>
    <cellStyle name="Normal 7 2 4 2 2 6 3" xfId="23472" xr:uid="{00000000-0005-0000-0000-000005610000}"/>
    <cellStyle name="Normal 7 2 4 2 2 6 4" xfId="40818" xr:uid="{00000000-0005-0000-0000-000006610000}"/>
    <cellStyle name="Normal 7 2 4 2 2 7" xfId="3130" xr:uid="{00000000-0005-0000-0000-000007610000}"/>
    <cellStyle name="Normal 7 2 4 2 2 7 2" xfId="11803" xr:uid="{00000000-0005-0000-0000-000008610000}"/>
    <cellStyle name="Normal 7 2 4 2 2 7 2 2" xfId="29156" xr:uid="{00000000-0005-0000-0000-000009610000}"/>
    <cellStyle name="Normal 7 2 4 2 2 7 2 3" xfId="46502" xr:uid="{00000000-0005-0000-0000-00000A610000}"/>
    <cellStyle name="Normal 7 2 4 2 2 7 3" xfId="20483" xr:uid="{00000000-0005-0000-0000-00000B610000}"/>
    <cellStyle name="Normal 7 2 4 2 2 7 4" xfId="37829" xr:uid="{00000000-0005-0000-0000-00000C610000}"/>
    <cellStyle name="Normal 7 2 4 2 2 8" xfId="9010" xr:uid="{00000000-0005-0000-0000-00000D610000}"/>
    <cellStyle name="Normal 7 2 4 2 2 8 2" xfId="26363" xr:uid="{00000000-0005-0000-0000-00000E610000}"/>
    <cellStyle name="Normal 7 2 4 2 2 8 3" xfId="43709" xr:uid="{00000000-0005-0000-0000-00000F610000}"/>
    <cellStyle name="Normal 7 2 4 2 2 9" xfId="17690" xr:uid="{00000000-0005-0000-0000-000010610000}"/>
    <cellStyle name="Normal 7 2 4 2 3" xfId="239" xr:uid="{00000000-0005-0000-0000-000011610000}"/>
    <cellStyle name="Normal 7 2 4 2 3 10" xfId="34938" xr:uid="{00000000-0005-0000-0000-000012610000}"/>
    <cellStyle name="Normal 7 2 4 2 3 2" xfId="974" xr:uid="{00000000-0005-0000-0000-000013610000}"/>
    <cellStyle name="Normal 7 2 4 2 3 2 2" xfId="2787" xr:uid="{00000000-0005-0000-0000-000014610000}"/>
    <cellStyle name="Normal 7 2 4 2 3 2 2 2" xfId="8569" xr:uid="{00000000-0005-0000-0000-000015610000}"/>
    <cellStyle name="Normal 7 2 4 2 3 2 2 2 2" xfId="17242" xr:uid="{00000000-0005-0000-0000-000016610000}"/>
    <cellStyle name="Normal 7 2 4 2 3 2 2 2 2 2" xfId="34595" xr:uid="{00000000-0005-0000-0000-000017610000}"/>
    <cellStyle name="Normal 7 2 4 2 3 2 2 2 2 3" xfId="51941" xr:uid="{00000000-0005-0000-0000-000018610000}"/>
    <cellStyle name="Normal 7 2 4 2 3 2 2 2 3" xfId="25922" xr:uid="{00000000-0005-0000-0000-000019610000}"/>
    <cellStyle name="Normal 7 2 4 2 3 2 2 2 4" xfId="43268" xr:uid="{00000000-0005-0000-0000-00001A610000}"/>
    <cellStyle name="Normal 7 2 4 2 3 2 2 3" xfId="4600" xr:uid="{00000000-0005-0000-0000-00001B610000}"/>
    <cellStyle name="Normal 7 2 4 2 3 2 2 3 2" xfId="13273" xr:uid="{00000000-0005-0000-0000-00001C610000}"/>
    <cellStyle name="Normal 7 2 4 2 3 2 2 3 2 2" xfId="30626" xr:uid="{00000000-0005-0000-0000-00001D610000}"/>
    <cellStyle name="Normal 7 2 4 2 3 2 2 3 2 3" xfId="47972" xr:uid="{00000000-0005-0000-0000-00001E610000}"/>
    <cellStyle name="Normal 7 2 4 2 3 2 2 3 3" xfId="21953" xr:uid="{00000000-0005-0000-0000-00001F610000}"/>
    <cellStyle name="Normal 7 2 4 2 3 2 2 3 4" xfId="39299" xr:uid="{00000000-0005-0000-0000-000020610000}"/>
    <cellStyle name="Normal 7 2 4 2 3 2 2 4" xfId="11460" xr:uid="{00000000-0005-0000-0000-000021610000}"/>
    <cellStyle name="Normal 7 2 4 2 3 2 2 4 2" xfId="28813" xr:uid="{00000000-0005-0000-0000-000022610000}"/>
    <cellStyle name="Normal 7 2 4 2 3 2 2 4 3" xfId="46159" xr:uid="{00000000-0005-0000-0000-000023610000}"/>
    <cellStyle name="Normal 7 2 4 2 3 2 2 5" xfId="20140" xr:uid="{00000000-0005-0000-0000-000024610000}"/>
    <cellStyle name="Normal 7 2 4 2 3 2 2 6" xfId="37486" xr:uid="{00000000-0005-0000-0000-000025610000}"/>
    <cellStyle name="Normal 7 2 4 2 3 2 3" xfId="1709" xr:uid="{00000000-0005-0000-0000-000026610000}"/>
    <cellStyle name="Normal 7 2 4 2 3 2 3 2" xfId="7491" xr:uid="{00000000-0005-0000-0000-000027610000}"/>
    <cellStyle name="Normal 7 2 4 2 3 2 3 2 2" xfId="16164" xr:uid="{00000000-0005-0000-0000-000028610000}"/>
    <cellStyle name="Normal 7 2 4 2 3 2 3 2 2 2" xfId="33517" xr:uid="{00000000-0005-0000-0000-000029610000}"/>
    <cellStyle name="Normal 7 2 4 2 3 2 3 2 2 3" xfId="50863" xr:uid="{00000000-0005-0000-0000-00002A610000}"/>
    <cellStyle name="Normal 7 2 4 2 3 2 3 2 3" xfId="24844" xr:uid="{00000000-0005-0000-0000-00002B610000}"/>
    <cellStyle name="Normal 7 2 4 2 3 2 3 2 4" xfId="42190" xr:uid="{00000000-0005-0000-0000-00002C610000}"/>
    <cellStyle name="Normal 7 2 4 2 3 2 3 3" xfId="5335" xr:uid="{00000000-0005-0000-0000-00002D610000}"/>
    <cellStyle name="Normal 7 2 4 2 3 2 3 3 2" xfId="14008" xr:uid="{00000000-0005-0000-0000-00002E610000}"/>
    <cellStyle name="Normal 7 2 4 2 3 2 3 3 2 2" xfId="31361" xr:uid="{00000000-0005-0000-0000-00002F610000}"/>
    <cellStyle name="Normal 7 2 4 2 3 2 3 3 2 3" xfId="48707" xr:uid="{00000000-0005-0000-0000-000030610000}"/>
    <cellStyle name="Normal 7 2 4 2 3 2 3 3 3" xfId="22688" xr:uid="{00000000-0005-0000-0000-000031610000}"/>
    <cellStyle name="Normal 7 2 4 2 3 2 3 3 4" xfId="40034" xr:uid="{00000000-0005-0000-0000-000032610000}"/>
    <cellStyle name="Normal 7 2 4 2 3 2 3 4" xfId="10382" xr:uid="{00000000-0005-0000-0000-000033610000}"/>
    <cellStyle name="Normal 7 2 4 2 3 2 3 4 2" xfId="27735" xr:uid="{00000000-0005-0000-0000-000034610000}"/>
    <cellStyle name="Normal 7 2 4 2 3 2 3 4 3" xfId="45081" xr:uid="{00000000-0005-0000-0000-000035610000}"/>
    <cellStyle name="Normal 7 2 4 2 3 2 3 5" xfId="19062" xr:uid="{00000000-0005-0000-0000-000036610000}"/>
    <cellStyle name="Normal 7 2 4 2 3 2 3 6" xfId="36408" xr:uid="{00000000-0005-0000-0000-000037610000}"/>
    <cellStyle name="Normal 7 2 4 2 3 2 4" xfId="6756" xr:uid="{00000000-0005-0000-0000-000038610000}"/>
    <cellStyle name="Normal 7 2 4 2 3 2 4 2" xfId="15429" xr:uid="{00000000-0005-0000-0000-000039610000}"/>
    <cellStyle name="Normal 7 2 4 2 3 2 4 2 2" xfId="32782" xr:uid="{00000000-0005-0000-0000-00003A610000}"/>
    <cellStyle name="Normal 7 2 4 2 3 2 4 2 3" xfId="50128" xr:uid="{00000000-0005-0000-0000-00003B610000}"/>
    <cellStyle name="Normal 7 2 4 2 3 2 4 3" xfId="24109" xr:uid="{00000000-0005-0000-0000-00003C610000}"/>
    <cellStyle name="Normal 7 2 4 2 3 2 4 4" xfId="41455" xr:uid="{00000000-0005-0000-0000-00003D610000}"/>
    <cellStyle name="Normal 7 2 4 2 3 2 5" xfId="3522" xr:uid="{00000000-0005-0000-0000-00003E610000}"/>
    <cellStyle name="Normal 7 2 4 2 3 2 5 2" xfId="12195" xr:uid="{00000000-0005-0000-0000-00003F610000}"/>
    <cellStyle name="Normal 7 2 4 2 3 2 5 2 2" xfId="29548" xr:uid="{00000000-0005-0000-0000-000040610000}"/>
    <cellStyle name="Normal 7 2 4 2 3 2 5 2 3" xfId="46894" xr:uid="{00000000-0005-0000-0000-000041610000}"/>
    <cellStyle name="Normal 7 2 4 2 3 2 5 3" xfId="20875" xr:uid="{00000000-0005-0000-0000-000042610000}"/>
    <cellStyle name="Normal 7 2 4 2 3 2 5 4" xfId="38221" xr:uid="{00000000-0005-0000-0000-000043610000}"/>
    <cellStyle name="Normal 7 2 4 2 3 2 6" xfId="9647" xr:uid="{00000000-0005-0000-0000-000044610000}"/>
    <cellStyle name="Normal 7 2 4 2 3 2 6 2" xfId="27000" xr:uid="{00000000-0005-0000-0000-000045610000}"/>
    <cellStyle name="Normal 7 2 4 2 3 2 6 3" xfId="44346" xr:uid="{00000000-0005-0000-0000-000046610000}"/>
    <cellStyle name="Normal 7 2 4 2 3 2 7" xfId="18327" xr:uid="{00000000-0005-0000-0000-000047610000}"/>
    <cellStyle name="Normal 7 2 4 2 3 2 8" xfId="35673" xr:uid="{00000000-0005-0000-0000-000048610000}"/>
    <cellStyle name="Normal 7 2 4 2 3 3" xfId="729" xr:uid="{00000000-0005-0000-0000-000049610000}"/>
    <cellStyle name="Normal 7 2 4 2 3 3 2" xfId="2542" xr:uid="{00000000-0005-0000-0000-00004A610000}"/>
    <cellStyle name="Normal 7 2 4 2 3 3 2 2" xfId="8324" xr:uid="{00000000-0005-0000-0000-00004B610000}"/>
    <cellStyle name="Normal 7 2 4 2 3 3 2 2 2" xfId="16997" xr:uid="{00000000-0005-0000-0000-00004C610000}"/>
    <cellStyle name="Normal 7 2 4 2 3 3 2 2 2 2" xfId="34350" xr:uid="{00000000-0005-0000-0000-00004D610000}"/>
    <cellStyle name="Normal 7 2 4 2 3 3 2 2 2 3" xfId="51696" xr:uid="{00000000-0005-0000-0000-00004E610000}"/>
    <cellStyle name="Normal 7 2 4 2 3 3 2 2 3" xfId="25677" xr:uid="{00000000-0005-0000-0000-00004F610000}"/>
    <cellStyle name="Normal 7 2 4 2 3 3 2 2 4" xfId="43023" xr:uid="{00000000-0005-0000-0000-000050610000}"/>
    <cellStyle name="Normal 7 2 4 2 3 3 2 3" xfId="5776" xr:uid="{00000000-0005-0000-0000-000051610000}"/>
    <cellStyle name="Normal 7 2 4 2 3 3 2 3 2" xfId="14449" xr:uid="{00000000-0005-0000-0000-000052610000}"/>
    <cellStyle name="Normal 7 2 4 2 3 3 2 3 2 2" xfId="31802" xr:uid="{00000000-0005-0000-0000-000053610000}"/>
    <cellStyle name="Normal 7 2 4 2 3 3 2 3 2 3" xfId="49148" xr:uid="{00000000-0005-0000-0000-000054610000}"/>
    <cellStyle name="Normal 7 2 4 2 3 3 2 3 3" xfId="23129" xr:uid="{00000000-0005-0000-0000-000055610000}"/>
    <cellStyle name="Normal 7 2 4 2 3 3 2 3 4" xfId="40475" xr:uid="{00000000-0005-0000-0000-000056610000}"/>
    <cellStyle name="Normal 7 2 4 2 3 3 2 4" xfId="11215" xr:uid="{00000000-0005-0000-0000-000057610000}"/>
    <cellStyle name="Normal 7 2 4 2 3 3 2 4 2" xfId="28568" xr:uid="{00000000-0005-0000-0000-000058610000}"/>
    <cellStyle name="Normal 7 2 4 2 3 3 2 4 3" xfId="45914" xr:uid="{00000000-0005-0000-0000-000059610000}"/>
    <cellStyle name="Normal 7 2 4 2 3 3 2 5" xfId="19895" xr:uid="{00000000-0005-0000-0000-00005A610000}"/>
    <cellStyle name="Normal 7 2 4 2 3 3 2 6" xfId="37241" xr:uid="{00000000-0005-0000-0000-00005B610000}"/>
    <cellStyle name="Normal 7 2 4 2 3 3 3" xfId="6511" xr:uid="{00000000-0005-0000-0000-00005C610000}"/>
    <cellStyle name="Normal 7 2 4 2 3 3 3 2" xfId="15184" xr:uid="{00000000-0005-0000-0000-00005D610000}"/>
    <cellStyle name="Normal 7 2 4 2 3 3 3 2 2" xfId="32537" xr:uid="{00000000-0005-0000-0000-00005E610000}"/>
    <cellStyle name="Normal 7 2 4 2 3 3 3 2 3" xfId="49883" xr:uid="{00000000-0005-0000-0000-00005F610000}"/>
    <cellStyle name="Normal 7 2 4 2 3 3 3 3" xfId="23864" xr:uid="{00000000-0005-0000-0000-000060610000}"/>
    <cellStyle name="Normal 7 2 4 2 3 3 3 4" xfId="41210" xr:uid="{00000000-0005-0000-0000-000061610000}"/>
    <cellStyle name="Normal 7 2 4 2 3 3 4" xfId="4355" xr:uid="{00000000-0005-0000-0000-000062610000}"/>
    <cellStyle name="Normal 7 2 4 2 3 3 4 2" xfId="13028" xr:uid="{00000000-0005-0000-0000-000063610000}"/>
    <cellStyle name="Normal 7 2 4 2 3 3 4 2 2" xfId="30381" xr:uid="{00000000-0005-0000-0000-000064610000}"/>
    <cellStyle name="Normal 7 2 4 2 3 3 4 2 3" xfId="47727" xr:uid="{00000000-0005-0000-0000-000065610000}"/>
    <cellStyle name="Normal 7 2 4 2 3 3 4 3" xfId="21708" xr:uid="{00000000-0005-0000-0000-000066610000}"/>
    <cellStyle name="Normal 7 2 4 2 3 3 4 4" xfId="39054" xr:uid="{00000000-0005-0000-0000-000067610000}"/>
    <cellStyle name="Normal 7 2 4 2 3 3 5" xfId="9402" xr:uid="{00000000-0005-0000-0000-000068610000}"/>
    <cellStyle name="Normal 7 2 4 2 3 3 5 2" xfId="26755" xr:uid="{00000000-0005-0000-0000-000069610000}"/>
    <cellStyle name="Normal 7 2 4 2 3 3 5 3" xfId="44101" xr:uid="{00000000-0005-0000-0000-00006A610000}"/>
    <cellStyle name="Normal 7 2 4 2 3 3 6" xfId="18082" xr:uid="{00000000-0005-0000-0000-00006B610000}"/>
    <cellStyle name="Normal 7 2 4 2 3 3 7" xfId="35428" xr:uid="{00000000-0005-0000-0000-00006C610000}"/>
    <cellStyle name="Normal 7 2 4 2 3 4" xfId="2052" xr:uid="{00000000-0005-0000-0000-00006D610000}"/>
    <cellStyle name="Normal 7 2 4 2 3 4 2" xfId="7834" xr:uid="{00000000-0005-0000-0000-00006E610000}"/>
    <cellStyle name="Normal 7 2 4 2 3 4 2 2" xfId="16507" xr:uid="{00000000-0005-0000-0000-00006F610000}"/>
    <cellStyle name="Normal 7 2 4 2 3 4 2 2 2" xfId="33860" xr:uid="{00000000-0005-0000-0000-000070610000}"/>
    <cellStyle name="Normal 7 2 4 2 3 4 2 2 3" xfId="51206" xr:uid="{00000000-0005-0000-0000-000071610000}"/>
    <cellStyle name="Normal 7 2 4 2 3 4 2 3" xfId="25187" xr:uid="{00000000-0005-0000-0000-000072610000}"/>
    <cellStyle name="Normal 7 2 4 2 3 4 2 4" xfId="42533" xr:uid="{00000000-0005-0000-0000-000073610000}"/>
    <cellStyle name="Normal 7 2 4 2 3 4 3" xfId="3865" xr:uid="{00000000-0005-0000-0000-000074610000}"/>
    <cellStyle name="Normal 7 2 4 2 3 4 3 2" xfId="12538" xr:uid="{00000000-0005-0000-0000-000075610000}"/>
    <cellStyle name="Normal 7 2 4 2 3 4 3 2 2" xfId="29891" xr:uid="{00000000-0005-0000-0000-000076610000}"/>
    <cellStyle name="Normal 7 2 4 2 3 4 3 2 3" xfId="47237" xr:uid="{00000000-0005-0000-0000-000077610000}"/>
    <cellStyle name="Normal 7 2 4 2 3 4 3 3" xfId="21218" xr:uid="{00000000-0005-0000-0000-000078610000}"/>
    <cellStyle name="Normal 7 2 4 2 3 4 3 4" xfId="38564" xr:uid="{00000000-0005-0000-0000-000079610000}"/>
    <cellStyle name="Normal 7 2 4 2 3 4 4" xfId="10725" xr:uid="{00000000-0005-0000-0000-00007A610000}"/>
    <cellStyle name="Normal 7 2 4 2 3 4 4 2" xfId="28078" xr:uid="{00000000-0005-0000-0000-00007B610000}"/>
    <cellStyle name="Normal 7 2 4 2 3 4 4 3" xfId="45424" xr:uid="{00000000-0005-0000-0000-00007C610000}"/>
    <cellStyle name="Normal 7 2 4 2 3 4 5" xfId="19405" xr:uid="{00000000-0005-0000-0000-00007D610000}"/>
    <cellStyle name="Normal 7 2 4 2 3 4 6" xfId="36751" xr:uid="{00000000-0005-0000-0000-00007E610000}"/>
    <cellStyle name="Normal 7 2 4 2 3 5" xfId="1464" xr:uid="{00000000-0005-0000-0000-00007F610000}"/>
    <cellStyle name="Normal 7 2 4 2 3 5 2" xfId="7246" xr:uid="{00000000-0005-0000-0000-000080610000}"/>
    <cellStyle name="Normal 7 2 4 2 3 5 2 2" xfId="15919" xr:uid="{00000000-0005-0000-0000-000081610000}"/>
    <cellStyle name="Normal 7 2 4 2 3 5 2 2 2" xfId="33272" xr:uid="{00000000-0005-0000-0000-000082610000}"/>
    <cellStyle name="Normal 7 2 4 2 3 5 2 2 3" xfId="50618" xr:uid="{00000000-0005-0000-0000-000083610000}"/>
    <cellStyle name="Normal 7 2 4 2 3 5 2 3" xfId="24599" xr:uid="{00000000-0005-0000-0000-000084610000}"/>
    <cellStyle name="Normal 7 2 4 2 3 5 2 4" xfId="41945" xr:uid="{00000000-0005-0000-0000-000085610000}"/>
    <cellStyle name="Normal 7 2 4 2 3 5 3" xfId="5090" xr:uid="{00000000-0005-0000-0000-000086610000}"/>
    <cellStyle name="Normal 7 2 4 2 3 5 3 2" xfId="13763" xr:uid="{00000000-0005-0000-0000-000087610000}"/>
    <cellStyle name="Normal 7 2 4 2 3 5 3 2 2" xfId="31116" xr:uid="{00000000-0005-0000-0000-000088610000}"/>
    <cellStyle name="Normal 7 2 4 2 3 5 3 2 3" xfId="48462" xr:uid="{00000000-0005-0000-0000-000089610000}"/>
    <cellStyle name="Normal 7 2 4 2 3 5 3 3" xfId="22443" xr:uid="{00000000-0005-0000-0000-00008A610000}"/>
    <cellStyle name="Normal 7 2 4 2 3 5 3 4" xfId="39789" xr:uid="{00000000-0005-0000-0000-00008B610000}"/>
    <cellStyle name="Normal 7 2 4 2 3 5 4" xfId="10137" xr:uid="{00000000-0005-0000-0000-00008C610000}"/>
    <cellStyle name="Normal 7 2 4 2 3 5 4 2" xfId="27490" xr:uid="{00000000-0005-0000-0000-00008D610000}"/>
    <cellStyle name="Normal 7 2 4 2 3 5 4 3" xfId="44836" xr:uid="{00000000-0005-0000-0000-00008E610000}"/>
    <cellStyle name="Normal 7 2 4 2 3 5 5" xfId="18817" xr:uid="{00000000-0005-0000-0000-00008F610000}"/>
    <cellStyle name="Normal 7 2 4 2 3 5 6" xfId="36163" xr:uid="{00000000-0005-0000-0000-000090610000}"/>
    <cellStyle name="Normal 7 2 4 2 3 6" xfId="6021" xr:uid="{00000000-0005-0000-0000-000091610000}"/>
    <cellStyle name="Normal 7 2 4 2 3 6 2" xfId="14694" xr:uid="{00000000-0005-0000-0000-000092610000}"/>
    <cellStyle name="Normal 7 2 4 2 3 6 2 2" xfId="32047" xr:uid="{00000000-0005-0000-0000-000093610000}"/>
    <cellStyle name="Normal 7 2 4 2 3 6 2 3" xfId="49393" xr:uid="{00000000-0005-0000-0000-000094610000}"/>
    <cellStyle name="Normal 7 2 4 2 3 6 3" xfId="23374" xr:uid="{00000000-0005-0000-0000-000095610000}"/>
    <cellStyle name="Normal 7 2 4 2 3 6 4" xfId="40720" xr:uid="{00000000-0005-0000-0000-000096610000}"/>
    <cellStyle name="Normal 7 2 4 2 3 7" xfId="3277" xr:uid="{00000000-0005-0000-0000-000097610000}"/>
    <cellStyle name="Normal 7 2 4 2 3 7 2" xfId="11950" xr:uid="{00000000-0005-0000-0000-000098610000}"/>
    <cellStyle name="Normal 7 2 4 2 3 7 2 2" xfId="29303" xr:uid="{00000000-0005-0000-0000-000099610000}"/>
    <cellStyle name="Normal 7 2 4 2 3 7 2 3" xfId="46649" xr:uid="{00000000-0005-0000-0000-00009A610000}"/>
    <cellStyle name="Normal 7 2 4 2 3 7 3" xfId="20630" xr:uid="{00000000-0005-0000-0000-00009B610000}"/>
    <cellStyle name="Normal 7 2 4 2 3 7 4" xfId="37976" xr:uid="{00000000-0005-0000-0000-00009C610000}"/>
    <cellStyle name="Normal 7 2 4 2 3 8" xfId="8912" xr:uid="{00000000-0005-0000-0000-00009D610000}"/>
    <cellStyle name="Normal 7 2 4 2 3 8 2" xfId="26265" xr:uid="{00000000-0005-0000-0000-00009E610000}"/>
    <cellStyle name="Normal 7 2 4 2 3 8 3" xfId="43611" xr:uid="{00000000-0005-0000-0000-00009F610000}"/>
    <cellStyle name="Normal 7 2 4 2 3 9" xfId="17592" xr:uid="{00000000-0005-0000-0000-0000A0610000}"/>
    <cellStyle name="Normal 7 2 4 2 4" xfId="827" xr:uid="{00000000-0005-0000-0000-0000A1610000}"/>
    <cellStyle name="Normal 7 2 4 2 4 2" xfId="2640" xr:uid="{00000000-0005-0000-0000-0000A2610000}"/>
    <cellStyle name="Normal 7 2 4 2 4 2 2" xfId="8422" xr:uid="{00000000-0005-0000-0000-0000A3610000}"/>
    <cellStyle name="Normal 7 2 4 2 4 2 2 2" xfId="17095" xr:uid="{00000000-0005-0000-0000-0000A4610000}"/>
    <cellStyle name="Normal 7 2 4 2 4 2 2 2 2" xfId="34448" xr:uid="{00000000-0005-0000-0000-0000A5610000}"/>
    <cellStyle name="Normal 7 2 4 2 4 2 2 2 3" xfId="51794" xr:uid="{00000000-0005-0000-0000-0000A6610000}"/>
    <cellStyle name="Normal 7 2 4 2 4 2 2 3" xfId="25775" xr:uid="{00000000-0005-0000-0000-0000A7610000}"/>
    <cellStyle name="Normal 7 2 4 2 4 2 2 4" xfId="43121" xr:uid="{00000000-0005-0000-0000-0000A8610000}"/>
    <cellStyle name="Normal 7 2 4 2 4 2 3" xfId="4453" xr:uid="{00000000-0005-0000-0000-0000A9610000}"/>
    <cellStyle name="Normal 7 2 4 2 4 2 3 2" xfId="13126" xr:uid="{00000000-0005-0000-0000-0000AA610000}"/>
    <cellStyle name="Normal 7 2 4 2 4 2 3 2 2" xfId="30479" xr:uid="{00000000-0005-0000-0000-0000AB610000}"/>
    <cellStyle name="Normal 7 2 4 2 4 2 3 2 3" xfId="47825" xr:uid="{00000000-0005-0000-0000-0000AC610000}"/>
    <cellStyle name="Normal 7 2 4 2 4 2 3 3" xfId="21806" xr:uid="{00000000-0005-0000-0000-0000AD610000}"/>
    <cellStyle name="Normal 7 2 4 2 4 2 3 4" xfId="39152" xr:uid="{00000000-0005-0000-0000-0000AE610000}"/>
    <cellStyle name="Normal 7 2 4 2 4 2 4" xfId="11313" xr:uid="{00000000-0005-0000-0000-0000AF610000}"/>
    <cellStyle name="Normal 7 2 4 2 4 2 4 2" xfId="28666" xr:uid="{00000000-0005-0000-0000-0000B0610000}"/>
    <cellStyle name="Normal 7 2 4 2 4 2 4 3" xfId="46012" xr:uid="{00000000-0005-0000-0000-0000B1610000}"/>
    <cellStyle name="Normal 7 2 4 2 4 2 5" xfId="19993" xr:uid="{00000000-0005-0000-0000-0000B2610000}"/>
    <cellStyle name="Normal 7 2 4 2 4 2 6" xfId="37339" xr:uid="{00000000-0005-0000-0000-0000B3610000}"/>
    <cellStyle name="Normal 7 2 4 2 4 3" xfId="1562" xr:uid="{00000000-0005-0000-0000-0000B4610000}"/>
    <cellStyle name="Normal 7 2 4 2 4 3 2" xfId="7344" xr:uid="{00000000-0005-0000-0000-0000B5610000}"/>
    <cellStyle name="Normal 7 2 4 2 4 3 2 2" xfId="16017" xr:uid="{00000000-0005-0000-0000-0000B6610000}"/>
    <cellStyle name="Normal 7 2 4 2 4 3 2 2 2" xfId="33370" xr:uid="{00000000-0005-0000-0000-0000B7610000}"/>
    <cellStyle name="Normal 7 2 4 2 4 3 2 2 3" xfId="50716" xr:uid="{00000000-0005-0000-0000-0000B8610000}"/>
    <cellStyle name="Normal 7 2 4 2 4 3 2 3" xfId="24697" xr:uid="{00000000-0005-0000-0000-0000B9610000}"/>
    <cellStyle name="Normal 7 2 4 2 4 3 2 4" xfId="42043" xr:uid="{00000000-0005-0000-0000-0000BA610000}"/>
    <cellStyle name="Normal 7 2 4 2 4 3 3" xfId="5188" xr:uid="{00000000-0005-0000-0000-0000BB610000}"/>
    <cellStyle name="Normal 7 2 4 2 4 3 3 2" xfId="13861" xr:uid="{00000000-0005-0000-0000-0000BC610000}"/>
    <cellStyle name="Normal 7 2 4 2 4 3 3 2 2" xfId="31214" xr:uid="{00000000-0005-0000-0000-0000BD610000}"/>
    <cellStyle name="Normal 7 2 4 2 4 3 3 2 3" xfId="48560" xr:uid="{00000000-0005-0000-0000-0000BE610000}"/>
    <cellStyle name="Normal 7 2 4 2 4 3 3 3" xfId="22541" xr:uid="{00000000-0005-0000-0000-0000BF610000}"/>
    <cellStyle name="Normal 7 2 4 2 4 3 3 4" xfId="39887" xr:uid="{00000000-0005-0000-0000-0000C0610000}"/>
    <cellStyle name="Normal 7 2 4 2 4 3 4" xfId="10235" xr:uid="{00000000-0005-0000-0000-0000C1610000}"/>
    <cellStyle name="Normal 7 2 4 2 4 3 4 2" xfId="27588" xr:uid="{00000000-0005-0000-0000-0000C2610000}"/>
    <cellStyle name="Normal 7 2 4 2 4 3 4 3" xfId="44934" xr:uid="{00000000-0005-0000-0000-0000C3610000}"/>
    <cellStyle name="Normal 7 2 4 2 4 3 5" xfId="18915" xr:uid="{00000000-0005-0000-0000-0000C4610000}"/>
    <cellStyle name="Normal 7 2 4 2 4 3 6" xfId="36261" xr:uid="{00000000-0005-0000-0000-0000C5610000}"/>
    <cellStyle name="Normal 7 2 4 2 4 4" xfId="6609" xr:uid="{00000000-0005-0000-0000-0000C6610000}"/>
    <cellStyle name="Normal 7 2 4 2 4 4 2" xfId="15282" xr:uid="{00000000-0005-0000-0000-0000C7610000}"/>
    <cellStyle name="Normal 7 2 4 2 4 4 2 2" xfId="32635" xr:uid="{00000000-0005-0000-0000-0000C8610000}"/>
    <cellStyle name="Normal 7 2 4 2 4 4 2 3" xfId="49981" xr:uid="{00000000-0005-0000-0000-0000C9610000}"/>
    <cellStyle name="Normal 7 2 4 2 4 4 3" xfId="23962" xr:uid="{00000000-0005-0000-0000-0000CA610000}"/>
    <cellStyle name="Normal 7 2 4 2 4 4 4" xfId="41308" xr:uid="{00000000-0005-0000-0000-0000CB610000}"/>
    <cellStyle name="Normal 7 2 4 2 4 5" xfId="3375" xr:uid="{00000000-0005-0000-0000-0000CC610000}"/>
    <cellStyle name="Normal 7 2 4 2 4 5 2" xfId="12048" xr:uid="{00000000-0005-0000-0000-0000CD610000}"/>
    <cellStyle name="Normal 7 2 4 2 4 5 2 2" xfId="29401" xr:uid="{00000000-0005-0000-0000-0000CE610000}"/>
    <cellStyle name="Normal 7 2 4 2 4 5 2 3" xfId="46747" xr:uid="{00000000-0005-0000-0000-0000CF610000}"/>
    <cellStyle name="Normal 7 2 4 2 4 5 3" xfId="20728" xr:uid="{00000000-0005-0000-0000-0000D0610000}"/>
    <cellStyle name="Normal 7 2 4 2 4 5 4" xfId="38074" xr:uid="{00000000-0005-0000-0000-0000D1610000}"/>
    <cellStyle name="Normal 7 2 4 2 4 6" xfId="9500" xr:uid="{00000000-0005-0000-0000-0000D2610000}"/>
    <cellStyle name="Normal 7 2 4 2 4 6 2" xfId="26853" xr:uid="{00000000-0005-0000-0000-0000D3610000}"/>
    <cellStyle name="Normal 7 2 4 2 4 6 3" xfId="44199" xr:uid="{00000000-0005-0000-0000-0000D4610000}"/>
    <cellStyle name="Normal 7 2 4 2 4 7" xfId="18180" xr:uid="{00000000-0005-0000-0000-0000D5610000}"/>
    <cellStyle name="Normal 7 2 4 2 4 8" xfId="35526" xr:uid="{00000000-0005-0000-0000-0000D6610000}"/>
    <cellStyle name="Normal 7 2 4 2 5" xfId="484" xr:uid="{00000000-0005-0000-0000-0000D7610000}"/>
    <cellStyle name="Normal 7 2 4 2 5 2" xfId="2297" xr:uid="{00000000-0005-0000-0000-0000D8610000}"/>
    <cellStyle name="Normal 7 2 4 2 5 2 2" xfId="8079" xr:uid="{00000000-0005-0000-0000-0000D9610000}"/>
    <cellStyle name="Normal 7 2 4 2 5 2 2 2" xfId="16752" xr:uid="{00000000-0005-0000-0000-0000DA610000}"/>
    <cellStyle name="Normal 7 2 4 2 5 2 2 2 2" xfId="34105" xr:uid="{00000000-0005-0000-0000-0000DB610000}"/>
    <cellStyle name="Normal 7 2 4 2 5 2 2 2 3" xfId="51451" xr:uid="{00000000-0005-0000-0000-0000DC610000}"/>
    <cellStyle name="Normal 7 2 4 2 5 2 2 3" xfId="25432" xr:uid="{00000000-0005-0000-0000-0000DD610000}"/>
    <cellStyle name="Normal 7 2 4 2 5 2 2 4" xfId="42778" xr:uid="{00000000-0005-0000-0000-0000DE610000}"/>
    <cellStyle name="Normal 7 2 4 2 5 2 3" xfId="5580" xr:uid="{00000000-0005-0000-0000-0000DF610000}"/>
    <cellStyle name="Normal 7 2 4 2 5 2 3 2" xfId="14253" xr:uid="{00000000-0005-0000-0000-0000E0610000}"/>
    <cellStyle name="Normal 7 2 4 2 5 2 3 2 2" xfId="31606" xr:uid="{00000000-0005-0000-0000-0000E1610000}"/>
    <cellStyle name="Normal 7 2 4 2 5 2 3 2 3" xfId="48952" xr:uid="{00000000-0005-0000-0000-0000E2610000}"/>
    <cellStyle name="Normal 7 2 4 2 5 2 3 3" xfId="22933" xr:uid="{00000000-0005-0000-0000-0000E3610000}"/>
    <cellStyle name="Normal 7 2 4 2 5 2 3 4" xfId="40279" xr:uid="{00000000-0005-0000-0000-0000E4610000}"/>
    <cellStyle name="Normal 7 2 4 2 5 2 4" xfId="10970" xr:uid="{00000000-0005-0000-0000-0000E5610000}"/>
    <cellStyle name="Normal 7 2 4 2 5 2 4 2" xfId="28323" xr:uid="{00000000-0005-0000-0000-0000E6610000}"/>
    <cellStyle name="Normal 7 2 4 2 5 2 4 3" xfId="45669" xr:uid="{00000000-0005-0000-0000-0000E7610000}"/>
    <cellStyle name="Normal 7 2 4 2 5 2 5" xfId="19650" xr:uid="{00000000-0005-0000-0000-0000E8610000}"/>
    <cellStyle name="Normal 7 2 4 2 5 2 6" xfId="36996" xr:uid="{00000000-0005-0000-0000-0000E9610000}"/>
    <cellStyle name="Normal 7 2 4 2 5 3" xfId="6266" xr:uid="{00000000-0005-0000-0000-0000EA610000}"/>
    <cellStyle name="Normal 7 2 4 2 5 3 2" xfId="14939" xr:uid="{00000000-0005-0000-0000-0000EB610000}"/>
    <cellStyle name="Normal 7 2 4 2 5 3 2 2" xfId="32292" xr:uid="{00000000-0005-0000-0000-0000EC610000}"/>
    <cellStyle name="Normal 7 2 4 2 5 3 2 3" xfId="49638" xr:uid="{00000000-0005-0000-0000-0000ED610000}"/>
    <cellStyle name="Normal 7 2 4 2 5 3 3" xfId="23619" xr:uid="{00000000-0005-0000-0000-0000EE610000}"/>
    <cellStyle name="Normal 7 2 4 2 5 3 4" xfId="40965" xr:uid="{00000000-0005-0000-0000-0000EF610000}"/>
    <cellStyle name="Normal 7 2 4 2 5 4" xfId="4110" xr:uid="{00000000-0005-0000-0000-0000F0610000}"/>
    <cellStyle name="Normal 7 2 4 2 5 4 2" xfId="12783" xr:uid="{00000000-0005-0000-0000-0000F1610000}"/>
    <cellStyle name="Normal 7 2 4 2 5 4 2 2" xfId="30136" xr:uid="{00000000-0005-0000-0000-0000F2610000}"/>
    <cellStyle name="Normal 7 2 4 2 5 4 2 3" xfId="47482" xr:uid="{00000000-0005-0000-0000-0000F3610000}"/>
    <cellStyle name="Normal 7 2 4 2 5 4 3" xfId="21463" xr:uid="{00000000-0005-0000-0000-0000F4610000}"/>
    <cellStyle name="Normal 7 2 4 2 5 4 4" xfId="38809" xr:uid="{00000000-0005-0000-0000-0000F5610000}"/>
    <cellStyle name="Normal 7 2 4 2 5 5" xfId="9157" xr:uid="{00000000-0005-0000-0000-0000F6610000}"/>
    <cellStyle name="Normal 7 2 4 2 5 5 2" xfId="26510" xr:uid="{00000000-0005-0000-0000-0000F7610000}"/>
    <cellStyle name="Normal 7 2 4 2 5 5 3" xfId="43856" xr:uid="{00000000-0005-0000-0000-0000F8610000}"/>
    <cellStyle name="Normal 7 2 4 2 5 6" xfId="17837" xr:uid="{00000000-0005-0000-0000-0000F9610000}"/>
    <cellStyle name="Normal 7 2 4 2 5 7" xfId="35183" xr:uid="{00000000-0005-0000-0000-0000FA610000}"/>
    <cellStyle name="Normal 7 2 4 2 6" xfId="1905" xr:uid="{00000000-0005-0000-0000-0000FB610000}"/>
    <cellStyle name="Normal 7 2 4 2 6 2" xfId="7687" xr:uid="{00000000-0005-0000-0000-0000FC610000}"/>
    <cellStyle name="Normal 7 2 4 2 6 2 2" xfId="16360" xr:uid="{00000000-0005-0000-0000-0000FD610000}"/>
    <cellStyle name="Normal 7 2 4 2 6 2 2 2" xfId="33713" xr:uid="{00000000-0005-0000-0000-0000FE610000}"/>
    <cellStyle name="Normal 7 2 4 2 6 2 2 3" xfId="51059" xr:uid="{00000000-0005-0000-0000-0000FF610000}"/>
    <cellStyle name="Normal 7 2 4 2 6 2 3" xfId="25040" xr:uid="{00000000-0005-0000-0000-000000620000}"/>
    <cellStyle name="Normal 7 2 4 2 6 2 4" xfId="42386" xr:uid="{00000000-0005-0000-0000-000001620000}"/>
    <cellStyle name="Normal 7 2 4 2 6 3" xfId="3718" xr:uid="{00000000-0005-0000-0000-000002620000}"/>
    <cellStyle name="Normal 7 2 4 2 6 3 2" xfId="12391" xr:uid="{00000000-0005-0000-0000-000003620000}"/>
    <cellStyle name="Normal 7 2 4 2 6 3 2 2" xfId="29744" xr:uid="{00000000-0005-0000-0000-000004620000}"/>
    <cellStyle name="Normal 7 2 4 2 6 3 2 3" xfId="47090" xr:uid="{00000000-0005-0000-0000-000005620000}"/>
    <cellStyle name="Normal 7 2 4 2 6 3 3" xfId="21071" xr:uid="{00000000-0005-0000-0000-000006620000}"/>
    <cellStyle name="Normal 7 2 4 2 6 3 4" xfId="38417" xr:uid="{00000000-0005-0000-0000-000007620000}"/>
    <cellStyle name="Normal 7 2 4 2 6 4" xfId="10578" xr:uid="{00000000-0005-0000-0000-000008620000}"/>
    <cellStyle name="Normal 7 2 4 2 6 4 2" xfId="27931" xr:uid="{00000000-0005-0000-0000-000009620000}"/>
    <cellStyle name="Normal 7 2 4 2 6 4 3" xfId="45277" xr:uid="{00000000-0005-0000-0000-00000A620000}"/>
    <cellStyle name="Normal 7 2 4 2 6 5" xfId="19258" xr:uid="{00000000-0005-0000-0000-00000B620000}"/>
    <cellStyle name="Normal 7 2 4 2 6 6" xfId="36604" xr:uid="{00000000-0005-0000-0000-00000C620000}"/>
    <cellStyle name="Normal 7 2 4 2 7" xfId="1219" xr:uid="{00000000-0005-0000-0000-00000D620000}"/>
    <cellStyle name="Normal 7 2 4 2 7 2" xfId="7001" xr:uid="{00000000-0005-0000-0000-00000E620000}"/>
    <cellStyle name="Normal 7 2 4 2 7 2 2" xfId="15674" xr:uid="{00000000-0005-0000-0000-00000F620000}"/>
    <cellStyle name="Normal 7 2 4 2 7 2 2 2" xfId="33027" xr:uid="{00000000-0005-0000-0000-000010620000}"/>
    <cellStyle name="Normal 7 2 4 2 7 2 2 3" xfId="50373" xr:uid="{00000000-0005-0000-0000-000011620000}"/>
    <cellStyle name="Normal 7 2 4 2 7 2 3" xfId="24354" xr:uid="{00000000-0005-0000-0000-000012620000}"/>
    <cellStyle name="Normal 7 2 4 2 7 2 4" xfId="41700" xr:uid="{00000000-0005-0000-0000-000013620000}"/>
    <cellStyle name="Normal 7 2 4 2 7 3" xfId="4845" xr:uid="{00000000-0005-0000-0000-000014620000}"/>
    <cellStyle name="Normal 7 2 4 2 7 3 2" xfId="13518" xr:uid="{00000000-0005-0000-0000-000015620000}"/>
    <cellStyle name="Normal 7 2 4 2 7 3 2 2" xfId="30871" xr:uid="{00000000-0005-0000-0000-000016620000}"/>
    <cellStyle name="Normal 7 2 4 2 7 3 2 3" xfId="48217" xr:uid="{00000000-0005-0000-0000-000017620000}"/>
    <cellStyle name="Normal 7 2 4 2 7 3 3" xfId="22198" xr:uid="{00000000-0005-0000-0000-000018620000}"/>
    <cellStyle name="Normal 7 2 4 2 7 3 4" xfId="39544" xr:uid="{00000000-0005-0000-0000-000019620000}"/>
    <cellStyle name="Normal 7 2 4 2 7 4" xfId="9892" xr:uid="{00000000-0005-0000-0000-00001A620000}"/>
    <cellStyle name="Normal 7 2 4 2 7 4 2" xfId="27245" xr:uid="{00000000-0005-0000-0000-00001B620000}"/>
    <cellStyle name="Normal 7 2 4 2 7 4 3" xfId="44591" xr:uid="{00000000-0005-0000-0000-00001C620000}"/>
    <cellStyle name="Normal 7 2 4 2 7 5" xfId="18572" xr:uid="{00000000-0005-0000-0000-00001D620000}"/>
    <cellStyle name="Normal 7 2 4 2 7 6" xfId="35918" xr:uid="{00000000-0005-0000-0000-00001E620000}"/>
    <cellStyle name="Normal 7 2 4 2 8" xfId="5874" xr:uid="{00000000-0005-0000-0000-00001F620000}"/>
    <cellStyle name="Normal 7 2 4 2 8 2" xfId="14547" xr:uid="{00000000-0005-0000-0000-000020620000}"/>
    <cellStyle name="Normal 7 2 4 2 8 2 2" xfId="31900" xr:uid="{00000000-0005-0000-0000-000021620000}"/>
    <cellStyle name="Normal 7 2 4 2 8 2 3" xfId="49246" xr:uid="{00000000-0005-0000-0000-000022620000}"/>
    <cellStyle name="Normal 7 2 4 2 8 3" xfId="23227" xr:uid="{00000000-0005-0000-0000-000023620000}"/>
    <cellStyle name="Normal 7 2 4 2 8 4" xfId="40573" xr:uid="{00000000-0005-0000-0000-000024620000}"/>
    <cellStyle name="Normal 7 2 4 2 9" xfId="3032" xr:uid="{00000000-0005-0000-0000-000025620000}"/>
    <cellStyle name="Normal 7 2 4 2 9 2" xfId="11705" xr:uid="{00000000-0005-0000-0000-000026620000}"/>
    <cellStyle name="Normal 7 2 4 2 9 2 2" xfId="29058" xr:uid="{00000000-0005-0000-0000-000027620000}"/>
    <cellStyle name="Normal 7 2 4 2 9 2 3" xfId="46404" xr:uid="{00000000-0005-0000-0000-000028620000}"/>
    <cellStyle name="Normal 7 2 4 2 9 3" xfId="20385" xr:uid="{00000000-0005-0000-0000-000029620000}"/>
    <cellStyle name="Normal 7 2 4 2 9 4" xfId="37731" xr:uid="{00000000-0005-0000-0000-00002A620000}"/>
    <cellStyle name="Normal 7 2 4 3" xfId="190" xr:uid="{00000000-0005-0000-0000-00002B620000}"/>
    <cellStyle name="Normal 7 2 4 3 10" xfId="17543" xr:uid="{00000000-0005-0000-0000-00002C620000}"/>
    <cellStyle name="Normal 7 2 4 3 11" xfId="34889" xr:uid="{00000000-0005-0000-0000-00002D620000}"/>
    <cellStyle name="Normal 7 2 4 3 2" xfId="680" xr:uid="{00000000-0005-0000-0000-00002E620000}"/>
    <cellStyle name="Normal 7 2 4 3 2 2" xfId="2493" xr:uid="{00000000-0005-0000-0000-00002F620000}"/>
    <cellStyle name="Normal 7 2 4 3 2 2 2" xfId="8275" xr:uid="{00000000-0005-0000-0000-000030620000}"/>
    <cellStyle name="Normal 7 2 4 3 2 2 2 2" xfId="16948" xr:uid="{00000000-0005-0000-0000-000031620000}"/>
    <cellStyle name="Normal 7 2 4 3 2 2 2 2 2" xfId="34301" xr:uid="{00000000-0005-0000-0000-000032620000}"/>
    <cellStyle name="Normal 7 2 4 3 2 2 2 2 3" xfId="51647" xr:uid="{00000000-0005-0000-0000-000033620000}"/>
    <cellStyle name="Normal 7 2 4 3 2 2 2 3" xfId="25628" xr:uid="{00000000-0005-0000-0000-000034620000}"/>
    <cellStyle name="Normal 7 2 4 3 2 2 2 4" xfId="42974" xr:uid="{00000000-0005-0000-0000-000035620000}"/>
    <cellStyle name="Normal 7 2 4 3 2 2 3" xfId="4306" xr:uid="{00000000-0005-0000-0000-000036620000}"/>
    <cellStyle name="Normal 7 2 4 3 2 2 3 2" xfId="12979" xr:uid="{00000000-0005-0000-0000-000037620000}"/>
    <cellStyle name="Normal 7 2 4 3 2 2 3 2 2" xfId="30332" xr:uid="{00000000-0005-0000-0000-000038620000}"/>
    <cellStyle name="Normal 7 2 4 3 2 2 3 2 3" xfId="47678" xr:uid="{00000000-0005-0000-0000-000039620000}"/>
    <cellStyle name="Normal 7 2 4 3 2 2 3 3" xfId="21659" xr:uid="{00000000-0005-0000-0000-00003A620000}"/>
    <cellStyle name="Normal 7 2 4 3 2 2 3 4" xfId="39005" xr:uid="{00000000-0005-0000-0000-00003B620000}"/>
    <cellStyle name="Normal 7 2 4 3 2 2 4" xfId="11166" xr:uid="{00000000-0005-0000-0000-00003C620000}"/>
    <cellStyle name="Normal 7 2 4 3 2 2 4 2" xfId="28519" xr:uid="{00000000-0005-0000-0000-00003D620000}"/>
    <cellStyle name="Normal 7 2 4 3 2 2 4 3" xfId="45865" xr:uid="{00000000-0005-0000-0000-00003E620000}"/>
    <cellStyle name="Normal 7 2 4 3 2 2 5" xfId="19846" xr:uid="{00000000-0005-0000-0000-00003F620000}"/>
    <cellStyle name="Normal 7 2 4 3 2 2 6" xfId="37192" xr:uid="{00000000-0005-0000-0000-000040620000}"/>
    <cellStyle name="Normal 7 2 4 3 2 3" xfId="1415" xr:uid="{00000000-0005-0000-0000-000041620000}"/>
    <cellStyle name="Normal 7 2 4 3 2 3 2" xfId="7197" xr:uid="{00000000-0005-0000-0000-000042620000}"/>
    <cellStyle name="Normal 7 2 4 3 2 3 2 2" xfId="15870" xr:uid="{00000000-0005-0000-0000-000043620000}"/>
    <cellStyle name="Normal 7 2 4 3 2 3 2 2 2" xfId="33223" xr:uid="{00000000-0005-0000-0000-000044620000}"/>
    <cellStyle name="Normal 7 2 4 3 2 3 2 2 3" xfId="50569" xr:uid="{00000000-0005-0000-0000-000045620000}"/>
    <cellStyle name="Normal 7 2 4 3 2 3 2 3" xfId="24550" xr:uid="{00000000-0005-0000-0000-000046620000}"/>
    <cellStyle name="Normal 7 2 4 3 2 3 2 4" xfId="41896" xr:uid="{00000000-0005-0000-0000-000047620000}"/>
    <cellStyle name="Normal 7 2 4 3 2 3 3" xfId="5041" xr:uid="{00000000-0005-0000-0000-000048620000}"/>
    <cellStyle name="Normal 7 2 4 3 2 3 3 2" xfId="13714" xr:uid="{00000000-0005-0000-0000-000049620000}"/>
    <cellStyle name="Normal 7 2 4 3 2 3 3 2 2" xfId="31067" xr:uid="{00000000-0005-0000-0000-00004A620000}"/>
    <cellStyle name="Normal 7 2 4 3 2 3 3 2 3" xfId="48413" xr:uid="{00000000-0005-0000-0000-00004B620000}"/>
    <cellStyle name="Normal 7 2 4 3 2 3 3 3" xfId="22394" xr:uid="{00000000-0005-0000-0000-00004C620000}"/>
    <cellStyle name="Normal 7 2 4 3 2 3 3 4" xfId="39740" xr:uid="{00000000-0005-0000-0000-00004D620000}"/>
    <cellStyle name="Normal 7 2 4 3 2 3 4" xfId="10088" xr:uid="{00000000-0005-0000-0000-00004E620000}"/>
    <cellStyle name="Normal 7 2 4 3 2 3 4 2" xfId="27441" xr:uid="{00000000-0005-0000-0000-00004F620000}"/>
    <cellStyle name="Normal 7 2 4 3 2 3 4 3" xfId="44787" xr:uid="{00000000-0005-0000-0000-000050620000}"/>
    <cellStyle name="Normal 7 2 4 3 2 3 5" xfId="18768" xr:uid="{00000000-0005-0000-0000-000051620000}"/>
    <cellStyle name="Normal 7 2 4 3 2 3 6" xfId="36114" xr:uid="{00000000-0005-0000-0000-000052620000}"/>
    <cellStyle name="Normal 7 2 4 3 2 4" xfId="6462" xr:uid="{00000000-0005-0000-0000-000053620000}"/>
    <cellStyle name="Normal 7 2 4 3 2 4 2" xfId="15135" xr:uid="{00000000-0005-0000-0000-000054620000}"/>
    <cellStyle name="Normal 7 2 4 3 2 4 2 2" xfId="32488" xr:uid="{00000000-0005-0000-0000-000055620000}"/>
    <cellStyle name="Normal 7 2 4 3 2 4 2 3" xfId="49834" xr:uid="{00000000-0005-0000-0000-000056620000}"/>
    <cellStyle name="Normal 7 2 4 3 2 4 3" xfId="23815" xr:uid="{00000000-0005-0000-0000-000057620000}"/>
    <cellStyle name="Normal 7 2 4 3 2 4 4" xfId="41161" xr:uid="{00000000-0005-0000-0000-000058620000}"/>
    <cellStyle name="Normal 7 2 4 3 2 5" xfId="3228" xr:uid="{00000000-0005-0000-0000-000059620000}"/>
    <cellStyle name="Normal 7 2 4 3 2 5 2" xfId="11901" xr:uid="{00000000-0005-0000-0000-00005A620000}"/>
    <cellStyle name="Normal 7 2 4 3 2 5 2 2" xfId="29254" xr:uid="{00000000-0005-0000-0000-00005B620000}"/>
    <cellStyle name="Normal 7 2 4 3 2 5 2 3" xfId="46600" xr:uid="{00000000-0005-0000-0000-00005C620000}"/>
    <cellStyle name="Normal 7 2 4 3 2 5 3" xfId="20581" xr:uid="{00000000-0005-0000-0000-00005D620000}"/>
    <cellStyle name="Normal 7 2 4 3 2 5 4" xfId="37927" xr:uid="{00000000-0005-0000-0000-00005E620000}"/>
    <cellStyle name="Normal 7 2 4 3 2 6" xfId="9353" xr:uid="{00000000-0005-0000-0000-00005F620000}"/>
    <cellStyle name="Normal 7 2 4 3 2 6 2" xfId="26706" xr:uid="{00000000-0005-0000-0000-000060620000}"/>
    <cellStyle name="Normal 7 2 4 3 2 6 3" xfId="44052" xr:uid="{00000000-0005-0000-0000-000061620000}"/>
    <cellStyle name="Normal 7 2 4 3 2 7" xfId="18033" xr:uid="{00000000-0005-0000-0000-000062620000}"/>
    <cellStyle name="Normal 7 2 4 3 2 8" xfId="35379" xr:uid="{00000000-0005-0000-0000-000063620000}"/>
    <cellStyle name="Normal 7 2 4 3 3" xfId="925" xr:uid="{00000000-0005-0000-0000-000064620000}"/>
    <cellStyle name="Normal 7 2 4 3 3 2" xfId="2738" xr:uid="{00000000-0005-0000-0000-000065620000}"/>
    <cellStyle name="Normal 7 2 4 3 3 2 2" xfId="8520" xr:uid="{00000000-0005-0000-0000-000066620000}"/>
    <cellStyle name="Normal 7 2 4 3 3 2 2 2" xfId="17193" xr:uid="{00000000-0005-0000-0000-000067620000}"/>
    <cellStyle name="Normal 7 2 4 3 3 2 2 2 2" xfId="34546" xr:uid="{00000000-0005-0000-0000-000068620000}"/>
    <cellStyle name="Normal 7 2 4 3 3 2 2 2 3" xfId="51892" xr:uid="{00000000-0005-0000-0000-000069620000}"/>
    <cellStyle name="Normal 7 2 4 3 3 2 2 3" xfId="25873" xr:uid="{00000000-0005-0000-0000-00006A620000}"/>
    <cellStyle name="Normal 7 2 4 3 3 2 2 4" xfId="43219" xr:uid="{00000000-0005-0000-0000-00006B620000}"/>
    <cellStyle name="Normal 7 2 4 3 3 2 3" xfId="4551" xr:uid="{00000000-0005-0000-0000-00006C620000}"/>
    <cellStyle name="Normal 7 2 4 3 3 2 3 2" xfId="13224" xr:uid="{00000000-0005-0000-0000-00006D620000}"/>
    <cellStyle name="Normal 7 2 4 3 3 2 3 2 2" xfId="30577" xr:uid="{00000000-0005-0000-0000-00006E620000}"/>
    <cellStyle name="Normal 7 2 4 3 3 2 3 2 3" xfId="47923" xr:uid="{00000000-0005-0000-0000-00006F620000}"/>
    <cellStyle name="Normal 7 2 4 3 3 2 3 3" xfId="21904" xr:uid="{00000000-0005-0000-0000-000070620000}"/>
    <cellStyle name="Normal 7 2 4 3 3 2 3 4" xfId="39250" xr:uid="{00000000-0005-0000-0000-000071620000}"/>
    <cellStyle name="Normal 7 2 4 3 3 2 4" xfId="11411" xr:uid="{00000000-0005-0000-0000-000072620000}"/>
    <cellStyle name="Normal 7 2 4 3 3 2 4 2" xfId="28764" xr:uid="{00000000-0005-0000-0000-000073620000}"/>
    <cellStyle name="Normal 7 2 4 3 3 2 4 3" xfId="46110" xr:uid="{00000000-0005-0000-0000-000074620000}"/>
    <cellStyle name="Normal 7 2 4 3 3 2 5" xfId="20091" xr:uid="{00000000-0005-0000-0000-000075620000}"/>
    <cellStyle name="Normal 7 2 4 3 3 2 6" xfId="37437" xr:uid="{00000000-0005-0000-0000-000076620000}"/>
    <cellStyle name="Normal 7 2 4 3 3 3" xfId="1660" xr:uid="{00000000-0005-0000-0000-000077620000}"/>
    <cellStyle name="Normal 7 2 4 3 3 3 2" xfId="7442" xr:uid="{00000000-0005-0000-0000-000078620000}"/>
    <cellStyle name="Normal 7 2 4 3 3 3 2 2" xfId="16115" xr:uid="{00000000-0005-0000-0000-000079620000}"/>
    <cellStyle name="Normal 7 2 4 3 3 3 2 2 2" xfId="33468" xr:uid="{00000000-0005-0000-0000-00007A620000}"/>
    <cellStyle name="Normal 7 2 4 3 3 3 2 2 3" xfId="50814" xr:uid="{00000000-0005-0000-0000-00007B620000}"/>
    <cellStyle name="Normal 7 2 4 3 3 3 2 3" xfId="24795" xr:uid="{00000000-0005-0000-0000-00007C620000}"/>
    <cellStyle name="Normal 7 2 4 3 3 3 2 4" xfId="42141" xr:uid="{00000000-0005-0000-0000-00007D620000}"/>
    <cellStyle name="Normal 7 2 4 3 3 3 3" xfId="5286" xr:uid="{00000000-0005-0000-0000-00007E620000}"/>
    <cellStyle name="Normal 7 2 4 3 3 3 3 2" xfId="13959" xr:uid="{00000000-0005-0000-0000-00007F620000}"/>
    <cellStyle name="Normal 7 2 4 3 3 3 3 2 2" xfId="31312" xr:uid="{00000000-0005-0000-0000-000080620000}"/>
    <cellStyle name="Normal 7 2 4 3 3 3 3 2 3" xfId="48658" xr:uid="{00000000-0005-0000-0000-000081620000}"/>
    <cellStyle name="Normal 7 2 4 3 3 3 3 3" xfId="22639" xr:uid="{00000000-0005-0000-0000-000082620000}"/>
    <cellStyle name="Normal 7 2 4 3 3 3 3 4" xfId="39985" xr:uid="{00000000-0005-0000-0000-000083620000}"/>
    <cellStyle name="Normal 7 2 4 3 3 3 4" xfId="10333" xr:uid="{00000000-0005-0000-0000-000084620000}"/>
    <cellStyle name="Normal 7 2 4 3 3 3 4 2" xfId="27686" xr:uid="{00000000-0005-0000-0000-000085620000}"/>
    <cellStyle name="Normal 7 2 4 3 3 3 4 3" xfId="45032" xr:uid="{00000000-0005-0000-0000-000086620000}"/>
    <cellStyle name="Normal 7 2 4 3 3 3 5" xfId="19013" xr:uid="{00000000-0005-0000-0000-000087620000}"/>
    <cellStyle name="Normal 7 2 4 3 3 3 6" xfId="36359" xr:uid="{00000000-0005-0000-0000-000088620000}"/>
    <cellStyle name="Normal 7 2 4 3 3 4" xfId="6707" xr:uid="{00000000-0005-0000-0000-000089620000}"/>
    <cellStyle name="Normal 7 2 4 3 3 4 2" xfId="15380" xr:uid="{00000000-0005-0000-0000-00008A620000}"/>
    <cellStyle name="Normal 7 2 4 3 3 4 2 2" xfId="32733" xr:uid="{00000000-0005-0000-0000-00008B620000}"/>
    <cellStyle name="Normal 7 2 4 3 3 4 2 3" xfId="50079" xr:uid="{00000000-0005-0000-0000-00008C620000}"/>
    <cellStyle name="Normal 7 2 4 3 3 4 3" xfId="24060" xr:uid="{00000000-0005-0000-0000-00008D620000}"/>
    <cellStyle name="Normal 7 2 4 3 3 4 4" xfId="41406" xr:uid="{00000000-0005-0000-0000-00008E620000}"/>
    <cellStyle name="Normal 7 2 4 3 3 5" xfId="3473" xr:uid="{00000000-0005-0000-0000-00008F620000}"/>
    <cellStyle name="Normal 7 2 4 3 3 5 2" xfId="12146" xr:uid="{00000000-0005-0000-0000-000090620000}"/>
    <cellStyle name="Normal 7 2 4 3 3 5 2 2" xfId="29499" xr:uid="{00000000-0005-0000-0000-000091620000}"/>
    <cellStyle name="Normal 7 2 4 3 3 5 2 3" xfId="46845" xr:uid="{00000000-0005-0000-0000-000092620000}"/>
    <cellStyle name="Normal 7 2 4 3 3 5 3" xfId="20826" xr:uid="{00000000-0005-0000-0000-000093620000}"/>
    <cellStyle name="Normal 7 2 4 3 3 5 4" xfId="38172" xr:uid="{00000000-0005-0000-0000-000094620000}"/>
    <cellStyle name="Normal 7 2 4 3 3 6" xfId="9598" xr:uid="{00000000-0005-0000-0000-000095620000}"/>
    <cellStyle name="Normal 7 2 4 3 3 6 2" xfId="26951" xr:uid="{00000000-0005-0000-0000-000096620000}"/>
    <cellStyle name="Normal 7 2 4 3 3 6 3" xfId="44297" xr:uid="{00000000-0005-0000-0000-000097620000}"/>
    <cellStyle name="Normal 7 2 4 3 3 7" xfId="18278" xr:uid="{00000000-0005-0000-0000-000098620000}"/>
    <cellStyle name="Normal 7 2 4 3 3 8" xfId="35624" xr:uid="{00000000-0005-0000-0000-000099620000}"/>
    <cellStyle name="Normal 7 2 4 3 4" xfId="435" xr:uid="{00000000-0005-0000-0000-00009A620000}"/>
    <cellStyle name="Normal 7 2 4 3 4 2" xfId="2248" xr:uid="{00000000-0005-0000-0000-00009B620000}"/>
    <cellStyle name="Normal 7 2 4 3 4 2 2" xfId="8030" xr:uid="{00000000-0005-0000-0000-00009C620000}"/>
    <cellStyle name="Normal 7 2 4 3 4 2 2 2" xfId="16703" xr:uid="{00000000-0005-0000-0000-00009D620000}"/>
    <cellStyle name="Normal 7 2 4 3 4 2 2 2 2" xfId="34056" xr:uid="{00000000-0005-0000-0000-00009E620000}"/>
    <cellStyle name="Normal 7 2 4 3 4 2 2 2 3" xfId="51402" xr:uid="{00000000-0005-0000-0000-00009F620000}"/>
    <cellStyle name="Normal 7 2 4 3 4 2 2 3" xfId="25383" xr:uid="{00000000-0005-0000-0000-0000A0620000}"/>
    <cellStyle name="Normal 7 2 4 3 4 2 2 4" xfId="42729" xr:uid="{00000000-0005-0000-0000-0000A1620000}"/>
    <cellStyle name="Normal 7 2 4 3 4 2 3" xfId="5531" xr:uid="{00000000-0005-0000-0000-0000A2620000}"/>
    <cellStyle name="Normal 7 2 4 3 4 2 3 2" xfId="14204" xr:uid="{00000000-0005-0000-0000-0000A3620000}"/>
    <cellStyle name="Normal 7 2 4 3 4 2 3 2 2" xfId="31557" xr:uid="{00000000-0005-0000-0000-0000A4620000}"/>
    <cellStyle name="Normal 7 2 4 3 4 2 3 2 3" xfId="48903" xr:uid="{00000000-0005-0000-0000-0000A5620000}"/>
    <cellStyle name="Normal 7 2 4 3 4 2 3 3" xfId="22884" xr:uid="{00000000-0005-0000-0000-0000A6620000}"/>
    <cellStyle name="Normal 7 2 4 3 4 2 3 4" xfId="40230" xr:uid="{00000000-0005-0000-0000-0000A7620000}"/>
    <cellStyle name="Normal 7 2 4 3 4 2 4" xfId="10921" xr:uid="{00000000-0005-0000-0000-0000A8620000}"/>
    <cellStyle name="Normal 7 2 4 3 4 2 4 2" xfId="28274" xr:uid="{00000000-0005-0000-0000-0000A9620000}"/>
    <cellStyle name="Normal 7 2 4 3 4 2 4 3" xfId="45620" xr:uid="{00000000-0005-0000-0000-0000AA620000}"/>
    <cellStyle name="Normal 7 2 4 3 4 2 5" xfId="19601" xr:uid="{00000000-0005-0000-0000-0000AB620000}"/>
    <cellStyle name="Normal 7 2 4 3 4 2 6" xfId="36947" xr:uid="{00000000-0005-0000-0000-0000AC620000}"/>
    <cellStyle name="Normal 7 2 4 3 4 3" xfId="6217" xr:uid="{00000000-0005-0000-0000-0000AD620000}"/>
    <cellStyle name="Normal 7 2 4 3 4 3 2" xfId="14890" xr:uid="{00000000-0005-0000-0000-0000AE620000}"/>
    <cellStyle name="Normal 7 2 4 3 4 3 2 2" xfId="32243" xr:uid="{00000000-0005-0000-0000-0000AF620000}"/>
    <cellStyle name="Normal 7 2 4 3 4 3 2 3" xfId="49589" xr:uid="{00000000-0005-0000-0000-0000B0620000}"/>
    <cellStyle name="Normal 7 2 4 3 4 3 3" xfId="23570" xr:uid="{00000000-0005-0000-0000-0000B1620000}"/>
    <cellStyle name="Normal 7 2 4 3 4 3 4" xfId="40916" xr:uid="{00000000-0005-0000-0000-0000B2620000}"/>
    <cellStyle name="Normal 7 2 4 3 4 4" xfId="4061" xr:uid="{00000000-0005-0000-0000-0000B3620000}"/>
    <cellStyle name="Normal 7 2 4 3 4 4 2" xfId="12734" xr:uid="{00000000-0005-0000-0000-0000B4620000}"/>
    <cellStyle name="Normal 7 2 4 3 4 4 2 2" xfId="30087" xr:uid="{00000000-0005-0000-0000-0000B5620000}"/>
    <cellStyle name="Normal 7 2 4 3 4 4 2 3" xfId="47433" xr:uid="{00000000-0005-0000-0000-0000B6620000}"/>
    <cellStyle name="Normal 7 2 4 3 4 4 3" xfId="21414" xr:uid="{00000000-0005-0000-0000-0000B7620000}"/>
    <cellStyle name="Normal 7 2 4 3 4 4 4" xfId="38760" xr:uid="{00000000-0005-0000-0000-0000B8620000}"/>
    <cellStyle name="Normal 7 2 4 3 4 5" xfId="9108" xr:uid="{00000000-0005-0000-0000-0000B9620000}"/>
    <cellStyle name="Normal 7 2 4 3 4 5 2" xfId="26461" xr:uid="{00000000-0005-0000-0000-0000BA620000}"/>
    <cellStyle name="Normal 7 2 4 3 4 5 3" xfId="43807" xr:uid="{00000000-0005-0000-0000-0000BB620000}"/>
    <cellStyle name="Normal 7 2 4 3 4 6" xfId="17788" xr:uid="{00000000-0005-0000-0000-0000BC620000}"/>
    <cellStyle name="Normal 7 2 4 3 4 7" xfId="35134" xr:uid="{00000000-0005-0000-0000-0000BD620000}"/>
    <cellStyle name="Normal 7 2 4 3 5" xfId="2003" xr:uid="{00000000-0005-0000-0000-0000BE620000}"/>
    <cellStyle name="Normal 7 2 4 3 5 2" xfId="7785" xr:uid="{00000000-0005-0000-0000-0000BF620000}"/>
    <cellStyle name="Normal 7 2 4 3 5 2 2" xfId="16458" xr:uid="{00000000-0005-0000-0000-0000C0620000}"/>
    <cellStyle name="Normal 7 2 4 3 5 2 2 2" xfId="33811" xr:uid="{00000000-0005-0000-0000-0000C1620000}"/>
    <cellStyle name="Normal 7 2 4 3 5 2 2 3" xfId="51157" xr:uid="{00000000-0005-0000-0000-0000C2620000}"/>
    <cellStyle name="Normal 7 2 4 3 5 2 3" xfId="25138" xr:uid="{00000000-0005-0000-0000-0000C3620000}"/>
    <cellStyle name="Normal 7 2 4 3 5 2 4" xfId="42484" xr:uid="{00000000-0005-0000-0000-0000C4620000}"/>
    <cellStyle name="Normal 7 2 4 3 5 3" xfId="3816" xr:uid="{00000000-0005-0000-0000-0000C5620000}"/>
    <cellStyle name="Normal 7 2 4 3 5 3 2" xfId="12489" xr:uid="{00000000-0005-0000-0000-0000C6620000}"/>
    <cellStyle name="Normal 7 2 4 3 5 3 2 2" xfId="29842" xr:uid="{00000000-0005-0000-0000-0000C7620000}"/>
    <cellStyle name="Normal 7 2 4 3 5 3 2 3" xfId="47188" xr:uid="{00000000-0005-0000-0000-0000C8620000}"/>
    <cellStyle name="Normal 7 2 4 3 5 3 3" xfId="21169" xr:uid="{00000000-0005-0000-0000-0000C9620000}"/>
    <cellStyle name="Normal 7 2 4 3 5 3 4" xfId="38515" xr:uid="{00000000-0005-0000-0000-0000CA620000}"/>
    <cellStyle name="Normal 7 2 4 3 5 4" xfId="10676" xr:uid="{00000000-0005-0000-0000-0000CB620000}"/>
    <cellStyle name="Normal 7 2 4 3 5 4 2" xfId="28029" xr:uid="{00000000-0005-0000-0000-0000CC620000}"/>
    <cellStyle name="Normal 7 2 4 3 5 4 3" xfId="45375" xr:uid="{00000000-0005-0000-0000-0000CD620000}"/>
    <cellStyle name="Normal 7 2 4 3 5 5" xfId="19356" xr:uid="{00000000-0005-0000-0000-0000CE620000}"/>
    <cellStyle name="Normal 7 2 4 3 5 6" xfId="36702" xr:uid="{00000000-0005-0000-0000-0000CF620000}"/>
    <cellStyle name="Normal 7 2 4 3 6" xfId="1170" xr:uid="{00000000-0005-0000-0000-0000D0620000}"/>
    <cellStyle name="Normal 7 2 4 3 6 2" xfId="6952" xr:uid="{00000000-0005-0000-0000-0000D1620000}"/>
    <cellStyle name="Normal 7 2 4 3 6 2 2" xfId="15625" xr:uid="{00000000-0005-0000-0000-0000D2620000}"/>
    <cellStyle name="Normal 7 2 4 3 6 2 2 2" xfId="32978" xr:uid="{00000000-0005-0000-0000-0000D3620000}"/>
    <cellStyle name="Normal 7 2 4 3 6 2 2 3" xfId="50324" xr:uid="{00000000-0005-0000-0000-0000D4620000}"/>
    <cellStyle name="Normal 7 2 4 3 6 2 3" xfId="24305" xr:uid="{00000000-0005-0000-0000-0000D5620000}"/>
    <cellStyle name="Normal 7 2 4 3 6 2 4" xfId="41651" xr:uid="{00000000-0005-0000-0000-0000D6620000}"/>
    <cellStyle name="Normal 7 2 4 3 6 3" xfId="4796" xr:uid="{00000000-0005-0000-0000-0000D7620000}"/>
    <cellStyle name="Normal 7 2 4 3 6 3 2" xfId="13469" xr:uid="{00000000-0005-0000-0000-0000D8620000}"/>
    <cellStyle name="Normal 7 2 4 3 6 3 2 2" xfId="30822" xr:uid="{00000000-0005-0000-0000-0000D9620000}"/>
    <cellStyle name="Normal 7 2 4 3 6 3 2 3" xfId="48168" xr:uid="{00000000-0005-0000-0000-0000DA620000}"/>
    <cellStyle name="Normal 7 2 4 3 6 3 3" xfId="22149" xr:uid="{00000000-0005-0000-0000-0000DB620000}"/>
    <cellStyle name="Normal 7 2 4 3 6 3 4" xfId="39495" xr:uid="{00000000-0005-0000-0000-0000DC620000}"/>
    <cellStyle name="Normal 7 2 4 3 6 4" xfId="9843" xr:uid="{00000000-0005-0000-0000-0000DD620000}"/>
    <cellStyle name="Normal 7 2 4 3 6 4 2" xfId="27196" xr:uid="{00000000-0005-0000-0000-0000DE620000}"/>
    <cellStyle name="Normal 7 2 4 3 6 4 3" xfId="44542" xr:uid="{00000000-0005-0000-0000-0000DF620000}"/>
    <cellStyle name="Normal 7 2 4 3 6 5" xfId="18523" xr:uid="{00000000-0005-0000-0000-0000E0620000}"/>
    <cellStyle name="Normal 7 2 4 3 6 6" xfId="35869" xr:uid="{00000000-0005-0000-0000-0000E1620000}"/>
    <cellStyle name="Normal 7 2 4 3 7" xfId="5972" xr:uid="{00000000-0005-0000-0000-0000E2620000}"/>
    <cellStyle name="Normal 7 2 4 3 7 2" xfId="14645" xr:uid="{00000000-0005-0000-0000-0000E3620000}"/>
    <cellStyle name="Normal 7 2 4 3 7 2 2" xfId="31998" xr:uid="{00000000-0005-0000-0000-0000E4620000}"/>
    <cellStyle name="Normal 7 2 4 3 7 2 3" xfId="49344" xr:uid="{00000000-0005-0000-0000-0000E5620000}"/>
    <cellStyle name="Normal 7 2 4 3 7 3" xfId="23325" xr:uid="{00000000-0005-0000-0000-0000E6620000}"/>
    <cellStyle name="Normal 7 2 4 3 7 4" xfId="40671" xr:uid="{00000000-0005-0000-0000-0000E7620000}"/>
    <cellStyle name="Normal 7 2 4 3 8" xfId="2983" xr:uid="{00000000-0005-0000-0000-0000E8620000}"/>
    <cellStyle name="Normal 7 2 4 3 8 2" xfId="11656" xr:uid="{00000000-0005-0000-0000-0000E9620000}"/>
    <cellStyle name="Normal 7 2 4 3 8 2 2" xfId="29009" xr:uid="{00000000-0005-0000-0000-0000EA620000}"/>
    <cellStyle name="Normal 7 2 4 3 8 2 3" xfId="46355" xr:uid="{00000000-0005-0000-0000-0000EB620000}"/>
    <cellStyle name="Normal 7 2 4 3 8 3" xfId="20336" xr:uid="{00000000-0005-0000-0000-0000EC620000}"/>
    <cellStyle name="Normal 7 2 4 3 8 4" xfId="37682" xr:uid="{00000000-0005-0000-0000-0000ED620000}"/>
    <cellStyle name="Normal 7 2 4 3 9" xfId="8863" xr:uid="{00000000-0005-0000-0000-0000EE620000}"/>
    <cellStyle name="Normal 7 2 4 3 9 2" xfId="26216" xr:uid="{00000000-0005-0000-0000-0000EF620000}"/>
    <cellStyle name="Normal 7 2 4 3 9 3" xfId="43562" xr:uid="{00000000-0005-0000-0000-0000F0620000}"/>
    <cellStyle name="Normal 7 2 4 4" xfId="288" xr:uid="{00000000-0005-0000-0000-0000F1620000}"/>
    <cellStyle name="Normal 7 2 4 4 10" xfId="34987" xr:uid="{00000000-0005-0000-0000-0000F2620000}"/>
    <cellStyle name="Normal 7 2 4 4 2" xfId="1023" xr:uid="{00000000-0005-0000-0000-0000F3620000}"/>
    <cellStyle name="Normal 7 2 4 4 2 2" xfId="2836" xr:uid="{00000000-0005-0000-0000-0000F4620000}"/>
    <cellStyle name="Normal 7 2 4 4 2 2 2" xfId="8618" xr:uid="{00000000-0005-0000-0000-0000F5620000}"/>
    <cellStyle name="Normal 7 2 4 4 2 2 2 2" xfId="17291" xr:uid="{00000000-0005-0000-0000-0000F6620000}"/>
    <cellStyle name="Normal 7 2 4 4 2 2 2 2 2" xfId="34644" xr:uid="{00000000-0005-0000-0000-0000F7620000}"/>
    <cellStyle name="Normal 7 2 4 4 2 2 2 2 3" xfId="51990" xr:uid="{00000000-0005-0000-0000-0000F8620000}"/>
    <cellStyle name="Normal 7 2 4 4 2 2 2 3" xfId="25971" xr:uid="{00000000-0005-0000-0000-0000F9620000}"/>
    <cellStyle name="Normal 7 2 4 4 2 2 2 4" xfId="43317" xr:uid="{00000000-0005-0000-0000-0000FA620000}"/>
    <cellStyle name="Normal 7 2 4 4 2 2 3" xfId="4649" xr:uid="{00000000-0005-0000-0000-0000FB620000}"/>
    <cellStyle name="Normal 7 2 4 4 2 2 3 2" xfId="13322" xr:uid="{00000000-0005-0000-0000-0000FC620000}"/>
    <cellStyle name="Normal 7 2 4 4 2 2 3 2 2" xfId="30675" xr:uid="{00000000-0005-0000-0000-0000FD620000}"/>
    <cellStyle name="Normal 7 2 4 4 2 2 3 2 3" xfId="48021" xr:uid="{00000000-0005-0000-0000-0000FE620000}"/>
    <cellStyle name="Normal 7 2 4 4 2 2 3 3" xfId="22002" xr:uid="{00000000-0005-0000-0000-0000FF620000}"/>
    <cellStyle name="Normal 7 2 4 4 2 2 3 4" xfId="39348" xr:uid="{00000000-0005-0000-0000-000000630000}"/>
    <cellStyle name="Normal 7 2 4 4 2 2 4" xfId="11509" xr:uid="{00000000-0005-0000-0000-000001630000}"/>
    <cellStyle name="Normal 7 2 4 4 2 2 4 2" xfId="28862" xr:uid="{00000000-0005-0000-0000-000002630000}"/>
    <cellStyle name="Normal 7 2 4 4 2 2 4 3" xfId="46208" xr:uid="{00000000-0005-0000-0000-000003630000}"/>
    <cellStyle name="Normal 7 2 4 4 2 2 5" xfId="20189" xr:uid="{00000000-0005-0000-0000-000004630000}"/>
    <cellStyle name="Normal 7 2 4 4 2 2 6" xfId="37535" xr:uid="{00000000-0005-0000-0000-000005630000}"/>
    <cellStyle name="Normal 7 2 4 4 2 3" xfId="1758" xr:uid="{00000000-0005-0000-0000-000006630000}"/>
    <cellStyle name="Normal 7 2 4 4 2 3 2" xfId="7540" xr:uid="{00000000-0005-0000-0000-000007630000}"/>
    <cellStyle name="Normal 7 2 4 4 2 3 2 2" xfId="16213" xr:uid="{00000000-0005-0000-0000-000008630000}"/>
    <cellStyle name="Normal 7 2 4 4 2 3 2 2 2" xfId="33566" xr:uid="{00000000-0005-0000-0000-000009630000}"/>
    <cellStyle name="Normal 7 2 4 4 2 3 2 2 3" xfId="50912" xr:uid="{00000000-0005-0000-0000-00000A630000}"/>
    <cellStyle name="Normal 7 2 4 4 2 3 2 3" xfId="24893" xr:uid="{00000000-0005-0000-0000-00000B630000}"/>
    <cellStyle name="Normal 7 2 4 4 2 3 2 4" xfId="42239" xr:uid="{00000000-0005-0000-0000-00000C630000}"/>
    <cellStyle name="Normal 7 2 4 4 2 3 3" xfId="5384" xr:uid="{00000000-0005-0000-0000-00000D630000}"/>
    <cellStyle name="Normal 7 2 4 4 2 3 3 2" xfId="14057" xr:uid="{00000000-0005-0000-0000-00000E630000}"/>
    <cellStyle name="Normal 7 2 4 4 2 3 3 2 2" xfId="31410" xr:uid="{00000000-0005-0000-0000-00000F630000}"/>
    <cellStyle name="Normal 7 2 4 4 2 3 3 2 3" xfId="48756" xr:uid="{00000000-0005-0000-0000-000010630000}"/>
    <cellStyle name="Normal 7 2 4 4 2 3 3 3" xfId="22737" xr:uid="{00000000-0005-0000-0000-000011630000}"/>
    <cellStyle name="Normal 7 2 4 4 2 3 3 4" xfId="40083" xr:uid="{00000000-0005-0000-0000-000012630000}"/>
    <cellStyle name="Normal 7 2 4 4 2 3 4" xfId="10431" xr:uid="{00000000-0005-0000-0000-000013630000}"/>
    <cellStyle name="Normal 7 2 4 4 2 3 4 2" xfId="27784" xr:uid="{00000000-0005-0000-0000-000014630000}"/>
    <cellStyle name="Normal 7 2 4 4 2 3 4 3" xfId="45130" xr:uid="{00000000-0005-0000-0000-000015630000}"/>
    <cellStyle name="Normal 7 2 4 4 2 3 5" xfId="19111" xr:uid="{00000000-0005-0000-0000-000016630000}"/>
    <cellStyle name="Normal 7 2 4 4 2 3 6" xfId="36457" xr:uid="{00000000-0005-0000-0000-000017630000}"/>
    <cellStyle name="Normal 7 2 4 4 2 4" xfId="6805" xr:uid="{00000000-0005-0000-0000-000018630000}"/>
    <cellStyle name="Normal 7 2 4 4 2 4 2" xfId="15478" xr:uid="{00000000-0005-0000-0000-000019630000}"/>
    <cellStyle name="Normal 7 2 4 4 2 4 2 2" xfId="32831" xr:uid="{00000000-0005-0000-0000-00001A630000}"/>
    <cellStyle name="Normal 7 2 4 4 2 4 2 3" xfId="50177" xr:uid="{00000000-0005-0000-0000-00001B630000}"/>
    <cellStyle name="Normal 7 2 4 4 2 4 3" xfId="24158" xr:uid="{00000000-0005-0000-0000-00001C630000}"/>
    <cellStyle name="Normal 7 2 4 4 2 4 4" xfId="41504" xr:uid="{00000000-0005-0000-0000-00001D630000}"/>
    <cellStyle name="Normal 7 2 4 4 2 5" xfId="3571" xr:uid="{00000000-0005-0000-0000-00001E630000}"/>
    <cellStyle name="Normal 7 2 4 4 2 5 2" xfId="12244" xr:uid="{00000000-0005-0000-0000-00001F630000}"/>
    <cellStyle name="Normal 7 2 4 4 2 5 2 2" xfId="29597" xr:uid="{00000000-0005-0000-0000-000020630000}"/>
    <cellStyle name="Normal 7 2 4 4 2 5 2 3" xfId="46943" xr:uid="{00000000-0005-0000-0000-000021630000}"/>
    <cellStyle name="Normal 7 2 4 4 2 5 3" xfId="20924" xr:uid="{00000000-0005-0000-0000-000022630000}"/>
    <cellStyle name="Normal 7 2 4 4 2 5 4" xfId="38270" xr:uid="{00000000-0005-0000-0000-000023630000}"/>
    <cellStyle name="Normal 7 2 4 4 2 6" xfId="9696" xr:uid="{00000000-0005-0000-0000-000024630000}"/>
    <cellStyle name="Normal 7 2 4 4 2 6 2" xfId="27049" xr:uid="{00000000-0005-0000-0000-000025630000}"/>
    <cellStyle name="Normal 7 2 4 4 2 6 3" xfId="44395" xr:uid="{00000000-0005-0000-0000-000026630000}"/>
    <cellStyle name="Normal 7 2 4 4 2 7" xfId="18376" xr:uid="{00000000-0005-0000-0000-000027630000}"/>
    <cellStyle name="Normal 7 2 4 4 2 8" xfId="35722" xr:uid="{00000000-0005-0000-0000-000028630000}"/>
    <cellStyle name="Normal 7 2 4 4 3" xfId="533" xr:uid="{00000000-0005-0000-0000-000029630000}"/>
    <cellStyle name="Normal 7 2 4 4 3 2" xfId="2346" xr:uid="{00000000-0005-0000-0000-00002A630000}"/>
    <cellStyle name="Normal 7 2 4 4 3 2 2" xfId="8128" xr:uid="{00000000-0005-0000-0000-00002B630000}"/>
    <cellStyle name="Normal 7 2 4 4 3 2 2 2" xfId="16801" xr:uid="{00000000-0005-0000-0000-00002C630000}"/>
    <cellStyle name="Normal 7 2 4 4 3 2 2 2 2" xfId="34154" xr:uid="{00000000-0005-0000-0000-00002D630000}"/>
    <cellStyle name="Normal 7 2 4 4 3 2 2 2 3" xfId="51500" xr:uid="{00000000-0005-0000-0000-00002E630000}"/>
    <cellStyle name="Normal 7 2 4 4 3 2 2 3" xfId="25481" xr:uid="{00000000-0005-0000-0000-00002F630000}"/>
    <cellStyle name="Normal 7 2 4 4 3 2 2 4" xfId="42827" xr:uid="{00000000-0005-0000-0000-000030630000}"/>
    <cellStyle name="Normal 7 2 4 4 3 2 3" xfId="5629" xr:uid="{00000000-0005-0000-0000-000031630000}"/>
    <cellStyle name="Normal 7 2 4 4 3 2 3 2" xfId="14302" xr:uid="{00000000-0005-0000-0000-000032630000}"/>
    <cellStyle name="Normal 7 2 4 4 3 2 3 2 2" xfId="31655" xr:uid="{00000000-0005-0000-0000-000033630000}"/>
    <cellStyle name="Normal 7 2 4 4 3 2 3 2 3" xfId="49001" xr:uid="{00000000-0005-0000-0000-000034630000}"/>
    <cellStyle name="Normal 7 2 4 4 3 2 3 3" xfId="22982" xr:uid="{00000000-0005-0000-0000-000035630000}"/>
    <cellStyle name="Normal 7 2 4 4 3 2 3 4" xfId="40328" xr:uid="{00000000-0005-0000-0000-000036630000}"/>
    <cellStyle name="Normal 7 2 4 4 3 2 4" xfId="11019" xr:uid="{00000000-0005-0000-0000-000037630000}"/>
    <cellStyle name="Normal 7 2 4 4 3 2 4 2" xfId="28372" xr:uid="{00000000-0005-0000-0000-000038630000}"/>
    <cellStyle name="Normal 7 2 4 4 3 2 4 3" xfId="45718" xr:uid="{00000000-0005-0000-0000-000039630000}"/>
    <cellStyle name="Normal 7 2 4 4 3 2 5" xfId="19699" xr:uid="{00000000-0005-0000-0000-00003A630000}"/>
    <cellStyle name="Normal 7 2 4 4 3 2 6" xfId="37045" xr:uid="{00000000-0005-0000-0000-00003B630000}"/>
    <cellStyle name="Normal 7 2 4 4 3 3" xfId="6315" xr:uid="{00000000-0005-0000-0000-00003C630000}"/>
    <cellStyle name="Normal 7 2 4 4 3 3 2" xfId="14988" xr:uid="{00000000-0005-0000-0000-00003D630000}"/>
    <cellStyle name="Normal 7 2 4 4 3 3 2 2" xfId="32341" xr:uid="{00000000-0005-0000-0000-00003E630000}"/>
    <cellStyle name="Normal 7 2 4 4 3 3 2 3" xfId="49687" xr:uid="{00000000-0005-0000-0000-00003F630000}"/>
    <cellStyle name="Normal 7 2 4 4 3 3 3" xfId="23668" xr:uid="{00000000-0005-0000-0000-000040630000}"/>
    <cellStyle name="Normal 7 2 4 4 3 3 4" xfId="41014" xr:uid="{00000000-0005-0000-0000-000041630000}"/>
    <cellStyle name="Normal 7 2 4 4 3 4" xfId="4159" xr:uid="{00000000-0005-0000-0000-000042630000}"/>
    <cellStyle name="Normal 7 2 4 4 3 4 2" xfId="12832" xr:uid="{00000000-0005-0000-0000-000043630000}"/>
    <cellStyle name="Normal 7 2 4 4 3 4 2 2" xfId="30185" xr:uid="{00000000-0005-0000-0000-000044630000}"/>
    <cellStyle name="Normal 7 2 4 4 3 4 2 3" xfId="47531" xr:uid="{00000000-0005-0000-0000-000045630000}"/>
    <cellStyle name="Normal 7 2 4 4 3 4 3" xfId="21512" xr:uid="{00000000-0005-0000-0000-000046630000}"/>
    <cellStyle name="Normal 7 2 4 4 3 4 4" xfId="38858" xr:uid="{00000000-0005-0000-0000-000047630000}"/>
    <cellStyle name="Normal 7 2 4 4 3 5" xfId="9206" xr:uid="{00000000-0005-0000-0000-000048630000}"/>
    <cellStyle name="Normal 7 2 4 4 3 5 2" xfId="26559" xr:uid="{00000000-0005-0000-0000-000049630000}"/>
    <cellStyle name="Normal 7 2 4 4 3 5 3" xfId="43905" xr:uid="{00000000-0005-0000-0000-00004A630000}"/>
    <cellStyle name="Normal 7 2 4 4 3 6" xfId="17886" xr:uid="{00000000-0005-0000-0000-00004B630000}"/>
    <cellStyle name="Normal 7 2 4 4 3 7" xfId="35232" xr:uid="{00000000-0005-0000-0000-00004C630000}"/>
    <cellStyle name="Normal 7 2 4 4 4" xfId="2101" xr:uid="{00000000-0005-0000-0000-00004D630000}"/>
    <cellStyle name="Normal 7 2 4 4 4 2" xfId="7883" xr:uid="{00000000-0005-0000-0000-00004E630000}"/>
    <cellStyle name="Normal 7 2 4 4 4 2 2" xfId="16556" xr:uid="{00000000-0005-0000-0000-00004F630000}"/>
    <cellStyle name="Normal 7 2 4 4 4 2 2 2" xfId="33909" xr:uid="{00000000-0005-0000-0000-000050630000}"/>
    <cellStyle name="Normal 7 2 4 4 4 2 2 3" xfId="51255" xr:uid="{00000000-0005-0000-0000-000051630000}"/>
    <cellStyle name="Normal 7 2 4 4 4 2 3" xfId="25236" xr:uid="{00000000-0005-0000-0000-000052630000}"/>
    <cellStyle name="Normal 7 2 4 4 4 2 4" xfId="42582" xr:uid="{00000000-0005-0000-0000-000053630000}"/>
    <cellStyle name="Normal 7 2 4 4 4 3" xfId="3914" xr:uid="{00000000-0005-0000-0000-000054630000}"/>
    <cellStyle name="Normal 7 2 4 4 4 3 2" xfId="12587" xr:uid="{00000000-0005-0000-0000-000055630000}"/>
    <cellStyle name="Normal 7 2 4 4 4 3 2 2" xfId="29940" xr:uid="{00000000-0005-0000-0000-000056630000}"/>
    <cellStyle name="Normal 7 2 4 4 4 3 2 3" xfId="47286" xr:uid="{00000000-0005-0000-0000-000057630000}"/>
    <cellStyle name="Normal 7 2 4 4 4 3 3" xfId="21267" xr:uid="{00000000-0005-0000-0000-000058630000}"/>
    <cellStyle name="Normal 7 2 4 4 4 3 4" xfId="38613" xr:uid="{00000000-0005-0000-0000-000059630000}"/>
    <cellStyle name="Normal 7 2 4 4 4 4" xfId="10774" xr:uid="{00000000-0005-0000-0000-00005A630000}"/>
    <cellStyle name="Normal 7 2 4 4 4 4 2" xfId="28127" xr:uid="{00000000-0005-0000-0000-00005B630000}"/>
    <cellStyle name="Normal 7 2 4 4 4 4 3" xfId="45473" xr:uid="{00000000-0005-0000-0000-00005C630000}"/>
    <cellStyle name="Normal 7 2 4 4 4 5" xfId="19454" xr:uid="{00000000-0005-0000-0000-00005D630000}"/>
    <cellStyle name="Normal 7 2 4 4 4 6" xfId="36800" xr:uid="{00000000-0005-0000-0000-00005E630000}"/>
    <cellStyle name="Normal 7 2 4 4 5" xfId="1268" xr:uid="{00000000-0005-0000-0000-00005F630000}"/>
    <cellStyle name="Normal 7 2 4 4 5 2" xfId="7050" xr:uid="{00000000-0005-0000-0000-000060630000}"/>
    <cellStyle name="Normal 7 2 4 4 5 2 2" xfId="15723" xr:uid="{00000000-0005-0000-0000-000061630000}"/>
    <cellStyle name="Normal 7 2 4 4 5 2 2 2" xfId="33076" xr:uid="{00000000-0005-0000-0000-000062630000}"/>
    <cellStyle name="Normal 7 2 4 4 5 2 2 3" xfId="50422" xr:uid="{00000000-0005-0000-0000-000063630000}"/>
    <cellStyle name="Normal 7 2 4 4 5 2 3" xfId="24403" xr:uid="{00000000-0005-0000-0000-000064630000}"/>
    <cellStyle name="Normal 7 2 4 4 5 2 4" xfId="41749" xr:uid="{00000000-0005-0000-0000-000065630000}"/>
    <cellStyle name="Normal 7 2 4 4 5 3" xfId="4894" xr:uid="{00000000-0005-0000-0000-000066630000}"/>
    <cellStyle name="Normal 7 2 4 4 5 3 2" xfId="13567" xr:uid="{00000000-0005-0000-0000-000067630000}"/>
    <cellStyle name="Normal 7 2 4 4 5 3 2 2" xfId="30920" xr:uid="{00000000-0005-0000-0000-000068630000}"/>
    <cellStyle name="Normal 7 2 4 4 5 3 2 3" xfId="48266" xr:uid="{00000000-0005-0000-0000-000069630000}"/>
    <cellStyle name="Normal 7 2 4 4 5 3 3" xfId="22247" xr:uid="{00000000-0005-0000-0000-00006A630000}"/>
    <cellStyle name="Normal 7 2 4 4 5 3 4" xfId="39593" xr:uid="{00000000-0005-0000-0000-00006B630000}"/>
    <cellStyle name="Normal 7 2 4 4 5 4" xfId="9941" xr:uid="{00000000-0005-0000-0000-00006C630000}"/>
    <cellStyle name="Normal 7 2 4 4 5 4 2" xfId="27294" xr:uid="{00000000-0005-0000-0000-00006D630000}"/>
    <cellStyle name="Normal 7 2 4 4 5 4 3" xfId="44640" xr:uid="{00000000-0005-0000-0000-00006E630000}"/>
    <cellStyle name="Normal 7 2 4 4 5 5" xfId="18621" xr:uid="{00000000-0005-0000-0000-00006F630000}"/>
    <cellStyle name="Normal 7 2 4 4 5 6" xfId="35967" xr:uid="{00000000-0005-0000-0000-000070630000}"/>
    <cellStyle name="Normal 7 2 4 4 6" xfId="6070" xr:uid="{00000000-0005-0000-0000-000071630000}"/>
    <cellStyle name="Normal 7 2 4 4 6 2" xfId="14743" xr:uid="{00000000-0005-0000-0000-000072630000}"/>
    <cellStyle name="Normal 7 2 4 4 6 2 2" xfId="32096" xr:uid="{00000000-0005-0000-0000-000073630000}"/>
    <cellStyle name="Normal 7 2 4 4 6 2 3" xfId="49442" xr:uid="{00000000-0005-0000-0000-000074630000}"/>
    <cellStyle name="Normal 7 2 4 4 6 3" xfId="23423" xr:uid="{00000000-0005-0000-0000-000075630000}"/>
    <cellStyle name="Normal 7 2 4 4 6 4" xfId="40769" xr:uid="{00000000-0005-0000-0000-000076630000}"/>
    <cellStyle name="Normal 7 2 4 4 7" xfId="3081" xr:uid="{00000000-0005-0000-0000-000077630000}"/>
    <cellStyle name="Normal 7 2 4 4 7 2" xfId="11754" xr:uid="{00000000-0005-0000-0000-000078630000}"/>
    <cellStyle name="Normal 7 2 4 4 7 2 2" xfId="29107" xr:uid="{00000000-0005-0000-0000-000079630000}"/>
    <cellStyle name="Normal 7 2 4 4 7 2 3" xfId="46453" xr:uid="{00000000-0005-0000-0000-00007A630000}"/>
    <cellStyle name="Normal 7 2 4 4 7 3" xfId="20434" xr:uid="{00000000-0005-0000-0000-00007B630000}"/>
    <cellStyle name="Normal 7 2 4 4 7 4" xfId="37780" xr:uid="{00000000-0005-0000-0000-00007C630000}"/>
    <cellStyle name="Normal 7 2 4 4 8" xfId="8961" xr:uid="{00000000-0005-0000-0000-00007D630000}"/>
    <cellStyle name="Normal 7 2 4 4 8 2" xfId="26314" xr:uid="{00000000-0005-0000-0000-00007E630000}"/>
    <cellStyle name="Normal 7 2 4 4 8 3" xfId="43660" xr:uid="{00000000-0005-0000-0000-00007F630000}"/>
    <cellStyle name="Normal 7 2 4 4 9" xfId="17641" xr:uid="{00000000-0005-0000-0000-000080630000}"/>
    <cellStyle name="Normal 7 2 4 5" xfId="141" xr:uid="{00000000-0005-0000-0000-000081630000}"/>
    <cellStyle name="Normal 7 2 4 5 10" xfId="34840" xr:uid="{00000000-0005-0000-0000-000082630000}"/>
    <cellStyle name="Normal 7 2 4 5 2" xfId="876" xr:uid="{00000000-0005-0000-0000-000083630000}"/>
    <cellStyle name="Normal 7 2 4 5 2 2" xfId="2689" xr:uid="{00000000-0005-0000-0000-000084630000}"/>
    <cellStyle name="Normal 7 2 4 5 2 2 2" xfId="8471" xr:uid="{00000000-0005-0000-0000-000085630000}"/>
    <cellStyle name="Normal 7 2 4 5 2 2 2 2" xfId="17144" xr:uid="{00000000-0005-0000-0000-000086630000}"/>
    <cellStyle name="Normal 7 2 4 5 2 2 2 2 2" xfId="34497" xr:uid="{00000000-0005-0000-0000-000087630000}"/>
    <cellStyle name="Normal 7 2 4 5 2 2 2 2 3" xfId="51843" xr:uid="{00000000-0005-0000-0000-000088630000}"/>
    <cellStyle name="Normal 7 2 4 5 2 2 2 3" xfId="25824" xr:uid="{00000000-0005-0000-0000-000089630000}"/>
    <cellStyle name="Normal 7 2 4 5 2 2 2 4" xfId="43170" xr:uid="{00000000-0005-0000-0000-00008A630000}"/>
    <cellStyle name="Normal 7 2 4 5 2 2 3" xfId="4502" xr:uid="{00000000-0005-0000-0000-00008B630000}"/>
    <cellStyle name="Normal 7 2 4 5 2 2 3 2" xfId="13175" xr:uid="{00000000-0005-0000-0000-00008C630000}"/>
    <cellStyle name="Normal 7 2 4 5 2 2 3 2 2" xfId="30528" xr:uid="{00000000-0005-0000-0000-00008D630000}"/>
    <cellStyle name="Normal 7 2 4 5 2 2 3 2 3" xfId="47874" xr:uid="{00000000-0005-0000-0000-00008E630000}"/>
    <cellStyle name="Normal 7 2 4 5 2 2 3 3" xfId="21855" xr:uid="{00000000-0005-0000-0000-00008F630000}"/>
    <cellStyle name="Normal 7 2 4 5 2 2 3 4" xfId="39201" xr:uid="{00000000-0005-0000-0000-000090630000}"/>
    <cellStyle name="Normal 7 2 4 5 2 2 4" xfId="11362" xr:uid="{00000000-0005-0000-0000-000091630000}"/>
    <cellStyle name="Normal 7 2 4 5 2 2 4 2" xfId="28715" xr:uid="{00000000-0005-0000-0000-000092630000}"/>
    <cellStyle name="Normal 7 2 4 5 2 2 4 3" xfId="46061" xr:uid="{00000000-0005-0000-0000-000093630000}"/>
    <cellStyle name="Normal 7 2 4 5 2 2 5" xfId="20042" xr:uid="{00000000-0005-0000-0000-000094630000}"/>
    <cellStyle name="Normal 7 2 4 5 2 2 6" xfId="37388" xr:uid="{00000000-0005-0000-0000-000095630000}"/>
    <cellStyle name="Normal 7 2 4 5 2 3" xfId="1611" xr:uid="{00000000-0005-0000-0000-000096630000}"/>
    <cellStyle name="Normal 7 2 4 5 2 3 2" xfId="7393" xr:uid="{00000000-0005-0000-0000-000097630000}"/>
    <cellStyle name="Normal 7 2 4 5 2 3 2 2" xfId="16066" xr:uid="{00000000-0005-0000-0000-000098630000}"/>
    <cellStyle name="Normal 7 2 4 5 2 3 2 2 2" xfId="33419" xr:uid="{00000000-0005-0000-0000-000099630000}"/>
    <cellStyle name="Normal 7 2 4 5 2 3 2 2 3" xfId="50765" xr:uid="{00000000-0005-0000-0000-00009A630000}"/>
    <cellStyle name="Normal 7 2 4 5 2 3 2 3" xfId="24746" xr:uid="{00000000-0005-0000-0000-00009B630000}"/>
    <cellStyle name="Normal 7 2 4 5 2 3 2 4" xfId="42092" xr:uid="{00000000-0005-0000-0000-00009C630000}"/>
    <cellStyle name="Normal 7 2 4 5 2 3 3" xfId="5237" xr:uid="{00000000-0005-0000-0000-00009D630000}"/>
    <cellStyle name="Normal 7 2 4 5 2 3 3 2" xfId="13910" xr:uid="{00000000-0005-0000-0000-00009E630000}"/>
    <cellStyle name="Normal 7 2 4 5 2 3 3 2 2" xfId="31263" xr:uid="{00000000-0005-0000-0000-00009F630000}"/>
    <cellStyle name="Normal 7 2 4 5 2 3 3 2 3" xfId="48609" xr:uid="{00000000-0005-0000-0000-0000A0630000}"/>
    <cellStyle name="Normal 7 2 4 5 2 3 3 3" xfId="22590" xr:uid="{00000000-0005-0000-0000-0000A1630000}"/>
    <cellStyle name="Normal 7 2 4 5 2 3 3 4" xfId="39936" xr:uid="{00000000-0005-0000-0000-0000A2630000}"/>
    <cellStyle name="Normal 7 2 4 5 2 3 4" xfId="10284" xr:uid="{00000000-0005-0000-0000-0000A3630000}"/>
    <cellStyle name="Normal 7 2 4 5 2 3 4 2" xfId="27637" xr:uid="{00000000-0005-0000-0000-0000A4630000}"/>
    <cellStyle name="Normal 7 2 4 5 2 3 4 3" xfId="44983" xr:uid="{00000000-0005-0000-0000-0000A5630000}"/>
    <cellStyle name="Normal 7 2 4 5 2 3 5" xfId="18964" xr:uid="{00000000-0005-0000-0000-0000A6630000}"/>
    <cellStyle name="Normal 7 2 4 5 2 3 6" xfId="36310" xr:uid="{00000000-0005-0000-0000-0000A7630000}"/>
    <cellStyle name="Normal 7 2 4 5 2 4" xfId="6658" xr:uid="{00000000-0005-0000-0000-0000A8630000}"/>
    <cellStyle name="Normal 7 2 4 5 2 4 2" xfId="15331" xr:uid="{00000000-0005-0000-0000-0000A9630000}"/>
    <cellStyle name="Normal 7 2 4 5 2 4 2 2" xfId="32684" xr:uid="{00000000-0005-0000-0000-0000AA630000}"/>
    <cellStyle name="Normal 7 2 4 5 2 4 2 3" xfId="50030" xr:uid="{00000000-0005-0000-0000-0000AB630000}"/>
    <cellStyle name="Normal 7 2 4 5 2 4 3" xfId="24011" xr:uid="{00000000-0005-0000-0000-0000AC630000}"/>
    <cellStyle name="Normal 7 2 4 5 2 4 4" xfId="41357" xr:uid="{00000000-0005-0000-0000-0000AD630000}"/>
    <cellStyle name="Normal 7 2 4 5 2 5" xfId="3424" xr:uid="{00000000-0005-0000-0000-0000AE630000}"/>
    <cellStyle name="Normal 7 2 4 5 2 5 2" xfId="12097" xr:uid="{00000000-0005-0000-0000-0000AF630000}"/>
    <cellStyle name="Normal 7 2 4 5 2 5 2 2" xfId="29450" xr:uid="{00000000-0005-0000-0000-0000B0630000}"/>
    <cellStyle name="Normal 7 2 4 5 2 5 2 3" xfId="46796" xr:uid="{00000000-0005-0000-0000-0000B1630000}"/>
    <cellStyle name="Normal 7 2 4 5 2 5 3" xfId="20777" xr:uid="{00000000-0005-0000-0000-0000B2630000}"/>
    <cellStyle name="Normal 7 2 4 5 2 5 4" xfId="38123" xr:uid="{00000000-0005-0000-0000-0000B3630000}"/>
    <cellStyle name="Normal 7 2 4 5 2 6" xfId="9549" xr:uid="{00000000-0005-0000-0000-0000B4630000}"/>
    <cellStyle name="Normal 7 2 4 5 2 6 2" xfId="26902" xr:uid="{00000000-0005-0000-0000-0000B5630000}"/>
    <cellStyle name="Normal 7 2 4 5 2 6 3" xfId="44248" xr:uid="{00000000-0005-0000-0000-0000B6630000}"/>
    <cellStyle name="Normal 7 2 4 5 2 7" xfId="18229" xr:uid="{00000000-0005-0000-0000-0000B7630000}"/>
    <cellStyle name="Normal 7 2 4 5 2 8" xfId="35575" xr:uid="{00000000-0005-0000-0000-0000B8630000}"/>
    <cellStyle name="Normal 7 2 4 5 3" xfId="631" xr:uid="{00000000-0005-0000-0000-0000B9630000}"/>
    <cellStyle name="Normal 7 2 4 5 3 2" xfId="2444" xr:uid="{00000000-0005-0000-0000-0000BA630000}"/>
    <cellStyle name="Normal 7 2 4 5 3 2 2" xfId="8226" xr:uid="{00000000-0005-0000-0000-0000BB630000}"/>
    <cellStyle name="Normal 7 2 4 5 3 2 2 2" xfId="16899" xr:uid="{00000000-0005-0000-0000-0000BC630000}"/>
    <cellStyle name="Normal 7 2 4 5 3 2 2 2 2" xfId="34252" xr:uid="{00000000-0005-0000-0000-0000BD630000}"/>
    <cellStyle name="Normal 7 2 4 5 3 2 2 2 3" xfId="51598" xr:uid="{00000000-0005-0000-0000-0000BE630000}"/>
    <cellStyle name="Normal 7 2 4 5 3 2 2 3" xfId="25579" xr:uid="{00000000-0005-0000-0000-0000BF630000}"/>
    <cellStyle name="Normal 7 2 4 5 3 2 2 4" xfId="42925" xr:uid="{00000000-0005-0000-0000-0000C0630000}"/>
    <cellStyle name="Normal 7 2 4 5 3 2 3" xfId="5727" xr:uid="{00000000-0005-0000-0000-0000C1630000}"/>
    <cellStyle name="Normal 7 2 4 5 3 2 3 2" xfId="14400" xr:uid="{00000000-0005-0000-0000-0000C2630000}"/>
    <cellStyle name="Normal 7 2 4 5 3 2 3 2 2" xfId="31753" xr:uid="{00000000-0005-0000-0000-0000C3630000}"/>
    <cellStyle name="Normal 7 2 4 5 3 2 3 2 3" xfId="49099" xr:uid="{00000000-0005-0000-0000-0000C4630000}"/>
    <cellStyle name="Normal 7 2 4 5 3 2 3 3" xfId="23080" xr:uid="{00000000-0005-0000-0000-0000C5630000}"/>
    <cellStyle name="Normal 7 2 4 5 3 2 3 4" xfId="40426" xr:uid="{00000000-0005-0000-0000-0000C6630000}"/>
    <cellStyle name="Normal 7 2 4 5 3 2 4" xfId="11117" xr:uid="{00000000-0005-0000-0000-0000C7630000}"/>
    <cellStyle name="Normal 7 2 4 5 3 2 4 2" xfId="28470" xr:uid="{00000000-0005-0000-0000-0000C8630000}"/>
    <cellStyle name="Normal 7 2 4 5 3 2 4 3" xfId="45816" xr:uid="{00000000-0005-0000-0000-0000C9630000}"/>
    <cellStyle name="Normal 7 2 4 5 3 2 5" xfId="19797" xr:uid="{00000000-0005-0000-0000-0000CA630000}"/>
    <cellStyle name="Normal 7 2 4 5 3 2 6" xfId="37143" xr:uid="{00000000-0005-0000-0000-0000CB630000}"/>
    <cellStyle name="Normal 7 2 4 5 3 3" xfId="6413" xr:uid="{00000000-0005-0000-0000-0000CC630000}"/>
    <cellStyle name="Normal 7 2 4 5 3 3 2" xfId="15086" xr:uid="{00000000-0005-0000-0000-0000CD630000}"/>
    <cellStyle name="Normal 7 2 4 5 3 3 2 2" xfId="32439" xr:uid="{00000000-0005-0000-0000-0000CE630000}"/>
    <cellStyle name="Normal 7 2 4 5 3 3 2 3" xfId="49785" xr:uid="{00000000-0005-0000-0000-0000CF630000}"/>
    <cellStyle name="Normal 7 2 4 5 3 3 3" xfId="23766" xr:uid="{00000000-0005-0000-0000-0000D0630000}"/>
    <cellStyle name="Normal 7 2 4 5 3 3 4" xfId="41112" xr:uid="{00000000-0005-0000-0000-0000D1630000}"/>
    <cellStyle name="Normal 7 2 4 5 3 4" xfId="4257" xr:uid="{00000000-0005-0000-0000-0000D2630000}"/>
    <cellStyle name="Normal 7 2 4 5 3 4 2" xfId="12930" xr:uid="{00000000-0005-0000-0000-0000D3630000}"/>
    <cellStyle name="Normal 7 2 4 5 3 4 2 2" xfId="30283" xr:uid="{00000000-0005-0000-0000-0000D4630000}"/>
    <cellStyle name="Normal 7 2 4 5 3 4 2 3" xfId="47629" xr:uid="{00000000-0005-0000-0000-0000D5630000}"/>
    <cellStyle name="Normal 7 2 4 5 3 4 3" xfId="21610" xr:uid="{00000000-0005-0000-0000-0000D6630000}"/>
    <cellStyle name="Normal 7 2 4 5 3 4 4" xfId="38956" xr:uid="{00000000-0005-0000-0000-0000D7630000}"/>
    <cellStyle name="Normal 7 2 4 5 3 5" xfId="9304" xr:uid="{00000000-0005-0000-0000-0000D8630000}"/>
    <cellStyle name="Normal 7 2 4 5 3 5 2" xfId="26657" xr:uid="{00000000-0005-0000-0000-0000D9630000}"/>
    <cellStyle name="Normal 7 2 4 5 3 5 3" xfId="44003" xr:uid="{00000000-0005-0000-0000-0000DA630000}"/>
    <cellStyle name="Normal 7 2 4 5 3 6" xfId="17984" xr:uid="{00000000-0005-0000-0000-0000DB630000}"/>
    <cellStyle name="Normal 7 2 4 5 3 7" xfId="35330" xr:uid="{00000000-0005-0000-0000-0000DC630000}"/>
    <cellStyle name="Normal 7 2 4 5 4" xfId="1954" xr:uid="{00000000-0005-0000-0000-0000DD630000}"/>
    <cellStyle name="Normal 7 2 4 5 4 2" xfId="7736" xr:uid="{00000000-0005-0000-0000-0000DE630000}"/>
    <cellStyle name="Normal 7 2 4 5 4 2 2" xfId="16409" xr:uid="{00000000-0005-0000-0000-0000DF630000}"/>
    <cellStyle name="Normal 7 2 4 5 4 2 2 2" xfId="33762" xr:uid="{00000000-0005-0000-0000-0000E0630000}"/>
    <cellStyle name="Normal 7 2 4 5 4 2 2 3" xfId="51108" xr:uid="{00000000-0005-0000-0000-0000E1630000}"/>
    <cellStyle name="Normal 7 2 4 5 4 2 3" xfId="25089" xr:uid="{00000000-0005-0000-0000-0000E2630000}"/>
    <cellStyle name="Normal 7 2 4 5 4 2 4" xfId="42435" xr:uid="{00000000-0005-0000-0000-0000E3630000}"/>
    <cellStyle name="Normal 7 2 4 5 4 3" xfId="3767" xr:uid="{00000000-0005-0000-0000-0000E4630000}"/>
    <cellStyle name="Normal 7 2 4 5 4 3 2" xfId="12440" xr:uid="{00000000-0005-0000-0000-0000E5630000}"/>
    <cellStyle name="Normal 7 2 4 5 4 3 2 2" xfId="29793" xr:uid="{00000000-0005-0000-0000-0000E6630000}"/>
    <cellStyle name="Normal 7 2 4 5 4 3 2 3" xfId="47139" xr:uid="{00000000-0005-0000-0000-0000E7630000}"/>
    <cellStyle name="Normal 7 2 4 5 4 3 3" xfId="21120" xr:uid="{00000000-0005-0000-0000-0000E8630000}"/>
    <cellStyle name="Normal 7 2 4 5 4 3 4" xfId="38466" xr:uid="{00000000-0005-0000-0000-0000E9630000}"/>
    <cellStyle name="Normal 7 2 4 5 4 4" xfId="10627" xr:uid="{00000000-0005-0000-0000-0000EA630000}"/>
    <cellStyle name="Normal 7 2 4 5 4 4 2" xfId="27980" xr:uid="{00000000-0005-0000-0000-0000EB630000}"/>
    <cellStyle name="Normal 7 2 4 5 4 4 3" xfId="45326" xr:uid="{00000000-0005-0000-0000-0000EC630000}"/>
    <cellStyle name="Normal 7 2 4 5 4 5" xfId="19307" xr:uid="{00000000-0005-0000-0000-0000ED630000}"/>
    <cellStyle name="Normal 7 2 4 5 4 6" xfId="36653" xr:uid="{00000000-0005-0000-0000-0000EE630000}"/>
    <cellStyle name="Normal 7 2 4 5 5" xfId="1366" xr:uid="{00000000-0005-0000-0000-0000EF630000}"/>
    <cellStyle name="Normal 7 2 4 5 5 2" xfId="7148" xr:uid="{00000000-0005-0000-0000-0000F0630000}"/>
    <cellStyle name="Normal 7 2 4 5 5 2 2" xfId="15821" xr:uid="{00000000-0005-0000-0000-0000F1630000}"/>
    <cellStyle name="Normal 7 2 4 5 5 2 2 2" xfId="33174" xr:uid="{00000000-0005-0000-0000-0000F2630000}"/>
    <cellStyle name="Normal 7 2 4 5 5 2 2 3" xfId="50520" xr:uid="{00000000-0005-0000-0000-0000F3630000}"/>
    <cellStyle name="Normal 7 2 4 5 5 2 3" xfId="24501" xr:uid="{00000000-0005-0000-0000-0000F4630000}"/>
    <cellStyle name="Normal 7 2 4 5 5 2 4" xfId="41847" xr:uid="{00000000-0005-0000-0000-0000F5630000}"/>
    <cellStyle name="Normal 7 2 4 5 5 3" xfId="4992" xr:uid="{00000000-0005-0000-0000-0000F6630000}"/>
    <cellStyle name="Normal 7 2 4 5 5 3 2" xfId="13665" xr:uid="{00000000-0005-0000-0000-0000F7630000}"/>
    <cellStyle name="Normal 7 2 4 5 5 3 2 2" xfId="31018" xr:uid="{00000000-0005-0000-0000-0000F8630000}"/>
    <cellStyle name="Normal 7 2 4 5 5 3 2 3" xfId="48364" xr:uid="{00000000-0005-0000-0000-0000F9630000}"/>
    <cellStyle name="Normal 7 2 4 5 5 3 3" xfId="22345" xr:uid="{00000000-0005-0000-0000-0000FA630000}"/>
    <cellStyle name="Normal 7 2 4 5 5 3 4" xfId="39691" xr:uid="{00000000-0005-0000-0000-0000FB630000}"/>
    <cellStyle name="Normal 7 2 4 5 5 4" xfId="10039" xr:uid="{00000000-0005-0000-0000-0000FC630000}"/>
    <cellStyle name="Normal 7 2 4 5 5 4 2" xfId="27392" xr:uid="{00000000-0005-0000-0000-0000FD630000}"/>
    <cellStyle name="Normal 7 2 4 5 5 4 3" xfId="44738" xr:uid="{00000000-0005-0000-0000-0000FE630000}"/>
    <cellStyle name="Normal 7 2 4 5 5 5" xfId="18719" xr:uid="{00000000-0005-0000-0000-0000FF630000}"/>
    <cellStyle name="Normal 7 2 4 5 5 6" xfId="36065" xr:uid="{00000000-0005-0000-0000-000000640000}"/>
    <cellStyle name="Normal 7 2 4 5 6" xfId="5923" xr:uid="{00000000-0005-0000-0000-000001640000}"/>
    <cellStyle name="Normal 7 2 4 5 6 2" xfId="14596" xr:uid="{00000000-0005-0000-0000-000002640000}"/>
    <cellStyle name="Normal 7 2 4 5 6 2 2" xfId="31949" xr:uid="{00000000-0005-0000-0000-000003640000}"/>
    <cellStyle name="Normal 7 2 4 5 6 2 3" xfId="49295" xr:uid="{00000000-0005-0000-0000-000004640000}"/>
    <cellStyle name="Normal 7 2 4 5 6 3" xfId="23276" xr:uid="{00000000-0005-0000-0000-000005640000}"/>
    <cellStyle name="Normal 7 2 4 5 6 4" xfId="40622" xr:uid="{00000000-0005-0000-0000-000006640000}"/>
    <cellStyle name="Normal 7 2 4 5 7" xfId="3179" xr:uid="{00000000-0005-0000-0000-000007640000}"/>
    <cellStyle name="Normal 7 2 4 5 7 2" xfId="11852" xr:uid="{00000000-0005-0000-0000-000008640000}"/>
    <cellStyle name="Normal 7 2 4 5 7 2 2" xfId="29205" xr:uid="{00000000-0005-0000-0000-000009640000}"/>
    <cellStyle name="Normal 7 2 4 5 7 2 3" xfId="46551" xr:uid="{00000000-0005-0000-0000-00000A640000}"/>
    <cellStyle name="Normal 7 2 4 5 7 3" xfId="20532" xr:uid="{00000000-0005-0000-0000-00000B640000}"/>
    <cellStyle name="Normal 7 2 4 5 7 4" xfId="37878" xr:uid="{00000000-0005-0000-0000-00000C640000}"/>
    <cellStyle name="Normal 7 2 4 5 8" xfId="8814" xr:uid="{00000000-0005-0000-0000-00000D640000}"/>
    <cellStyle name="Normal 7 2 4 5 8 2" xfId="26167" xr:uid="{00000000-0005-0000-0000-00000E640000}"/>
    <cellStyle name="Normal 7 2 4 5 8 3" xfId="43513" xr:uid="{00000000-0005-0000-0000-00000F640000}"/>
    <cellStyle name="Normal 7 2 4 5 9" xfId="17494" xr:uid="{00000000-0005-0000-0000-000010640000}"/>
    <cellStyle name="Normal 7 2 4 6" xfId="778" xr:uid="{00000000-0005-0000-0000-000011640000}"/>
    <cellStyle name="Normal 7 2 4 6 2" xfId="2591" xr:uid="{00000000-0005-0000-0000-000012640000}"/>
    <cellStyle name="Normal 7 2 4 6 2 2" xfId="8373" xr:uid="{00000000-0005-0000-0000-000013640000}"/>
    <cellStyle name="Normal 7 2 4 6 2 2 2" xfId="17046" xr:uid="{00000000-0005-0000-0000-000014640000}"/>
    <cellStyle name="Normal 7 2 4 6 2 2 2 2" xfId="34399" xr:uid="{00000000-0005-0000-0000-000015640000}"/>
    <cellStyle name="Normal 7 2 4 6 2 2 2 3" xfId="51745" xr:uid="{00000000-0005-0000-0000-000016640000}"/>
    <cellStyle name="Normal 7 2 4 6 2 2 3" xfId="25726" xr:uid="{00000000-0005-0000-0000-000017640000}"/>
    <cellStyle name="Normal 7 2 4 6 2 2 4" xfId="43072" xr:uid="{00000000-0005-0000-0000-000018640000}"/>
    <cellStyle name="Normal 7 2 4 6 2 3" xfId="4404" xr:uid="{00000000-0005-0000-0000-000019640000}"/>
    <cellStyle name="Normal 7 2 4 6 2 3 2" xfId="13077" xr:uid="{00000000-0005-0000-0000-00001A640000}"/>
    <cellStyle name="Normal 7 2 4 6 2 3 2 2" xfId="30430" xr:uid="{00000000-0005-0000-0000-00001B640000}"/>
    <cellStyle name="Normal 7 2 4 6 2 3 2 3" xfId="47776" xr:uid="{00000000-0005-0000-0000-00001C640000}"/>
    <cellStyle name="Normal 7 2 4 6 2 3 3" xfId="21757" xr:uid="{00000000-0005-0000-0000-00001D640000}"/>
    <cellStyle name="Normal 7 2 4 6 2 3 4" xfId="39103" xr:uid="{00000000-0005-0000-0000-00001E640000}"/>
    <cellStyle name="Normal 7 2 4 6 2 4" xfId="11264" xr:uid="{00000000-0005-0000-0000-00001F640000}"/>
    <cellStyle name="Normal 7 2 4 6 2 4 2" xfId="28617" xr:uid="{00000000-0005-0000-0000-000020640000}"/>
    <cellStyle name="Normal 7 2 4 6 2 4 3" xfId="45963" xr:uid="{00000000-0005-0000-0000-000021640000}"/>
    <cellStyle name="Normal 7 2 4 6 2 5" xfId="19944" xr:uid="{00000000-0005-0000-0000-000022640000}"/>
    <cellStyle name="Normal 7 2 4 6 2 6" xfId="37290" xr:uid="{00000000-0005-0000-0000-000023640000}"/>
    <cellStyle name="Normal 7 2 4 6 3" xfId="1513" xr:uid="{00000000-0005-0000-0000-000024640000}"/>
    <cellStyle name="Normal 7 2 4 6 3 2" xfId="7295" xr:uid="{00000000-0005-0000-0000-000025640000}"/>
    <cellStyle name="Normal 7 2 4 6 3 2 2" xfId="15968" xr:uid="{00000000-0005-0000-0000-000026640000}"/>
    <cellStyle name="Normal 7 2 4 6 3 2 2 2" xfId="33321" xr:uid="{00000000-0005-0000-0000-000027640000}"/>
    <cellStyle name="Normal 7 2 4 6 3 2 2 3" xfId="50667" xr:uid="{00000000-0005-0000-0000-000028640000}"/>
    <cellStyle name="Normal 7 2 4 6 3 2 3" xfId="24648" xr:uid="{00000000-0005-0000-0000-000029640000}"/>
    <cellStyle name="Normal 7 2 4 6 3 2 4" xfId="41994" xr:uid="{00000000-0005-0000-0000-00002A640000}"/>
    <cellStyle name="Normal 7 2 4 6 3 3" xfId="5139" xr:uid="{00000000-0005-0000-0000-00002B640000}"/>
    <cellStyle name="Normal 7 2 4 6 3 3 2" xfId="13812" xr:uid="{00000000-0005-0000-0000-00002C640000}"/>
    <cellStyle name="Normal 7 2 4 6 3 3 2 2" xfId="31165" xr:uid="{00000000-0005-0000-0000-00002D640000}"/>
    <cellStyle name="Normal 7 2 4 6 3 3 2 3" xfId="48511" xr:uid="{00000000-0005-0000-0000-00002E640000}"/>
    <cellStyle name="Normal 7 2 4 6 3 3 3" xfId="22492" xr:uid="{00000000-0005-0000-0000-00002F640000}"/>
    <cellStyle name="Normal 7 2 4 6 3 3 4" xfId="39838" xr:uid="{00000000-0005-0000-0000-000030640000}"/>
    <cellStyle name="Normal 7 2 4 6 3 4" xfId="10186" xr:uid="{00000000-0005-0000-0000-000031640000}"/>
    <cellStyle name="Normal 7 2 4 6 3 4 2" xfId="27539" xr:uid="{00000000-0005-0000-0000-000032640000}"/>
    <cellStyle name="Normal 7 2 4 6 3 4 3" xfId="44885" xr:uid="{00000000-0005-0000-0000-000033640000}"/>
    <cellStyle name="Normal 7 2 4 6 3 5" xfId="18866" xr:uid="{00000000-0005-0000-0000-000034640000}"/>
    <cellStyle name="Normal 7 2 4 6 3 6" xfId="36212" xr:uid="{00000000-0005-0000-0000-000035640000}"/>
    <cellStyle name="Normal 7 2 4 6 4" xfId="6560" xr:uid="{00000000-0005-0000-0000-000036640000}"/>
    <cellStyle name="Normal 7 2 4 6 4 2" xfId="15233" xr:uid="{00000000-0005-0000-0000-000037640000}"/>
    <cellStyle name="Normal 7 2 4 6 4 2 2" xfId="32586" xr:uid="{00000000-0005-0000-0000-000038640000}"/>
    <cellStyle name="Normal 7 2 4 6 4 2 3" xfId="49932" xr:uid="{00000000-0005-0000-0000-000039640000}"/>
    <cellStyle name="Normal 7 2 4 6 4 3" xfId="23913" xr:uid="{00000000-0005-0000-0000-00003A640000}"/>
    <cellStyle name="Normal 7 2 4 6 4 4" xfId="41259" xr:uid="{00000000-0005-0000-0000-00003B640000}"/>
    <cellStyle name="Normal 7 2 4 6 5" xfId="3326" xr:uid="{00000000-0005-0000-0000-00003C640000}"/>
    <cellStyle name="Normal 7 2 4 6 5 2" xfId="11999" xr:uid="{00000000-0005-0000-0000-00003D640000}"/>
    <cellStyle name="Normal 7 2 4 6 5 2 2" xfId="29352" xr:uid="{00000000-0005-0000-0000-00003E640000}"/>
    <cellStyle name="Normal 7 2 4 6 5 2 3" xfId="46698" xr:uid="{00000000-0005-0000-0000-00003F640000}"/>
    <cellStyle name="Normal 7 2 4 6 5 3" xfId="20679" xr:uid="{00000000-0005-0000-0000-000040640000}"/>
    <cellStyle name="Normal 7 2 4 6 5 4" xfId="38025" xr:uid="{00000000-0005-0000-0000-000041640000}"/>
    <cellStyle name="Normal 7 2 4 6 6" xfId="9451" xr:uid="{00000000-0005-0000-0000-000042640000}"/>
    <cellStyle name="Normal 7 2 4 6 6 2" xfId="26804" xr:uid="{00000000-0005-0000-0000-000043640000}"/>
    <cellStyle name="Normal 7 2 4 6 6 3" xfId="44150" xr:uid="{00000000-0005-0000-0000-000044640000}"/>
    <cellStyle name="Normal 7 2 4 6 7" xfId="18131" xr:uid="{00000000-0005-0000-0000-000045640000}"/>
    <cellStyle name="Normal 7 2 4 6 8" xfId="35477" xr:uid="{00000000-0005-0000-0000-000046640000}"/>
    <cellStyle name="Normal 7 2 4 7" xfId="386" xr:uid="{00000000-0005-0000-0000-000047640000}"/>
    <cellStyle name="Normal 7 2 4 7 2" xfId="2199" xr:uid="{00000000-0005-0000-0000-000048640000}"/>
    <cellStyle name="Normal 7 2 4 7 2 2" xfId="7981" xr:uid="{00000000-0005-0000-0000-000049640000}"/>
    <cellStyle name="Normal 7 2 4 7 2 2 2" xfId="16654" xr:uid="{00000000-0005-0000-0000-00004A640000}"/>
    <cellStyle name="Normal 7 2 4 7 2 2 2 2" xfId="34007" xr:uid="{00000000-0005-0000-0000-00004B640000}"/>
    <cellStyle name="Normal 7 2 4 7 2 2 2 3" xfId="51353" xr:uid="{00000000-0005-0000-0000-00004C640000}"/>
    <cellStyle name="Normal 7 2 4 7 2 2 3" xfId="25334" xr:uid="{00000000-0005-0000-0000-00004D640000}"/>
    <cellStyle name="Normal 7 2 4 7 2 2 4" xfId="42680" xr:uid="{00000000-0005-0000-0000-00004E640000}"/>
    <cellStyle name="Normal 7 2 4 7 2 3" xfId="5482" xr:uid="{00000000-0005-0000-0000-00004F640000}"/>
    <cellStyle name="Normal 7 2 4 7 2 3 2" xfId="14155" xr:uid="{00000000-0005-0000-0000-000050640000}"/>
    <cellStyle name="Normal 7 2 4 7 2 3 2 2" xfId="31508" xr:uid="{00000000-0005-0000-0000-000051640000}"/>
    <cellStyle name="Normal 7 2 4 7 2 3 2 3" xfId="48854" xr:uid="{00000000-0005-0000-0000-000052640000}"/>
    <cellStyle name="Normal 7 2 4 7 2 3 3" xfId="22835" xr:uid="{00000000-0005-0000-0000-000053640000}"/>
    <cellStyle name="Normal 7 2 4 7 2 3 4" xfId="40181" xr:uid="{00000000-0005-0000-0000-000054640000}"/>
    <cellStyle name="Normal 7 2 4 7 2 4" xfId="10872" xr:uid="{00000000-0005-0000-0000-000055640000}"/>
    <cellStyle name="Normal 7 2 4 7 2 4 2" xfId="28225" xr:uid="{00000000-0005-0000-0000-000056640000}"/>
    <cellStyle name="Normal 7 2 4 7 2 4 3" xfId="45571" xr:uid="{00000000-0005-0000-0000-000057640000}"/>
    <cellStyle name="Normal 7 2 4 7 2 5" xfId="19552" xr:uid="{00000000-0005-0000-0000-000058640000}"/>
    <cellStyle name="Normal 7 2 4 7 2 6" xfId="36898" xr:uid="{00000000-0005-0000-0000-000059640000}"/>
    <cellStyle name="Normal 7 2 4 7 3" xfId="6168" xr:uid="{00000000-0005-0000-0000-00005A640000}"/>
    <cellStyle name="Normal 7 2 4 7 3 2" xfId="14841" xr:uid="{00000000-0005-0000-0000-00005B640000}"/>
    <cellStyle name="Normal 7 2 4 7 3 2 2" xfId="32194" xr:uid="{00000000-0005-0000-0000-00005C640000}"/>
    <cellStyle name="Normal 7 2 4 7 3 2 3" xfId="49540" xr:uid="{00000000-0005-0000-0000-00005D640000}"/>
    <cellStyle name="Normal 7 2 4 7 3 3" xfId="23521" xr:uid="{00000000-0005-0000-0000-00005E640000}"/>
    <cellStyle name="Normal 7 2 4 7 3 4" xfId="40867" xr:uid="{00000000-0005-0000-0000-00005F640000}"/>
    <cellStyle name="Normal 7 2 4 7 4" xfId="4012" xr:uid="{00000000-0005-0000-0000-000060640000}"/>
    <cellStyle name="Normal 7 2 4 7 4 2" xfId="12685" xr:uid="{00000000-0005-0000-0000-000061640000}"/>
    <cellStyle name="Normal 7 2 4 7 4 2 2" xfId="30038" xr:uid="{00000000-0005-0000-0000-000062640000}"/>
    <cellStyle name="Normal 7 2 4 7 4 2 3" xfId="47384" xr:uid="{00000000-0005-0000-0000-000063640000}"/>
    <cellStyle name="Normal 7 2 4 7 4 3" xfId="21365" xr:uid="{00000000-0005-0000-0000-000064640000}"/>
    <cellStyle name="Normal 7 2 4 7 4 4" xfId="38711" xr:uid="{00000000-0005-0000-0000-000065640000}"/>
    <cellStyle name="Normal 7 2 4 7 5" xfId="9059" xr:uid="{00000000-0005-0000-0000-000066640000}"/>
    <cellStyle name="Normal 7 2 4 7 5 2" xfId="26412" xr:uid="{00000000-0005-0000-0000-000067640000}"/>
    <cellStyle name="Normal 7 2 4 7 5 3" xfId="43758" xr:uid="{00000000-0005-0000-0000-000068640000}"/>
    <cellStyle name="Normal 7 2 4 7 6" xfId="17739" xr:uid="{00000000-0005-0000-0000-000069640000}"/>
    <cellStyle name="Normal 7 2 4 7 7" xfId="35085" xr:uid="{00000000-0005-0000-0000-00006A640000}"/>
    <cellStyle name="Normal 7 2 4 8" xfId="1856" xr:uid="{00000000-0005-0000-0000-00006B640000}"/>
    <cellStyle name="Normal 7 2 4 8 2" xfId="7638" xr:uid="{00000000-0005-0000-0000-00006C640000}"/>
    <cellStyle name="Normal 7 2 4 8 2 2" xfId="16311" xr:uid="{00000000-0005-0000-0000-00006D640000}"/>
    <cellStyle name="Normal 7 2 4 8 2 2 2" xfId="33664" xr:uid="{00000000-0005-0000-0000-00006E640000}"/>
    <cellStyle name="Normal 7 2 4 8 2 2 3" xfId="51010" xr:uid="{00000000-0005-0000-0000-00006F640000}"/>
    <cellStyle name="Normal 7 2 4 8 2 3" xfId="24991" xr:uid="{00000000-0005-0000-0000-000070640000}"/>
    <cellStyle name="Normal 7 2 4 8 2 4" xfId="42337" xr:uid="{00000000-0005-0000-0000-000071640000}"/>
    <cellStyle name="Normal 7 2 4 8 3" xfId="3669" xr:uid="{00000000-0005-0000-0000-000072640000}"/>
    <cellStyle name="Normal 7 2 4 8 3 2" xfId="12342" xr:uid="{00000000-0005-0000-0000-000073640000}"/>
    <cellStyle name="Normal 7 2 4 8 3 2 2" xfId="29695" xr:uid="{00000000-0005-0000-0000-000074640000}"/>
    <cellStyle name="Normal 7 2 4 8 3 2 3" xfId="47041" xr:uid="{00000000-0005-0000-0000-000075640000}"/>
    <cellStyle name="Normal 7 2 4 8 3 3" xfId="21022" xr:uid="{00000000-0005-0000-0000-000076640000}"/>
    <cellStyle name="Normal 7 2 4 8 3 4" xfId="38368" xr:uid="{00000000-0005-0000-0000-000077640000}"/>
    <cellStyle name="Normal 7 2 4 8 4" xfId="10529" xr:uid="{00000000-0005-0000-0000-000078640000}"/>
    <cellStyle name="Normal 7 2 4 8 4 2" xfId="27882" xr:uid="{00000000-0005-0000-0000-000079640000}"/>
    <cellStyle name="Normal 7 2 4 8 4 3" xfId="45228" xr:uid="{00000000-0005-0000-0000-00007A640000}"/>
    <cellStyle name="Normal 7 2 4 8 5" xfId="19209" xr:uid="{00000000-0005-0000-0000-00007B640000}"/>
    <cellStyle name="Normal 7 2 4 8 6" xfId="36555" xr:uid="{00000000-0005-0000-0000-00007C640000}"/>
    <cellStyle name="Normal 7 2 4 9" xfId="1121" xr:uid="{00000000-0005-0000-0000-00007D640000}"/>
    <cellStyle name="Normal 7 2 4 9 2" xfId="6903" xr:uid="{00000000-0005-0000-0000-00007E640000}"/>
    <cellStyle name="Normal 7 2 4 9 2 2" xfId="15576" xr:uid="{00000000-0005-0000-0000-00007F640000}"/>
    <cellStyle name="Normal 7 2 4 9 2 2 2" xfId="32929" xr:uid="{00000000-0005-0000-0000-000080640000}"/>
    <cellStyle name="Normal 7 2 4 9 2 2 3" xfId="50275" xr:uid="{00000000-0005-0000-0000-000081640000}"/>
    <cellStyle name="Normal 7 2 4 9 2 3" xfId="24256" xr:uid="{00000000-0005-0000-0000-000082640000}"/>
    <cellStyle name="Normal 7 2 4 9 2 4" xfId="41602" xr:uid="{00000000-0005-0000-0000-000083640000}"/>
    <cellStyle name="Normal 7 2 4 9 3" xfId="4747" xr:uid="{00000000-0005-0000-0000-000084640000}"/>
    <cellStyle name="Normal 7 2 4 9 3 2" xfId="13420" xr:uid="{00000000-0005-0000-0000-000085640000}"/>
    <cellStyle name="Normal 7 2 4 9 3 2 2" xfId="30773" xr:uid="{00000000-0005-0000-0000-000086640000}"/>
    <cellStyle name="Normal 7 2 4 9 3 2 3" xfId="48119" xr:uid="{00000000-0005-0000-0000-000087640000}"/>
    <cellStyle name="Normal 7 2 4 9 3 3" xfId="22100" xr:uid="{00000000-0005-0000-0000-000088640000}"/>
    <cellStyle name="Normal 7 2 4 9 3 4" xfId="39446" xr:uid="{00000000-0005-0000-0000-000089640000}"/>
    <cellStyle name="Normal 7 2 4 9 4" xfId="9794" xr:uid="{00000000-0005-0000-0000-00008A640000}"/>
    <cellStyle name="Normal 7 2 4 9 4 2" xfId="27147" xr:uid="{00000000-0005-0000-0000-00008B640000}"/>
    <cellStyle name="Normal 7 2 4 9 4 3" xfId="44493" xr:uid="{00000000-0005-0000-0000-00008C640000}"/>
    <cellStyle name="Normal 7 2 4 9 5" xfId="18474" xr:uid="{00000000-0005-0000-0000-00008D640000}"/>
    <cellStyle name="Normal 7 2 4 9 6" xfId="35820" xr:uid="{00000000-0005-0000-0000-00008E640000}"/>
    <cellStyle name="Normal 7 2 5" xfId="63" xr:uid="{00000000-0005-0000-0000-00008F640000}"/>
    <cellStyle name="Normal 7 2 5 10" xfId="8736" xr:uid="{00000000-0005-0000-0000-000090640000}"/>
    <cellStyle name="Normal 7 2 5 10 2" xfId="26089" xr:uid="{00000000-0005-0000-0000-000091640000}"/>
    <cellStyle name="Normal 7 2 5 10 3" xfId="43435" xr:uid="{00000000-0005-0000-0000-000092640000}"/>
    <cellStyle name="Normal 7 2 5 11" xfId="17416" xr:uid="{00000000-0005-0000-0000-000093640000}"/>
    <cellStyle name="Normal 7 2 5 12" xfId="34762" xr:uid="{00000000-0005-0000-0000-000094640000}"/>
    <cellStyle name="Normal 7 2 5 2" xfId="308" xr:uid="{00000000-0005-0000-0000-000095640000}"/>
    <cellStyle name="Normal 7 2 5 2 10" xfId="35007" xr:uid="{00000000-0005-0000-0000-000096640000}"/>
    <cellStyle name="Normal 7 2 5 2 2" xfId="1043" xr:uid="{00000000-0005-0000-0000-000097640000}"/>
    <cellStyle name="Normal 7 2 5 2 2 2" xfId="2856" xr:uid="{00000000-0005-0000-0000-000098640000}"/>
    <cellStyle name="Normal 7 2 5 2 2 2 2" xfId="8638" xr:uid="{00000000-0005-0000-0000-000099640000}"/>
    <cellStyle name="Normal 7 2 5 2 2 2 2 2" xfId="17311" xr:uid="{00000000-0005-0000-0000-00009A640000}"/>
    <cellStyle name="Normal 7 2 5 2 2 2 2 2 2" xfId="34664" xr:uid="{00000000-0005-0000-0000-00009B640000}"/>
    <cellStyle name="Normal 7 2 5 2 2 2 2 2 3" xfId="52010" xr:uid="{00000000-0005-0000-0000-00009C640000}"/>
    <cellStyle name="Normal 7 2 5 2 2 2 2 3" xfId="25991" xr:uid="{00000000-0005-0000-0000-00009D640000}"/>
    <cellStyle name="Normal 7 2 5 2 2 2 2 4" xfId="43337" xr:uid="{00000000-0005-0000-0000-00009E640000}"/>
    <cellStyle name="Normal 7 2 5 2 2 2 3" xfId="4669" xr:uid="{00000000-0005-0000-0000-00009F640000}"/>
    <cellStyle name="Normal 7 2 5 2 2 2 3 2" xfId="13342" xr:uid="{00000000-0005-0000-0000-0000A0640000}"/>
    <cellStyle name="Normal 7 2 5 2 2 2 3 2 2" xfId="30695" xr:uid="{00000000-0005-0000-0000-0000A1640000}"/>
    <cellStyle name="Normal 7 2 5 2 2 2 3 2 3" xfId="48041" xr:uid="{00000000-0005-0000-0000-0000A2640000}"/>
    <cellStyle name="Normal 7 2 5 2 2 2 3 3" xfId="22022" xr:uid="{00000000-0005-0000-0000-0000A3640000}"/>
    <cellStyle name="Normal 7 2 5 2 2 2 3 4" xfId="39368" xr:uid="{00000000-0005-0000-0000-0000A4640000}"/>
    <cellStyle name="Normal 7 2 5 2 2 2 4" xfId="11529" xr:uid="{00000000-0005-0000-0000-0000A5640000}"/>
    <cellStyle name="Normal 7 2 5 2 2 2 4 2" xfId="28882" xr:uid="{00000000-0005-0000-0000-0000A6640000}"/>
    <cellStyle name="Normal 7 2 5 2 2 2 4 3" xfId="46228" xr:uid="{00000000-0005-0000-0000-0000A7640000}"/>
    <cellStyle name="Normal 7 2 5 2 2 2 5" xfId="20209" xr:uid="{00000000-0005-0000-0000-0000A8640000}"/>
    <cellStyle name="Normal 7 2 5 2 2 2 6" xfId="37555" xr:uid="{00000000-0005-0000-0000-0000A9640000}"/>
    <cellStyle name="Normal 7 2 5 2 2 3" xfId="1778" xr:uid="{00000000-0005-0000-0000-0000AA640000}"/>
    <cellStyle name="Normal 7 2 5 2 2 3 2" xfId="7560" xr:uid="{00000000-0005-0000-0000-0000AB640000}"/>
    <cellStyle name="Normal 7 2 5 2 2 3 2 2" xfId="16233" xr:uid="{00000000-0005-0000-0000-0000AC640000}"/>
    <cellStyle name="Normal 7 2 5 2 2 3 2 2 2" xfId="33586" xr:uid="{00000000-0005-0000-0000-0000AD640000}"/>
    <cellStyle name="Normal 7 2 5 2 2 3 2 2 3" xfId="50932" xr:uid="{00000000-0005-0000-0000-0000AE640000}"/>
    <cellStyle name="Normal 7 2 5 2 2 3 2 3" xfId="24913" xr:uid="{00000000-0005-0000-0000-0000AF640000}"/>
    <cellStyle name="Normal 7 2 5 2 2 3 2 4" xfId="42259" xr:uid="{00000000-0005-0000-0000-0000B0640000}"/>
    <cellStyle name="Normal 7 2 5 2 2 3 3" xfId="5404" xr:uid="{00000000-0005-0000-0000-0000B1640000}"/>
    <cellStyle name="Normal 7 2 5 2 2 3 3 2" xfId="14077" xr:uid="{00000000-0005-0000-0000-0000B2640000}"/>
    <cellStyle name="Normal 7 2 5 2 2 3 3 2 2" xfId="31430" xr:uid="{00000000-0005-0000-0000-0000B3640000}"/>
    <cellStyle name="Normal 7 2 5 2 2 3 3 2 3" xfId="48776" xr:uid="{00000000-0005-0000-0000-0000B4640000}"/>
    <cellStyle name="Normal 7 2 5 2 2 3 3 3" xfId="22757" xr:uid="{00000000-0005-0000-0000-0000B5640000}"/>
    <cellStyle name="Normal 7 2 5 2 2 3 3 4" xfId="40103" xr:uid="{00000000-0005-0000-0000-0000B6640000}"/>
    <cellStyle name="Normal 7 2 5 2 2 3 4" xfId="10451" xr:uid="{00000000-0005-0000-0000-0000B7640000}"/>
    <cellStyle name="Normal 7 2 5 2 2 3 4 2" xfId="27804" xr:uid="{00000000-0005-0000-0000-0000B8640000}"/>
    <cellStyle name="Normal 7 2 5 2 2 3 4 3" xfId="45150" xr:uid="{00000000-0005-0000-0000-0000B9640000}"/>
    <cellStyle name="Normal 7 2 5 2 2 3 5" xfId="19131" xr:uid="{00000000-0005-0000-0000-0000BA640000}"/>
    <cellStyle name="Normal 7 2 5 2 2 3 6" xfId="36477" xr:uid="{00000000-0005-0000-0000-0000BB640000}"/>
    <cellStyle name="Normal 7 2 5 2 2 4" xfId="6825" xr:uid="{00000000-0005-0000-0000-0000BC640000}"/>
    <cellStyle name="Normal 7 2 5 2 2 4 2" xfId="15498" xr:uid="{00000000-0005-0000-0000-0000BD640000}"/>
    <cellStyle name="Normal 7 2 5 2 2 4 2 2" xfId="32851" xr:uid="{00000000-0005-0000-0000-0000BE640000}"/>
    <cellStyle name="Normal 7 2 5 2 2 4 2 3" xfId="50197" xr:uid="{00000000-0005-0000-0000-0000BF640000}"/>
    <cellStyle name="Normal 7 2 5 2 2 4 3" xfId="24178" xr:uid="{00000000-0005-0000-0000-0000C0640000}"/>
    <cellStyle name="Normal 7 2 5 2 2 4 4" xfId="41524" xr:uid="{00000000-0005-0000-0000-0000C1640000}"/>
    <cellStyle name="Normal 7 2 5 2 2 5" xfId="3591" xr:uid="{00000000-0005-0000-0000-0000C2640000}"/>
    <cellStyle name="Normal 7 2 5 2 2 5 2" xfId="12264" xr:uid="{00000000-0005-0000-0000-0000C3640000}"/>
    <cellStyle name="Normal 7 2 5 2 2 5 2 2" xfId="29617" xr:uid="{00000000-0005-0000-0000-0000C4640000}"/>
    <cellStyle name="Normal 7 2 5 2 2 5 2 3" xfId="46963" xr:uid="{00000000-0005-0000-0000-0000C5640000}"/>
    <cellStyle name="Normal 7 2 5 2 2 5 3" xfId="20944" xr:uid="{00000000-0005-0000-0000-0000C6640000}"/>
    <cellStyle name="Normal 7 2 5 2 2 5 4" xfId="38290" xr:uid="{00000000-0005-0000-0000-0000C7640000}"/>
    <cellStyle name="Normal 7 2 5 2 2 6" xfId="9716" xr:uid="{00000000-0005-0000-0000-0000C8640000}"/>
    <cellStyle name="Normal 7 2 5 2 2 6 2" xfId="27069" xr:uid="{00000000-0005-0000-0000-0000C9640000}"/>
    <cellStyle name="Normal 7 2 5 2 2 6 3" xfId="44415" xr:uid="{00000000-0005-0000-0000-0000CA640000}"/>
    <cellStyle name="Normal 7 2 5 2 2 7" xfId="18396" xr:uid="{00000000-0005-0000-0000-0000CB640000}"/>
    <cellStyle name="Normal 7 2 5 2 2 8" xfId="35742" xr:uid="{00000000-0005-0000-0000-0000CC640000}"/>
    <cellStyle name="Normal 7 2 5 2 3" xfId="553" xr:uid="{00000000-0005-0000-0000-0000CD640000}"/>
    <cellStyle name="Normal 7 2 5 2 3 2" xfId="2366" xr:uid="{00000000-0005-0000-0000-0000CE640000}"/>
    <cellStyle name="Normal 7 2 5 2 3 2 2" xfId="8148" xr:uid="{00000000-0005-0000-0000-0000CF640000}"/>
    <cellStyle name="Normal 7 2 5 2 3 2 2 2" xfId="16821" xr:uid="{00000000-0005-0000-0000-0000D0640000}"/>
    <cellStyle name="Normal 7 2 5 2 3 2 2 2 2" xfId="34174" xr:uid="{00000000-0005-0000-0000-0000D1640000}"/>
    <cellStyle name="Normal 7 2 5 2 3 2 2 2 3" xfId="51520" xr:uid="{00000000-0005-0000-0000-0000D2640000}"/>
    <cellStyle name="Normal 7 2 5 2 3 2 2 3" xfId="25501" xr:uid="{00000000-0005-0000-0000-0000D3640000}"/>
    <cellStyle name="Normal 7 2 5 2 3 2 2 4" xfId="42847" xr:uid="{00000000-0005-0000-0000-0000D4640000}"/>
    <cellStyle name="Normal 7 2 5 2 3 2 3" xfId="5649" xr:uid="{00000000-0005-0000-0000-0000D5640000}"/>
    <cellStyle name="Normal 7 2 5 2 3 2 3 2" xfId="14322" xr:uid="{00000000-0005-0000-0000-0000D6640000}"/>
    <cellStyle name="Normal 7 2 5 2 3 2 3 2 2" xfId="31675" xr:uid="{00000000-0005-0000-0000-0000D7640000}"/>
    <cellStyle name="Normal 7 2 5 2 3 2 3 2 3" xfId="49021" xr:uid="{00000000-0005-0000-0000-0000D8640000}"/>
    <cellStyle name="Normal 7 2 5 2 3 2 3 3" xfId="23002" xr:uid="{00000000-0005-0000-0000-0000D9640000}"/>
    <cellStyle name="Normal 7 2 5 2 3 2 3 4" xfId="40348" xr:uid="{00000000-0005-0000-0000-0000DA640000}"/>
    <cellStyle name="Normal 7 2 5 2 3 2 4" xfId="11039" xr:uid="{00000000-0005-0000-0000-0000DB640000}"/>
    <cellStyle name="Normal 7 2 5 2 3 2 4 2" xfId="28392" xr:uid="{00000000-0005-0000-0000-0000DC640000}"/>
    <cellStyle name="Normal 7 2 5 2 3 2 4 3" xfId="45738" xr:uid="{00000000-0005-0000-0000-0000DD640000}"/>
    <cellStyle name="Normal 7 2 5 2 3 2 5" xfId="19719" xr:uid="{00000000-0005-0000-0000-0000DE640000}"/>
    <cellStyle name="Normal 7 2 5 2 3 2 6" xfId="37065" xr:uid="{00000000-0005-0000-0000-0000DF640000}"/>
    <cellStyle name="Normal 7 2 5 2 3 3" xfId="6335" xr:uid="{00000000-0005-0000-0000-0000E0640000}"/>
    <cellStyle name="Normal 7 2 5 2 3 3 2" xfId="15008" xr:uid="{00000000-0005-0000-0000-0000E1640000}"/>
    <cellStyle name="Normal 7 2 5 2 3 3 2 2" xfId="32361" xr:uid="{00000000-0005-0000-0000-0000E2640000}"/>
    <cellStyle name="Normal 7 2 5 2 3 3 2 3" xfId="49707" xr:uid="{00000000-0005-0000-0000-0000E3640000}"/>
    <cellStyle name="Normal 7 2 5 2 3 3 3" xfId="23688" xr:uid="{00000000-0005-0000-0000-0000E4640000}"/>
    <cellStyle name="Normal 7 2 5 2 3 3 4" xfId="41034" xr:uid="{00000000-0005-0000-0000-0000E5640000}"/>
    <cellStyle name="Normal 7 2 5 2 3 4" xfId="4179" xr:uid="{00000000-0005-0000-0000-0000E6640000}"/>
    <cellStyle name="Normal 7 2 5 2 3 4 2" xfId="12852" xr:uid="{00000000-0005-0000-0000-0000E7640000}"/>
    <cellStyle name="Normal 7 2 5 2 3 4 2 2" xfId="30205" xr:uid="{00000000-0005-0000-0000-0000E8640000}"/>
    <cellStyle name="Normal 7 2 5 2 3 4 2 3" xfId="47551" xr:uid="{00000000-0005-0000-0000-0000E9640000}"/>
    <cellStyle name="Normal 7 2 5 2 3 4 3" xfId="21532" xr:uid="{00000000-0005-0000-0000-0000EA640000}"/>
    <cellStyle name="Normal 7 2 5 2 3 4 4" xfId="38878" xr:uid="{00000000-0005-0000-0000-0000EB640000}"/>
    <cellStyle name="Normal 7 2 5 2 3 5" xfId="9226" xr:uid="{00000000-0005-0000-0000-0000EC640000}"/>
    <cellStyle name="Normal 7 2 5 2 3 5 2" xfId="26579" xr:uid="{00000000-0005-0000-0000-0000ED640000}"/>
    <cellStyle name="Normal 7 2 5 2 3 5 3" xfId="43925" xr:uid="{00000000-0005-0000-0000-0000EE640000}"/>
    <cellStyle name="Normal 7 2 5 2 3 6" xfId="17906" xr:uid="{00000000-0005-0000-0000-0000EF640000}"/>
    <cellStyle name="Normal 7 2 5 2 3 7" xfId="35252" xr:uid="{00000000-0005-0000-0000-0000F0640000}"/>
    <cellStyle name="Normal 7 2 5 2 4" xfId="2121" xr:uid="{00000000-0005-0000-0000-0000F1640000}"/>
    <cellStyle name="Normal 7 2 5 2 4 2" xfId="7903" xr:uid="{00000000-0005-0000-0000-0000F2640000}"/>
    <cellStyle name="Normal 7 2 5 2 4 2 2" xfId="16576" xr:uid="{00000000-0005-0000-0000-0000F3640000}"/>
    <cellStyle name="Normal 7 2 5 2 4 2 2 2" xfId="33929" xr:uid="{00000000-0005-0000-0000-0000F4640000}"/>
    <cellStyle name="Normal 7 2 5 2 4 2 2 3" xfId="51275" xr:uid="{00000000-0005-0000-0000-0000F5640000}"/>
    <cellStyle name="Normal 7 2 5 2 4 2 3" xfId="25256" xr:uid="{00000000-0005-0000-0000-0000F6640000}"/>
    <cellStyle name="Normal 7 2 5 2 4 2 4" xfId="42602" xr:uid="{00000000-0005-0000-0000-0000F7640000}"/>
    <cellStyle name="Normal 7 2 5 2 4 3" xfId="3934" xr:uid="{00000000-0005-0000-0000-0000F8640000}"/>
    <cellStyle name="Normal 7 2 5 2 4 3 2" xfId="12607" xr:uid="{00000000-0005-0000-0000-0000F9640000}"/>
    <cellStyle name="Normal 7 2 5 2 4 3 2 2" xfId="29960" xr:uid="{00000000-0005-0000-0000-0000FA640000}"/>
    <cellStyle name="Normal 7 2 5 2 4 3 2 3" xfId="47306" xr:uid="{00000000-0005-0000-0000-0000FB640000}"/>
    <cellStyle name="Normal 7 2 5 2 4 3 3" xfId="21287" xr:uid="{00000000-0005-0000-0000-0000FC640000}"/>
    <cellStyle name="Normal 7 2 5 2 4 3 4" xfId="38633" xr:uid="{00000000-0005-0000-0000-0000FD640000}"/>
    <cellStyle name="Normal 7 2 5 2 4 4" xfId="10794" xr:uid="{00000000-0005-0000-0000-0000FE640000}"/>
    <cellStyle name="Normal 7 2 5 2 4 4 2" xfId="28147" xr:uid="{00000000-0005-0000-0000-0000FF640000}"/>
    <cellStyle name="Normal 7 2 5 2 4 4 3" xfId="45493" xr:uid="{00000000-0005-0000-0000-000000650000}"/>
    <cellStyle name="Normal 7 2 5 2 4 5" xfId="19474" xr:uid="{00000000-0005-0000-0000-000001650000}"/>
    <cellStyle name="Normal 7 2 5 2 4 6" xfId="36820" xr:uid="{00000000-0005-0000-0000-000002650000}"/>
    <cellStyle name="Normal 7 2 5 2 5" xfId="1288" xr:uid="{00000000-0005-0000-0000-000003650000}"/>
    <cellStyle name="Normal 7 2 5 2 5 2" xfId="7070" xr:uid="{00000000-0005-0000-0000-000004650000}"/>
    <cellStyle name="Normal 7 2 5 2 5 2 2" xfId="15743" xr:uid="{00000000-0005-0000-0000-000005650000}"/>
    <cellStyle name="Normal 7 2 5 2 5 2 2 2" xfId="33096" xr:uid="{00000000-0005-0000-0000-000006650000}"/>
    <cellStyle name="Normal 7 2 5 2 5 2 2 3" xfId="50442" xr:uid="{00000000-0005-0000-0000-000007650000}"/>
    <cellStyle name="Normal 7 2 5 2 5 2 3" xfId="24423" xr:uid="{00000000-0005-0000-0000-000008650000}"/>
    <cellStyle name="Normal 7 2 5 2 5 2 4" xfId="41769" xr:uid="{00000000-0005-0000-0000-000009650000}"/>
    <cellStyle name="Normal 7 2 5 2 5 3" xfId="4914" xr:uid="{00000000-0005-0000-0000-00000A650000}"/>
    <cellStyle name="Normal 7 2 5 2 5 3 2" xfId="13587" xr:uid="{00000000-0005-0000-0000-00000B650000}"/>
    <cellStyle name="Normal 7 2 5 2 5 3 2 2" xfId="30940" xr:uid="{00000000-0005-0000-0000-00000C650000}"/>
    <cellStyle name="Normal 7 2 5 2 5 3 2 3" xfId="48286" xr:uid="{00000000-0005-0000-0000-00000D650000}"/>
    <cellStyle name="Normal 7 2 5 2 5 3 3" xfId="22267" xr:uid="{00000000-0005-0000-0000-00000E650000}"/>
    <cellStyle name="Normal 7 2 5 2 5 3 4" xfId="39613" xr:uid="{00000000-0005-0000-0000-00000F650000}"/>
    <cellStyle name="Normal 7 2 5 2 5 4" xfId="9961" xr:uid="{00000000-0005-0000-0000-000010650000}"/>
    <cellStyle name="Normal 7 2 5 2 5 4 2" xfId="27314" xr:uid="{00000000-0005-0000-0000-000011650000}"/>
    <cellStyle name="Normal 7 2 5 2 5 4 3" xfId="44660" xr:uid="{00000000-0005-0000-0000-000012650000}"/>
    <cellStyle name="Normal 7 2 5 2 5 5" xfId="18641" xr:uid="{00000000-0005-0000-0000-000013650000}"/>
    <cellStyle name="Normal 7 2 5 2 5 6" xfId="35987" xr:uid="{00000000-0005-0000-0000-000014650000}"/>
    <cellStyle name="Normal 7 2 5 2 6" xfId="6090" xr:uid="{00000000-0005-0000-0000-000015650000}"/>
    <cellStyle name="Normal 7 2 5 2 6 2" xfId="14763" xr:uid="{00000000-0005-0000-0000-000016650000}"/>
    <cellStyle name="Normal 7 2 5 2 6 2 2" xfId="32116" xr:uid="{00000000-0005-0000-0000-000017650000}"/>
    <cellStyle name="Normal 7 2 5 2 6 2 3" xfId="49462" xr:uid="{00000000-0005-0000-0000-000018650000}"/>
    <cellStyle name="Normal 7 2 5 2 6 3" xfId="23443" xr:uid="{00000000-0005-0000-0000-000019650000}"/>
    <cellStyle name="Normal 7 2 5 2 6 4" xfId="40789" xr:uid="{00000000-0005-0000-0000-00001A650000}"/>
    <cellStyle name="Normal 7 2 5 2 7" xfId="3101" xr:uid="{00000000-0005-0000-0000-00001B650000}"/>
    <cellStyle name="Normal 7 2 5 2 7 2" xfId="11774" xr:uid="{00000000-0005-0000-0000-00001C650000}"/>
    <cellStyle name="Normal 7 2 5 2 7 2 2" xfId="29127" xr:uid="{00000000-0005-0000-0000-00001D650000}"/>
    <cellStyle name="Normal 7 2 5 2 7 2 3" xfId="46473" xr:uid="{00000000-0005-0000-0000-00001E650000}"/>
    <cellStyle name="Normal 7 2 5 2 7 3" xfId="20454" xr:uid="{00000000-0005-0000-0000-00001F650000}"/>
    <cellStyle name="Normal 7 2 5 2 7 4" xfId="37800" xr:uid="{00000000-0005-0000-0000-000020650000}"/>
    <cellStyle name="Normal 7 2 5 2 8" xfId="8981" xr:uid="{00000000-0005-0000-0000-000021650000}"/>
    <cellStyle name="Normal 7 2 5 2 8 2" xfId="26334" xr:uid="{00000000-0005-0000-0000-000022650000}"/>
    <cellStyle name="Normal 7 2 5 2 8 3" xfId="43680" xr:uid="{00000000-0005-0000-0000-000023650000}"/>
    <cellStyle name="Normal 7 2 5 2 9" xfId="17661" xr:uid="{00000000-0005-0000-0000-000024650000}"/>
    <cellStyle name="Normal 7 2 5 3" xfId="210" xr:uid="{00000000-0005-0000-0000-000025650000}"/>
    <cellStyle name="Normal 7 2 5 3 10" xfId="34909" xr:uid="{00000000-0005-0000-0000-000026650000}"/>
    <cellStyle name="Normal 7 2 5 3 2" xfId="945" xr:uid="{00000000-0005-0000-0000-000027650000}"/>
    <cellStyle name="Normal 7 2 5 3 2 2" xfId="2758" xr:uid="{00000000-0005-0000-0000-000028650000}"/>
    <cellStyle name="Normal 7 2 5 3 2 2 2" xfId="8540" xr:uid="{00000000-0005-0000-0000-000029650000}"/>
    <cellStyle name="Normal 7 2 5 3 2 2 2 2" xfId="17213" xr:uid="{00000000-0005-0000-0000-00002A650000}"/>
    <cellStyle name="Normal 7 2 5 3 2 2 2 2 2" xfId="34566" xr:uid="{00000000-0005-0000-0000-00002B650000}"/>
    <cellStyle name="Normal 7 2 5 3 2 2 2 2 3" xfId="51912" xr:uid="{00000000-0005-0000-0000-00002C650000}"/>
    <cellStyle name="Normal 7 2 5 3 2 2 2 3" xfId="25893" xr:uid="{00000000-0005-0000-0000-00002D650000}"/>
    <cellStyle name="Normal 7 2 5 3 2 2 2 4" xfId="43239" xr:uid="{00000000-0005-0000-0000-00002E650000}"/>
    <cellStyle name="Normal 7 2 5 3 2 2 3" xfId="4571" xr:uid="{00000000-0005-0000-0000-00002F650000}"/>
    <cellStyle name="Normal 7 2 5 3 2 2 3 2" xfId="13244" xr:uid="{00000000-0005-0000-0000-000030650000}"/>
    <cellStyle name="Normal 7 2 5 3 2 2 3 2 2" xfId="30597" xr:uid="{00000000-0005-0000-0000-000031650000}"/>
    <cellStyle name="Normal 7 2 5 3 2 2 3 2 3" xfId="47943" xr:uid="{00000000-0005-0000-0000-000032650000}"/>
    <cellStyle name="Normal 7 2 5 3 2 2 3 3" xfId="21924" xr:uid="{00000000-0005-0000-0000-000033650000}"/>
    <cellStyle name="Normal 7 2 5 3 2 2 3 4" xfId="39270" xr:uid="{00000000-0005-0000-0000-000034650000}"/>
    <cellStyle name="Normal 7 2 5 3 2 2 4" xfId="11431" xr:uid="{00000000-0005-0000-0000-000035650000}"/>
    <cellStyle name="Normal 7 2 5 3 2 2 4 2" xfId="28784" xr:uid="{00000000-0005-0000-0000-000036650000}"/>
    <cellStyle name="Normal 7 2 5 3 2 2 4 3" xfId="46130" xr:uid="{00000000-0005-0000-0000-000037650000}"/>
    <cellStyle name="Normal 7 2 5 3 2 2 5" xfId="20111" xr:uid="{00000000-0005-0000-0000-000038650000}"/>
    <cellStyle name="Normal 7 2 5 3 2 2 6" xfId="37457" xr:uid="{00000000-0005-0000-0000-000039650000}"/>
    <cellStyle name="Normal 7 2 5 3 2 3" xfId="1680" xr:uid="{00000000-0005-0000-0000-00003A650000}"/>
    <cellStyle name="Normal 7 2 5 3 2 3 2" xfId="7462" xr:uid="{00000000-0005-0000-0000-00003B650000}"/>
    <cellStyle name="Normal 7 2 5 3 2 3 2 2" xfId="16135" xr:uid="{00000000-0005-0000-0000-00003C650000}"/>
    <cellStyle name="Normal 7 2 5 3 2 3 2 2 2" xfId="33488" xr:uid="{00000000-0005-0000-0000-00003D650000}"/>
    <cellStyle name="Normal 7 2 5 3 2 3 2 2 3" xfId="50834" xr:uid="{00000000-0005-0000-0000-00003E650000}"/>
    <cellStyle name="Normal 7 2 5 3 2 3 2 3" xfId="24815" xr:uid="{00000000-0005-0000-0000-00003F650000}"/>
    <cellStyle name="Normal 7 2 5 3 2 3 2 4" xfId="42161" xr:uid="{00000000-0005-0000-0000-000040650000}"/>
    <cellStyle name="Normal 7 2 5 3 2 3 3" xfId="5306" xr:uid="{00000000-0005-0000-0000-000041650000}"/>
    <cellStyle name="Normal 7 2 5 3 2 3 3 2" xfId="13979" xr:uid="{00000000-0005-0000-0000-000042650000}"/>
    <cellStyle name="Normal 7 2 5 3 2 3 3 2 2" xfId="31332" xr:uid="{00000000-0005-0000-0000-000043650000}"/>
    <cellStyle name="Normal 7 2 5 3 2 3 3 2 3" xfId="48678" xr:uid="{00000000-0005-0000-0000-000044650000}"/>
    <cellStyle name="Normal 7 2 5 3 2 3 3 3" xfId="22659" xr:uid="{00000000-0005-0000-0000-000045650000}"/>
    <cellStyle name="Normal 7 2 5 3 2 3 3 4" xfId="40005" xr:uid="{00000000-0005-0000-0000-000046650000}"/>
    <cellStyle name="Normal 7 2 5 3 2 3 4" xfId="10353" xr:uid="{00000000-0005-0000-0000-000047650000}"/>
    <cellStyle name="Normal 7 2 5 3 2 3 4 2" xfId="27706" xr:uid="{00000000-0005-0000-0000-000048650000}"/>
    <cellStyle name="Normal 7 2 5 3 2 3 4 3" xfId="45052" xr:uid="{00000000-0005-0000-0000-000049650000}"/>
    <cellStyle name="Normal 7 2 5 3 2 3 5" xfId="19033" xr:uid="{00000000-0005-0000-0000-00004A650000}"/>
    <cellStyle name="Normal 7 2 5 3 2 3 6" xfId="36379" xr:uid="{00000000-0005-0000-0000-00004B650000}"/>
    <cellStyle name="Normal 7 2 5 3 2 4" xfId="6727" xr:uid="{00000000-0005-0000-0000-00004C650000}"/>
    <cellStyle name="Normal 7 2 5 3 2 4 2" xfId="15400" xr:uid="{00000000-0005-0000-0000-00004D650000}"/>
    <cellStyle name="Normal 7 2 5 3 2 4 2 2" xfId="32753" xr:uid="{00000000-0005-0000-0000-00004E650000}"/>
    <cellStyle name="Normal 7 2 5 3 2 4 2 3" xfId="50099" xr:uid="{00000000-0005-0000-0000-00004F650000}"/>
    <cellStyle name="Normal 7 2 5 3 2 4 3" xfId="24080" xr:uid="{00000000-0005-0000-0000-000050650000}"/>
    <cellStyle name="Normal 7 2 5 3 2 4 4" xfId="41426" xr:uid="{00000000-0005-0000-0000-000051650000}"/>
    <cellStyle name="Normal 7 2 5 3 2 5" xfId="3493" xr:uid="{00000000-0005-0000-0000-000052650000}"/>
    <cellStyle name="Normal 7 2 5 3 2 5 2" xfId="12166" xr:uid="{00000000-0005-0000-0000-000053650000}"/>
    <cellStyle name="Normal 7 2 5 3 2 5 2 2" xfId="29519" xr:uid="{00000000-0005-0000-0000-000054650000}"/>
    <cellStyle name="Normal 7 2 5 3 2 5 2 3" xfId="46865" xr:uid="{00000000-0005-0000-0000-000055650000}"/>
    <cellStyle name="Normal 7 2 5 3 2 5 3" xfId="20846" xr:uid="{00000000-0005-0000-0000-000056650000}"/>
    <cellStyle name="Normal 7 2 5 3 2 5 4" xfId="38192" xr:uid="{00000000-0005-0000-0000-000057650000}"/>
    <cellStyle name="Normal 7 2 5 3 2 6" xfId="9618" xr:uid="{00000000-0005-0000-0000-000058650000}"/>
    <cellStyle name="Normal 7 2 5 3 2 6 2" xfId="26971" xr:uid="{00000000-0005-0000-0000-000059650000}"/>
    <cellStyle name="Normal 7 2 5 3 2 6 3" xfId="44317" xr:uid="{00000000-0005-0000-0000-00005A650000}"/>
    <cellStyle name="Normal 7 2 5 3 2 7" xfId="18298" xr:uid="{00000000-0005-0000-0000-00005B650000}"/>
    <cellStyle name="Normal 7 2 5 3 2 8" xfId="35644" xr:uid="{00000000-0005-0000-0000-00005C650000}"/>
    <cellStyle name="Normal 7 2 5 3 3" xfId="700" xr:uid="{00000000-0005-0000-0000-00005D650000}"/>
    <cellStyle name="Normal 7 2 5 3 3 2" xfId="2513" xr:uid="{00000000-0005-0000-0000-00005E650000}"/>
    <cellStyle name="Normal 7 2 5 3 3 2 2" xfId="8295" xr:uid="{00000000-0005-0000-0000-00005F650000}"/>
    <cellStyle name="Normal 7 2 5 3 3 2 2 2" xfId="16968" xr:uid="{00000000-0005-0000-0000-000060650000}"/>
    <cellStyle name="Normal 7 2 5 3 3 2 2 2 2" xfId="34321" xr:uid="{00000000-0005-0000-0000-000061650000}"/>
    <cellStyle name="Normal 7 2 5 3 3 2 2 2 3" xfId="51667" xr:uid="{00000000-0005-0000-0000-000062650000}"/>
    <cellStyle name="Normal 7 2 5 3 3 2 2 3" xfId="25648" xr:uid="{00000000-0005-0000-0000-000063650000}"/>
    <cellStyle name="Normal 7 2 5 3 3 2 2 4" xfId="42994" xr:uid="{00000000-0005-0000-0000-000064650000}"/>
    <cellStyle name="Normal 7 2 5 3 3 2 3" xfId="5747" xr:uid="{00000000-0005-0000-0000-000065650000}"/>
    <cellStyle name="Normal 7 2 5 3 3 2 3 2" xfId="14420" xr:uid="{00000000-0005-0000-0000-000066650000}"/>
    <cellStyle name="Normal 7 2 5 3 3 2 3 2 2" xfId="31773" xr:uid="{00000000-0005-0000-0000-000067650000}"/>
    <cellStyle name="Normal 7 2 5 3 3 2 3 2 3" xfId="49119" xr:uid="{00000000-0005-0000-0000-000068650000}"/>
    <cellStyle name="Normal 7 2 5 3 3 2 3 3" xfId="23100" xr:uid="{00000000-0005-0000-0000-000069650000}"/>
    <cellStyle name="Normal 7 2 5 3 3 2 3 4" xfId="40446" xr:uid="{00000000-0005-0000-0000-00006A650000}"/>
    <cellStyle name="Normal 7 2 5 3 3 2 4" xfId="11186" xr:uid="{00000000-0005-0000-0000-00006B650000}"/>
    <cellStyle name="Normal 7 2 5 3 3 2 4 2" xfId="28539" xr:uid="{00000000-0005-0000-0000-00006C650000}"/>
    <cellStyle name="Normal 7 2 5 3 3 2 4 3" xfId="45885" xr:uid="{00000000-0005-0000-0000-00006D650000}"/>
    <cellStyle name="Normal 7 2 5 3 3 2 5" xfId="19866" xr:uid="{00000000-0005-0000-0000-00006E650000}"/>
    <cellStyle name="Normal 7 2 5 3 3 2 6" xfId="37212" xr:uid="{00000000-0005-0000-0000-00006F650000}"/>
    <cellStyle name="Normal 7 2 5 3 3 3" xfId="6482" xr:uid="{00000000-0005-0000-0000-000070650000}"/>
    <cellStyle name="Normal 7 2 5 3 3 3 2" xfId="15155" xr:uid="{00000000-0005-0000-0000-000071650000}"/>
    <cellStyle name="Normal 7 2 5 3 3 3 2 2" xfId="32508" xr:uid="{00000000-0005-0000-0000-000072650000}"/>
    <cellStyle name="Normal 7 2 5 3 3 3 2 3" xfId="49854" xr:uid="{00000000-0005-0000-0000-000073650000}"/>
    <cellStyle name="Normal 7 2 5 3 3 3 3" xfId="23835" xr:uid="{00000000-0005-0000-0000-000074650000}"/>
    <cellStyle name="Normal 7 2 5 3 3 3 4" xfId="41181" xr:uid="{00000000-0005-0000-0000-000075650000}"/>
    <cellStyle name="Normal 7 2 5 3 3 4" xfId="4326" xr:uid="{00000000-0005-0000-0000-000076650000}"/>
    <cellStyle name="Normal 7 2 5 3 3 4 2" xfId="12999" xr:uid="{00000000-0005-0000-0000-000077650000}"/>
    <cellStyle name="Normal 7 2 5 3 3 4 2 2" xfId="30352" xr:uid="{00000000-0005-0000-0000-000078650000}"/>
    <cellStyle name="Normal 7 2 5 3 3 4 2 3" xfId="47698" xr:uid="{00000000-0005-0000-0000-000079650000}"/>
    <cellStyle name="Normal 7 2 5 3 3 4 3" xfId="21679" xr:uid="{00000000-0005-0000-0000-00007A650000}"/>
    <cellStyle name="Normal 7 2 5 3 3 4 4" xfId="39025" xr:uid="{00000000-0005-0000-0000-00007B650000}"/>
    <cellStyle name="Normal 7 2 5 3 3 5" xfId="9373" xr:uid="{00000000-0005-0000-0000-00007C650000}"/>
    <cellStyle name="Normal 7 2 5 3 3 5 2" xfId="26726" xr:uid="{00000000-0005-0000-0000-00007D650000}"/>
    <cellStyle name="Normal 7 2 5 3 3 5 3" xfId="44072" xr:uid="{00000000-0005-0000-0000-00007E650000}"/>
    <cellStyle name="Normal 7 2 5 3 3 6" xfId="18053" xr:uid="{00000000-0005-0000-0000-00007F650000}"/>
    <cellStyle name="Normal 7 2 5 3 3 7" xfId="35399" xr:uid="{00000000-0005-0000-0000-000080650000}"/>
    <cellStyle name="Normal 7 2 5 3 4" xfId="2023" xr:uid="{00000000-0005-0000-0000-000081650000}"/>
    <cellStyle name="Normal 7 2 5 3 4 2" xfId="7805" xr:uid="{00000000-0005-0000-0000-000082650000}"/>
    <cellStyle name="Normal 7 2 5 3 4 2 2" xfId="16478" xr:uid="{00000000-0005-0000-0000-000083650000}"/>
    <cellStyle name="Normal 7 2 5 3 4 2 2 2" xfId="33831" xr:uid="{00000000-0005-0000-0000-000084650000}"/>
    <cellStyle name="Normal 7 2 5 3 4 2 2 3" xfId="51177" xr:uid="{00000000-0005-0000-0000-000085650000}"/>
    <cellStyle name="Normal 7 2 5 3 4 2 3" xfId="25158" xr:uid="{00000000-0005-0000-0000-000086650000}"/>
    <cellStyle name="Normal 7 2 5 3 4 2 4" xfId="42504" xr:uid="{00000000-0005-0000-0000-000087650000}"/>
    <cellStyle name="Normal 7 2 5 3 4 3" xfId="3836" xr:uid="{00000000-0005-0000-0000-000088650000}"/>
    <cellStyle name="Normal 7 2 5 3 4 3 2" xfId="12509" xr:uid="{00000000-0005-0000-0000-000089650000}"/>
    <cellStyle name="Normal 7 2 5 3 4 3 2 2" xfId="29862" xr:uid="{00000000-0005-0000-0000-00008A650000}"/>
    <cellStyle name="Normal 7 2 5 3 4 3 2 3" xfId="47208" xr:uid="{00000000-0005-0000-0000-00008B650000}"/>
    <cellStyle name="Normal 7 2 5 3 4 3 3" xfId="21189" xr:uid="{00000000-0005-0000-0000-00008C650000}"/>
    <cellStyle name="Normal 7 2 5 3 4 3 4" xfId="38535" xr:uid="{00000000-0005-0000-0000-00008D650000}"/>
    <cellStyle name="Normal 7 2 5 3 4 4" xfId="10696" xr:uid="{00000000-0005-0000-0000-00008E650000}"/>
    <cellStyle name="Normal 7 2 5 3 4 4 2" xfId="28049" xr:uid="{00000000-0005-0000-0000-00008F650000}"/>
    <cellStyle name="Normal 7 2 5 3 4 4 3" xfId="45395" xr:uid="{00000000-0005-0000-0000-000090650000}"/>
    <cellStyle name="Normal 7 2 5 3 4 5" xfId="19376" xr:uid="{00000000-0005-0000-0000-000091650000}"/>
    <cellStyle name="Normal 7 2 5 3 4 6" xfId="36722" xr:uid="{00000000-0005-0000-0000-000092650000}"/>
    <cellStyle name="Normal 7 2 5 3 5" xfId="1435" xr:uid="{00000000-0005-0000-0000-000093650000}"/>
    <cellStyle name="Normal 7 2 5 3 5 2" xfId="7217" xr:uid="{00000000-0005-0000-0000-000094650000}"/>
    <cellStyle name="Normal 7 2 5 3 5 2 2" xfId="15890" xr:uid="{00000000-0005-0000-0000-000095650000}"/>
    <cellStyle name="Normal 7 2 5 3 5 2 2 2" xfId="33243" xr:uid="{00000000-0005-0000-0000-000096650000}"/>
    <cellStyle name="Normal 7 2 5 3 5 2 2 3" xfId="50589" xr:uid="{00000000-0005-0000-0000-000097650000}"/>
    <cellStyle name="Normal 7 2 5 3 5 2 3" xfId="24570" xr:uid="{00000000-0005-0000-0000-000098650000}"/>
    <cellStyle name="Normal 7 2 5 3 5 2 4" xfId="41916" xr:uid="{00000000-0005-0000-0000-000099650000}"/>
    <cellStyle name="Normal 7 2 5 3 5 3" xfId="5061" xr:uid="{00000000-0005-0000-0000-00009A650000}"/>
    <cellStyle name="Normal 7 2 5 3 5 3 2" xfId="13734" xr:uid="{00000000-0005-0000-0000-00009B650000}"/>
    <cellStyle name="Normal 7 2 5 3 5 3 2 2" xfId="31087" xr:uid="{00000000-0005-0000-0000-00009C650000}"/>
    <cellStyle name="Normal 7 2 5 3 5 3 2 3" xfId="48433" xr:uid="{00000000-0005-0000-0000-00009D650000}"/>
    <cellStyle name="Normal 7 2 5 3 5 3 3" xfId="22414" xr:uid="{00000000-0005-0000-0000-00009E650000}"/>
    <cellStyle name="Normal 7 2 5 3 5 3 4" xfId="39760" xr:uid="{00000000-0005-0000-0000-00009F650000}"/>
    <cellStyle name="Normal 7 2 5 3 5 4" xfId="10108" xr:uid="{00000000-0005-0000-0000-0000A0650000}"/>
    <cellStyle name="Normal 7 2 5 3 5 4 2" xfId="27461" xr:uid="{00000000-0005-0000-0000-0000A1650000}"/>
    <cellStyle name="Normal 7 2 5 3 5 4 3" xfId="44807" xr:uid="{00000000-0005-0000-0000-0000A2650000}"/>
    <cellStyle name="Normal 7 2 5 3 5 5" xfId="18788" xr:uid="{00000000-0005-0000-0000-0000A3650000}"/>
    <cellStyle name="Normal 7 2 5 3 5 6" xfId="36134" xr:uid="{00000000-0005-0000-0000-0000A4650000}"/>
    <cellStyle name="Normal 7 2 5 3 6" xfId="5992" xr:uid="{00000000-0005-0000-0000-0000A5650000}"/>
    <cellStyle name="Normal 7 2 5 3 6 2" xfId="14665" xr:uid="{00000000-0005-0000-0000-0000A6650000}"/>
    <cellStyle name="Normal 7 2 5 3 6 2 2" xfId="32018" xr:uid="{00000000-0005-0000-0000-0000A7650000}"/>
    <cellStyle name="Normal 7 2 5 3 6 2 3" xfId="49364" xr:uid="{00000000-0005-0000-0000-0000A8650000}"/>
    <cellStyle name="Normal 7 2 5 3 6 3" xfId="23345" xr:uid="{00000000-0005-0000-0000-0000A9650000}"/>
    <cellStyle name="Normal 7 2 5 3 6 4" xfId="40691" xr:uid="{00000000-0005-0000-0000-0000AA650000}"/>
    <cellStyle name="Normal 7 2 5 3 7" xfId="3248" xr:uid="{00000000-0005-0000-0000-0000AB650000}"/>
    <cellStyle name="Normal 7 2 5 3 7 2" xfId="11921" xr:uid="{00000000-0005-0000-0000-0000AC650000}"/>
    <cellStyle name="Normal 7 2 5 3 7 2 2" xfId="29274" xr:uid="{00000000-0005-0000-0000-0000AD650000}"/>
    <cellStyle name="Normal 7 2 5 3 7 2 3" xfId="46620" xr:uid="{00000000-0005-0000-0000-0000AE650000}"/>
    <cellStyle name="Normal 7 2 5 3 7 3" xfId="20601" xr:uid="{00000000-0005-0000-0000-0000AF650000}"/>
    <cellStyle name="Normal 7 2 5 3 7 4" xfId="37947" xr:uid="{00000000-0005-0000-0000-0000B0650000}"/>
    <cellStyle name="Normal 7 2 5 3 8" xfId="8883" xr:uid="{00000000-0005-0000-0000-0000B1650000}"/>
    <cellStyle name="Normal 7 2 5 3 8 2" xfId="26236" xr:uid="{00000000-0005-0000-0000-0000B2650000}"/>
    <cellStyle name="Normal 7 2 5 3 8 3" xfId="43582" xr:uid="{00000000-0005-0000-0000-0000B3650000}"/>
    <cellStyle name="Normal 7 2 5 3 9" xfId="17563" xr:uid="{00000000-0005-0000-0000-0000B4650000}"/>
    <cellStyle name="Normal 7 2 5 4" xfId="798" xr:uid="{00000000-0005-0000-0000-0000B5650000}"/>
    <cellStyle name="Normal 7 2 5 4 2" xfId="2611" xr:uid="{00000000-0005-0000-0000-0000B6650000}"/>
    <cellStyle name="Normal 7 2 5 4 2 2" xfId="8393" xr:uid="{00000000-0005-0000-0000-0000B7650000}"/>
    <cellStyle name="Normal 7 2 5 4 2 2 2" xfId="17066" xr:uid="{00000000-0005-0000-0000-0000B8650000}"/>
    <cellStyle name="Normal 7 2 5 4 2 2 2 2" xfId="34419" xr:uid="{00000000-0005-0000-0000-0000B9650000}"/>
    <cellStyle name="Normal 7 2 5 4 2 2 2 3" xfId="51765" xr:uid="{00000000-0005-0000-0000-0000BA650000}"/>
    <cellStyle name="Normal 7 2 5 4 2 2 3" xfId="25746" xr:uid="{00000000-0005-0000-0000-0000BB650000}"/>
    <cellStyle name="Normal 7 2 5 4 2 2 4" xfId="43092" xr:uid="{00000000-0005-0000-0000-0000BC650000}"/>
    <cellStyle name="Normal 7 2 5 4 2 3" xfId="4424" xr:uid="{00000000-0005-0000-0000-0000BD650000}"/>
    <cellStyle name="Normal 7 2 5 4 2 3 2" xfId="13097" xr:uid="{00000000-0005-0000-0000-0000BE650000}"/>
    <cellStyle name="Normal 7 2 5 4 2 3 2 2" xfId="30450" xr:uid="{00000000-0005-0000-0000-0000BF650000}"/>
    <cellStyle name="Normal 7 2 5 4 2 3 2 3" xfId="47796" xr:uid="{00000000-0005-0000-0000-0000C0650000}"/>
    <cellStyle name="Normal 7 2 5 4 2 3 3" xfId="21777" xr:uid="{00000000-0005-0000-0000-0000C1650000}"/>
    <cellStyle name="Normal 7 2 5 4 2 3 4" xfId="39123" xr:uid="{00000000-0005-0000-0000-0000C2650000}"/>
    <cellStyle name="Normal 7 2 5 4 2 4" xfId="11284" xr:uid="{00000000-0005-0000-0000-0000C3650000}"/>
    <cellStyle name="Normal 7 2 5 4 2 4 2" xfId="28637" xr:uid="{00000000-0005-0000-0000-0000C4650000}"/>
    <cellStyle name="Normal 7 2 5 4 2 4 3" xfId="45983" xr:uid="{00000000-0005-0000-0000-0000C5650000}"/>
    <cellStyle name="Normal 7 2 5 4 2 5" xfId="19964" xr:uid="{00000000-0005-0000-0000-0000C6650000}"/>
    <cellStyle name="Normal 7 2 5 4 2 6" xfId="37310" xr:uid="{00000000-0005-0000-0000-0000C7650000}"/>
    <cellStyle name="Normal 7 2 5 4 3" xfId="1533" xr:uid="{00000000-0005-0000-0000-0000C8650000}"/>
    <cellStyle name="Normal 7 2 5 4 3 2" xfId="7315" xr:uid="{00000000-0005-0000-0000-0000C9650000}"/>
    <cellStyle name="Normal 7 2 5 4 3 2 2" xfId="15988" xr:uid="{00000000-0005-0000-0000-0000CA650000}"/>
    <cellStyle name="Normal 7 2 5 4 3 2 2 2" xfId="33341" xr:uid="{00000000-0005-0000-0000-0000CB650000}"/>
    <cellStyle name="Normal 7 2 5 4 3 2 2 3" xfId="50687" xr:uid="{00000000-0005-0000-0000-0000CC650000}"/>
    <cellStyle name="Normal 7 2 5 4 3 2 3" xfId="24668" xr:uid="{00000000-0005-0000-0000-0000CD650000}"/>
    <cellStyle name="Normal 7 2 5 4 3 2 4" xfId="42014" xr:uid="{00000000-0005-0000-0000-0000CE650000}"/>
    <cellStyle name="Normal 7 2 5 4 3 3" xfId="5159" xr:uid="{00000000-0005-0000-0000-0000CF650000}"/>
    <cellStyle name="Normal 7 2 5 4 3 3 2" xfId="13832" xr:uid="{00000000-0005-0000-0000-0000D0650000}"/>
    <cellStyle name="Normal 7 2 5 4 3 3 2 2" xfId="31185" xr:uid="{00000000-0005-0000-0000-0000D1650000}"/>
    <cellStyle name="Normal 7 2 5 4 3 3 2 3" xfId="48531" xr:uid="{00000000-0005-0000-0000-0000D2650000}"/>
    <cellStyle name="Normal 7 2 5 4 3 3 3" xfId="22512" xr:uid="{00000000-0005-0000-0000-0000D3650000}"/>
    <cellStyle name="Normal 7 2 5 4 3 3 4" xfId="39858" xr:uid="{00000000-0005-0000-0000-0000D4650000}"/>
    <cellStyle name="Normal 7 2 5 4 3 4" xfId="10206" xr:uid="{00000000-0005-0000-0000-0000D5650000}"/>
    <cellStyle name="Normal 7 2 5 4 3 4 2" xfId="27559" xr:uid="{00000000-0005-0000-0000-0000D6650000}"/>
    <cellStyle name="Normal 7 2 5 4 3 4 3" xfId="44905" xr:uid="{00000000-0005-0000-0000-0000D7650000}"/>
    <cellStyle name="Normal 7 2 5 4 3 5" xfId="18886" xr:uid="{00000000-0005-0000-0000-0000D8650000}"/>
    <cellStyle name="Normal 7 2 5 4 3 6" xfId="36232" xr:uid="{00000000-0005-0000-0000-0000D9650000}"/>
    <cellStyle name="Normal 7 2 5 4 4" xfId="6580" xr:uid="{00000000-0005-0000-0000-0000DA650000}"/>
    <cellStyle name="Normal 7 2 5 4 4 2" xfId="15253" xr:uid="{00000000-0005-0000-0000-0000DB650000}"/>
    <cellStyle name="Normal 7 2 5 4 4 2 2" xfId="32606" xr:uid="{00000000-0005-0000-0000-0000DC650000}"/>
    <cellStyle name="Normal 7 2 5 4 4 2 3" xfId="49952" xr:uid="{00000000-0005-0000-0000-0000DD650000}"/>
    <cellStyle name="Normal 7 2 5 4 4 3" xfId="23933" xr:uid="{00000000-0005-0000-0000-0000DE650000}"/>
    <cellStyle name="Normal 7 2 5 4 4 4" xfId="41279" xr:uid="{00000000-0005-0000-0000-0000DF650000}"/>
    <cellStyle name="Normal 7 2 5 4 5" xfId="3346" xr:uid="{00000000-0005-0000-0000-0000E0650000}"/>
    <cellStyle name="Normal 7 2 5 4 5 2" xfId="12019" xr:uid="{00000000-0005-0000-0000-0000E1650000}"/>
    <cellStyle name="Normal 7 2 5 4 5 2 2" xfId="29372" xr:uid="{00000000-0005-0000-0000-0000E2650000}"/>
    <cellStyle name="Normal 7 2 5 4 5 2 3" xfId="46718" xr:uid="{00000000-0005-0000-0000-0000E3650000}"/>
    <cellStyle name="Normal 7 2 5 4 5 3" xfId="20699" xr:uid="{00000000-0005-0000-0000-0000E4650000}"/>
    <cellStyle name="Normal 7 2 5 4 5 4" xfId="38045" xr:uid="{00000000-0005-0000-0000-0000E5650000}"/>
    <cellStyle name="Normal 7 2 5 4 6" xfId="9471" xr:uid="{00000000-0005-0000-0000-0000E6650000}"/>
    <cellStyle name="Normal 7 2 5 4 6 2" xfId="26824" xr:uid="{00000000-0005-0000-0000-0000E7650000}"/>
    <cellStyle name="Normal 7 2 5 4 6 3" xfId="44170" xr:uid="{00000000-0005-0000-0000-0000E8650000}"/>
    <cellStyle name="Normal 7 2 5 4 7" xfId="18151" xr:uid="{00000000-0005-0000-0000-0000E9650000}"/>
    <cellStyle name="Normal 7 2 5 4 8" xfId="35497" xr:uid="{00000000-0005-0000-0000-0000EA650000}"/>
    <cellStyle name="Normal 7 2 5 5" xfId="455" xr:uid="{00000000-0005-0000-0000-0000EB650000}"/>
    <cellStyle name="Normal 7 2 5 5 2" xfId="2268" xr:uid="{00000000-0005-0000-0000-0000EC650000}"/>
    <cellStyle name="Normal 7 2 5 5 2 2" xfId="8050" xr:uid="{00000000-0005-0000-0000-0000ED650000}"/>
    <cellStyle name="Normal 7 2 5 5 2 2 2" xfId="16723" xr:uid="{00000000-0005-0000-0000-0000EE650000}"/>
    <cellStyle name="Normal 7 2 5 5 2 2 2 2" xfId="34076" xr:uid="{00000000-0005-0000-0000-0000EF650000}"/>
    <cellStyle name="Normal 7 2 5 5 2 2 2 3" xfId="51422" xr:uid="{00000000-0005-0000-0000-0000F0650000}"/>
    <cellStyle name="Normal 7 2 5 5 2 2 3" xfId="25403" xr:uid="{00000000-0005-0000-0000-0000F1650000}"/>
    <cellStyle name="Normal 7 2 5 5 2 2 4" xfId="42749" xr:uid="{00000000-0005-0000-0000-0000F2650000}"/>
    <cellStyle name="Normal 7 2 5 5 2 3" xfId="5551" xr:uid="{00000000-0005-0000-0000-0000F3650000}"/>
    <cellStyle name="Normal 7 2 5 5 2 3 2" xfId="14224" xr:uid="{00000000-0005-0000-0000-0000F4650000}"/>
    <cellStyle name="Normal 7 2 5 5 2 3 2 2" xfId="31577" xr:uid="{00000000-0005-0000-0000-0000F5650000}"/>
    <cellStyle name="Normal 7 2 5 5 2 3 2 3" xfId="48923" xr:uid="{00000000-0005-0000-0000-0000F6650000}"/>
    <cellStyle name="Normal 7 2 5 5 2 3 3" xfId="22904" xr:uid="{00000000-0005-0000-0000-0000F7650000}"/>
    <cellStyle name="Normal 7 2 5 5 2 3 4" xfId="40250" xr:uid="{00000000-0005-0000-0000-0000F8650000}"/>
    <cellStyle name="Normal 7 2 5 5 2 4" xfId="10941" xr:uid="{00000000-0005-0000-0000-0000F9650000}"/>
    <cellStyle name="Normal 7 2 5 5 2 4 2" xfId="28294" xr:uid="{00000000-0005-0000-0000-0000FA650000}"/>
    <cellStyle name="Normal 7 2 5 5 2 4 3" xfId="45640" xr:uid="{00000000-0005-0000-0000-0000FB650000}"/>
    <cellStyle name="Normal 7 2 5 5 2 5" xfId="19621" xr:uid="{00000000-0005-0000-0000-0000FC650000}"/>
    <cellStyle name="Normal 7 2 5 5 2 6" xfId="36967" xr:uid="{00000000-0005-0000-0000-0000FD650000}"/>
    <cellStyle name="Normal 7 2 5 5 3" xfId="6237" xr:uid="{00000000-0005-0000-0000-0000FE650000}"/>
    <cellStyle name="Normal 7 2 5 5 3 2" xfId="14910" xr:uid="{00000000-0005-0000-0000-0000FF650000}"/>
    <cellStyle name="Normal 7 2 5 5 3 2 2" xfId="32263" xr:uid="{00000000-0005-0000-0000-000000660000}"/>
    <cellStyle name="Normal 7 2 5 5 3 2 3" xfId="49609" xr:uid="{00000000-0005-0000-0000-000001660000}"/>
    <cellStyle name="Normal 7 2 5 5 3 3" xfId="23590" xr:uid="{00000000-0005-0000-0000-000002660000}"/>
    <cellStyle name="Normal 7 2 5 5 3 4" xfId="40936" xr:uid="{00000000-0005-0000-0000-000003660000}"/>
    <cellStyle name="Normal 7 2 5 5 4" xfId="4081" xr:uid="{00000000-0005-0000-0000-000004660000}"/>
    <cellStyle name="Normal 7 2 5 5 4 2" xfId="12754" xr:uid="{00000000-0005-0000-0000-000005660000}"/>
    <cellStyle name="Normal 7 2 5 5 4 2 2" xfId="30107" xr:uid="{00000000-0005-0000-0000-000006660000}"/>
    <cellStyle name="Normal 7 2 5 5 4 2 3" xfId="47453" xr:uid="{00000000-0005-0000-0000-000007660000}"/>
    <cellStyle name="Normal 7 2 5 5 4 3" xfId="21434" xr:uid="{00000000-0005-0000-0000-000008660000}"/>
    <cellStyle name="Normal 7 2 5 5 4 4" xfId="38780" xr:uid="{00000000-0005-0000-0000-000009660000}"/>
    <cellStyle name="Normal 7 2 5 5 5" xfId="9128" xr:uid="{00000000-0005-0000-0000-00000A660000}"/>
    <cellStyle name="Normal 7 2 5 5 5 2" xfId="26481" xr:uid="{00000000-0005-0000-0000-00000B660000}"/>
    <cellStyle name="Normal 7 2 5 5 5 3" xfId="43827" xr:uid="{00000000-0005-0000-0000-00000C660000}"/>
    <cellStyle name="Normal 7 2 5 5 6" xfId="17808" xr:uid="{00000000-0005-0000-0000-00000D660000}"/>
    <cellStyle name="Normal 7 2 5 5 7" xfId="35154" xr:uid="{00000000-0005-0000-0000-00000E660000}"/>
    <cellStyle name="Normal 7 2 5 6" xfId="1876" xr:uid="{00000000-0005-0000-0000-00000F660000}"/>
    <cellStyle name="Normal 7 2 5 6 2" xfId="7658" xr:uid="{00000000-0005-0000-0000-000010660000}"/>
    <cellStyle name="Normal 7 2 5 6 2 2" xfId="16331" xr:uid="{00000000-0005-0000-0000-000011660000}"/>
    <cellStyle name="Normal 7 2 5 6 2 2 2" xfId="33684" xr:uid="{00000000-0005-0000-0000-000012660000}"/>
    <cellStyle name="Normal 7 2 5 6 2 2 3" xfId="51030" xr:uid="{00000000-0005-0000-0000-000013660000}"/>
    <cellStyle name="Normal 7 2 5 6 2 3" xfId="25011" xr:uid="{00000000-0005-0000-0000-000014660000}"/>
    <cellStyle name="Normal 7 2 5 6 2 4" xfId="42357" xr:uid="{00000000-0005-0000-0000-000015660000}"/>
    <cellStyle name="Normal 7 2 5 6 3" xfId="3689" xr:uid="{00000000-0005-0000-0000-000016660000}"/>
    <cellStyle name="Normal 7 2 5 6 3 2" xfId="12362" xr:uid="{00000000-0005-0000-0000-000017660000}"/>
    <cellStyle name="Normal 7 2 5 6 3 2 2" xfId="29715" xr:uid="{00000000-0005-0000-0000-000018660000}"/>
    <cellStyle name="Normal 7 2 5 6 3 2 3" xfId="47061" xr:uid="{00000000-0005-0000-0000-000019660000}"/>
    <cellStyle name="Normal 7 2 5 6 3 3" xfId="21042" xr:uid="{00000000-0005-0000-0000-00001A660000}"/>
    <cellStyle name="Normal 7 2 5 6 3 4" xfId="38388" xr:uid="{00000000-0005-0000-0000-00001B660000}"/>
    <cellStyle name="Normal 7 2 5 6 4" xfId="10549" xr:uid="{00000000-0005-0000-0000-00001C660000}"/>
    <cellStyle name="Normal 7 2 5 6 4 2" xfId="27902" xr:uid="{00000000-0005-0000-0000-00001D660000}"/>
    <cellStyle name="Normal 7 2 5 6 4 3" xfId="45248" xr:uid="{00000000-0005-0000-0000-00001E660000}"/>
    <cellStyle name="Normal 7 2 5 6 5" xfId="19229" xr:uid="{00000000-0005-0000-0000-00001F660000}"/>
    <cellStyle name="Normal 7 2 5 6 6" xfId="36575" xr:uid="{00000000-0005-0000-0000-000020660000}"/>
    <cellStyle name="Normal 7 2 5 7" xfId="1190" xr:uid="{00000000-0005-0000-0000-000021660000}"/>
    <cellStyle name="Normal 7 2 5 7 2" xfId="6972" xr:uid="{00000000-0005-0000-0000-000022660000}"/>
    <cellStyle name="Normal 7 2 5 7 2 2" xfId="15645" xr:uid="{00000000-0005-0000-0000-000023660000}"/>
    <cellStyle name="Normal 7 2 5 7 2 2 2" xfId="32998" xr:uid="{00000000-0005-0000-0000-000024660000}"/>
    <cellStyle name="Normal 7 2 5 7 2 2 3" xfId="50344" xr:uid="{00000000-0005-0000-0000-000025660000}"/>
    <cellStyle name="Normal 7 2 5 7 2 3" xfId="24325" xr:uid="{00000000-0005-0000-0000-000026660000}"/>
    <cellStyle name="Normal 7 2 5 7 2 4" xfId="41671" xr:uid="{00000000-0005-0000-0000-000027660000}"/>
    <cellStyle name="Normal 7 2 5 7 3" xfId="4816" xr:uid="{00000000-0005-0000-0000-000028660000}"/>
    <cellStyle name="Normal 7 2 5 7 3 2" xfId="13489" xr:uid="{00000000-0005-0000-0000-000029660000}"/>
    <cellStyle name="Normal 7 2 5 7 3 2 2" xfId="30842" xr:uid="{00000000-0005-0000-0000-00002A660000}"/>
    <cellStyle name="Normal 7 2 5 7 3 2 3" xfId="48188" xr:uid="{00000000-0005-0000-0000-00002B660000}"/>
    <cellStyle name="Normal 7 2 5 7 3 3" xfId="22169" xr:uid="{00000000-0005-0000-0000-00002C660000}"/>
    <cellStyle name="Normal 7 2 5 7 3 4" xfId="39515" xr:uid="{00000000-0005-0000-0000-00002D660000}"/>
    <cellStyle name="Normal 7 2 5 7 4" xfId="9863" xr:uid="{00000000-0005-0000-0000-00002E660000}"/>
    <cellStyle name="Normal 7 2 5 7 4 2" xfId="27216" xr:uid="{00000000-0005-0000-0000-00002F660000}"/>
    <cellStyle name="Normal 7 2 5 7 4 3" xfId="44562" xr:uid="{00000000-0005-0000-0000-000030660000}"/>
    <cellStyle name="Normal 7 2 5 7 5" xfId="18543" xr:uid="{00000000-0005-0000-0000-000031660000}"/>
    <cellStyle name="Normal 7 2 5 7 6" xfId="35889" xr:uid="{00000000-0005-0000-0000-000032660000}"/>
    <cellStyle name="Normal 7 2 5 8" xfId="5845" xr:uid="{00000000-0005-0000-0000-000033660000}"/>
    <cellStyle name="Normal 7 2 5 8 2" xfId="14518" xr:uid="{00000000-0005-0000-0000-000034660000}"/>
    <cellStyle name="Normal 7 2 5 8 2 2" xfId="31871" xr:uid="{00000000-0005-0000-0000-000035660000}"/>
    <cellStyle name="Normal 7 2 5 8 2 3" xfId="49217" xr:uid="{00000000-0005-0000-0000-000036660000}"/>
    <cellStyle name="Normal 7 2 5 8 3" xfId="23198" xr:uid="{00000000-0005-0000-0000-000037660000}"/>
    <cellStyle name="Normal 7 2 5 8 4" xfId="40544" xr:uid="{00000000-0005-0000-0000-000038660000}"/>
    <cellStyle name="Normal 7 2 5 9" xfId="3003" xr:uid="{00000000-0005-0000-0000-000039660000}"/>
    <cellStyle name="Normal 7 2 5 9 2" xfId="11676" xr:uid="{00000000-0005-0000-0000-00003A660000}"/>
    <cellStyle name="Normal 7 2 5 9 2 2" xfId="29029" xr:uid="{00000000-0005-0000-0000-00003B660000}"/>
    <cellStyle name="Normal 7 2 5 9 2 3" xfId="46375" xr:uid="{00000000-0005-0000-0000-00003C660000}"/>
    <cellStyle name="Normal 7 2 5 9 3" xfId="20356" xr:uid="{00000000-0005-0000-0000-00003D660000}"/>
    <cellStyle name="Normal 7 2 5 9 4" xfId="37702" xr:uid="{00000000-0005-0000-0000-00003E660000}"/>
    <cellStyle name="Normal 7 2 6" xfId="161" xr:uid="{00000000-0005-0000-0000-00003F660000}"/>
    <cellStyle name="Normal 7 2 6 10" xfId="17514" xr:uid="{00000000-0005-0000-0000-000040660000}"/>
    <cellStyle name="Normal 7 2 6 11" xfId="34860" xr:uid="{00000000-0005-0000-0000-000041660000}"/>
    <cellStyle name="Normal 7 2 6 2" xfId="651" xr:uid="{00000000-0005-0000-0000-000042660000}"/>
    <cellStyle name="Normal 7 2 6 2 2" xfId="2464" xr:uid="{00000000-0005-0000-0000-000043660000}"/>
    <cellStyle name="Normal 7 2 6 2 2 2" xfId="8246" xr:uid="{00000000-0005-0000-0000-000044660000}"/>
    <cellStyle name="Normal 7 2 6 2 2 2 2" xfId="16919" xr:uid="{00000000-0005-0000-0000-000045660000}"/>
    <cellStyle name="Normal 7 2 6 2 2 2 2 2" xfId="34272" xr:uid="{00000000-0005-0000-0000-000046660000}"/>
    <cellStyle name="Normal 7 2 6 2 2 2 2 3" xfId="51618" xr:uid="{00000000-0005-0000-0000-000047660000}"/>
    <cellStyle name="Normal 7 2 6 2 2 2 3" xfId="25599" xr:uid="{00000000-0005-0000-0000-000048660000}"/>
    <cellStyle name="Normal 7 2 6 2 2 2 4" xfId="42945" xr:uid="{00000000-0005-0000-0000-000049660000}"/>
    <cellStyle name="Normal 7 2 6 2 2 3" xfId="4277" xr:uid="{00000000-0005-0000-0000-00004A660000}"/>
    <cellStyle name="Normal 7 2 6 2 2 3 2" xfId="12950" xr:uid="{00000000-0005-0000-0000-00004B660000}"/>
    <cellStyle name="Normal 7 2 6 2 2 3 2 2" xfId="30303" xr:uid="{00000000-0005-0000-0000-00004C660000}"/>
    <cellStyle name="Normal 7 2 6 2 2 3 2 3" xfId="47649" xr:uid="{00000000-0005-0000-0000-00004D660000}"/>
    <cellStyle name="Normal 7 2 6 2 2 3 3" xfId="21630" xr:uid="{00000000-0005-0000-0000-00004E660000}"/>
    <cellStyle name="Normal 7 2 6 2 2 3 4" xfId="38976" xr:uid="{00000000-0005-0000-0000-00004F660000}"/>
    <cellStyle name="Normal 7 2 6 2 2 4" xfId="11137" xr:uid="{00000000-0005-0000-0000-000050660000}"/>
    <cellStyle name="Normal 7 2 6 2 2 4 2" xfId="28490" xr:uid="{00000000-0005-0000-0000-000051660000}"/>
    <cellStyle name="Normal 7 2 6 2 2 4 3" xfId="45836" xr:uid="{00000000-0005-0000-0000-000052660000}"/>
    <cellStyle name="Normal 7 2 6 2 2 5" xfId="19817" xr:uid="{00000000-0005-0000-0000-000053660000}"/>
    <cellStyle name="Normal 7 2 6 2 2 6" xfId="37163" xr:uid="{00000000-0005-0000-0000-000054660000}"/>
    <cellStyle name="Normal 7 2 6 2 3" xfId="1386" xr:uid="{00000000-0005-0000-0000-000055660000}"/>
    <cellStyle name="Normal 7 2 6 2 3 2" xfId="7168" xr:uid="{00000000-0005-0000-0000-000056660000}"/>
    <cellStyle name="Normal 7 2 6 2 3 2 2" xfId="15841" xr:uid="{00000000-0005-0000-0000-000057660000}"/>
    <cellStyle name="Normal 7 2 6 2 3 2 2 2" xfId="33194" xr:uid="{00000000-0005-0000-0000-000058660000}"/>
    <cellStyle name="Normal 7 2 6 2 3 2 2 3" xfId="50540" xr:uid="{00000000-0005-0000-0000-000059660000}"/>
    <cellStyle name="Normal 7 2 6 2 3 2 3" xfId="24521" xr:uid="{00000000-0005-0000-0000-00005A660000}"/>
    <cellStyle name="Normal 7 2 6 2 3 2 4" xfId="41867" xr:uid="{00000000-0005-0000-0000-00005B660000}"/>
    <cellStyle name="Normal 7 2 6 2 3 3" xfId="5012" xr:uid="{00000000-0005-0000-0000-00005C660000}"/>
    <cellStyle name="Normal 7 2 6 2 3 3 2" xfId="13685" xr:uid="{00000000-0005-0000-0000-00005D660000}"/>
    <cellStyle name="Normal 7 2 6 2 3 3 2 2" xfId="31038" xr:uid="{00000000-0005-0000-0000-00005E660000}"/>
    <cellStyle name="Normal 7 2 6 2 3 3 2 3" xfId="48384" xr:uid="{00000000-0005-0000-0000-00005F660000}"/>
    <cellStyle name="Normal 7 2 6 2 3 3 3" xfId="22365" xr:uid="{00000000-0005-0000-0000-000060660000}"/>
    <cellStyle name="Normal 7 2 6 2 3 3 4" xfId="39711" xr:uid="{00000000-0005-0000-0000-000061660000}"/>
    <cellStyle name="Normal 7 2 6 2 3 4" xfId="10059" xr:uid="{00000000-0005-0000-0000-000062660000}"/>
    <cellStyle name="Normal 7 2 6 2 3 4 2" xfId="27412" xr:uid="{00000000-0005-0000-0000-000063660000}"/>
    <cellStyle name="Normal 7 2 6 2 3 4 3" xfId="44758" xr:uid="{00000000-0005-0000-0000-000064660000}"/>
    <cellStyle name="Normal 7 2 6 2 3 5" xfId="18739" xr:uid="{00000000-0005-0000-0000-000065660000}"/>
    <cellStyle name="Normal 7 2 6 2 3 6" xfId="36085" xr:uid="{00000000-0005-0000-0000-000066660000}"/>
    <cellStyle name="Normal 7 2 6 2 4" xfId="6433" xr:uid="{00000000-0005-0000-0000-000067660000}"/>
    <cellStyle name="Normal 7 2 6 2 4 2" xfId="15106" xr:uid="{00000000-0005-0000-0000-000068660000}"/>
    <cellStyle name="Normal 7 2 6 2 4 2 2" xfId="32459" xr:uid="{00000000-0005-0000-0000-000069660000}"/>
    <cellStyle name="Normal 7 2 6 2 4 2 3" xfId="49805" xr:uid="{00000000-0005-0000-0000-00006A660000}"/>
    <cellStyle name="Normal 7 2 6 2 4 3" xfId="23786" xr:uid="{00000000-0005-0000-0000-00006B660000}"/>
    <cellStyle name="Normal 7 2 6 2 4 4" xfId="41132" xr:uid="{00000000-0005-0000-0000-00006C660000}"/>
    <cellStyle name="Normal 7 2 6 2 5" xfId="3199" xr:uid="{00000000-0005-0000-0000-00006D660000}"/>
    <cellStyle name="Normal 7 2 6 2 5 2" xfId="11872" xr:uid="{00000000-0005-0000-0000-00006E660000}"/>
    <cellStyle name="Normal 7 2 6 2 5 2 2" xfId="29225" xr:uid="{00000000-0005-0000-0000-00006F660000}"/>
    <cellStyle name="Normal 7 2 6 2 5 2 3" xfId="46571" xr:uid="{00000000-0005-0000-0000-000070660000}"/>
    <cellStyle name="Normal 7 2 6 2 5 3" xfId="20552" xr:uid="{00000000-0005-0000-0000-000071660000}"/>
    <cellStyle name="Normal 7 2 6 2 5 4" xfId="37898" xr:uid="{00000000-0005-0000-0000-000072660000}"/>
    <cellStyle name="Normal 7 2 6 2 6" xfId="9324" xr:uid="{00000000-0005-0000-0000-000073660000}"/>
    <cellStyle name="Normal 7 2 6 2 6 2" xfId="26677" xr:uid="{00000000-0005-0000-0000-000074660000}"/>
    <cellStyle name="Normal 7 2 6 2 6 3" xfId="44023" xr:uid="{00000000-0005-0000-0000-000075660000}"/>
    <cellStyle name="Normal 7 2 6 2 7" xfId="18004" xr:uid="{00000000-0005-0000-0000-000076660000}"/>
    <cellStyle name="Normal 7 2 6 2 8" xfId="35350" xr:uid="{00000000-0005-0000-0000-000077660000}"/>
    <cellStyle name="Normal 7 2 6 3" xfId="896" xr:uid="{00000000-0005-0000-0000-000078660000}"/>
    <cellStyle name="Normal 7 2 6 3 2" xfId="2709" xr:uid="{00000000-0005-0000-0000-000079660000}"/>
    <cellStyle name="Normal 7 2 6 3 2 2" xfId="8491" xr:uid="{00000000-0005-0000-0000-00007A660000}"/>
    <cellStyle name="Normal 7 2 6 3 2 2 2" xfId="17164" xr:uid="{00000000-0005-0000-0000-00007B660000}"/>
    <cellStyle name="Normal 7 2 6 3 2 2 2 2" xfId="34517" xr:uid="{00000000-0005-0000-0000-00007C660000}"/>
    <cellStyle name="Normal 7 2 6 3 2 2 2 3" xfId="51863" xr:uid="{00000000-0005-0000-0000-00007D660000}"/>
    <cellStyle name="Normal 7 2 6 3 2 2 3" xfId="25844" xr:uid="{00000000-0005-0000-0000-00007E660000}"/>
    <cellStyle name="Normal 7 2 6 3 2 2 4" xfId="43190" xr:uid="{00000000-0005-0000-0000-00007F660000}"/>
    <cellStyle name="Normal 7 2 6 3 2 3" xfId="4522" xr:uid="{00000000-0005-0000-0000-000080660000}"/>
    <cellStyle name="Normal 7 2 6 3 2 3 2" xfId="13195" xr:uid="{00000000-0005-0000-0000-000081660000}"/>
    <cellStyle name="Normal 7 2 6 3 2 3 2 2" xfId="30548" xr:uid="{00000000-0005-0000-0000-000082660000}"/>
    <cellStyle name="Normal 7 2 6 3 2 3 2 3" xfId="47894" xr:uid="{00000000-0005-0000-0000-000083660000}"/>
    <cellStyle name="Normal 7 2 6 3 2 3 3" xfId="21875" xr:uid="{00000000-0005-0000-0000-000084660000}"/>
    <cellStyle name="Normal 7 2 6 3 2 3 4" xfId="39221" xr:uid="{00000000-0005-0000-0000-000085660000}"/>
    <cellStyle name="Normal 7 2 6 3 2 4" xfId="11382" xr:uid="{00000000-0005-0000-0000-000086660000}"/>
    <cellStyle name="Normal 7 2 6 3 2 4 2" xfId="28735" xr:uid="{00000000-0005-0000-0000-000087660000}"/>
    <cellStyle name="Normal 7 2 6 3 2 4 3" xfId="46081" xr:uid="{00000000-0005-0000-0000-000088660000}"/>
    <cellStyle name="Normal 7 2 6 3 2 5" xfId="20062" xr:uid="{00000000-0005-0000-0000-000089660000}"/>
    <cellStyle name="Normal 7 2 6 3 2 6" xfId="37408" xr:uid="{00000000-0005-0000-0000-00008A660000}"/>
    <cellStyle name="Normal 7 2 6 3 3" xfId="1631" xr:uid="{00000000-0005-0000-0000-00008B660000}"/>
    <cellStyle name="Normal 7 2 6 3 3 2" xfId="7413" xr:uid="{00000000-0005-0000-0000-00008C660000}"/>
    <cellStyle name="Normal 7 2 6 3 3 2 2" xfId="16086" xr:uid="{00000000-0005-0000-0000-00008D660000}"/>
    <cellStyle name="Normal 7 2 6 3 3 2 2 2" xfId="33439" xr:uid="{00000000-0005-0000-0000-00008E660000}"/>
    <cellStyle name="Normal 7 2 6 3 3 2 2 3" xfId="50785" xr:uid="{00000000-0005-0000-0000-00008F660000}"/>
    <cellStyle name="Normal 7 2 6 3 3 2 3" xfId="24766" xr:uid="{00000000-0005-0000-0000-000090660000}"/>
    <cellStyle name="Normal 7 2 6 3 3 2 4" xfId="42112" xr:uid="{00000000-0005-0000-0000-000091660000}"/>
    <cellStyle name="Normal 7 2 6 3 3 3" xfId="5257" xr:uid="{00000000-0005-0000-0000-000092660000}"/>
    <cellStyle name="Normal 7 2 6 3 3 3 2" xfId="13930" xr:uid="{00000000-0005-0000-0000-000093660000}"/>
    <cellStyle name="Normal 7 2 6 3 3 3 2 2" xfId="31283" xr:uid="{00000000-0005-0000-0000-000094660000}"/>
    <cellStyle name="Normal 7 2 6 3 3 3 2 3" xfId="48629" xr:uid="{00000000-0005-0000-0000-000095660000}"/>
    <cellStyle name="Normal 7 2 6 3 3 3 3" xfId="22610" xr:uid="{00000000-0005-0000-0000-000096660000}"/>
    <cellStyle name="Normal 7 2 6 3 3 3 4" xfId="39956" xr:uid="{00000000-0005-0000-0000-000097660000}"/>
    <cellStyle name="Normal 7 2 6 3 3 4" xfId="10304" xr:uid="{00000000-0005-0000-0000-000098660000}"/>
    <cellStyle name="Normal 7 2 6 3 3 4 2" xfId="27657" xr:uid="{00000000-0005-0000-0000-000099660000}"/>
    <cellStyle name="Normal 7 2 6 3 3 4 3" xfId="45003" xr:uid="{00000000-0005-0000-0000-00009A660000}"/>
    <cellStyle name="Normal 7 2 6 3 3 5" xfId="18984" xr:uid="{00000000-0005-0000-0000-00009B660000}"/>
    <cellStyle name="Normal 7 2 6 3 3 6" xfId="36330" xr:uid="{00000000-0005-0000-0000-00009C660000}"/>
    <cellStyle name="Normal 7 2 6 3 4" xfId="6678" xr:uid="{00000000-0005-0000-0000-00009D660000}"/>
    <cellStyle name="Normal 7 2 6 3 4 2" xfId="15351" xr:uid="{00000000-0005-0000-0000-00009E660000}"/>
    <cellStyle name="Normal 7 2 6 3 4 2 2" xfId="32704" xr:uid="{00000000-0005-0000-0000-00009F660000}"/>
    <cellStyle name="Normal 7 2 6 3 4 2 3" xfId="50050" xr:uid="{00000000-0005-0000-0000-0000A0660000}"/>
    <cellStyle name="Normal 7 2 6 3 4 3" xfId="24031" xr:uid="{00000000-0005-0000-0000-0000A1660000}"/>
    <cellStyle name="Normal 7 2 6 3 4 4" xfId="41377" xr:uid="{00000000-0005-0000-0000-0000A2660000}"/>
    <cellStyle name="Normal 7 2 6 3 5" xfId="3444" xr:uid="{00000000-0005-0000-0000-0000A3660000}"/>
    <cellStyle name="Normal 7 2 6 3 5 2" xfId="12117" xr:uid="{00000000-0005-0000-0000-0000A4660000}"/>
    <cellStyle name="Normal 7 2 6 3 5 2 2" xfId="29470" xr:uid="{00000000-0005-0000-0000-0000A5660000}"/>
    <cellStyle name="Normal 7 2 6 3 5 2 3" xfId="46816" xr:uid="{00000000-0005-0000-0000-0000A6660000}"/>
    <cellStyle name="Normal 7 2 6 3 5 3" xfId="20797" xr:uid="{00000000-0005-0000-0000-0000A7660000}"/>
    <cellStyle name="Normal 7 2 6 3 5 4" xfId="38143" xr:uid="{00000000-0005-0000-0000-0000A8660000}"/>
    <cellStyle name="Normal 7 2 6 3 6" xfId="9569" xr:uid="{00000000-0005-0000-0000-0000A9660000}"/>
    <cellStyle name="Normal 7 2 6 3 6 2" xfId="26922" xr:uid="{00000000-0005-0000-0000-0000AA660000}"/>
    <cellStyle name="Normal 7 2 6 3 6 3" xfId="44268" xr:uid="{00000000-0005-0000-0000-0000AB660000}"/>
    <cellStyle name="Normal 7 2 6 3 7" xfId="18249" xr:uid="{00000000-0005-0000-0000-0000AC660000}"/>
    <cellStyle name="Normal 7 2 6 3 8" xfId="35595" xr:uid="{00000000-0005-0000-0000-0000AD660000}"/>
    <cellStyle name="Normal 7 2 6 4" xfId="406" xr:uid="{00000000-0005-0000-0000-0000AE660000}"/>
    <cellStyle name="Normal 7 2 6 4 2" xfId="2219" xr:uid="{00000000-0005-0000-0000-0000AF660000}"/>
    <cellStyle name="Normal 7 2 6 4 2 2" xfId="8001" xr:uid="{00000000-0005-0000-0000-0000B0660000}"/>
    <cellStyle name="Normal 7 2 6 4 2 2 2" xfId="16674" xr:uid="{00000000-0005-0000-0000-0000B1660000}"/>
    <cellStyle name="Normal 7 2 6 4 2 2 2 2" xfId="34027" xr:uid="{00000000-0005-0000-0000-0000B2660000}"/>
    <cellStyle name="Normal 7 2 6 4 2 2 2 3" xfId="51373" xr:uid="{00000000-0005-0000-0000-0000B3660000}"/>
    <cellStyle name="Normal 7 2 6 4 2 2 3" xfId="25354" xr:uid="{00000000-0005-0000-0000-0000B4660000}"/>
    <cellStyle name="Normal 7 2 6 4 2 2 4" xfId="42700" xr:uid="{00000000-0005-0000-0000-0000B5660000}"/>
    <cellStyle name="Normal 7 2 6 4 2 3" xfId="5502" xr:uid="{00000000-0005-0000-0000-0000B6660000}"/>
    <cellStyle name="Normal 7 2 6 4 2 3 2" xfId="14175" xr:uid="{00000000-0005-0000-0000-0000B7660000}"/>
    <cellStyle name="Normal 7 2 6 4 2 3 2 2" xfId="31528" xr:uid="{00000000-0005-0000-0000-0000B8660000}"/>
    <cellStyle name="Normal 7 2 6 4 2 3 2 3" xfId="48874" xr:uid="{00000000-0005-0000-0000-0000B9660000}"/>
    <cellStyle name="Normal 7 2 6 4 2 3 3" xfId="22855" xr:uid="{00000000-0005-0000-0000-0000BA660000}"/>
    <cellStyle name="Normal 7 2 6 4 2 3 4" xfId="40201" xr:uid="{00000000-0005-0000-0000-0000BB660000}"/>
    <cellStyle name="Normal 7 2 6 4 2 4" xfId="10892" xr:uid="{00000000-0005-0000-0000-0000BC660000}"/>
    <cellStyle name="Normal 7 2 6 4 2 4 2" xfId="28245" xr:uid="{00000000-0005-0000-0000-0000BD660000}"/>
    <cellStyle name="Normal 7 2 6 4 2 4 3" xfId="45591" xr:uid="{00000000-0005-0000-0000-0000BE660000}"/>
    <cellStyle name="Normal 7 2 6 4 2 5" xfId="19572" xr:uid="{00000000-0005-0000-0000-0000BF660000}"/>
    <cellStyle name="Normal 7 2 6 4 2 6" xfId="36918" xr:uid="{00000000-0005-0000-0000-0000C0660000}"/>
    <cellStyle name="Normal 7 2 6 4 3" xfId="6188" xr:uid="{00000000-0005-0000-0000-0000C1660000}"/>
    <cellStyle name="Normal 7 2 6 4 3 2" xfId="14861" xr:uid="{00000000-0005-0000-0000-0000C2660000}"/>
    <cellStyle name="Normal 7 2 6 4 3 2 2" xfId="32214" xr:uid="{00000000-0005-0000-0000-0000C3660000}"/>
    <cellStyle name="Normal 7 2 6 4 3 2 3" xfId="49560" xr:uid="{00000000-0005-0000-0000-0000C4660000}"/>
    <cellStyle name="Normal 7 2 6 4 3 3" xfId="23541" xr:uid="{00000000-0005-0000-0000-0000C5660000}"/>
    <cellStyle name="Normal 7 2 6 4 3 4" xfId="40887" xr:uid="{00000000-0005-0000-0000-0000C6660000}"/>
    <cellStyle name="Normal 7 2 6 4 4" xfId="4032" xr:uid="{00000000-0005-0000-0000-0000C7660000}"/>
    <cellStyle name="Normal 7 2 6 4 4 2" xfId="12705" xr:uid="{00000000-0005-0000-0000-0000C8660000}"/>
    <cellStyle name="Normal 7 2 6 4 4 2 2" xfId="30058" xr:uid="{00000000-0005-0000-0000-0000C9660000}"/>
    <cellStyle name="Normal 7 2 6 4 4 2 3" xfId="47404" xr:uid="{00000000-0005-0000-0000-0000CA660000}"/>
    <cellStyle name="Normal 7 2 6 4 4 3" xfId="21385" xr:uid="{00000000-0005-0000-0000-0000CB660000}"/>
    <cellStyle name="Normal 7 2 6 4 4 4" xfId="38731" xr:uid="{00000000-0005-0000-0000-0000CC660000}"/>
    <cellStyle name="Normal 7 2 6 4 5" xfId="9079" xr:uid="{00000000-0005-0000-0000-0000CD660000}"/>
    <cellStyle name="Normal 7 2 6 4 5 2" xfId="26432" xr:uid="{00000000-0005-0000-0000-0000CE660000}"/>
    <cellStyle name="Normal 7 2 6 4 5 3" xfId="43778" xr:uid="{00000000-0005-0000-0000-0000CF660000}"/>
    <cellStyle name="Normal 7 2 6 4 6" xfId="17759" xr:uid="{00000000-0005-0000-0000-0000D0660000}"/>
    <cellStyle name="Normal 7 2 6 4 7" xfId="35105" xr:uid="{00000000-0005-0000-0000-0000D1660000}"/>
    <cellStyle name="Normal 7 2 6 5" xfId="1974" xr:uid="{00000000-0005-0000-0000-0000D2660000}"/>
    <cellStyle name="Normal 7 2 6 5 2" xfId="7756" xr:uid="{00000000-0005-0000-0000-0000D3660000}"/>
    <cellStyle name="Normal 7 2 6 5 2 2" xfId="16429" xr:uid="{00000000-0005-0000-0000-0000D4660000}"/>
    <cellStyle name="Normal 7 2 6 5 2 2 2" xfId="33782" xr:uid="{00000000-0005-0000-0000-0000D5660000}"/>
    <cellStyle name="Normal 7 2 6 5 2 2 3" xfId="51128" xr:uid="{00000000-0005-0000-0000-0000D6660000}"/>
    <cellStyle name="Normal 7 2 6 5 2 3" xfId="25109" xr:uid="{00000000-0005-0000-0000-0000D7660000}"/>
    <cellStyle name="Normal 7 2 6 5 2 4" xfId="42455" xr:uid="{00000000-0005-0000-0000-0000D8660000}"/>
    <cellStyle name="Normal 7 2 6 5 3" xfId="3787" xr:uid="{00000000-0005-0000-0000-0000D9660000}"/>
    <cellStyle name="Normal 7 2 6 5 3 2" xfId="12460" xr:uid="{00000000-0005-0000-0000-0000DA660000}"/>
    <cellStyle name="Normal 7 2 6 5 3 2 2" xfId="29813" xr:uid="{00000000-0005-0000-0000-0000DB660000}"/>
    <cellStyle name="Normal 7 2 6 5 3 2 3" xfId="47159" xr:uid="{00000000-0005-0000-0000-0000DC660000}"/>
    <cellStyle name="Normal 7 2 6 5 3 3" xfId="21140" xr:uid="{00000000-0005-0000-0000-0000DD660000}"/>
    <cellStyle name="Normal 7 2 6 5 3 4" xfId="38486" xr:uid="{00000000-0005-0000-0000-0000DE660000}"/>
    <cellStyle name="Normal 7 2 6 5 4" xfId="10647" xr:uid="{00000000-0005-0000-0000-0000DF660000}"/>
    <cellStyle name="Normal 7 2 6 5 4 2" xfId="28000" xr:uid="{00000000-0005-0000-0000-0000E0660000}"/>
    <cellStyle name="Normal 7 2 6 5 4 3" xfId="45346" xr:uid="{00000000-0005-0000-0000-0000E1660000}"/>
    <cellStyle name="Normal 7 2 6 5 5" xfId="19327" xr:uid="{00000000-0005-0000-0000-0000E2660000}"/>
    <cellStyle name="Normal 7 2 6 5 6" xfId="36673" xr:uid="{00000000-0005-0000-0000-0000E3660000}"/>
    <cellStyle name="Normal 7 2 6 6" xfId="1141" xr:uid="{00000000-0005-0000-0000-0000E4660000}"/>
    <cellStyle name="Normal 7 2 6 6 2" xfId="6923" xr:uid="{00000000-0005-0000-0000-0000E5660000}"/>
    <cellStyle name="Normal 7 2 6 6 2 2" xfId="15596" xr:uid="{00000000-0005-0000-0000-0000E6660000}"/>
    <cellStyle name="Normal 7 2 6 6 2 2 2" xfId="32949" xr:uid="{00000000-0005-0000-0000-0000E7660000}"/>
    <cellStyle name="Normal 7 2 6 6 2 2 3" xfId="50295" xr:uid="{00000000-0005-0000-0000-0000E8660000}"/>
    <cellStyle name="Normal 7 2 6 6 2 3" xfId="24276" xr:uid="{00000000-0005-0000-0000-0000E9660000}"/>
    <cellStyle name="Normal 7 2 6 6 2 4" xfId="41622" xr:uid="{00000000-0005-0000-0000-0000EA660000}"/>
    <cellStyle name="Normal 7 2 6 6 3" xfId="4767" xr:uid="{00000000-0005-0000-0000-0000EB660000}"/>
    <cellStyle name="Normal 7 2 6 6 3 2" xfId="13440" xr:uid="{00000000-0005-0000-0000-0000EC660000}"/>
    <cellStyle name="Normal 7 2 6 6 3 2 2" xfId="30793" xr:uid="{00000000-0005-0000-0000-0000ED660000}"/>
    <cellStyle name="Normal 7 2 6 6 3 2 3" xfId="48139" xr:uid="{00000000-0005-0000-0000-0000EE660000}"/>
    <cellStyle name="Normal 7 2 6 6 3 3" xfId="22120" xr:uid="{00000000-0005-0000-0000-0000EF660000}"/>
    <cellStyle name="Normal 7 2 6 6 3 4" xfId="39466" xr:uid="{00000000-0005-0000-0000-0000F0660000}"/>
    <cellStyle name="Normal 7 2 6 6 4" xfId="9814" xr:uid="{00000000-0005-0000-0000-0000F1660000}"/>
    <cellStyle name="Normal 7 2 6 6 4 2" xfId="27167" xr:uid="{00000000-0005-0000-0000-0000F2660000}"/>
    <cellStyle name="Normal 7 2 6 6 4 3" xfId="44513" xr:uid="{00000000-0005-0000-0000-0000F3660000}"/>
    <cellStyle name="Normal 7 2 6 6 5" xfId="18494" xr:uid="{00000000-0005-0000-0000-0000F4660000}"/>
    <cellStyle name="Normal 7 2 6 6 6" xfId="35840" xr:uid="{00000000-0005-0000-0000-0000F5660000}"/>
    <cellStyle name="Normal 7 2 6 7" xfId="5943" xr:uid="{00000000-0005-0000-0000-0000F6660000}"/>
    <cellStyle name="Normal 7 2 6 7 2" xfId="14616" xr:uid="{00000000-0005-0000-0000-0000F7660000}"/>
    <cellStyle name="Normal 7 2 6 7 2 2" xfId="31969" xr:uid="{00000000-0005-0000-0000-0000F8660000}"/>
    <cellStyle name="Normal 7 2 6 7 2 3" xfId="49315" xr:uid="{00000000-0005-0000-0000-0000F9660000}"/>
    <cellStyle name="Normal 7 2 6 7 3" xfId="23296" xr:uid="{00000000-0005-0000-0000-0000FA660000}"/>
    <cellStyle name="Normal 7 2 6 7 4" xfId="40642" xr:uid="{00000000-0005-0000-0000-0000FB660000}"/>
    <cellStyle name="Normal 7 2 6 8" xfId="2954" xr:uid="{00000000-0005-0000-0000-0000FC660000}"/>
    <cellStyle name="Normal 7 2 6 8 2" xfId="11627" xr:uid="{00000000-0005-0000-0000-0000FD660000}"/>
    <cellStyle name="Normal 7 2 6 8 2 2" xfId="28980" xr:uid="{00000000-0005-0000-0000-0000FE660000}"/>
    <cellStyle name="Normal 7 2 6 8 2 3" xfId="46326" xr:uid="{00000000-0005-0000-0000-0000FF660000}"/>
    <cellStyle name="Normal 7 2 6 8 3" xfId="20307" xr:uid="{00000000-0005-0000-0000-000000670000}"/>
    <cellStyle name="Normal 7 2 6 8 4" xfId="37653" xr:uid="{00000000-0005-0000-0000-000001670000}"/>
    <cellStyle name="Normal 7 2 6 9" xfId="8834" xr:uid="{00000000-0005-0000-0000-000002670000}"/>
    <cellStyle name="Normal 7 2 6 9 2" xfId="26187" xr:uid="{00000000-0005-0000-0000-000003670000}"/>
    <cellStyle name="Normal 7 2 6 9 3" xfId="43533" xr:uid="{00000000-0005-0000-0000-000004670000}"/>
    <cellStyle name="Normal 7 2 7" xfId="259" xr:uid="{00000000-0005-0000-0000-000005670000}"/>
    <cellStyle name="Normal 7 2 7 10" xfId="34958" xr:uid="{00000000-0005-0000-0000-000006670000}"/>
    <cellStyle name="Normal 7 2 7 2" xfId="994" xr:uid="{00000000-0005-0000-0000-000007670000}"/>
    <cellStyle name="Normal 7 2 7 2 2" xfId="2807" xr:uid="{00000000-0005-0000-0000-000008670000}"/>
    <cellStyle name="Normal 7 2 7 2 2 2" xfId="8589" xr:uid="{00000000-0005-0000-0000-000009670000}"/>
    <cellStyle name="Normal 7 2 7 2 2 2 2" xfId="17262" xr:uid="{00000000-0005-0000-0000-00000A670000}"/>
    <cellStyle name="Normal 7 2 7 2 2 2 2 2" xfId="34615" xr:uid="{00000000-0005-0000-0000-00000B670000}"/>
    <cellStyle name="Normal 7 2 7 2 2 2 2 3" xfId="51961" xr:uid="{00000000-0005-0000-0000-00000C670000}"/>
    <cellStyle name="Normal 7 2 7 2 2 2 3" xfId="25942" xr:uid="{00000000-0005-0000-0000-00000D670000}"/>
    <cellStyle name="Normal 7 2 7 2 2 2 4" xfId="43288" xr:uid="{00000000-0005-0000-0000-00000E670000}"/>
    <cellStyle name="Normal 7 2 7 2 2 3" xfId="4620" xr:uid="{00000000-0005-0000-0000-00000F670000}"/>
    <cellStyle name="Normal 7 2 7 2 2 3 2" xfId="13293" xr:uid="{00000000-0005-0000-0000-000010670000}"/>
    <cellStyle name="Normal 7 2 7 2 2 3 2 2" xfId="30646" xr:uid="{00000000-0005-0000-0000-000011670000}"/>
    <cellStyle name="Normal 7 2 7 2 2 3 2 3" xfId="47992" xr:uid="{00000000-0005-0000-0000-000012670000}"/>
    <cellStyle name="Normal 7 2 7 2 2 3 3" xfId="21973" xr:uid="{00000000-0005-0000-0000-000013670000}"/>
    <cellStyle name="Normal 7 2 7 2 2 3 4" xfId="39319" xr:uid="{00000000-0005-0000-0000-000014670000}"/>
    <cellStyle name="Normal 7 2 7 2 2 4" xfId="11480" xr:uid="{00000000-0005-0000-0000-000015670000}"/>
    <cellStyle name="Normal 7 2 7 2 2 4 2" xfId="28833" xr:uid="{00000000-0005-0000-0000-000016670000}"/>
    <cellStyle name="Normal 7 2 7 2 2 4 3" xfId="46179" xr:uid="{00000000-0005-0000-0000-000017670000}"/>
    <cellStyle name="Normal 7 2 7 2 2 5" xfId="20160" xr:uid="{00000000-0005-0000-0000-000018670000}"/>
    <cellStyle name="Normal 7 2 7 2 2 6" xfId="37506" xr:uid="{00000000-0005-0000-0000-000019670000}"/>
    <cellStyle name="Normal 7 2 7 2 3" xfId="1729" xr:uid="{00000000-0005-0000-0000-00001A670000}"/>
    <cellStyle name="Normal 7 2 7 2 3 2" xfId="7511" xr:uid="{00000000-0005-0000-0000-00001B670000}"/>
    <cellStyle name="Normal 7 2 7 2 3 2 2" xfId="16184" xr:uid="{00000000-0005-0000-0000-00001C670000}"/>
    <cellStyle name="Normal 7 2 7 2 3 2 2 2" xfId="33537" xr:uid="{00000000-0005-0000-0000-00001D670000}"/>
    <cellStyle name="Normal 7 2 7 2 3 2 2 3" xfId="50883" xr:uid="{00000000-0005-0000-0000-00001E670000}"/>
    <cellStyle name="Normal 7 2 7 2 3 2 3" xfId="24864" xr:uid="{00000000-0005-0000-0000-00001F670000}"/>
    <cellStyle name="Normal 7 2 7 2 3 2 4" xfId="42210" xr:uid="{00000000-0005-0000-0000-000020670000}"/>
    <cellStyle name="Normal 7 2 7 2 3 3" xfId="5355" xr:uid="{00000000-0005-0000-0000-000021670000}"/>
    <cellStyle name="Normal 7 2 7 2 3 3 2" xfId="14028" xr:uid="{00000000-0005-0000-0000-000022670000}"/>
    <cellStyle name="Normal 7 2 7 2 3 3 2 2" xfId="31381" xr:uid="{00000000-0005-0000-0000-000023670000}"/>
    <cellStyle name="Normal 7 2 7 2 3 3 2 3" xfId="48727" xr:uid="{00000000-0005-0000-0000-000024670000}"/>
    <cellStyle name="Normal 7 2 7 2 3 3 3" xfId="22708" xr:uid="{00000000-0005-0000-0000-000025670000}"/>
    <cellStyle name="Normal 7 2 7 2 3 3 4" xfId="40054" xr:uid="{00000000-0005-0000-0000-000026670000}"/>
    <cellStyle name="Normal 7 2 7 2 3 4" xfId="10402" xr:uid="{00000000-0005-0000-0000-000027670000}"/>
    <cellStyle name="Normal 7 2 7 2 3 4 2" xfId="27755" xr:uid="{00000000-0005-0000-0000-000028670000}"/>
    <cellStyle name="Normal 7 2 7 2 3 4 3" xfId="45101" xr:uid="{00000000-0005-0000-0000-000029670000}"/>
    <cellStyle name="Normal 7 2 7 2 3 5" xfId="19082" xr:uid="{00000000-0005-0000-0000-00002A670000}"/>
    <cellStyle name="Normal 7 2 7 2 3 6" xfId="36428" xr:uid="{00000000-0005-0000-0000-00002B670000}"/>
    <cellStyle name="Normal 7 2 7 2 4" xfId="6776" xr:uid="{00000000-0005-0000-0000-00002C670000}"/>
    <cellStyle name="Normal 7 2 7 2 4 2" xfId="15449" xr:uid="{00000000-0005-0000-0000-00002D670000}"/>
    <cellStyle name="Normal 7 2 7 2 4 2 2" xfId="32802" xr:uid="{00000000-0005-0000-0000-00002E670000}"/>
    <cellStyle name="Normal 7 2 7 2 4 2 3" xfId="50148" xr:uid="{00000000-0005-0000-0000-00002F670000}"/>
    <cellStyle name="Normal 7 2 7 2 4 3" xfId="24129" xr:uid="{00000000-0005-0000-0000-000030670000}"/>
    <cellStyle name="Normal 7 2 7 2 4 4" xfId="41475" xr:uid="{00000000-0005-0000-0000-000031670000}"/>
    <cellStyle name="Normal 7 2 7 2 5" xfId="3542" xr:uid="{00000000-0005-0000-0000-000032670000}"/>
    <cellStyle name="Normal 7 2 7 2 5 2" xfId="12215" xr:uid="{00000000-0005-0000-0000-000033670000}"/>
    <cellStyle name="Normal 7 2 7 2 5 2 2" xfId="29568" xr:uid="{00000000-0005-0000-0000-000034670000}"/>
    <cellStyle name="Normal 7 2 7 2 5 2 3" xfId="46914" xr:uid="{00000000-0005-0000-0000-000035670000}"/>
    <cellStyle name="Normal 7 2 7 2 5 3" xfId="20895" xr:uid="{00000000-0005-0000-0000-000036670000}"/>
    <cellStyle name="Normal 7 2 7 2 5 4" xfId="38241" xr:uid="{00000000-0005-0000-0000-000037670000}"/>
    <cellStyle name="Normal 7 2 7 2 6" xfId="9667" xr:uid="{00000000-0005-0000-0000-000038670000}"/>
    <cellStyle name="Normal 7 2 7 2 6 2" xfId="27020" xr:uid="{00000000-0005-0000-0000-000039670000}"/>
    <cellStyle name="Normal 7 2 7 2 6 3" xfId="44366" xr:uid="{00000000-0005-0000-0000-00003A670000}"/>
    <cellStyle name="Normal 7 2 7 2 7" xfId="18347" xr:uid="{00000000-0005-0000-0000-00003B670000}"/>
    <cellStyle name="Normal 7 2 7 2 8" xfId="35693" xr:uid="{00000000-0005-0000-0000-00003C670000}"/>
    <cellStyle name="Normal 7 2 7 3" xfId="504" xr:uid="{00000000-0005-0000-0000-00003D670000}"/>
    <cellStyle name="Normal 7 2 7 3 2" xfId="2317" xr:uid="{00000000-0005-0000-0000-00003E670000}"/>
    <cellStyle name="Normal 7 2 7 3 2 2" xfId="8099" xr:uid="{00000000-0005-0000-0000-00003F670000}"/>
    <cellStyle name="Normal 7 2 7 3 2 2 2" xfId="16772" xr:uid="{00000000-0005-0000-0000-000040670000}"/>
    <cellStyle name="Normal 7 2 7 3 2 2 2 2" xfId="34125" xr:uid="{00000000-0005-0000-0000-000041670000}"/>
    <cellStyle name="Normal 7 2 7 3 2 2 2 3" xfId="51471" xr:uid="{00000000-0005-0000-0000-000042670000}"/>
    <cellStyle name="Normal 7 2 7 3 2 2 3" xfId="25452" xr:uid="{00000000-0005-0000-0000-000043670000}"/>
    <cellStyle name="Normal 7 2 7 3 2 2 4" xfId="42798" xr:uid="{00000000-0005-0000-0000-000044670000}"/>
    <cellStyle name="Normal 7 2 7 3 2 3" xfId="5600" xr:uid="{00000000-0005-0000-0000-000045670000}"/>
    <cellStyle name="Normal 7 2 7 3 2 3 2" xfId="14273" xr:uid="{00000000-0005-0000-0000-000046670000}"/>
    <cellStyle name="Normal 7 2 7 3 2 3 2 2" xfId="31626" xr:uid="{00000000-0005-0000-0000-000047670000}"/>
    <cellStyle name="Normal 7 2 7 3 2 3 2 3" xfId="48972" xr:uid="{00000000-0005-0000-0000-000048670000}"/>
    <cellStyle name="Normal 7 2 7 3 2 3 3" xfId="22953" xr:uid="{00000000-0005-0000-0000-000049670000}"/>
    <cellStyle name="Normal 7 2 7 3 2 3 4" xfId="40299" xr:uid="{00000000-0005-0000-0000-00004A670000}"/>
    <cellStyle name="Normal 7 2 7 3 2 4" xfId="10990" xr:uid="{00000000-0005-0000-0000-00004B670000}"/>
    <cellStyle name="Normal 7 2 7 3 2 4 2" xfId="28343" xr:uid="{00000000-0005-0000-0000-00004C670000}"/>
    <cellStyle name="Normal 7 2 7 3 2 4 3" xfId="45689" xr:uid="{00000000-0005-0000-0000-00004D670000}"/>
    <cellStyle name="Normal 7 2 7 3 2 5" xfId="19670" xr:uid="{00000000-0005-0000-0000-00004E670000}"/>
    <cellStyle name="Normal 7 2 7 3 2 6" xfId="37016" xr:uid="{00000000-0005-0000-0000-00004F670000}"/>
    <cellStyle name="Normal 7 2 7 3 3" xfId="6286" xr:uid="{00000000-0005-0000-0000-000050670000}"/>
    <cellStyle name="Normal 7 2 7 3 3 2" xfId="14959" xr:uid="{00000000-0005-0000-0000-000051670000}"/>
    <cellStyle name="Normal 7 2 7 3 3 2 2" xfId="32312" xr:uid="{00000000-0005-0000-0000-000052670000}"/>
    <cellStyle name="Normal 7 2 7 3 3 2 3" xfId="49658" xr:uid="{00000000-0005-0000-0000-000053670000}"/>
    <cellStyle name="Normal 7 2 7 3 3 3" xfId="23639" xr:uid="{00000000-0005-0000-0000-000054670000}"/>
    <cellStyle name="Normal 7 2 7 3 3 4" xfId="40985" xr:uid="{00000000-0005-0000-0000-000055670000}"/>
    <cellStyle name="Normal 7 2 7 3 4" xfId="4130" xr:uid="{00000000-0005-0000-0000-000056670000}"/>
    <cellStyle name="Normal 7 2 7 3 4 2" xfId="12803" xr:uid="{00000000-0005-0000-0000-000057670000}"/>
    <cellStyle name="Normal 7 2 7 3 4 2 2" xfId="30156" xr:uid="{00000000-0005-0000-0000-000058670000}"/>
    <cellStyle name="Normal 7 2 7 3 4 2 3" xfId="47502" xr:uid="{00000000-0005-0000-0000-000059670000}"/>
    <cellStyle name="Normal 7 2 7 3 4 3" xfId="21483" xr:uid="{00000000-0005-0000-0000-00005A670000}"/>
    <cellStyle name="Normal 7 2 7 3 4 4" xfId="38829" xr:uid="{00000000-0005-0000-0000-00005B670000}"/>
    <cellStyle name="Normal 7 2 7 3 5" xfId="9177" xr:uid="{00000000-0005-0000-0000-00005C670000}"/>
    <cellStyle name="Normal 7 2 7 3 5 2" xfId="26530" xr:uid="{00000000-0005-0000-0000-00005D670000}"/>
    <cellStyle name="Normal 7 2 7 3 5 3" xfId="43876" xr:uid="{00000000-0005-0000-0000-00005E670000}"/>
    <cellStyle name="Normal 7 2 7 3 6" xfId="17857" xr:uid="{00000000-0005-0000-0000-00005F670000}"/>
    <cellStyle name="Normal 7 2 7 3 7" xfId="35203" xr:uid="{00000000-0005-0000-0000-000060670000}"/>
    <cellStyle name="Normal 7 2 7 4" xfId="2072" xr:uid="{00000000-0005-0000-0000-000061670000}"/>
    <cellStyle name="Normal 7 2 7 4 2" xfId="7854" xr:uid="{00000000-0005-0000-0000-000062670000}"/>
    <cellStyle name="Normal 7 2 7 4 2 2" xfId="16527" xr:uid="{00000000-0005-0000-0000-000063670000}"/>
    <cellStyle name="Normal 7 2 7 4 2 2 2" xfId="33880" xr:uid="{00000000-0005-0000-0000-000064670000}"/>
    <cellStyle name="Normal 7 2 7 4 2 2 3" xfId="51226" xr:uid="{00000000-0005-0000-0000-000065670000}"/>
    <cellStyle name="Normal 7 2 7 4 2 3" xfId="25207" xr:uid="{00000000-0005-0000-0000-000066670000}"/>
    <cellStyle name="Normal 7 2 7 4 2 4" xfId="42553" xr:uid="{00000000-0005-0000-0000-000067670000}"/>
    <cellStyle name="Normal 7 2 7 4 3" xfId="3885" xr:uid="{00000000-0005-0000-0000-000068670000}"/>
    <cellStyle name="Normal 7 2 7 4 3 2" xfId="12558" xr:uid="{00000000-0005-0000-0000-000069670000}"/>
    <cellStyle name="Normal 7 2 7 4 3 2 2" xfId="29911" xr:uid="{00000000-0005-0000-0000-00006A670000}"/>
    <cellStyle name="Normal 7 2 7 4 3 2 3" xfId="47257" xr:uid="{00000000-0005-0000-0000-00006B670000}"/>
    <cellStyle name="Normal 7 2 7 4 3 3" xfId="21238" xr:uid="{00000000-0005-0000-0000-00006C670000}"/>
    <cellStyle name="Normal 7 2 7 4 3 4" xfId="38584" xr:uid="{00000000-0005-0000-0000-00006D670000}"/>
    <cellStyle name="Normal 7 2 7 4 4" xfId="10745" xr:uid="{00000000-0005-0000-0000-00006E670000}"/>
    <cellStyle name="Normal 7 2 7 4 4 2" xfId="28098" xr:uid="{00000000-0005-0000-0000-00006F670000}"/>
    <cellStyle name="Normal 7 2 7 4 4 3" xfId="45444" xr:uid="{00000000-0005-0000-0000-000070670000}"/>
    <cellStyle name="Normal 7 2 7 4 5" xfId="19425" xr:uid="{00000000-0005-0000-0000-000071670000}"/>
    <cellStyle name="Normal 7 2 7 4 6" xfId="36771" xr:uid="{00000000-0005-0000-0000-000072670000}"/>
    <cellStyle name="Normal 7 2 7 5" xfId="1239" xr:uid="{00000000-0005-0000-0000-000073670000}"/>
    <cellStyle name="Normal 7 2 7 5 2" xfId="7021" xr:uid="{00000000-0005-0000-0000-000074670000}"/>
    <cellStyle name="Normal 7 2 7 5 2 2" xfId="15694" xr:uid="{00000000-0005-0000-0000-000075670000}"/>
    <cellStyle name="Normal 7 2 7 5 2 2 2" xfId="33047" xr:uid="{00000000-0005-0000-0000-000076670000}"/>
    <cellStyle name="Normal 7 2 7 5 2 2 3" xfId="50393" xr:uid="{00000000-0005-0000-0000-000077670000}"/>
    <cellStyle name="Normal 7 2 7 5 2 3" xfId="24374" xr:uid="{00000000-0005-0000-0000-000078670000}"/>
    <cellStyle name="Normal 7 2 7 5 2 4" xfId="41720" xr:uid="{00000000-0005-0000-0000-000079670000}"/>
    <cellStyle name="Normal 7 2 7 5 3" xfId="4865" xr:uid="{00000000-0005-0000-0000-00007A670000}"/>
    <cellStyle name="Normal 7 2 7 5 3 2" xfId="13538" xr:uid="{00000000-0005-0000-0000-00007B670000}"/>
    <cellStyle name="Normal 7 2 7 5 3 2 2" xfId="30891" xr:uid="{00000000-0005-0000-0000-00007C670000}"/>
    <cellStyle name="Normal 7 2 7 5 3 2 3" xfId="48237" xr:uid="{00000000-0005-0000-0000-00007D670000}"/>
    <cellStyle name="Normal 7 2 7 5 3 3" xfId="22218" xr:uid="{00000000-0005-0000-0000-00007E670000}"/>
    <cellStyle name="Normal 7 2 7 5 3 4" xfId="39564" xr:uid="{00000000-0005-0000-0000-00007F670000}"/>
    <cellStyle name="Normal 7 2 7 5 4" xfId="9912" xr:uid="{00000000-0005-0000-0000-000080670000}"/>
    <cellStyle name="Normal 7 2 7 5 4 2" xfId="27265" xr:uid="{00000000-0005-0000-0000-000081670000}"/>
    <cellStyle name="Normal 7 2 7 5 4 3" xfId="44611" xr:uid="{00000000-0005-0000-0000-000082670000}"/>
    <cellStyle name="Normal 7 2 7 5 5" xfId="18592" xr:uid="{00000000-0005-0000-0000-000083670000}"/>
    <cellStyle name="Normal 7 2 7 5 6" xfId="35938" xr:uid="{00000000-0005-0000-0000-000084670000}"/>
    <cellStyle name="Normal 7 2 7 6" xfId="6041" xr:uid="{00000000-0005-0000-0000-000085670000}"/>
    <cellStyle name="Normal 7 2 7 6 2" xfId="14714" xr:uid="{00000000-0005-0000-0000-000086670000}"/>
    <cellStyle name="Normal 7 2 7 6 2 2" xfId="32067" xr:uid="{00000000-0005-0000-0000-000087670000}"/>
    <cellStyle name="Normal 7 2 7 6 2 3" xfId="49413" xr:uid="{00000000-0005-0000-0000-000088670000}"/>
    <cellStyle name="Normal 7 2 7 6 3" xfId="23394" xr:uid="{00000000-0005-0000-0000-000089670000}"/>
    <cellStyle name="Normal 7 2 7 6 4" xfId="40740" xr:uid="{00000000-0005-0000-0000-00008A670000}"/>
    <cellStyle name="Normal 7 2 7 7" xfId="3052" xr:uid="{00000000-0005-0000-0000-00008B670000}"/>
    <cellStyle name="Normal 7 2 7 7 2" xfId="11725" xr:uid="{00000000-0005-0000-0000-00008C670000}"/>
    <cellStyle name="Normal 7 2 7 7 2 2" xfId="29078" xr:uid="{00000000-0005-0000-0000-00008D670000}"/>
    <cellStyle name="Normal 7 2 7 7 2 3" xfId="46424" xr:uid="{00000000-0005-0000-0000-00008E670000}"/>
    <cellStyle name="Normal 7 2 7 7 3" xfId="20405" xr:uid="{00000000-0005-0000-0000-00008F670000}"/>
    <cellStyle name="Normal 7 2 7 7 4" xfId="37751" xr:uid="{00000000-0005-0000-0000-000090670000}"/>
    <cellStyle name="Normal 7 2 7 8" xfId="8932" xr:uid="{00000000-0005-0000-0000-000091670000}"/>
    <cellStyle name="Normal 7 2 7 8 2" xfId="26285" xr:uid="{00000000-0005-0000-0000-000092670000}"/>
    <cellStyle name="Normal 7 2 7 8 3" xfId="43631" xr:uid="{00000000-0005-0000-0000-000093670000}"/>
    <cellStyle name="Normal 7 2 7 9" xfId="17612" xr:uid="{00000000-0005-0000-0000-000094670000}"/>
    <cellStyle name="Normal 7 2 8" xfId="112" xr:uid="{00000000-0005-0000-0000-000095670000}"/>
    <cellStyle name="Normal 7 2 8 10" xfId="34811" xr:uid="{00000000-0005-0000-0000-000096670000}"/>
    <cellStyle name="Normal 7 2 8 2" xfId="847" xr:uid="{00000000-0005-0000-0000-000097670000}"/>
    <cellStyle name="Normal 7 2 8 2 2" xfId="2660" xr:uid="{00000000-0005-0000-0000-000098670000}"/>
    <cellStyle name="Normal 7 2 8 2 2 2" xfId="8442" xr:uid="{00000000-0005-0000-0000-000099670000}"/>
    <cellStyle name="Normal 7 2 8 2 2 2 2" xfId="17115" xr:uid="{00000000-0005-0000-0000-00009A670000}"/>
    <cellStyle name="Normal 7 2 8 2 2 2 2 2" xfId="34468" xr:uid="{00000000-0005-0000-0000-00009B670000}"/>
    <cellStyle name="Normal 7 2 8 2 2 2 2 3" xfId="51814" xr:uid="{00000000-0005-0000-0000-00009C670000}"/>
    <cellStyle name="Normal 7 2 8 2 2 2 3" xfId="25795" xr:uid="{00000000-0005-0000-0000-00009D670000}"/>
    <cellStyle name="Normal 7 2 8 2 2 2 4" xfId="43141" xr:uid="{00000000-0005-0000-0000-00009E670000}"/>
    <cellStyle name="Normal 7 2 8 2 2 3" xfId="4473" xr:uid="{00000000-0005-0000-0000-00009F670000}"/>
    <cellStyle name="Normal 7 2 8 2 2 3 2" xfId="13146" xr:uid="{00000000-0005-0000-0000-0000A0670000}"/>
    <cellStyle name="Normal 7 2 8 2 2 3 2 2" xfId="30499" xr:uid="{00000000-0005-0000-0000-0000A1670000}"/>
    <cellStyle name="Normal 7 2 8 2 2 3 2 3" xfId="47845" xr:uid="{00000000-0005-0000-0000-0000A2670000}"/>
    <cellStyle name="Normal 7 2 8 2 2 3 3" xfId="21826" xr:uid="{00000000-0005-0000-0000-0000A3670000}"/>
    <cellStyle name="Normal 7 2 8 2 2 3 4" xfId="39172" xr:uid="{00000000-0005-0000-0000-0000A4670000}"/>
    <cellStyle name="Normal 7 2 8 2 2 4" xfId="11333" xr:uid="{00000000-0005-0000-0000-0000A5670000}"/>
    <cellStyle name="Normal 7 2 8 2 2 4 2" xfId="28686" xr:uid="{00000000-0005-0000-0000-0000A6670000}"/>
    <cellStyle name="Normal 7 2 8 2 2 4 3" xfId="46032" xr:uid="{00000000-0005-0000-0000-0000A7670000}"/>
    <cellStyle name="Normal 7 2 8 2 2 5" xfId="20013" xr:uid="{00000000-0005-0000-0000-0000A8670000}"/>
    <cellStyle name="Normal 7 2 8 2 2 6" xfId="37359" xr:uid="{00000000-0005-0000-0000-0000A9670000}"/>
    <cellStyle name="Normal 7 2 8 2 3" xfId="1582" xr:uid="{00000000-0005-0000-0000-0000AA670000}"/>
    <cellStyle name="Normal 7 2 8 2 3 2" xfId="7364" xr:uid="{00000000-0005-0000-0000-0000AB670000}"/>
    <cellStyle name="Normal 7 2 8 2 3 2 2" xfId="16037" xr:uid="{00000000-0005-0000-0000-0000AC670000}"/>
    <cellStyle name="Normal 7 2 8 2 3 2 2 2" xfId="33390" xr:uid="{00000000-0005-0000-0000-0000AD670000}"/>
    <cellStyle name="Normal 7 2 8 2 3 2 2 3" xfId="50736" xr:uid="{00000000-0005-0000-0000-0000AE670000}"/>
    <cellStyle name="Normal 7 2 8 2 3 2 3" xfId="24717" xr:uid="{00000000-0005-0000-0000-0000AF670000}"/>
    <cellStyle name="Normal 7 2 8 2 3 2 4" xfId="42063" xr:uid="{00000000-0005-0000-0000-0000B0670000}"/>
    <cellStyle name="Normal 7 2 8 2 3 3" xfId="5208" xr:uid="{00000000-0005-0000-0000-0000B1670000}"/>
    <cellStyle name="Normal 7 2 8 2 3 3 2" xfId="13881" xr:uid="{00000000-0005-0000-0000-0000B2670000}"/>
    <cellStyle name="Normal 7 2 8 2 3 3 2 2" xfId="31234" xr:uid="{00000000-0005-0000-0000-0000B3670000}"/>
    <cellStyle name="Normal 7 2 8 2 3 3 2 3" xfId="48580" xr:uid="{00000000-0005-0000-0000-0000B4670000}"/>
    <cellStyle name="Normal 7 2 8 2 3 3 3" xfId="22561" xr:uid="{00000000-0005-0000-0000-0000B5670000}"/>
    <cellStyle name="Normal 7 2 8 2 3 3 4" xfId="39907" xr:uid="{00000000-0005-0000-0000-0000B6670000}"/>
    <cellStyle name="Normal 7 2 8 2 3 4" xfId="10255" xr:uid="{00000000-0005-0000-0000-0000B7670000}"/>
    <cellStyle name="Normal 7 2 8 2 3 4 2" xfId="27608" xr:uid="{00000000-0005-0000-0000-0000B8670000}"/>
    <cellStyle name="Normal 7 2 8 2 3 4 3" xfId="44954" xr:uid="{00000000-0005-0000-0000-0000B9670000}"/>
    <cellStyle name="Normal 7 2 8 2 3 5" xfId="18935" xr:uid="{00000000-0005-0000-0000-0000BA670000}"/>
    <cellStyle name="Normal 7 2 8 2 3 6" xfId="36281" xr:uid="{00000000-0005-0000-0000-0000BB670000}"/>
    <cellStyle name="Normal 7 2 8 2 4" xfId="6629" xr:uid="{00000000-0005-0000-0000-0000BC670000}"/>
    <cellStyle name="Normal 7 2 8 2 4 2" xfId="15302" xr:uid="{00000000-0005-0000-0000-0000BD670000}"/>
    <cellStyle name="Normal 7 2 8 2 4 2 2" xfId="32655" xr:uid="{00000000-0005-0000-0000-0000BE670000}"/>
    <cellStyle name="Normal 7 2 8 2 4 2 3" xfId="50001" xr:uid="{00000000-0005-0000-0000-0000BF670000}"/>
    <cellStyle name="Normal 7 2 8 2 4 3" xfId="23982" xr:uid="{00000000-0005-0000-0000-0000C0670000}"/>
    <cellStyle name="Normal 7 2 8 2 4 4" xfId="41328" xr:uid="{00000000-0005-0000-0000-0000C1670000}"/>
    <cellStyle name="Normal 7 2 8 2 5" xfId="3395" xr:uid="{00000000-0005-0000-0000-0000C2670000}"/>
    <cellStyle name="Normal 7 2 8 2 5 2" xfId="12068" xr:uid="{00000000-0005-0000-0000-0000C3670000}"/>
    <cellStyle name="Normal 7 2 8 2 5 2 2" xfId="29421" xr:uid="{00000000-0005-0000-0000-0000C4670000}"/>
    <cellStyle name="Normal 7 2 8 2 5 2 3" xfId="46767" xr:uid="{00000000-0005-0000-0000-0000C5670000}"/>
    <cellStyle name="Normal 7 2 8 2 5 3" xfId="20748" xr:uid="{00000000-0005-0000-0000-0000C6670000}"/>
    <cellStyle name="Normal 7 2 8 2 5 4" xfId="38094" xr:uid="{00000000-0005-0000-0000-0000C7670000}"/>
    <cellStyle name="Normal 7 2 8 2 6" xfId="9520" xr:uid="{00000000-0005-0000-0000-0000C8670000}"/>
    <cellStyle name="Normal 7 2 8 2 6 2" xfId="26873" xr:uid="{00000000-0005-0000-0000-0000C9670000}"/>
    <cellStyle name="Normal 7 2 8 2 6 3" xfId="44219" xr:uid="{00000000-0005-0000-0000-0000CA670000}"/>
    <cellStyle name="Normal 7 2 8 2 7" xfId="18200" xr:uid="{00000000-0005-0000-0000-0000CB670000}"/>
    <cellStyle name="Normal 7 2 8 2 8" xfId="35546" xr:uid="{00000000-0005-0000-0000-0000CC670000}"/>
    <cellStyle name="Normal 7 2 8 3" xfId="602" xr:uid="{00000000-0005-0000-0000-0000CD670000}"/>
    <cellStyle name="Normal 7 2 8 3 2" xfId="2415" xr:uid="{00000000-0005-0000-0000-0000CE670000}"/>
    <cellStyle name="Normal 7 2 8 3 2 2" xfId="8197" xr:uid="{00000000-0005-0000-0000-0000CF670000}"/>
    <cellStyle name="Normal 7 2 8 3 2 2 2" xfId="16870" xr:uid="{00000000-0005-0000-0000-0000D0670000}"/>
    <cellStyle name="Normal 7 2 8 3 2 2 2 2" xfId="34223" xr:uid="{00000000-0005-0000-0000-0000D1670000}"/>
    <cellStyle name="Normal 7 2 8 3 2 2 2 3" xfId="51569" xr:uid="{00000000-0005-0000-0000-0000D2670000}"/>
    <cellStyle name="Normal 7 2 8 3 2 2 3" xfId="25550" xr:uid="{00000000-0005-0000-0000-0000D3670000}"/>
    <cellStyle name="Normal 7 2 8 3 2 2 4" xfId="42896" xr:uid="{00000000-0005-0000-0000-0000D4670000}"/>
    <cellStyle name="Normal 7 2 8 3 2 3" xfId="5698" xr:uid="{00000000-0005-0000-0000-0000D5670000}"/>
    <cellStyle name="Normal 7 2 8 3 2 3 2" xfId="14371" xr:uid="{00000000-0005-0000-0000-0000D6670000}"/>
    <cellStyle name="Normal 7 2 8 3 2 3 2 2" xfId="31724" xr:uid="{00000000-0005-0000-0000-0000D7670000}"/>
    <cellStyle name="Normal 7 2 8 3 2 3 2 3" xfId="49070" xr:uid="{00000000-0005-0000-0000-0000D8670000}"/>
    <cellStyle name="Normal 7 2 8 3 2 3 3" xfId="23051" xr:uid="{00000000-0005-0000-0000-0000D9670000}"/>
    <cellStyle name="Normal 7 2 8 3 2 3 4" xfId="40397" xr:uid="{00000000-0005-0000-0000-0000DA670000}"/>
    <cellStyle name="Normal 7 2 8 3 2 4" xfId="11088" xr:uid="{00000000-0005-0000-0000-0000DB670000}"/>
    <cellStyle name="Normal 7 2 8 3 2 4 2" xfId="28441" xr:uid="{00000000-0005-0000-0000-0000DC670000}"/>
    <cellStyle name="Normal 7 2 8 3 2 4 3" xfId="45787" xr:uid="{00000000-0005-0000-0000-0000DD670000}"/>
    <cellStyle name="Normal 7 2 8 3 2 5" xfId="19768" xr:uid="{00000000-0005-0000-0000-0000DE670000}"/>
    <cellStyle name="Normal 7 2 8 3 2 6" xfId="37114" xr:uid="{00000000-0005-0000-0000-0000DF670000}"/>
    <cellStyle name="Normal 7 2 8 3 3" xfId="6384" xr:uid="{00000000-0005-0000-0000-0000E0670000}"/>
    <cellStyle name="Normal 7 2 8 3 3 2" xfId="15057" xr:uid="{00000000-0005-0000-0000-0000E1670000}"/>
    <cellStyle name="Normal 7 2 8 3 3 2 2" xfId="32410" xr:uid="{00000000-0005-0000-0000-0000E2670000}"/>
    <cellStyle name="Normal 7 2 8 3 3 2 3" xfId="49756" xr:uid="{00000000-0005-0000-0000-0000E3670000}"/>
    <cellStyle name="Normal 7 2 8 3 3 3" xfId="23737" xr:uid="{00000000-0005-0000-0000-0000E4670000}"/>
    <cellStyle name="Normal 7 2 8 3 3 4" xfId="41083" xr:uid="{00000000-0005-0000-0000-0000E5670000}"/>
    <cellStyle name="Normal 7 2 8 3 4" xfId="4228" xr:uid="{00000000-0005-0000-0000-0000E6670000}"/>
    <cellStyle name="Normal 7 2 8 3 4 2" xfId="12901" xr:uid="{00000000-0005-0000-0000-0000E7670000}"/>
    <cellStyle name="Normal 7 2 8 3 4 2 2" xfId="30254" xr:uid="{00000000-0005-0000-0000-0000E8670000}"/>
    <cellStyle name="Normal 7 2 8 3 4 2 3" xfId="47600" xr:uid="{00000000-0005-0000-0000-0000E9670000}"/>
    <cellStyle name="Normal 7 2 8 3 4 3" xfId="21581" xr:uid="{00000000-0005-0000-0000-0000EA670000}"/>
    <cellStyle name="Normal 7 2 8 3 4 4" xfId="38927" xr:uid="{00000000-0005-0000-0000-0000EB670000}"/>
    <cellStyle name="Normal 7 2 8 3 5" xfId="9275" xr:uid="{00000000-0005-0000-0000-0000EC670000}"/>
    <cellStyle name="Normal 7 2 8 3 5 2" xfId="26628" xr:uid="{00000000-0005-0000-0000-0000ED670000}"/>
    <cellStyle name="Normal 7 2 8 3 5 3" xfId="43974" xr:uid="{00000000-0005-0000-0000-0000EE670000}"/>
    <cellStyle name="Normal 7 2 8 3 6" xfId="17955" xr:uid="{00000000-0005-0000-0000-0000EF670000}"/>
    <cellStyle name="Normal 7 2 8 3 7" xfId="35301" xr:uid="{00000000-0005-0000-0000-0000F0670000}"/>
    <cellStyle name="Normal 7 2 8 4" xfId="1925" xr:uid="{00000000-0005-0000-0000-0000F1670000}"/>
    <cellStyle name="Normal 7 2 8 4 2" xfId="7707" xr:uid="{00000000-0005-0000-0000-0000F2670000}"/>
    <cellStyle name="Normal 7 2 8 4 2 2" xfId="16380" xr:uid="{00000000-0005-0000-0000-0000F3670000}"/>
    <cellStyle name="Normal 7 2 8 4 2 2 2" xfId="33733" xr:uid="{00000000-0005-0000-0000-0000F4670000}"/>
    <cellStyle name="Normal 7 2 8 4 2 2 3" xfId="51079" xr:uid="{00000000-0005-0000-0000-0000F5670000}"/>
    <cellStyle name="Normal 7 2 8 4 2 3" xfId="25060" xr:uid="{00000000-0005-0000-0000-0000F6670000}"/>
    <cellStyle name="Normal 7 2 8 4 2 4" xfId="42406" xr:uid="{00000000-0005-0000-0000-0000F7670000}"/>
    <cellStyle name="Normal 7 2 8 4 3" xfId="3738" xr:uid="{00000000-0005-0000-0000-0000F8670000}"/>
    <cellStyle name="Normal 7 2 8 4 3 2" xfId="12411" xr:uid="{00000000-0005-0000-0000-0000F9670000}"/>
    <cellStyle name="Normal 7 2 8 4 3 2 2" xfId="29764" xr:uid="{00000000-0005-0000-0000-0000FA670000}"/>
    <cellStyle name="Normal 7 2 8 4 3 2 3" xfId="47110" xr:uid="{00000000-0005-0000-0000-0000FB670000}"/>
    <cellStyle name="Normal 7 2 8 4 3 3" xfId="21091" xr:uid="{00000000-0005-0000-0000-0000FC670000}"/>
    <cellStyle name="Normal 7 2 8 4 3 4" xfId="38437" xr:uid="{00000000-0005-0000-0000-0000FD670000}"/>
    <cellStyle name="Normal 7 2 8 4 4" xfId="10598" xr:uid="{00000000-0005-0000-0000-0000FE670000}"/>
    <cellStyle name="Normal 7 2 8 4 4 2" xfId="27951" xr:uid="{00000000-0005-0000-0000-0000FF670000}"/>
    <cellStyle name="Normal 7 2 8 4 4 3" xfId="45297" xr:uid="{00000000-0005-0000-0000-000000680000}"/>
    <cellStyle name="Normal 7 2 8 4 5" xfId="19278" xr:uid="{00000000-0005-0000-0000-000001680000}"/>
    <cellStyle name="Normal 7 2 8 4 6" xfId="36624" xr:uid="{00000000-0005-0000-0000-000002680000}"/>
    <cellStyle name="Normal 7 2 8 5" xfId="1337" xr:uid="{00000000-0005-0000-0000-000003680000}"/>
    <cellStyle name="Normal 7 2 8 5 2" xfId="7119" xr:uid="{00000000-0005-0000-0000-000004680000}"/>
    <cellStyle name="Normal 7 2 8 5 2 2" xfId="15792" xr:uid="{00000000-0005-0000-0000-000005680000}"/>
    <cellStyle name="Normal 7 2 8 5 2 2 2" xfId="33145" xr:uid="{00000000-0005-0000-0000-000006680000}"/>
    <cellStyle name="Normal 7 2 8 5 2 2 3" xfId="50491" xr:uid="{00000000-0005-0000-0000-000007680000}"/>
    <cellStyle name="Normal 7 2 8 5 2 3" xfId="24472" xr:uid="{00000000-0005-0000-0000-000008680000}"/>
    <cellStyle name="Normal 7 2 8 5 2 4" xfId="41818" xr:uid="{00000000-0005-0000-0000-000009680000}"/>
    <cellStyle name="Normal 7 2 8 5 3" xfId="4963" xr:uid="{00000000-0005-0000-0000-00000A680000}"/>
    <cellStyle name="Normal 7 2 8 5 3 2" xfId="13636" xr:uid="{00000000-0005-0000-0000-00000B680000}"/>
    <cellStyle name="Normal 7 2 8 5 3 2 2" xfId="30989" xr:uid="{00000000-0005-0000-0000-00000C680000}"/>
    <cellStyle name="Normal 7 2 8 5 3 2 3" xfId="48335" xr:uid="{00000000-0005-0000-0000-00000D680000}"/>
    <cellStyle name="Normal 7 2 8 5 3 3" xfId="22316" xr:uid="{00000000-0005-0000-0000-00000E680000}"/>
    <cellStyle name="Normal 7 2 8 5 3 4" xfId="39662" xr:uid="{00000000-0005-0000-0000-00000F680000}"/>
    <cellStyle name="Normal 7 2 8 5 4" xfId="10010" xr:uid="{00000000-0005-0000-0000-000010680000}"/>
    <cellStyle name="Normal 7 2 8 5 4 2" xfId="27363" xr:uid="{00000000-0005-0000-0000-000011680000}"/>
    <cellStyle name="Normal 7 2 8 5 4 3" xfId="44709" xr:uid="{00000000-0005-0000-0000-000012680000}"/>
    <cellStyle name="Normal 7 2 8 5 5" xfId="18690" xr:uid="{00000000-0005-0000-0000-000013680000}"/>
    <cellStyle name="Normal 7 2 8 5 6" xfId="36036" xr:uid="{00000000-0005-0000-0000-000014680000}"/>
    <cellStyle name="Normal 7 2 8 6" xfId="5894" xr:uid="{00000000-0005-0000-0000-000015680000}"/>
    <cellStyle name="Normal 7 2 8 6 2" xfId="14567" xr:uid="{00000000-0005-0000-0000-000016680000}"/>
    <cellStyle name="Normal 7 2 8 6 2 2" xfId="31920" xr:uid="{00000000-0005-0000-0000-000017680000}"/>
    <cellStyle name="Normal 7 2 8 6 2 3" xfId="49266" xr:uid="{00000000-0005-0000-0000-000018680000}"/>
    <cellStyle name="Normal 7 2 8 6 3" xfId="23247" xr:uid="{00000000-0005-0000-0000-000019680000}"/>
    <cellStyle name="Normal 7 2 8 6 4" xfId="40593" xr:uid="{00000000-0005-0000-0000-00001A680000}"/>
    <cellStyle name="Normal 7 2 8 7" xfId="3150" xr:uid="{00000000-0005-0000-0000-00001B680000}"/>
    <cellStyle name="Normal 7 2 8 7 2" xfId="11823" xr:uid="{00000000-0005-0000-0000-00001C680000}"/>
    <cellStyle name="Normal 7 2 8 7 2 2" xfId="29176" xr:uid="{00000000-0005-0000-0000-00001D680000}"/>
    <cellStyle name="Normal 7 2 8 7 2 3" xfId="46522" xr:uid="{00000000-0005-0000-0000-00001E680000}"/>
    <cellStyle name="Normal 7 2 8 7 3" xfId="20503" xr:uid="{00000000-0005-0000-0000-00001F680000}"/>
    <cellStyle name="Normal 7 2 8 7 4" xfId="37849" xr:uid="{00000000-0005-0000-0000-000020680000}"/>
    <cellStyle name="Normal 7 2 8 8" xfId="8785" xr:uid="{00000000-0005-0000-0000-000021680000}"/>
    <cellStyle name="Normal 7 2 8 8 2" xfId="26138" xr:uid="{00000000-0005-0000-0000-000022680000}"/>
    <cellStyle name="Normal 7 2 8 8 3" xfId="43484" xr:uid="{00000000-0005-0000-0000-000023680000}"/>
    <cellStyle name="Normal 7 2 8 9" xfId="17465" xr:uid="{00000000-0005-0000-0000-000024680000}"/>
    <cellStyle name="Normal 7 2 9" xfId="749" xr:uid="{00000000-0005-0000-0000-000025680000}"/>
    <cellStyle name="Normal 7 2 9 2" xfId="2562" xr:uid="{00000000-0005-0000-0000-000026680000}"/>
    <cellStyle name="Normal 7 2 9 2 2" xfId="8344" xr:uid="{00000000-0005-0000-0000-000027680000}"/>
    <cellStyle name="Normal 7 2 9 2 2 2" xfId="17017" xr:uid="{00000000-0005-0000-0000-000028680000}"/>
    <cellStyle name="Normal 7 2 9 2 2 2 2" xfId="34370" xr:uid="{00000000-0005-0000-0000-000029680000}"/>
    <cellStyle name="Normal 7 2 9 2 2 2 3" xfId="51716" xr:uid="{00000000-0005-0000-0000-00002A680000}"/>
    <cellStyle name="Normal 7 2 9 2 2 3" xfId="25697" xr:uid="{00000000-0005-0000-0000-00002B680000}"/>
    <cellStyle name="Normal 7 2 9 2 2 4" xfId="43043" xr:uid="{00000000-0005-0000-0000-00002C680000}"/>
    <cellStyle name="Normal 7 2 9 2 3" xfId="4375" xr:uid="{00000000-0005-0000-0000-00002D680000}"/>
    <cellStyle name="Normal 7 2 9 2 3 2" xfId="13048" xr:uid="{00000000-0005-0000-0000-00002E680000}"/>
    <cellStyle name="Normal 7 2 9 2 3 2 2" xfId="30401" xr:uid="{00000000-0005-0000-0000-00002F680000}"/>
    <cellStyle name="Normal 7 2 9 2 3 2 3" xfId="47747" xr:uid="{00000000-0005-0000-0000-000030680000}"/>
    <cellStyle name="Normal 7 2 9 2 3 3" xfId="21728" xr:uid="{00000000-0005-0000-0000-000031680000}"/>
    <cellStyle name="Normal 7 2 9 2 3 4" xfId="39074" xr:uid="{00000000-0005-0000-0000-000032680000}"/>
    <cellStyle name="Normal 7 2 9 2 4" xfId="11235" xr:uid="{00000000-0005-0000-0000-000033680000}"/>
    <cellStyle name="Normal 7 2 9 2 4 2" xfId="28588" xr:uid="{00000000-0005-0000-0000-000034680000}"/>
    <cellStyle name="Normal 7 2 9 2 4 3" xfId="45934" xr:uid="{00000000-0005-0000-0000-000035680000}"/>
    <cellStyle name="Normal 7 2 9 2 5" xfId="19915" xr:uid="{00000000-0005-0000-0000-000036680000}"/>
    <cellStyle name="Normal 7 2 9 2 6" xfId="37261" xr:uid="{00000000-0005-0000-0000-000037680000}"/>
    <cellStyle name="Normal 7 2 9 3" xfId="1484" xr:uid="{00000000-0005-0000-0000-000038680000}"/>
    <cellStyle name="Normal 7 2 9 3 2" xfId="7266" xr:uid="{00000000-0005-0000-0000-000039680000}"/>
    <cellStyle name="Normal 7 2 9 3 2 2" xfId="15939" xr:uid="{00000000-0005-0000-0000-00003A680000}"/>
    <cellStyle name="Normal 7 2 9 3 2 2 2" xfId="33292" xr:uid="{00000000-0005-0000-0000-00003B680000}"/>
    <cellStyle name="Normal 7 2 9 3 2 2 3" xfId="50638" xr:uid="{00000000-0005-0000-0000-00003C680000}"/>
    <cellStyle name="Normal 7 2 9 3 2 3" xfId="24619" xr:uid="{00000000-0005-0000-0000-00003D680000}"/>
    <cellStyle name="Normal 7 2 9 3 2 4" xfId="41965" xr:uid="{00000000-0005-0000-0000-00003E680000}"/>
    <cellStyle name="Normal 7 2 9 3 3" xfId="5110" xr:uid="{00000000-0005-0000-0000-00003F680000}"/>
    <cellStyle name="Normal 7 2 9 3 3 2" xfId="13783" xr:uid="{00000000-0005-0000-0000-000040680000}"/>
    <cellStyle name="Normal 7 2 9 3 3 2 2" xfId="31136" xr:uid="{00000000-0005-0000-0000-000041680000}"/>
    <cellStyle name="Normal 7 2 9 3 3 2 3" xfId="48482" xr:uid="{00000000-0005-0000-0000-000042680000}"/>
    <cellStyle name="Normal 7 2 9 3 3 3" xfId="22463" xr:uid="{00000000-0005-0000-0000-000043680000}"/>
    <cellStyle name="Normal 7 2 9 3 3 4" xfId="39809" xr:uid="{00000000-0005-0000-0000-000044680000}"/>
    <cellStyle name="Normal 7 2 9 3 4" xfId="10157" xr:uid="{00000000-0005-0000-0000-000045680000}"/>
    <cellStyle name="Normal 7 2 9 3 4 2" xfId="27510" xr:uid="{00000000-0005-0000-0000-000046680000}"/>
    <cellStyle name="Normal 7 2 9 3 4 3" xfId="44856" xr:uid="{00000000-0005-0000-0000-000047680000}"/>
    <cellStyle name="Normal 7 2 9 3 5" xfId="18837" xr:uid="{00000000-0005-0000-0000-000048680000}"/>
    <cellStyle name="Normal 7 2 9 3 6" xfId="36183" xr:uid="{00000000-0005-0000-0000-000049680000}"/>
    <cellStyle name="Normal 7 2 9 4" xfId="6531" xr:uid="{00000000-0005-0000-0000-00004A680000}"/>
    <cellStyle name="Normal 7 2 9 4 2" xfId="15204" xr:uid="{00000000-0005-0000-0000-00004B680000}"/>
    <cellStyle name="Normal 7 2 9 4 2 2" xfId="32557" xr:uid="{00000000-0005-0000-0000-00004C680000}"/>
    <cellStyle name="Normal 7 2 9 4 2 3" xfId="49903" xr:uid="{00000000-0005-0000-0000-00004D680000}"/>
    <cellStyle name="Normal 7 2 9 4 3" xfId="23884" xr:uid="{00000000-0005-0000-0000-00004E680000}"/>
    <cellStyle name="Normal 7 2 9 4 4" xfId="41230" xr:uid="{00000000-0005-0000-0000-00004F680000}"/>
    <cellStyle name="Normal 7 2 9 5" xfId="3297" xr:uid="{00000000-0005-0000-0000-000050680000}"/>
    <cellStyle name="Normal 7 2 9 5 2" xfId="11970" xr:uid="{00000000-0005-0000-0000-000051680000}"/>
    <cellStyle name="Normal 7 2 9 5 2 2" xfId="29323" xr:uid="{00000000-0005-0000-0000-000052680000}"/>
    <cellStyle name="Normal 7 2 9 5 2 3" xfId="46669" xr:uid="{00000000-0005-0000-0000-000053680000}"/>
    <cellStyle name="Normal 7 2 9 5 3" xfId="20650" xr:uid="{00000000-0005-0000-0000-000054680000}"/>
    <cellStyle name="Normal 7 2 9 5 4" xfId="37996" xr:uid="{00000000-0005-0000-0000-000055680000}"/>
    <cellStyle name="Normal 7 2 9 6" xfId="9422" xr:uid="{00000000-0005-0000-0000-000056680000}"/>
    <cellStyle name="Normal 7 2 9 6 2" xfId="26775" xr:uid="{00000000-0005-0000-0000-000057680000}"/>
    <cellStyle name="Normal 7 2 9 6 3" xfId="44121" xr:uid="{00000000-0005-0000-0000-000058680000}"/>
    <cellStyle name="Normal 7 2 9 7" xfId="18102" xr:uid="{00000000-0005-0000-0000-000059680000}"/>
    <cellStyle name="Normal 7 2 9 8" xfId="35448" xr:uid="{00000000-0005-0000-0000-00005A680000}"/>
    <cellStyle name="Normal 7 3" xfId="17" xr:uid="{00000000-0005-0000-0000-00005B680000}"/>
    <cellStyle name="Normal 7 3 10" xfId="1831" xr:uid="{00000000-0005-0000-0000-00005C680000}"/>
    <cellStyle name="Normal 7 3 10 2" xfId="7613" xr:uid="{00000000-0005-0000-0000-00005D680000}"/>
    <cellStyle name="Normal 7 3 10 2 2" xfId="16286" xr:uid="{00000000-0005-0000-0000-00005E680000}"/>
    <cellStyle name="Normal 7 3 10 2 2 2" xfId="33639" xr:uid="{00000000-0005-0000-0000-00005F680000}"/>
    <cellStyle name="Normal 7 3 10 2 2 3" xfId="50985" xr:uid="{00000000-0005-0000-0000-000060680000}"/>
    <cellStyle name="Normal 7 3 10 2 3" xfId="24966" xr:uid="{00000000-0005-0000-0000-000061680000}"/>
    <cellStyle name="Normal 7 3 10 2 4" xfId="42312" xr:uid="{00000000-0005-0000-0000-000062680000}"/>
    <cellStyle name="Normal 7 3 10 3" xfId="3644" xr:uid="{00000000-0005-0000-0000-000063680000}"/>
    <cellStyle name="Normal 7 3 10 3 2" xfId="12317" xr:uid="{00000000-0005-0000-0000-000064680000}"/>
    <cellStyle name="Normal 7 3 10 3 2 2" xfId="29670" xr:uid="{00000000-0005-0000-0000-000065680000}"/>
    <cellStyle name="Normal 7 3 10 3 2 3" xfId="47016" xr:uid="{00000000-0005-0000-0000-000066680000}"/>
    <cellStyle name="Normal 7 3 10 3 3" xfId="20997" xr:uid="{00000000-0005-0000-0000-000067680000}"/>
    <cellStyle name="Normal 7 3 10 3 4" xfId="38343" xr:uid="{00000000-0005-0000-0000-000068680000}"/>
    <cellStyle name="Normal 7 3 10 4" xfId="10504" xr:uid="{00000000-0005-0000-0000-000069680000}"/>
    <cellStyle name="Normal 7 3 10 4 2" xfId="27857" xr:uid="{00000000-0005-0000-0000-00006A680000}"/>
    <cellStyle name="Normal 7 3 10 4 3" xfId="45203" xr:uid="{00000000-0005-0000-0000-00006B680000}"/>
    <cellStyle name="Normal 7 3 10 5" xfId="19184" xr:uid="{00000000-0005-0000-0000-00006C680000}"/>
    <cellStyle name="Normal 7 3 10 6" xfId="36530" xr:uid="{00000000-0005-0000-0000-00006D680000}"/>
    <cellStyle name="Normal 7 3 11" xfId="1096" xr:uid="{00000000-0005-0000-0000-00006E680000}"/>
    <cellStyle name="Normal 7 3 11 2" xfId="6878" xr:uid="{00000000-0005-0000-0000-00006F680000}"/>
    <cellStyle name="Normal 7 3 11 2 2" xfId="15551" xr:uid="{00000000-0005-0000-0000-000070680000}"/>
    <cellStyle name="Normal 7 3 11 2 2 2" xfId="32904" xr:uid="{00000000-0005-0000-0000-000071680000}"/>
    <cellStyle name="Normal 7 3 11 2 2 3" xfId="50250" xr:uid="{00000000-0005-0000-0000-000072680000}"/>
    <cellStyle name="Normal 7 3 11 2 3" xfId="24231" xr:uid="{00000000-0005-0000-0000-000073680000}"/>
    <cellStyle name="Normal 7 3 11 2 4" xfId="41577" xr:uid="{00000000-0005-0000-0000-000074680000}"/>
    <cellStyle name="Normal 7 3 11 3" xfId="4722" xr:uid="{00000000-0005-0000-0000-000075680000}"/>
    <cellStyle name="Normal 7 3 11 3 2" xfId="13395" xr:uid="{00000000-0005-0000-0000-000076680000}"/>
    <cellStyle name="Normal 7 3 11 3 2 2" xfId="30748" xr:uid="{00000000-0005-0000-0000-000077680000}"/>
    <cellStyle name="Normal 7 3 11 3 2 3" xfId="48094" xr:uid="{00000000-0005-0000-0000-000078680000}"/>
    <cellStyle name="Normal 7 3 11 3 3" xfId="22075" xr:uid="{00000000-0005-0000-0000-000079680000}"/>
    <cellStyle name="Normal 7 3 11 3 4" xfId="39421" xr:uid="{00000000-0005-0000-0000-00007A680000}"/>
    <cellStyle name="Normal 7 3 11 4" xfId="9769" xr:uid="{00000000-0005-0000-0000-00007B680000}"/>
    <cellStyle name="Normal 7 3 11 4 2" xfId="27122" xr:uid="{00000000-0005-0000-0000-00007C680000}"/>
    <cellStyle name="Normal 7 3 11 4 3" xfId="44468" xr:uid="{00000000-0005-0000-0000-00007D680000}"/>
    <cellStyle name="Normal 7 3 11 5" xfId="18449" xr:uid="{00000000-0005-0000-0000-00007E680000}"/>
    <cellStyle name="Normal 7 3 11 6" xfId="35795" xr:uid="{00000000-0005-0000-0000-00007F680000}"/>
    <cellStyle name="Normal 7 3 12" xfId="5800" xr:uid="{00000000-0005-0000-0000-000080680000}"/>
    <cellStyle name="Normal 7 3 12 2" xfId="14473" xr:uid="{00000000-0005-0000-0000-000081680000}"/>
    <cellStyle name="Normal 7 3 12 2 2" xfId="31826" xr:uid="{00000000-0005-0000-0000-000082680000}"/>
    <cellStyle name="Normal 7 3 12 2 3" xfId="49172" xr:uid="{00000000-0005-0000-0000-000083680000}"/>
    <cellStyle name="Normal 7 3 12 3" xfId="23153" xr:uid="{00000000-0005-0000-0000-000084680000}"/>
    <cellStyle name="Normal 7 3 12 4" xfId="40499" xr:uid="{00000000-0005-0000-0000-000085680000}"/>
    <cellStyle name="Normal 7 3 13" xfId="2909" xr:uid="{00000000-0005-0000-0000-000086680000}"/>
    <cellStyle name="Normal 7 3 13 2" xfId="11582" xr:uid="{00000000-0005-0000-0000-000087680000}"/>
    <cellStyle name="Normal 7 3 13 2 2" xfId="28935" xr:uid="{00000000-0005-0000-0000-000088680000}"/>
    <cellStyle name="Normal 7 3 13 2 3" xfId="46281" xr:uid="{00000000-0005-0000-0000-000089680000}"/>
    <cellStyle name="Normal 7 3 13 3" xfId="20262" xr:uid="{00000000-0005-0000-0000-00008A680000}"/>
    <cellStyle name="Normal 7 3 13 4" xfId="37608" xr:uid="{00000000-0005-0000-0000-00008B680000}"/>
    <cellStyle name="Normal 7 3 14" xfId="8691" xr:uid="{00000000-0005-0000-0000-00008C680000}"/>
    <cellStyle name="Normal 7 3 14 2" xfId="26044" xr:uid="{00000000-0005-0000-0000-00008D680000}"/>
    <cellStyle name="Normal 7 3 14 3" xfId="43390" xr:uid="{00000000-0005-0000-0000-00008E680000}"/>
    <cellStyle name="Normal 7 3 15" xfId="17372" xr:uid="{00000000-0005-0000-0000-00008F680000}"/>
    <cellStyle name="Normal 7 3 16" xfId="34717" xr:uid="{00000000-0005-0000-0000-000090680000}"/>
    <cellStyle name="Normal 7 3 2" xfId="29" xr:uid="{00000000-0005-0000-0000-000091680000}"/>
    <cellStyle name="Normal 7 3 2 10" xfId="1108" xr:uid="{00000000-0005-0000-0000-000092680000}"/>
    <cellStyle name="Normal 7 3 2 10 2" xfId="6890" xr:uid="{00000000-0005-0000-0000-000093680000}"/>
    <cellStyle name="Normal 7 3 2 10 2 2" xfId="15563" xr:uid="{00000000-0005-0000-0000-000094680000}"/>
    <cellStyle name="Normal 7 3 2 10 2 2 2" xfId="32916" xr:uid="{00000000-0005-0000-0000-000095680000}"/>
    <cellStyle name="Normal 7 3 2 10 2 2 3" xfId="50262" xr:uid="{00000000-0005-0000-0000-000096680000}"/>
    <cellStyle name="Normal 7 3 2 10 2 3" xfId="24243" xr:uid="{00000000-0005-0000-0000-000097680000}"/>
    <cellStyle name="Normal 7 3 2 10 2 4" xfId="41589" xr:uid="{00000000-0005-0000-0000-000098680000}"/>
    <cellStyle name="Normal 7 3 2 10 3" xfId="4734" xr:uid="{00000000-0005-0000-0000-000099680000}"/>
    <cellStyle name="Normal 7 3 2 10 3 2" xfId="13407" xr:uid="{00000000-0005-0000-0000-00009A680000}"/>
    <cellStyle name="Normal 7 3 2 10 3 2 2" xfId="30760" xr:uid="{00000000-0005-0000-0000-00009B680000}"/>
    <cellStyle name="Normal 7 3 2 10 3 2 3" xfId="48106" xr:uid="{00000000-0005-0000-0000-00009C680000}"/>
    <cellStyle name="Normal 7 3 2 10 3 3" xfId="22087" xr:uid="{00000000-0005-0000-0000-00009D680000}"/>
    <cellStyle name="Normal 7 3 2 10 3 4" xfId="39433" xr:uid="{00000000-0005-0000-0000-00009E680000}"/>
    <cellStyle name="Normal 7 3 2 10 4" xfId="9781" xr:uid="{00000000-0005-0000-0000-00009F680000}"/>
    <cellStyle name="Normal 7 3 2 10 4 2" xfId="27134" xr:uid="{00000000-0005-0000-0000-0000A0680000}"/>
    <cellStyle name="Normal 7 3 2 10 4 3" xfId="44480" xr:uid="{00000000-0005-0000-0000-0000A1680000}"/>
    <cellStyle name="Normal 7 3 2 10 5" xfId="18461" xr:uid="{00000000-0005-0000-0000-0000A2680000}"/>
    <cellStyle name="Normal 7 3 2 10 6" xfId="35807" xr:uid="{00000000-0005-0000-0000-0000A3680000}"/>
    <cellStyle name="Normal 7 3 2 11" xfId="5812" xr:uid="{00000000-0005-0000-0000-0000A4680000}"/>
    <cellStyle name="Normal 7 3 2 11 2" xfId="14485" xr:uid="{00000000-0005-0000-0000-0000A5680000}"/>
    <cellStyle name="Normal 7 3 2 11 2 2" xfId="31838" xr:uid="{00000000-0005-0000-0000-0000A6680000}"/>
    <cellStyle name="Normal 7 3 2 11 2 3" xfId="49184" xr:uid="{00000000-0005-0000-0000-0000A7680000}"/>
    <cellStyle name="Normal 7 3 2 11 3" xfId="23165" xr:uid="{00000000-0005-0000-0000-0000A8680000}"/>
    <cellStyle name="Normal 7 3 2 11 4" xfId="40511" xr:uid="{00000000-0005-0000-0000-0000A9680000}"/>
    <cellStyle name="Normal 7 3 2 12" xfId="2921" xr:uid="{00000000-0005-0000-0000-0000AA680000}"/>
    <cellStyle name="Normal 7 3 2 12 2" xfId="11594" xr:uid="{00000000-0005-0000-0000-0000AB680000}"/>
    <cellStyle name="Normal 7 3 2 12 2 2" xfId="28947" xr:uid="{00000000-0005-0000-0000-0000AC680000}"/>
    <cellStyle name="Normal 7 3 2 12 2 3" xfId="46293" xr:uid="{00000000-0005-0000-0000-0000AD680000}"/>
    <cellStyle name="Normal 7 3 2 12 3" xfId="20274" xr:uid="{00000000-0005-0000-0000-0000AE680000}"/>
    <cellStyle name="Normal 7 3 2 12 4" xfId="37620" xr:uid="{00000000-0005-0000-0000-0000AF680000}"/>
    <cellStyle name="Normal 7 3 2 13" xfId="8703" xr:uid="{00000000-0005-0000-0000-0000B0680000}"/>
    <cellStyle name="Normal 7 3 2 13 2" xfId="26056" xr:uid="{00000000-0005-0000-0000-0000B1680000}"/>
    <cellStyle name="Normal 7 3 2 13 3" xfId="43402" xr:uid="{00000000-0005-0000-0000-0000B2680000}"/>
    <cellStyle name="Normal 7 3 2 14" xfId="17384" xr:uid="{00000000-0005-0000-0000-0000B3680000}"/>
    <cellStyle name="Normal 7 3 2 15" xfId="34729" xr:uid="{00000000-0005-0000-0000-0000B4680000}"/>
    <cellStyle name="Normal 7 3 2 2" xfId="48" xr:uid="{00000000-0005-0000-0000-0000B5680000}"/>
    <cellStyle name="Normal 7 3 2 2 10" xfId="5830" xr:uid="{00000000-0005-0000-0000-0000B6680000}"/>
    <cellStyle name="Normal 7 3 2 2 10 2" xfId="14503" xr:uid="{00000000-0005-0000-0000-0000B7680000}"/>
    <cellStyle name="Normal 7 3 2 2 10 2 2" xfId="31856" xr:uid="{00000000-0005-0000-0000-0000B8680000}"/>
    <cellStyle name="Normal 7 3 2 2 10 2 3" xfId="49202" xr:uid="{00000000-0005-0000-0000-0000B9680000}"/>
    <cellStyle name="Normal 7 3 2 2 10 3" xfId="23183" xr:uid="{00000000-0005-0000-0000-0000BA680000}"/>
    <cellStyle name="Normal 7 3 2 2 10 4" xfId="40529" xr:uid="{00000000-0005-0000-0000-0000BB680000}"/>
    <cellStyle name="Normal 7 3 2 2 11" xfId="2939" xr:uid="{00000000-0005-0000-0000-0000BC680000}"/>
    <cellStyle name="Normal 7 3 2 2 11 2" xfId="11612" xr:uid="{00000000-0005-0000-0000-0000BD680000}"/>
    <cellStyle name="Normal 7 3 2 2 11 2 2" xfId="28965" xr:uid="{00000000-0005-0000-0000-0000BE680000}"/>
    <cellStyle name="Normal 7 3 2 2 11 2 3" xfId="46311" xr:uid="{00000000-0005-0000-0000-0000BF680000}"/>
    <cellStyle name="Normal 7 3 2 2 11 3" xfId="20292" xr:uid="{00000000-0005-0000-0000-0000C0680000}"/>
    <cellStyle name="Normal 7 3 2 2 11 4" xfId="37638" xr:uid="{00000000-0005-0000-0000-0000C1680000}"/>
    <cellStyle name="Normal 7 3 2 2 12" xfId="8721" xr:uid="{00000000-0005-0000-0000-0000C2680000}"/>
    <cellStyle name="Normal 7 3 2 2 12 2" xfId="26074" xr:uid="{00000000-0005-0000-0000-0000C3680000}"/>
    <cellStyle name="Normal 7 3 2 2 12 3" xfId="43420" xr:uid="{00000000-0005-0000-0000-0000C4680000}"/>
    <cellStyle name="Normal 7 3 2 2 13" xfId="17401" xr:uid="{00000000-0005-0000-0000-0000C5680000}"/>
    <cellStyle name="Normal 7 3 2 2 14" xfId="34747" xr:uid="{00000000-0005-0000-0000-0000C6680000}"/>
    <cellStyle name="Normal 7 3 2 2 2" xfId="97" xr:uid="{00000000-0005-0000-0000-0000C7680000}"/>
    <cellStyle name="Normal 7 3 2 2 2 10" xfId="8770" xr:uid="{00000000-0005-0000-0000-0000C8680000}"/>
    <cellStyle name="Normal 7 3 2 2 2 10 2" xfId="26123" xr:uid="{00000000-0005-0000-0000-0000C9680000}"/>
    <cellStyle name="Normal 7 3 2 2 2 10 3" xfId="43469" xr:uid="{00000000-0005-0000-0000-0000CA680000}"/>
    <cellStyle name="Normal 7 3 2 2 2 11" xfId="17450" xr:uid="{00000000-0005-0000-0000-0000CB680000}"/>
    <cellStyle name="Normal 7 3 2 2 2 12" xfId="34796" xr:uid="{00000000-0005-0000-0000-0000CC680000}"/>
    <cellStyle name="Normal 7 3 2 2 2 2" xfId="342" xr:uid="{00000000-0005-0000-0000-0000CD680000}"/>
    <cellStyle name="Normal 7 3 2 2 2 2 10" xfId="35041" xr:uid="{00000000-0005-0000-0000-0000CE680000}"/>
    <cellStyle name="Normal 7 3 2 2 2 2 2" xfId="1077" xr:uid="{00000000-0005-0000-0000-0000CF680000}"/>
    <cellStyle name="Normal 7 3 2 2 2 2 2 2" xfId="2890" xr:uid="{00000000-0005-0000-0000-0000D0680000}"/>
    <cellStyle name="Normal 7 3 2 2 2 2 2 2 2" xfId="8672" xr:uid="{00000000-0005-0000-0000-0000D1680000}"/>
    <cellStyle name="Normal 7 3 2 2 2 2 2 2 2 2" xfId="17345" xr:uid="{00000000-0005-0000-0000-0000D2680000}"/>
    <cellStyle name="Normal 7 3 2 2 2 2 2 2 2 2 2" xfId="34698" xr:uid="{00000000-0005-0000-0000-0000D3680000}"/>
    <cellStyle name="Normal 7 3 2 2 2 2 2 2 2 2 3" xfId="52044" xr:uid="{00000000-0005-0000-0000-0000D4680000}"/>
    <cellStyle name="Normal 7 3 2 2 2 2 2 2 2 3" xfId="26025" xr:uid="{00000000-0005-0000-0000-0000D5680000}"/>
    <cellStyle name="Normal 7 3 2 2 2 2 2 2 2 4" xfId="43371" xr:uid="{00000000-0005-0000-0000-0000D6680000}"/>
    <cellStyle name="Normal 7 3 2 2 2 2 2 2 3" xfId="4703" xr:uid="{00000000-0005-0000-0000-0000D7680000}"/>
    <cellStyle name="Normal 7 3 2 2 2 2 2 2 3 2" xfId="13376" xr:uid="{00000000-0005-0000-0000-0000D8680000}"/>
    <cellStyle name="Normal 7 3 2 2 2 2 2 2 3 2 2" xfId="30729" xr:uid="{00000000-0005-0000-0000-0000D9680000}"/>
    <cellStyle name="Normal 7 3 2 2 2 2 2 2 3 2 3" xfId="48075" xr:uid="{00000000-0005-0000-0000-0000DA680000}"/>
    <cellStyle name="Normal 7 3 2 2 2 2 2 2 3 3" xfId="22056" xr:uid="{00000000-0005-0000-0000-0000DB680000}"/>
    <cellStyle name="Normal 7 3 2 2 2 2 2 2 3 4" xfId="39402" xr:uid="{00000000-0005-0000-0000-0000DC680000}"/>
    <cellStyle name="Normal 7 3 2 2 2 2 2 2 4" xfId="11563" xr:uid="{00000000-0005-0000-0000-0000DD680000}"/>
    <cellStyle name="Normal 7 3 2 2 2 2 2 2 4 2" xfId="28916" xr:uid="{00000000-0005-0000-0000-0000DE680000}"/>
    <cellStyle name="Normal 7 3 2 2 2 2 2 2 4 3" xfId="46262" xr:uid="{00000000-0005-0000-0000-0000DF680000}"/>
    <cellStyle name="Normal 7 3 2 2 2 2 2 2 5" xfId="20243" xr:uid="{00000000-0005-0000-0000-0000E0680000}"/>
    <cellStyle name="Normal 7 3 2 2 2 2 2 2 6" xfId="37589" xr:uid="{00000000-0005-0000-0000-0000E1680000}"/>
    <cellStyle name="Normal 7 3 2 2 2 2 2 3" xfId="1812" xr:uid="{00000000-0005-0000-0000-0000E2680000}"/>
    <cellStyle name="Normal 7 3 2 2 2 2 2 3 2" xfId="7594" xr:uid="{00000000-0005-0000-0000-0000E3680000}"/>
    <cellStyle name="Normal 7 3 2 2 2 2 2 3 2 2" xfId="16267" xr:uid="{00000000-0005-0000-0000-0000E4680000}"/>
    <cellStyle name="Normal 7 3 2 2 2 2 2 3 2 2 2" xfId="33620" xr:uid="{00000000-0005-0000-0000-0000E5680000}"/>
    <cellStyle name="Normal 7 3 2 2 2 2 2 3 2 2 3" xfId="50966" xr:uid="{00000000-0005-0000-0000-0000E6680000}"/>
    <cellStyle name="Normal 7 3 2 2 2 2 2 3 2 3" xfId="24947" xr:uid="{00000000-0005-0000-0000-0000E7680000}"/>
    <cellStyle name="Normal 7 3 2 2 2 2 2 3 2 4" xfId="42293" xr:uid="{00000000-0005-0000-0000-0000E8680000}"/>
    <cellStyle name="Normal 7 3 2 2 2 2 2 3 3" xfId="5438" xr:uid="{00000000-0005-0000-0000-0000E9680000}"/>
    <cellStyle name="Normal 7 3 2 2 2 2 2 3 3 2" xfId="14111" xr:uid="{00000000-0005-0000-0000-0000EA680000}"/>
    <cellStyle name="Normal 7 3 2 2 2 2 2 3 3 2 2" xfId="31464" xr:uid="{00000000-0005-0000-0000-0000EB680000}"/>
    <cellStyle name="Normal 7 3 2 2 2 2 2 3 3 2 3" xfId="48810" xr:uid="{00000000-0005-0000-0000-0000EC680000}"/>
    <cellStyle name="Normal 7 3 2 2 2 2 2 3 3 3" xfId="22791" xr:uid="{00000000-0005-0000-0000-0000ED680000}"/>
    <cellStyle name="Normal 7 3 2 2 2 2 2 3 3 4" xfId="40137" xr:uid="{00000000-0005-0000-0000-0000EE680000}"/>
    <cellStyle name="Normal 7 3 2 2 2 2 2 3 4" xfId="10485" xr:uid="{00000000-0005-0000-0000-0000EF680000}"/>
    <cellStyle name="Normal 7 3 2 2 2 2 2 3 4 2" xfId="27838" xr:uid="{00000000-0005-0000-0000-0000F0680000}"/>
    <cellStyle name="Normal 7 3 2 2 2 2 2 3 4 3" xfId="45184" xr:uid="{00000000-0005-0000-0000-0000F1680000}"/>
    <cellStyle name="Normal 7 3 2 2 2 2 2 3 5" xfId="19165" xr:uid="{00000000-0005-0000-0000-0000F2680000}"/>
    <cellStyle name="Normal 7 3 2 2 2 2 2 3 6" xfId="36511" xr:uid="{00000000-0005-0000-0000-0000F3680000}"/>
    <cellStyle name="Normal 7 3 2 2 2 2 2 4" xfId="6859" xr:uid="{00000000-0005-0000-0000-0000F4680000}"/>
    <cellStyle name="Normal 7 3 2 2 2 2 2 4 2" xfId="15532" xr:uid="{00000000-0005-0000-0000-0000F5680000}"/>
    <cellStyle name="Normal 7 3 2 2 2 2 2 4 2 2" xfId="32885" xr:uid="{00000000-0005-0000-0000-0000F6680000}"/>
    <cellStyle name="Normal 7 3 2 2 2 2 2 4 2 3" xfId="50231" xr:uid="{00000000-0005-0000-0000-0000F7680000}"/>
    <cellStyle name="Normal 7 3 2 2 2 2 2 4 3" xfId="24212" xr:uid="{00000000-0005-0000-0000-0000F8680000}"/>
    <cellStyle name="Normal 7 3 2 2 2 2 2 4 4" xfId="41558" xr:uid="{00000000-0005-0000-0000-0000F9680000}"/>
    <cellStyle name="Normal 7 3 2 2 2 2 2 5" xfId="3625" xr:uid="{00000000-0005-0000-0000-0000FA680000}"/>
    <cellStyle name="Normal 7 3 2 2 2 2 2 5 2" xfId="12298" xr:uid="{00000000-0005-0000-0000-0000FB680000}"/>
    <cellStyle name="Normal 7 3 2 2 2 2 2 5 2 2" xfId="29651" xr:uid="{00000000-0005-0000-0000-0000FC680000}"/>
    <cellStyle name="Normal 7 3 2 2 2 2 2 5 2 3" xfId="46997" xr:uid="{00000000-0005-0000-0000-0000FD680000}"/>
    <cellStyle name="Normal 7 3 2 2 2 2 2 5 3" xfId="20978" xr:uid="{00000000-0005-0000-0000-0000FE680000}"/>
    <cellStyle name="Normal 7 3 2 2 2 2 2 5 4" xfId="38324" xr:uid="{00000000-0005-0000-0000-0000FF680000}"/>
    <cellStyle name="Normal 7 3 2 2 2 2 2 6" xfId="9750" xr:uid="{00000000-0005-0000-0000-000000690000}"/>
    <cellStyle name="Normal 7 3 2 2 2 2 2 6 2" xfId="27103" xr:uid="{00000000-0005-0000-0000-000001690000}"/>
    <cellStyle name="Normal 7 3 2 2 2 2 2 6 3" xfId="44449" xr:uid="{00000000-0005-0000-0000-000002690000}"/>
    <cellStyle name="Normal 7 3 2 2 2 2 2 7" xfId="18430" xr:uid="{00000000-0005-0000-0000-000003690000}"/>
    <cellStyle name="Normal 7 3 2 2 2 2 2 8" xfId="35776" xr:uid="{00000000-0005-0000-0000-000004690000}"/>
    <cellStyle name="Normal 7 3 2 2 2 2 3" xfId="587" xr:uid="{00000000-0005-0000-0000-000005690000}"/>
    <cellStyle name="Normal 7 3 2 2 2 2 3 2" xfId="2400" xr:uid="{00000000-0005-0000-0000-000006690000}"/>
    <cellStyle name="Normal 7 3 2 2 2 2 3 2 2" xfId="8182" xr:uid="{00000000-0005-0000-0000-000007690000}"/>
    <cellStyle name="Normal 7 3 2 2 2 2 3 2 2 2" xfId="16855" xr:uid="{00000000-0005-0000-0000-000008690000}"/>
    <cellStyle name="Normal 7 3 2 2 2 2 3 2 2 2 2" xfId="34208" xr:uid="{00000000-0005-0000-0000-000009690000}"/>
    <cellStyle name="Normal 7 3 2 2 2 2 3 2 2 2 3" xfId="51554" xr:uid="{00000000-0005-0000-0000-00000A690000}"/>
    <cellStyle name="Normal 7 3 2 2 2 2 3 2 2 3" xfId="25535" xr:uid="{00000000-0005-0000-0000-00000B690000}"/>
    <cellStyle name="Normal 7 3 2 2 2 2 3 2 2 4" xfId="42881" xr:uid="{00000000-0005-0000-0000-00000C690000}"/>
    <cellStyle name="Normal 7 3 2 2 2 2 3 2 3" xfId="5683" xr:uid="{00000000-0005-0000-0000-00000D690000}"/>
    <cellStyle name="Normal 7 3 2 2 2 2 3 2 3 2" xfId="14356" xr:uid="{00000000-0005-0000-0000-00000E690000}"/>
    <cellStyle name="Normal 7 3 2 2 2 2 3 2 3 2 2" xfId="31709" xr:uid="{00000000-0005-0000-0000-00000F690000}"/>
    <cellStyle name="Normal 7 3 2 2 2 2 3 2 3 2 3" xfId="49055" xr:uid="{00000000-0005-0000-0000-000010690000}"/>
    <cellStyle name="Normal 7 3 2 2 2 2 3 2 3 3" xfId="23036" xr:uid="{00000000-0005-0000-0000-000011690000}"/>
    <cellStyle name="Normal 7 3 2 2 2 2 3 2 3 4" xfId="40382" xr:uid="{00000000-0005-0000-0000-000012690000}"/>
    <cellStyle name="Normal 7 3 2 2 2 2 3 2 4" xfId="11073" xr:uid="{00000000-0005-0000-0000-000013690000}"/>
    <cellStyle name="Normal 7 3 2 2 2 2 3 2 4 2" xfId="28426" xr:uid="{00000000-0005-0000-0000-000014690000}"/>
    <cellStyle name="Normal 7 3 2 2 2 2 3 2 4 3" xfId="45772" xr:uid="{00000000-0005-0000-0000-000015690000}"/>
    <cellStyle name="Normal 7 3 2 2 2 2 3 2 5" xfId="19753" xr:uid="{00000000-0005-0000-0000-000016690000}"/>
    <cellStyle name="Normal 7 3 2 2 2 2 3 2 6" xfId="37099" xr:uid="{00000000-0005-0000-0000-000017690000}"/>
    <cellStyle name="Normal 7 3 2 2 2 2 3 3" xfId="6369" xr:uid="{00000000-0005-0000-0000-000018690000}"/>
    <cellStyle name="Normal 7 3 2 2 2 2 3 3 2" xfId="15042" xr:uid="{00000000-0005-0000-0000-000019690000}"/>
    <cellStyle name="Normal 7 3 2 2 2 2 3 3 2 2" xfId="32395" xr:uid="{00000000-0005-0000-0000-00001A690000}"/>
    <cellStyle name="Normal 7 3 2 2 2 2 3 3 2 3" xfId="49741" xr:uid="{00000000-0005-0000-0000-00001B690000}"/>
    <cellStyle name="Normal 7 3 2 2 2 2 3 3 3" xfId="23722" xr:uid="{00000000-0005-0000-0000-00001C690000}"/>
    <cellStyle name="Normal 7 3 2 2 2 2 3 3 4" xfId="41068" xr:uid="{00000000-0005-0000-0000-00001D690000}"/>
    <cellStyle name="Normal 7 3 2 2 2 2 3 4" xfId="4213" xr:uid="{00000000-0005-0000-0000-00001E690000}"/>
    <cellStyle name="Normal 7 3 2 2 2 2 3 4 2" xfId="12886" xr:uid="{00000000-0005-0000-0000-00001F690000}"/>
    <cellStyle name="Normal 7 3 2 2 2 2 3 4 2 2" xfId="30239" xr:uid="{00000000-0005-0000-0000-000020690000}"/>
    <cellStyle name="Normal 7 3 2 2 2 2 3 4 2 3" xfId="47585" xr:uid="{00000000-0005-0000-0000-000021690000}"/>
    <cellStyle name="Normal 7 3 2 2 2 2 3 4 3" xfId="21566" xr:uid="{00000000-0005-0000-0000-000022690000}"/>
    <cellStyle name="Normal 7 3 2 2 2 2 3 4 4" xfId="38912" xr:uid="{00000000-0005-0000-0000-000023690000}"/>
    <cellStyle name="Normal 7 3 2 2 2 2 3 5" xfId="9260" xr:uid="{00000000-0005-0000-0000-000024690000}"/>
    <cellStyle name="Normal 7 3 2 2 2 2 3 5 2" xfId="26613" xr:uid="{00000000-0005-0000-0000-000025690000}"/>
    <cellStyle name="Normal 7 3 2 2 2 2 3 5 3" xfId="43959" xr:uid="{00000000-0005-0000-0000-000026690000}"/>
    <cellStyle name="Normal 7 3 2 2 2 2 3 6" xfId="17940" xr:uid="{00000000-0005-0000-0000-000027690000}"/>
    <cellStyle name="Normal 7 3 2 2 2 2 3 7" xfId="35286" xr:uid="{00000000-0005-0000-0000-000028690000}"/>
    <cellStyle name="Normal 7 3 2 2 2 2 4" xfId="2155" xr:uid="{00000000-0005-0000-0000-000029690000}"/>
    <cellStyle name="Normal 7 3 2 2 2 2 4 2" xfId="7937" xr:uid="{00000000-0005-0000-0000-00002A690000}"/>
    <cellStyle name="Normal 7 3 2 2 2 2 4 2 2" xfId="16610" xr:uid="{00000000-0005-0000-0000-00002B690000}"/>
    <cellStyle name="Normal 7 3 2 2 2 2 4 2 2 2" xfId="33963" xr:uid="{00000000-0005-0000-0000-00002C690000}"/>
    <cellStyle name="Normal 7 3 2 2 2 2 4 2 2 3" xfId="51309" xr:uid="{00000000-0005-0000-0000-00002D690000}"/>
    <cellStyle name="Normal 7 3 2 2 2 2 4 2 3" xfId="25290" xr:uid="{00000000-0005-0000-0000-00002E690000}"/>
    <cellStyle name="Normal 7 3 2 2 2 2 4 2 4" xfId="42636" xr:uid="{00000000-0005-0000-0000-00002F690000}"/>
    <cellStyle name="Normal 7 3 2 2 2 2 4 3" xfId="3968" xr:uid="{00000000-0005-0000-0000-000030690000}"/>
    <cellStyle name="Normal 7 3 2 2 2 2 4 3 2" xfId="12641" xr:uid="{00000000-0005-0000-0000-000031690000}"/>
    <cellStyle name="Normal 7 3 2 2 2 2 4 3 2 2" xfId="29994" xr:uid="{00000000-0005-0000-0000-000032690000}"/>
    <cellStyle name="Normal 7 3 2 2 2 2 4 3 2 3" xfId="47340" xr:uid="{00000000-0005-0000-0000-000033690000}"/>
    <cellStyle name="Normal 7 3 2 2 2 2 4 3 3" xfId="21321" xr:uid="{00000000-0005-0000-0000-000034690000}"/>
    <cellStyle name="Normal 7 3 2 2 2 2 4 3 4" xfId="38667" xr:uid="{00000000-0005-0000-0000-000035690000}"/>
    <cellStyle name="Normal 7 3 2 2 2 2 4 4" xfId="10828" xr:uid="{00000000-0005-0000-0000-000036690000}"/>
    <cellStyle name="Normal 7 3 2 2 2 2 4 4 2" xfId="28181" xr:uid="{00000000-0005-0000-0000-000037690000}"/>
    <cellStyle name="Normal 7 3 2 2 2 2 4 4 3" xfId="45527" xr:uid="{00000000-0005-0000-0000-000038690000}"/>
    <cellStyle name="Normal 7 3 2 2 2 2 4 5" xfId="19508" xr:uid="{00000000-0005-0000-0000-000039690000}"/>
    <cellStyle name="Normal 7 3 2 2 2 2 4 6" xfId="36854" xr:uid="{00000000-0005-0000-0000-00003A690000}"/>
    <cellStyle name="Normal 7 3 2 2 2 2 5" xfId="1322" xr:uid="{00000000-0005-0000-0000-00003B690000}"/>
    <cellStyle name="Normal 7 3 2 2 2 2 5 2" xfId="7104" xr:uid="{00000000-0005-0000-0000-00003C690000}"/>
    <cellStyle name="Normal 7 3 2 2 2 2 5 2 2" xfId="15777" xr:uid="{00000000-0005-0000-0000-00003D690000}"/>
    <cellStyle name="Normal 7 3 2 2 2 2 5 2 2 2" xfId="33130" xr:uid="{00000000-0005-0000-0000-00003E690000}"/>
    <cellStyle name="Normal 7 3 2 2 2 2 5 2 2 3" xfId="50476" xr:uid="{00000000-0005-0000-0000-00003F690000}"/>
    <cellStyle name="Normal 7 3 2 2 2 2 5 2 3" xfId="24457" xr:uid="{00000000-0005-0000-0000-000040690000}"/>
    <cellStyle name="Normal 7 3 2 2 2 2 5 2 4" xfId="41803" xr:uid="{00000000-0005-0000-0000-000041690000}"/>
    <cellStyle name="Normal 7 3 2 2 2 2 5 3" xfId="4948" xr:uid="{00000000-0005-0000-0000-000042690000}"/>
    <cellStyle name="Normal 7 3 2 2 2 2 5 3 2" xfId="13621" xr:uid="{00000000-0005-0000-0000-000043690000}"/>
    <cellStyle name="Normal 7 3 2 2 2 2 5 3 2 2" xfId="30974" xr:uid="{00000000-0005-0000-0000-000044690000}"/>
    <cellStyle name="Normal 7 3 2 2 2 2 5 3 2 3" xfId="48320" xr:uid="{00000000-0005-0000-0000-000045690000}"/>
    <cellStyle name="Normal 7 3 2 2 2 2 5 3 3" xfId="22301" xr:uid="{00000000-0005-0000-0000-000046690000}"/>
    <cellStyle name="Normal 7 3 2 2 2 2 5 3 4" xfId="39647" xr:uid="{00000000-0005-0000-0000-000047690000}"/>
    <cellStyle name="Normal 7 3 2 2 2 2 5 4" xfId="9995" xr:uid="{00000000-0005-0000-0000-000048690000}"/>
    <cellStyle name="Normal 7 3 2 2 2 2 5 4 2" xfId="27348" xr:uid="{00000000-0005-0000-0000-000049690000}"/>
    <cellStyle name="Normal 7 3 2 2 2 2 5 4 3" xfId="44694" xr:uid="{00000000-0005-0000-0000-00004A690000}"/>
    <cellStyle name="Normal 7 3 2 2 2 2 5 5" xfId="18675" xr:uid="{00000000-0005-0000-0000-00004B690000}"/>
    <cellStyle name="Normal 7 3 2 2 2 2 5 6" xfId="36021" xr:uid="{00000000-0005-0000-0000-00004C690000}"/>
    <cellStyle name="Normal 7 3 2 2 2 2 6" xfId="6124" xr:uid="{00000000-0005-0000-0000-00004D690000}"/>
    <cellStyle name="Normal 7 3 2 2 2 2 6 2" xfId="14797" xr:uid="{00000000-0005-0000-0000-00004E690000}"/>
    <cellStyle name="Normal 7 3 2 2 2 2 6 2 2" xfId="32150" xr:uid="{00000000-0005-0000-0000-00004F690000}"/>
    <cellStyle name="Normal 7 3 2 2 2 2 6 2 3" xfId="49496" xr:uid="{00000000-0005-0000-0000-000050690000}"/>
    <cellStyle name="Normal 7 3 2 2 2 2 6 3" xfId="23477" xr:uid="{00000000-0005-0000-0000-000051690000}"/>
    <cellStyle name="Normal 7 3 2 2 2 2 6 4" xfId="40823" xr:uid="{00000000-0005-0000-0000-000052690000}"/>
    <cellStyle name="Normal 7 3 2 2 2 2 7" xfId="3135" xr:uid="{00000000-0005-0000-0000-000053690000}"/>
    <cellStyle name="Normal 7 3 2 2 2 2 7 2" xfId="11808" xr:uid="{00000000-0005-0000-0000-000054690000}"/>
    <cellStyle name="Normal 7 3 2 2 2 2 7 2 2" xfId="29161" xr:uid="{00000000-0005-0000-0000-000055690000}"/>
    <cellStyle name="Normal 7 3 2 2 2 2 7 2 3" xfId="46507" xr:uid="{00000000-0005-0000-0000-000056690000}"/>
    <cellStyle name="Normal 7 3 2 2 2 2 7 3" xfId="20488" xr:uid="{00000000-0005-0000-0000-000057690000}"/>
    <cellStyle name="Normal 7 3 2 2 2 2 7 4" xfId="37834" xr:uid="{00000000-0005-0000-0000-000058690000}"/>
    <cellStyle name="Normal 7 3 2 2 2 2 8" xfId="9015" xr:uid="{00000000-0005-0000-0000-000059690000}"/>
    <cellStyle name="Normal 7 3 2 2 2 2 8 2" xfId="26368" xr:uid="{00000000-0005-0000-0000-00005A690000}"/>
    <cellStyle name="Normal 7 3 2 2 2 2 8 3" xfId="43714" xr:uid="{00000000-0005-0000-0000-00005B690000}"/>
    <cellStyle name="Normal 7 3 2 2 2 2 9" xfId="17695" xr:uid="{00000000-0005-0000-0000-00005C690000}"/>
    <cellStyle name="Normal 7 3 2 2 2 3" xfId="244" xr:uid="{00000000-0005-0000-0000-00005D690000}"/>
    <cellStyle name="Normal 7 3 2 2 2 3 10" xfId="34943" xr:uid="{00000000-0005-0000-0000-00005E690000}"/>
    <cellStyle name="Normal 7 3 2 2 2 3 2" xfId="979" xr:uid="{00000000-0005-0000-0000-00005F690000}"/>
    <cellStyle name="Normal 7 3 2 2 2 3 2 2" xfId="2792" xr:uid="{00000000-0005-0000-0000-000060690000}"/>
    <cellStyle name="Normal 7 3 2 2 2 3 2 2 2" xfId="8574" xr:uid="{00000000-0005-0000-0000-000061690000}"/>
    <cellStyle name="Normal 7 3 2 2 2 3 2 2 2 2" xfId="17247" xr:uid="{00000000-0005-0000-0000-000062690000}"/>
    <cellStyle name="Normal 7 3 2 2 2 3 2 2 2 2 2" xfId="34600" xr:uid="{00000000-0005-0000-0000-000063690000}"/>
    <cellStyle name="Normal 7 3 2 2 2 3 2 2 2 2 3" xfId="51946" xr:uid="{00000000-0005-0000-0000-000064690000}"/>
    <cellStyle name="Normal 7 3 2 2 2 3 2 2 2 3" xfId="25927" xr:uid="{00000000-0005-0000-0000-000065690000}"/>
    <cellStyle name="Normal 7 3 2 2 2 3 2 2 2 4" xfId="43273" xr:uid="{00000000-0005-0000-0000-000066690000}"/>
    <cellStyle name="Normal 7 3 2 2 2 3 2 2 3" xfId="4605" xr:uid="{00000000-0005-0000-0000-000067690000}"/>
    <cellStyle name="Normal 7 3 2 2 2 3 2 2 3 2" xfId="13278" xr:uid="{00000000-0005-0000-0000-000068690000}"/>
    <cellStyle name="Normal 7 3 2 2 2 3 2 2 3 2 2" xfId="30631" xr:uid="{00000000-0005-0000-0000-000069690000}"/>
    <cellStyle name="Normal 7 3 2 2 2 3 2 2 3 2 3" xfId="47977" xr:uid="{00000000-0005-0000-0000-00006A690000}"/>
    <cellStyle name="Normal 7 3 2 2 2 3 2 2 3 3" xfId="21958" xr:uid="{00000000-0005-0000-0000-00006B690000}"/>
    <cellStyle name="Normal 7 3 2 2 2 3 2 2 3 4" xfId="39304" xr:uid="{00000000-0005-0000-0000-00006C690000}"/>
    <cellStyle name="Normal 7 3 2 2 2 3 2 2 4" xfId="11465" xr:uid="{00000000-0005-0000-0000-00006D690000}"/>
    <cellStyle name="Normal 7 3 2 2 2 3 2 2 4 2" xfId="28818" xr:uid="{00000000-0005-0000-0000-00006E690000}"/>
    <cellStyle name="Normal 7 3 2 2 2 3 2 2 4 3" xfId="46164" xr:uid="{00000000-0005-0000-0000-00006F690000}"/>
    <cellStyle name="Normal 7 3 2 2 2 3 2 2 5" xfId="20145" xr:uid="{00000000-0005-0000-0000-000070690000}"/>
    <cellStyle name="Normal 7 3 2 2 2 3 2 2 6" xfId="37491" xr:uid="{00000000-0005-0000-0000-000071690000}"/>
    <cellStyle name="Normal 7 3 2 2 2 3 2 3" xfId="1714" xr:uid="{00000000-0005-0000-0000-000072690000}"/>
    <cellStyle name="Normal 7 3 2 2 2 3 2 3 2" xfId="7496" xr:uid="{00000000-0005-0000-0000-000073690000}"/>
    <cellStyle name="Normal 7 3 2 2 2 3 2 3 2 2" xfId="16169" xr:uid="{00000000-0005-0000-0000-000074690000}"/>
    <cellStyle name="Normal 7 3 2 2 2 3 2 3 2 2 2" xfId="33522" xr:uid="{00000000-0005-0000-0000-000075690000}"/>
    <cellStyle name="Normal 7 3 2 2 2 3 2 3 2 2 3" xfId="50868" xr:uid="{00000000-0005-0000-0000-000076690000}"/>
    <cellStyle name="Normal 7 3 2 2 2 3 2 3 2 3" xfId="24849" xr:uid="{00000000-0005-0000-0000-000077690000}"/>
    <cellStyle name="Normal 7 3 2 2 2 3 2 3 2 4" xfId="42195" xr:uid="{00000000-0005-0000-0000-000078690000}"/>
    <cellStyle name="Normal 7 3 2 2 2 3 2 3 3" xfId="5340" xr:uid="{00000000-0005-0000-0000-000079690000}"/>
    <cellStyle name="Normal 7 3 2 2 2 3 2 3 3 2" xfId="14013" xr:uid="{00000000-0005-0000-0000-00007A690000}"/>
    <cellStyle name="Normal 7 3 2 2 2 3 2 3 3 2 2" xfId="31366" xr:uid="{00000000-0005-0000-0000-00007B690000}"/>
    <cellStyle name="Normal 7 3 2 2 2 3 2 3 3 2 3" xfId="48712" xr:uid="{00000000-0005-0000-0000-00007C690000}"/>
    <cellStyle name="Normal 7 3 2 2 2 3 2 3 3 3" xfId="22693" xr:uid="{00000000-0005-0000-0000-00007D690000}"/>
    <cellStyle name="Normal 7 3 2 2 2 3 2 3 3 4" xfId="40039" xr:uid="{00000000-0005-0000-0000-00007E690000}"/>
    <cellStyle name="Normal 7 3 2 2 2 3 2 3 4" xfId="10387" xr:uid="{00000000-0005-0000-0000-00007F690000}"/>
    <cellStyle name="Normal 7 3 2 2 2 3 2 3 4 2" xfId="27740" xr:uid="{00000000-0005-0000-0000-000080690000}"/>
    <cellStyle name="Normal 7 3 2 2 2 3 2 3 4 3" xfId="45086" xr:uid="{00000000-0005-0000-0000-000081690000}"/>
    <cellStyle name="Normal 7 3 2 2 2 3 2 3 5" xfId="19067" xr:uid="{00000000-0005-0000-0000-000082690000}"/>
    <cellStyle name="Normal 7 3 2 2 2 3 2 3 6" xfId="36413" xr:uid="{00000000-0005-0000-0000-000083690000}"/>
    <cellStyle name="Normal 7 3 2 2 2 3 2 4" xfId="6761" xr:uid="{00000000-0005-0000-0000-000084690000}"/>
    <cellStyle name="Normal 7 3 2 2 2 3 2 4 2" xfId="15434" xr:uid="{00000000-0005-0000-0000-000085690000}"/>
    <cellStyle name="Normal 7 3 2 2 2 3 2 4 2 2" xfId="32787" xr:uid="{00000000-0005-0000-0000-000086690000}"/>
    <cellStyle name="Normal 7 3 2 2 2 3 2 4 2 3" xfId="50133" xr:uid="{00000000-0005-0000-0000-000087690000}"/>
    <cellStyle name="Normal 7 3 2 2 2 3 2 4 3" xfId="24114" xr:uid="{00000000-0005-0000-0000-000088690000}"/>
    <cellStyle name="Normal 7 3 2 2 2 3 2 4 4" xfId="41460" xr:uid="{00000000-0005-0000-0000-000089690000}"/>
    <cellStyle name="Normal 7 3 2 2 2 3 2 5" xfId="3527" xr:uid="{00000000-0005-0000-0000-00008A690000}"/>
    <cellStyle name="Normal 7 3 2 2 2 3 2 5 2" xfId="12200" xr:uid="{00000000-0005-0000-0000-00008B690000}"/>
    <cellStyle name="Normal 7 3 2 2 2 3 2 5 2 2" xfId="29553" xr:uid="{00000000-0005-0000-0000-00008C690000}"/>
    <cellStyle name="Normal 7 3 2 2 2 3 2 5 2 3" xfId="46899" xr:uid="{00000000-0005-0000-0000-00008D690000}"/>
    <cellStyle name="Normal 7 3 2 2 2 3 2 5 3" xfId="20880" xr:uid="{00000000-0005-0000-0000-00008E690000}"/>
    <cellStyle name="Normal 7 3 2 2 2 3 2 5 4" xfId="38226" xr:uid="{00000000-0005-0000-0000-00008F690000}"/>
    <cellStyle name="Normal 7 3 2 2 2 3 2 6" xfId="9652" xr:uid="{00000000-0005-0000-0000-000090690000}"/>
    <cellStyle name="Normal 7 3 2 2 2 3 2 6 2" xfId="27005" xr:uid="{00000000-0005-0000-0000-000091690000}"/>
    <cellStyle name="Normal 7 3 2 2 2 3 2 6 3" xfId="44351" xr:uid="{00000000-0005-0000-0000-000092690000}"/>
    <cellStyle name="Normal 7 3 2 2 2 3 2 7" xfId="18332" xr:uid="{00000000-0005-0000-0000-000093690000}"/>
    <cellStyle name="Normal 7 3 2 2 2 3 2 8" xfId="35678" xr:uid="{00000000-0005-0000-0000-000094690000}"/>
    <cellStyle name="Normal 7 3 2 2 2 3 3" xfId="734" xr:uid="{00000000-0005-0000-0000-000095690000}"/>
    <cellStyle name="Normal 7 3 2 2 2 3 3 2" xfId="2547" xr:uid="{00000000-0005-0000-0000-000096690000}"/>
    <cellStyle name="Normal 7 3 2 2 2 3 3 2 2" xfId="8329" xr:uid="{00000000-0005-0000-0000-000097690000}"/>
    <cellStyle name="Normal 7 3 2 2 2 3 3 2 2 2" xfId="17002" xr:uid="{00000000-0005-0000-0000-000098690000}"/>
    <cellStyle name="Normal 7 3 2 2 2 3 3 2 2 2 2" xfId="34355" xr:uid="{00000000-0005-0000-0000-000099690000}"/>
    <cellStyle name="Normal 7 3 2 2 2 3 3 2 2 2 3" xfId="51701" xr:uid="{00000000-0005-0000-0000-00009A690000}"/>
    <cellStyle name="Normal 7 3 2 2 2 3 3 2 2 3" xfId="25682" xr:uid="{00000000-0005-0000-0000-00009B690000}"/>
    <cellStyle name="Normal 7 3 2 2 2 3 3 2 2 4" xfId="43028" xr:uid="{00000000-0005-0000-0000-00009C690000}"/>
    <cellStyle name="Normal 7 3 2 2 2 3 3 2 3" xfId="5781" xr:uid="{00000000-0005-0000-0000-00009D690000}"/>
    <cellStyle name="Normal 7 3 2 2 2 3 3 2 3 2" xfId="14454" xr:uid="{00000000-0005-0000-0000-00009E690000}"/>
    <cellStyle name="Normal 7 3 2 2 2 3 3 2 3 2 2" xfId="31807" xr:uid="{00000000-0005-0000-0000-00009F690000}"/>
    <cellStyle name="Normal 7 3 2 2 2 3 3 2 3 2 3" xfId="49153" xr:uid="{00000000-0005-0000-0000-0000A0690000}"/>
    <cellStyle name="Normal 7 3 2 2 2 3 3 2 3 3" xfId="23134" xr:uid="{00000000-0005-0000-0000-0000A1690000}"/>
    <cellStyle name="Normal 7 3 2 2 2 3 3 2 3 4" xfId="40480" xr:uid="{00000000-0005-0000-0000-0000A2690000}"/>
    <cellStyle name="Normal 7 3 2 2 2 3 3 2 4" xfId="11220" xr:uid="{00000000-0005-0000-0000-0000A3690000}"/>
    <cellStyle name="Normal 7 3 2 2 2 3 3 2 4 2" xfId="28573" xr:uid="{00000000-0005-0000-0000-0000A4690000}"/>
    <cellStyle name="Normal 7 3 2 2 2 3 3 2 4 3" xfId="45919" xr:uid="{00000000-0005-0000-0000-0000A5690000}"/>
    <cellStyle name="Normal 7 3 2 2 2 3 3 2 5" xfId="19900" xr:uid="{00000000-0005-0000-0000-0000A6690000}"/>
    <cellStyle name="Normal 7 3 2 2 2 3 3 2 6" xfId="37246" xr:uid="{00000000-0005-0000-0000-0000A7690000}"/>
    <cellStyle name="Normal 7 3 2 2 2 3 3 3" xfId="6516" xr:uid="{00000000-0005-0000-0000-0000A8690000}"/>
    <cellStyle name="Normal 7 3 2 2 2 3 3 3 2" xfId="15189" xr:uid="{00000000-0005-0000-0000-0000A9690000}"/>
    <cellStyle name="Normal 7 3 2 2 2 3 3 3 2 2" xfId="32542" xr:uid="{00000000-0005-0000-0000-0000AA690000}"/>
    <cellStyle name="Normal 7 3 2 2 2 3 3 3 2 3" xfId="49888" xr:uid="{00000000-0005-0000-0000-0000AB690000}"/>
    <cellStyle name="Normal 7 3 2 2 2 3 3 3 3" xfId="23869" xr:uid="{00000000-0005-0000-0000-0000AC690000}"/>
    <cellStyle name="Normal 7 3 2 2 2 3 3 3 4" xfId="41215" xr:uid="{00000000-0005-0000-0000-0000AD690000}"/>
    <cellStyle name="Normal 7 3 2 2 2 3 3 4" xfId="4360" xr:uid="{00000000-0005-0000-0000-0000AE690000}"/>
    <cellStyle name="Normal 7 3 2 2 2 3 3 4 2" xfId="13033" xr:uid="{00000000-0005-0000-0000-0000AF690000}"/>
    <cellStyle name="Normal 7 3 2 2 2 3 3 4 2 2" xfId="30386" xr:uid="{00000000-0005-0000-0000-0000B0690000}"/>
    <cellStyle name="Normal 7 3 2 2 2 3 3 4 2 3" xfId="47732" xr:uid="{00000000-0005-0000-0000-0000B1690000}"/>
    <cellStyle name="Normal 7 3 2 2 2 3 3 4 3" xfId="21713" xr:uid="{00000000-0005-0000-0000-0000B2690000}"/>
    <cellStyle name="Normal 7 3 2 2 2 3 3 4 4" xfId="39059" xr:uid="{00000000-0005-0000-0000-0000B3690000}"/>
    <cellStyle name="Normal 7 3 2 2 2 3 3 5" xfId="9407" xr:uid="{00000000-0005-0000-0000-0000B4690000}"/>
    <cellStyle name="Normal 7 3 2 2 2 3 3 5 2" xfId="26760" xr:uid="{00000000-0005-0000-0000-0000B5690000}"/>
    <cellStyle name="Normal 7 3 2 2 2 3 3 5 3" xfId="44106" xr:uid="{00000000-0005-0000-0000-0000B6690000}"/>
    <cellStyle name="Normal 7 3 2 2 2 3 3 6" xfId="18087" xr:uid="{00000000-0005-0000-0000-0000B7690000}"/>
    <cellStyle name="Normal 7 3 2 2 2 3 3 7" xfId="35433" xr:uid="{00000000-0005-0000-0000-0000B8690000}"/>
    <cellStyle name="Normal 7 3 2 2 2 3 4" xfId="2057" xr:uid="{00000000-0005-0000-0000-0000B9690000}"/>
    <cellStyle name="Normal 7 3 2 2 2 3 4 2" xfId="7839" xr:uid="{00000000-0005-0000-0000-0000BA690000}"/>
    <cellStyle name="Normal 7 3 2 2 2 3 4 2 2" xfId="16512" xr:uid="{00000000-0005-0000-0000-0000BB690000}"/>
    <cellStyle name="Normal 7 3 2 2 2 3 4 2 2 2" xfId="33865" xr:uid="{00000000-0005-0000-0000-0000BC690000}"/>
    <cellStyle name="Normal 7 3 2 2 2 3 4 2 2 3" xfId="51211" xr:uid="{00000000-0005-0000-0000-0000BD690000}"/>
    <cellStyle name="Normal 7 3 2 2 2 3 4 2 3" xfId="25192" xr:uid="{00000000-0005-0000-0000-0000BE690000}"/>
    <cellStyle name="Normal 7 3 2 2 2 3 4 2 4" xfId="42538" xr:uid="{00000000-0005-0000-0000-0000BF690000}"/>
    <cellStyle name="Normal 7 3 2 2 2 3 4 3" xfId="3870" xr:uid="{00000000-0005-0000-0000-0000C0690000}"/>
    <cellStyle name="Normal 7 3 2 2 2 3 4 3 2" xfId="12543" xr:uid="{00000000-0005-0000-0000-0000C1690000}"/>
    <cellStyle name="Normal 7 3 2 2 2 3 4 3 2 2" xfId="29896" xr:uid="{00000000-0005-0000-0000-0000C2690000}"/>
    <cellStyle name="Normal 7 3 2 2 2 3 4 3 2 3" xfId="47242" xr:uid="{00000000-0005-0000-0000-0000C3690000}"/>
    <cellStyle name="Normal 7 3 2 2 2 3 4 3 3" xfId="21223" xr:uid="{00000000-0005-0000-0000-0000C4690000}"/>
    <cellStyle name="Normal 7 3 2 2 2 3 4 3 4" xfId="38569" xr:uid="{00000000-0005-0000-0000-0000C5690000}"/>
    <cellStyle name="Normal 7 3 2 2 2 3 4 4" xfId="10730" xr:uid="{00000000-0005-0000-0000-0000C6690000}"/>
    <cellStyle name="Normal 7 3 2 2 2 3 4 4 2" xfId="28083" xr:uid="{00000000-0005-0000-0000-0000C7690000}"/>
    <cellStyle name="Normal 7 3 2 2 2 3 4 4 3" xfId="45429" xr:uid="{00000000-0005-0000-0000-0000C8690000}"/>
    <cellStyle name="Normal 7 3 2 2 2 3 4 5" xfId="19410" xr:uid="{00000000-0005-0000-0000-0000C9690000}"/>
    <cellStyle name="Normal 7 3 2 2 2 3 4 6" xfId="36756" xr:uid="{00000000-0005-0000-0000-0000CA690000}"/>
    <cellStyle name="Normal 7 3 2 2 2 3 5" xfId="1469" xr:uid="{00000000-0005-0000-0000-0000CB690000}"/>
    <cellStyle name="Normal 7 3 2 2 2 3 5 2" xfId="7251" xr:uid="{00000000-0005-0000-0000-0000CC690000}"/>
    <cellStyle name="Normal 7 3 2 2 2 3 5 2 2" xfId="15924" xr:uid="{00000000-0005-0000-0000-0000CD690000}"/>
    <cellStyle name="Normal 7 3 2 2 2 3 5 2 2 2" xfId="33277" xr:uid="{00000000-0005-0000-0000-0000CE690000}"/>
    <cellStyle name="Normal 7 3 2 2 2 3 5 2 2 3" xfId="50623" xr:uid="{00000000-0005-0000-0000-0000CF690000}"/>
    <cellStyle name="Normal 7 3 2 2 2 3 5 2 3" xfId="24604" xr:uid="{00000000-0005-0000-0000-0000D0690000}"/>
    <cellStyle name="Normal 7 3 2 2 2 3 5 2 4" xfId="41950" xr:uid="{00000000-0005-0000-0000-0000D1690000}"/>
    <cellStyle name="Normal 7 3 2 2 2 3 5 3" xfId="5095" xr:uid="{00000000-0005-0000-0000-0000D2690000}"/>
    <cellStyle name="Normal 7 3 2 2 2 3 5 3 2" xfId="13768" xr:uid="{00000000-0005-0000-0000-0000D3690000}"/>
    <cellStyle name="Normal 7 3 2 2 2 3 5 3 2 2" xfId="31121" xr:uid="{00000000-0005-0000-0000-0000D4690000}"/>
    <cellStyle name="Normal 7 3 2 2 2 3 5 3 2 3" xfId="48467" xr:uid="{00000000-0005-0000-0000-0000D5690000}"/>
    <cellStyle name="Normal 7 3 2 2 2 3 5 3 3" xfId="22448" xr:uid="{00000000-0005-0000-0000-0000D6690000}"/>
    <cellStyle name="Normal 7 3 2 2 2 3 5 3 4" xfId="39794" xr:uid="{00000000-0005-0000-0000-0000D7690000}"/>
    <cellStyle name="Normal 7 3 2 2 2 3 5 4" xfId="10142" xr:uid="{00000000-0005-0000-0000-0000D8690000}"/>
    <cellStyle name="Normal 7 3 2 2 2 3 5 4 2" xfId="27495" xr:uid="{00000000-0005-0000-0000-0000D9690000}"/>
    <cellStyle name="Normal 7 3 2 2 2 3 5 4 3" xfId="44841" xr:uid="{00000000-0005-0000-0000-0000DA690000}"/>
    <cellStyle name="Normal 7 3 2 2 2 3 5 5" xfId="18822" xr:uid="{00000000-0005-0000-0000-0000DB690000}"/>
    <cellStyle name="Normal 7 3 2 2 2 3 5 6" xfId="36168" xr:uid="{00000000-0005-0000-0000-0000DC690000}"/>
    <cellStyle name="Normal 7 3 2 2 2 3 6" xfId="6026" xr:uid="{00000000-0005-0000-0000-0000DD690000}"/>
    <cellStyle name="Normal 7 3 2 2 2 3 6 2" xfId="14699" xr:uid="{00000000-0005-0000-0000-0000DE690000}"/>
    <cellStyle name="Normal 7 3 2 2 2 3 6 2 2" xfId="32052" xr:uid="{00000000-0005-0000-0000-0000DF690000}"/>
    <cellStyle name="Normal 7 3 2 2 2 3 6 2 3" xfId="49398" xr:uid="{00000000-0005-0000-0000-0000E0690000}"/>
    <cellStyle name="Normal 7 3 2 2 2 3 6 3" xfId="23379" xr:uid="{00000000-0005-0000-0000-0000E1690000}"/>
    <cellStyle name="Normal 7 3 2 2 2 3 6 4" xfId="40725" xr:uid="{00000000-0005-0000-0000-0000E2690000}"/>
    <cellStyle name="Normal 7 3 2 2 2 3 7" xfId="3282" xr:uid="{00000000-0005-0000-0000-0000E3690000}"/>
    <cellStyle name="Normal 7 3 2 2 2 3 7 2" xfId="11955" xr:uid="{00000000-0005-0000-0000-0000E4690000}"/>
    <cellStyle name="Normal 7 3 2 2 2 3 7 2 2" xfId="29308" xr:uid="{00000000-0005-0000-0000-0000E5690000}"/>
    <cellStyle name="Normal 7 3 2 2 2 3 7 2 3" xfId="46654" xr:uid="{00000000-0005-0000-0000-0000E6690000}"/>
    <cellStyle name="Normal 7 3 2 2 2 3 7 3" xfId="20635" xr:uid="{00000000-0005-0000-0000-0000E7690000}"/>
    <cellStyle name="Normal 7 3 2 2 2 3 7 4" xfId="37981" xr:uid="{00000000-0005-0000-0000-0000E8690000}"/>
    <cellStyle name="Normal 7 3 2 2 2 3 8" xfId="8917" xr:uid="{00000000-0005-0000-0000-0000E9690000}"/>
    <cellStyle name="Normal 7 3 2 2 2 3 8 2" xfId="26270" xr:uid="{00000000-0005-0000-0000-0000EA690000}"/>
    <cellStyle name="Normal 7 3 2 2 2 3 8 3" xfId="43616" xr:uid="{00000000-0005-0000-0000-0000EB690000}"/>
    <cellStyle name="Normal 7 3 2 2 2 3 9" xfId="17597" xr:uid="{00000000-0005-0000-0000-0000EC690000}"/>
    <cellStyle name="Normal 7 3 2 2 2 4" xfId="832" xr:uid="{00000000-0005-0000-0000-0000ED690000}"/>
    <cellStyle name="Normal 7 3 2 2 2 4 2" xfId="2645" xr:uid="{00000000-0005-0000-0000-0000EE690000}"/>
    <cellStyle name="Normal 7 3 2 2 2 4 2 2" xfId="8427" xr:uid="{00000000-0005-0000-0000-0000EF690000}"/>
    <cellStyle name="Normal 7 3 2 2 2 4 2 2 2" xfId="17100" xr:uid="{00000000-0005-0000-0000-0000F0690000}"/>
    <cellStyle name="Normal 7 3 2 2 2 4 2 2 2 2" xfId="34453" xr:uid="{00000000-0005-0000-0000-0000F1690000}"/>
    <cellStyle name="Normal 7 3 2 2 2 4 2 2 2 3" xfId="51799" xr:uid="{00000000-0005-0000-0000-0000F2690000}"/>
    <cellStyle name="Normal 7 3 2 2 2 4 2 2 3" xfId="25780" xr:uid="{00000000-0005-0000-0000-0000F3690000}"/>
    <cellStyle name="Normal 7 3 2 2 2 4 2 2 4" xfId="43126" xr:uid="{00000000-0005-0000-0000-0000F4690000}"/>
    <cellStyle name="Normal 7 3 2 2 2 4 2 3" xfId="4458" xr:uid="{00000000-0005-0000-0000-0000F5690000}"/>
    <cellStyle name="Normal 7 3 2 2 2 4 2 3 2" xfId="13131" xr:uid="{00000000-0005-0000-0000-0000F6690000}"/>
    <cellStyle name="Normal 7 3 2 2 2 4 2 3 2 2" xfId="30484" xr:uid="{00000000-0005-0000-0000-0000F7690000}"/>
    <cellStyle name="Normal 7 3 2 2 2 4 2 3 2 3" xfId="47830" xr:uid="{00000000-0005-0000-0000-0000F8690000}"/>
    <cellStyle name="Normal 7 3 2 2 2 4 2 3 3" xfId="21811" xr:uid="{00000000-0005-0000-0000-0000F9690000}"/>
    <cellStyle name="Normal 7 3 2 2 2 4 2 3 4" xfId="39157" xr:uid="{00000000-0005-0000-0000-0000FA690000}"/>
    <cellStyle name="Normal 7 3 2 2 2 4 2 4" xfId="11318" xr:uid="{00000000-0005-0000-0000-0000FB690000}"/>
    <cellStyle name="Normal 7 3 2 2 2 4 2 4 2" xfId="28671" xr:uid="{00000000-0005-0000-0000-0000FC690000}"/>
    <cellStyle name="Normal 7 3 2 2 2 4 2 4 3" xfId="46017" xr:uid="{00000000-0005-0000-0000-0000FD690000}"/>
    <cellStyle name="Normal 7 3 2 2 2 4 2 5" xfId="19998" xr:uid="{00000000-0005-0000-0000-0000FE690000}"/>
    <cellStyle name="Normal 7 3 2 2 2 4 2 6" xfId="37344" xr:uid="{00000000-0005-0000-0000-0000FF690000}"/>
    <cellStyle name="Normal 7 3 2 2 2 4 3" xfId="1567" xr:uid="{00000000-0005-0000-0000-0000006A0000}"/>
    <cellStyle name="Normal 7 3 2 2 2 4 3 2" xfId="7349" xr:uid="{00000000-0005-0000-0000-0000016A0000}"/>
    <cellStyle name="Normal 7 3 2 2 2 4 3 2 2" xfId="16022" xr:uid="{00000000-0005-0000-0000-0000026A0000}"/>
    <cellStyle name="Normal 7 3 2 2 2 4 3 2 2 2" xfId="33375" xr:uid="{00000000-0005-0000-0000-0000036A0000}"/>
    <cellStyle name="Normal 7 3 2 2 2 4 3 2 2 3" xfId="50721" xr:uid="{00000000-0005-0000-0000-0000046A0000}"/>
    <cellStyle name="Normal 7 3 2 2 2 4 3 2 3" xfId="24702" xr:uid="{00000000-0005-0000-0000-0000056A0000}"/>
    <cellStyle name="Normal 7 3 2 2 2 4 3 2 4" xfId="42048" xr:uid="{00000000-0005-0000-0000-0000066A0000}"/>
    <cellStyle name="Normal 7 3 2 2 2 4 3 3" xfId="5193" xr:uid="{00000000-0005-0000-0000-0000076A0000}"/>
    <cellStyle name="Normal 7 3 2 2 2 4 3 3 2" xfId="13866" xr:uid="{00000000-0005-0000-0000-0000086A0000}"/>
    <cellStyle name="Normal 7 3 2 2 2 4 3 3 2 2" xfId="31219" xr:uid="{00000000-0005-0000-0000-0000096A0000}"/>
    <cellStyle name="Normal 7 3 2 2 2 4 3 3 2 3" xfId="48565" xr:uid="{00000000-0005-0000-0000-00000A6A0000}"/>
    <cellStyle name="Normal 7 3 2 2 2 4 3 3 3" xfId="22546" xr:uid="{00000000-0005-0000-0000-00000B6A0000}"/>
    <cellStyle name="Normal 7 3 2 2 2 4 3 3 4" xfId="39892" xr:uid="{00000000-0005-0000-0000-00000C6A0000}"/>
    <cellStyle name="Normal 7 3 2 2 2 4 3 4" xfId="10240" xr:uid="{00000000-0005-0000-0000-00000D6A0000}"/>
    <cellStyle name="Normal 7 3 2 2 2 4 3 4 2" xfId="27593" xr:uid="{00000000-0005-0000-0000-00000E6A0000}"/>
    <cellStyle name="Normal 7 3 2 2 2 4 3 4 3" xfId="44939" xr:uid="{00000000-0005-0000-0000-00000F6A0000}"/>
    <cellStyle name="Normal 7 3 2 2 2 4 3 5" xfId="18920" xr:uid="{00000000-0005-0000-0000-0000106A0000}"/>
    <cellStyle name="Normal 7 3 2 2 2 4 3 6" xfId="36266" xr:uid="{00000000-0005-0000-0000-0000116A0000}"/>
    <cellStyle name="Normal 7 3 2 2 2 4 4" xfId="6614" xr:uid="{00000000-0005-0000-0000-0000126A0000}"/>
    <cellStyle name="Normal 7 3 2 2 2 4 4 2" xfId="15287" xr:uid="{00000000-0005-0000-0000-0000136A0000}"/>
    <cellStyle name="Normal 7 3 2 2 2 4 4 2 2" xfId="32640" xr:uid="{00000000-0005-0000-0000-0000146A0000}"/>
    <cellStyle name="Normal 7 3 2 2 2 4 4 2 3" xfId="49986" xr:uid="{00000000-0005-0000-0000-0000156A0000}"/>
    <cellStyle name="Normal 7 3 2 2 2 4 4 3" xfId="23967" xr:uid="{00000000-0005-0000-0000-0000166A0000}"/>
    <cellStyle name="Normal 7 3 2 2 2 4 4 4" xfId="41313" xr:uid="{00000000-0005-0000-0000-0000176A0000}"/>
    <cellStyle name="Normal 7 3 2 2 2 4 5" xfId="3380" xr:uid="{00000000-0005-0000-0000-0000186A0000}"/>
    <cellStyle name="Normal 7 3 2 2 2 4 5 2" xfId="12053" xr:uid="{00000000-0005-0000-0000-0000196A0000}"/>
    <cellStyle name="Normal 7 3 2 2 2 4 5 2 2" xfId="29406" xr:uid="{00000000-0005-0000-0000-00001A6A0000}"/>
    <cellStyle name="Normal 7 3 2 2 2 4 5 2 3" xfId="46752" xr:uid="{00000000-0005-0000-0000-00001B6A0000}"/>
    <cellStyle name="Normal 7 3 2 2 2 4 5 3" xfId="20733" xr:uid="{00000000-0005-0000-0000-00001C6A0000}"/>
    <cellStyle name="Normal 7 3 2 2 2 4 5 4" xfId="38079" xr:uid="{00000000-0005-0000-0000-00001D6A0000}"/>
    <cellStyle name="Normal 7 3 2 2 2 4 6" xfId="9505" xr:uid="{00000000-0005-0000-0000-00001E6A0000}"/>
    <cellStyle name="Normal 7 3 2 2 2 4 6 2" xfId="26858" xr:uid="{00000000-0005-0000-0000-00001F6A0000}"/>
    <cellStyle name="Normal 7 3 2 2 2 4 6 3" xfId="44204" xr:uid="{00000000-0005-0000-0000-0000206A0000}"/>
    <cellStyle name="Normal 7 3 2 2 2 4 7" xfId="18185" xr:uid="{00000000-0005-0000-0000-0000216A0000}"/>
    <cellStyle name="Normal 7 3 2 2 2 4 8" xfId="35531" xr:uid="{00000000-0005-0000-0000-0000226A0000}"/>
    <cellStyle name="Normal 7 3 2 2 2 5" xfId="489" xr:uid="{00000000-0005-0000-0000-0000236A0000}"/>
    <cellStyle name="Normal 7 3 2 2 2 5 2" xfId="2302" xr:uid="{00000000-0005-0000-0000-0000246A0000}"/>
    <cellStyle name="Normal 7 3 2 2 2 5 2 2" xfId="8084" xr:uid="{00000000-0005-0000-0000-0000256A0000}"/>
    <cellStyle name="Normal 7 3 2 2 2 5 2 2 2" xfId="16757" xr:uid="{00000000-0005-0000-0000-0000266A0000}"/>
    <cellStyle name="Normal 7 3 2 2 2 5 2 2 2 2" xfId="34110" xr:uid="{00000000-0005-0000-0000-0000276A0000}"/>
    <cellStyle name="Normal 7 3 2 2 2 5 2 2 2 3" xfId="51456" xr:uid="{00000000-0005-0000-0000-0000286A0000}"/>
    <cellStyle name="Normal 7 3 2 2 2 5 2 2 3" xfId="25437" xr:uid="{00000000-0005-0000-0000-0000296A0000}"/>
    <cellStyle name="Normal 7 3 2 2 2 5 2 2 4" xfId="42783" xr:uid="{00000000-0005-0000-0000-00002A6A0000}"/>
    <cellStyle name="Normal 7 3 2 2 2 5 2 3" xfId="5585" xr:uid="{00000000-0005-0000-0000-00002B6A0000}"/>
    <cellStyle name="Normal 7 3 2 2 2 5 2 3 2" xfId="14258" xr:uid="{00000000-0005-0000-0000-00002C6A0000}"/>
    <cellStyle name="Normal 7 3 2 2 2 5 2 3 2 2" xfId="31611" xr:uid="{00000000-0005-0000-0000-00002D6A0000}"/>
    <cellStyle name="Normal 7 3 2 2 2 5 2 3 2 3" xfId="48957" xr:uid="{00000000-0005-0000-0000-00002E6A0000}"/>
    <cellStyle name="Normal 7 3 2 2 2 5 2 3 3" xfId="22938" xr:uid="{00000000-0005-0000-0000-00002F6A0000}"/>
    <cellStyle name="Normal 7 3 2 2 2 5 2 3 4" xfId="40284" xr:uid="{00000000-0005-0000-0000-0000306A0000}"/>
    <cellStyle name="Normal 7 3 2 2 2 5 2 4" xfId="10975" xr:uid="{00000000-0005-0000-0000-0000316A0000}"/>
    <cellStyle name="Normal 7 3 2 2 2 5 2 4 2" xfId="28328" xr:uid="{00000000-0005-0000-0000-0000326A0000}"/>
    <cellStyle name="Normal 7 3 2 2 2 5 2 4 3" xfId="45674" xr:uid="{00000000-0005-0000-0000-0000336A0000}"/>
    <cellStyle name="Normal 7 3 2 2 2 5 2 5" xfId="19655" xr:uid="{00000000-0005-0000-0000-0000346A0000}"/>
    <cellStyle name="Normal 7 3 2 2 2 5 2 6" xfId="37001" xr:uid="{00000000-0005-0000-0000-0000356A0000}"/>
    <cellStyle name="Normal 7 3 2 2 2 5 3" xfId="6271" xr:uid="{00000000-0005-0000-0000-0000366A0000}"/>
    <cellStyle name="Normal 7 3 2 2 2 5 3 2" xfId="14944" xr:uid="{00000000-0005-0000-0000-0000376A0000}"/>
    <cellStyle name="Normal 7 3 2 2 2 5 3 2 2" xfId="32297" xr:uid="{00000000-0005-0000-0000-0000386A0000}"/>
    <cellStyle name="Normal 7 3 2 2 2 5 3 2 3" xfId="49643" xr:uid="{00000000-0005-0000-0000-0000396A0000}"/>
    <cellStyle name="Normal 7 3 2 2 2 5 3 3" xfId="23624" xr:uid="{00000000-0005-0000-0000-00003A6A0000}"/>
    <cellStyle name="Normal 7 3 2 2 2 5 3 4" xfId="40970" xr:uid="{00000000-0005-0000-0000-00003B6A0000}"/>
    <cellStyle name="Normal 7 3 2 2 2 5 4" xfId="4115" xr:uid="{00000000-0005-0000-0000-00003C6A0000}"/>
    <cellStyle name="Normal 7 3 2 2 2 5 4 2" xfId="12788" xr:uid="{00000000-0005-0000-0000-00003D6A0000}"/>
    <cellStyle name="Normal 7 3 2 2 2 5 4 2 2" xfId="30141" xr:uid="{00000000-0005-0000-0000-00003E6A0000}"/>
    <cellStyle name="Normal 7 3 2 2 2 5 4 2 3" xfId="47487" xr:uid="{00000000-0005-0000-0000-00003F6A0000}"/>
    <cellStyle name="Normal 7 3 2 2 2 5 4 3" xfId="21468" xr:uid="{00000000-0005-0000-0000-0000406A0000}"/>
    <cellStyle name="Normal 7 3 2 2 2 5 4 4" xfId="38814" xr:uid="{00000000-0005-0000-0000-0000416A0000}"/>
    <cellStyle name="Normal 7 3 2 2 2 5 5" xfId="9162" xr:uid="{00000000-0005-0000-0000-0000426A0000}"/>
    <cellStyle name="Normal 7 3 2 2 2 5 5 2" xfId="26515" xr:uid="{00000000-0005-0000-0000-0000436A0000}"/>
    <cellStyle name="Normal 7 3 2 2 2 5 5 3" xfId="43861" xr:uid="{00000000-0005-0000-0000-0000446A0000}"/>
    <cellStyle name="Normal 7 3 2 2 2 5 6" xfId="17842" xr:uid="{00000000-0005-0000-0000-0000456A0000}"/>
    <cellStyle name="Normal 7 3 2 2 2 5 7" xfId="35188" xr:uid="{00000000-0005-0000-0000-0000466A0000}"/>
    <cellStyle name="Normal 7 3 2 2 2 6" xfId="1910" xr:uid="{00000000-0005-0000-0000-0000476A0000}"/>
    <cellStyle name="Normal 7 3 2 2 2 6 2" xfId="7692" xr:uid="{00000000-0005-0000-0000-0000486A0000}"/>
    <cellStyle name="Normal 7 3 2 2 2 6 2 2" xfId="16365" xr:uid="{00000000-0005-0000-0000-0000496A0000}"/>
    <cellStyle name="Normal 7 3 2 2 2 6 2 2 2" xfId="33718" xr:uid="{00000000-0005-0000-0000-00004A6A0000}"/>
    <cellStyle name="Normal 7 3 2 2 2 6 2 2 3" xfId="51064" xr:uid="{00000000-0005-0000-0000-00004B6A0000}"/>
    <cellStyle name="Normal 7 3 2 2 2 6 2 3" xfId="25045" xr:uid="{00000000-0005-0000-0000-00004C6A0000}"/>
    <cellStyle name="Normal 7 3 2 2 2 6 2 4" xfId="42391" xr:uid="{00000000-0005-0000-0000-00004D6A0000}"/>
    <cellStyle name="Normal 7 3 2 2 2 6 3" xfId="3723" xr:uid="{00000000-0005-0000-0000-00004E6A0000}"/>
    <cellStyle name="Normal 7 3 2 2 2 6 3 2" xfId="12396" xr:uid="{00000000-0005-0000-0000-00004F6A0000}"/>
    <cellStyle name="Normal 7 3 2 2 2 6 3 2 2" xfId="29749" xr:uid="{00000000-0005-0000-0000-0000506A0000}"/>
    <cellStyle name="Normal 7 3 2 2 2 6 3 2 3" xfId="47095" xr:uid="{00000000-0005-0000-0000-0000516A0000}"/>
    <cellStyle name="Normal 7 3 2 2 2 6 3 3" xfId="21076" xr:uid="{00000000-0005-0000-0000-0000526A0000}"/>
    <cellStyle name="Normal 7 3 2 2 2 6 3 4" xfId="38422" xr:uid="{00000000-0005-0000-0000-0000536A0000}"/>
    <cellStyle name="Normal 7 3 2 2 2 6 4" xfId="10583" xr:uid="{00000000-0005-0000-0000-0000546A0000}"/>
    <cellStyle name="Normal 7 3 2 2 2 6 4 2" xfId="27936" xr:uid="{00000000-0005-0000-0000-0000556A0000}"/>
    <cellStyle name="Normal 7 3 2 2 2 6 4 3" xfId="45282" xr:uid="{00000000-0005-0000-0000-0000566A0000}"/>
    <cellStyle name="Normal 7 3 2 2 2 6 5" xfId="19263" xr:uid="{00000000-0005-0000-0000-0000576A0000}"/>
    <cellStyle name="Normal 7 3 2 2 2 6 6" xfId="36609" xr:uid="{00000000-0005-0000-0000-0000586A0000}"/>
    <cellStyle name="Normal 7 3 2 2 2 7" xfId="1224" xr:uid="{00000000-0005-0000-0000-0000596A0000}"/>
    <cellStyle name="Normal 7 3 2 2 2 7 2" xfId="7006" xr:uid="{00000000-0005-0000-0000-00005A6A0000}"/>
    <cellStyle name="Normal 7 3 2 2 2 7 2 2" xfId="15679" xr:uid="{00000000-0005-0000-0000-00005B6A0000}"/>
    <cellStyle name="Normal 7 3 2 2 2 7 2 2 2" xfId="33032" xr:uid="{00000000-0005-0000-0000-00005C6A0000}"/>
    <cellStyle name="Normal 7 3 2 2 2 7 2 2 3" xfId="50378" xr:uid="{00000000-0005-0000-0000-00005D6A0000}"/>
    <cellStyle name="Normal 7 3 2 2 2 7 2 3" xfId="24359" xr:uid="{00000000-0005-0000-0000-00005E6A0000}"/>
    <cellStyle name="Normal 7 3 2 2 2 7 2 4" xfId="41705" xr:uid="{00000000-0005-0000-0000-00005F6A0000}"/>
    <cellStyle name="Normal 7 3 2 2 2 7 3" xfId="4850" xr:uid="{00000000-0005-0000-0000-0000606A0000}"/>
    <cellStyle name="Normal 7 3 2 2 2 7 3 2" xfId="13523" xr:uid="{00000000-0005-0000-0000-0000616A0000}"/>
    <cellStyle name="Normal 7 3 2 2 2 7 3 2 2" xfId="30876" xr:uid="{00000000-0005-0000-0000-0000626A0000}"/>
    <cellStyle name="Normal 7 3 2 2 2 7 3 2 3" xfId="48222" xr:uid="{00000000-0005-0000-0000-0000636A0000}"/>
    <cellStyle name="Normal 7 3 2 2 2 7 3 3" xfId="22203" xr:uid="{00000000-0005-0000-0000-0000646A0000}"/>
    <cellStyle name="Normal 7 3 2 2 2 7 3 4" xfId="39549" xr:uid="{00000000-0005-0000-0000-0000656A0000}"/>
    <cellStyle name="Normal 7 3 2 2 2 7 4" xfId="9897" xr:uid="{00000000-0005-0000-0000-0000666A0000}"/>
    <cellStyle name="Normal 7 3 2 2 2 7 4 2" xfId="27250" xr:uid="{00000000-0005-0000-0000-0000676A0000}"/>
    <cellStyle name="Normal 7 3 2 2 2 7 4 3" xfId="44596" xr:uid="{00000000-0005-0000-0000-0000686A0000}"/>
    <cellStyle name="Normal 7 3 2 2 2 7 5" xfId="18577" xr:uid="{00000000-0005-0000-0000-0000696A0000}"/>
    <cellStyle name="Normal 7 3 2 2 2 7 6" xfId="35923" xr:uid="{00000000-0005-0000-0000-00006A6A0000}"/>
    <cellStyle name="Normal 7 3 2 2 2 8" xfId="5879" xr:uid="{00000000-0005-0000-0000-00006B6A0000}"/>
    <cellStyle name="Normal 7 3 2 2 2 8 2" xfId="14552" xr:uid="{00000000-0005-0000-0000-00006C6A0000}"/>
    <cellStyle name="Normal 7 3 2 2 2 8 2 2" xfId="31905" xr:uid="{00000000-0005-0000-0000-00006D6A0000}"/>
    <cellStyle name="Normal 7 3 2 2 2 8 2 3" xfId="49251" xr:uid="{00000000-0005-0000-0000-00006E6A0000}"/>
    <cellStyle name="Normal 7 3 2 2 2 8 3" xfId="23232" xr:uid="{00000000-0005-0000-0000-00006F6A0000}"/>
    <cellStyle name="Normal 7 3 2 2 2 8 4" xfId="40578" xr:uid="{00000000-0005-0000-0000-0000706A0000}"/>
    <cellStyle name="Normal 7 3 2 2 2 9" xfId="3037" xr:uid="{00000000-0005-0000-0000-0000716A0000}"/>
    <cellStyle name="Normal 7 3 2 2 2 9 2" xfId="11710" xr:uid="{00000000-0005-0000-0000-0000726A0000}"/>
    <cellStyle name="Normal 7 3 2 2 2 9 2 2" xfId="29063" xr:uid="{00000000-0005-0000-0000-0000736A0000}"/>
    <cellStyle name="Normal 7 3 2 2 2 9 2 3" xfId="46409" xr:uid="{00000000-0005-0000-0000-0000746A0000}"/>
    <cellStyle name="Normal 7 3 2 2 2 9 3" xfId="20390" xr:uid="{00000000-0005-0000-0000-0000756A0000}"/>
    <cellStyle name="Normal 7 3 2 2 2 9 4" xfId="37736" xr:uid="{00000000-0005-0000-0000-0000766A0000}"/>
    <cellStyle name="Normal 7 3 2 2 3" xfId="195" xr:uid="{00000000-0005-0000-0000-0000776A0000}"/>
    <cellStyle name="Normal 7 3 2 2 3 10" xfId="17548" xr:uid="{00000000-0005-0000-0000-0000786A0000}"/>
    <cellStyle name="Normal 7 3 2 2 3 11" xfId="34894" xr:uid="{00000000-0005-0000-0000-0000796A0000}"/>
    <cellStyle name="Normal 7 3 2 2 3 2" xfId="685" xr:uid="{00000000-0005-0000-0000-00007A6A0000}"/>
    <cellStyle name="Normal 7 3 2 2 3 2 2" xfId="2498" xr:uid="{00000000-0005-0000-0000-00007B6A0000}"/>
    <cellStyle name="Normal 7 3 2 2 3 2 2 2" xfId="8280" xr:uid="{00000000-0005-0000-0000-00007C6A0000}"/>
    <cellStyle name="Normal 7 3 2 2 3 2 2 2 2" xfId="16953" xr:uid="{00000000-0005-0000-0000-00007D6A0000}"/>
    <cellStyle name="Normal 7 3 2 2 3 2 2 2 2 2" xfId="34306" xr:uid="{00000000-0005-0000-0000-00007E6A0000}"/>
    <cellStyle name="Normal 7 3 2 2 3 2 2 2 2 3" xfId="51652" xr:uid="{00000000-0005-0000-0000-00007F6A0000}"/>
    <cellStyle name="Normal 7 3 2 2 3 2 2 2 3" xfId="25633" xr:uid="{00000000-0005-0000-0000-0000806A0000}"/>
    <cellStyle name="Normal 7 3 2 2 3 2 2 2 4" xfId="42979" xr:uid="{00000000-0005-0000-0000-0000816A0000}"/>
    <cellStyle name="Normal 7 3 2 2 3 2 2 3" xfId="4311" xr:uid="{00000000-0005-0000-0000-0000826A0000}"/>
    <cellStyle name="Normal 7 3 2 2 3 2 2 3 2" xfId="12984" xr:uid="{00000000-0005-0000-0000-0000836A0000}"/>
    <cellStyle name="Normal 7 3 2 2 3 2 2 3 2 2" xfId="30337" xr:uid="{00000000-0005-0000-0000-0000846A0000}"/>
    <cellStyle name="Normal 7 3 2 2 3 2 2 3 2 3" xfId="47683" xr:uid="{00000000-0005-0000-0000-0000856A0000}"/>
    <cellStyle name="Normal 7 3 2 2 3 2 2 3 3" xfId="21664" xr:uid="{00000000-0005-0000-0000-0000866A0000}"/>
    <cellStyle name="Normal 7 3 2 2 3 2 2 3 4" xfId="39010" xr:uid="{00000000-0005-0000-0000-0000876A0000}"/>
    <cellStyle name="Normal 7 3 2 2 3 2 2 4" xfId="11171" xr:uid="{00000000-0005-0000-0000-0000886A0000}"/>
    <cellStyle name="Normal 7 3 2 2 3 2 2 4 2" xfId="28524" xr:uid="{00000000-0005-0000-0000-0000896A0000}"/>
    <cellStyle name="Normal 7 3 2 2 3 2 2 4 3" xfId="45870" xr:uid="{00000000-0005-0000-0000-00008A6A0000}"/>
    <cellStyle name="Normal 7 3 2 2 3 2 2 5" xfId="19851" xr:uid="{00000000-0005-0000-0000-00008B6A0000}"/>
    <cellStyle name="Normal 7 3 2 2 3 2 2 6" xfId="37197" xr:uid="{00000000-0005-0000-0000-00008C6A0000}"/>
    <cellStyle name="Normal 7 3 2 2 3 2 3" xfId="1420" xr:uid="{00000000-0005-0000-0000-00008D6A0000}"/>
    <cellStyle name="Normal 7 3 2 2 3 2 3 2" xfId="7202" xr:uid="{00000000-0005-0000-0000-00008E6A0000}"/>
    <cellStyle name="Normal 7 3 2 2 3 2 3 2 2" xfId="15875" xr:uid="{00000000-0005-0000-0000-00008F6A0000}"/>
    <cellStyle name="Normal 7 3 2 2 3 2 3 2 2 2" xfId="33228" xr:uid="{00000000-0005-0000-0000-0000906A0000}"/>
    <cellStyle name="Normal 7 3 2 2 3 2 3 2 2 3" xfId="50574" xr:uid="{00000000-0005-0000-0000-0000916A0000}"/>
    <cellStyle name="Normal 7 3 2 2 3 2 3 2 3" xfId="24555" xr:uid="{00000000-0005-0000-0000-0000926A0000}"/>
    <cellStyle name="Normal 7 3 2 2 3 2 3 2 4" xfId="41901" xr:uid="{00000000-0005-0000-0000-0000936A0000}"/>
    <cellStyle name="Normal 7 3 2 2 3 2 3 3" xfId="5046" xr:uid="{00000000-0005-0000-0000-0000946A0000}"/>
    <cellStyle name="Normal 7 3 2 2 3 2 3 3 2" xfId="13719" xr:uid="{00000000-0005-0000-0000-0000956A0000}"/>
    <cellStyle name="Normal 7 3 2 2 3 2 3 3 2 2" xfId="31072" xr:uid="{00000000-0005-0000-0000-0000966A0000}"/>
    <cellStyle name="Normal 7 3 2 2 3 2 3 3 2 3" xfId="48418" xr:uid="{00000000-0005-0000-0000-0000976A0000}"/>
    <cellStyle name="Normal 7 3 2 2 3 2 3 3 3" xfId="22399" xr:uid="{00000000-0005-0000-0000-0000986A0000}"/>
    <cellStyle name="Normal 7 3 2 2 3 2 3 3 4" xfId="39745" xr:uid="{00000000-0005-0000-0000-0000996A0000}"/>
    <cellStyle name="Normal 7 3 2 2 3 2 3 4" xfId="10093" xr:uid="{00000000-0005-0000-0000-00009A6A0000}"/>
    <cellStyle name="Normal 7 3 2 2 3 2 3 4 2" xfId="27446" xr:uid="{00000000-0005-0000-0000-00009B6A0000}"/>
    <cellStyle name="Normal 7 3 2 2 3 2 3 4 3" xfId="44792" xr:uid="{00000000-0005-0000-0000-00009C6A0000}"/>
    <cellStyle name="Normal 7 3 2 2 3 2 3 5" xfId="18773" xr:uid="{00000000-0005-0000-0000-00009D6A0000}"/>
    <cellStyle name="Normal 7 3 2 2 3 2 3 6" xfId="36119" xr:uid="{00000000-0005-0000-0000-00009E6A0000}"/>
    <cellStyle name="Normal 7 3 2 2 3 2 4" xfId="6467" xr:uid="{00000000-0005-0000-0000-00009F6A0000}"/>
    <cellStyle name="Normal 7 3 2 2 3 2 4 2" xfId="15140" xr:uid="{00000000-0005-0000-0000-0000A06A0000}"/>
    <cellStyle name="Normal 7 3 2 2 3 2 4 2 2" xfId="32493" xr:uid="{00000000-0005-0000-0000-0000A16A0000}"/>
    <cellStyle name="Normal 7 3 2 2 3 2 4 2 3" xfId="49839" xr:uid="{00000000-0005-0000-0000-0000A26A0000}"/>
    <cellStyle name="Normal 7 3 2 2 3 2 4 3" xfId="23820" xr:uid="{00000000-0005-0000-0000-0000A36A0000}"/>
    <cellStyle name="Normal 7 3 2 2 3 2 4 4" xfId="41166" xr:uid="{00000000-0005-0000-0000-0000A46A0000}"/>
    <cellStyle name="Normal 7 3 2 2 3 2 5" xfId="3233" xr:uid="{00000000-0005-0000-0000-0000A56A0000}"/>
    <cellStyle name="Normal 7 3 2 2 3 2 5 2" xfId="11906" xr:uid="{00000000-0005-0000-0000-0000A66A0000}"/>
    <cellStyle name="Normal 7 3 2 2 3 2 5 2 2" xfId="29259" xr:uid="{00000000-0005-0000-0000-0000A76A0000}"/>
    <cellStyle name="Normal 7 3 2 2 3 2 5 2 3" xfId="46605" xr:uid="{00000000-0005-0000-0000-0000A86A0000}"/>
    <cellStyle name="Normal 7 3 2 2 3 2 5 3" xfId="20586" xr:uid="{00000000-0005-0000-0000-0000A96A0000}"/>
    <cellStyle name="Normal 7 3 2 2 3 2 5 4" xfId="37932" xr:uid="{00000000-0005-0000-0000-0000AA6A0000}"/>
    <cellStyle name="Normal 7 3 2 2 3 2 6" xfId="9358" xr:uid="{00000000-0005-0000-0000-0000AB6A0000}"/>
    <cellStyle name="Normal 7 3 2 2 3 2 6 2" xfId="26711" xr:uid="{00000000-0005-0000-0000-0000AC6A0000}"/>
    <cellStyle name="Normal 7 3 2 2 3 2 6 3" xfId="44057" xr:uid="{00000000-0005-0000-0000-0000AD6A0000}"/>
    <cellStyle name="Normal 7 3 2 2 3 2 7" xfId="18038" xr:uid="{00000000-0005-0000-0000-0000AE6A0000}"/>
    <cellStyle name="Normal 7 3 2 2 3 2 8" xfId="35384" xr:uid="{00000000-0005-0000-0000-0000AF6A0000}"/>
    <cellStyle name="Normal 7 3 2 2 3 3" xfId="930" xr:uid="{00000000-0005-0000-0000-0000B06A0000}"/>
    <cellStyle name="Normal 7 3 2 2 3 3 2" xfId="2743" xr:uid="{00000000-0005-0000-0000-0000B16A0000}"/>
    <cellStyle name="Normal 7 3 2 2 3 3 2 2" xfId="8525" xr:uid="{00000000-0005-0000-0000-0000B26A0000}"/>
    <cellStyle name="Normal 7 3 2 2 3 3 2 2 2" xfId="17198" xr:uid="{00000000-0005-0000-0000-0000B36A0000}"/>
    <cellStyle name="Normal 7 3 2 2 3 3 2 2 2 2" xfId="34551" xr:uid="{00000000-0005-0000-0000-0000B46A0000}"/>
    <cellStyle name="Normal 7 3 2 2 3 3 2 2 2 3" xfId="51897" xr:uid="{00000000-0005-0000-0000-0000B56A0000}"/>
    <cellStyle name="Normal 7 3 2 2 3 3 2 2 3" xfId="25878" xr:uid="{00000000-0005-0000-0000-0000B66A0000}"/>
    <cellStyle name="Normal 7 3 2 2 3 3 2 2 4" xfId="43224" xr:uid="{00000000-0005-0000-0000-0000B76A0000}"/>
    <cellStyle name="Normal 7 3 2 2 3 3 2 3" xfId="4556" xr:uid="{00000000-0005-0000-0000-0000B86A0000}"/>
    <cellStyle name="Normal 7 3 2 2 3 3 2 3 2" xfId="13229" xr:uid="{00000000-0005-0000-0000-0000B96A0000}"/>
    <cellStyle name="Normal 7 3 2 2 3 3 2 3 2 2" xfId="30582" xr:uid="{00000000-0005-0000-0000-0000BA6A0000}"/>
    <cellStyle name="Normal 7 3 2 2 3 3 2 3 2 3" xfId="47928" xr:uid="{00000000-0005-0000-0000-0000BB6A0000}"/>
    <cellStyle name="Normal 7 3 2 2 3 3 2 3 3" xfId="21909" xr:uid="{00000000-0005-0000-0000-0000BC6A0000}"/>
    <cellStyle name="Normal 7 3 2 2 3 3 2 3 4" xfId="39255" xr:uid="{00000000-0005-0000-0000-0000BD6A0000}"/>
    <cellStyle name="Normal 7 3 2 2 3 3 2 4" xfId="11416" xr:uid="{00000000-0005-0000-0000-0000BE6A0000}"/>
    <cellStyle name="Normal 7 3 2 2 3 3 2 4 2" xfId="28769" xr:uid="{00000000-0005-0000-0000-0000BF6A0000}"/>
    <cellStyle name="Normal 7 3 2 2 3 3 2 4 3" xfId="46115" xr:uid="{00000000-0005-0000-0000-0000C06A0000}"/>
    <cellStyle name="Normal 7 3 2 2 3 3 2 5" xfId="20096" xr:uid="{00000000-0005-0000-0000-0000C16A0000}"/>
    <cellStyle name="Normal 7 3 2 2 3 3 2 6" xfId="37442" xr:uid="{00000000-0005-0000-0000-0000C26A0000}"/>
    <cellStyle name="Normal 7 3 2 2 3 3 3" xfId="1665" xr:uid="{00000000-0005-0000-0000-0000C36A0000}"/>
    <cellStyle name="Normal 7 3 2 2 3 3 3 2" xfId="7447" xr:uid="{00000000-0005-0000-0000-0000C46A0000}"/>
    <cellStyle name="Normal 7 3 2 2 3 3 3 2 2" xfId="16120" xr:uid="{00000000-0005-0000-0000-0000C56A0000}"/>
    <cellStyle name="Normal 7 3 2 2 3 3 3 2 2 2" xfId="33473" xr:uid="{00000000-0005-0000-0000-0000C66A0000}"/>
    <cellStyle name="Normal 7 3 2 2 3 3 3 2 2 3" xfId="50819" xr:uid="{00000000-0005-0000-0000-0000C76A0000}"/>
    <cellStyle name="Normal 7 3 2 2 3 3 3 2 3" xfId="24800" xr:uid="{00000000-0005-0000-0000-0000C86A0000}"/>
    <cellStyle name="Normal 7 3 2 2 3 3 3 2 4" xfId="42146" xr:uid="{00000000-0005-0000-0000-0000C96A0000}"/>
    <cellStyle name="Normal 7 3 2 2 3 3 3 3" xfId="5291" xr:uid="{00000000-0005-0000-0000-0000CA6A0000}"/>
    <cellStyle name="Normal 7 3 2 2 3 3 3 3 2" xfId="13964" xr:uid="{00000000-0005-0000-0000-0000CB6A0000}"/>
    <cellStyle name="Normal 7 3 2 2 3 3 3 3 2 2" xfId="31317" xr:uid="{00000000-0005-0000-0000-0000CC6A0000}"/>
    <cellStyle name="Normal 7 3 2 2 3 3 3 3 2 3" xfId="48663" xr:uid="{00000000-0005-0000-0000-0000CD6A0000}"/>
    <cellStyle name="Normal 7 3 2 2 3 3 3 3 3" xfId="22644" xr:uid="{00000000-0005-0000-0000-0000CE6A0000}"/>
    <cellStyle name="Normal 7 3 2 2 3 3 3 3 4" xfId="39990" xr:uid="{00000000-0005-0000-0000-0000CF6A0000}"/>
    <cellStyle name="Normal 7 3 2 2 3 3 3 4" xfId="10338" xr:uid="{00000000-0005-0000-0000-0000D06A0000}"/>
    <cellStyle name="Normal 7 3 2 2 3 3 3 4 2" xfId="27691" xr:uid="{00000000-0005-0000-0000-0000D16A0000}"/>
    <cellStyle name="Normal 7 3 2 2 3 3 3 4 3" xfId="45037" xr:uid="{00000000-0005-0000-0000-0000D26A0000}"/>
    <cellStyle name="Normal 7 3 2 2 3 3 3 5" xfId="19018" xr:uid="{00000000-0005-0000-0000-0000D36A0000}"/>
    <cellStyle name="Normal 7 3 2 2 3 3 3 6" xfId="36364" xr:uid="{00000000-0005-0000-0000-0000D46A0000}"/>
    <cellStyle name="Normal 7 3 2 2 3 3 4" xfId="6712" xr:uid="{00000000-0005-0000-0000-0000D56A0000}"/>
    <cellStyle name="Normal 7 3 2 2 3 3 4 2" xfId="15385" xr:uid="{00000000-0005-0000-0000-0000D66A0000}"/>
    <cellStyle name="Normal 7 3 2 2 3 3 4 2 2" xfId="32738" xr:uid="{00000000-0005-0000-0000-0000D76A0000}"/>
    <cellStyle name="Normal 7 3 2 2 3 3 4 2 3" xfId="50084" xr:uid="{00000000-0005-0000-0000-0000D86A0000}"/>
    <cellStyle name="Normal 7 3 2 2 3 3 4 3" xfId="24065" xr:uid="{00000000-0005-0000-0000-0000D96A0000}"/>
    <cellStyle name="Normal 7 3 2 2 3 3 4 4" xfId="41411" xr:uid="{00000000-0005-0000-0000-0000DA6A0000}"/>
    <cellStyle name="Normal 7 3 2 2 3 3 5" xfId="3478" xr:uid="{00000000-0005-0000-0000-0000DB6A0000}"/>
    <cellStyle name="Normal 7 3 2 2 3 3 5 2" xfId="12151" xr:uid="{00000000-0005-0000-0000-0000DC6A0000}"/>
    <cellStyle name="Normal 7 3 2 2 3 3 5 2 2" xfId="29504" xr:uid="{00000000-0005-0000-0000-0000DD6A0000}"/>
    <cellStyle name="Normal 7 3 2 2 3 3 5 2 3" xfId="46850" xr:uid="{00000000-0005-0000-0000-0000DE6A0000}"/>
    <cellStyle name="Normal 7 3 2 2 3 3 5 3" xfId="20831" xr:uid="{00000000-0005-0000-0000-0000DF6A0000}"/>
    <cellStyle name="Normal 7 3 2 2 3 3 5 4" xfId="38177" xr:uid="{00000000-0005-0000-0000-0000E06A0000}"/>
    <cellStyle name="Normal 7 3 2 2 3 3 6" xfId="9603" xr:uid="{00000000-0005-0000-0000-0000E16A0000}"/>
    <cellStyle name="Normal 7 3 2 2 3 3 6 2" xfId="26956" xr:uid="{00000000-0005-0000-0000-0000E26A0000}"/>
    <cellStyle name="Normal 7 3 2 2 3 3 6 3" xfId="44302" xr:uid="{00000000-0005-0000-0000-0000E36A0000}"/>
    <cellStyle name="Normal 7 3 2 2 3 3 7" xfId="18283" xr:uid="{00000000-0005-0000-0000-0000E46A0000}"/>
    <cellStyle name="Normal 7 3 2 2 3 3 8" xfId="35629" xr:uid="{00000000-0005-0000-0000-0000E56A0000}"/>
    <cellStyle name="Normal 7 3 2 2 3 4" xfId="440" xr:uid="{00000000-0005-0000-0000-0000E66A0000}"/>
    <cellStyle name="Normal 7 3 2 2 3 4 2" xfId="2253" xr:uid="{00000000-0005-0000-0000-0000E76A0000}"/>
    <cellStyle name="Normal 7 3 2 2 3 4 2 2" xfId="8035" xr:uid="{00000000-0005-0000-0000-0000E86A0000}"/>
    <cellStyle name="Normal 7 3 2 2 3 4 2 2 2" xfId="16708" xr:uid="{00000000-0005-0000-0000-0000E96A0000}"/>
    <cellStyle name="Normal 7 3 2 2 3 4 2 2 2 2" xfId="34061" xr:uid="{00000000-0005-0000-0000-0000EA6A0000}"/>
    <cellStyle name="Normal 7 3 2 2 3 4 2 2 2 3" xfId="51407" xr:uid="{00000000-0005-0000-0000-0000EB6A0000}"/>
    <cellStyle name="Normal 7 3 2 2 3 4 2 2 3" xfId="25388" xr:uid="{00000000-0005-0000-0000-0000EC6A0000}"/>
    <cellStyle name="Normal 7 3 2 2 3 4 2 2 4" xfId="42734" xr:uid="{00000000-0005-0000-0000-0000ED6A0000}"/>
    <cellStyle name="Normal 7 3 2 2 3 4 2 3" xfId="5536" xr:uid="{00000000-0005-0000-0000-0000EE6A0000}"/>
    <cellStyle name="Normal 7 3 2 2 3 4 2 3 2" xfId="14209" xr:uid="{00000000-0005-0000-0000-0000EF6A0000}"/>
    <cellStyle name="Normal 7 3 2 2 3 4 2 3 2 2" xfId="31562" xr:uid="{00000000-0005-0000-0000-0000F06A0000}"/>
    <cellStyle name="Normal 7 3 2 2 3 4 2 3 2 3" xfId="48908" xr:uid="{00000000-0005-0000-0000-0000F16A0000}"/>
    <cellStyle name="Normal 7 3 2 2 3 4 2 3 3" xfId="22889" xr:uid="{00000000-0005-0000-0000-0000F26A0000}"/>
    <cellStyle name="Normal 7 3 2 2 3 4 2 3 4" xfId="40235" xr:uid="{00000000-0005-0000-0000-0000F36A0000}"/>
    <cellStyle name="Normal 7 3 2 2 3 4 2 4" xfId="10926" xr:uid="{00000000-0005-0000-0000-0000F46A0000}"/>
    <cellStyle name="Normal 7 3 2 2 3 4 2 4 2" xfId="28279" xr:uid="{00000000-0005-0000-0000-0000F56A0000}"/>
    <cellStyle name="Normal 7 3 2 2 3 4 2 4 3" xfId="45625" xr:uid="{00000000-0005-0000-0000-0000F66A0000}"/>
    <cellStyle name="Normal 7 3 2 2 3 4 2 5" xfId="19606" xr:uid="{00000000-0005-0000-0000-0000F76A0000}"/>
    <cellStyle name="Normal 7 3 2 2 3 4 2 6" xfId="36952" xr:uid="{00000000-0005-0000-0000-0000F86A0000}"/>
    <cellStyle name="Normal 7 3 2 2 3 4 3" xfId="6222" xr:uid="{00000000-0005-0000-0000-0000F96A0000}"/>
    <cellStyle name="Normal 7 3 2 2 3 4 3 2" xfId="14895" xr:uid="{00000000-0005-0000-0000-0000FA6A0000}"/>
    <cellStyle name="Normal 7 3 2 2 3 4 3 2 2" xfId="32248" xr:uid="{00000000-0005-0000-0000-0000FB6A0000}"/>
    <cellStyle name="Normal 7 3 2 2 3 4 3 2 3" xfId="49594" xr:uid="{00000000-0005-0000-0000-0000FC6A0000}"/>
    <cellStyle name="Normal 7 3 2 2 3 4 3 3" xfId="23575" xr:uid="{00000000-0005-0000-0000-0000FD6A0000}"/>
    <cellStyle name="Normal 7 3 2 2 3 4 3 4" xfId="40921" xr:uid="{00000000-0005-0000-0000-0000FE6A0000}"/>
    <cellStyle name="Normal 7 3 2 2 3 4 4" xfId="4066" xr:uid="{00000000-0005-0000-0000-0000FF6A0000}"/>
    <cellStyle name="Normal 7 3 2 2 3 4 4 2" xfId="12739" xr:uid="{00000000-0005-0000-0000-0000006B0000}"/>
    <cellStyle name="Normal 7 3 2 2 3 4 4 2 2" xfId="30092" xr:uid="{00000000-0005-0000-0000-0000016B0000}"/>
    <cellStyle name="Normal 7 3 2 2 3 4 4 2 3" xfId="47438" xr:uid="{00000000-0005-0000-0000-0000026B0000}"/>
    <cellStyle name="Normal 7 3 2 2 3 4 4 3" xfId="21419" xr:uid="{00000000-0005-0000-0000-0000036B0000}"/>
    <cellStyle name="Normal 7 3 2 2 3 4 4 4" xfId="38765" xr:uid="{00000000-0005-0000-0000-0000046B0000}"/>
    <cellStyle name="Normal 7 3 2 2 3 4 5" xfId="9113" xr:uid="{00000000-0005-0000-0000-0000056B0000}"/>
    <cellStyle name="Normal 7 3 2 2 3 4 5 2" xfId="26466" xr:uid="{00000000-0005-0000-0000-0000066B0000}"/>
    <cellStyle name="Normal 7 3 2 2 3 4 5 3" xfId="43812" xr:uid="{00000000-0005-0000-0000-0000076B0000}"/>
    <cellStyle name="Normal 7 3 2 2 3 4 6" xfId="17793" xr:uid="{00000000-0005-0000-0000-0000086B0000}"/>
    <cellStyle name="Normal 7 3 2 2 3 4 7" xfId="35139" xr:uid="{00000000-0005-0000-0000-0000096B0000}"/>
    <cellStyle name="Normal 7 3 2 2 3 5" xfId="2008" xr:uid="{00000000-0005-0000-0000-00000A6B0000}"/>
    <cellStyle name="Normal 7 3 2 2 3 5 2" xfId="7790" xr:uid="{00000000-0005-0000-0000-00000B6B0000}"/>
    <cellStyle name="Normal 7 3 2 2 3 5 2 2" xfId="16463" xr:uid="{00000000-0005-0000-0000-00000C6B0000}"/>
    <cellStyle name="Normal 7 3 2 2 3 5 2 2 2" xfId="33816" xr:uid="{00000000-0005-0000-0000-00000D6B0000}"/>
    <cellStyle name="Normal 7 3 2 2 3 5 2 2 3" xfId="51162" xr:uid="{00000000-0005-0000-0000-00000E6B0000}"/>
    <cellStyle name="Normal 7 3 2 2 3 5 2 3" xfId="25143" xr:uid="{00000000-0005-0000-0000-00000F6B0000}"/>
    <cellStyle name="Normal 7 3 2 2 3 5 2 4" xfId="42489" xr:uid="{00000000-0005-0000-0000-0000106B0000}"/>
    <cellStyle name="Normal 7 3 2 2 3 5 3" xfId="3821" xr:uid="{00000000-0005-0000-0000-0000116B0000}"/>
    <cellStyle name="Normal 7 3 2 2 3 5 3 2" xfId="12494" xr:uid="{00000000-0005-0000-0000-0000126B0000}"/>
    <cellStyle name="Normal 7 3 2 2 3 5 3 2 2" xfId="29847" xr:uid="{00000000-0005-0000-0000-0000136B0000}"/>
    <cellStyle name="Normal 7 3 2 2 3 5 3 2 3" xfId="47193" xr:uid="{00000000-0005-0000-0000-0000146B0000}"/>
    <cellStyle name="Normal 7 3 2 2 3 5 3 3" xfId="21174" xr:uid="{00000000-0005-0000-0000-0000156B0000}"/>
    <cellStyle name="Normal 7 3 2 2 3 5 3 4" xfId="38520" xr:uid="{00000000-0005-0000-0000-0000166B0000}"/>
    <cellStyle name="Normal 7 3 2 2 3 5 4" xfId="10681" xr:uid="{00000000-0005-0000-0000-0000176B0000}"/>
    <cellStyle name="Normal 7 3 2 2 3 5 4 2" xfId="28034" xr:uid="{00000000-0005-0000-0000-0000186B0000}"/>
    <cellStyle name="Normal 7 3 2 2 3 5 4 3" xfId="45380" xr:uid="{00000000-0005-0000-0000-0000196B0000}"/>
    <cellStyle name="Normal 7 3 2 2 3 5 5" xfId="19361" xr:uid="{00000000-0005-0000-0000-00001A6B0000}"/>
    <cellStyle name="Normal 7 3 2 2 3 5 6" xfId="36707" xr:uid="{00000000-0005-0000-0000-00001B6B0000}"/>
    <cellStyle name="Normal 7 3 2 2 3 6" xfId="1175" xr:uid="{00000000-0005-0000-0000-00001C6B0000}"/>
    <cellStyle name="Normal 7 3 2 2 3 6 2" xfId="6957" xr:uid="{00000000-0005-0000-0000-00001D6B0000}"/>
    <cellStyle name="Normal 7 3 2 2 3 6 2 2" xfId="15630" xr:uid="{00000000-0005-0000-0000-00001E6B0000}"/>
    <cellStyle name="Normal 7 3 2 2 3 6 2 2 2" xfId="32983" xr:uid="{00000000-0005-0000-0000-00001F6B0000}"/>
    <cellStyle name="Normal 7 3 2 2 3 6 2 2 3" xfId="50329" xr:uid="{00000000-0005-0000-0000-0000206B0000}"/>
    <cellStyle name="Normal 7 3 2 2 3 6 2 3" xfId="24310" xr:uid="{00000000-0005-0000-0000-0000216B0000}"/>
    <cellStyle name="Normal 7 3 2 2 3 6 2 4" xfId="41656" xr:uid="{00000000-0005-0000-0000-0000226B0000}"/>
    <cellStyle name="Normal 7 3 2 2 3 6 3" xfId="4801" xr:uid="{00000000-0005-0000-0000-0000236B0000}"/>
    <cellStyle name="Normal 7 3 2 2 3 6 3 2" xfId="13474" xr:uid="{00000000-0005-0000-0000-0000246B0000}"/>
    <cellStyle name="Normal 7 3 2 2 3 6 3 2 2" xfId="30827" xr:uid="{00000000-0005-0000-0000-0000256B0000}"/>
    <cellStyle name="Normal 7 3 2 2 3 6 3 2 3" xfId="48173" xr:uid="{00000000-0005-0000-0000-0000266B0000}"/>
    <cellStyle name="Normal 7 3 2 2 3 6 3 3" xfId="22154" xr:uid="{00000000-0005-0000-0000-0000276B0000}"/>
    <cellStyle name="Normal 7 3 2 2 3 6 3 4" xfId="39500" xr:uid="{00000000-0005-0000-0000-0000286B0000}"/>
    <cellStyle name="Normal 7 3 2 2 3 6 4" xfId="9848" xr:uid="{00000000-0005-0000-0000-0000296B0000}"/>
    <cellStyle name="Normal 7 3 2 2 3 6 4 2" xfId="27201" xr:uid="{00000000-0005-0000-0000-00002A6B0000}"/>
    <cellStyle name="Normal 7 3 2 2 3 6 4 3" xfId="44547" xr:uid="{00000000-0005-0000-0000-00002B6B0000}"/>
    <cellStyle name="Normal 7 3 2 2 3 6 5" xfId="18528" xr:uid="{00000000-0005-0000-0000-00002C6B0000}"/>
    <cellStyle name="Normal 7 3 2 2 3 6 6" xfId="35874" xr:uid="{00000000-0005-0000-0000-00002D6B0000}"/>
    <cellStyle name="Normal 7 3 2 2 3 7" xfId="5977" xr:uid="{00000000-0005-0000-0000-00002E6B0000}"/>
    <cellStyle name="Normal 7 3 2 2 3 7 2" xfId="14650" xr:uid="{00000000-0005-0000-0000-00002F6B0000}"/>
    <cellStyle name="Normal 7 3 2 2 3 7 2 2" xfId="32003" xr:uid="{00000000-0005-0000-0000-0000306B0000}"/>
    <cellStyle name="Normal 7 3 2 2 3 7 2 3" xfId="49349" xr:uid="{00000000-0005-0000-0000-0000316B0000}"/>
    <cellStyle name="Normal 7 3 2 2 3 7 3" xfId="23330" xr:uid="{00000000-0005-0000-0000-0000326B0000}"/>
    <cellStyle name="Normal 7 3 2 2 3 7 4" xfId="40676" xr:uid="{00000000-0005-0000-0000-0000336B0000}"/>
    <cellStyle name="Normal 7 3 2 2 3 8" xfId="2988" xr:uid="{00000000-0005-0000-0000-0000346B0000}"/>
    <cellStyle name="Normal 7 3 2 2 3 8 2" xfId="11661" xr:uid="{00000000-0005-0000-0000-0000356B0000}"/>
    <cellStyle name="Normal 7 3 2 2 3 8 2 2" xfId="29014" xr:uid="{00000000-0005-0000-0000-0000366B0000}"/>
    <cellStyle name="Normal 7 3 2 2 3 8 2 3" xfId="46360" xr:uid="{00000000-0005-0000-0000-0000376B0000}"/>
    <cellStyle name="Normal 7 3 2 2 3 8 3" xfId="20341" xr:uid="{00000000-0005-0000-0000-0000386B0000}"/>
    <cellStyle name="Normal 7 3 2 2 3 8 4" xfId="37687" xr:uid="{00000000-0005-0000-0000-0000396B0000}"/>
    <cellStyle name="Normal 7 3 2 2 3 9" xfId="8868" xr:uid="{00000000-0005-0000-0000-00003A6B0000}"/>
    <cellStyle name="Normal 7 3 2 2 3 9 2" xfId="26221" xr:uid="{00000000-0005-0000-0000-00003B6B0000}"/>
    <cellStyle name="Normal 7 3 2 2 3 9 3" xfId="43567" xr:uid="{00000000-0005-0000-0000-00003C6B0000}"/>
    <cellStyle name="Normal 7 3 2 2 4" xfId="293" xr:uid="{00000000-0005-0000-0000-00003D6B0000}"/>
    <cellStyle name="Normal 7 3 2 2 4 10" xfId="34992" xr:uid="{00000000-0005-0000-0000-00003E6B0000}"/>
    <cellStyle name="Normal 7 3 2 2 4 2" xfId="1028" xr:uid="{00000000-0005-0000-0000-00003F6B0000}"/>
    <cellStyle name="Normal 7 3 2 2 4 2 2" xfId="2841" xr:uid="{00000000-0005-0000-0000-0000406B0000}"/>
    <cellStyle name="Normal 7 3 2 2 4 2 2 2" xfId="8623" xr:uid="{00000000-0005-0000-0000-0000416B0000}"/>
    <cellStyle name="Normal 7 3 2 2 4 2 2 2 2" xfId="17296" xr:uid="{00000000-0005-0000-0000-0000426B0000}"/>
    <cellStyle name="Normal 7 3 2 2 4 2 2 2 2 2" xfId="34649" xr:uid="{00000000-0005-0000-0000-0000436B0000}"/>
    <cellStyle name="Normal 7 3 2 2 4 2 2 2 2 3" xfId="51995" xr:uid="{00000000-0005-0000-0000-0000446B0000}"/>
    <cellStyle name="Normal 7 3 2 2 4 2 2 2 3" xfId="25976" xr:uid="{00000000-0005-0000-0000-0000456B0000}"/>
    <cellStyle name="Normal 7 3 2 2 4 2 2 2 4" xfId="43322" xr:uid="{00000000-0005-0000-0000-0000466B0000}"/>
    <cellStyle name="Normal 7 3 2 2 4 2 2 3" xfId="4654" xr:uid="{00000000-0005-0000-0000-0000476B0000}"/>
    <cellStyle name="Normal 7 3 2 2 4 2 2 3 2" xfId="13327" xr:uid="{00000000-0005-0000-0000-0000486B0000}"/>
    <cellStyle name="Normal 7 3 2 2 4 2 2 3 2 2" xfId="30680" xr:uid="{00000000-0005-0000-0000-0000496B0000}"/>
    <cellStyle name="Normal 7 3 2 2 4 2 2 3 2 3" xfId="48026" xr:uid="{00000000-0005-0000-0000-00004A6B0000}"/>
    <cellStyle name="Normal 7 3 2 2 4 2 2 3 3" xfId="22007" xr:uid="{00000000-0005-0000-0000-00004B6B0000}"/>
    <cellStyle name="Normal 7 3 2 2 4 2 2 3 4" xfId="39353" xr:uid="{00000000-0005-0000-0000-00004C6B0000}"/>
    <cellStyle name="Normal 7 3 2 2 4 2 2 4" xfId="11514" xr:uid="{00000000-0005-0000-0000-00004D6B0000}"/>
    <cellStyle name="Normal 7 3 2 2 4 2 2 4 2" xfId="28867" xr:uid="{00000000-0005-0000-0000-00004E6B0000}"/>
    <cellStyle name="Normal 7 3 2 2 4 2 2 4 3" xfId="46213" xr:uid="{00000000-0005-0000-0000-00004F6B0000}"/>
    <cellStyle name="Normal 7 3 2 2 4 2 2 5" xfId="20194" xr:uid="{00000000-0005-0000-0000-0000506B0000}"/>
    <cellStyle name="Normal 7 3 2 2 4 2 2 6" xfId="37540" xr:uid="{00000000-0005-0000-0000-0000516B0000}"/>
    <cellStyle name="Normal 7 3 2 2 4 2 3" xfId="1763" xr:uid="{00000000-0005-0000-0000-0000526B0000}"/>
    <cellStyle name="Normal 7 3 2 2 4 2 3 2" xfId="7545" xr:uid="{00000000-0005-0000-0000-0000536B0000}"/>
    <cellStyle name="Normal 7 3 2 2 4 2 3 2 2" xfId="16218" xr:uid="{00000000-0005-0000-0000-0000546B0000}"/>
    <cellStyle name="Normal 7 3 2 2 4 2 3 2 2 2" xfId="33571" xr:uid="{00000000-0005-0000-0000-0000556B0000}"/>
    <cellStyle name="Normal 7 3 2 2 4 2 3 2 2 3" xfId="50917" xr:uid="{00000000-0005-0000-0000-0000566B0000}"/>
    <cellStyle name="Normal 7 3 2 2 4 2 3 2 3" xfId="24898" xr:uid="{00000000-0005-0000-0000-0000576B0000}"/>
    <cellStyle name="Normal 7 3 2 2 4 2 3 2 4" xfId="42244" xr:uid="{00000000-0005-0000-0000-0000586B0000}"/>
    <cellStyle name="Normal 7 3 2 2 4 2 3 3" xfId="5389" xr:uid="{00000000-0005-0000-0000-0000596B0000}"/>
    <cellStyle name="Normal 7 3 2 2 4 2 3 3 2" xfId="14062" xr:uid="{00000000-0005-0000-0000-00005A6B0000}"/>
    <cellStyle name="Normal 7 3 2 2 4 2 3 3 2 2" xfId="31415" xr:uid="{00000000-0005-0000-0000-00005B6B0000}"/>
    <cellStyle name="Normal 7 3 2 2 4 2 3 3 2 3" xfId="48761" xr:uid="{00000000-0005-0000-0000-00005C6B0000}"/>
    <cellStyle name="Normal 7 3 2 2 4 2 3 3 3" xfId="22742" xr:uid="{00000000-0005-0000-0000-00005D6B0000}"/>
    <cellStyle name="Normal 7 3 2 2 4 2 3 3 4" xfId="40088" xr:uid="{00000000-0005-0000-0000-00005E6B0000}"/>
    <cellStyle name="Normal 7 3 2 2 4 2 3 4" xfId="10436" xr:uid="{00000000-0005-0000-0000-00005F6B0000}"/>
    <cellStyle name="Normal 7 3 2 2 4 2 3 4 2" xfId="27789" xr:uid="{00000000-0005-0000-0000-0000606B0000}"/>
    <cellStyle name="Normal 7 3 2 2 4 2 3 4 3" xfId="45135" xr:uid="{00000000-0005-0000-0000-0000616B0000}"/>
    <cellStyle name="Normal 7 3 2 2 4 2 3 5" xfId="19116" xr:uid="{00000000-0005-0000-0000-0000626B0000}"/>
    <cellStyle name="Normal 7 3 2 2 4 2 3 6" xfId="36462" xr:uid="{00000000-0005-0000-0000-0000636B0000}"/>
    <cellStyle name="Normal 7 3 2 2 4 2 4" xfId="6810" xr:uid="{00000000-0005-0000-0000-0000646B0000}"/>
    <cellStyle name="Normal 7 3 2 2 4 2 4 2" xfId="15483" xr:uid="{00000000-0005-0000-0000-0000656B0000}"/>
    <cellStyle name="Normal 7 3 2 2 4 2 4 2 2" xfId="32836" xr:uid="{00000000-0005-0000-0000-0000666B0000}"/>
    <cellStyle name="Normal 7 3 2 2 4 2 4 2 3" xfId="50182" xr:uid="{00000000-0005-0000-0000-0000676B0000}"/>
    <cellStyle name="Normal 7 3 2 2 4 2 4 3" xfId="24163" xr:uid="{00000000-0005-0000-0000-0000686B0000}"/>
    <cellStyle name="Normal 7 3 2 2 4 2 4 4" xfId="41509" xr:uid="{00000000-0005-0000-0000-0000696B0000}"/>
    <cellStyle name="Normal 7 3 2 2 4 2 5" xfId="3576" xr:uid="{00000000-0005-0000-0000-00006A6B0000}"/>
    <cellStyle name="Normal 7 3 2 2 4 2 5 2" xfId="12249" xr:uid="{00000000-0005-0000-0000-00006B6B0000}"/>
    <cellStyle name="Normal 7 3 2 2 4 2 5 2 2" xfId="29602" xr:uid="{00000000-0005-0000-0000-00006C6B0000}"/>
    <cellStyle name="Normal 7 3 2 2 4 2 5 2 3" xfId="46948" xr:uid="{00000000-0005-0000-0000-00006D6B0000}"/>
    <cellStyle name="Normal 7 3 2 2 4 2 5 3" xfId="20929" xr:uid="{00000000-0005-0000-0000-00006E6B0000}"/>
    <cellStyle name="Normal 7 3 2 2 4 2 5 4" xfId="38275" xr:uid="{00000000-0005-0000-0000-00006F6B0000}"/>
    <cellStyle name="Normal 7 3 2 2 4 2 6" xfId="9701" xr:uid="{00000000-0005-0000-0000-0000706B0000}"/>
    <cellStyle name="Normal 7 3 2 2 4 2 6 2" xfId="27054" xr:uid="{00000000-0005-0000-0000-0000716B0000}"/>
    <cellStyle name="Normal 7 3 2 2 4 2 6 3" xfId="44400" xr:uid="{00000000-0005-0000-0000-0000726B0000}"/>
    <cellStyle name="Normal 7 3 2 2 4 2 7" xfId="18381" xr:uid="{00000000-0005-0000-0000-0000736B0000}"/>
    <cellStyle name="Normal 7 3 2 2 4 2 8" xfId="35727" xr:uid="{00000000-0005-0000-0000-0000746B0000}"/>
    <cellStyle name="Normal 7 3 2 2 4 3" xfId="538" xr:uid="{00000000-0005-0000-0000-0000756B0000}"/>
    <cellStyle name="Normal 7 3 2 2 4 3 2" xfId="2351" xr:uid="{00000000-0005-0000-0000-0000766B0000}"/>
    <cellStyle name="Normal 7 3 2 2 4 3 2 2" xfId="8133" xr:uid="{00000000-0005-0000-0000-0000776B0000}"/>
    <cellStyle name="Normal 7 3 2 2 4 3 2 2 2" xfId="16806" xr:uid="{00000000-0005-0000-0000-0000786B0000}"/>
    <cellStyle name="Normal 7 3 2 2 4 3 2 2 2 2" xfId="34159" xr:uid="{00000000-0005-0000-0000-0000796B0000}"/>
    <cellStyle name="Normal 7 3 2 2 4 3 2 2 2 3" xfId="51505" xr:uid="{00000000-0005-0000-0000-00007A6B0000}"/>
    <cellStyle name="Normal 7 3 2 2 4 3 2 2 3" xfId="25486" xr:uid="{00000000-0005-0000-0000-00007B6B0000}"/>
    <cellStyle name="Normal 7 3 2 2 4 3 2 2 4" xfId="42832" xr:uid="{00000000-0005-0000-0000-00007C6B0000}"/>
    <cellStyle name="Normal 7 3 2 2 4 3 2 3" xfId="5634" xr:uid="{00000000-0005-0000-0000-00007D6B0000}"/>
    <cellStyle name="Normal 7 3 2 2 4 3 2 3 2" xfId="14307" xr:uid="{00000000-0005-0000-0000-00007E6B0000}"/>
    <cellStyle name="Normal 7 3 2 2 4 3 2 3 2 2" xfId="31660" xr:uid="{00000000-0005-0000-0000-00007F6B0000}"/>
    <cellStyle name="Normal 7 3 2 2 4 3 2 3 2 3" xfId="49006" xr:uid="{00000000-0005-0000-0000-0000806B0000}"/>
    <cellStyle name="Normal 7 3 2 2 4 3 2 3 3" xfId="22987" xr:uid="{00000000-0005-0000-0000-0000816B0000}"/>
    <cellStyle name="Normal 7 3 2 2 4 3 2 3 4" xfId="40333" xr:uid="{00000000-0005-0000-0000-0000826B0000}"/>
    <cellStyle name="Normal 7 3 2 2 4 3 2 4" xfId="11024" xr:uid="{00000000-0005-0000-0000-0000836B0000}"/>
    <cellStyle name="Normal 7 3 2 2 4 3 2 4 2" xfId="28377" xr:uid="{00000000-0005-0000-0000-0000846B0000}"/>
    <cellStyle name="Normal 7 3 2 2 4 3 2 4 3" xfId="45723" xr:uid="{00000000-0005-0000-0000-0000856B0000}"/>
    <cellStyle name="Normal 7 3 2 2 4 3 2 5" xfId="19704" xr:uid="{00000000-0005-0000-0000-0000866B0000}"/>
    <cellStyle name="Normal 7 3 2 2 4 3 2 6" xfId="37050" xr:uid="{00000000-0005-0000-0000-0000876B0000}"/>
    <cellStyle name="Normal 7 3 2 2 4 3 3" xfId="6320" xr:uid="{00000000-0005-0000-0000-0000886B0000}"/>
    <cellStyle name="Normal 7 3 2 2 4 3 3 2" xfId="14993" xr:uid="{00000000-0005-0000-0000-0000896B0000}"/>
    <cellStyle name="Normal 7 3 2 2 4 3 3 2 2" xfId="32346" xr:uid="{00000000-0005-0000-0000-00008A6B0000}"/>
    <cellStyle name="Normal 7 3 2 2 4 3 3 2 3" xfId="49692" xr:uid="{00000000-0005-0000-0000-00008B6B0000}"/>
    <cellStyle name="Normal 7 3 2 2 4 3 3 3" xfId="23673" xr:uid="{00000000-0005-0000-0000-00008C6B0000}"/>
    <cellStyle name="Normal 7 3 2 2 4 3 3 4" xfId="41019" xr:uid="{00000000-0005-0000-0000-00008D6B0000}"/>
    <cellStyle name="Normal 7 3 2 2 4 3 4" xfId="4164" xr:uid="{00000000-0005-0000-0000-00008E6B0000}"/>
    <cellStyle name="Normal 7 3 2 2 4 3 4 2" xfId="12837" xr:uid="{00000000-0005-0000-0000-00008F6B0000}"/>
    <cellStyle name="Normal 7 3 2 2 4 3 4 2 2" xfId="30190" xr:uid="{00000000-0005-0000-0000-0000906B0000}"/>
    <cellStyle name="Normal 7 3 2 2 4 3 4 2 3" xfId="47536" xr:uid="{00000000-0005-0000-0000-0000916B0000}"/>
    <cellStyle name="Normal 7 3 2 2 4 3 4 3" xfId="21517" xr:uid="{00000000-0005-0000-0000-0000926B0000}"/>
    <cellStyle name="Normal 7 3 2 2 4 3 4 4" xfId="38863" xr:uid="{00000000-0005-0000-0000-0000936B0000}"/>
    <cellStyle name="Normal 7 3 2 2 4 3 5" xfId="9211" xr:uid="{00000000-0005-0000-0000-0000946B0000}"/>
    <cellStyle name="Normal 7 3 2 2 4 3 5 2" xfId="26564" xr:uid="{00000000-0005-0000-0000-0000956B0000}"/>
    <cellStyle name="Normal 7 3 2 2 4 3 5 3" xfId="43910" xr:uid="{00000000-0005-0000-0000-0000966B0000}"/>
    <cellStyle name="Normal 7 3 2 2 4 3 6" xfId="17891" xr:uid="{00000000-0005-0000-0000-0000976B0000}"/>
    <cellStyle name="Normal 7 3 2 2 4 3 7" xfId="35237" xr:uid="{00000000-0005-0000-0000-0000986B0000}"/>
    <cellStyle name="Normal 7 3 2 2 4 4" xfId="2106" xr:uid="{00000000-0005-0000-0000-0000996B0000}"/>
    <cellStyle name="Normal 7 3 2 2 4 4 2" xfId="7888" xr:uid="{00000000-0005-0000-0000-00009A6B0000}"/>
    <cellStyle name="Normal 7 3 2 2 4 4 2 2" xfId="16561" xr:uid="{00000000-0005-0000-0000-00009B6B0000}"/>
    <cellStyle name="Normal 7 3 2 2 4 4 2 2 2" xfId="33914" xr:uid="{00000000-0005-0000-0000-00009C6B0000}"/>
    <cellStyle name="Normal 7 3 2 2 4 4 2 2 3" xfId="51260" xr:uid="{00000000-0005-0000-0000-00009D6B0000}"/>
    <cellStyle name="Normal 7 3 2 2 4 4 2 3" xfId="25241" xr:uid="{00000000-0005-0000-0000-00009E6B0000}"/>
    <cellStyle name="Normal 7 3 2 2 4 4 2 4" xfId="42587" xr:uid="{00000000-0005-0000-0000-00009F6B0000}"/>
    <cellStyle name="Normal 7 3 2 2 4 4 3" xfId="3919" xr:uid="{00000000-0005-0000-0000-0000A06B0000}"/>
    <cellStyle name="Normal 7 3 2 2 4 4 3 2" xfId="12592" xr:uid="{00000000-0005-0000-0000-0000A16B0000}"/>
    <cellStyle name="Normal 7 3 2 2 4 4 3 2 2" xfId="29945" xr:uid="{00000000-0005-0000-0000-0000A26B0000}"/>
    <cellStyle name="Normal 7 3 2 2 4 4 3 2 3" xfId="47291" xr:uid="{00000000-0005-0000-0000-0000A36B0000}"/>
    <cellStyle name="Normal 7 3 2 2 4 4 3 3" xfId="21272" xr:uid="{00000000-0005-0000-0000-0000A46B0000}"/>
    <cellStyle name="Normal 7 3 2 2 4 4 3 4" xfId="38618" xr:uid="{00000000-0005-0000-0000-0000A56B0000}"/>
    <cellStyle name="Normal 7 3 2 2 4 4 4" xfId="10779" xr:uid="{00000000-0005-0000-0000-0000A66B0000}"/>
    <cellStyle name="Normal 7 3 2 2 4 4 4 2" xfId="28132" xr:uid="{00000000-0005-0000-0000-0000A76B0000}"/>
    <cellStyle name="Normal 7 3 2 2 4 4 4 3" xfId="45478" xr:uid="{00000000-0005-0000-0000-0000A86B0000}"/>
    <cellStyle name="Normal 7 3 2 2 4 4 5" xfId="19459" xr:uid="{00000000-0005-0000-0000-0000A96B0000}"/>
    <cellStyle name="Normal 7 3 2 2 4 4 6" xfId="36805" xr:uid="{00000000-0005-0000-0000-0000AA6B0000}"/>
    <cellStyle name="Normal 7 3 2 2 4 5" xfId="1273" xr:uid="{00000000-0005-0000-0000-0000AB6B0000}"/>
    <cellStyle name="Normal 7 3 2 2 4 5 2" xfId="7055" xr:uid="{00000000-0005-0000-0000-0000AC6B0000}"/>
    <cellStyle name="Normal 7 3 2 2 4 5 2 2" xfId="15728" xr:uid="{00000000-0005-0000-0000-0000AD6B0000}"/>
    <cellStyle name="Normal 7 3 2 2 4 5 2 2 2" xfId="33081" xr:uid="{00000000-0005-0000-0000-0000AE6B0000}"/>
    <cellStyle name="Normal 7 3 2 2 4 5 2 2 3" xfId="50427" xr:uid="{00000000-0005-0000-0000-0000AF6B0000}"/>
    <cellStyle name="Normal 7 3 2 2 4 5 2 3" xfId="24408" xr:uid="{00000000-0005-0000-0000-0000B06B0000}"/>
    <cellStyle name="Normal 7 3 2 2 4 5 2 4" xfId="41754" xr:uid="{00000000-0005-0000-0000-0000B16B0000}"/>
    <cellStyle name="Normal 7 3 2 2 4 5 3" xfId="4899" xr:uid="{00000000-0005-0000-0000-0000B26B0000}"/>
    <cellStyle name="Normal 7 3 2 2 4 5 3 2" xfId="13572" xr:uid="{00000000-0005-0000-0000-0000B36B0000}"/>
    <cellStyle name="Normal 7 3 2 2 4 5 3 2 2" xfId="30925" xr:uid="{00000000-0005-0000-0000-0000B46B0000}"/>
    <cellStyle name="Normal 7 3 2 2 4 5 3 2 3" xfId="48271" xr:uid="{00000000-0005-0000-0000-0000B56B0000}"/>
    <cellStyle name="Normal 7 3 2 2 4 5 3 3" xfId="22252" xr:uid="{00000000-0005-0000-0000-0000B66B0000}"/>
    <cellStyle name="Normal 7 3 2 2 4 5 3 4" xfId="39598" xr:uid="{00000000-0005-0000-0000-0000B76B0000}"/>
    <cellStyle name="Normal 7 3 2 2 4 5 4" xfId="9946" xr:uid="{00000000-0005-0000-0000-0000B86B0000}"/>
    <cellStyle name="Normal 7 3 2 2 4 5 4 2" xfId="27299" xr:uid="{00000000-0005-0000-0000-0000B96B0000}"/>
    <cellStyle name="Normal 7 3 2 2 4 5 4 3" xfId="44645" xr:uid="{00000000-0005-0000-0000-0000BA6B0000}"/>
    <cellStyle name="Normal 7 3 2 2 4 5 5" xfId="18626" xr:uid="{00000000-0005-0000-0000-0000BB6B0000}"/>
    <cellStyle name="Normal 7 3 2 2 4 5 6" xfId="35972" xr:uid="{00000000-0005-0000-0000-0000BC6B0000}"/>
    <cellStyle name="Normal 7 3 2 2 4 6" xfId="6075" xr:uid="{00000000-0005-0000-0000-0000BD6B0000}"/>
    <cellStyle name="Normal 7 3 2 2 4 6 2" xfId="14748" xr:uid="{00000000-0005-0000-0000-0000BE6B0000}"/>
    <cellStyle name="Normal 7 3 2 2 4 6 2 2" xfId="32101" xr:uid="{00000000-0005-0000-0000-0000BF6B0000}"/>
    <cellStyle name="Normal 7 3 2 2 4 6 2 3" xfId="49447" xr:uid="{00000000-0005-0000-0000-0000C06B0000}"/>
    <cellStyle name="Normal 7 3 2 2 4 6 3" xfId="23428" xr:uid="{00000000-0005-0000-0000-0000C16B0000}"/>
    <cellStyle name="Normal 7 3 2 2 4 6 4" xfId="40774" xr:uid="{00000000-0005-0000-0000-0000C26B0000}"/>
    <cellStyle name="Normal 7 3 2 2 4 7" xfId="3086" xr:uid="{00000000-0005-0000-0000-0000C36B0000}"/>
    <cellStyle name="Normal 7 3 2 2 4 7 2" xfId="11759" xr:uid="{00000000-0005-0000-0000-0000C46B0000}"/>
    <cellStyle name="Normal 7 3 2 2 4 7 2 2" xfId="29112" xr:uid="{00000000-0005-0000-0000-0000C56B0000}"/>
    <cellStyle name="Normal 7 3 2 2 4 7 2 3" xfId="46458" xr:uid="{00000000-0005-0000-0000-0000C66B0000}"/>
    <cellStyle name="Normal 7 3 2 2 4 7 3" xfId="20439" xr:uid="{00000000-0005-0000-0000-0000C76B0000}"/>
    <cellStyle name="Normal 7 3 2 2 4 7 4" xfId="37785" xr:uid="{00000000-0005-0000-0000-0000C86B0000}"/>
    <cellStyle name="Normal 7 3 2 2 4 8" xfId="8966" xr:uid="{00000000-0005-0000-0000-0000C96B0000}"/>
    <cellStyle name="Normal 7 3 2 2 4 8 2" xfId="26319" xr:uid="{00000000-0005-0000-0000-0000CA6B0000}"/>
    <cellStyle name="Normal 7 3 2 2 4 8 3" xfId="43665" xr:uid="{00000000-0005-0000-0000-0000CB6B0000}"/>
    <cellStyle name="Normal 7 3 2 2 4 9" xfId="17646" xr:uid="{00000000-0005-0000-0000-0000CC6B0000}"/>
    <cellStyle name="Normal 7 3 2 2 5" xfId="146" xr:uid="{00000000-0005-0000-0000-0000CD6B0000}"/>
    <cellStyle name="Normal 7 3 2 2 5 10" xfId="34845" xr:uid="{00000000-0005-0000-0000-0000CE6B0000}"/>
    <cellStyle name="Normal 7 3 2 2 5 2" xfId="881" xr:uid="{00000000-0005-0000-0000-0000CF6B0000}"/>
    <cellStyle name="Normal 7 3 2 2 5 2 2" xfId="2694" xr:uid="{00000000-0005-0000-0000-0000D06B0000}"/>
    <cellStyle name="Normal 7 3 2 2 5 2 2 2" xfId="8476" xr:uid="{00000000-0005-0000-0000-0000D16B0000}"/>
    <cellStyle name="Normal 7 3 2 2 5 2 2 2 2" xfId="17149" xr:uid="{00000000-0005-0000-0000-0000D26B0000}"/>
    <cellStyle name="Normal 7 3 2 2 5 2 2 2 2 2" xfId="34502" xr:uid="{00000000-0005-0000-0000-0000D36B0000}"/>
    <cellStyle name="Normal 7 3 2 2 5 2 2 2 2 3" xfId="51848" xr:uid="{00000000-0005-0000-0000-0000D46B0000}"/>
    <cellStyle name="Normal 7 3 2 2 5 2 2 2 3" xfId="25829" xr:uid="{00000000-0005-0000-0000-0000D56B0000}"/>
    <cellStyle name="Normal 7 3 2 2 5 2 2 2 4" xfId="43175" xr:uid="{00000000-0005-0000-0000-0000D66B0000}"/>
    <cellStyle name="Normal 7 3 2 2 5 2 2 3" xfId="4507" xr:uid="{00000000-0005-0000-0000-0000D76B0000}"/>
    <cellStyle name="Normal 7 3 2 2 5 2 2 3 2" xfId="13180" xr:uid="{00000000-0005-0000-0000-0000D86B0000}"/>
    <cellStyle name="Normal 7 3 2 2 5 2 2 3 2 2" xfId="30533" xr:uid="{00000000-0005-0000-0000-0000D96B0000}"/>
    <cellStyle name="Normal 7 3 2 2 5 2 2 3 2 3" xfId="47879" xr:uid="{00000000-0005-0000-0000-0000DA6B0000}"/>
    <cellStyle name="Normal 7 3 2 2 5 2 2 3 3" xfId="21860" xr:uid="{00000000-0005-0000-0000-0000DB6B0000}"/>
    <cellStyle name="Normal 7 3 2 2 5 2 2 3 4" xfId="39206" xr:uid="{00000000-0005-0000-0000-0000DC6B0000}"/>
    <cellStyle name="Normal 7 3 2 2 5 2 2 4" xfId="11367" xr:uid="{00000000-0005-0000-0000-0000DD6B0000}"/>
    <cellStyle name="Normal 7 3 2 2 5 2 2 4 2" xfId="28720" xr:uid="{00000000-0005-0000-0000-0000DE6B0000}"/>
    <cellStyle name="Normal 7 3 2 2 5 2 2 4 3" xfId="46066" xr:uid="{00000000-0005-0000-0000-0000DF6B0000}"/>
    <cellStyle name="Normal 7 3 2 2 5 2 2 5" xfId="20047" xr:uid="{00000000-0005-0000-0000-0000E06B0000}"/>
    <cellStyle name="Normal 7 3 2 2 5 2 2 6" xfId="37393" xr:uid="{00000000-0005-0000-0000-0000E16B0000}"/>
    <cellStyle name="Normal 7 3 2 2 5 2 3" xfId="1616" xr:uid="{00000000-0005-0000-0000-0000E26B0000}"/>
    <cellStyle name="Normal 7 3 2 2 5 2 3 2" xfId="7398" xr:uid="{00000000-0005-0000-0000-0000E36B0000}"/>
    <cellStyle name="Normal 7 3 2 2 5 2 3 2 2" xfId="16071" xr:uid="{00000000-0005-0000-0000-0000E46B0000}"/>
    <cellStyle name="Normal 7 3 2 2 5 2 3 2 2 2" xfId="33424" xr:uid="{00000000-0005-0000-0000-0000E56B0000}"/>
    <cellStyle name="Normal 7 3 2 2 5 2 3 2 2 3" xfId="50770" xr:uid="{00000000-0005-0000-0000-0000E66B0000}"/>
    <cellStyle name="Normal 7 3 2 2 5 2 3 2 3" xfId="24751" xr:uid="{00000000-0005-0000-0000-0000E76B0000}"/>
    <cellStyle name="Normal 7 3 2 2 5 2 3 2 4" xfId="42097" xr:uid="{00000000-0005-0000-0000-0000E86B0000}"/>
    <cellStyle name="Normal 7 3 2 2 5 2 3 3" xfId="5242" xr:uid="{00000000-0005-0000-0000-0000E96B0000}"/>
    <cellStyle name="Normal 7 3 2 2 5 2 3 3 2" xfId="13915" xr:uid="{00000000-0005-0000-0000-0000EA6B0000}"/>
    <cellStyle name="Normal 7 3 2 2 5 2 3 3 2 2" xfId="31268" xr:uid="{00000000-0005-0000-0000-0000EB6B0000}"/>
    <cellStyle name="Normal 7 3 2 2 5 2 3 3 2 3" xfId="48614" xr:uid="{00000000-0005-0000-0000-0000EC6B0000}"/>
    <cellStyle name="Normal 7 3 2 2 5 2 3 3 3" xfId="22595" xr:uid="{00000000-0005-0000-0000-0000ED6B0000}"/>
    <cellStyle name="Normal 7 3 2 2 5 2 3 3 4" xfId="39941" xr:uid="{00000000-0005-0000-0000-0000EE6B0000}"/>
    <cellStyle name="Normal 7 3 2 2 5 2 3 4" xfId="10289" xr:uid="{00000000-0005-0000-0000-0000EF6B0000}"/>
    <cellStyle name="Normal 7 3 2 2 5 2 3 4 2" xfId="27642" xr:uid="{00000000-0005-0000-0000-0000F06B0000}"/>
    <cellStyle name="Normal 7 3 2 2 5 2 3 4 3" xfId="44988" xr:uid="{00000000-0005-0000-0000-0000F16B0000}"/>
    <cellStyle name="Normal 7 3 2 2 5 2 3 5" xfId="18969" xr:uid="{00000000-0005-0000-0000-0000F26B0000}"/>
    <cellStyle name="Normal 7 3 2 2 5 2 3 6" xfId="36315" xr:uid="{00000000-0005-0000-0000-0000F36B0000}"/>
    <cellStyle name="Normal 7 3 2 2 5 2 4" xfId="6663" xr:uid="{00000000-0005-0000-0000-0000F46B0000}"/>
    <cellStyle name="Normal 7 3 2 2 5 2 4 2" xfId="15336" xr:uid="{00000000-0005-0000-0000-0000F56B0000}"/>
    <cellStyle name="Normal 7 3 2 2 5 2 4 2 2" xfId="32689" xr:uid="{00000000-0005-0000-0000-0000F66B0000}"/>
    <cellStyle name="Normal 7 3 2 2 5 2 4 2 3" xfId="50035" xr:uid="{00000000-0005-0000-0000-0000F76B0000}"/>
    <cellStyle name="Normal 7 3 2 2 5 2 4 3" xfId="24016" xr:uid="{00000000-0005-0000-0000-0000F86B0000}"/>
    <cellStyle name="Normal 7 3 2 2 5 2 4 4" xfId="41362" xr:uid="{00000000-0005-0000-0000-0000F96B0000}"/>
    <cellStyle name="Normal 7 3 2 2 5 2 5" xfId="3429" xr:uid="{00000000-0005-0000-0000-0000FA6B0000}"/>
    <cellStyle name="Normal 7 3 2 2 5 2 5 2" xfId="12102" xr:uid="{00000000-0005-0000-0000-0000FB6B0000}"/>
    <cellStyle name="Normal 7 3 2 2 5 2 5 2 2" xfId="29455" xr:uid="{00000000-0005-0000-0000-0000FC6B0000}"/>
    <cellStyle name="Normal 7 3 2 2 5 2 5 2 3" xfId="46801" xr:uid="{00000000-0005-0000-0000-0000FD6B0000}"/>
    <cellStyle name="Normal 7 3 2 2 5 2 5 3" xfId="20782" xr:uid="{00000000-0005-0000-0000-0000FE6B0000}"/>
    <cellStyle name="Normal 7 3 2 2 5 2 5 4" xfId="38128" xr:uid="{00000000-0005-0000-0000-0000FF6B0000}"/>
    <cellStyle name="Normal 7 3 2 2 5 2 6" xfId="9554" xr:uid="{00000000-0005-0000-0000-0000006C0000}"/>
    <cellStyle name="Normal 7 3 2 2 5 2 6 2" xfId="26907" xr:uid="{00000000-0005-0000-0000-0000016C0000}"/>
    <cellStyle name="Normal 7 3 2 2 5 2 6 3" xfId="44253" xr:uid="{00000000-0005-0000-0000-0000026C0000}"/>
    <cellStyle name="Normal 7 3 2 2 5 2 7" xfId="18234" xr:uid="{00000000-0005-0000-0000-0000036C0000}"/>
    <cellStyle name="Normal 7 3 2 2 5 2 8" xfId="35580" xr:uid="{00000000-0005-0000-0000-0000046C0000}"/>
    <cellStyle name="Normal 7 3 2 2 5 3" xfId="636" xr:uid="{00000000-0005-0000-0000-0000056C0000}"/>
    <cellStyle name="Normal 7 3 2 2 5 3 2" xfId="2449" xr:uid="{00000000-0005-0000-0000-0000066C0000}"/>
    <cellStyle name="Normal 7 3 2 2 5 3 2 2" xfId="8231" xr:uid="{00000000-0005-0000-0000-0000076C0000}"/>
    <cellStyle name="Normal 7 3 2 2 5 3 2 2 2" xfId="16904" xr:uid="{00000000-0005-0000-0000-0000086C0000}"/>
    <cellStyle name="Normal 7 3 2 2 5 3 2 2 2 2" xfId="34257" xr:uid="{00000000-0005-0000-0000-0000096C0000}"/>
    <cellStyle name="Normal 7 3 2 2 5 3 2 2 2 3" xfId="51603" xr:uid="{00000000-0005-0000-0000-00000A6C0000}"/>
    <cellStyle name="Normal 7 3 2 2 5 3 2 2 3" xfId="25584" xr:uid="{00000000-0005-0000-0000-00000B6C0000}"/>
    <cellStyle name="Normal 7 3 2 2 5 3 2 2 4" xfId="42930" xr:uid="{00000000-0005-0000-0000-00000C6C0000}"/>
    <cellStyle name="Normal 7 3 2 2 5 3 2 3" xfId="5732" xr:uid="{00000000-0005-0000-0000-00000D6C0000}"/>
    <cellStyle name="Normal 7 3 2 2 5 3 2 3 2" xfId="14405" xr:uid="{00000000-0005-0000-0000-00000E6C0000}"/>
    <cellStyle name="Normal 7 3 2 2 5 3 2 3 2 2" xfId="31758" xr:uid="{00000000-0005-0000-0000-00000F6C0000}"/>
    <cellStyle name="Normal 7 3 2 2 5 3 2 3 2 3" xfId="49104" xr:uid="{00000000-0005-0000-0000-0000106C0000}"/>
    <cellStyle name="Normal 7 3 2 2 5 3 2 3 3" xfId="23085" xr:uid="{00000000-0005-0000-0000-0000116C0000}"/>
    <cellStyle name="Normal 7 3 2 2 5 3 2 3 4" xfId="40431" xr:uid="{00000000-0005-0000-0000-0000126C0000}"/>
    <cellStyle name="Normal 7 3 2 2 5 3 2 4" xfId="11122" xr:uid="{00000000-0005-0000-0000-0000136C0000}"/>
    <cellStyle name="Normal 7 3 2 2 5 3 2 4 2" xfId="28475" xr:uid="{00000000-0005-0000-0000-0000146C0000}"/>
    <cellStyle name="Normal 7 3 2 2 5 3 2 4 3" xfId="45821" xr:uid="{00000000-0005-0000-0000-0000156C0000}"/>
    <cellStyle name="Normal 7 3 2 2 5 3 2 5" xfId="19802" xr:uid="{00000000-0005-0000-0000-0000166C0000}"/>
    <cellStyle name="Normal 7 3 2 2 5 3 2 6" xfId="37148" xr:uid="{00000000-0005-0000-0000-0000176C0000}"/>
    <cellStyle name="Normal 7 3 2 2 5 3 3" xfId="6418" xr:uid="{00000000-0005-0000-0000-0000186C0000}"/>
    <cellStyle name="Normal 7 3 2 2 5 3 3 2" xfId="15091" xr:uid="{00000000-0005-0000-0000-0000196C0000}"/>
    <cellStyle name="Normal 7 3 2 2 5 3 3 2 2" xfId="32444" xr:uid="{00000000-0005-0000-0000-00001A6C0000}"/>
    <cellStyle name="Normal 7 3 2 2 5 3 3 2 3" xfId="49790" xr:uid="{00000000-0005-0000-0000-00001B6C0000}"/>
    <cellStyle name="Normal 7 3 2 2 5 3 3 3" xfId="23771" xr:uid="{00000000-0005-0000-0000-00001C6C0000}"/>
    <cellStyle name="Normal 7 3 2 2 5 3 3 4" xfId="41117" xr:uid="{00000000-0005-0000-0000-00001D6C0000}"/>
    <cellStyle name="Normal 7 3 2 2 5 3 4" xfId="4262" xr:uid="{00000000-0005-0000-0000-00001E6C0000}"/>
    <cellStyle name="Normal 7 3 2 2 5 3 4 2" xfId="12935" xr:uid="{00000000-0005-0000-0000-00001F6C0000}"/>
    <cellStyle name="Normal 7 3 2 2 5 3 4 2 2" xfId="30288" xr:uid="{00000000-0005-0000-0000-0000206C0000}"/>
    <cellStyle name="Normal 7 3 2 2 5 3 4 2 3" xfId="47634" xr:uid="{00000000-0005-0000-0000-0000216C0000}"/>
    <cellStyle name="Normal 7 3 2 2 5 3 4 3" xfId="21615" xr:uid="{00000000-0005-0000-0000-0000226C0000}"/>
    <cellStyle name="Normal 7 3 2 2 5 3 4 4" xfId="38961" xr:uid="{00000000-0005-0000-0000-0000236C0000}"/>
    <cellStyle name="Normal 7 3 2 2 5 3 5" xfId="9309" xr:uid="{00000000-0005-0000-0000-0000246C0000}"/>
    <cellStyle name="Normal 7 3 2 2 5 3 5 2" xfId="26662" xr:uid="{00000000-0005-0000-0000-0000256C0000}"/>
    <cellStyle name="Normal 7 3 2 2 5 3 5 3" xfId="44008" xr:uid="{00000000-0005-0000-0000-0000266C0000}"/>
    <cellStyle name="Normal 7 3 2 2 5 3 6" xfId="17989" xr:uid="{00000000-0005-0000-0000-0000276C0000}"/>
    <cellStyle name="Normal 7 3 2 2 5 3 7" xfId="35335" xr:uid="{00000000-0005-0000-0000-0000286C0000}"/>
    <cellStyle name="Normal 7 3 2 2 5 4" xfId="1959" xr:uid="{00000000-0005-0000-0000-0000296C0000}"/>
    <cellStyle name="Normal 7 3 2 2 5 4 2" xfId="7741" xr:uid="{00000000-0005-0000-0000-00002A6C0000}"/>
    <cellStyle name="Normal 7 3 2 2 5 4 2 2" xfId="16414" xr:uid="{00000000-0005-0000-0000-00002B6C0000}"/>
    <cellStyle name="Normal 7 3 2 2 5 4 2 2 2" xfId="33767" xr:uid="{00000000-0005-0000-0000-00002C6C0000}"/>
    <cellStyle name="Normal 7 3 2 2 5 4 2 2 3" xfId="51113" xr:uid="{00000000-0005-0000-0000-00002D6C0000}"/>
    <cellStyle name="Normal 7 3 2 2 5 4 2 3" xfId="25094" xr:uid="{00000000-0005-0000-0000-00002E6C0000}"/>
    <cellStyle name="Normal 7 3 2 2 5 4 2 4" xfId="42440" xr:uid="{00000000-0005-0000-0000-00002F6C0000}"/>
    <cellStyle name="Normal 7 3 2 2 5 4 3" xfId="3772" xr:uid="{00000000-0005-0000-0000-0000306C0000}"/>
    <cellStyle name="Normal 7 3 2 2 5 4 3 2" xfId="12445" xr:uid="{00000000-0005-0000-0000-0000316C0000}"/>
    <cellStyle name="Normal 7 3 2 2 5 4 3 2 2" xfId="29798" xr:uid="{00000000-0005-0000-0000-0000326C0000}"/>
    <cellStyle name="Normal 7 3 2 2 5 4 3 2 3" xfId="47144" xr:uid="{00000000-0005-0000-0000-0000336C0000}"/>
    <cellStyle name="Normal 7 3 2 2 5 4 3 3" xfId="21125" xr:uid="{00000000-0005-0000-0000-0000346C0000}"/>
    <cellStyle name="Normal 7 3 2 2 5 4 3 4" xfId="38471" xr:uid="{00000000-0005-0000-0000-0000356C0000}"/>
    <cellStyle name="Normal 7 3 2 2 5 4 4" xfId="10632" xr:uid="{00000000-0005-0000-0000-0000366C0000}"/>
    <cellStyle name="Normal 7 3 2 2 5 4 4 2" xfId="27985" xr:uid="{00000000-0005-0000-0000-0000376C0000}"/>
    <cellStyle name="Normal 7 3 2 2 5 4 4 3" xfId="45331" xr:uid="{00000000-0005-0000-0000-0000386C0000}"/>
    <cellStyle name="Normal 7 3 2 2 5 4 5" xfId="19312" xr:uid="{00000000-0005-0000-0000-0000396C0000}"/>
    <cellStyle name="Normal 7 3 2 2 5 4 6" xfId="36658" xr:uid="{00000000-0005-0000-0000-00003A6C0000}"/>
    <cellStyle name="Normal 7 3 2 2 5 5" xfId="1371" xr:uid="{00000000-0005-0000-0000-00003B6C0000}"/>
    <cellStyle name="Normal 7 3 2 2 5 5 2" xfId="7153" xr:uid="{00000000-0005-0000-0000-00003C6C0000}"/>
    <cellStyle name="Normal 7 3 2 2 5 5 2 2" xfId="15826" xr:uid="{00000000-0005-0000-0000-00003D6C0000}"/>
    <cellStyle name="Normal 7 3 2 2 5 5 2 2 2" xfId="33179" xr:uid="{00000000-0005-0000-0000-00003E6C0000}"/>
    <cellStyle name="Normal 7 3 2 2 5 5 2 2 3" xfId="50525" xr:uid="{00000000-0005-0000-0000-00003F6C0000}"/>
    <cellStyle name="Normal 7 3 2 2 5 5 2 3" xfId="24506" xr:uid="{00000000-0005-0000-0000-0000406C0000}"/>
    <cellStyle name="Normal 7 3 2 2 5 5 2 4" xfId="41852" xr:uid="{00000000-0005-0000-0000-0000416C0000}"/>
    <cellStyle name="Normal 7 3 2 2 5 5 3" xfId="4997" xr:uid="{00000000-0005-0000-0000-0000426C0000}"/>
    <cellStyle name="Normal 7 3 2 2 5 5 3 2" xfId="13670" xr:uid="{00000000-0005-0000-0000-0000436C0000}"/>
    <cellStyle name="Normal 7 3 2 2 5 5 3 2 2" xfId="31023" xr:uid="{00000000-0005-0000-0000-0000446C0000}"/>
    <cellStyle name="Normal 7 3 2 2 5 5 3 2 3" xfId="48369" xr:uid="{00000000-0005-0000-0000-0000456C0000}"/>
    <cellStyle name="Normal 7 3 2 2 5 5 3 3" xfId="22350" xr:uid="{00000000-0005-0000-0000-0000466C0000}"/>
    <cellStyle name="Normal 7 3 2 2 5 5 3 4" xfId="39696" xr:uid="{00000000-0005-0000-0000-0000476C0000}"/>
    <cellStyle name="Normal 7 3 2 2 5 5 4" xfId="10044" xr:uid="{00000000-0005-0000-0000-0000486C0000}"/>
    <cellStyle name="Normal 7 3 2 2 5 5 4 2" xfId="27397" xr:uid="{00000000-0005-0000-0000-0000496C0000}"/>
    <cellStyle name="Normal 7 3 2 2 5 5 4 3" xfId="44743" xr:uid="{00000000-0005-0000-0000-00004A6C0000}"/>
    <cellStyle name="Normal 7 3 2 2 5 5 5" xfId="18724" xr:uid="{00000000-0005-0000-0000-00004B6C0000}"/>
    <cellStyle name="Normal 7 3 2 2 5 5 6" xfId="36070" xr:uid="{00000000-0005-0000-0000-00004C6C0000}"/>
    <cellStyle name="Normal 7 3 2 2 5 6" xfId="5928" xr:uid="{00000000-0005-0000-0000-00004D6C0000}"/>
    <cellStyle name="Normal 7 3 2 2 5 6 2" xfId="14601" xr:uid="{00000000-0005-0000-0000-00004E6C0000}"/>
    <cellStyle name="Normal 7 3 2 2 5 6 2 2" xfId="31954" xr:uid="{00000000-0005-0000-0000-00004F6C0000}"/>
    <cellStyle name="Normal 7 3 2 2 5 6 2 3" xfId="49300" xr:uid="{00000000-0005-0000-0000-0000506C0000}"/>
    <cellStyle name="Normal 7 3 2 2 5 6 3" xfId="23281" xr:uid="{00000000-0005-0000-0000-0000516C0000}"/>
    <cellStyle name="Normal 7 3 2 2 5 6 4" xfId="40627" xr:uid="{00000000-0005-0000-0000-0000526C0000}"/>
    <cellStyle name="Normal 7 3 2 2 5 7" xfId="3184" xr:uid="{00000000-0005-0000-0000-0000536C0000}"/>
    <cellStyle name="Normal 7 3 2 2 5 7 2" xfId="11857" xr:uid="{00000000-0005-0000-0000-0000546C0000}"/>
    <cellStyle name="Normal 7 3 2 2 5 7 2 2" xfId="29210" xr:uid="{00000000-0005-0000-0000-0000556C0000}"/>
    <cellStyle name="Normal 7 3 2 2 5 7 2 3" xfId="46556" xr:uid="{00000000-0005-0000-0000-0000566C0000}"/>
    <cellStyle name="Normal 7 3 2 2 5 7 3" xfId="20537" xr:uid="{00000000-0005-0000-0000-0000576C0000}"/>
    <cellStyle name="Normal 7 3 2 2 5 7 4" xfId="37883" xr:uid="{00000000-0005-0000-0000-0000586C0000}"/>
    <cellStyle name="Normal 7 3 2 2 5 8" xfId="8819" xr:uid="{00000000-0005-0000-0000-0000596C0000}"/>
    <cellStyle name="Normal 7 3 2 2 5 8 2" xfId="26172" xr:uid="{00000000-0005-0000-0000-00005A6C0000}"/>
    <cellStyle name="Normal 7 3 2 2 5 8 3" xfId="43518" xr:uid="{00000000-0005-0000-0000-00005B6C0000}"/>
    <cellStyle name="Normal 7 3 2 2 5 9" xfId="17499" xr:uid="{00000000-0005-0000-0000-00005C6C0000}"/>
    <cellStyle name="Normal 7 3 2 2 6" xfId="783" xr:uid="{00000000-0005-0000-0000-00005D6C0000}"/>
    <cellStyle name="Normal 7 3 2 2 6 2" xfId="2596" xr:uid="{00000000-0005-0000-0000-00005E6C0000}"/>
    <cellStyle name="Normal 7 3 2 2 6 2 2" xfId="8378" xr:uid="{00000000-0005-0000-0000-00005F6C0000}"/>
    <cellStyle name="Normal 7 3 2 2 6 2 2 2" xfId="17051" xr:uid="{00000000-0005-0000-0000-0000606C0000}"/>
    <cellStyle name="Normal 7 3 2 2 6 2 2 2 2" xfId="34404" xr:uid="{00000000-0005-0000-0000-0000616C0000}"/>
    <cellStyle name="Normal 7 3 2 2 6 2 2 2 3" xfId="51750" xr:uid="{00000000-0005-0000-0000-0000626C0000}"/>
    <cellStyle name="Normal 7 3 2 2 6 2 2 3" xfId="25731" xr:uid="{00000000-0005-0000-0000-0000636C0000}"/>
    <cellStyle name="Normal 7 3 2 2 6 2 2 4" xfId="43077" xr:uid="{00000000-0005-0000-0000-0000646C0000}"/>
    <cellStyle name="Normal 7 3 2 2 6 2 3" xfId="4409" xr:uid="{00000000-0005-0000-0000-0000656C0000}"/>
    <cellStyle name="Normal 7 3 2 2 6 2 3 2" xfId="13082" xr:uid="{00000000-0005-0000-0000-0000666C0000}"/>
    <cellStyle name="Normal 7 3 2 2 6 2 3 2 2" xfId="30435" xr:uid="{00000000-0005-0000-0000-0000676C0000}"/>
    <cellStyle name="Normal 7 3 2 2 6 2 3 2 3" xfId="47781" xr:uid="{00000000-0005-0000-0000-0000686C0000}"/>
    <cellStyle name="Normal 7 3 2 2 6 2 3 3" xfId="21762" xr:uid="{00000000-0005-0000-0000-0000696C0000}"/>
    <cellStyle name="Normal 7 3 2 2 6 2 3 4" xfId="39108" xr:uid="{00000000-0005-0000-0000-00006A6C0000}"/>
    <cellStyle name="Normal 7 3 2 2 6 2 4" xfId="11269" xr:uid="{00000000-0005-0000-0000-00006B6C0000}"/>
    <cellStyle name="Normal 7 3 2 2 6 2 4 2" xfId="28622" xr:uid="{00000000-0005-0000-0000-00006C6C0000}"/>
    <cellStyle name="Normal 7 3 2 2 6 2 4 3" xfId="45968" xr:uid="{00000000-0005-0000-0000-00006D6C0000}"/>
    <cellStyle name="Normal 7 3 2 2 6 2 5" xfId="19949" xr:uid="{00000000-0005-0000-0000-00006E6C0000}"/>
    <cellStyle name="Normal 7 3 2 2 6 2 6" xfId="37295" xr:uid="{00000000-0005-0000-0000-00006F6C0000}"/>
    <cellStyle name="Normal 7 3 2 2 6 3" xfId="1518" xr:uid="{00000000-0005-0000-0000-0000706C0000}"/>
    <cellStyle name="Normal 7 3 2 2 6 3 2" xfId="7300" xr:uid="{00000000-0005-0000-0000-0000716C0000}"/>
    <cellStyle name="Normal 7 3 2 2 6 3 2 2" xfId="15973" xr:uid="{00000000-0005-0000-0000-0000726C0000}"/>
    <cellStyle name="Normal 7 3 2 2 6 3 2 2 2" xfId="33326" xr:uid="{00000000-0005-0000-0000-0000736C0000}"/>
    <cellStyle name="Normal 7 3 2 2 6 3 2 2 3" xfId="50672" xr:uid="{00000000-0005-0000-0000-0000746C0000}"/>
    <cellStyle name="Normal 7 3 2 2 6 3 2 3" xfId="24653" xr:uid="{00000000-0005-0000-0000-0000756C0000}"/>
    <cellStyle name="Normal 7 3 2 2 6 3 2 4" xfId="41999" xr:uid="{00000000-0005-0000-0000-0000766C0000}"/>
    <cellStyle name="Normal 7 3 2 2 6 3 3" xfId="5144" xr:uid="{00000000-0005-0000-0000-0000776C0000}"/>
    <cellStyle name="Normal 7 3 2 2 6 3 3 2" xfId="13817" xr:uid="{00000000-0005-0000-0000-0000786C0000}"/>
    <cellStyle name="Normal 7 3 2 2 6 3 3 2 2" xfId="31170" xr:uid="{00000000-0005-0000-0000-0000796C0000}"/>
    <cellStyle name="Normal 7 3 2 2 6 3 3 2 3" xfId="48516" xr:uid="{00000000-0005-0000-0000-00007A6C0000}"/>
    <cellStyle name="Normal 7 3 2 2 6 3 3 3" xfId="22497" xr:uid="{00000000-0005-0000-0000-00007B6C0000}"/>
    <cellStyle name="Normal 7 3 2 2 6 3 3 4" xfId="39843" xr:uid="{00000000-0005-0000-0000-00007C6C0000}"/>
    <cellStyle name="Normal 7 3 2 2 6 3 4" xfId="10191" xr:uid="{00000000-0005-0000-0000-00007D6C0000}"/>
    <cellStyle name="Normal 7 3 2 2 6 3 4 2" xfId="27544" xr:uid="{00000000-0005-0000-0000-00007E6C0000}"/>
    <cellStyle name="Normal 7 3 2 2 6 3 4 3" xfId="44890" xr:uid="{00000000-0005-0000-0000-00007F6C0000}"/>
    <cellStyle name="Normal 7 3 2 2 6 3 5" xfId="18871" xr:uid="{00000000-0005-0000-0000-0000806C0000}"/>
    <cellStyle name="Normal 7 3 2 2 6 3 6" xfId="36217" xr:uid="{00000000-0005-0000-0000-0000816C0000}"/>
    <cellStyle name="Normal 7 3 2 2 6 4" xfId="6565" xr:uid="{00000000-0005-0000-0000-0000826C0000}"/>
    <cellStyle name="Normal 7 3 2 2 6 4 2" xfId="15238" xr:uid="{00000000-0005-0000-0000-0000836C0000}"/>
    <cellStyle name="Normal 7 3 2 2 6 4 2 2" xfId="32591" xr:uid="{00000000-0005-0000-0000-0000846C0000}"/>
    <cellStyle name="Normal 7 3 2 2 6 4 2 3" xfId="49937" xr:uid="{00000000-0005-0000-0000-0000856C0000}"/>
    <cellStyle name="Normal 7 3 2 2 6 4 3" xfId="23918" xr:uid="{00000000-0005-0000-0000-0000866C0000}"/>
    <cellStyle name="Normal 7 3 2 2 6 4 4" xfId="41264" xr:uid="{00000000-0005-0000-0000-0000876C0000}"/>
    <cellStyle name="Normal 7 3 2 2 6 5" xfId="3331" xr:uid="{00000000-0005-0000-0000-0000886C0000}"/>
    <cellStyle name="Normal 7 3 2 2 6 5 2" xfId="12004" xr:uid="{00000000-0005-0000-0000-0000896C0000}"/>
    <cellStyle name="Normal 7 3 2 2 6 5 2 2" xfId="29357" xr:uid="{00000000-0005-0000-0000-00008A6C0000}"/>
    <cellStyle name="Normal 7 3 2 2 6 5 2 3" xfId="46703" xr:uid="{00000000-0005-0000-0000-00008B6C0000}"/>
    <cellStyle name="Normal 7 3 2 2 6 5 3" xfId="20684" xr:uid="{00000000-0005-0000-0000-00008C6C0000}"/>
    <cellStyle name="Normal 7 3 2 2 6 5 4" xfId="38030" xr:uid="{00000000-0005-0000-0000-00008D6C0000}"/>
    <cellStyle name="Normal 7 3 2 2 6 6" xfId="9456" xr:uid="{00000000-0005-0000-0000-00008E6C0000}"/>
    <cellStyle name="Normal 7 3 2 2 6 6 2" xfId="26809" xr:uid="{00000000-0005-0000-0000-00008F6C0000}"/>
    <cellStyle name="Normal 7 3 2 2 6 6 3" xfId="44155" xr:uid="{00000000-0005-0000-0000-0000906C0000}"/>
    <cellStyle name="Normal 7 3 2 2 6 7" xfId="18136" xr:uid="{00000000-0005-0000-0000-0000916C0000}"/>
    <cellStyle name="Normal 7 3 2 2 6 8" xfId="35482" xr:uid="{00000000-0005-0000-0000-0000926C0000}"/>
    <cellStyle name="Normal 7 3 2 2 7" xfId="391" xr:uid="{00000000-0005-0000-0000-0000936C0000}"/>
    <cellStyle name="Normal 7 3 2 2 7 2" xfId="2204" xr:uid="{00000000-0005-0000-0000-0000946C0000}"/>
    <cellStyle name="Normal 7 3 2 2 7 2 2" xfId="7986" xr:uid="{00000000-0005-0000-0000-0000956C0000}"/>
    <cellStyle name="Normal 7 3 2 2 7 2 2 2" xfId="16659" xr:uid="{00000000-0005-0000-0000-0000966C0000}"/>
    <cellStyle name="Normal 7 3 2 2 7 2 2 2 2" xfId="34012" xr:uid="{00000000-0005-0000-0000-0000976C0000}"/>
    <cellStyle name="Normal 7 3 2 2 7 2 2 2 3" xfId="51358" xr:uid="{00000000-0005-0000-0000-0000986C0000}"/>
    <cellStyle name="Normal 7 3 2 2 7 2 2 3" xfId="25339" xr:uid="{00000000-0005-0000-0000-0000996C0000}"/>
    <cellStyle name="Normal 7 3 2 2 7 2 2 4" xfId="42685" xr:uid="{00000000-0005-0000-0000-00009A6C0000}"/>
    <cellStyle name="Normal 7 3 2 2 7 2 3" xfId="5487" xr:uid="{00000000-0005-0000-0000-00009B6C0000}"/>
    <cellStyle name="Normal 7 3 2 2 7 2 3 2" xfId="14160" xr:uid="{00000000-0005-0000-0000-00009C6C0000}"/>
    <cellStyle name="Normal 7 3 2 2 7 2 3 2 2" xfId="31513" xr:uid="{00000000-0005-0000-0000-00009D6C0000}"/>
    <cellStyle name="Normal 7 3 2 2 7 2 3 2 3" xfId="48859" xr:uid="{00000000-0005-0000-0000-00009E6C0000}"/>
    <cellStyle name="Normal 7 3 2 2 7 2 3 3" xfId="22840" xr:uid="{00000000-0005-0000-0000-00009F6C0000}"/>
    <cellStyle name="Normal 7 3 2 2 7 2 3 4" xfId="40186" xr:uid="{00000000-0005-0000-0000-0000A06C0000}"/>
    <cellStyle name="Normal 7 3 2 2 7 2 4" xfId="10877" xr:uid="{00000000-0005-0000-0000-0000A16C0000}"/>
    <cellStyle name="Normal 7 3 2 2 7 2 4 2" xfId="28230" xr:uid="{00000000-0005-0000-0000-0000A26C0000}"/>
    <cellStyle name="Normal 7 3 2 2 7 2 4 3" xfId="45576" xr:uid="{00000000-0005-0000-0000-0000A36C0000}"/>
    <cellStyle name="Normal 7 3 2 2 7 2 5" xfId="19557" xr:uid="{00000000-0005-0000-0000-0000A46C0000}"/>
    <cellStyle name="Normal 7 3 2 2 7 2 6" xfId="36903" xr:uid="{00000000-0005-0000-0000-0000A56C0000}"/>
    <cellStyle name="Normal 7 3 2 2 7 3" xfId="6173" xr:uid="{00000000-0005-0000-0000-0000A66C0000}"/>
    <cellStyle name="Normal 7 3 2 2 7 3 2" xfId="14846" xr:uid="{00000000-0005-0000-0000-0000A76C0000}"/>
    <cellStyle name="Normal 7 3 2 2 7 3 2 2" xfId="32199" xr:uid="{00000000-0005-0000-0000-0000A86C0000}"/>
    <cellStyle name="Normal 7 3 2 2 7 3 2 3" xfId="49545" xr:uid="{00000000-0005-0000-0000-0000A96C0000}"/>
    <cellStyle name="Normal 7 3 2 2 7 3 3" xfId="23526" xr:uid="{00000000-0005-0000-0000-0000AA6C0000}"/>
    <cellStyle name="Normal 7 3 2 2 7 3 4" xfId="40872" xr:uid="{00000000-0005-0000-0000-0000AB6C0000}"/>
    <cellStyle name="Normal 7 3 2 2 7 4" xfId="4017" xr:uid="{00000000-0005-0000-0000-0000AC6C0000}"/>
    <cellStyle name="Normal 7 3 2 2 7 4 2" xfId="12690" xr:uid="{00000000-0005-0000-0000-0000AD6C0000}"/>
    <cellStyle name="Normal 7 3 2 2 7 4 2 2" xfId="30043" xr:uid="{00000000-0005-0000-0000-0000AE6C0000}"/>
    <cellStyle name="Normal 7 3 2 2 7 4 2 3" xfId="47389" xr:uid="{00000000-0005-0000-0000-0000AF6C0000}"/>
    <cellStyle name="Normal 7 3 2 2 7 4 3" xfId="21370" xr:uid="{00000000-0005-0000-0000-0000B06C0000}"/>
    <cellStyle name="Normal 7 3 2 2 7 4 4" xfId="38716" xr:uid="{00000000-0005-0000-0000-0000B16C0000}"/>
    <cellStyle name="Normal 7 3 2 2 7 5" xfId="9064" xr:uid="{00000000-0005-0000-0000-0000B26C0000}"/>
    <cellStyle name="Normal 7 3 2 2 7 5 2" xfId="26417" xr:uid="{00000000-0005-0000-0000-0000B36C0000}"/>
    <cellStyle name="Normal 7 3 2 2 7 5 3" xfId="43763" xr:uid="{00000000-0005-0000-0000-0000B46C0000}"/>
    <cellStyle name="Normal 7 3 2 2 7 6" xfId="17744" xr:uid="{00000000-0005-0000-0000-0000B56C0000}"/>
    <cellStyle name="Normal 7 3 2 2 7 7" xfId="35090" xr:uid="{00000000-0005-0000-0000-0000B66C0000}"/>
    <cellStyle name="Normal 7 3 2 2 8" xfId="1861" xr:uid="{00000000-0005-0000-0000-0000B76C0000}"/>
    <cellStyle name="Normal 7 3 2 2 8 2" xfId="7643" xr:uid="{00000000-0005-0000-0000-0000B86C0000}"/>
    <cellStyle name="Normal 7 3 2 2 8 2 2" xfId="16316" xr:uid="{00000000-0005-0000-0000-0000B96C0000}"/>
    <cellStyle name="Normal 7 3 2 2 8 2 2 2" xfId="33669" xr:uid="{00000000-0005-0000-0000-0000BA6C0000}"/>
    <cellStyle name="Normal 7 3 2 2 8 2 2 3" xfId="51015" xr:uid="{00000000-0005-0000-0000-0000BB6C0000}"/>
    <cellStyle name="Normal 7 3 2 2 8 2 3" xfId="24996" xr:uid="{00000000-0005-0000-0000-0000BC6C0000}"/>
    <cellStyle name="Normal 7 3 2 2 8 2 4" xfId="42342" xr:uid="{00000000-0005-0000-0000-0000BD6C0000}"/>
    <cellStyle name="Normal 7 3 2 2 8 3" xfId="3674" xr:uid="{00000000-0005-0000-0000-0000BE6C0000}"/>
    <cellStyle name="Normal 7 3 2 2 8 3 2" xfId="12347" xr:uid="{00000000-0005-0000-0000-0000BF6C0000}"/>
    <cellStyle name="Normal 7 3 2 2 8 3 2 2" xfId="29700" xr:uid="{00000000-0005-0000-0000-0000C06C0000}"/>
    <cellStyle name="Normal 7 3 2 2 8 3 2 3" xfId="47046" xr:uid="{00000000-0005-0000-0000-0000C16C0000}"/>
    <cellStyle name="Normal 7 3 2 2 8 3 3" xfId="21027" xr:uid="{00000000-0005-0000-0000-0000C26C0000}"/>
    <cellStyle name="Normal 7 3 2 2 8 3 4" xfId="38373" xr:uid="{00000000-0005-0000-0000-0000C36C0000}"/>
    <cellStyle name="Normal 7 3 2 2 8 4" xfId="10534" xr:uid="{00000000-0005-0000-0000-0000C46C0000}"/>
    <cellStyle name="Normal 7 3 2 2 8 4 2" xfId="27887" xr:uid="{00000000-0005-0000-0000-0000C56C0000}"/>
    <cellStyle name="Normal 7 3 2 2 8 4 3" xfId="45233" xr:uid="{00000000-0005-0000-0000-0000C66C0000}"/>
    <cellStyle name="Normal 7 3 2 2 8 5" xfId="19214" xr:uid="{00000000-0005-0000-0000-0000C76C0000}"/>
    <cellStyle name="Normal 7 3 2 2 8 6" xfId="36560" xr:uid="{00000000-0005-0000-0000-0000C86C0000}"/>
    <cellStyle name="Normal 7 3 2 2 9" xfId="1126" xr:uid="{00000000-0005-0000-0000-0000C96C0000}"/>
    <cellStyle name="Normal 7 3 2 2 9 2" xfId="6908" xr:uid="{00000000-0005-0000-0000-0000CA6C0000}"/>
    <cellStyle name="Normal 7 3 2 2 9 2 2" xfId="15581" xr:uid="{00000000-0005-0000-0000-0000CB6C0000}"/>
    <cellStyle name="Normal 7 3 2 2 9 2 2 2" xfId="32934" xr:uid="{00000000-0005-0000-0000-0000CC6C0000}"/>
    <cellStyle name="Normal 7 3 2 2 9 2 2 3" xfId="50280" xr:uid="{00000000-0005-0000-0000-0000CD6C0000}"/>
    <cellStyle name="Normal 7 3 2 2 9 2 3" xfId="24261" xr:uid="{00000000-0005-0000-0000-0000CE6C0000}"/>
    <cellStyle name="Normal 7 3 2 2 9 2 4" xfId="41607" xr:uid="{00000000-0005-0000-0000-0000CF6C0000}"/>
    <cellStyle name="Normal 7 3 2 2 9 3" xfId="4752" xr:uid="{00000000-0005-0000-0000-0000D06C0000}"/>
    <cellStyle name="Normal 7 3 2 2 9 3 2" xfId="13425" xr:uid="{00000000-0005-0000-0000-0000D16C0000}"/>
    <cellStyle name="Normal 7 3 2 2 9 3 2 2" xfId="30778" xr:uid="{00000000-0005-0000-0000-0000D26C0000}"/>
    <cellStyle name="Normal 7 3 2 2 9 3 2 3" xfId="48124" xr:uid="{00000000-0005-0000-0000-0000D36C0000}"/>
    <cellStyle name="Normal 7 3 2 2 9 3 3" xfId="22105" xr:uid="{00000000-0005-0000-0000-0000D46C0000}"/>
    <cellStyle name="Normal 7 3 2 2 9 3 4" xfId="39451" xr:uid="{00000000-0005-0000-0000-0000D56C0000}"/>
    <cellStyle name="Normal 7 3 2 2 9 4" xfId="9799" xr:uid="{00000000-0005-0000-0000-0000D66C0000}"/>
    <cellStyle name="Normal 7 3 2 2 9 4 2" xfId="27152" xr:uid="{00000000-0005-0000-0000-0000D76C0000}"/>
    <cellStyle name="Normal 7 3 2 2 9 4 3" xfId="44498" xr:uid="{00000000-0005-0000-0000-0000D86C0000}"/>
    <cellStyle name="Normal 7 3 2 2 9 5" xfId="18479" xr:uid="{00000000-0005-0000-0000-0000D96C0000}"/>
    <cellStyle name="Normal 7 3 2 2 9 6" xfId="35825" xr:uid="{00000000-0005-0000-0000-0000DA6C0000}"/>
    <cellStyle name="Normal 7 3 2 3" xfId="79" xr:uid="{00000000-0005-0000-0000-0000DB6C0000}"/>
    <cellStyle name="Normal 7 3 2 3 10" xfId="8752" xr:uid="{00000000-0005-0000-0000-0000DC6C0000}"/>
    <cellStyle name="Normal 7 3 2 3 10 2" xfId="26105" xr:uid="{00000000-0005-0000-0000-0000DD6C0000}"/>
    <cellStyle name="Normal 7 3 2 3 10 3" xfId="43451" xr:uid="{00000000-0005-0000-0000-0000DE6C0000}"/>
    <cellStyle name="Normal 7 3 2 3 11" xfId="17432" xr:uid="{00000000-0005-0000-0000-0000DF6C0000}"/>
    <cellStyle name="Normal 7 3 2 3 12" xfId="34778" xr:uid="{00000000-0005-0000-0000-0000E06C0000}"/>
    <cellStyle name="Normal 7 3 2 3 2" xfId="324" xr:uid="{00000000-0005-0000-0000-0000E16C0000}"/>
    <cellStyle name="Normal 7 3 2 3 2 10" xfId="35023" xr:uid="{00000000-0005-0000-0000-0000E26C0000}"/>
    <cellStyle name="Normal 7 3 2 3 2 2" xfId="1059" xr:uid="{00000000-0005-0000-0000-0000E36C0000}"/>
    <cellStyle name="Normal 7 3 2 3 2 2 2" xfId="2872" xr:uid="{00000000-0005-0000-0000-0000E46C0000}"/>
    <cellStyle name="Normal 7 3 2 3 2 2 2 2" xfId="8654" xr:uid="{00000000-0005-0000-0000-0000E56C0000}"/>
    <cellStyle name="Normal 7 3 2 3 2 2 2 2 2" xfId="17327" xr:uid="{00000000-0005-0000-0000-0000E66C0000}"/>
    <cellStyle name="Normal 7 3 2 3 2 2 2 2 2 2" xfId="34680" xr:uid="{00000000-0005-0000-0000-0000E76C0000}"/>
    <cellStyle name="Normal 7 3 2 3 2 2 2 2 2 3" xfId="52026" xr:uid="{00000000-0005-0000-0000-0000E86C0000}"/>
    <cellStyle name="Normal 7 3 2 3 2 2 2 2 3" xfId="26007" xr:uid="{00000000-0005-0000-0000-0000E96C0000}"/>
    <cellStyle name="Normal 7 3 2 3 2 2 2 2 4" xfId="43353" xr:uid="{00000000-0005-0000-0000-0000EA6C0000}"/>
    <cellStyle name="Normal 7 3 2 3 2 2 2 3" xfId="4685" xr:uid="{00000000-0005-0000-0000-0000EB6C0000}"/>
    <cellStyle name="Normal 7 3 2 3 2 2 2 3 2" xfId="13358" xr:uid="{00000000-0005-0000-0000-0000EC6C0000}"/>
    <cellStyle name="Normal 7 3 2 3 2 2 2 3 2 2" xfId="30711" xr:uid="{00000000-0005-0000-0000-0000ED6C0000}"/>
    <cellStyle name="Normal 7 3 2 3 2 2 2 3 2 3" xfId="48057" xr:uid="{00000000-0005-0000-0000-0000EE6C0000}"/>
    <cellStyle name="Normal 7 3 2 3 2 2 2 3 3" xfId="22038" xr:uid="{00000000-0005-0000-0000-0000EF6C0000}"/>
    <cellStyle name="Normal 7 3 2 3 2 2 2 3 4" xfId="39384" xr:uid="{00000000-0005-0000-0000-0000F06C0000}"/>
    <cellStyle name="Normal 7 3 2 3 2 2 2 4" xfId="11545" xr:uid="{00000000-0005-0000-0000-0000F16C0000}"/>
    <cellStyle name="Normal 7 3 2 3 2 2 2 4 2" xfId="28898" xr:uid="{00000000-0005-0000-0000-0000F26C0000}"/>
    <cellStyle name="Normal 7 3 2 3 2 2 2 4 3" xfId="46244" xr:uid="{00000000-0005-0000-0000-0000F36C0000}"/>
    <cellStyle name="Normal 7 3 2 3 2 2 2 5" xfId="20225" xr:uid="{00000000-0005-0000-0000-0000F46C0000}"/>
    <cellStyle name="Normal 7 3 2 3 2 2 2 6" xfId="37571" xr:uid="{00000000-0005-0000-0000-0000F56C0000}"/>
    <cellStyle name="Normal 7 3 2 3 2 2 3" xfId="1794" xr:uid="{00000000-0005-0000-0000-0000F66C0000}"/>
    <cellStyle name="Normal 7 3 2 3 2 2 3 2" xfId="7576" xr:uid="{00000000-0005-0000-0000-0000F76C0000}"/>
    <cellStyle name="Normal 7 3 2 3 2 2 3 2 2" xfId="16249" xr:uid="{00000000-0005-0000-0000-0000F86C0000}"/>
    <cellStyle name="Normal 7 3 2 3 2 2 3 2 2 2" xfId="33602" xr:uid="{00000000-0005-0000-0000-0000F96C0000}"/>
    <cellStyle name="Normal 7 3 2 3 2 2 3 2 2 3" xfId="50948" xr:uid="{00000000-0005-0000-0000-0000FA6C0000}"/>
    <cellStyle name="Normal 7 3 2 3 2 2 3 2 3" xfId="24929" xr:uid="{00000000-0005-0000-0000-0000FB6C0000}"/>
    <cellStyle name="Normal 7 3 2 3 2 2 3 2 4" xfId="42275" xr:uid="{00000000-0005-0000-0000-0000FC6C0000}"/>
    <cellStyle name="Normal 7 3 2 3 2 2 3 3" xfId="5420" xr:uid="{00000000-0005-0000-0000-0000FD6C0000}"/>
    <cellStyle name="Normal 7 3 2 3 2 2 3 3 2" xfId="14093" xr:uid="{00000000-0005-0000-0000-0000FE6C0000}"/>
    <cellStyle name="Normal 7 3 2 3 2 2 3 3 2 2" xfId="31446" xr:uid="{00000000-0005-0000-0000-0000FF6C0000}"/>
    <cellStyle name="Normal 7 3 2 3 2 2 3 3 2 3" xfId="48792" xr:uid="{00000000-0005-0000-0000-0000006D0000}"/>
    <cellStyle name="Normal 7 3 2 3 2 2 3 3 3" xfId="22773" xr:uid="{00000000-0005-0000-0000-0000016D0000}"/>
    <cellStyle name="Normal 7 3 2 3 2 2 3 3 4" xfId="40119" xr:uid="{00000000-0005-0000-0000-0000026D0000}"/>
    <cellStyle name="Normal 7 3 2 3 2 2 3 4" xfId="10467" xr:uid="{00000000-0005-0000-0000-0000036D0000}"/>
    <cellStyle name="Normal 7 3 2 3 2 2 3 4 2" xfId="27820" xr:uid="{00000000-0005-0000-0000-0000046D0000}"/>
    <cellStyle name="Normal 7 3 2 3 2 2 3 4 3" xfId="45166" xr:uid="{00000000-0005-0000-0000-0000056D0000}"/>
    <cellStyle name="Normal 7 3 2 3 2 2 3 5" xfId="19147" xr:uid="{00000000-0005-0000-0000-0000066D0000}"/>
    <cellStyle name="Normal 7 3 2 3 2 2 3 6" xfId="36493" xr:uid="{00000000-0005-0000-0000-0000076D0000}"/>
    <cellStyle name="Normal 7 3 2 3 2 2 4" xfId="6841" xr:uid="{00000000-0005-0000-0000-0000086D0000}"/>
    <cellStyle name="Normal 7 3 2 3 2 2 4 2" xfId="15514" xr:uid="{00000000-0005-0000-0000-0000096D0000}"/>
    <cellStyle name="Normal 7 3 2 3 2 2 4 2 2" xfId="32867" xr:uid="{00000000-0005-0000-0000-00000A6D0000}"/>
    <cellStyle name="Normal 7 3 2 3 2 2 4 2 3" xfId="50213" xr:uid="{00000000-0005-0000-0000-00000B6D0000}"/>
    <cellStyle name="Normal 7 3 2 3 2 2 4 3" xfId="24194" xr:uid="{00000000-0005-0000-0000-00000C6D0000}"/>
    <cellStyle name="Normal 7 3 2 3 2 2 4 4" xfId="41540" xr:uid="{00000000-0005-0000-0000-00000D6D0000}"/>
    <cellStyle name="Normal 7 3 2 3 2 2 5" xfId="3607" xr:uid="{00000000-0005-0000-0000-00000E6D0000}"/>
    <cellStyle name="Normal 7 3 2 3 2 2 5 2" xfId="12280" xr:uid="{00000000-0005-0000-0000-00000F6D0000}"/>
    <cellStyle name="Normal 7 3 2 3 2 2 5 2 2" xfId="29633" xr:uid="{00000000-0005-0000-0000-0000106D0000}"/>
    <cellStyle name="Normal 7 3 2 3 2 2 5 2 3" xfId="46979" xr:uid="{00000000-0005-0000-0000-0000116D0000}"/>
    <cellStyle name="Normal 7 3 2 3 2 2 5 3" xfId="20960" xr:uid="{00000000-0005-0000-0000-0000126D0000}"/>
    <cellStyle name="Normal 7 3 2 3 2 2 5 4" xfId="38306" xr:uid="{00000000-0005-0000-0000-0000136D0000}"/>
    <cellStyle name="Normal 7 3 2 3 2 2 6" xfId="9732" xr:uid="{00000000-0005-0000-0000-0000146D0000}"/>
    <cellStyle name="Normal 7 3 2 3 2 2 6 2" xfId="27085" xr:uid="{00000000-0005-0000-0000-0000156D0000}"/>
    <cellStyle name="Normal 7 3 2 3 2 2 6 3" xfId="44431" xr:uid="{00000000-0005-0000-0000-0000166D0000}"/>
    <cellStyle name="Normal 7 3 2 3 2 2 7" xfId="18412" xr:uid="{00000000-0005-0000-0000-0000176D0000}"/>
    <cellStyle name="Normal 7 3 2 3 2 2 8" xfId="35758" xr:uid="{00000000-0005-0000-0000-0000186D0000}"/>
    <cellStyle name="Normal 7 3 2 3 2 3" xfId="569" xr:uid="{00000000-0005-0000-0000-0000196D0000}"/>
    <cellStyle name="Normal 7 3 2 3 2 3 2" xfId="2382" xr:uid="{00000000-0005-0000-0000-00001A6D0000}"/>
    <cellStyle name="Normal 7 3 2 3 2 3 2 2" xfId="8164" xr:uid="{00000000-0005-0000-0000-00001B6D0000}"/>
    <cellStyle name="Normal 7 3 2 3 2 3 2 2 2" xfId="16837" xr:uid="{00000000-0005-0000-0000-00001C6D0000}"/>
    <cellStyle name="Normal 7 3 2 3 2 3 2 2 2 2" xfId="34190" xr:uid="{00000000-0005-0000-0000-00001D6D0000}"/>
    <cellStyle name="Normal 7 3 2 3 2 3 2 2 2 3" xfId="51536" xr:uid="{00000000-0005-0000-0000-00001E6D0000}"/>
    <cellStyle name="Normal 7 3 2 3 2 3 2 2 3" xfId="25517" xr:uid="{00000000-0005-0000-0000-00001F6D0000}"/>
    <cellStyle name="Normal 7 3 2 3 2 3 2 2 4" xfId="42863" xr:uid="{00000000-0005-0000-0000-0000206D0000}"/>
    <cellStyle name="Normal 7 3 2 3 2 3 2 3" xfId="5665" xr:uid="{00000000-0005-0000-0000-0000216D0000}"/>
    <cellStyle name="Normal 7 3 2 3 2 3 2 3 2" xfId="14338" xr:uid="{00000000-0005-0000-0000-0000226D0000}"/>
    <cellStyle name="Normal 7 3 2 3 2 3 2 3 2 2" xfId="31691" xr:uid="{00000000-0005-0000-0000-0000236D0000}"/>
    <cellStyle name="Normal 7 3 2 3 2 3 2 3 2 3" xfId="49037" xr:uid="{00000000-0005-0000-0000-0000246D0000}"/>
    <cellStyle name="Normal 7 3 2 3 2 3 2 3 3" xfId="23018" xr:uid="{00000000-0005-0000-0000-0000256D0000}"/>
    <cellStyle name="Normal 7 3 2 3 2 3 2 3 4" xfId="40364" xr:uid="{00000000-0005-0000-0000-0000266D0000}"/>
    <cellStyle name="Normal 7 3 2 3 2 3 2 4" xfId="11055" xr:uid="{00000000-0005-0000-0000-0000276D0000}"/>
    <cellStyle name="Normal 7 3 2 3 2 3 2 4 2" xfId="28408" xr:uid="{00000000-0005-0000-0000-0000286D0000}"/>
    <cellStyle name="Normal 7 3 2 3 2 3 2 4 3" xfId="45754" xr:uid="{00000000-0005-0000-0000-0000296D0000}"/>
    <cellStyle name="Normal 7 3 2 3 2 3 2 5" xfId="19735" xr:uid="{00000000-0005-0000-0000-00002A6D0000}"/>
    <cellStyle name="Normal 7 3 2 3 2 3 2 6" xfId="37081" xr:uid="{00000000-0005-0000-0000-00002B6D0000}"/>
    <cellStyle name="Normal 7 3 2 3 2 3 3" xfId="6351" xr:uid="{00000000-0005-0000-0000-00002C6D0000}"/>
    <cellStyle name="Normal 7 3 2 3 2 3 3 2" xfId="15024" xr:uid="{00000000-0005-0000-0000-00002D6D0000}"/>
    <cellStyle name="Normal 7 3 2 3 2 3 3 2 2" xfId="32377" xr:uid="{00000000-0005-0000-0000-00002E6D0000}"/>
    <cellStyle name="Normal 7 3 2 3 2 3 3 2 3" xfId="49723" xr:uid="{00000000-0005-0000-0000-00002F6D0000}"/>
    <cellStyle name="Normal 7 3 2 3 2 3 3 3" xfId="23704" xr:uid="{00000000-0005-0000-0000-0000306D0000}"/>
    <cellStyle name="Normal 7 3 2 3 2 3 3 4" xfId="41050" xr:uid="{00000000-0005-0000-0000-0000316D0000}"/>
    <cellStyle name="Normal 7 3 2 3 2 3 4" xfId="4195" xr:uid="{00000000-0005-0000-0000-0000326D0000}"/>
    <cellStyle name="Normal 7 3 2 3 2 3 4 2" xfId="12868" xr:uid="{00000000-0005-0000-0000-0000336D0000}"/>
    <cellStyle name="Normal 7 3 2 3 2 3 4 2 2" xfId="30221" xr:uid="{00000000-0005-0000-0000-0000346D0000}"/>
    <cellStyle name="Normal 7 3 2 3 2 3 4 2 3" xfId="47567" xr:uid="{00000000-0005-0000-0000-0000356D0000}"/>
    <cellStyle name="Normal 7 3 2 3 2 3 4 3" xfId="21548" xr:uid="{00000000-0005-0000-0000-0000366D0000}"/>
    <cellStyle name="Normal 7 3 2 3 2 3 4 4" xfId="38894" xr:uid="{00000000-0005-0000-0000-0000376D0000}"/>
    <cellStyle name="Normal 7 3 2 3 2 3 5" xfId="9242" xr:uid="{00000000-0005-0000-0000-0000386D0000}"/>
    <cellStyle name="Normal 7 3 2 3 2 3 5 2" xfId="26595" xr:uid="{00000000-0005-0000-0000-0000396D0000}"/>
    <cellStyle name="Normal 7 3 2 3 2 3 5 3" xfId="43941" xr:uid="{00000000-0005-0000-0000-00003A6D0000}"/>
    <cellStyle name="Normal 7 3 2 3 2 3 6" xfId="17922" xr:uid="{00000000-0005-0000-0000-00003B6D0000}"/>
    <cellStyle name="Normal 7 3 2 3 2 3 7" xfId="35268" xr:uid="{00000000-0005-0000-0000-00003C6D0000}"/>
    <cellStyle name="Normal 7 3 2 3 2 4" xfId="2137" xr:uid="{00000000-0005-0000-0000-00003D6D0000}"/>
    <cellStyle name="Normal 7 3 2 3 2 4 2" xfId="7919" xr:uid="{00000000-0005-0000-0000-00003E6D0000}"/>
    <cellStyle name="Normal 7 3 2 3 2 4 2 2" xfId="16592" xr:uid="{00000000-0005-0000-0000-00003F6D0000}"/>
    <cellStyle name="Normal 7 3 2 3 2 4 2 2 2" xfId="33945" xr:uid="{00000000-0005-0000-0000-0000406D0000}"/>
    <cellStyle name="Normal 7 3 2 3 2 4 2 2 3" xfId="51291" xr:uid="{00000000-0005-0000-0000-0000416D0000}"/>
    <cellStyle name="Normal 7 3 2 3 2 4 2 3" xfId="25272" xr:uid="{00000000-0005-0000-0000-0000426D0000}"/>
    <cellStyle name="Normal 7 3 2 3 2 4 2 4" xfId="42618" xr:uid="{00000000-0005-0000-0000-0000436D0000}"/>
    <cellStyle name="Normal 7 3 2 3 2 4 3" xfId="3950" xr:uid="{00000000-0005-0000-0000-0000446D0000}"/>
    <cellStyle name="Normal 7 3 2 3 2 4 3 2" xfId="12623" xr:uid="{00000000-0005-0000-0000-0000456D0000}"/>
    <cellStyle name="Normal 7 3 2 3 2 4 3 2 2" xfId="29976" xr:uid="{00000000-0005-0000-0000-0000466D0000}"/>
    <cellStyle name="Normal 7 3 2 3 2 4 3 2 3" xfId="47322" xr:uid="{00000000-0005-0000-0000-0000476D0000}"/>
    <cellStyle name="Normal 7 3 2 3 2 4 3 3" xfId="21303" xr:uid="{00000000-0005-0000-0000-0000486D0000}"/>
    <cellStyle name="Normal 7 3 2 3 2 4 3 4" xfId="38649" xr:uid="{00000000-0005-0000-0000-0000496D0000}"/>
    <cellStyle name="Normal 7 3 2 3 2 4 4" xfId="10810" xr:uid="{00000000-0005-0000-0000-00004A6D0000}"/>
    <cellStyle name="Normal 7 3 2 3 2 4 4 2" xfId="28163" xr:uid="{00000000-0005-0000-0000-00004B6D0000}"/>
    <cellStyle name="Normal 7 3 2 3 2 4 4 3" xfId="45509" xr:uid="{00000000-0005-0000-0000-00004C6D0000}"/>
    <cellStyle name="Normal 7 3 2 3 2 4 5" xfId="19490" xr:uid="{00000000-0005-0000-0000-00004D6D0000}"/>
    <cellStyle name="Normal 7 3 2 3 2 4 6" xfId="36836" xr:uid="{00000000-0005-0000-0000-00004E6D0000}"/>
    <cellStyle name="Normal 7 3 2 3 2 5" xfId="1304" xr:uid="{00000000-0005-0000-0000-00004F6D0000}"/>
    <cellStyle name="Normal 7 3 2 3 2 5 2" xfId="7086" xr:uid="{00000000-0005-0000-0000-0000506D0000}"/>
    <cellStyle name="Normal 7 3 2 3 2 5 2 2" xfId="15759" xr:uid="{00000000-0005-0000-0000-0000516D0000}"/>
    <cellStyle name="Normal 7 3 2 3 2 5 2 2 2" xfId="33112" xr:uid="{00000000-0005-0000-0000-0000526D0000}"/>
    <cellStyle name="Normal 7 3 2 3 2 5 2 2 3" xfId="50458" xr:uid="{00000000-0005-0000-0000-0000536D0000}"/>
    <cellStyle name="Normal 7 3 2 3 2 5 2 3" xfId="24439" xr:uid="{00000000-0005-0000-0000-0000546D0000}"/>
    <cellStyle name="Normal 7 3 2 3 2 5 2 4" xfId="41785" xr:uid="{00000000-0005-0000-0000-0000556D0000}"/>
    <cellStyle name="Normal 7 3 2 3 2 5 3" xfId="4930" xr:uid="{00000000-0005-0000-0000-0000566D0000}"/>
    <cellStyle name="Normal 7 3 2 3 2 5 3 2" xfId="13603" xr:uid="{00000000-0005-0000-0000-0000576D0000}"/>
    <cellStyle name="Normal 7 3 2 3 2 5 3 2 2" xfId="30956" xr:uid="{00000000-0005-0000-0000-0000586D0000}"/>
    <cellStyle name="Normal 7 3 2 3 2 5 3 2 3" xfId="48302" xr:uid="{00000000-0005-0000-0000-0000596D0000}"/>
    <cellStyle name="Normal 7 3 2 3 2 5 3 3" xfId="22283" xr:uid="{00000000-0005-0000-0000-00005A6D0000}"/>
    <cellStyle name="Normal 7 3 2 3 2 5 3 4" xfId="39629" xr:uid="{00000000-0005-0000-0000-00005B6D0000}"/>
    <cellStyle name="Normal 7 3 2 3 2 5 4" xfId="9977" xr:uid="{00000000-0005-0000-0000-00005C6D0000}"/>
    <cellStyle name="Normal 7 3 2 3 2 5 4 2" xfId="27330" xr:uid="{00000000-0005-0000-0000-00005D6D0000}"/>
    <cellStyle name="Normal 7 3 2 3 2 5 4 3" xfId="44676" xr:uid="{00000000-0005-0000-0000-00005E6D0000}"/>
    <cellStyle name="Normal 7 3 2 3 2 5 5" xfId="18657" xr:uid="{00000000-0005-0000-0000-00005F6D0000}"/>
    <cellStyle name="Normal 7 3 2 3 2 5 6" xfId="36003" xr:uid="{00000000-0005-0000-0000-0000606D0000}"/>
    <cellStyle name="Normal 7 3 2 3 2 6" xfId="6106" xr:uid="{00000000-0005-0000-0000-0000616D0000}"/>
    <cellStyle name="Normal 7 3 2 3 2 6 2" xfId="14779" xr:uid="{00000000-0005-0000-0000-0000626D0000}"/>
    <cellStyle name="Normal 7 3 2 3 2 6 2 2" xfId="32132" xr:uid="{00000000-0005-0000-0000-0000636D0000}"/>
    <cellStyle name="Normal 7 3 2 3 2 6 2 3" xfId="49478" xr:uid="{00000000-0005-0000-0000-0000646D0000}"/>
    <cellStyle name="Normal 7 3 2 3 2 6 3" xfId="23459" xr:uid="{00000000-0005-0000-0000-0000656D0000}"/>
    <cellStyle name="Normal 7 3 2 3 2 6 4" xfId="40805" xr:uid="{00000000-0005-0000-0000-0000666D0000}"/>
    <cellStyle name="Normal 7 3 2 3 2 7" xfId="3117" xr:uid="{00000000-0005-0000-0000-0000676D0000}"/>
    <cellStyle name="Normal 7 3 2 3 2 7 2" xfId="11790" xr:uid="{00000000-0005-0000-0000-0000686D0000}"/>
    <cellStyle name="Normal 7 3 2 3 2 7 2 2" xfId="29143" xr:uid="{00000000-0005-0000-0000-0000696D0000}"/>
    <cellStyle name="Normal 7 3 2 3 2 7 2 3" xfId="46489" xr:uid="{00000000-0005-0000-0000-00006A6D0000}"/>
    <cellStyle name="Normal 7 3 2 3 2 7 3" xfId="20470" xr:uid="{00000000-0005-0000-0000-00006B6D0000}"/>
    <cellStyle name="Normal 7 3 2 3 2 7 4" xfId="37816" xr:uid="{00000000-0005-0000-0000-00006C6D0000}"/>
    <cellStyle name="Normal 7 3 2 3 2 8" xfId="8997" xr:uid="{00000000-0005-0000-0000-00006D6D0000}"/>
    <cellStyle name="Normal 7 3 2 3 2 8 2" xfId="26350" xr:uid="{00000000-0005-0000-0000-00006E6D0000}"/>
    <cellStyle name="Normal 7 3 2 3 2 8 3" xfId="43696" xr:uid="{00000000-0005-0000-0000-00006F6D0000}"/>
    <cellStyle name="Normal 7 3 2 3 2 9" xfId="17677" xr:uid="{00000000-0005-0000-0000-0000706D0000}"/>
    <cellStyle name="Normal 7 3 2 3 3" xfId="226" xr:uid="{00000000-0005-0000-0000-0000716D0000}"/>
    <cellStyle name="Normal 7 3 2 3 3 10" xfId="34925" xr:uid="{00000000-0005-0000-0000-0000726D0000}"/>
    <cellStyle name="Normal 7 3 2 3 3 2" xfId="961" xr:uid="{00000000-0005-0000-0000-0000736D0000}"/>
    <cellStyle name="Normal 7 3 2 3 3 2 2" xfId="2774" xr:uid="{00000000-0005-0000-0000-0000746D0000}"/>
    <cellStyle name="Normal 7 3 2 3 3 2 2 2" xfId="8556" xr:uid="{00000000-0005-0000-0000-0000756D0000}"/>
    <cellStyle name="Normal 7 3 2 3 3 2 2 2 2" xfId="17229" xr:uid="{00000000-0005-0000-0000-0000766D0000}"/>
    <cellStyle name="Normal 7 3 2 3 3 2 2 2 2 2" xfId="34582" xr:uid="{00000000-0005-0000-0000-0000776D0000}"/>
    <cellStyle name="Normal 7 3 2 3 3 2 2 2 2 3" xfId="51928" xr:uid="{00000000-0005-0000-0000-0000786D0000}"/>
    <cellStyle name="Normal 7 3 2 3 3 2 2 2 3" xfId="25909" xr:uid="{00000000-0005-0000-0000-0000796D0000}"/>
    <cellStyle name="Normal 7 3 2 3 3 2 2 2 4" xfId="43255" xr:uid="{00000000-0005-0000-0000-00007A6D0000}"/>
    <cellStyle name="Normal 7 3 2 3 3 2 2 3" xfId="4587" xr:uid="{00000000-0005-0000-0000-00007B6D0000}"/>
    <cellStyle name="Normal 7 3 2 3 3 2 2 3 2" xfId="13260" xr:uid="{00000000-0005-0000-0000-00007C6D0000}"/>
    <cellStyle name="Normal 7 3 2 3 3 2 2 3 2 2" xfId="30613" xr:uid="{00000000-0005-0000-0000-00007D6D0000}"/>
    <cellStyle name="Normal 7 3 2 3 3 2 2 3 2 3" xfId="47959" xr:uid="{00000000-0005-0000-0000-00007E6D0000}"/>
    <cellStyle name="Normal 7 3 2 3 3 2 2 3 3" xfId="21940" xr:uid="{00000000-0005-0000-0000-00007F6D0000}"/>
    <cellStyle name="Normal 7 3 2 3 3 2 2 3 4" xfId="39286" xr:uid="{00000000-0005-0000-0000-0000806D0000}"/>
    <cellStyle name="Normal 7 3 2 3 3 2 2 4" xfId="11447" xr:uid="{00000000-0005-0000-0000-0000816D0000}"/>
    <cellStyle name="Normal 7 3 2 3 3 2 2 4 2" xfId="28800" xr:uid="{00000000-0005-0000-0000-0000826D0000}"/>
    <cellStyle name="Normal 7 3 2 3 3 2 2 4 3" xfId="46146" xr:uid="{00000000-0005-0000-0000-0000836D0000}"/>
    <cellStyle name="Normal 7 3 2 3 3 2 2 5" xfId="20127" xr:uid="{00000000-0005-0000-0000-0000846D0000}"/>
    <cellStyle name="Normal 7 3 2 3 3 2 2 6" xfId="37473" xr:uid="{00000000-0005-0000-0000-0000856D0000}"/>
    <cellStyle name="Normal 7 3 2 3 3 2 3" xfId="1696" xr:uid="{00000000-0005-0000-0000-0000866D0000}"/>
    <cellStyle name="Normal 7 3 2 3 3 2 3 2" xfId="7478" xr:uid="{00000000-0005-0000-0000-0000876D0000}"/>
    <cellStyle name="Normal 7 3 2 3 3 2 3 2 2" xfId="16151" xr:uid="{00000000-0005-0000-0000-0000886D0000}"/>
    <cellStyle name="Normal 7 3 2 3 3 2 3 2 2 2" xfId="33504" xr:uid="{00000000-0005-0000-0000-0000896D0000}"/>
    <cellStyle name="Normal 7 3 2 3 3 2 3 2 2 3" xfId="50850" xr:uid="{00000000-0005-0000-0000-00008A6D0000}"/>
    <cellStyle name="Normal 7 3 2 3 3 2 3 2 3" xfId="24831" xr:uid="{00000000-0005-0000-0000-00008B6D0000}"/>
    <cellStyle name="Normal 7 3 2 3 3 2 3 2 4" xfId="42177" xr:uid="{00000000-0005-0000-0000-00008C6D0000}"/>
    <cellStyle name="Normal 7 3 2 3 3 2 3 3" xfId="5322" xr:uid="{00000000-0005-0000-0000-00008D6D0000}"/>
    <cellStyle name="Normal 7 3 2 3 3 2 3 3 2" xfId="13995" xr:uid="{00000000-0005-0000-0000-00008E6D0000}"/>
    <cellStyle name="Normal 7 3 2 3 3 2 3 3 2 2" xfId="31348" xr:uid="{00000000-0005-0000-0000-00008F6D0000}"/>
    <cellStyle name="Normal 7 3 2 3 3 2 3 3 2 3" xfId="48694" xr:uid="{00000000-0005-0000-0000-0000906D0000}"/>
    <cellStyle name="Normal 7 3 2 3 3 2 3 3 3" xfId="22675" xr:uid="{00000000-0005-0000-0000-0000916D0000}"/>
    <cellStyle name="Normal 7 3 2 3 3 2 3 3 4" xfId="40021" xr:uid="{00000000-0005-0000-0000-0000926D0000}"/>
    <cellStyle name="Normal 7 3 2 3 3 2 3 4" xfId="10369" xr:uid="{00000000-0005-0000-0000-0000936D0000}"/>
    <cellStyle name="Normal 7 3 2 3 3 2 3 4 2" xfId="27722" xr:uid="{00000000-0005-0000-0000-0000946D0000}"/>
    <cellStyle name="Normal 7 3 2 3 3 2 3 4 3" xfId="45068" xr:uid="{00000000-0005-0000-0000-0000956D0000}"/>
    <cellStyle name="Normal 7 3 2 3 3 2 3 5" xfId="19049" xr:uid="{00000000-0005-0000-0000-0000966D0000}"/>
    <cellStyle name="Normal 7 3 2 3 3 2 3 6" xfId="36395" xr:uid="{00000000-0005-0000-0000-0000976D0000}"/>
    <cellStyle name="Normal 7 3 2 3 3 2 4" xfId="6743" xr:uid="{00000000-0005-0000-0000-0000986D0000}"/>
    <cellStyle name="Normal 7 3 2 3 3 2 4 2" xfId="15416" xr:uid="{00000000-0005-0000-0000-0000996D0000}"/>
    <cellStyle name="Normal 7 3 2 3 3 2 4 2 2" xfId="32769" xr:uid="{00000000-0005-0000-0000-00009A6D0000}"/>
    <cellStyle name="Normal 7 3 2 3 3 2 4 2 3" xfId="50115" xr:uid="{00000000-0005-0000-0000-00009B6D0000}"/>
    <cellStyle name="Normal 7 3 2 3 3 2 4 3" xfId="24096" xr:uid="{00000000-0005-0000-0000-00009C6D0000}"/>
    <cellStyle name="Normal 7 3 2 3 3 2 4 4" xfId="41442" xr:uid="{00000000-0005-0000-0000-00009D6D0000}"/>
    <cellStyle name="Normal 7 3 2 3 3 2 5" xfId="3509" xr:uid="{00000000-0005-0000-0000-00009E6D0000}"/>
    <cellStyle name="Normal 7 3 2 3 3 2 5 2" xfId="12182" xr:uid="{00000000-0005-0000-0000-00009F6D0000}"/>
    <cellStyle name="Normal 7 3 2 3 3 2 5 2 2" xfId="29535" xr:uid="{00000000-0005-0000-0000-0000A06D0000}"/>
    <cellStyle name="Normal 7 3 2 3 3 2 5 2 3" xfId="46881" xr:uid="{00000000-0005-0000-0000-0000A16D0000}"/>
    <cellStyle name="Normal 7 3 2 3 3 2 5 3" xfId="20862" xr:uid="{00000000-0005-0000-0000-0000A26D0000}"/>
    <cellStyle name="Normal 7 3 2 3 3 2 5 4" xfId="38208" xr:uid="{00000000-0005-0000-0000-0000A36D0000}"/>
    <cellStyle name="Normal 7 3 2 3 3 2 6" xfId="9634" xr:uid="{00000000-0005-0000-0000-0000A46D0000}"/>
    <cellStyle name="Normal 7 3 2 3 3 2 6 2" xfId="26987" xr:uid="{00000000-0005-0000-0000-0000A56D0000}"/>
    <cellStyle name="Normal 7 3 2 3 3 2 6 3" xfId="44333" xr:uid="{00000000-0005-0000-0000-0000A66D0000}"/>
    <cellStyle name="Normal 7 3 2 3 3 2 7" xfId="18314" xr:uid="{00000000-0005-0000-0000-0000A76D0000}"/>
    <cellStyle name="Normal 7 3 2 3 3 2 8" xfId="35660" xr:uid="{00000000-0005-0000-0000-0000A86D0000}"/>
    <cellStyle name="Normal 7 3 2 3 3 3" xfId="716" xr:uid="{00000000-0005-0000-0000-0000A96D0000}"/>
    <cellStyle name="Normal 7 3 2 3 3 3 2" xfId="2529" xr:uid="{00000000-0005-0000-0000-0000AA6D0000}"/>
    <cellStyle name="Normal 7 3 2 3 3 3 2 2" xfId="8311" xr:uid="{00000000-0005-0000-0000-0000AB6D0000}"/>
    <cellStyle name="Normal 7 3 2 3 3 3 2 2 2" xfId="16984" xr:uid="{00000000-0005-0000-0000-0000AC6D0000}"/>
    <cellStyle name="Normal 7 3 2 3 3 3 2 2 2 2" xfId="34337" xr:uid="{00000000-0005-0000-0000-0000AD6D0000}"/>
    <cellStyle name="Normal 7 3 2 3 3 3 2 2 2 3" xfId="51683" xr:uid="{00000000-0005-0000-0000-0000AE6D0000}"/>
    <cellStyle name="Normal 7 3 2 3 3 3 2 2 3" xfId="25664" xr:uid="{00000000-0005-0000-0000-0000AF6D0000}"/>
    <cellStyle name="Normal 7 3 2 3 3 3 2 2 4" xfId="43010" xr:uid="{00000000-0005-0000-0000-0000B06D0000}"/>
    <cellStyle name="Normal 7 3 2 3 3 3 2 3" xfId="5763" xr:uid="{00000000-0005-0000-0000-0000B16D0000}"/>
    <cellStyle name="Normal 7 3 2 3 3 3 2 3 2" xfId="14436" xr:uid="{00000000-0005-0000-0000-0000B26D0000}"/>
    <cellStyle name="Normal 7 3 2 3 3 3 2 3 2 2" xfId="31789" xr:uid="{00000000-0005-0000-0000-0000B36D0000}"/>
    <cellStyle name="Normal 7 3 2 3 3 3 2 3 2 3" xfId="49135" xr:uid="{00000000-0005-0000-0000-0000B46D0000}"/>
    <cellStyle name="Normal 7 3 2 3 3 3 2 3 3" xfId="23116" xr:uid="{00000000-0005-0000-0000-0000B56D0000}"/>
    <cellStyle name="Normal 7 3 2 3 3 3 2 3 4" xfId="40462" xr:uid="{00000000-0005-0000-0000-0000B66D0000}"/>
    <cellStyle name="Normal 7 3 2 3 3 3 2 4" xfId="11202" xr:uid="{00000000-0005-0000-0000-0000B76D0000}"/>
    <cellStyle name="Normal 7 3 2 3 3 3 2 4 2" xfId="28555" xr:uid="{00000000-0005-0000-0000-0000B86D0000}"/>
    <cellStyle name="Normal 7 3 2 3 3 3 2 4 3" xfId="45901" xr:uid="{00000000-0005-0000-0000-0000B96D0000}"/>
    <cellStyle name="Normal 7 3 2 3 3 3 2 5" xfId="19882" xr:uid="{00000000-0005-0000-0000-0000BA6D0000}"/>
    <cellStyle name="Normal 7 3 2 3 3 3 2 6" xfId="37228" xr:uid="{00000000-0005-0000-0000-0000BB6D0000}"/>
    <cellStyle name="Normal 7 3 2 3 3 3 3" xfId="6498" xr:uid="{00000000-0005-0000-0000-0000BC6D0000}"/>
    <cellStyle name="Normal 7 3 2 3 3 3 3 2" xfId="15171" xr:uid="{00000000-0005-0000-0000-0000BD6D0000}"/>
    <cellStyle name="Normal 7 3 2 3 3 3 3 2 2" xfId="32524" xr:uid="{00000000-0005-0000-0000-0000BE6D0000}"/>
    <cellStyle name="Normal 7 3 2 3 3 3 3 2 3" xfId="49870" xr:uid="{00000000-0005-0000-0000-0000BF6D0000}"/>
    <cellStyle name="Normal 7 3 2 3 3 3 3 3" xfId="23851" xr:uid="{00000000-0005-0000-0000-0000C06D0000}"/>
    <cellStyle name="Normal 7 3 2 3 3 3 3 4" xfId="41197" xr:uid="{00000000-0005-0000-0000-0000C16D0000}"/>
    <cellStyle name="Normal 7 3 2 3 3 3 4" xfId="4342" xr:uid="{00000000-0005-0000-0000-0000C26D0000}"/>
    <cellStyle name="Normal 7 3 2 3 3 3 4 2" xfId="13015" xr:uid="{00000000-0005-0000-0000-0000C36D0000}"/>
    <cellStyle name="Normal 7 3 2 3 3 3 4 2 2" xfId="30368" xr:uid="{00000000-0005-0000-0000-0000C46D0000}"/>
    <cellStyle name="Normal 7 3 2 3 3 3 4 2 3" xfId="47714" xr:uid="{00000000-0005-0000-0000-0000C56D0000}"/>
    <cellStyle name="Normal 7 3 2 3 3 3 4 3" xfId="21695" xr:uid="{00000000-0005-0000-0000-0000C66D0000}"/>
    <cellStyle name="Normal 7 3 2 3 3 3 4 4" xfId="39041" xr:uid="{00000000-0005-0000-0000-0000C76D0000}"/>
    <cellStyle name="Normal 7 3 2 3 3 3 5" xfId="9389" xr:uid="{00000000-0005-0000-0000-0000C86D0000}"/>
    <cellStyle name="Normal 7 3 2 3 3 3 5 2" xfId="26742" xr:uid="{00000000-0005-0000-0000-0000C96D0000}"/>
    <cellStyle name="Normal 7 3 2 3 3 3 5 3" xfId="44088" xr:uid="{00000000-0005-0000-0000-0000CA6D0000}"/>
    <cellStyle name="Normal 7 3 2 3 3 3 6" xfId="18069" xr:uid="{00000000-0005-0000-0000-0000CB6D0000}"/>
    <cellStyle name="Normal 7 3 2 3 3 3 7" xfId="35415" xr:uid="{00000000-0005-0000-0000-0000CC6D0000}"/>
    <cellStyle name="Normal 7 3 2 3 3 4" xfId="2039" xr:uid="{00000000-0005-0000-0000-0000CD6D0000}"/>
    <cellStyle name="Normal 7 3 2 3 3 4 2" xfId="7821" xr:uid="{00000000-0005-0000-0000-0000CE6D0000}"/>
    <cellStyle name="Normal 7 3 2 3 3 4 2 2" xfId="16494" xr:uid="{00000000-0005-0000-0000-0000CF6D0000}"/>
    <cellStyle name="Normal 7 3 2 3 3 4 2 2 2" xfId="33847" xr:uid="{00000000-0005-0000-0000-0000D06D0000}"/>
    <cellStyle name="Normal 7 3 2 3 3 4 2 2 3" xfId="51193" xr:uid="{00000000-0005-0000-0000-0000D16D0000}"/>
    <cellStyle name="Normal 7 3 2 3 3 4 2 3" xfId="25174" xr:uid="{00000000-0005-0000-0000-0000D26D0000}"/>
    <cellStyle name="Normal 7 3 2 3 3 4 2 4" xfId="42520" xr:uid="{00000000-0005-0000-0000-0000D36D0000}"/>
    <cellStyle name="Normal 7 3 2 3 3 4 3" xfId="3852" xr:uid="{00000000-0005-0000-0000-0000D46D0000}"/>
    <cellStyle name="Normal 7 3 2 3 3 4 3 2" xfId="12525" xr:uid="{00000000-0005-0000-0000-0000D56D0000}"/>
    <cellStyle name="Normal 7 3 2 3 3 4 3 2 2" xfId="29878" xr:uid="{00000000-0005-0000-0000-0000D66D0000}"/>
    <cellStyle name="Normal 7 3 2 3 3 4 3 2 3" xfId="47224" xr:uid="{00000000-0005-0000-0000-0000D76D0000}"/>
    <cellStyle name="Normal 7 3 2 3 3 4 3 3" xfId="21205" xr:uid="{00000000-0005-0000-0000-0000D86D0000}"/>
    <cellStyle name="Normal 7 3 2 3 3 4 3 4" xfId="38551" xr:uid="{00000000-0005-0000-0000-0000D96D0000}"/>
    <cellStyle name="Normal 7 3 2 3 3 4 4" xfId="10712" xr:uid="{00000000-0005-0000-0000-0000DA6D0000}"/>
    <cellStyle name="Normal 7 3 2 3 3 4 4 2" xfId="28065" xr:uid="{00000000-0005-0000-0000-0000DB6D0000}"/>
    <cellStyle name="Normal 7 3 2 3 3 4 4 3" xfId="45411" xr:uid="{00000000-0005-0000-0000-0000DC6D0000}"/>
    <cellStyle name="Normal 7 3 2 3 3 4 5" xfId="19392" xr:uid="{00000000-0005-0000-0000-0000DD6D0000}"/>
    <cellStyle name="Normal 7 3 2 3 3 4 6" xfId="36738" xr:uid="{00000000-0005-0000-0000-0000DE6D0000}"/>
    <cellStyle name="Normal 7 3 2 3 3 5" xfId="1451" xr:uid="{00000000-0005-0000-0000-0000DF6D0000}"/>
    <cellStyle name="Normal 7 3 2 3 3 5 2" xfId="7233" xr:uid="{00000000-0005-0000-0000-0000E06D0000}"/>
    <cellStyle name="Normal 7 3 2 3 3 5 2 2" xfId="15906" xr:uid="{00000000-0005-0000-0000-0000E16D0000}"/>
    <cellStyle name="Normal 7 3 2 3 3 5 2 2 2" xfId="33259" xr:uid="{00000000-0005-0000-0000-0000E26D0000}"/>
    <cellStyle name="Normal 7 3 2 3 3 5 2 2 3" xfId="50605" xr:uid="{00000000-0005-0000-0000-0000E36D0000}"/>
    <cellStyle name="Normal 7 3 2 3 3 5 2 3" xfId="24586" xr:uid="{00000000-0005-0000-0000-0000E46D0000}"/>
    <cellStyle name="Normal 7 3 2 3 3 5 2 4" xfId="41932" xr:uid="{00000000-0005-0000-0000-0000E56D0000}"/>
    <cellStyle name="Normal 7 3 2 3 3 5 3" xfId="5077" xr:uid="{00000000-0005-0000-0000-0000E66D0000}"/>
    <cellStyle name="Normal 7 3 2 3 3 5 3 2" xfId="13750" xr:uid="{00000000-0005-0000-0000-0000E76D0000}"/>
    <cellStyle name="Normal 7 3 2 3 3 5 3 2 2" xfId="31103" xr:uid="{00000000-0005-0000-0000-0000E86D0000}"/>
    <cellStyle name="Normal 7 3 2 3 3 5 3 2 3" xfId="48449" xr:uid="{00000000-0005-0000-0000-0000E96D0000}"/>
    <cellStyle name="Normal 7 3 2 3 3 5 3 3" xfId="22430" xr:uid="{00000000-0005-0000-0000-0000EA6D0000}"/>
    <cellStyle name="Normal 7 3 2 3 3 5 3 4" xfId="39776" xr:uid="{00000000-0005-0000-0000-0000EB6D0000}"/>
    <cellStyle name="Normal 7 3 2 3 3 5 4" xfId="10124" xr:uid="{00000000-0005-0000-0000-0000EC6D0000}"/>
    <cellStyle name="Normal 7 3 2 3 3 5 4 2" xfId="27477" xr:uid="{00000000-0005-0000-0000-0000ED6D0000}"/>
    <cellStyle name="Normal 7 3 2 3 3 5 4 3" xfId="44823" xr:uid="{00000000-0005-0000-0000-0000EE6D0000}"/>
    <cellStyle name="Normal 7 3 2 3 3 5 5" xfId="18804" xr:uid="{00000000-0005-0000-0000-0000EF6D0000}"/>
    <cellStyle name="Normal 7 3 2 3 3 5 6" xfId="36150" xr:uid="{00000000-0005-0000-0000-0000F06D0000}"/>
    <cellStyle name="Normal 7 3 2 3 3 6" xfId="6008" xr:uid="{00000000-0005-0000-0000-0000F16D0000}"/>
    <cellStyle name="Normal 7 3 2 3 3 6 2" xfId="14681" xr:uid="{00000000-0005-0000-0000-0000F26D0000}"/>
    <cellStyle name="Normal 7 3 2 3 3 6 2 2" xfId="32034" xr:uid="{00000000-0005-0000-0000-0000F36D0000}"/>
    <cellStyle name="Normal 7 3 2 3 3 6 2 3" xfId="49380" xr:uid="{00000000-0005-0000-0000-0000F46D0000}"/>
    <cellStyle name="Normal 7 3 2 3 3 6 3" xfId="23361" xr:uid="{00000000-0005-0000-0000-0000F56D0000}"/>
    <cellStyle name="Normal 7 3 2 3 3 6 4" xfId="40707" xr:uid="{00000000-0005-0000-0000-0000F66D0000}"/>
    <cellStyle name="Normal 7 3 2 3 3 7" xfId="3264" xr:uid="{00000000-0005-0000-0000-0000F76D0000}"/>
    <cellStyle name="Normal 7 3 2 3 3 7 2" xfId="11937" xr:uid="{00000000-0005-0000-0000-0000F86D0000}"/>
    <cellStyle name="Normal 7 3 2 3 3 7 2 2" xfId="29290" xr:uid="{00000000-0005-0000-0000-0000F96D0000}"/>
    <cellStyle name="Normal 7 3 2 3 3 7 2 3" xfId="46636" xr:uid="{00000000-0005-0000-0000-0000FA6D0000}"/>
    <cellStyle name="Normal 7 3 2 3 3 7 3" xfId="20617" xr:uid="{00000000-0005-0000-0000-0000FB6D0000}"/>
    <cellStyle name="Normal 7 3 2 3 3 7 4" xfId="37963" xr:uid="{00000000-0005-0000-0000-0000FC6D0000}"/>
    <cellStyle name="Normal 7 3 2 3 3 8" xfId="8899" xr:uid="{00000000-0005-0000-0000-0000FD6D0000}"/>
    <cellStyle name="Normal 7 3 2 3 3 8 2" xfId="26252" xr:uid="{00000000-0005-0000-0000-0000FE6D0000}"/>
    <cellStyle name="Normal 7 3 2 3 3 8 3" xfId="43598" xr:uid="{00000000-0005-0000-0000-0000FF6D0000}"/>
    <cellStyle name="Normal 7 3 2 3 3 9" xfId="17579" xr:uid="{00000000-0005-0000-0000-0000006E0000}"/>
    <cellStyle name="Normal 7 3 2 3 4" xfId="814" xr:uid="{00000000-0005-0000-0000-0000016E0000}"/>
    <cellStyle name="Normal 7 3 2 3 4 2" xfId="2627" xr:uid="{00000000-0005-0000-0000-0000026E0000}"/>
    <cellStyle name="Normal 7 3 2 3 4 2 2" xfId="8409" xr:uid="{00000000-0005-0000-0000-0000036E0000}"/>
    <cellStyle name="Normal 7 3 2 3 4 2 2 2" xfId="17082" xr:uid="{00000000-0005-0000-0000-0000046E0000}"/>
    <cellStyle name="Normal 7 3 2 3 4 2 2 2 2" xfId="34435" xr:uid="{00000000-0005-0000-0000-0000056E0000}"/>
    <cellStyle name="Normal 7 3 2 3 4 2 2 2 3" xfId="51781" xr:uid="{00000000-0005-0000-0000-0000066E0000}"/>
    <cellStyle name="Normal 7 3 2 3 4 2 2 3" xfId="25762" xr:uid="{00000000-0005-0000-0000-0000076E0000}"/>
    <cellStyle name="Normal 7 3 2 3 4 2 2 4" xfId="43108" xr:uid="{00000000-0005-0000-0000-0000086E0000}"/>
    <cellStyle name="Normal 7 3 2 3 4 2 3" xfId="4440" xr:uid="{00000000-0005-0000-0000-0000096E0000}"/>
    <cellStyle name="Normal 7 3 2 3 4 2 3 2" xfId="13113" xr:uid="{00000000-0005-0000-0000-00000A6E0000}"/>
    <cellStyle name="Normal 7 3 2 3 4 2 3 2 2" xfId="30466" xr:uid="{00000000-0005-0000-0000-00000B6E0000}"/>
    <cellStyle name="Normal 7 3 2 3 4 2 3 2 3" xfId="47812" xr:uid="{00000000-0005-0000-0000-00000C6E0000}"/>
    <cellStyle name="Normal 7 3 2 3 4 2 3 3" xfId="21793" xr:uid="{00000000-0005-0000-0000-00000D6E0000}"/>
    <cellStyle name="Normal 7 3 2 3 4 2 3 4" xfId="39139" xr:uid="{00000000-0005-0000-0000-00000E6E0000}"/>
    <cellStyle name="Normal 7 3 2 3 4 2 4" xfId="11300" xr:uid="{00000000-0005-0000-0000-00000F6E0000}"/>
    <cellStyle name="Normal 7 3 2 3 4 2 4 2" xfId="28653" xr:uid="{00000000-0005-0000-0000-0000106E0000}"/>
    <cellStyle name="Normal 7 3 2 3 4 2 4 3" xfId="45999" xr:uid="{00000000-0005-0000-0000-0000116E0000}"/>
    <cellStyle name="Normal 7 3 2 3 4 2 5" xfId="19980" xr:uid="{00000000-0005-0000-0000-0000126E0000}"/>
    <cellStyle name="Normal 7 3 2 3 4 2 6" xfId="37326" xr:uid="{00000000-0005-0000-0000-0000136E0000}"/>
    <cellStyle name="Normal 7 3 2 3 4 3" xfId="1549" xr:uid="{00000000-0005-0000-0000-0000146E0000}"/>
    <cellStyle name="Normal 7 3 2 3 4 3 2" xfId="7331" xr:uid="{00000000-0005-0000-0000-0000156E0000}"/>
    <cellStyle name="Normal 7 3 2 3 4 3 2 2" xfId="16004" xr:uid="{00000000-0005-0000-0000-0000166E0000}"/>
    <cellStyle name="Normal 7 3 2 3 4 3 2 2 2" xfId="33357" xr:uid="{00000000-0005-0000-0000-0000176E0000}"/>
    <cellStyle name="Normal 7 3 2 3 4 3 2 2 3" xfId="50703" xr:uid="{00000000-0005-0000-0000-0000186E0000}"/>
    <cellStyle name="Normal 7 3 2 3 4 3 2 3" xfId="24684" xr:uid="{00000000-0005-0000-0000-0000196E0000}"/>
    <cellStyle name="Normal 7 3 2 3 4 3 2 4" xfId="42030" xr:uid="{00000000-0005-0000-0000-00001A6E0000}"/>
    <cellStyle name="Normal 7 3 2 3 4 3 3" xfId="5175" xr:uid="{00000000-0005-0000-0000-00001B6E0000}"/>
    <cellStyle name="Normal 7 3 2 3 4 3 3 2" xfId="13848" xr:uid="{00000000-0005-0000-0000-00001C6E0000}"/>
    <cellStyle name="Normal 7 3 2 3 4 3 3 2 2" xfId="31201" xr:uid="{00000000-0005-0000-0000-00001D6E0000}"/>
    <cellStyle name="Normal 7 3 2 3 4 3 3 2 3" xfId="48547" xr:uid="{00000000-0005-0000-0000-00001E6E0000}"/>
    <cellStyle name="Normal 7 3 2 3 4 3 3 3" xfId="22528" xr:uid="{00000000-0005-0000-0000-00001F6E0000}"/>
    <cellStyle name="Normal 7 3 2 3 4 3 3 4" xfId="39874" xr:uid="{00000000-0005-0000-0000-0000206E0000}"/>
    <cellStyle name="Normal 7 3 2 3 4 3 4" xfId="10222" xr:uid="{00000000-0005-0000-0000-0000216E0000}"/>
    <cellStyle name="Normal 7 3 2 3 4 3 4 2" xfId="27575" xr:uid="{00000000-0005-0000-0000-0000226E0000}"/>
    <cellStyle name="Normal 7 3 2 3 4 3 4 3" xfId="44921" xr:uid="{00000000-0005-0000-0000-0000236E0000}"/>
    <cellStyle name="Normal 7 3 2 3 4 3 5" xfId="18902" xr:uid="{00000000-0005-0000-0000-0000246E0000}"/>
    <cellStyle name="Normal 7 3 2 3 4 3 6" xfId="36248" xr:uid="{00000000-0005-0000-0000-0000256E0000}"/>
    <cellStyle name="Normal 7 3 2 3 4 4" xfId="6596" xr:uid="{00000000-0005-0000-0000-0000266E0000}"/>
    <cellStyle name="Normal 7 3 2 3 4 4 2" xfId="15269" xr:uid="{00000000-0005-0000-0000-0000276E0000}"/>
    <cellStyle name="Normal 7 3 2 3 4 4 2 2" xfId="32622" xr:uid="{00000000-0005-0000-0000-0000286E0000}"/>
    <cellStyle name="Normal 7 3 2 3 4 4 2 3" xfId="49968" xr:uid="{00000000-0005-0000-0000-0000296E0000}"/>
    <cellStyle name="Normal 7 3 2 3 4 4 3" xfId="23949" xr:uid="{00000000-0005-0000-0000-00002A6E0000}"/>
    <cellStyle name="Normal 7 3 2 3 4 4 4" xfId="41295" xr:uid="{00000000-0005-0000-0000-00002B6E0000}"/>
    <cellStyle name="Normal 7 3 2 3 4 5" xfId="3362" xr:uid="{00000000-0005-0000-0000-00002C6E0000}"/>
    <cellStyle name="Normal 7 3 2 3 4 5 2" xfId="12035" xr:uid="{00000000-0005-0000-0000-00002D6E0000}"/>
    <cellStyle name="Normal 7 3 2 3 4 5 2 2" xfId="29388" xr:uid="{00000000-0005-0000-0000-00002E6E0000}"/>
    <cellStyle name="Normal 7 3 2 3 4 5 2 3" xfId="46734" xr:uid="{00000000-0005-0000-0000-00002F6E0000}"/>
    <cellStyle name="Normal 7 3 2 3 4 5 3" xfId="20715" xr:uid="{00000000-0005-0000-0000-0000306E0000}"/>
    <cellStyle name="Normal 7 3 2 3 4 5 4" xfId="38061" xr:uid="{00000000-0005-0000-0000-0000316E0000}"/>
    <cellStyle name="Normal 7 3 2 3 4 6" xfId="9487" xr:uid="{00000000-0005-0000-0000-0000326E0000}"/>
    <cellStyle name="Normal 7 3 2 3 4 6 2" xfId="26840" xr:uid="{00000000-0005-0000-0000-0000336E0000}"/>
    <cellStyle name="Normal 7 3 2 3 4 6 3" xfId="44186" xr:uid="{00000000-0005-0000-0000-0000346E0000}"/>
    <cellStyle name="Normal 7 3 2 3 4 7" xfId="18167" xr:uid="{00000000-0005-0000-0000-0000356E0000}"/>
    <cellStyle name="Normal 7 3 2 3 4 8" xfId="35513" xr:uid="{00000000-0005-0000-0000-0000366E0000}"/>
    <cellStyle name="Normal 7 3 2 3 5" xfId="471" xr:uid="{00000000-0005-0000-0000-0000376E0000}"/>
    <cellStyle name="Normal 7 3 2 3 5 2" xfId="2284" xr:uid="{00000000-0005-0000-0000-0000386E0000}"/>
    <cellStyle name="Normal 7 3 2 3 5 2 2" xfId="8066" xr:uid="{00000000-0005-0000-0000-0000396E0000}"/>
    <cellStyle name="Normal 7 3 2 3 5 2 2 2" xfId="16739" xr:uid="{00000000-0005-0000-0000-00003A6E0000}"/>
    <cellStyle name="Normal 7 3 2 3 5 2 2 2 2" xfId="34092" xr:uid="{00000000-0005-0000-0000-00003B6E0000}"/>
    <cellStyle name="Normal 7 3 2 3 5 2 2 2 3" xfId="51438" xr:uid="{00000000-0005-0000-0000-00003C6E0000}"/>
    <cellStyle name="Normal 7 3 2 3 5 2 2 3" xfId="25419" xr:uid="{00000000-0005-0000-0000-00003D6E0000}"/>
    <cellStyle name="Normal 7 3 2 3 5 2 2 4" xfId="42765" xr:uid="{00000000-0005-0000-0000-00003E6E0000}"/>
    <cellStyle name="Normal 7 3 2 3 5 2 3" xfId="5567" xr:uid="{00000000-0005-0000-0000-00003F6E0000}"/>
    <cellStyle name="Normal 7 3 2 3 5 2 3 2" xfId="14240" xr:uid="{00000000-0005-0000-0000-0000406E0000}"/>
    <cellStyle name="Normal 7 3 2 3 5 2 3 2 2" xfId="31593" xr:uid="{00000000-0005-0000-0000-0000416E0000}"/>
    <cellStyle name="Normal 7 3 2 3 5 2 3 2 3" xfId="48939" xr:uid="{00000000-0005-0000-0000-0000426E0000}"/>
    <cellStyle name="Normal 7 3 2 3 5 2 3 3" xfId="22920" xr:uid="{00000000-0005-0000-0000-0000436E0000}"/>
    <cellStyle name="Normal 7 3 2 3 5 2 3 4" xfId="40266" xr:uid="{00000000-0005-0000-0000-0000446E0000}"/>
    <cellStyle name="Normal 7 3 2 3 5 2 4" xfId="10957" xr:uid="{00000000-0005-0000-0000-0000456E0000}"/>
    <cellStyle name="Normal 7 3 2 3 5 2 4 2" xfId="28310" xr:uid="{00000000-0005-0000-0000-0000466E0000}"/>
    <cellStyle name="Normal 7 3 2 3 5 2 4 3" xfId="45656" xr:uid="{00000000-0005-0000-0000-0000476E0000}"/>
    <cellStyle name="Normal 7 3 2 3 5 2 5" xfId="19637" xr:uid="{00000000-0005-0000-0000-0000486E0000}"/>
    <cellStyle name="Normal 7 3 2 3 5 2 6" xfId="36983" xr:uid="{00000000-0005-0000-0000-0000496E0000}"/>
    <cellStyle name="Normal 7 3 2 3 5 3" xfId="6253" xr:uid="{00000000-0005-0000-0000-00004A6E0000}"/>
    <cellStyle name="Normal 7 3 2 3 5 3 2" xfId="14926" xr:uid="{00000000-0005-0000-0000-00004B6E0000}"/>
    <cellStyle name="Normal 7 3 2 3 5 3 2 2" xfId="32279" xr:uid="{00000000-0005-0000-0000-00004C6E0000}"/>
    <cellStyle name="Normal 7 3 2 3 5 3 2 3" xfId="49625" xr:uid="{00000000-0005-0000-0000-00004D6E0000}"/>
    <cellStyle name="Normal 7 3 2 3 5 3 3" xfId="23606" xr:uid="{00000000-0005-0000-0000-00004E6E0000}"/>
    <cellStyle name="Normal 7 3 2 3 5 3 4" xfId="40952" xr:uid="{00000000-0005-0000-0000-00004F6E0000}"/>
    <cellStyle name="Normal 7 3 2 3 5 4" xfId="4097" xr:uid="{00000000-0005-0000-0000-0000506E0000}"/>
    <cellStyle name="Normal 7 3 2 3 5 4 2" xfId="12770" xr:uid="{00000000-0005-0000-0000-0000516E0000}"/>
    <cellStyle name="Normal 7 3 2 3 5 4 2 2" xfId="30123" xr:uid="{00000000-0005-0000-0000-0000526E0000}"/>
    <cellStyle name="Normal 7 3 2 3 5 4 2 3" xfId="47469" xr:uid="{00000000-0005-0000-0000-0000536E0000}"/>
    <cellStyle name="Normal 7 3 2 3 5 4 3" xfId="21450" xr:uid="{00000000-0005-0000-0000-0000546E0000}"/>
    <cellStyle name="Normal 7 3 2 3 5 4 4" xfId="38796" xr:uid="{00000000-0005-0000-0000-0000556E0000}"/>
    <cellStyle name="Normal 7 3 2 3 5 5" xfId="9144" xr:uid="{00000000-0005-0000-0000-0000566E0000}"/>
    <cellStyle name="Normal 7 3 2 3 5 5 2" xfId="26497" xr:uid="{00000000-0005-0000-0000-0000576E0000}"/>
    <cellStyle name="Normal 7 3 2 3 5 5 3" xfId="43843" xr:uid="{00000000-0005-0000-0000-0000586E0000}"/>
    <cellStyle name="Normal 7 3 2 3 5 6" xfId="17824" xr:uid="{00000000-0005-0000-0000-0000596E0000}"/>
    <cellStyle name="Normal 7 3 2 3 5 7" xfId="35170" xr:uid="{00000000-0005-0000-0000-00005A6E0000}"/>
    <cellStyle name="Normal 7 3 2 3 6" xfId="1892" xr:uid="{00000000-0005-0000-0000-00005B6E0000}"/>
    <cellStyle name="Normal 7 3 2 3 6 2" xfId="7674" xr:uid="{00000000-0005-0000-0000-00005C6E0000}"/>
    <cellStyle name="Normal 7 3 2 3 6 2 2" xfId="16347" xr:uid="{00000000-0005-0000-0000-00005D6E0000}"/>
    <cellStyle name="Normal 7 3 2 3 6 2 2 2" xfId="33700" xr:uid="{00000000-0005-0000-0000-00005E6E0000}"/>
    <cellStyle name="Normal 7 3 2 3 6 2 2 3" xfId="51046" xr:uid="{00000000-0005-0000-0000-00005F6E0000}"/>
    <cellStyle name="Normal 7 3 2 3 6 2 3" xfId="25027" xr:uid="{00000000-0005-0000-0000-0000606E0000}"/>
    <cellStyle name="Normal 7 3 2 3 6 2 4" xfId="42373" xr:uid="{00000000-0005-0000-0000-0000616E0000}"/>
    <cellStyle name="Normal 7 3 2 3 6 3" xfId="3705" xr:uid="{00000000-0005-0000-0000-0000626E0000}"/>
    <cellStyle name="Normal 7 3 2 3 6 3 2" xfId="12378" xr:uid="{00000000-0005-0000-0000-0000636E0000}"/>
    <cellStyle name="Normal 7 3 2 3 6 3 2 2" xfId="29731" xr:uid="{00000000-0005-0000-0000-0000646E0000}"/>
    <cellStyle name="Normal 7 3 2 3 6 3 2 3" xfId="47077" xr:uid="{00000000-0005-0000-0000-0000656E0000}"/>
    <cellStyle name="Normal 7 3 2 3 6 3 3" xfId="21058" xr:uid="{00000000-0005-0000-0000-0000666E0000}"/>
    <cellStyle name="Normal 7 3 2 3 6 3 4" xfId="38404" xr:uid="{00000000-0005-0000-0000-0000676E0000}"/>
    <cellStyle name="Normal 7 3 2 3 6 4" xfId="10565" xr:uid="{00000000-0005-0000-0000-0000686E0000}"/>
    <cellStyle name="Normal 7 3 2 3 6 4 2" xfId="27918" xr:uid="{00000000-0005-0000-0000-0000696E0000}"/>
    <cellStyle name="Normal 7 3 2 3 6 4 3" xfId="45264" xr:uid="{00000000-0005-0000-0000-00006A6E0000}"/>
    <cellStyle name="Normal 7 3 2 3 6 5" xfId="19245" xr:uid="{00000000-0005-0000-0000-00006B6E0000}"/>
    <cellStyle name="Normal 7 3 2 3 6 6" xfId="36591" xr:uid="{00000000-0005-0000-0000-00006C6E0000}"/>
    <cellStyle name="Normal 7 3 2 3 7" xfId="1206" xr:uid="{00000000-0005-0000-0000-00006D6E0000}"/>
    <cellStyle name="Normal 7 3 2 3 7 2" xfId="6988" xr:uid="{00000000-0005-0000-0000-00006E6E0000}"/>
    <cellStyle name="Normal 7 3 2 3 7 2 2" xfId="15661" xr:uid="{00000000-0005-0000-0000-00006F6E0000}"/>
    <cellStyle name="Normal 7 3 2 3 7 2 2 2" xfId="33014" xr:uid="{00000000-0005-0000-0000-0000706E0000}"/>
    <cellStyle name="Normal 7 3 2 3 7 2 2 3" xfId="50360" xr:uid="{00000000-0005-0000-0000-0000716E0000}"/>
    <cellStyle name="Normal 7 3 2 3 7 2 3" xfId="24341" xr:uid="{00000000-0005-0000-0000-0000726E0000}"/>
    <cellStyle name="Normal 7 3 2 3 7 2 4" xfId="41687" xr:uid="{00000000-0005-0000-0000-0000736E0000}"/>
    <cellStyle name="Normal 7 3 2 3 7 3" xfId="4832" xr:uid="{00000000-0005-0000-0000-0000746E0000}"/>
    <cellStyle name="Normal 7 3 2 3 7 3 2" xfId="13505" xr:uid="{00000000-0005-0000-0000-0000756E0000}"/>
    <cellStyle name="Normal 7 3 2 3 7 3 2 2" xfId="30858" xr:uid="{00000000-0005-0000-0000-0000766E0000}"/>
    <cellStyle name="Normal 7 3 2 3 7 3 2 3" xfId="48204" xr:uid="{00000000-0005-0000-0000-0000776E0000}"/>
    <cellStyle name="Normal 7 3 2 3 7 3 3" xfId="22185" xr:uid="{00000000-0005-0000-0000-0000786E0000}"/>
    <cellStyle name="Normal 7 3 2 3 7 3 4" xfId="39531" xr:uid="{00000000-0005-0000-0000-0000796E0000}"/>
    <cellStyle name="Normal 7 3 2 3 7 4" xfId="9879" xr:uid="{00000000-0005-0000-0000-00007A6E0000}"/>
    <cellStyle name="Normal 7 3 2 3 7 4 2" xfId="27232" xr:uid="{00000000-0005-0000-0000-00007B6E0000}"/>
    <cellStyle name="Normal 7 3 2 3 7 4 3" xfId="44578" xr:uid="{00000000-0005-0000-0000-00007C6E0000}"/>
    <cellStyle name="Normal 7 3 2 3 7 5" xfId="18559" xr:uid="{00000000-0005-0000-0000-00007D6E0000}"/>
    <cellStyle name="Normal 7 3 2 3 7 6" xfId="35905" xr:uid="{00000000-0005-0000-0000-00007E6E0000}"/>
    <cellStyle name="Normal 7 3 2 3 8" xfId="5861" xr:uid="{00000000-0005-0000-0000-00007F6E0000}"/>
    <cellStyle name="Normal 7 3 2 3 8 2" xfId="14534" xr:uid="{00000000-0005-0000-0000-0000806E0000}"/>
    <cellStyle name="Normal 7 3 2 3 8 2 2" xfId="31887" xr:uid="{00000000-0005-0000-0000-0000816E0000}"/>
    <cellStyle name="Normal 7 3 2 3 8 2 3" xfId="49233" xr:uid="{00000000-0005-0000-0000-0000826E0000}"/>
    <cellStyle name="Normal 7 3 2 3 8 3" xfId="23214" xr:uid="{00000000-0005-0000-0000-0000836E0000}"/>
    <cellStyle name="Normal 7 3 2 3 8 4" xfId="40560" xr:uid="{00000000-0005-0000-0000-0000846E0000}"/>
    <cellStyle name="Normal 7 3 2 3 9" xfId="3019" xr:uid="{00000000-0005-0000-0000-0000856E0000}"/>
    <cellStyle name="Normal 7 3 2 3 9 2" xfId="11692" xr:uid="{00000000-0005-0000-0000-0000866E0000}"/>
    <cellStyle name="Normal 7 3 2 3 9 2 2" xfId="29045" xr:uid="{00000000-0005-0000-0000-0000876E0000}"/>
    <cellStyle name="Normal 7 3 2 3 9 2 3" xfId="46391" xr:uid="{00000000-0005-0000-0000-0000886E0000}"/>
    <cellStyle name="Normal 7 3 2 3 9 3" xfId="20372" xr:uid="{00000000-0005-0000-0000-0000896E0000}"/>
    <cellStyle name="Normal 7 3 2 3 9 4" xfId="37718" xr:uid="{00000000-0005-0000-0000-00008A6E0000}"/>
    <cellStyle name="Normal 7 3 2 4" xfId="177" xr:uid="{00000000-0005-0000-0000-00008B6E0000}"/>
    <cellStyle name="Normal 7 3 2 4 10" xfId="17530" xr:uid="{00000000-0005-0000-0000-00008C6E0000}"/>
    <cellStyle name="Normal 7 3 2 4 11" xfId="34876" xr:uid="{00000000-0005-0000-0000-00008D6E0000}"/>
    <cellStyle name="Normal 7 3 2 4 2" xfId="667" xr:uid="{00000000-0005-0000-0000-00008E6E0000}"/>
    <cellStyle name="Normal 7 3 2 4 2 2" xfId="2480" xr:uid="{00000000-0005-0000-0000-00008F6E0000}"/>
    <cellStyle name="Normal 7 3 2 4 2 2 2" xfId="8262" xr:uid="{00000000-0005-0000-0000-0000906E0000}"/>
    <cellStyle name="Normal 7 3 2 4 2 2 2 2" xfId="16935" xr:uid="{00000000-0005-0000-0000-0000916E0000}"/>
    <cellStyle name="Normal 7 3 2 4 2 2 2 2 2" xfId="34288" xr:uid="{00000000-0005-0000-0000-0000926E0000}"/>
    <cellStyle name="Normal 7 3 2 4 2 2 2 2 3" xfId="51634" xr:uid="{00000000-0005-0000-0000-0000936E0000}"/>
    <cellStyle name="Normal 7 3 2 4 2 2 2 3" xfId="25615" xr:uid="{00000000-0005-0000-0000-0000946E0000}"/>
    <cellStyle name="Normal 7 3 2 4 2 2 2 4" xfId="42961" xr:uid="{00000000-0005-0000-0000-0000956E0000}"/>
    <cellStyle name="Normal 7 3 2 4 2 2 3" xfId="4293" xr:uid="{00000000-0005-0000-0000-0000966E0000}"/>
    <cellStyle name="Normal 7 3 2 4 2 2 3 2" xfId="12966" xr:uid="{00000000-0005-0000-0000-0000976E0000}"/>
    <cellStyle name="Normal 7 3 2 4 2 2 3 2 2" xfId="30319" xr:uid="{00000000-0005-0000-0000-0000986E0000}"/>
    <cellStyle name="Normal 7 3 2 4 2 2 3 2 3" xfId="47665" xr:uid="{00000000-0005-0000-0000-0000996E0000}"/>
    <cellStyle name="Normal 7 3 2 4 2 2 3 3" xfId="21646" xr:uid="{00000000-0005-0000-0000-00009A6E0000}"/>
    <cellStyle name="Normal 7 3 2 4 2 2 3 4" xfId="38992" xr:uid="{00000000-0005-0000-0000-00009B6E0000}"/>
    <cellStyle name="Normal 7 3 2 4 2 2 4" xfId="11153" xr:uid="{00000000-0005-0000-0000-00009C6E0000}"/>
    <cellStyle name="Normal 7 3 2 4 2 2 4 2" xfId="28506" xr:uid="{00000000-0005-0000-0000-00009D6E0000}"/>
    <cellStyle name="Normal 7 3 2 4 2 2 4 3" xfId="45852" xr:uid="{00000000-0005-0000-0000-00009E6E0000}"/>
    <cellStyle name="Normal 7 3 2 4 2 2 5" xfId="19833" xr:uid="{00000000-0005-0000-0000-00009F6E0000}"/>
    <cellStyle name="Normal 7 3 2 4 2 2 6" xfId="37179" xr:uid="{00000000-0005-0000-0000-0000A06E0000}"/>
    <cellStyle name="Normal 7 3 2 4 2 3" xfId="1402" xr:uid="{00000000-0005-0000-0000-0000A16E0000}"/>
    <cellStyle name="Normal 7 3 2 4 2 3 2" xfId="7184" xr:uid="{00000000-0005-0000-0000-0000A26E0000}"/>
    <cellStyle name="Normal 7 3 2 4 2 3 2 2" xfId="15857" xr:uid="{00000000-0005-0000-0000-0000A36E0000}"/>
    <cellStyle name="Normal 7 3 2 4 2 3 2 2 2" xfId="33210" xr:uid="{00000000-0005-0000-0000-0000A46E0000}"/>
    <cellStyle name="Normal 7 3 2 4 2 3 2 2 3" xfId="50556" xr:uid="{00000000-0005-0000-0000-0000A56E0000}"/>
    <cellStyle name="Normal 7 3 2 4 2 3 2 3" xfId="24537" xr:uid="{00000000-0005-0000-0000-0000A66E0000}"/>
    <cellStyle name="Normal 7 3 2 4 2 3 2 4" xfId="41883" xr:uid="{00000000-0005-0000-0000-0000A76E0000}"/>
    <cellStyle name="Normal 7 3 2 4 2 3 3" xfId="5028" xr:uid="{00000000-0005-0000-0000-0000A86E0000}"/>
    <cellStyle name="Normal 7 3 2 4 2 3 3 2" xfId="13701" xr:uid="{00000000-0005-0000-0000-0000A96E0000}"/>
    <cellStyle name="Normal 7 3 2 4 2 3 3 2 2" xfId="31054" xr:uid="{00000000-0005-0000-0000-0000AA6E0000}"/>
    <cellStyle name="Normal 7 3 2 4 2 3 3 2 3" xfId="48400" xr:uid="{00000000-0005-0000-0000-0000AB6E0000}"/>
    <cellStyle name="Normal 7 3 2 4 2 3 3 3" xfId="22381" xr:uid="{00000000-0005-0000-0000-0000AC6E0000}"/>
    <cellStyle name="Normal 7 3 2 4 2 3 3 4" xfId="39727" xr:uid="{00000000-0005-0000-0000-0000AD6E0000}"/>
    <cellStyle name="Normal 7 3 2 4 2 3 4" xfId="10075" xr:uid="{00000000-0005-0000-0000-0000AE6E0000}"/>
    <cellStyle name="Normal 7 3 2 4 2 3 4 2" xfId="27428" xr:uid="{00000000-0005-0000-0000-0000AF6E0000}"/>
    <cellStyle name="Normal 7 3 2 4 2 3 4 3" xfId="44774" xr:uid="{00000000-0005-0000-0000-0000B06E0000}"/>
    <cellStyle name="Normal 7 3 2 4 2 3 5" xfId="18755" xr:uid="{00000000-0005-0000-0000-0000B16E0000}"/>
    <cellStyle name="Normal 7 3 2 4 2 3 6" xfId="36101" xr:uid="{00000000-0005-0000-0000-0000B26E0000}"/>
    <cellStyle name="Normal 7 3 2 4 2 4" xfId="6449" xr:uid="{00000000-0005-0000-0000-0000B36E0000}"/>
    <cellStyle name="Normal 7 3 2 4 2 4 2" xfId="15122" xr:uid="{00000000-0005-0000-0000-0000B46E0000}"/>
    <cellStyle name="Normal 7 3 2 4 2 4 2 2" xfId="32475" xr:uid="{00000000-0005-0000-0000-0000B56E0000}"/>
    <cellStyle name="Normal 7 3 2 4 2 4 2 3" xfId="49821" xr:uid="{00000000-0005-0000-0000-0000B66E0000}"/>
    <cellStyle name="Normal 7 3 2 4 2 4 3" xfId="23802" xr:uid="{00000000-0005-0000-0000-0000B76E0000}"/>
    <cellStyle name="Normal 7 3 2 4 2 4 4" xfId="41148" xr:uid="{00000000-0005-0000-0000-0000B86E0000}"/>
    <cellStyle name="Normal 7 3 2 4 2 5" xfId="3215" xr:uid="{00000000-0005-0000-0000-0000B96E0000}"/>
    <cellStyle name="Normal 7 3 2 4 2 5 2" xfId="11888" xr:uid="{00000000-0005-0000-0000-0000BA6E0000}"/>
    <cellStyle name="Normal 7 3 2 4 2 5 2 2" xfId="29241" xr:uid="{00000000-0005-0000-0000-0000BB6E0000}"/>
    <cellStyle name="Normal 7 3 2 4 2 5 2 3" xfId="46587" xr:uid="{00000000-0005-0000-0000-0000BC6E0000}"/>
    <cellStyle name="Normal 7 3 2 4 2 5 3" xfId="20568" xr:uid="{00000000-0005-0000-0000-0000BD6E0000}"/>
    <cellStyle name="Normal 7 3 2 4 2 5 4" xfId="37914" xr:uid="{00000000-0005-0000-0000-0000BE6E0000}"/>
    <cellStyle name="Normal 7 3 2 4 2 6" xfId="9340" xr:uid="{00000000-0005-0000-0000-0000BF6E0000}"/>
    <cellStyle name="Normal 7 3 2 4 2 6 2" xfId="26693" xr:uid="{00000000-0005-0000-0000-0000C06E0000}"/>
    <cellStyle name="Normal 7 3 2 4 2 6 3" xfId="44039" xr:uid="{00000000-0005-0000-0000-0000C16E0000}"/>
    <cellStyle name="Normal 7 3 2 4 2 7" xfId="18020" xr:uid="{00000000-0005-0000-0000-0000C26E0000}"/>
    <cellStyle name="Normal 7 3 2 4 2 8" xfId="35366" xr:uid="{00000000-0005-0000-0000-0000C36E0000}"/>
    <cellStyle name="Normal 7 3 2 4 3" xfId="912" xr:uid="{00000000-0005-0000-0000-0000C46E0000}"/>
    <cellStyle name="Normal 7 3 2 4 3 2" xfId="2725" xr:uid="{00000000-0005-0000-0000-0000C56E0000}"/>
    <cellStyle name="Normal 7 3 2 4 3 2 2" xfId="8507" xr:uid="{00000000-0005-0000-0000-0000C66E0000}"/>
    <cellStyle name="Normal 7 3 2 4 3 2 2 2" xfId="17180" xr:uid="{00000000-0005-0000-0000-0000C76E0000}"/>
    <cellStyle name="Normal 7 3 2 4 3 2 2 2 2" xfId="34533" xr:uid="{00000000-0005-0000-0000-0000C86E0000}"/>
    <cellStyle name="Normal 7 3 2 4 3 2 2 2 3" xfId="51879" xr:uid="{00000000-0005-0000-0000-0000C96E0000}"/>
    <cellStyle name="Normal 7 3 2 4 3 2 2 3" xfId="25860" xr:uid="{00000000-0005-0000-0000-0000CA6E0000}"/>
    <cellStyle name="Normal 7 3 2 4 3 2 2 4" xfId="43206" xr:uid="{00000000-0005-0000-0000-0000CB6E0000}"/>
    <cellStyle name="Normal 7 3 2 4 3 2 3" xfId="4538" xr:uid="{00000000-0005-0000-0000-0000CC6E0000}"/>
    <cellStyle name="Normal 7 3 2 4 3 2 3 2" xfId="13211" xr:uid="{00000000-0005-0000-0000-0000CD6E0000}"/>
    <cellStyle name="Normal 7 3 2 4 3 2 3 2 2" xfId="30564" xr:uid="{00000000-0005-0000-0000-0000CE6E0000}"/>
    <cellStyle name="Normal 7 3 2 4 3 2 3 2 3" xfId="47910" xr:uid="{00000000-0005-0000-0000-0000CF6E0000}"/>
    <cellStyle name="Normal 7 3 2 4 3 2 3 3" xfId="21891" xr:uid="{00000000-0005-0000-0000-0000D06E0000}"/>
    <cellStyle name="Normal 7 3 2 4 3 2 3 4" xfId="39237" xr:uid="{00000000-0005-0000-0000-0000D16E0000}"/>
    <cellStyle name="Normal 7 3 2 4 3 2 4" xfId="11398" xr:uid="{00000000-0005-0000-0000-0000D26E0000}"/>
    <cellStyle name="Normal 7 3 2 4 3 2 4 2" xfId="28751" xr:uid="{00000000-0005-0000-0000-0000D36E0000}"/>
    <cellStyle name="Normal 7 3 2 4 3 2 4 3" xfId="46097" xr:uid="{00000000-0005-0000-0000-0000D46E0000}"/>
    <cellStyle name="Normal 7 3 2 4 3 2 5" xfId="20078" xr:uid="{00000000-0005-0000-0000-0000D56E0000}"/>
    <cellStyle name="Normal 7 3 2 4 3 2 6" xfId="37424" xr:uid="{00000000-0005-0000-0000-0000D66E0000}"/>
    <cellStyle name="Normal 7 3 2 4 3 3" xfId="1647" xr:uid="{00000000-0005-0000-0000-0000D76E0000}"/>
    <cellStyle name="Normal 7 3 2 4 3 3 2" xfId="7429" xr:uid="{00000000-0005-0000-0000-0000D86E0000}"/>
    <cellStyle name="Normal 7 3 2 4 3 3 2 2" xfId="16102" xr:uid="{00000000-0005-0000-0000-0000D96E0000}"/>
    <cellStyle name="Normal 7 3 2 4 3 3 2 2 2" xfId="33455" xr:uid="{00000000-0005-0000-0000-0000DA6E0000}"/>
    <cellStyle name="Normal 7 3 2 4 3 3 2 2 3" xfId="50801" xr:uid="{00000000-0005-0000-0000-0000DB6E0000}"/>
    <cellStyle name="Normal 7 3 2 4 3 3 2 3" xfId="24782" xr:uid="{00000000-0005-0000-0000-0000DC6E0000}"/>
    <cellStyle name="Normal 7 3 2 4 3 3 2 4" xfId="42128" xr:uid="{00000000-0005-0000-0000-0000DD6E0000}"/>
    <cellStyle name="Normal 7 3 2 4 3 3 3" xfId="5273" xr:uid="{00000000-0005-0000-0000-0000DE6E0000}"/>
    <cellStyle name="Normal 7 3 2 4 3 3 3 2" xfId="13946" xr:uid="{00000000-0005-0000-0000-0000DF6E0000}"/>
    <cellStyle name="Normal 7 3 2 4 3 3 3 2 2" xfId="31299" xr:uid="{00000000-0005-0000-0000-0000E06E0000}"/>
    <cellStyle name="Normal 7 3 2 4 3 3 3 2 3" xfId="48645" xr:uid="{00000000-0005-0000-0000-0000E16E0000}"/>
    <cellStyle name="Normal 7 3 2 4 3 3 3 3" xfId="22626" xr:uid="{00000000-0005-0000-0000-0000E26E0000}"/>
    <cellStyle name="Normal 7 3 2 4 3 3 3 4" xfId="39972" xr:uid="{00000000-0005-0000-0000-0000E36E0000}"/>
    <cellStyle name="Normal 7 3 2 4 3 3 4" xfId="10320" xr:uid="{00000000-0005-0000-0000-0000E46E0000}"/>
    <cellStyle name="Normal 7 3 2 4 3 3 4 2" xfId="27673" xr:uid="{00000000-0005-0000-0000-0000E56E0000}"/>
    <cellStyle name="Normal 7 3 2 4 3 3 4 3" xfId="45019" xr:uid="{00000000-0005-0000-0000-0000E66E0000}"/>
    <cellStyle name="Normal 7 3 2 4 3 3 5" xfId="19000" xr:uid="{00000000-0005-0000-0000-0000E76E0000}"/>
    <cellStyle name="Normal 7 3 2 4 3 3 6" xfId="36346" xr:uid="{00000000-0005-0000-0000-0000E86E0000}"/>
    <cellStyle name="Normal 7 3 2 4 3 4" xfId="6694" xr:uid="{00000000-0005-0000-0000-0000E96E0000}"/>
    <cellStyle name="Normal 7 3 2 4 3 4 2" xfId="15367" xr:uid="{00000000-0005-0000-0000-0000EA6E0000}"/>
    <cellStyle name="Normal 7 3 2 4 3 4 2 2" xfId="32720" xr:uid="{00000000-0005-0000-0000-0000EB6E0000}"/>
    <cellStyle name="Normal 7 3 2 4 3 4 2 3" xfId="50066" xr:uid="{00000000-0005-0000-0000-0000EC6E0000}"/>
    <cellStyle name="Normal 7 3 2 4 3 4 3" xfId="24047" xr:uid="{00000000-0005-0000-0000-0000ED6E0000}"/>
    <cellStyle name="Normal 7 3 2 4 3 4 4" xfId="41393" xr:uid="{00000000-0005-0000-0000-0000EE6E0000}"/>
    <cellStyle name="Normal 7 3 2 4 3 5" xfId="3460" xr:uid="{00000000-0005-0000-0000-0000EF6E0000}"/>
    <cellStyle name="Normal 7 3 2 4 3 5 2" xfId="12133" xr:uid="{00000000-0005-0000-0000-0000F06E0000}"/>
    <cellStyle name="Normal 7 3 2 4 3 5 2 2" xfId="29486" xr:uid="{00000000-0005-0000-0000-0000F16E0000}"/>
    <cellStyle name="Normal 7 3 2 4 3 5 2 3" xfId="46832" xr:uid="{00000000-0005-0000-0000-0000F26E0000}"/>
    <cellStyle name="Normal 7 3 2 4 3 5 3" xfId="20813" xr:uid="{00000000-0005-0000-0000-0000F36E0000}"/>
    <cellStyle name="Normal 7 3 2 4 3 5 4" xfId="38159" xr:uid="{00000000-0005-0000-0000-0000F46E0000}"/>
    <cellStyle name="Normal 7 3 2 4 3 6" xfId="9585" xr:uid="{00000000-0005-0000-0000-0000F56E0000}"/>
    <cellStyle name="Normal 7 3 2 4 3 6 2" xfId="26938" xr:uid="{00000000-0005-0000-0000-0000F66E0000}"/>
    <cellStyle name="Normal 7 3 2 4 3 6 3" xfId="44284" xr:uid="{00000000-0005-0000-0000-0000F76E0000}"/>
    <cellStyle name="Normal 7 3 2 4 3 7" xfId="18265" xr:uid="{00000000-0005-0000-0000-0000F86E0000}"/>
    <cellStyle name="Normal 7 3 2 4 3 8" xfId="35611" xr:uid="{00000000-0005-0000-0000-0000F96E0000}"/>
    <cellStyle name="Normal 7 3 2 4 4" xfId="422" xr:uid="{00000000-0005-0000-0000-0000FA6E0000}"/>
    <cellStyle name="Normal 7 3 2 4 4 2" xfId="2235" xr:uid="{00000000-0005-0000-0000-0000FB6E0000}"/>
    <cellStyle name="Normal 7 3 2 4 4 2 2" xfId="8017" xr:uid="{00000000-0005-0000-0000-0000FC6E0000}"/>
    <cellStyle name="Normal 7 3 2 4 4 2 2 2" xfId="16690" xr:uid="{00000000-0005-0000-0000-0000FD6E0000}"/>
    <cellStyle name="Normal 7 3 2 4 4 2 2 2 2" xfId="34043" xr:uid="{00000000-0005-0000-0000-0000FE6E0000}"/>
    <cellStyle name="Normal 7 3 2 4 4 2 2 2 3" xfId="51389" xr:uid="{00000000-0005-0000-0000-0000FF6E0000}"/>
    <cellStyle name="Normal 7 3 2 4 4 2 2 3" xfId="25370" xr:uid="{00000000-0005-0000-0000-0000006F0000}"/>
    <cellStyle name="Normal 7 3 2 4 4 2 2 4" xfId="42716" xr:uid="{00000000-0005-0000-0000-0000016F0000}"/>
    <cellStyle name="Normal 7 3 2 4 4 2 3" xfId="5518" xr:uid="{00000000-0005-0000-0000-0000026F0000}"/>
    <cellStyle name="Normal 7 3 2 4 4 2 3 2" xfId="14191" xr:uid="{00000000-0005-0000-0000-0000036F0000}"/>
    <cellStyle name="Normal 7 3 2 4 4 2 3 2 2" xfId="31544" xr:uid="{00000000-0005-0000-0000-0000046F0000}"/>
    <cellStyle name="Normal 7 3 2 4 4 2 3 2 3" xfId="48890" xr:uid="{00000000-0005-0000-0000-0000056F0000}"/>
    <cellStyle name="Normal 7 3 2 4 4 2 3 3" xfId="22871" xr:uid="{00000000-0005-0000-0000-0000066F0000}"/>
    <cellStyle name="Normal 7 3 2 4 4 2 3 4" xfId="40217" xr:uid="{00000000-0005-0000-0000-0000076F0000}"/>
    <cellStyle name="Normal 7 3 2 4 4 2 4" xfId="10908" xr:uid="{00000000-0005-0000-0000-0000086F0000}"/>
    <cellStyle name="Normal 7 3 2 4 4 2 4 2" xfId="28261" xr:uid="{00000000-0005-0000-0000-0000096F0000}"/>
    <cellStyle name="Normal 7 3 2 4 4 2 4 3" xfId="45607" xr:uid="{00000000-0005-0000-0000-00000A6F0000}"/>
    <cellStyle name="Normal 7 3 2 4 4 2 5" xfId="19588" xr:uid="{00000000-0005-0000-0000-00000B6F0000}"/>
    <cellStyle name="Normal 7 3 2 4 4 2 6" xfId="36934" xr:uid="{00000000-0005-0000-0000-00000C6F0000}"/>
    <cellStyle name="Normal 7 3 2 4 4 3" xfId="6204" xr:uid="{00000000-0005-0000-0000-00000D6F0000}"/>
    <cellStyle name="Normal 7 3 2 4 4 3 2" xfId="14877" xr:uid="{00000000-0005-0000-0000-00000E6F0000}"/>
    <cellStyle name="Normal 7 3 2 4 4 3 2 2" xfId="32230" xr:uid="{00000000-0005-0000-0000-00000F6F0000}"/>
    <cellStyle name="Normal 7 3 2 4 4 3 2 3" xfId="49576" xr:uid="{00000000-0005-0000-0000-0000106F0000}"/>
    <cellStyle name="Normal 7 3 2 4 4 3 3" xfId="23557" xr:uid="{00000000-0005-0000-0000-0000116F0000}"/>
    <cellStyle name="Normal 7 3 2 4 4 3 4" xfId="40903" xr:uid="{00000000-0005-0000-0000-0000126F0000}"/>
    <cellStyle name="Normal 7 3 2 4 4 4" xfId="4048" xr:uid="{00000000-0005-0000-0000-0000136F0000}"/>
    <cellStyle name="Normal 7 3 2 4 4 4 2" xfId="12721" xr:uid="{00000000-0005-0000-0000-0000146F0000}"/>
    <cellStyle name="Normal 7 3 2 4 4 4 2 2" xfId="30074" xr:uid="{00000000-0005-0000-0000-0000156F0000}"/>
    <cellStyle name="Normal 7 3 2 4 4 4 2 3" xfId="47420" xr:uid="{00000000-0005-0000-0000-0000166F0000}"/>
    <cellStyle name="Normal 7 3 2 4 4 4 3" xfId="21401" xr:uid="{00000000-0005-0000-0000-0000176F0000}"/>
    <cellStyle name="Normal 7 3 2 4 4 4 4" xfId="38747" xr:uid="{00000000-0005-0000-0000-0000186F0000}"/>
    <cellStyle name="Normal 7 3 2 4 4 5" xfId="9095" xr:uid="{00000000-0005-0000-0000-0000196F0000}"/>
    <cellStyle name="Normal 7 3 2 4 4 5 2" xfId="26448" xr:uid="{00000000-0005-0000-0000-00001A6F0000}"/>
    <cellStyle name="Normal 7 3 2 4 4 5 3" xfId="43794" xr:uid="{00000000-0005-0000-0000-00001B6F0000}"/>
    <cellStyle name="Normal 7 3 2 4 4 6" xfId="17775" xr:uid="{00000000-0005-0000-0000-00001C6F0000}"/>
    <cellStyle name="Normal 7 3 2 4 4 7" xfId="35121" xr:uid="{00000000-0005-0000-0000-00001D6F0000}"/>
    <cellStyle name="Normal 7 3 2 4 5" xfId="1990" xr:uid="{00000000-0005-0000-0000-00001E6F0000}"/>
    <cellStyle name="Normal 7 3 2 4 5 2" xfId="7772" xr:uid="{00000000-0005-0000-0000-00001F6F0000}"/>
    <cellStyle name="Normal 7 3 2 4 5 2 2" xfId="16445" xr:uid="{00000000-0005-0000-0000-0000206F0000}"/>
    <cellStyle name="Normal 7 3 2 4 5 2 2 2" xfId="33798" xr:uid="{00000000-0005-0000-0000-0000216F0000}"/>
    <cellStyle name="Normal 7 3 2 4 5 2 2 3" xfId="51144" xr:uid="{00000000-0005-0000-0000-0000226F0000}"/>
    <cellStyle name="Normal 7 3 2 4 5 2 3" xfId="25125" xr:uid="{00000000-0005-0000-0000-0000236F0000}"/>
    <cellStyle name="Normal 7 3 2 4 5 2 4" xfId="42471" xr:uid="{00000000-0005-0000-0000-0000246F0000}"/>
    <cellStyle name="Normal 7 3 2 4 5 3" xfId="3803" xr:uid="{00000000-0005-0000-0000-0000256F0000}"/>
    <cellStyle name="Normal 7 3 2 4 5 3 2" xfId="12476" xr:uid="{00000000-0005-0000-0000-0000266F0000}"/>
    <cellStyle name="Normal 7 3 2 4 5 3 2 2" xfId="29829" xr:uid="{00000000-0005-0000-0000-0000276F0000}"/>
    <cellStyle name="Normal 7 3 2 4 5 3 2 3" xfId="47175" xr:uid="{00000000-0005-0000-0000-0000286F0000}"/>
    <cellStyle name="Normal 7 3 2 4 5 3 3" xfId="21156" xr:uid="{00000000-0005-0000-0000-0000296F0000}"/>
    <cellStyle name="Normal 7 3 2 4 5 3 4" xfId="38502" xr:uid="{00000000-0005-0000-0000-00002A6F0000}"/>
    <cellStyle name="Normal 7 3 2 4 5 4" xfId="10663" xr:uid="{00000000-0005-0000-0000-00002B6F0000}"/>
    <cellStyle name="Normal 7 3 2 4 5 4 2" xfId="28016" xr:uid="{00000000-0005-0000-0000-00002C6F0000}"/>
    <cellStyle name="Normal 7 3 2 4 5 4 3" xfId="45362" xr:uid="{00000000-0005-0000-0000-00002D6F0000}"/>
    <cellStyle name="Normal 7 3 2 4 5 5" xfId="19343" xr:uid="{00000000-0005-0000-0000-00002E6F0000}"/>
    <cellStyle name="Normal 7 3 2 4 5 6" xfId="36689" xr:uid="{00000000-0005-0000-0000-00002F6F0000}"/>
    <cellStyle name="Normal 7 3 2 4 6" xfId="1157" xr:uid="{00000000-0005-0000-0000-0000306F0000}"/>
    <cellStyle name="Normal 7 3 2 4 6 2" xfId="6939" xr:uid="{00000000-0005-0000-0000-0000316F0000}"/>
    <cellStyle name="Normal 7 3 2 4 6 2 2" xfId="15612" xr:uid="{00000000-0005-0000-0000-0000326F0000}"/>
    <cellStyle name="Normal 7 3 2 4 6 2 2 2" xfId="32965" xr:uid="{00000000-0005-0000-0000-0000336F0000}"/>
    <cellStyle name="Normal 7 3 2 4 6 2 2 3" xfId="50311" xr:uid="{00000000-0005-0000-0000-0000346F0000}"/>
    <cellStyle name="Normal 7 3 2 4 6 2 3" xfId="24292" xr:uid="{00000000-0005-0000-0000-0000356F0000}"/>
    <cellStyle name="Normal 7 3 2 4 6 2 4" xfId="41638" xr:uid="{00000000-0005-0000-0000-0000366F0000}"/>
    <cellStyle name="Normal 7 3 2 4 6 3" xfId="4783" xr:uid="{00000000-0005-0000-0000-0000376F0000}"/>
    <cellStyle name="Normal 7 3 2 4 6 3 2" xfId="13456" xr:uid="{00000000-0005-0000-0000-0000386F0000}"/>
    <cellStyle name="Normal 7 3 2 4 6 3 2 2" xfId="30809" xr:uid="{00000000-0005-0000-0000-0000396F0000}"/>
    <cellStyle name="Normal 7 3 2 4 6 3 2 3" xfId="48155" xr:uid="{00000000-0005-0000-0000-00003A6F0000}"/>
    <cellStyle name="Normal 7 3 2 4 6 3 3" xfId="22136" xr:uid="{00000000-0005-0000-0000-00003B6F0000}"/>
    <cellStyle name="Normal 7 3 2 4 6 3 4" xfId="39482" xr:uid="{00000000-0005-0000-0000-00003C6F0000}"/>
    <cellStyle name="Normal 7 3 2 4 6 4" xfId="9830" xr:uid="{00000000-0005-0000-0000-00003D6F0000}"/>
    <cellStyle name="Normal 7 3 2 4 6 4 2" xfId="27183" xr:uid="{00000000-0005-0000-0000-00003E6F0000}"/>
    <cellStyle name="Normal 7 3 2 4 6 4 3" xfId="44529" xr:uid="{00000000-0005-0000-0000-00003F6F0000}"/>
    <cellStyle name="Normal 7 3 2 4 6 5" xfId="18510" xr:uid="{00000000-0005-0000-0000-0000406F0000}"/>
    <cellStyle name="Normal 7 3 2 4 6 6" xfId="35856" xr:uid="{00000000-0005-0000-0000-0000416F0000}"/>
    <cellStyle name="Normal 7 3 2 4 7" xfId="5959" xr:uid="{00000000-0005-0000-0000-0000426F0000}"/>
    <cellStyle name="Normal 7 3 2 4 7 2" xfId="14632" xr:uid="{00000000-0005-0000-0000-0000436F0000}"/>
    <cellStyle name="Normal 7 3 2 4 7 2 2" xfId="31985" xr:uid="{00000000-0005-0000-0000-0000446F0000}"/>
    <cellStyle name="Normal 7 3 2 4 7 2 3" xfId="49331" xr:uid="{00000000-0005-0000-0000-0000456F0000}"/>
    <cellStyle name="Normal 7 3 2 4 7 3" xfId="23312" xr:uid="{00000000-0005-0000-0000-0000466F0000}"/>
    <cellStyle name="Normal 7 3 2 4 7 4" xfId="40658" xr:uid="{00000000-0005-0000-0000-0000476F0000}"/>
    <cellStyle name="Normal 7 3 2 4 8" xfId="2970" xr:uid="{00000000-0005-0000-0000-0000486F0000}"/>
    <cellStyle name="Normal 7 3 2 4 8 2" xfId="11643" xr:uid="{00000000-0005-0000-0000-0000496F0000}"/>
    <cellStyle name="Normal 7 3 2 4 8 2 2" xfId="28996" xr:uid="{00000000-0005-0000-0000-00004A6F0000}"/>
    <cellStyle name="Normal 7 3 2 4 8 2 3" xfId="46342" xr:uid="{00000000-0005-0000-0000-00004B6F0000}"/>
    <cellStyle name="Normal 7 3 2 4 8 3" xfId="20323" xr:uid="{00000000-0005-0000-0000-00004C6F0000}"/>
    <cellStyle name="Normal 7 3 2 4 8 4" xfId="37669" xr:uid="{00000000-0005-0000-0000-00004D6F0000}"/>
    <cellStyle name="Normal 7 3 2 4 9" xfId="8850" xr:uid="{00000000-0005-0000-0000-00004E6F0000}"/>
    <cellStyle name="Normal 7 3 2 4 9 2" xfId="26203" xr:uid="{00000000-0005-0000-0000-00004F6F0000}"/>
    <cellStyle name="Normal 7 3 2 4 9 3" xfId="43549" xr:uid="{00000000-0005-0000-0000-0000506F0000}"/>
    <cellStyle name="Normal 7 3 2 5" xfId="275" xr:uid="{00000000-0005-0000-0000-0000516F0000}"/>
    <cellStyle name="Normal 7 3 2 5 10" xfId="34974" xr:uid="{00000000-0005-0000-0000-0000526F0000}"/>
    <cellStyle name="Normal 7 3 2 5 2" xfId="1010" xr:uid="{00000000-0005-0000-0000-0000536F0000}"/>
    <cellStyle name="Normal 7 3 2 5 2 2" xfId="2823" xr:uid="{00000000-0005-0000-0000-0000546F0000}"/>
    <cellStyle name="Normal 7 3 2 5 2 2 2" xfId="8605" xr:uid="{00000000-0005-0000-0000-0000556F0000}"/>
    <cellStyle name="Normal 7 3 2 5 2 2 2 2" xfId="17278" xr:uid="{00000000-0005-0000-0000-0000566F0000}"/>
    <cellStyle name="Normal 7 3 2 5 2 2 2 2 2" xfId="34631" xr:uid="{00000000-0005-0000-0000-0000576F0000}"/>
    <cellStyle name="Normal 7 3 2 5 2 2 2 2 3" xfId="51977" xr:uid="{00000000-0005-0000-0000-0000586F0000}"/>
    <cellStyle name="Normal 7 3 2 5 2 2 2 3" xfId="25958" xr:uid="{00000000-0005-0000-0000-0000596F0000}"/>
    <cellStyle name="Normal 7 3 2 5 2 2 2 4" xfId="43304" xr:uid="{00000000-0005-0000-0000-00005A6F0000}"/>
    <cellStyle name="Normal 7 3 2 5 2 2 3" xfId="4636" xr:uid="{00000000-0005-0000-0000-00005B6F0000}"/>
    <cellStyle name="Normal 7 3 2 5 2 2 3 2" xfId="13309" xr:uid="{00000000-0005-0000-0000-00005C6F0000}"/>
    <cellStyle name="Normal 7 3 2 5 2 2 3 2 2" xfId="30662" xr:uid="{00000000-0005-0000-0000-00005D6F0000}"/>
    <cellStyle name="Normal 7 3 2 5 2 2 3 2 3" xfId="48008" xr:uid="{00000000-0005-0000-0000-00005E6F0000}"/>
    <cellStyle name="Normal 7 3 2 5 2 2 3 3" xfId="21989" xr:uid="{00000000-0005-0000-0000-00005F6F0000}"/>
    <cellStyle name="Normal 7 3 2 5 2 2 3 4" xfId="39335" xr:uid="{00000000-0005-0000-0000-0000606F0000}"/>
    <cellStyle name="Normal 7 3 2 5 2 2 4" xfId="11496" xr:uid="{00000000-0005-0000-0000-0000616F0000}"/>
    <cellStyle name="Normal 7 3 2 5 2 2 4 2" xfId="28849" xr:uid="{00000000-0005-0000-0000-0000626F0000}"/>
    <cellStyle name="Normal 7 3 2 5 2 2 4 3" xfId="46195" xr:uid="{00000000-0005-0000-0000-0000636F0000}"/>
    <cellStyle name="Normal 7 3 2 5 2 2 5" xfId="20176" xr:uid="{00000000-0005-0000-0000-0000646F0000}"/>
    <cellStyle name="Normal 7 3 2 5 2 2 6" xfId="37522" xr:uid="{00000000-0005-0000-0000-0000656F0000}"/>
    <cellStyle name="Normal 7 3 2 5 2 3" xfId="1745" xr:uid="{00000000-0005-0000-0000-0000666F0000}"/>
    <cellStyle name="Normal 7 3 2 5 2 3 2" xfId="7527" xr:uid="{00000000-0005-0000-0000-0000676F0000}"/>
    <cellStyle name="Normal 7 3 2 5 2 3 2 2" xfId="16200" xr:uid="{00000000-0005-0000-0000-0000686F0000}"/>
    <cellStyle name="Normal 7 3 2 5 2 3 2 2 2" xfId="33553" xr:uid="{00000000-0005-0000-0000-0000696F0000}"/>
    <cellStyle name="Normal 7 3 2 5 2 3 2 2 3" xfId="50899" xr:uid="{00000000-0005-0000-0000-00006A6F0000}"/>
    <cellStyle name="Normal 7 3 2 5 2 3 2 3" xfId="24880" xr:uid="{00000000-0005-0000-0000-00006B6F0000}"/>
    <cellStyle name="Normal 7 3 2 5 2 3 2 4" xfId="42226" xr:uid="{00000000-0005-0000-0000-00006C6F0000}"/>
    <cellStyle name="Normal 7 3 2 5 2 3 3" xfId="5371" xr:uid="{00000000-0005-0000-0000-00006D6F0000}"/>
    <cellStyle name="Normal 7 3 2 5 2 3 3 2" xfId="14044" xr:uid="{00000000-0005-0000-0000-00006E6F0000}"/>
    <cellStyle name="Normal 7 3 2 5 2 3 3 2 2" xfId="31397" xr:uid="{00000000-0005-0000-0000-00006F6F0000}"/>
    <cellStyle name="Normal 7 3 2 5 2 3 3 2 3" xfId="48743" xr:uid="{00000000-0005-0000-0000-0000706F0000}"/>
    <cellStyle name="Normal 7 3 2 5 2 3 3 3" xfId="22724" xr:uid="{00000000-0005-0000-0000-0000716F0000}"/>
    <cellStyle name="Normal 7 3 2 5 2 3 3 4" xfId="40070" xr:uid="{00000000-0005-0000-0000-0000726F0000}"/>
    <cellStyle name="Normal 7 3 2 5 2 3 4" xfId="10418" xr:uid="{00000000-0005-0000-0000-0000736F0000}"/>
    <cellStyle name="Normal 7 3 2 5 2 3 4 2" xfId="27771" xr:uid="{00000000-0005-0000-0000-0000746F0000}"/>
    <cellStyle name="Normal 7 3 2 5 2 3 4 3" xfId="45117" xr:uid="{00000000-0005-0000-0000-0000756F0000}"/>
    <cellStyle name="Normal 7 3 2 5 2 3 5" xfId="19098" xr:uid="{00000000-0005-0000-0000-0000766F0000}"/>
    <cellStyle name="Normal 7 3 2 5 2 3 6" xfId="36444" xr:uid="{00000000-0005-0000-0000-0000776F0000}"/>
    <cellStyle name="Normal 7 3 2 5 2 4" xfId="6792" xr:uid="{00000000-0005-0000-0000-0000786F0000}"/>
    <cellStyle name="Normal 7 3 2 5 2 4 2" xfId="15465" xr:uid="{00000000-0005-0000-0000-0000796F0000}"/>
    <cellStyle name="Normal 7 3 2 5 2 4 2 2" xfId="32818" xr:uid="{00000000-0005-0000-0000-00007A6F0000}"/>
    <cellStyle name="Normal 7 3 2 5 2 4 2 3" xfId="50164" xr:uid="{00000000-0005-0000-0000-00007B6F0000}"/>
    <cellStyle name="Normal 7 3 2 5 2 4 3" xfId="24145" xr:uid="{00000000-0005-0000-0000-00007C6F0000}"/>
    <cellStyle name="Normal 7 3 2 5 2 4 4" xfId="41491" xr:uid="{00000000-0005-0000-0000-00007D6F0000}"/>
    <cellStyle name="Normal 7 3 2 5 2 5" xfId="3558" xr:uid="{00000000-0005-0000-0000-00007E6F0000}"/>
    <cellStyle name="Normal 7 3 2 5 2 5 2" xfId="12231" xr:uid="{00000000-0005-0000-0000-00007F6F0000}"/>
    <cellStyle name="Normal 7 3 2 5 2 5 2 2" xfId="29584" xr:uid="{00000000-0005-0000-0000-0000806F0000}"/>
    <cellStyle name="Normal 7 3 2 5 2 5 2 3" xfId="46930" xr:uid="{00000000-0005-0000-0000-0000816F0000}"/>
    <cellStyle name="Normal 7 3 2 5 2 5 3" xfId="20911" xr:uid="{00000000-0005-0000-0000-0000826F0000}"/>
    <cellStyle name="Normal 7 3 2 5 2 5 4" xfId="38257" xr:uid="{00000000-0005-0000-0000-0000836F0000}"/>
    <cellStyle name="Normal 7 3 2 5 2 6" xfId="9683" xr:uid="{00000000-0005-0000-0000-0000846F0000}"/>
    <cellStyle name="Normal 7 3 2 5 2 6 2" xfId="27036" xr:uid="{00000000-0005-0000-0000-0000856F0000}"/>
    <cellStyle name="Normal 7 3 2 5 2 6 3" xfId="44382" xr:uid="{00000000-0005-0000-0000-0000866F0000}"/>
    <cellStyle name="Normal 7 3 2 5 2 7" xfId="18363" xr:uid="{00000000-0005-0000-0000-0000876F0000}"/>
    <cellStyle name="Normal 7 3 2 5 2 8" xfId="35709" xr:uid="{00000000-0005-0000-0000-0000886F0000}"/>
    <cellStyle name="Normal 7 3 2 5 3" xfId="520" xr:uid="{00000000-0005-0000-0000-0000896F0000}"/>
    <cellStyle name="Normal 7 3 2 5 3 2" xfId="2333" xr:uid="{00000000-0005-0000-0000-00008A6F0000}"/>
    <cellStyle name="Normal 7 3 2 5 3 2 2" xfId="8115" xr:uid="{00000000-0005-0000-0000-00008B6F0000}"/>
    <cellStyle name="Normal 7 3 2 5 3 2 2 2" xfId="16788" xr:uid="{00000000-0005-0000-0000-00008C6F0000}"/>
    <cellStyle name="Normal 7 3 2 5 3 2 2 2 2" xfId="34141" xr:uid="{00000000-0005-0000-0000-00008D6F0000}"/>
    <cellStyle name="Normal 7 3 2 5 3 2 2 2 3" xfId="51487" xr:uid="{00000000-0005-0000-0000-00008E6F0000}"/>
    <cellStyle name="Normal 7 3 2 5 3 2 2 3" xfId="25468" xr:uid="{00000000-0005-0000-0000-00008F6F0000}"/>
    <cellStyle name="Normal 7 3 2 5 3 2 2 4" xfId="42814" xr:uid="{00000000-0005-0000-0000-0000906F0000}"/>
    <cellStyle name="Normal 7 3 2 5 3 2 3" xfId="5616" xr:uid="{00000000-0005-0000-0000-0000916F0000}"/>
    <cellStyle name="Normal 7 3 2 5 3 2 3 2" xfId="14289" xr:uid="{00000000-0005-0000-0000-0000926F0000}"/>
    <cellStyle name="Normal 7 3 2 5 3 2 3 2 2" xfId="31642" xr:uid="{00000000-0005-0000-0000-0000936F0000}"/>
    <cellStyle name="Normal 7 3 2 5 3 2 3 2 3" xfId="48988" xr:uid="{00000000-0005-0000-0000-0000946F0000}"/>
    <cellStyle name="Normal 7 3 2 5 3 2 3 3" xfId="22969" xr:uid="{00000000-0005-0000-0000-0000956F0000}"/>
    <cellStyle name="Normal 7 3 2 5 3 2 3 4" xfId="40315" xr:uid="{00000000-0005-0000-0000-0000966F0000}"/>
    <cellStyle name="Normal 7 3 2 5 3 2 4" xfId="11006" xr:uid="{00000000-0005-0000-0000-0000976F0000}"/>
    <cellStyle name="Normal 7 3 2 5 3 2 4 2" xfId="28359" xr:uid="{00000000-0005-0000-0000-0000986F0000}"/>
    <cellStyle name="Normal 7 3 2 5 3 2 4 3" xfId="45705" xr:uid="{00000000-0005-0000-0000-0000996F0000}"/>
    <cellStyle name="Normal 7 3 2 5 3 2 5" xfId="19686" xr:uid="{00000000-0005-0000-0000-00009A6F0000}"/>
    <cellStyle name="Normal 7 3 2 5 3 2 6" xfId="37032" xr:uid="{00000000-0005-0000-0000-00009B6F0000}"/>
    <cellStyle name="Normal 7 3 2 5 3 3" xfId="6302" xr:uid="{00000000-0005-0000-0000-00009C6F0000}"/>
    <cellStyle name="Normal 7 3 2 5 3 3 2" xfId="14975" xr:uid="{00000000-0005-0000-0000-00009D6F0000}"/>
    <cellStyle name="Normal 7 3 2 5 3 3 2 2" xfId="32328" xr:uid="{00000000-0005-0000-0000-00009E6F0000}"/>
    <cellStyle name="Normal 7 3 2 5 3 3 2 3" xfId="49674" xr:uid="{00000000-0005-0000-0000-00009F6F0000}"/>
    <cellStyle name="Normal 7 3 2 5 3 3 3" xfId="23655" xr:uid="{00000000-0005-0000-0000-0000A06F0000}"/>
    <cellStyle name="Normal 7 3 2 5 3 3 4" xfId="41001" xr:uid="{00000000-0005-0000-0000-0000A16F0000}"/>
    <cellStyle name="Normal 7 3 2 5 3 4" xfId="4146" xr:uid="{00000000-0005-0000-0000-0000A26F0000}"/>
    <cellStyle name="Normal 7 3 2 5 3 4 2" xfId="12819" xr:uid="{00000000-0005-0000-0000-0000A36F0000}"/>
    <cellStyle name="Normal 7 3 2 5 3 4 2 2" xfId="30172" xr:uid="{00000000-0005-0000-0000-0000A46F0000}"/>
    <cellStyle name="Normal 7 3 2 5 3 4 2 3" xfId="47518" xr:uid="{00000000-0005-0000-0000-0000A56F0000}"/>
    <cellStyle name="Normal 7 3 2 5 3 4 3" xfId="21499" xr:uid="{00000000-0005-0000-0000-0000A66F0000}"/>
    <cellStyle name="Normal 7 3 2 5 3 4 4" xfId="38845" xr:uid="{00000000-0005-0000-0000-0000A76F0000}"/>
    <cellStyle name="Normal 7 3 2 5 3 5" xfId="9193" xr:uid="{00000000-0005-0000-0000-0000A86F0000}"/>
    <cellStyle name="Normal 7 3 2 5 3 5 2" xfId="26546" xr:uid="{00000000-0005-0000-0000-0000A96F0000}"/>
    <cellStyle name="Normal 7 3 2 5 3 5 3" xfId="43892" xr:uid="{00000000-0005-0000-0000-0000AA6F0000}"/>
    <cellStyle name="Normal 7 3 2 5 3 6" xfId="17873" xr:uid="{00000000-0005-0000-0000-0000AB6F0000}"/>
    <cellStyle name="Normal 7 3 2 5 3 7" xfId="35219" xr:uid="{00000000-0005-0000-0000-0000AC6F0000}"/>
    <cellStyle name="Normal 7 3 2 5 4" xfId="2088" xr:uid="{00000000-0005-0000-0000-0000AD6F0000}"/>
    <cellStyle name="Normal 7 3 2 5 4 2" xfId="7870" xr:uid="{00000000-0005-0000-0000-0000AE6F0000}"/>
    <cellStyle name="Normal 7 3 2 5 4 2 2" xfId="16543" xr:uid="{00000000-0005-0000-0000-0000AF6F0000}"/>
    <cellStyle name="Normal 7 3 2 5 4 2 2 2" xfId="33896" xr:uid="{00000000-0005-0000-0000-0000B06F0000}"/>
    <cellStyle name="Normal 7 3 2 5 4 2 2 3" xfId="51242" xr:uid="{00000000-0005-0000-0000-0000B16F0000}"/>
    <cellStyle name="Normal 7 3 2 5 4 2 3" xfId="25223" xr:uid="{00000000-0005-0000-0000-0000B26F0000}"/>
    <cellStyle name="Normal 7 3 2 5 4 2 4" xfId="42569" xr:uid="{00000000-0005-0000-0000-0000B36F0000}"/>
    <cellStyle name="Normal 7 3 2 5 4 3" xfId="3901" xr:uid="{00000000-0005-0000-0000-0000B46F0000}"/>
    <cellStyle name="Normal 7 3 2 5 4 3 2" xfId="12574" xr:uid="{00000000-0005-0000-0000-0000B56F0000}"/>
    <cellStyle name="Normal 7 3 2 5 4 3 2 2" xfId="29927" xr:uid="{00000000-0005-0000-0000-0000B66F0000}"/>
    <cellStyle name="Normal 7 3 2 5 4 3 2 3" xfId="47273" xr:uid="{00000000-0005-0000-0000-0000B76F0000}"/>
    <cellStyle name="Normal 7 3 2 5 4 3 3" xfId="21254" xr:uid="{00000000-0005-0000-0000-0000B86F0000}"/>
    <cellStyle name="Normal 7 3 2 5 4 3 4" xfId="38600" xr:uid="{00000000-0005-0000-0000-0000B96F0000}"/>
    <cellStyle name="Normal 7 3 2 5 4 4" xfId="10761" xr:uid="{00000000-0005-0000-0000-0000BA6F0000}"/>
    <cellStyle name="Normal 7 3 2 5 4 4 2" xfId="28114" xr:uid="{00000000-0005-0000-0000-0000BB6F0000}"/>
    <cellStyle name="Normal 7 3 2 5 4 4 3" xfId="45460" xr:uid="{00000000-0005-0000-0000-0000BC6F0000}"/>
    <cellStyle name="Normal 7 3 2 5 4 5" xfId="19441" xr:uid="{00000000-0005-0000-0000-0000BD6F0000}"/>
    <cellStyle name="Normal 7 3 2 5 4 6" xfId="36787" xr:uid="{00000000-0005-0000-0000-0000BE6F0000}"/>
    <cellStyle name="Normal 7 3 2 5 5" xfId="1255" xr:uid="{00000000-0005-0000-0000-0000BF6F0000}"/>
    <cellStyle name="Normal 7 3 2 5 5 2" xfId="7037" xr:uid="{00000000-0005-0000-0000-0000C06F0000}"/>
    <cellStyle name="Normal 7 3 2 5 5 2 2" xfId="15710" xr:uid="{00000000-0005-0000-0000-0000C16F0000}"/>
    <cellStyle name="Normal 7 3 2 5 5 2 2 2" xfId="33063" xr:uid="{00000000-0005-0000-0000-0000C26F0000}"/>
    <cellStyle name="Normal 7 3 2 5 5 2 2 3" xfId="50409" xr:uid="{00000000-0005-0000-0000-0000C36F0000}"/>
    <cellStyle name="Normal 7 3 2 5 5 2 3" xfId="24390" xr:uid="{00000000-0005-0000-0000-0000C46F0000}"/>
    <cellStyle name="Normal 7 3 2 5 5 2 4" xfId="41736" xr:uid="{00000000-0005-0000-0000-0000C56F0000}"/>
    <cellStyle name="Normal 7 3 2 5 5 3" xfId="4881" xr:uid="{00000000-0005-0000-0000-0000C66F0000}"/>
    <cellStyle name="Normal 7 3 2 5 5 3 2" xfId="13554" xr:uid="{00000000-0005-0000-0000-0000C76F0000}"/>
    <cellStyle name="Normal 7 3 2 5 5 3 2 2" xfId="30907" xr:uid="{00000000-0005-0000-0000-0000C86F0000}"/>
    <cellStyle name="Normal 7 3 2 5 5 3 2 3" xfId="48253" xr:uid="{00000000-0005-0000-0000-0000C96F0000}"/>
    <cellStyle name="Normal 7 3 2 5 5 3 3" xfId="22234" xr:uid="{00000000-0005-0000-0000-0000CA6F0000}"/>
    <cellStyle name="Normal 7 3 2 5 5 3 4" xfId="39580" xr:uid="{00000000-0005-0000-0000-0000CB6F0000}"/>
    <cellStyle name="Normal 7 3 2 5 5 4" xfId="9928" xr:uid="{00000000-0005-0000-0000-0000CC6F0000}"/>
    <cellStyle name="Normal 7 3 2 5 5 4 2" xfId="27281" xr:uid="{00000000-0005-0000-0000-0000CD6F0000}"/>
    <cellStyle name="Normal 7 3 2 5 5 4 3" xfId="44627" xr:uid="{00000000-0005-0000-0000-0000CE6F0000}"/>
    <cellStyle name="Normal 7 3 2 5 5 5" xfId="18608" xr:uid="{00000000-0005-0000-0000-0000CF6F0000}"/>
    <cellStyle name="Normal 7 3 2 5 5 6" xfId="35954" xr:uid="{00000000-0005-0000-0000-0000D06F0000}"/>
    <cellStyle name="Normal 7 3 2 5 6" xfId="6057" xr:uid="{00000000-0005-0000-0000-0000D16F0000}"/>
    <cellStyle name="Normal 7 3 2 5 6 2" xfId="14730" xr:uid="{00000000-0005-0000-0000-0000D26F0000}"/>
    <cellStyle name="Normal 7 3 2 5 6 2 2" xfId="32083" xr:uid="{00000000-0005-0000-0000-0000D36F0000}"/>
    <cellStyle name="Normal 7 3 2 5 6 2 3" xfId="49429" xr:uid="{00000000-0005-0000-0000-0000D46F0000}"/>
    <cellStyle name="Normal 7 3 2 5 6 3" xfId="23410" xr:uid="{00000000-0005-0000-0000-0000D56F0000}"/>
    <cellStyle name="Normal 7 3 2 5 6 4" xfId="40756" xr:uid="{00000000-0005-0000-0000-0000D66F0000}"/>
    <cellStyle name="Normal 7 3 2 5 7" xfId="3068" xr:uid="{00000000-0005-0000-0000-0000D76F0000}"/>
    <cellStyle name="Normal 7 3 2 5 7 2" xfId="11741" xr:uid="{00000000-0005-0000-0000-0000D86F0000}"/>
    <cellStyle name="Normal 7 3 2 5 7 2 2" xfId="29094" xr:uid="{00000000-0005-0000-0000-0000D96F0000}"/>
    <cellStyle name="Normal 7 3 2 5 7 2 3" xfId="46440" xr:uid="{00000000-0005-0000-0000-0000DA6F0000}"/>
    <cellStyle name="Normal 7 3 2 5 7 3" xfId="20421" xr:uid="{00000000-0005-0000-0000-0000DB6F0000}"/>
    <cellStyle name="Normal 7 3 2 5 7 4" xfId="37767" xr:uid="{00000000-0005-0000-0000-0000DC6F0000}"/>
    <cellStyle name="Normal 7 3 2 5 8" xfId="8948" xr:uid="{00000000-0005-0000-0000-0000DD6F0000}"/>
    <cellStyle name="Normal 7 3 2 5 8 2" xfId="26301" xr:uid="{00000000-0005-0000-0000-0000DE6F0000}"/>
    <cellStyle name="Normal 7 3 2 5 8 3" xfId="43647" xr:uid="{00000000-0005-0000-0000-0000DF6F0000}"/>
    <cellStyle name="Normal 7 3 2 5 9" xfId="17628" xr:uid="{00000000-0005-0000-0000-0000E06F0000}"/>
    <cellStyle name="Normal 7 3 2 6" xfId="128" xr:uid="{00000000-0005-0000-0000-0000E16F0000}"/>
    <cellStyle name="Normal 7 3 2 6 10" xfId="34827" xr:uid="{00000000-0005-0000-0000-0000E26F0000}"/>
    <cellStyle name="Normal 7 3 2 6 2" xfId="863" xr:uid="{00000000-0005-0000-0000-0000E36F0000}"/>
    <cellStyle name="Normal 7 3 2 6 2 2" xfId="2676" xr:uid="{00000000-0005-0000-0000-0000E46F0000}"/>
    <cellStyle name="Normal 7 3 2 6 2 2 2" xfId="8458" xr:uid="{00000000-0005-0000-0000-0000E56F0000}"/>
    <cellStyle name="Normal 7 3 2 6 2 2 2 2" xfId="17131" xr:uid="{00000000-0005-0000-0000-0000E66F0000}"/>
    <cellStyle name="Normal 7 3 2 6 2 2 2 2 2" xfId="34484" xr:uid="{00000000-0005-0000-0000-0000E76F0000}"/>
    <cellStyle name="Normal 7 3 2 6 2 2 2 2 3" xfId="51830" xr:uid="{00000000-0005-0000-0000-0000E86F0000}"/>
    <cellStyle name="Normal 7 3 2 6 2 2 2 3" xfId="25811" xr:uid="{00000000-0005-0000-0000-0000E96F0000}"/>
    <cellStyle name="Normal 7 3 2 6 2 2 2 4" xfId="43157" xr:uid="{00000000-0005-0000-0000-0000EA6F0000}"/>
    <cellStyle name="Normal 7 3 2 6 2 2 3" xfId="4489" xr:uid="{00000000-0005-0000-0000-0000EB6F0000}"/>
    <cellStyle name="Normal 7 3 2 6 2 2 3 2" xfId="13162" xr:uid="{00000000-0005-0000-0000-0000EC6F0000}"/>
    <cellStyle name="Normal 7 3 2 6 2 2 3 2 2" xfId="30515" xr:uid="{00000000-0005-0000-0000-0000ED6F0000}"/>
    <cellStyle name="Normal 7 3 2 6 2 2 3 2 3" xfId="47861" xr:uid="{00000000-0005-0000-0000-0000EE6F0000}"/>
    <cellStyle name="Normal 7 3 2 6 2 2 3 3" xfId="21842" xr:uid="{00000000-0005-0000-0000-0000EF6F0000}"/>
    <cellStyle name="Normal 7 3 2 6 2 2 3 4" xfId="39188" xr:uid="{00000000-0005-0000-0000-0000F06F0000}"/>
    <cellStyle name="Normal 7 3 2 6 2 2 4" xfId="11349" xr:uid="{00000000-0005-0000-0000-0000F16F0000}"/>
    <cellStyle name="Normal 7 3 2 6 2 2 4 2" xfId="28702" xr:uid="{00000000-0005-0000-0000-0000F26F0000}"/>
    <cellStyle name="Normal 7 3 2 6 2 2 4 3" xfId="46048" xr:uid="{00000000-0005-0000-0000-0000F36F0000}"/>
    <cellStyle name="Normal 7 3 2 6 2 2 5" xfId="20029" xr:uid="{00000000-0005-0000-0000-0000F46F0000}"/>
    <cellStyle name="Normal 7 3 2 6 2 2 6" xfId="37375" xr:uid="{00000000-0005-0000-0000-0000F56F0000}"/>
    <cellStyle name="Normal 7 3 2 6 2 3" xfId="1598" xr:uid="{00000000-0005-0000-0000-0000F66F0000}"/>
    <cellStyle name="Normal 7 3 2 6 2 3 2" xfId="7380" xr:uid="{00000000-0005-0000-0000-0000F76F0000}"/>
    <cellStyle name="Normal 7 3 2 6 2 3 2 2" xfId="16053" xr:uid="{00000000-0005-0000-0000-0000F86F0000}"/>
    <cellStyle name="Normal 7 3 2 6 2 3 2 2 2" xfId="33406" xr:uid="{00000000-0005-0000-0000-0000F96F0000}"/>
    <cellStyle name="Normal 7 3 2 6 2 3 2 2 3" xfId="50752" xr:uid="{00000000-0005-0000-0000-0000FA6F0000}"/>
    <cellStyle name="Normal 7 3 2 6 2 3 2 3" xfId="24733" xr:uid="{00000000-0005-0000-0000-0000FB6F0000}"/>
    <cellStyle name="Normal 7 3 2 6 2 3 2 4" xfId="42079" xr:uid="{00000000-0005-0000-0000-0000FC6F0000}"/>
    <cellStyle name="Normal 7 3 2 6 2 3 3" xfId="5224" xr:uid="{00000000-0005-0000-0000-0000FD6F0000}"/>
    <cellStyle name="Normal 7 3 2 6 2 3 3 2" xfId="13897" xr:uid="{00000000-0005-0000-0000-0000FE6F0000}"/>
    <cellStyle name="Normal 7 3 2 6 2 3 3 2 2" xfId="31250" xr:uid="{00000000-0005-0000-0000-0000FF6F0000}"/>
    <cellStyle name="Normal 7 3 2 6 2 3 3 2 3" xfId="48596" xr:uid="{00000000-0005-0000-0000-000000700000}"/>
    <cellStyle name="Normal 7 3 2 6 2 3 3 3" xfId="22577" xr:uid="{00000000-0005-0000-0000-000001700000}"/>
    <cellStyle name="Normal 7 3 2 6 2 3 3 4" xfId="39923" xr:uid="{00000000-0005-0000-0000-000002700000}"/>
    <cellStyle name="Normal 7 3 2 6 2 3 4" xfId="10271" xr:uid="{00000000-0005-0000-0000-000003700000}"/>
    <cellStyle name="Normal 7 3 2 6 2 3 4 2" xfId="27624" xr:uid="{00000000-0005-0000-0000-000004700000}"/>
    <cellStyle name="Normal 7 3 2 6 2 3 4 3" xfId="44970" xr:uid="{00000000-0005-0000-0000-000005700000}"/>
    <cellStyle name="Normal 7 3 2 6 2 3 5" xfId="18951" xr:uid="{00000000-0005-0000-0000-000006700000}"/>
    <cellStyle name="Normal 7 3 2 6 2 3 6" xfId="36297" xr:uid="{00000000-0005-0000-0000-000007700000}"/>
    <cellStyle name="Normal 7 3 2 6 2 4" xfId="6645" xr:uid="{00000000-0005-0000-0000-000008700000}"/>
    <cellStyle name="Normal 7 3 2 6 2 4 2" xfId="15318" xr:uid="{00000000-0005-0000-0000-000009700000}"/>
    <cellStyle name="Normal 7 3 2 6 2 4 2 2" xfId="32671" xr:uid="{00000000-0005-0000-0000-00000A700000}"/>
    <cellStyle name="Normal 7 3 2 6 2 4 2 3" xfId="50017" xr:uid="{00000000-0005-0000-0000-00000B700000}"/>
    <cellStyle name="Normal 7 3 2 6 2 4 3" xfId="23998" xr:uid="{00000000-0005-0000-0000-00000C700000}"/>
    <cellStyle name="Normal 7 3 2 6 2 4 4" xfId="41344" xr:uid="{00000000-0005-0000-0000-00000D700000}"/>
    <cellStyle name="Normal 7 3 2 6 2 5" xfId="3411" xr:uid="{00000000-0005-0000-0000-00000E700000}"/>
    <cellStyle name="Normal 7 3 2 6 2 5 2" xfId="12084" xr:uid="{00000000-0005-0000-0000-00000F700000}"/>
    <cellStyle name="Normal 7 3 2 6 2 5 2 2" xfId="29437" xr:uid="{00000000-0005-0000-0000-000010700000}"/>
    <cellStyle name="Normal 7 3 2 6 2 5 2 3" xfId="46783" xr:uid="{00000000-0005-0000-0000-000011700000}"/>
    <cellStyle name="Normal 7 3 2 6 2 5 3" xfId="20764" xr:uid="{00000000-0005-0000-0000-000012700000}"/>
    <cellStyle name="Normal 7 3 2 6 2 5 4" xfId="38110" xr:uid="{00000000-0005-0000-0000-000013700000}"/>
    <cellStyle name="Normal 7 3 2 6 2 6" xfId="9536" xr:uid="{00000000-0005-0000-0000-000014700000}"/>
    <cellStyle name="Normal 7 3 2 6 2 6 2" xfId="26889" xr:uid="{00000000-0005-0000-0000-000015700000}"/>
    <cellStyle name="Normal 7 3 2 6 2 6 3" xfId="44235" xr:uid="{00000000-0005-0000-0000-000016700000}"/>
    <cellStyle name="Normal 7 3 2 6 2 7" xfId="18216" xr:uid="{00000000-0005-0000-0000-000017700000}"/>
    <cellStyle name="Normal 7 3 2 6 2 8" xfId="35562" xr:uid="{00000000-0005-0000-0000-000018700000}"/>
    <cellStyle name="Normal 7 3 2 6 3" xfId="618" xr:uid="{00000000-0005-0000-0000-000019700000}"/>
    <cellStyle name="Normal 7 3 2 6 3 2" xfId="2431" xr:uid="{00000000-0005-0000-0000-00001A700000}"/>
    <cellStyle name="Normal 7 3 2 6 3 2 2" xfId="8213" xr:uid="{00000000-0005-0000-0000-00001B700000}"/>
    <cellStyle name="Normal 7 3 2 6 3 2 2 2" xfId="16886" xr:uid="{00000000-0005-0000-0000-00001C700000}"/>
    <cellStyle name="Normal 7 3 2 6 3 2 2 2 2" xfId="34239" xr:uid="{00000000-0005-0000-0000-00001D700000}"/>
    <cellStyle name="Normal 7 3 2 6 3 2 2 2 3" xfId="51585" xr:uid="{00000000-0005-0000-0000-00001E700000}"/>
    <cellStyle name="Normal 7 3 2 6 3 2 2 3" xfId="25566" xr:uid="{00000000-0005-0000-0000-00001F700000}"/>
    <cellStyle name="Normal 7 3 2 6 3 2 2 4" xfId="42912" xr:uid="{00000000-0005-0000-0000-000020700000}"/>
    <cellStyle name="Normal 7 3 2 6 3 2 3" xfId="5714" xr:uid="{00000000-0005-0000-0000-000021700000}"/>
    <cellStyle name="Normal 7 3 2 6 3 2 3 2" xfId="14387" xr:uid="{00000000-0005-0000-0000-000022700000}"/>
    <cellStyle name="Normal 7 3 2 6 3 2 3 2 2" xfId="31740" xr:uid="{00000000-0005-0000-0000-000023700000}"/>
    <cellStyle name="Normal 7 3 2 6 3 2 3 2 3" xfId="49086" xr:uid="{00000000-0005-0000-0000-000024700000}"/>
    <cellStyle name="Normal 7 3 2 6 3 2 3 3" xfId="23067" xr:uid="{00000000-0005-0000-0000-000025700000}"/>
    <cellStyle name="Normal 7 3 2 6 3 2 3 4" xfId="40413" xr:uid="{00000000-0005-0000-0000-000026700000}"/>
    <cellStyle name="Normal 7 3 2 6 3 2 4" xfId="11104" xr:uid="{00000000-0005-0000-0000-000027700000}"/>
    <cellStyle name="Normal 7 3 2 6 3 2 4 2" xfId="28457" xr:uid="{00000000-0005-0000-0000-000028700000}"/>
    <cellStyle name="Normal 7 3 2 6 3 2 4 3" xfId="45803" xr:uid="{00000000-0005-0000-0000-000029700000}"/>
    <cellStyle name="Normal 7 3 2 6 3 2 5" xfId="19784" xr:uid="{00000000-0005-0000-0000-00002A700000}"/>
    <cellStyle name="Normal 7 3 2 6 3 2 6" xfId="37130" xr:uid="{00000000-0005-0000-0000-00002B700000}"/>
    <cellStyle name="Normal 7 3 2 6 3 3" xfId="6400" xr:uid="{00000000-0005-0000-0000-00002C700000}"/>
    <cellStyle name="Normal 7 3 2 6 3 3 2" xfId="15073" xr:uid="{00000000-0005-0000-0000-00002D700000}"/>
    <cellStyle name="Normal 7 3 2 6 3 3 2 2" xfId="32426" xr:uid="{00000000-0005-0000-0000-00002E700000}"/>
    <cellStyle name="Normal 7 3 2 6 3 3 2 3" xfId="49772" xr:uid="{00000000-0005-0000-0000-00002F700000}"/>
    <cellStyle name="Normal 7 3 2 6 3 3 3" xfId="23753" xr:uid="{00000000-0005-0000-0000-000030700000}"/>
    <cellStyle name="Normal 7 3 2 6 3 3 4" xfId="41099" xr:uid="{00000000-0005-0000-0000-000031700000}"/>
    <cellStyle name="Normal 7 3 2 6 3 4" xfId="4244" xr:uid="{00000000-0005-0000-0000-000032700000}"/>
    <cellStyle name="Normal 7 3 2 6 3 4 2" xfId="12917" xr:uid="{00000000-0005-0000-0000-000033700000}"/>
    <cellStyle name="Normal 7 3 2 6 3 4 2 2" xfId="30270" xr:uid="{00000000-0005-0000-0000-000034700000}"/>
    <cellStyle name="Normal 7 3 2 6 3 4 2 3" xfId="47616" xr:uid="{00000000-0005-0000-0000-000035700000}"/>
    <cellStyle name="Normal 7 3 2 6 3 4 3" xfId="21597" xr:uid="{00000000-0005-0000-0000-000036700000}"/>
    <cellStyle name="Normal 7 3 2 6 3 4 4" xfId="38943" xr:uid="{00000000-0005-0000-0000-000037700000}"/>
    <cellStyle name="Normal 7 3 2 6 3 5" xfId="9291" xr:uid="{00000000-0005-0000-0000-000038700000}"/>
    <cellStyle name="Normal 7 3 2 6 3 5 2" xfId="26644" xr:uid="{00000000-0005-0000-0000-000039700000}"/>
    <cellStyle name="Normal 7 3 2 6 3 5 3" xfId="43990" xr:uid="{00000000-0005-0000-0000-00003A700000}"/>
    <cellStyle name="Normal 7 3 2 6 3 6" xfId="17971" xr:uid="{00000000-0005-0000-0000-00003B700000}"/>
    <cellStyle name="Normal 7 3 2 6 3 7" xfId="35317" xr:uid="{00000000-0005-0000-0000-00003C700000}"/>
    <cellStyle name="Normal 7 3 2 6 4" xfId="1941" xr:uid="{00000000-0005-0000-0000-00003D700000}"/>
    <cellStyle name="Normal 7 3 2 6 4 2" xfId="7723" xr:uid="{00000000-0005-0000-0000-00003E700000}"/>
    <cellStyle name="Normal 7 3 2 6 4 2 2" xfId="16396" xr:uid="{00000000-0005-0000-0000-00003F700000}"/>
    <cellStyle name="Normal 7 3 2 6 4 2 2 2" xfId="33749" xr:uid="{00000000-0005-0000-0000-000040700000}"/>
    <cellStyle name="Normal 7 3 2 6 4 2 2 3" xfId="51095" xr:uid="{00000000-0005-0000-0000-000041700000}"/>
    <cellStyle name="Normal 7 3 2 6 4 2 3" xfId="25076" xr:uid="{00000000-0005-0000-0000-000042700000}"/>
    <cellStyle name="Normal 7 3 2 6 4 2 4" xfId="42422" xr:uid="{00000000-0005-0000-0000-000043700000}"/>
    <cellStyle name="Normal 7 3 2 6 4 3" xfId="3754" xr:uid="{00000000-0005-0000-0000-000044700000}"/>
    <cellStyle name="Normal 7 3 2 6 4 3 2" xfId="12427" xr:uid="{00000000-0005-0000-0000-000045700000}"/>
    <cellStyle name="Normal 7 3 2 6 4 3 2 2" xfId="29780" xr:uid="{00000000-0005-0000-0000-000046700000}"/>
    <cellStyle name="Normal 7 3 2 6 4 3 2 3" xfId="47126" xr:uid="{00000000-0005-0000-0000-000047700000}"/>
    <cellStyle name="Normal 7 3 2 6 4 3 3" xfId="21107" xr:uid="{00000000-0005-0000-0000-000048700000}"/>
    <cellStyle name="Normal 7 3 2 6 4 3 4" xfId="38453" xr:uid="{00000000-0005-0000-0000-000049700000}"/>
    <cellStyle name="Normal 7 3 2 6 4 4" xfId="10614" xr:uid="{00000000-0005-0000-0000-00004A700000}"/>
    <cellStyle name="Normal 7 3 2 6 4 4 2" xfId="27967" xr:uid="{00000000-0005-0000-0000-00004B700000}"/>
    <cellStyle name="Normal 7 3 2 6 4 4 3" xfId="45313" xr:uid="{00000000-0005-0000-0000-00004C700000}"/>
    <cellStyle name="Normal 7 3 2 6 4 5" xfId="19294" xr:uid="{00000000-0005-0000-0000-00004D700000}"/>
    <cellStyle name="Normal 7 3 2 6 4 6" xfId="36640" xr:uid="{00000000-0005-0000-0000-00004E700000}"/>
    <cellStyle name="Normal 7 3 2 6 5" xfId="1353" xr:uid="{00000000-0005-0000-0000-00004F700000}"/>
    <cellStyle name="Normal 7 3 2 6 5 2" xfId="7135" xr:uid="{00000000-0005-0000-0000-000050700000}"/>
    <cellStyle name="Normal 7 3 2 6 5 2 2" xfId="15808" xr:uid="{00000000-0005-0000-0000-000051700000}"/>
    <cellStyle name="Normal 7 3 2 6 5 2 2 2" xfId="33161" xr:uid="{00000000-0005-0000-0000-000052700000}"/>
    <cellStyle name="Normal 7 3 2 6 5 2 2 3" xfId="50507" xr:uid="{00000000-0005-0000-0000-000053700000}"/>
    <cellStyle name="Normal 7 3 2 6 5 2 3" xfId="24488" xr:uid="{00000000-0005-0000-0000-000054700000}"/>
    <cellStyle name="Normal 7 3 2 6 5 2 4" xfId="41834" xr:uid="{00000000-0005-0000-0000-000055700000}"/>
    <cellStyle name="Normal 7 3 2 6 5 3" xfId="4979" xr:uid="{00000000-0005-0000-0000-000056700000}"/>
    <cellStyle name="Normal 7 3 2 6 5 3 2" xfId="13652" xr:uid="{00000000-0005-0000-0000-000057700000}"/>
    <cellStyle name="Normal 7 3 2 6 5 3 2 2" xfId="31005" xr:uid="{00000000-0005-0000-0000-000058700000}"/>
    <cellStyle name="Normal 7 3 2 6 5 3 2 3" xfId="48351" xr:uid="{00000000-0005-0000-0000-000059700000}"/>
    <cellStyle name="Normal 7 3 2 6 5 3 3" xfId="22332" xr:uid="{00000000-0005-0000-0000-00005A700000}"/>
    <cellStyle name="Normal 7 3 2 6 5 3 4" xfId="39678" xr:uid="{00000000-0005-0000-0000-00005B700000}"/>
    <cellStyle name="Normal 7 3 2 6 5 4" xfId="10026" xr:uid="{00000000-0005-0000-0000-00005C700000}"/>
    <cellStyle name="Normal 7 3 2 6 5 4 2" xfId="27379" xr:uid="{00000000-0005-0000-0000-00005D700000}"/>
    <cellStyle name="Normal 7 3 2 6 5 4 3" xfId="44725" xr:uid="{00000000-0005-0000-0000-00005E700000}"/>
    <cellStyle name="Normal 7 3 2 6 5 5" xfId="18706" xr:uid="{00000000-0005-0000-0000-00005F700000}"/>
    <cellStyle name="Normal 7 3 2 6 5 6" xfId="36052" xr:uid="{00000000-0005-0000-0000-000060700000}"/>
    <cellStyle name="Normal 7 3 2 6 6" xfId="5910" xr:uid="{00000000-0005-0000-0000-000061700000}"/>
    <cellStyle name="Normal 7 3 2 6 6 2" xfId="14583" xr:uid="{00000000-0005-0000-0000-000062700000}"/>
    <cellStyle name="Normal 7 3 2 6 6 2 2" xfId="31936" xr:uid="{00000000-0005-0000-0000-000063700000}"/>
    <cellStyle name="Normal 7 3 2 6 6 2 3" xfId="49282" xr:uid="{00000000-0005-0000-0000-000064700000}"/>
    <cellStyle name="Normal 7 3 2 6 6 3" xfId="23263" xr:uid="{00000000-0005-0000-0000-000065700000}"/>
    <cellStyle name="Normal 7 3 2 6 6 4" xfId="40609" xr:uid="{00000000-0005-0000-0000-000066700000}"/>
    <cellStyle name="Normal 7 3 2 6 7" xfId="3166" xr:uid="{00000000-0005-0000-0000-000067700000}"/>
    <cellStyle name="Normal 7 3 2 6 7 2" xfId="11839" xr:uid="{00000000-0005-0000-0000-000068700000}"/>
    <cellStyle name="Normal 7 3 2 6 7 2 2" xfId="29192" xr:uid="{00000000-0005-0000-0000-000069700000}"/>
    <cellStyle name="Normal 7 3 2 6 7 2 3" xfId="46538" xr:uid="{00000000-0005-0000-0000-00006A700000}"/>
    <cellStyle name="Normal 7 3 2 6 7 3" xfId="20519" xr:uid="{00000000-0005-0000-0000-00006B700000}"/>
    <cellStyle name="Normal 7 3 2 6 7 4" xfId="37865" xr:uid="{00000000-0005-0000-0000-00006C700000}"/>
    <cellStyle name="Normal 7 3 2 6 8" xfId="8801" xr:uid="{00000000-0005-0000-0000-00006D700000}"/>
    <cellStyle name="Normal 7 3 2 6 8 2" xfId="26154" xr:uid="{00000000-0005-0000-0000-00006E700000}"/>
    <cellStyle name="Normal 7 3 2 6 8 3" xfId="43500" xr:uid="{00000000-0005-0000-0000-00006F700000}"/>
    <cellStyle name="Normal 7 3 2 6 9" xfId="17481" xr:uid="{00000000-0005-0000-0000-000070700000}"/>
    <cellStyle name="Normal 7 3 2 7" xfId="765" xr:uid="{00000000-0005-0000-0000-000071700000}"/>
    <cellStyle name="Normal 7 3 2 7 2" xfId="2578" xr:uid="{00000000-0005-0000-0000-000072700000}"/>
    <cellStyle name="Normal 7 3 2 7 2 2" xfId="8360" xr:uid="{00000000-0005-0000-0000-000073700000}"/>
    <cellStyle name="Normal 7 3 2 7 2 2 2" xfId="17033" xr:uid="{00000000-0005-0000-0000-000074700000}"/>
    <cellStyle name="Normal 7 3 2 7 2 2 2 2" xfId="34386" xr:uid="{00000000-0005-0000-0000-000075700000}"/>
    <cellStyle name="Normal 7 3 2 7 2 2 2 3" xfId="51732" xr:uid="{00000000-0005-0000-0000-000076700000}"/>
    <cellStyle name="Normal 7 3 2 7 2 2 3" xfId="25713" xr:uid="{00000000-0005-0000-0000-000077700000}"/>
    <cellStyle name="Normal 7 3 2 7 2 2 4" xfId="43059" xr:uid="{00000000-0005-0000-0000-000078700000}"/>
    <cellStyle name="Normal 7 3 2 7 2 3" xfId="4391" xr:uid="{00000000-0005-0000-0000-000079700000}"/>
    <cellStyle name="Normal 7 3 2 7 2 3 2" xfId="13064" xr:uid="{00000000-0005-0000-0000-00007A700000}"/>
    <cellStyle name="Normal 7 3 2 7 2 3 2 2" xfId="30417" xr:uid="{00000000-0005-0000-0000-00007B700000}"/>
    <cellStyle name="Normal 7 3 2 7 2 3 2 3" xfId="47763" xr:uid="{00000000-0005-0000-0000-00007C700000}"/>
    <cellStyle name="Normal 7 3 2 7 2 3 3" xfId="21744" xr:uid="{00000000-0005-0000-0000-00007D700000}"/>
    <cellStyle name="Normal 7 3 2 7 2 3 4" xfId="39090" xr:uid="{00000000-0005-0000-0000-00007E700000}"/>
    <cellStyle name="Normal 7 3 2 7 2 4" xfId="11251" xr:uid="{00000000-0005-0000-0000-00007F700000}"/>
    <cellStyle name="Normal 7 3 2 7 2 4 2" xfId="28604" xr:uid="{00000000-0005-0000-0000-000080700000}"/>
    <cellStyle name="Normal 7 3 2 7 2 4 3" xfId="45950" xr:uid="{00000000-0005-0000-0000-000081700000}"/>
    <cellStyle name="Normal 7 3 2 7 2 5" xfId="19931" xr:uid="{00000000-0005-0000-0000-000082700000}"/>
    <cellStyle name="Normal 7 3 2 7 2 6" xfId="37277" xr:uid="{00000000-0005-0000-0000-000083700000}"/>
    <cellStyle name="Normal 7 3 2 7 3" xfId="1500" xr:uid="{00000000-0005-0000-0000-000084700000}"/>
    <cellStyle name="Normal 7 3 2 7 3 2" xfId="7282" xr:uid="{00000000-0005-0000-0000-000085700000}"/>
    <cellStyle name="Normal 7 3 2 7 3 2 2" xfId="15955" xr:uid="{00000000-0005-0000-0000-000086700000}"/>
    <cellStyle name="Normal 7 3 2 7 3 2 2 2" xfId="33308" xr:uid="{00000000-0005-0000-0000-000087700000}"/>
    <cellStyle name="Normal 7 3 2 7 3 2 2 3" xfId="50654" xr:uid="{00000000-0005-0000-0000-000088700000}"/>
    <cellStyle name="Normal 7 3 2 7 3 2 3" xfId="24635" xr:uid="{00000000-0005-0000-0000-000089700000}"/>
    <cellStyle name="Normal 7 3 2 7 3 2 4" xfId="41981" xr:uid="{00000000-0005-0000-0000-00008A700000}"/>
    <cellStyle name="Normal 7 3 2 7 3 3" xfId="5126" xr:uid="{00000000-0005-0000-0000-00008B700000}"/>
    <cellStyle name="Normal 7 3 2 7 3 3 2" xfId="13799" xr:uid="{00000000-0005-0000-0000-00008C700000}"/>
    <cellStyle name="Normal 7 3 2 7 3 3 2 2" xfId="31152" xr:uid="{00000000-0005-0000-0000-00008D700000}"/>
    <cellStyle name="Normal 7 3 2 7 3 3 2 3" xfId="48498" xr:uid="{00000000-0005-0000-0000-00008E700000}"/>
    <cellStyle name="Normal 7 3 2 7 3 3 3" xfId="22479" xr:uid="{00000000-0005-0000-0000-00008F700000}"/>
    <cellStyle name="Normal 7 3 2 7 3 3 4" xfId="39825" xr:uid="{00000000-0005-0000-0000-000090700000}"/>
    <cellStyle name="Normal 7 3 2 7 3 4" xfId="10173" xr:uid="{00000000-0005-0000-0000-000091700000}"/>
    <cellStyle name="Normal 7 3 2 7 3 4 2" xfId="27526" xr:uid="{00000000-0005-0000-0000-000092700000}"/>
    <cellStyle name="Normal 7 3 2 7 3 4 3" xfId="44872" xr:uid="{00000000-0005-0000-0000-000093700000}"/>
    <cellStyle name="Normal 7 3 2 7 3 5" xfId="18853" xr:uid="{00000000-0005-0000-0000-000094700000}"/>
    <cellStyle name="Normal 7 3 2 7 3 6" xfId="36199" xr:uid="{00000000-0005-0000-0000-000095700000}"/>
    <cellStyle name="Normal 7 3 2 7 4" xfId="6547" xr:uid="{00000000-0005-0000-0000-000096700000}"/>
    <cellStyle name="Normal 7 3 2 7 4 2" xfId="15220" xr:uid="{00000000-0005-0000-0000-000097700000}"/>
    <cellStyle name="Normal 7 3 2 7 4 2 2" xfId="32573" xr:uid="{00000000-0005-0000-0000-000098700000}"/>
    <cellStyle name="Normal 7 3 2 7 4 2 3" xfId="49919" xr:uid="{00000000-0005-0000-0000-000099700000}"/>
    <cellStyle name="Normal 7 3 2 7 4 3" xfId="23900" xr:uid="{00000000-0005-0000-0000-00009A700000}"/>
    <cellStyle name="Normal 7 3 2 7 4 4" xfId="41246" xr:uid="{00000000-0005-0000-0000-00009B700000}"/>
    <cellStyle name="Normal 7 3 2 7 5" xfId="3313" xr:uid="{00000000-0005-0000-0000-00009C700000}"/>
    <cellStyle name="Normal 7 3 2 7 5 2" xfId="11986" xr:uid="{00000000-0005-0000-0000-00009D700000}"/>
    <cellStyle name="Normal 7 3 2 7 5 2 2" xfId="29339" xr:uid="{00000000-0005-0000-0000-00009E700000}"/>
    <cellStyle name="Normal 7 3 2 7 5 2 3" xfId="46685" xr:uid="{00000000-0005-0000-0000-00009F700000}"/>
    <cellStyle name="Normal 7 3 2 7 5 3" xfId="20666" xr:uid="{00000000-0005-0000-0000-0000A0700000}"/>
    <cellStyle name="Normal 7 3 2 7 5 4" xfId="38012" xr:uid="{00000000-0005-0000-0000-0000A1700000}"/>
    <cellStyle name="Normal 7 3 2 7 6" xfId="9438" xr:uid="{00000000-0005-0000-0000-0000A2700000}"/>
    <cellStyle name="Normal 7 3 2 7 6 2" xfId="26791" xr:uid="{00000000-0005-0000-0000-0000A3700000}"/>
    <cellStyle name="Normal 7 3 2 7 6 3" xfId="44137" xr:uid="{00000000-0005-0000-0000-0000A4700000}"/>
    <cellStyle name="Normal 7 3 2 7 7" xfId="18118" xr:uid="{00000000-0005-0000-0000-0000A5700000}"/>
    <cellStyle name="Normal 7 3 2 7 8" xfId="35464" xr:uid="{00000000-0005-0000-0000-0000A6700000}"/>
    <cellStyle name="Normal 7 3 2 8" xfId="373" xr:uid="{00000000-0005-0000-0000-0000A7700000}"/>
    <cellStyle name="Normal 7 3 2 8 2" xfId="2186" xr:uid="{00000000-0005-0000-0000-0000A8700000}"/>
    <cellStyle name="Normal 7 3 2 8 2 2" xfId="7968" xr:uid="{00000000-0005-0000-0000-0000A9700000}"/>
    <cellStyle name="Normal 7 3 2 8 2 2 2" xfId="16641" xr:uid="{00000000-0005-0000-0000-0000AA700000}"/>
    <cellStyle name="Normal 7 3 2 8 2 2 2 2" xfId="33994" xr:uid="{00000000-0005-0000-0000-0000AB700000}"/>
    <cellStyle name="Normal 7 3 2 8 2 2 2 3" xfId="51340" xr:uid="{00000000-0005-0000-0000-0000AC700000}"/>
    <cellStyle name="Normal 7 3 2 8 2 2 3" xfId="25321" xr:uid="{00000000-0005-0000-0000-0000AD700000}"/>
    <cellStyle name="Normal 7 3 2 8 2 2 4" xfId="42667" xr:uid="{00000000-0005-0000-0000-0000AE700000}"/>
    <cellStyle name="Normal 7 3 2 8 2 3" xfId="5469" xr:uid="{00000000-0005-0000-0000-0000AF700000}"/>
    <cellStyle name="Normal 7 3 2 8 2 3 2" xfId="14142" xr:uid="{00000000-0005-0000-0000-0000B0700000}"/>
    <cellStyle name="Normal 7 3 2 8 2 3 2 2" xfId="31495" xr:uid="{00000000-0005-0000-0000-0000B1700000}"/>
    <cellStyle name="Normal 7 3 2 8 2 3 2 3" xfId="48841" xr:uid="{00000000-0005-0000-0000-0000B2700000}"/>
    <cellStyle name="Normal 7 3 2 8 2 3 3" xfId="22822" xr:uid="{00000000-0005-0000-0000-0000B3700000}"/>
    <cellStyle name="Normal 7 3 2 8 2 3 4" xfId="40168" xr:uid="{00000000-0005-0000-0000-0000B4700000}"/>
    <cellStyle name="Normal 7 3 2 8 2 4" xfId="10859" xr:uid="{00000000-0005-0000-0000-0000B5700000}"/>
    <cellStyle name="Normal 7 3 2 8 2 4 2" xfId="28212" xr:uid="{00000000-0005-0000-0000-0000B6700000}"/>
    <cellStyle name="Normal 7 3 2 8 2 4 3" xfId="45558" xr:uid="{00000000-0005-0000-0000-0000B7700000}"/>
    <cellStyle name="Normal 7 3 2 8 2 5" xfId="19539" xr:uid="{00000000-0005-0000-0000-0000B8700000}"/>
    <cellStyle name="Normal 7 3 2 8 2 6" xfId="36885" xr:uid="{00000000-0005-0000-0000-0000B9700000}"/>
    <cellStyle name="Normal 7 3 2 8 3" xfId="6155" xr:uid="{00000000-0005-0000-0000-0000BA700000}"/>
    <cellStyle name="Normal 7 3 2 8 3 2" xfId="14828" xr:uid="{00000000-0005-0000-0000-0000BB700000}"/>
    <cellStyle name="Normal 7 3 2 8 3 2 2" xfId="32181" xr:uid="{00000000-0005-0000-0000-0000BC700000}"/>
    <cellStyle name="Normal 7 3 2 8 3 2 3" xfId="49527" xr:uid="{00000000-0005-0000-0000-0000BD700000}"/>
    <cellStyle name="Normal 7 3 2 8 3 3" xfId="23508" xr:uid="{00000000-0005-0000-0000-0000BE700000}"/>
    <cellStyle name="Normal 7 3 2 8 3 4" xfId="40854" xr:uid="{00000000-0005-0000-0000-0000BF700000}"/>
    <cellStyle name="Normal 7 3 2 8 4" xfId="3999" xr:uid="{00000000-0005-0000-0000-0000C0700000}"/>
    <cellStyle name="Normal 7 3 2 8 4 2" xfId="12672" xr:uid="{00000000-0005-0000-0000-0000C1700000}"/>
    <cellStyle name="Normal 7 3 2 8 4 2 2" xfId="30025" xr:uid="{00000000-0005-0000-0000-0000C2700000}"/>
    <cellStyle name="Normal 7 3 2 8 4 2 3" xfId="47371" xr:uid="{00000000-0005-0000-0000-0000C3700000}"/>
    <cellStyle name="Normal 7 3 2 8 4 3" xfId="21352" xr:uid="{00000000-0005-0000-0000-0000C4700000}"/>
    <cellStyle name="Normal 7 3 2 8 4 4" xfId="38698" xr:uid="{00000000-0005-0000-0000-0000C5700000}"/>
    <cellStyle name="Normal 7 3 2 8 5" xfId="9046" xr:uid="{00000000-0005-0000-0000-0000C6700000}"/>
    <cellStyle name="Normal 7 3 2 8 5 2" xfId="26399" xr:uid="{00000000-0005-0000-0000-0000C7700000}"/>
    <cellStyle name="Normal 7 3 2 8 5 3" xfId="43745" xr:uid="{00000000-0005-0000-0000-0000C8700000}"/>
    <cellStyle name="Normal 7 3 2 8 6" xfId="17726" xr:uid="{00000000-0005-0000-0000-0000C9700000}"/>
    <cellStyle name="Normal 7 3 2 8 7" xfId="35072" xr:uid="{00000000-0005-0000-0000-0000CA700000}"/>
    <cellStyle name="Normal 7 3 2 9" xfId="1843" xr:uid="{00000000-0005-0000-0000-0000CB700000}"/>
    <cellStyle name="Normal 7 3 2 9 2" xfId="7625" xr:uid="{00000000-0005-0000-0000-0000CC700000}"/>
    <cellStyle name="Normal 7 3 2 9 2 2" xfId="16298" xr:uid="{00000000-0005-0000-0000-0000CD700000}"/>
    <cellStyle name="Normal 7 3 2 9 2 2 2" xfId="33651" xr:uid="{00000000-0005-0000-0000-0000CE700000}"/>
    <cellStyle name="Normal 7 3 2 9 2 2 3" xfId="50997" xr:uid="{00000000-0005-0000-0000-0000CF700000}"/>
    <cellStyle name="Normal 7 3 2 9 2 3" xfId="24978" xr:uid="{00000000-0005-0000-0000-0000D0700000}"/>
    <cellStyle name="Normal 7 3 2 9 2 4" xfId="42324" xr:uid="{00000000-0005-0000-0000-0000D1700000}"/>
    <cellStyle name="Normal 7 3 2 9 3" xfId="3656" xr:uid="{00000000-0005-0000-0000-0000D2700000}"/>
    <cellStyle name="Normal 7 3 2 9 3 2" xfId="12329" xr:uid="{00000000-0005-0000-0000-0000D3700000}"/>
    <cellStyle name="Normal 7 3 2 9 3 2 2" xfId="29682" xr:uid="{00000000-0005-0000-0000-0000D4700000}"/>
    <cellStyle name="Normal 7 3 2 9 3 2 3" xfId="47028" xr:uid="{00000000-0005-0000-0000-0000D5700000}"/>
    <cellStyle name="Normal 7 3 2 9 3 3" xfId="21009" xr:uid="{00000000-0005-0000-0000-0000D6700000}"/>
    <cellStyle name="Normal 7 3 2 9 3 4" xfId="38355" xr:uid="{00000000-0005-0000-0000-0000D7700000}"/>
    <cellStyle name="Normal 7 3 2 9 4" xfId="10516" xr:uid="{00000000-0005-0000-0000-0000D8700000}"/>
    <cellStyle name="Normal 7 3 2 9 4 2" xfId="27869" xr:uid="{00000000-0005-0000-0000-0000D9700000}"/>
    <cellStyle name="Normal 7 3 2 9 4 3" xfId="45215" xr:uid="{00000000-0005-0000-0000-0000DA700000}"/>
    <cellStyle name="Normal 7 3 2 9 5" xfId="19196" xr:uid="{00000000-0005-0000-0000-0000DB700000}"/>
    <cellStyle name="Normal 7 3 2 9 6" xfId="36542" xr:uid="{00000000-0005-0000-0000-0000DC700000}"/>
    <cellStyle name="Normal 7 3 3" xfId="47" xr:uid="{00000000-0005-0000-0000-0000DD700000}"/>
    <cellStyle name="Normal 7 3 3 10" xfId="5829" xr:uid="{00000000-0005-0000-0000-0000DE700000}"/>
    <cellStyle name="Normal 7 3 3 10 2" xfId="14502" xr:uid="{00000000-0005-0000-0000-0000DF700000}"/>
    <cellStyle name="Normal 7 3 3 10 2 2" xfId="31855" xr:uid="{00000000-0005-0000-0000-0000E0700000}"/>
    <cellStyle name="Normal 7 3 3 10 2 3" xfId="49201" xr:uid="{00000000-0005-0000-0000-0000E1700000}"/>
    <cellStyle name="Normal 7 3 3 10 3" xfId="23182" xr:uid="{00000000-0005-0000-0000-0000E2700000}"/>
    <cellStyle name="Normal 7 3 3 10 4" xfId="40528" xr:uid="{00000000-0005-0000-0000-0000E3700000}"/>
    <cellStyle name="Normal 7 3 3 11" xfId="2938" xr:uid="{00000000-0005-0000-0000-0000E4700000}"/>
    <cellStyle name="Normal 7 3 3 11 2" xfId="11611" xr:uid="{00000000-0005-0000-0000-0000E5700000}"/>
    <cellStyle name="Normal 7 3 3 11 2 2" xfId="28964" xr:uid="{00000000-0005-0000-0000-0000E6700000}"/>
    <cellStyle name="Normal 7 3 3 11 2 3" xfId="46310" xr:uid="{00000000-0005-0000-0000-0000E7700000}"/>
    <cellStyle name="Normal 7 3 3 11 3" xfId="20291" xr:uid="{00000000-0005-0000-0000-0000E8700000}"/>
    <cellStyle name="Normal 7 3 3 11 4" xfId="37637" xr:uid="{00000000-0005-0000-0000-0000E9700000}"/>
    <cellStyle name="Normal 7 3 3 12" xfId="8720" xr:uid="{00000000-0005-0000-0000-0000EA700000}"/>
    <cellStyle name="Normal 7 3 3 12 2" xfId="26073" xr:uid="{00000000-0005-0000-0000-0000EB700000}"/>
    <cellStyle name="Normal 7 3 3 12 3" xfId="43419" xr:uid="{00000000-0005-0000-0000-0000EC700000}"/>
    <cellStyle name="Normal 7 3 3 13" xfId="17400" xr:uid="{00000000-0005-0000-0000-0000ED700000}"/>
    <cellStyle name="Normal 7 3 3 14" xfId="34746" xr:uid="{00000000-0005-0000-0000-0000EE700000}"/>
    <cellStyle name="Normal 7 3 3 2" xfId="96" xr:uid="{00000000-0005-0000-0000-0000EF700000}"/>
    <cellStyle name="Normal 7 3 3 2 10" xfId="8769" xr:uid="{00000000-0005-0000-0000-0000F0700000}"/>
    <cellStyle name="Normal 7 3 3 2 10 2" xfId="26122" xr:uid="{00000000-0005-0000-0000-0000F1700000}"/>
    <cellStyle name="Normal 7 3 3 2 10 3" xfId="43468" xr:uid="{00000000-0005-0000-0000-0000F2700000}"/>
    <cellStyle name="Normal 7 3 3 2 11" xfId="17449" xr:uid="{00000000-0005-0000-0000-0000F3700000}"/>
    <cellStyle name="Normal 7 3 3 2 12" xfId="34795" xr:uid="{00000000-0005-0000-0000-0000F4700000}"/>
    <cellStyle name="Normal 7 3 3 2 2" xfId="341" xr:uid="{00000000-0005-0000-0000-0000F5700000}"/>
    <cellStyle name="Normal 7 3 3 2 2 10" xfId="35040" xr:uid="{00000000-0005-0000-0000-0000F6700000}"/>
    <cellStyle name="Normal 7 3 3 2 2 2" xfId="1076" xr:uid="{00000000-0005-0000-0000-0000F7700000}"/>
    <cellStyle name="Normal 7 3 3 2 2 2 2" xfId="2889" xr:uid="{00000000-0005-0000-0000-0000F8700000}"/>
    <cellStyle name="Normal 7 3 3 2 2 2 2 2" xfId="8671" xr:uid="{00000000-0005-0000-0000-0000F9700000}"/>
    <cellStyle name="Normal 7 3 3 2 2 2 2 2 2" xfId="17344" xr:uid="{00000000-0005-0000-0000-0000FA700000}"/>
    <cellStyle name="Normal 7 3 3 2 2 2 2 2 2 2" xfId="34697" xr:uid="{00000000-0005-0000-0000-0000FB700000}"/>
    <cellStyle name="Normal 7 3 3 2 2 2 2 2 2 3" xfId="52043" xr:uid="{00000000-0005-0000-0000-0000FC700000}"/>
    <cellStyle name="Normal 7 3 3 2 2 2 2 2 3" xfId="26024" xr:uid="{00000000-0005-0000-0000-0000FD700000}"/>
    <cellStyle name="Normal 7 3 3 2 2 2 2 2 4" xfId="43370" xr:uid="{00000000-0005-0000-0000-0000FE700000}"/>
    <cellStyle name="Normal 7 3 3 2 2 2 2 3" xfId="4702" xr:uid="{00000000-0005-0000-0000-0000FF700000}"/>
    <cellStyle name="Normal 7 3 3 2 2 2 2 3 2" xfId="13375" xr:uid="{00000000-0005-0000-0000-000000710000}"/>
    <cellStyle name="Normal 7 3 3 2 2 2 2 3 2 2" xfId="30728" xr:uid="{00000000-0005-0000-0000-000001710000}"/>
    <cellStyle name="Normal 7 3 3 2 2 2 2 3 2 3" xfId="48074" xr:uid="{00000000-0005-0000-0000-000002710000}"/>
    <cellStyle name="Normal 7 3 3 2 2 2 2 3 3" xfId="22055" xr:uid="{00000000-0005-0000-0000-000003710000}"/>
    <cellStyle name="Normal 7 3 3 2 2 2 2 3 4" xfId="39401" xr:uid="{00000000-0005-0000-0000-000004710000}"/>
    <cellStyle name="Normal 7 3 3 2 2 2 2 4" xfId="11562" xr:uid="{00000000-0005-0000-0000-000005710000}"/>
    <cellStyle name="Normal 7 3 3 2 2 2 2 4 2" xfId="28915" xr:uid="{00000000-0005-0000-0000-000006710000}"/>
    <cellStyle name="Normal 7 3 3 2 2 2 2 4 3" xfId="46261" xr:uid="{00000000-0005-0000-0000-000007710000}"/>
    <cellStyle name="Normal 7 3 3 2 2 2 2 5" xfId="20242" xr:uid="{00000000-0005-0000-0000-000008710000}"/>
    <cellStyle name="Normal 7 3 3 2 2 2 2 6" xfId="37588" xr:uid="{00000000-0005-0000-0000-000009710000}"/>
    <cellStyle name="Normal 7 3 3 2 2 2 3" xfId="1811" xr:uid="{00000000-0005-0000-0000-00000A710000}"/>
    <cellStyle name="Normal 7 3 3 2 2 2 3 2" xfId="7593" xr:uid="{00000000-0005-0000-0000-00000B710000}"/>
    <cellStyle name="Normal 7 3 3 2 2 2 3 2 2" xfId="16266" xr:uid="{00000000-0005-0000-0000-00000C710000}"/>
    <cellStyle name="Normal 7 3 3 2 2 2 3 2 2 2" xfId="33619" xr:uid="{00000000-0005-0000-0000-00000D710000}"/>
    <cellStyle name="Normal 7 3 3 2 2 2 3 2 2 3" xfId="50965" xr:uid="{00000000-0005-0000-0000-00000E710000}"/>
    <cellStyle name="Normal 7 3 3 2 2 2 3 2 3" xfId="24946" xr:uid="{00000000-0005-0000-0000-00000F710000}"/>
    <cellStyle name="Normal 7 3 3 2 2 2 3 2 4" xfId="42292" xr:uid="{00000000-0005-0000-0000-000010710000}"/>
    <cellStyle name="Normal 7 3 3 2 2 2 3 3" xfId="5437" xr:uid="{00000000-0005-0000-0000-000011710000}"/>
    <cellStyle name="Normal 7 3 3 2 2 2 3 3 2" xfId="14110" xr:uid="{00000000-0005-0000-0000-000012710000}"/>
    <cellStyle name="Normal 7 3 3 2 2 2 3 3 2 2" xfId="31463" xr:uid="{00000000-0005-0000-0000-000013710000}"/>
    <cellStyle name="Normal 7 3 3 2 2 2 3 3 2 3" xfId="48809" xr:uid="{00000000-0005-0000-0000-000014710000}"/>
    <cellStyle name="Normal 7 3 3 2 2 2 3 3 3" xfId="22790" xr:uid="{00000000-0005-0000-0000-000015710000}"/>
    <cellStyle name="Normal 7 3 3 2 2 2 3 3 4" xfId="40136" xr:uid="{00000000-0005-0000-0000-000016710000}"/>
    <cellStyle name="Normal 7 3 3 2 2 2 3 4" xfId="10484" xr:uid="{00000000-0005-0000-0000-000017710000}"/>
    <cellStyle name="Normal 7 3 3 2 2 2 3 4 2" xfId="27837" xr:uid="{00000000-0005-0000-0000-000018710000}"/>
    <cellStyle name="Normal 7 3 3 2 2 2 3 4 3" xfId="45183" xr:uid="{00000000-0005-0000-0000-000019710000}"/>
    <cellStyle name="Normal 7 3 3 2 2 2 3 5" xfId="19164" xr:uid="{00000000-0005-0000-0000-00001A710000}"/>
    <cellStyle name="Normal 7 3 3 2 2 2 3 6" xfId="36510" xr:uid="{00000000-0005-0000-0000-00001B710000}"/>
    <cellStyle name="Normal 7 3 3 2 2 2 4" xfId="6858" xr:uid="{00000000-0005-0000-0000-00001C710000}"/>
    <cellStyle name="Normal 7 3 3 2 2 2 4 2" xfId="15531" xr:uid="{00000000-0005-0000-0000-00001D710000}"/>
    <cellStyle name="Normal 7 3 3 2 2 2 4 2 2" xfId="32884" xr:uid="{00000000-0005-0000-0000-00001E710000}"/>
    <cellStyle name="Normal 7 3 3 2 2 2 4 2 3" xfId="50230" xr:uid="{00000000-0005-0000-0000-00001F710000}"/>
    <cellStyle name="Normal 7 3 3 2 2 2 4 3" xfId="24211" xr:uid="{00000000-0005-0000-0000-000020710000}"/>
    <cellStyle name="Normal 7 3 3 2 2 2 4 4" xfId="41557" xr:uid="{00000000-0005-0000-0000-000021710000}"/>
    <cellStyle name="Normal 7 3 3 2 2 2 5" xfId="3624" xr:uid="{00000000-0005-0000-0000-000022710000}"/>
    <cellStyle name="Normal 7 3 3 2 2 2 5 2" xfId="12297" xr:uid="{00000000-0005-0000-0000-000023710000}"/>
    <cellStyle name="Normal 7 3 3 2 2 2 5 2 2" xfId="29650" xr:uid="{00000000-0005-0000-0000-000024710000}"/>
    <cellStyle name="Normal 7 3 3 2 2 2 5 2 3" xfId="46996" xr:uid="{00000000-0005-0000-0000-000025710000}"/>
    <cellStyle name="Normal 7 3 3 2 2 2 5 3" xfId="20977" xr:uid="{00000000-0005-0000-0000-000026710000}"/>
    <cellStyle name="Normal 7 3 3 2 2 2 5 4" xfId="38323" xr:uid="{00000000-0005-0000-0000-000027710000}"/>
    <cellStyle name="Normal 7 3 3 2 2 2 6" xfId="9749" xr:uid="{00000000-0005-0000-0000-000028710000}"/>
    <cellStyle name="Normal 7 3 3 2 2 2 6 2" xfId="27102" xr:uid="{00000000-0005-0000-0000-000029710000}"/>
    <cellStyle name="Normal 7 3 3 2 2 2 6 3" xfId="44448" xr:uid="{00000000-0005-0000-0000-00002A710000}"/>
    <cellStyle name="Normal 7 3 3 2 2 2 7" xfId="18429" xr:uid="{00000000-0005-0000-0000-00002B710000}"/>
    <cellStyle name="Normal 7 3 3 2 2 2 8" xfId="35775" xr:uid="{00000000-0005-0000-0000-00002C710000}"/>
    <cellStyle name="Normal 7 3 3 2 2 3" xfId="586" xr:uid="{00000000-0005-0000-0000-00002D710000}"/>
    <cellStyle name="Normal 7 3 3 2 2 3 2" xfId="2399" xr:uid="{00000000-0005-0000-0000-00002E710000}"/>
    <cellStyle name="Normal 7 3 3 2 2 3 2 2" xfId="8181" xr:uid="{00000000-0005-0000-0000-00002F710000}"/>
    <cellStyle name="Normal 7 3 3 2 2 3 2 2 2" xfId="16854" xr:uid="{00000000-0005-0000-0000-000030710000}"/>
    <cellStyle name="Normal 7 3 3 2 2 3 2 2 2 2" xfId="34207" xr:uid="{00000000-0005-0000-0000-000031710000}"/>
    <cellStyle name="Normal 7 3 3 2 2 3 2 2 2 3" xfId="51553" xr:uid="{00000000-0005-0000-0000-000032710000}"/>
    <cellStyle name="Normal 7 3 3 2 2 3 2 2 3" xfId="25534" xr:uid="{00000000-0005-0000-0000-000033710000}"/>
    <cellStyle name="Normal 7 3 3 2 2 3 2 2 4" xfId="42880" xr:uid="{00000000-0005-0000-0000-000034710000}"/>
    <cellStyle name="Normal 7 3 3 2 2 3 2 3" xfId="5682" xr:uid="{00000000-0005-0000-0000-000035710000}"/>
    <cellStyle name="Normal 7 3 3 2 2 3 2 3 2" xfId="14355" xr:uid="{00000000-0005-0000-0000-000036710000}"/>
    <cellStyle name="Normal 7 3 3 2 2 3 2 3 2 2" xfId="31708" xr:uid="{00000000-0005-0000-0000-000037710000}"/>
    <cellStyle name="Normal 7 3 3 2 2 3 2 3 2 3" xfId="49054" xr:uid="{00000000-0005-0000-0000-000038710000}"/>
    <cellStyle name="Normal 7 3 3 2 2 3 2 3 3" xfId="23035" xr:uid="{00000000-0005-0000-0000-000039710000}"/>
    <cellStyle name="Normal 7 3 3 2 2 3 2 3 4" xfId="40381" xr:uid="{00000000-0005-0000-0000-00003A710000}"/>
    <cellStyle name="Normal 7 3 3 2 2 3 2 4" xfId="11072" xr:uid="{00000000-0005-0000-0000-00003B710000}"/>
    <cellStyle name="Normal 7 3 3 2 2 3 2 4 2" xfId="28425" xr:uid="{00000000-0005-0000-0000-00003C710000}"/>
    <cellStyle name="Normal 7 3 3 2 2 3 2 4 3" xfId="45771" xr:uid="{00000000-0005-0000-0000-00003D710000}"/>
    <cellStyle name="Normal 7 3 3 2 2 3 2 5" xfId="19752" xr:uid="{00000000-0005-0000-0000-00003E710000}"/>
    <cellStyle name="Normal 7 3 3 2 2 3 2 6" xfId="37098" xr:uid="{00000000-0005-0000-0000-00003F710000}"/>
    <cellStyle name="Normal 7 3 3 2 2 3 3" xfId="6368" xr:uid="{00000000-0005-0000-0000-000040710000}"/>
    <cellStyle name="Normal 7 3 3 2 2 3 3 2" xfId="15041" xr:uid="{00000000-0005-0000-0000-000041710000}"/>
    <cellStyle name="Normal 7 3 3 2 2 3 3 2 2" xfId="32394" xr:uid="{00000000-0005-0000-0000-000042710000}"/>
    <cellStyle name="Normal 7 3 3 2 2 3 3 2 3" xfId="49740" xr:uid="{00000000-0005-0000-0000-000043710000}"/>
    <cellStyle name="Normal 7 3 3 2 2 3 3 3" xfId="23721" xr:uid="{00000000-0005-0000-0000-000044710000}"/>
    <cellStyle name="Normal 7 3 3 2 2 3 3 4" xfId="41067" xr:uid="{00000000-0005-0000-0000-000045710000}"/>
    <cellStyle name="Normal 7 3 3 2 2 3 4" xfId="4212" xr:uid="{00000000-0005-0000-0000-000046710000}"/>
    <cellStyle name="Normal 7 3 3 2 2 3 4 2" xfId="12885" xr:uid="{00000000-0005-0000-0000-000047710000}"/>
    <cellStyle name="Normal 7 3 3 2 2 3 4 2 2" xfId="30238" xr:uid="{00000000-0005-0000-0000-000048710000}"/>
    <cellStyle name="Normal 7 3 3 2 2 3 4 2 3" xfId="47584" xr:uid="{00000000-0005-0000-0000-000049710000}"/>
    <cellStyle name="Normal 7 3 3 2 2 3 4 3" xfId="21565" xr:uid="{00000000-0005-0000-0000-00004A710000}"/>
    <cellStyle name="Normal 7 3 3 2 2 3 4 4" xfId="38911" xr:uid="{00000000-0005-0000-0000-00004B710000}"/>
    <cellStyle name="Normal 7 3 3 2 2 3 5" xfId="9259" xr:uid="{00000000-0005-0000-0000-00004C710000}"/>
    <cellStyle name="Normal 7 3 3 2 2 3 5 2" xfId="26612" xr:uid="{00000000-0005-0000-0000-00004D710000}"/>
    <cellStyle name="Normal 7 3 3 2 2 3 5 3" xfId="43958" xr:uid="{00000000-0005-0000-0000-00004E710000}"/>
    <cellStyle name="Normal 7 3 3 2 2 3 6" xfId="17939" xr:uid="{00000000-0005-0000-0000-00004F710000}"/>
    <cellStyle name="Normal 7 3 3 2 2 3 7" xfId="35285" xr:uid="{00000000-0005-0000-0000-000050710000}"/>
    <cellStyle name="Normal 7 3 3 2 2 4" xfId="2154" xr:uid="{00000000-0005-0000-0000-000051710000}"/>
    <cellStyle name="Normal 7 3 3 2 2 4 2" xfId="7936" xr:uid="{00000000-0005-0000-0000-000052710000}"/>
    <cellStyle name="Normal 7 3 3 2 2 4 2 2" xfId="16609" xr:uid="{00000000-0005-0000-0000-000053710000}"/>
    <cellStyle name="Normal 7 3 3 2 2 4 2 2 2" xfId="33962" xr:uid="{00000000-0005-0000-0000-000054710000}"/>
    <cellStyle name="Normal 7 3 3 2 2 4 2 2 3" xfId="51308" xr:uid="{00000000-0005-0000-0000-000055710000}"/>
    <cellStyle name="Normal 7 3 3 2 2 4 2 3" xfId="25289" xr:uid="{00000000-0005-0000-0000-000056710000}"/>
    <cellStyle name="Normal 7 3 3 2 2 4 2 4" xfId="42635" xr:uid="{00000000-0005-0000-0000-000057710000}"/>
    <cellStyle name="Normal 7 3 3 2 2 4 3" xfId="3967" xr:uid="{00000000-0005-0000-0000-000058710000}"/>
    <cellStyle name="Normal 7 3 3 2 2 4 3 2" xfId="12640" xr:uid="{00000000-0005-0000-0000-000059710000}"/>
    <cellStyle name="Normal 7 3 3 2 2 4 3 2 2" xfId="29993" xr:uid="{00000000-0005-0000-0000-00005A710000}"/>
    <cellStyle name="Normal 7 3 3 2 2 4 3 2 3" xfId="47339" xr:uid="{00000000-0005-0000-0000-00005B710000}"/>
    <cellStyle name="Normal 7 3 3 2 2 4 3 3" xfId="21320" xr:uid="{00000000-0005-0000-0000-00005C710000}"/>
    <cellStyle name="Normal 7 3 3 2 2 4 3 4" xfId="38666" xr:uid="{00000000-0005-0000-0000-00005D710000}"/>
    <cellStyle name="Normal 7 3 3 2 2 4 4" xfId="10827" xr:uid="{00000000-0005-0000-0000-00005E710000}"/>
    <cellStyle name="Normal 7 3 3 2 2 4 4 2" xfId="28180" xr:uid="{00000000-0005-0000-0000-00005F710000}"/>
    <cellStyle name="Normal 7 3 3 2 2 4 4 3" xfId="45526" xr:uid="{00000000-0005-0000-0000-000060710000}"/>
    <cellStyle name="Normal 7 3 3 2 2 4 5" xfId="19507" xr:uid="{00000000-0005-0000-0000-000061710000}"/>
    <cellStyle name="Normal 7 3 3 2 2 4 6" xfId="36853" xr:uid="{00000000-0005-0000-0000-000062710000}"/>
    <cellStyle name="Normal 7 3 3 2 2 5" xfId="1321" xr:uid="{00000000-0005-0000-0000-000063710000}"/>
    <cellStyle name="Normal 7 3 3 2 2 5 2" xfId="7103" xr:uid="{00000000-0005-0000-0000-000064710000}"/>
    <cellStyle name="Normal 7 3 3 2 2 5 2 2" xfId="15776" xr:uid="{00000000-0005-0000-0000-000065710000}"/>
    <cellStyle name="Normal 7 3 3 2 2 5 2 2 2" xfId="33129" xr:uid="{00000000-0005-0000-0000-000066710000}"/>
    <cellStyle name="Normal 7 3 3 2 2 5 2 2 3" xfId="50475" xr:uid="{00000000-0005-0000-0000-000067710000}"/>
    <cellStyle name="Normal 7 3 3 2 2 5 2 3" xfId="24456" xr:uid="{00000000-0005-0000-0000-000068710000}"/>
    <cellStyle name="Normal 7 3 3 2 2 5 2 4" xfId="41802" xr:uid="{00000000-0005-0000-0000-000069710000}"/>
    <cellStyle name="Normal 7 3 3 2 2 5 3" xfId="4947" xr:uid="{00000000-0005-0000-0000-00006A710000}"/>
    <cellStyle name="Normal 7 3 3 2 2 5 3 2" xfId="13620" xr:uid="{00000000-0005-0000-0000-00006B710000}"/>
    <cellStyle name="Normal 7 3 3 2 2 5 3 2 2" xfId="30973" xr:uid="{00000000-0005-0000-0000-00006C710000}"/>
    <cellStyle name="Normal 7 3 3 2 2 5 3 2 3" xfId="48319" xr:uid="{00000000-0005-0000-0000-00006D710000}"/>
    <cellStyle name="Normal 7 3 3 2 2 5 3 3" xfId="22300" xr:uid="{00000000-0005-0000-0000-00006E710000}"/>
    <cellStyle name="Normal 7 3 3 2 2 5 3 4" xfId="39646" xr:uid="{00000000-0005-0000-0000-00006F710000}"/>
    <cellStyle name="Normal 7 3 3 2 2 5 4" xfId="9994" xr:uid="{00000000-0005-0000-0000-000070710000}"/>
    <cellStyle name="Normal 7 3 3 2 2 5 4 2" xfId="27347" xr:uid="{00000000-0005-0000-0000-000071710000}"/>
    <cellStyle name="Normal 7 3 3 2 2 5 4 3" xfId="44693" xr:uid="{00000000-0005-0000-0000-000072710000}"/>
    <cellStyle name="Normal 7 3 3 2 2 5 5" xfId="18674" xr:uid="{00000000-0005-0000-0000-000073710000}"/>
    <cellStyle name="Normal 7 3 3 2 2 5 6" xfId="36020" xr:uid="{00000000-0005-0000-0000-000074710000}"/>
    <cellStyle name="Normal 7 3 3 2 2 6" xfId="6123" xr:uid="{00000000-0005-0000-0000-000075710000}"/>
    <cellStyle name="Normal 7 3 3 2 2 6 2" xfId="14796" xr:uid="{00000000-0005-0000-0000-000076710000}"/>
    <cellStyle name="Normal 7 3 3 2 2 6 2 2" xfId="32149" xr:uid="{00000000-0005-0000-0000-000077710000}"/>
    <cellStyle name="Normal 7 3 3 2 2 6 2 3" xfId="49495" xr:uid="{00000000-0005-0000-0000-000078710000}"/>
    <cellStyle name="Normal 7 3 3 2 2 6 3" xfId="23476" xr:uid="{00000000-0005-0000-0000-000079710000}"/>
    <cellStyle name="Normal 7 3 3 2 2 6 4" xfId="40822" xr:uid="{00000000-0005-0000-0000-00007A710000}"/>
    <cellStyle name="Normal 7 3 3 2 2 7" xfId="3134" xr:uid="{00000000-0005-0000-0000-00007B710000}"/>
    <cellStyle name="Normal 7 3 3 2 2 7 2" xfId="11807" xr:uid="{00000000-0005-0000-0000-00007C710000}"/>
    <cellStyle name="Normal 7 3 3 2 2 7 2 2" xfId="29160" xr:uid="{00000000-0005-0000-0000-00007D710000}"/>
    <cellStyle name="Normal 7 3 3 2 2 7 2 3" xfId="46506" xr:uid="{00000000-0005-0000-0000-00007E710000}"/>
    <cellStyle name="Normal 7 3 3 2 2 7 3" xfId="20487" xr:uid="{00000000-0005-0000-0000-00007F710000}"/>
    <cellStyle name="Normal 7 3 3 2 2 7 4" xfId="37833" xr:uid="{00000000-0005-0000-0000-000080710000}"/>
    <cellStyle name="Normal 7 3 3 2 2 8" xfId="9014" xr:uid="{00000000-0005-0000-0000-000081710000}"/>
    <cellStyle name="Normal 7 3 3 2 2 8 2" xfId="26367" xr:uid="{00000000-0005-0000-0000-000082710000}"/>
    <cellStyle name="Normal 7 3 3 2 2 8 3" xfId="43713" xr:uid="{00000000-0005-0000-0000-000083710000}"/>
    <cellStyle name="Normal 7 3 3 2 2 9" xfId="17694" xr:uid="{00000000-0005-0000-0000-000084710000}"/>
    <cellStyle name="Normal 7 3 3 2 3" xfId="243" xr:uid="{00000000-0005-0000-0000-000085710000}"/>
    <cellStyle name="Normal 7 3 3 2 3 10" xfId="34942" xr:uid="{00000000-0005-0000-0000-000086710000}"/>
    <cellStyle name="Normal 7 3 3 2 3 2" xfId="978" xr:uid="{00000000-0005-0000-0000-000087710000}"/>
    <cellStyle name="Normal 7 3 3 2 3 2 2" xfId="2791" xr:uid="{00000000-0005-0000-0000-000088710000}"/>
    <cellStyle name="Normal 7 3 3 2 3 2 2 2" xfId="8573" xr:uid="{00000000-0005-0000-0000-000089710000}"/>
    <cellStyle name="Normal 7 3 3 2 3 2 2 2 2" xfId="17246" xr:uid="{00000000-0005-0000-0000-00008A710000}"/>
    <cellStyle name="Normal 7 3 3 2 3 2 2 2 2 2" xfId="34599" xr:uid="{00000000-0005-0000-0000-00008B710000}"/>
    <cellStyle name="Normal 7 3 3 2 3 2 2 2 2 3" xfId="51945" xr:uid="{00000000-0005-0000-0000-00008C710000}"/>
    <cellStyle name="Normal 7 3 3 2 3 2 2 2 3" xfId="25926" xr:uid="{00000000-0005-0000-0000-00008D710000}"/>
    <cellStyle name="Normal 7 3 3 2 3 2 2 2 4" xfId="43272" xr:uid="{00000000-0005-0000-0000-00008E710000}"/>
    <cellStyle name="Normal 7 3 3 2 3 2 2 3" xfId="4604" xr:uid="{00000000-0005-0000-0000-00008F710000}"/>
    <cellStyle name="Normal 7 3 3 2 3 2 2 3 2" xfId="13277" xr:uid="{00000000-0005-0000-0000-000090710000}"/>
    <cellStyle name="Normal 7 3 3 2 3 2 2 3 2 2" xfId="30630" xr:uid="{00000000-0005-0000-0000-000091710000}"/>
    <cellStyle name="Normal 7 3 3 2 3 2 2 3 2 3" xfId="47976" xr:uid="{00000000-0005-0000-0000-000092710000}"/>
    <cellStyle name="Normal 7 3 3 2 3 2 2 3 3" xfId="21957" xr:uid="{00000000-0005-0000-0000-000093710000}"/>
    <cellStyle name="Normal 7 3 3 2 3 2 2 3 4" xfId="39303" xr:uid="{00000000-0005-0000-0000-000094710000}"/>
    <cellStyle name="Normal 7 3 3 2 3 2 2 4" xfId="11464" xr:uid="{00000000-0005-0000-0000-000095710000}"/>
    <cellStyle name="Normal 7 3 3 2 3 2 2 4 2" xfId="28817" xr:uid="{00000000-0005-0000-0000-000096710000}"/>
    <cellStyle name="Normal 7 3 3 2 3 2 2 4 3" xfId="46163" xr:uid="{00000000-0005-0000-0000-000097710000}"/>
    <cellStyle name="Normal 7 3 3 2 3 2 2 5" xfId="20144" xr:uid="{00000000-0005-0000-0000-000098710000}"/>
    <cellStyle name="Normal 7 3 3 2 3 2 2 6" xfId="37490" xr:uid="{00000000-0005-0000-0000-000099710000}"/>
    <cellStyle name="Normal 7 3 3 2 3 2 3" xfId="1713" xr:uid="{00000000-0005-0000-0000-00009A710000}"/>
    <cellStyle name="Normal 7 3 3 2 3 2 3 2" xfId="7495" xr:uid="{00000000-0005-0000-0000-00009B710000}"/>
    <cellStyle name="Normal 7 3 3 2 3 2 3 2 2" xfId="16168" xr:uid="{00000000-0005-0000-0000-00009C710000}"/>
    <cellStyle name="Normal 7 3 3 2 3 2 3 2 2 2" xfId="33521" xr:uid="{00000000-0005-0000-0000-00009D710000}"/>
    <cellStyle name="Normal 7 3 3 2 3 2 3 2 2 3" xfId="50867" xr:uid="{00000000-0005-0000-0000-00009E710000}"/>
    <cellStyle name="Normal 7 3 3 2 3 2 3 2 3" xfId="24848" xr:uid="{00000000-0005-0000-0000-00009F710000}"/>
    <cellStyle name="Normal 7 3 3 2 3 2 3 2 4" xfId="42194" xr:uid="{00000000-0005-0000-0000-0000A0710000}"/>
    <cellStyle name="Normal 7 3 3 2 3 2 3 3" xfId="5339" xr:uid="{00000000-0005-0000-0000-0000A1710000}"/>
    <cellStyle name="Normal 7 3 3 2 3 2 3 3 2" xfId="14012" xr:uid="{00000000-0005-0000-0000-0000A2710000}"/>
    <cellStyle name="Normal 7 3 3 2 3 2 3 3 2 2" xfId="31365" xr:uid="{00000000-0005-0000-0000-0000A3710000}"/>
    <cellStyle name="Normal 7 3 3 2 3 2 3 3 2 3" xfId="48711" xr:uid="{00000000-0005-0000-0000-0000A4710000}"/>
    <cellStyle name="Normal 7 3 3 2 3 2 3 3 3" xfId="22692" xr:uid="{00000000-0005-0000-0000-0000A5710000}"/>
    <cellStyle name="Normal 7 3 3 2 3 2 3 3 4" xfId="40038" xr:uid="{00000000-0005-0000-0000-0000A6710000}"/>
    <cellStyle name="Normal 7 3 3 2 3 2 3 4" xfId="10386" xr:uid="{00000000-0005-0000-0000-0000A7710000}"/>
    <cellStyle name="Normal 7 3 3 2 3 2 3 4 2" xfId="27739" xr:uid="{00000000-0005-0000-0000-0000A8710000}"/>
    <cellStyle name="Normal 7 3 3 2 3 2 3 4 3" xfId="45085" xr:uid="{00000000-0005-0000-0000-0000A9710000}"/>
    <cellStyle name="Normal 7 3 3 2 3 2 3 5" xfId="19066" xr:uid="{00000000-0005-0000-0000-0000AA710000}"/>
    <cellStyle name="Normal 7 3 3 2 3 2 3 6" xfId="36412" xr:uid="{00000000-0005-0000-0000-0000AB710000}"/>
    <cellStyle name="Normal 7 3 3 2 3 2 4" xfId="6760" xr:uid="{00000000-0005-0000-0000-0000AC710000}"/>
    <cellStyle name="Normal 7 3 3 2 3 2 4 2" xfId="15433" xr:uid="{00000000-0005-0000-0000-0000AD710000}"/>
    <cellStyle name="Normal 7 3 3 2 3 2 4 2 2" xfId="32786" xr:uid="{00000000-0005-0000-0000-0000AE710000}"/>
    <cellStyle name="Normal 7 3 3 2 3 2 4 2 3" xfId="50132" xr:uid="{00000000-0005-0000-0000-0000AF710000}"/>
    <cellStyle name="Normal 7 3 3 2 3 2 4 3" xfId="24113" xr:uid="{00000000-0005-0000-0000-0000B0710000}"/>
    <cellStyle name="Normal 7 3 3 2 3 2 4 4" xfId="41459" xr:uid="{00000000-0005-0000-0000-0000B1710000}"/>
    <cellStyle name="Normal 7 3 3 2 3 2 5" xfId="3526" xr:uid="{00000000-0005-0000-0000-0000B2710000}"/>
    <cellStyle name="Normal 7 3 3 2 3 2 5 2" xfId="12199" xr:uid="{00000000-0005-0000-0000-0000B3710000}"/>
    <cellStyle name="Normal 7 3 3 2 3 2 5 2 2" xfId="29552" xr:uid="{00000000-0005-0000-0000-0000B4710000}"/>
    <cellStyle name="Normal 7 3 3 2 3 2 5 2 3" xfId="46898" xr:uid="{00000000-0005-0000-0000-0000B5710000}"/>
    <cellStyle name="Normal 7 3 3 2 3 2 5 3" xfId="20879" xr:uid="{00000000-0005-0000-0000-0000B6710000}"/>
    <cellStyle name="Normal 7 3 3 2 3 2 5 4" xfId="38225" xr:uid="{00000000-0005-0000-0000-0000B7710000}"/>
    <cellStyle name="Normal 7 3 3 2 3 2 6" xfId="9651" xr:uid="{00000000-0005-0000-0000-0000B8710000}"/>
    <cellStyle name="Normal 7 3 3 2 3 2 6 2" xfId="27004" xr:uid="{00000000-0005-0000-0000-0000B9710000}"/>
    <cellStyle name="Normal 7 3 3 2 3 2 6 3" xfId="44350" xr:uid="{00000000-0005-0000-0000-0000BA710000}"/>
    <cellStyle name="Normal 7 3 3 2 3 2 7" xfId="18331" xr:uid="{00000000-0005-0000-0000-0000BB710000}"/>
    <cellStyle name="Normal 7 3 3 2 3 2 8" xfId="35677" xr:uid="{00000000-0005-0000-0000-0000BC710000}"/>
    <cellStyle name="Normal 7 3 3 2 3 3" xfId="733" xr:uid="{00000000-0005-0000-0000-0000BD710000}"/>
    <cellStyle name="Normal 7 3 3 2 3 3 2" xfId="2546" xr:uid="{00000000-0005-0000-0000-0000BE710000}"/>
    <cellStyle name="Normal 7 3 3 2 3 3 2 2" xfId="8328" xr:uid="{00000000-0005-0000-0000-0000BF710000}"/>
    <cellStyle name="Normal 7 3 3 2 3 3 2 2 2" xfId="17001" xr:uid="{00000000-0005-0000-0000-0000C0710000}"/>
    <cellStyle name="Normal 7 3 3 2 3 3 2 2 2 2" xfId="34354" xr:uid="{00000000-0005-0000-0000-0000C1710000}"/>
    <cellStyle name="Normal 7 3 3 2 3 3 2 2 2 3" xfId="51700" xr:uid="{00000000-0005-0000-0000-0000C2710000}"/>
    <cellStyle name="Normal 7 3 3 2 3 3 2 2 3" xfId="25681" xr:uid="{00000000-0005-0000-0000-0000C3710000}"/>
    <cellStyle name="Normal 7 3 3 2 3 3 2 2 4" xfId="43027" xr:uid="{00000000-0005-0000-0000-0000C4710000}"/>
    <cellStyle name="Normal 7 3 3 2 3 3 2 3" xfId="5780" xr:uid="{00000000-0005-0000-0000-0000C5710000}"/>
    <cellStyle name="Normal 7 3 3 2 3 3 2 3 2" xfId="14453" xr:uid="{00000000-0005-0000-0000-0000C6710000}"/>
    <cellStyle name="Normal 7 3 3 2 3 3 2 3 2 2" xfId="31806" xr:uid="{00000000-0005-0000-0000-0000C7710000}"/>
    <cellStyle name="Normal 7 3 3 2 3 3 2 3 2 3" xfId="49152" xr:uid="{00000000-0005-0000-0000-0000C8710000}"/>
    <cellStyle name="Normal 7 3 3 2 3 3 2 3 3" xfId="23133" xr:uid="{00000000-0005-0000-0000-0000C9710000}"/>
    <cellStyle name="Normal 7 3 3 2 3 3 2 3 4" xfId="40479" xr:uid="{00000000-0005-0000-0000-0000CA710000}"/>
    <cellStyle name="Normal 7 3 3 2 3 3 2 4" xfId="11219" xr:uid="{00000000-0005-0000-0000-0000CB710000}"/>
    <cellStyle name="Normal 7 3 3 2 3 3 2 4 2" xfId="28572" xr:uid="{00000000-0005-0000-0000-0000CC710000}"/>
    <cellStyle name="Normal 7 3 3 2 3 3 2 4 3" xfId="45918" xr:uid="{00000000-0005-0000-0000-0000CD710000}"/>
    <cellStyle name="Normal 7 3 3 2 3 3 2 5" xfId="19899" xr:uid="{00000000-0005-0000-0000-0000CE710000}"/>
    <cellStyle name="Normal 7 3 3 2 3 3 2 6" xfId="37245" xr:uid="{00000000-0005-0000-0000-0000CF710000}"/>
    <cellStyle name="Normal 7 3 3 2 3 3 3" xfId="6515" xr:uid="{00000000-0005-0000-0000-0000D0710000}"/>
    <cellStyle name="Normal 7 3 3 2 3 3 3 2" xfId="15188" xr:uid="{00000000-0005-0000-0000-0000D1710000}"/>
    <cellStyle name="Normal 7 3 3 2 3 3 3 2 2" xfId="32541" xr:uid="{00000000-0005-0000-0000-0000D2710000}"/>
    <cellStyle name="Normal 7 3 3 2 3 3 3 2 3" xfId="49887" xr:uid="{00000000-0005-0000-0000-0000D3710000}"/>
    <cellStyle name="Normal 7 3 3 2 3 3 3 3" xfId="23868" xr:uid="{00000000-0005-0000-0000-0000D4710000}"/>
    <cellStyle name="Normal 7 3 3 2 3 3 3 4" xfId="41214" xr:uid="{00000000-0005-0000-0000-0000D5710000}"/>
    <cellStyle name="Normal 7 3 3 2 3 3 4" xfId="4359" xr:uid="{00000000-0005-0000-0000-0000D6710000}"/>
    <cellStyle name="Normal 7 3 3 2 3 3 4 2" xfId="13032" xr:uid="{00000000-0005-0000-0000-0000D7710000}"/>
    <cellStyle name="Normal 7 3 3 2 3 3 4 2 2" xfId="30385" xr:uid="{00000000-0005-0000-0000-0000D8710000}"/>
    <cellStyle name="Normal 7 3 3 2 3 3 4 2 3" xfId="47731" xr:uid="{00000000-0005-0000-0000-0000D9710000}"/>
    <cellStyle name="Normal 7 3 3 2 3 3 4 3" xfId="21712" xr:uid="{00000000-0005-0000-0000-0000DA710000}"/>
    <cellStyle name="Normal 7 3 3 2 3 3 4 4" xfId="39058" xr:uid="{00000000-0005-0000-0000-0000DB710000}"/>
    <cellStyle name="Normal 7 3 3 2 3 3 5" xfId="9406" xr:uid="{00000000-0005-0000-0000-0000DC710000}"/>
    <cellStyle name="Normal 7 3 3 2 3 3 5 2" xfId="26759" xr:uid="{00000000-0005-0000-0000-0000DD710000}"/>
    <cellStyle name="Normal 7 3 3 2 3 3 5 3" xfId="44105" xr:uid="{00000000-0005-0000-0000-0000DE710000}"/>
    <cellStyle name="Normal 7 3 3 2 3 3 6" xfId="18086" xr:uid="{00000000-0005-0000-0000-0000DF710000}"/>
    <cellStyle name="Normal 7 3 3 2 3 3 7" xfId="35432" xr:uid="{00000000-0005-0000-0000-0000E0710000}"/>
    <cellStyle name="Normal 7 3 3 2 3 4" xfId="2056" xr:uid="{00000000-0005-0000-0000-0000E1710000}"/>
    <cellStyle name="Normal 7 3 3 2 3 4 2" xfId="7838" xr:uid="{00000000-0005-0000-0000-0000E2710000}"/>
    <cellStyle name="Normal 7 3 3 2 3 4 2 2" xfId="16511" xr:uid="{00000000-0005-0000-0000-0000E3710000}"/>
    <cellStyle name="Normal 7 3 3 2 3 4 2 2 2" xfId="33864" xr:uid="{00000000-0005-0000-0000-0000E4710000}"/>
    <cellStyle name="Normal 7 3 3 2 3 4 2 2 3" xfId="51210" xr:uid="{00000000-0005-0000-0000-0000E5710000}"/>
    <cellStyle name="Normal 7 3 3 2 3 4 2 3" xfId="25191" xr:uid="{00000000-0005-0000-0000-0000E6710000}"/>
    <cellStyle name="Normal 7 3 3 2 3 4 2 4" xfId="42537" xr:uid="{00000000-0005-0000-0000-0000E7710000}"/>
    <cellStyle name="Normal 7 3 3 2 3 4 3" xfId="3869" xr:uid="{00000000-0005-0000-0000-0000E8710000}"/>
    <cellStyle name="Normal 7 3 3 2 3 4 3 2" xfId="12542" xr:uid="{00000000-0005-0000-0000-0000E9710000}"/>
    <cellStyle name="Normal 7 3 3 2 3 4 3 2 2" xfId="29895" xr:uid="{00000000-0005-0000-0000-0000EA710000}"/>
    <cellStyle name="Normal 7 3 3 2 3 4 3 2 3" xfId="47241" xr:uid="{00000000-0005-0000-0000-0000EB710000}"/>
    <cellStyle name="Normal 7 3 3 2 3 4 3 3" xfId="21222" xr:uid="{00000000-0005-0000-0000-0000EC710000}"/>
    <cellStyle name="Normal 7 3 3 2 3 4 3 4" xfId="38568" xr:uid="{00000000-0005-0000-0000-0000ED710000}"/>
    <cellStyle name="Normal 7 3 3 2 3 4 4" xfId="10729" xr:uid="{00000000-0005-0000-0000-0000EE710000}"/>
    <cellStyle name="Normal 7 3 3 2 3 4 4 2" xfId="28082" xr:uid="{00000000-0005-0000-0000-0000EF710000}"/>
    <cellStyle name="Normal 7 3 3 2 3 4 4 3" xfId="45428" xr:uid="{00000000-0005-0000-0000-0000F0710000}"/>
    <cellStyle name="Normal 7 3 3 2 3 4 5" xfId="19409" xr:uid="{00000000-0005-0000-0000-0000F1710000}"/>
    <cellStyle name="Normal 7 3 3 2 3 4 6" xfId="36755" xr:uid="{00000000-0005-0000-0000-0000F2710000}"/>
    <cellStyle name="Normal 7 3 3 2 3 5" xfId="1468" xr:uid="{00000000-0005-0000-0000-0000F3710000}"/>
    <cellStyle name="Normal 7 3 3 2 3 5 2" xfId="7250" xr:uid="{00000000-0005-0000-0000-0000F4710000}"/>
    <cellStyle name="Normal 7 3 3 2 3 5 2 2" xfId="15923" xr:uid="{00000000-0005-0000-0000-0000F5710000}"/>
    <cellStyle name="Normal 7 3 3 2 3 5 2 2 2" xfId="33276" xr:uid="{00000000-0005-0000-0000-0000F6710000}"/>
    <cellStyle name="Normal 7 3 3 2 3 5 2 2 3" xfId="50622" xr:uid="{00000000-0005-0000-0000-0000F7710000}"/>
    <cellStyle name="Normal 7 3 3 2 3 5 2 3" xfId="24603" xr:uid="{00000000-0005-0000-0000-0000F8710000}"/>
    <cellStyle name="Normal 7 3 3 2 3 5 2 4" xfId="41949" xr:uid="{00000000-0005-0000-0000-0000F9710000}"/>
    <cellStyle name="Normal 7 3 3 2 3 5 3" xfId="5094" xr:uid="{00000000-0005-0000-0000-0000FA710000}"/>
    <cellStyle name="Normal 7 3 3 2 3 5 3 2" xfId="13767" xr:uid="{00000000-0005-0000-0000-0000FB710000}"/>
    <cellStyle name="Normal 7 3 3 2 3 5 3 2 2" xfId="31120" xr:uid="{00000000-0005-0000-0000-0000FC710000}"/>
    <cellStyle name="Normal 7 3 3 2 3 5 3 2 3" xfId="48466" xr:uid="{00000000-0005-0000-0000-0000FD710000}"/>
    <cellStyle name="Normal 7 3 3 2 3 5 3 3" xfId="22447" xr:uid="{00000000-0005-0000-0000-0000FE710000}"/>
    <cellStyle name="Normal 7 3 3 2 3 5 3 4" xfId="39793" xr:uid="{00000000-0005-0000-0000-0000FF710000}"/>
    <cellStyle name="Normal 7 3 3 2 3 5 4" xfId="10141" xr:uid="{00000000-0005-0000-0000-000000720000}"/>
    <cellStyle name="Normal 7 3 3 2 3 5 4 2" xfId="27494" xr:uid="{00000000-0005-0000-0000-000001720000}"/>
    <cellStyle name="Normal 7 3 3 2 3 5 4 3" xfId="44840" xr:uid="{00000000-0005-0000-0000-000002720000}"/>
    <cellStyle name="Normal 7 3 3 2 3 5 5" xfId="18821" xr:uid="{00000000-0005-0000-0000-000003720000}"/>
    <cellStyle name="Normal 7 3 3 2 3 5 6" xfId="36167" xr:uid="{00000000-0005-0000-0000-000004720000}"/>
    <cellStyle name="Normal 7 3 3 2 3 6" xfId="6025" xr:uid="{00000000-0005-0000-0000-000005720000}"/>
    <cellStyle name="Normal 7 3 3 2 3 6 2" xfId="14698" xr:uid="{00000000-0005-0000-0000-000006720000}"/>
    <cellStyle name="Normal 7 3 3 2 3 6 2 2" xfId="32051" xr:uid="{00000000-0005-0000-0000-000007720000}"/>
    <cellStyle name="Normal 7 3 3 2 3 6 2 3" xfId="49397" xr:uid="{00000000-0005-0000-0000-000008720000}"/>
    <cellStyle name="Normal 7 3 3 2 3 6 3" xfId="23378" xr:uid="{00000000-0005-0000-0000-000009720000}"/>
    <cellStyle name="Normal 7 3 3 2 3 6 4" xfId="40724" xr:uid="{00000000-0005-0000-0000-00000A720000}"/>
    <cellStyle name="Normal 7 3 3 2 3 7" xfId="3281" xr:uid="{00000000-0005-0000-0000-00000B720000}"/>
    <cellStyle name="Normal 7 3 3 2 3 7 2" xfId="11954" xr:uid="{00000000-0005-0000-0000-00000C720000}"/>
    <cellStyle name="Normal 7 3 3 2 3 7 2 2" xfId="29307" xr:uid="{00000000-0005-0000-0000-00000D720000}"/>
    <cellStyle name="Normal 7 3 3 2 3 7 2 3" xfId="46653" xr:uid="{00000000-0005-0000-0000-00000E720000}"/>
    <cellStyle name="Normal 7 3 3 2 3 7 3" xfId="20634" xr:uid="{00000000-0005-0000-0000-00000F720000}"/>
    <cellStyle name="Normal 7 3 3 2 3 7 4" xfId="37980" xr:uid="{00000000-0005-0000-0000-000010720000}"/>
    <cellStyle name="Normal 7 3 3 2 3 8" xfId="8916" xr:uid="{00000000-0005-0000-0000-000011720000}"/>
    <cellStyle name="Normal 7 3 3 2 3 8 2" xfId="26269" xr:uid="{00000000-0005-0000-0000-000012720000}"/>
    <cellStyle name="Normal 7 3 3 2 3 8 3" xfId="43615" xr:uid="{00000000-0005-0000-0000-000013720000}"/>
    <cellStyle name="Normal 7 3 3 2 3 9" xfId="17596" xr:uid="{00000000-0005-0000-0000-000014720000}"/>
    <cellStyle name="Normal 7 3 3 2 4" xfId="831" xr:uid="{00000000-0005-0000-0000-000015720000}"/>
    <cellStyle name="Normal 7 3 3 2 4 2" xfId="2644" xr:uid="{00000000-0005-0000-0000-000016720000}"/>
    <cellStyle name="Normal 7 3 3 2 4 2 2" xfId="8426" xr:uid="{00000000-0005-0000-0000-000017720000}"/>
    <cellStyle name="Normal 7 3 3 2 4 2 2 2" xfId="17099" xr:uid="{00000000-0005-0000-0000-000018720000}"/>
    <cellStyle name="Normal 7 3 3 2 4 2 2 2 2" xfId="34452" xr:uid="{00000000-0005-0000-0000-000019720000}"/>
    <cellStyle name="Normal 7 3 3 2 4 2 2 2 3" xfId="51798" xr:uid="{00000000-0005-0000-0000-00001A720000}"/>
    <cellStyle name="Normal 7 3 3 2 4 2 2 3" xfId="25779" xr:uid="{00000000-0005-0000-0000-00001B720000}"/>
    <cellStyle name="Normal 7 3 3 2 4 2 2 4" xfId="43125" xr:uid="{00000000-0005-0000-0000-00001C720000}"/>
    <cellStyle name="Normal 7 3 3 2 4 2 3" xfId="4457" xr:uid="{00000000-0005-0000-0000-00001D720000}"/>
    <cellStyle name="Normal 7 3 3 2 4 2 3 2" xfId="13130" xr:uid="{00000000-0005-0000-0000-00001E720000}"/>
    <cellStyle name="Normal 7 3 3 2 4 2 3 2 2" xfId="30483" xr:uid="{00000000-0005-0000-0000-00001F720000}"/>
    <cellStyle name="Normal 7 3 3 2 4 2 3 2 3" xfId="47829" xr:uid="{00000000-0005-0000-0000-000020720000}"/>
    <cellStyle name="Normal 7 3 3 2 4 2 3 3" xfId="21810" xr:uid="{00000000-0005-0000-0000-000021720000}"/>
    <cellStyle name="Normal 7 3 3 2 4 2 3 4" xfId="39156" xr:uid="{00000000-0005-0000-0000-000022720000}"/>
    <cellStyle name="Normal 7 3 3 2 4 2 4" xfId="11317" xr:uid="{00000000-0005-0000-0000-000023720000}"/>
    <cellStyle name="Normal 7 3 3 2 4 2 4 2" xfId="28670" xr:uid="{00000000-0005-0000-0000-000024720000}"/>
    <cellStyle name="Normal 7 3 3 2 4 2 4 3" xfId="46016" xr:uid="{00000000-0005-0000-0000-000025720000}"/>
    <cellStyle name="Normal 7 3 3 2 4 2 5" xfId="19997" xr:uid="{00000000-0005-0000-0000-000026720000}"/>
    <cellStyle name="Normal 7 3 3 2 4 2 6" xfId="37343" xr:uid="{00000000-0005-0000-0000-000027720000}"/>
    <cellStyle name="Normal 7 3 3 2 4 3" xfId="1566" xr:uid="{00000000-0005-0000-0000-000028720000}"/>
    <cellStyle name="Normal 7 3 3 2 4 3 2" xfId="7348" xr:uid="{00000000-0005-0000-0000-000029720000}"/>
    <cellStyle name="Normal 7 3 3 2 4 3 2 2" xfId="16021" xr:uid="{00000000-0005-0000-0000-00002A720000}"/>
    <cellStyle name="Normal 7 3 3 2 4 3 2 2 2" xfId="33374" xr:uid="{00000000-0005-0000-0000-00002B720000}"/>
    <cellStyle name="Normal 7 3 3 2 4 3 2 2 3" xfId="50720" xr:uid="{00000000-0005-0000-0000-00002C720000}"/>
    <cellStyle name="Normal 7 3 3 2 4 3 2 3" xfId="24701" xr:uid="{00000000-0005-0000-0000-00002D720000}"/>
    <cellStyle name="Normal 7 3 3 2 4 3 2 4" xfId="42047" xr:uid="{00000000-0005-0000-0000-00002E720000}"/>
    <cellStyle name="Normal 7 3 3 2 4 3 3" xfId="5192" xr:uid="{00000000-0005-0000-0000-00002F720000}"/>
    <cellStyle name="Normal 7 3 3 2 4 3 3 2" xfId="13865" xr:uid="{00000000-0005-0000-0000-000030720000}"/>
    <cellStyle name="Normal 7 3 3 2 4 3 3 2 2" xfId="31218" xr:uid="{00000000-0005-0000-0000-000031720000}"/>
    <cellStyle name="Normal 7 3 3 2 4 3 3 2 3" xfId="48564" xr:uid="{00000000-0005-0000-0000-000032720000}"/>
    <cellStyle name="Normal 7 3 3 2 4 3 3 3" xfId="22545" xr:uid="{00000000-0005-0000-0000-000033720000}"/>
    <cellStyle name="Normal 7 3 3 2 4 3 3 4" xfId="39891" xr:uid="{00000000-0005-0000-0000-000034720000}"/>
    <cellStyle name="Normal 7 3 3 2 4 3 4" xfId="10239" xr:uid="{00000000-0005-0000-0000-000035720000}"/>
    <cellStyle name="Normal 7 3 3 2 4 3 4 2" xfId="27592" xr:uid="{00000000-0005-0000-0000-000036720000}"/>
    <cellStyle name="Normal 7 3 3 2 4 3 4 3" xfId="44938" xr:uid="{00000000-0005-0000-0000-000037720000}"/>
    <cellStyle name="Normal 7 3 3 2 4 3 5" xfId="18919" xr:uid="{00000000-0005-0000-0000-000038720000}"/>
    <cellStyle name="Normal 7 3 3 2 4 3 6" xfId="36265" xr:uid="{00000000-0005-0000-0000-000039720000}"/>
    <cellStyle name="Normal 7 3 3 2 4 4" xfId="6613" xr:uid="{00000000-0005-0000-0000-00003A720000}"/>
    <cellStyle name="Normal 7 3 3 2 4 4 2" xfId="15286" xr:uid="{00000000-0005-0000-0000-00003B720000}"/>
    <cellStyle name="Normal 7 3 3 2 4 4 2 2" xfId="32639" xr:uid="{00000000-0005-0000-0000-00003C720000}"/>
    <cellStyle name="Normal 7 3 3 2 4 4 2 3" xfId="49985" xr:uid="{00000000-0005-0000-0000-00003D720000}"/>
    <cellStyle name="Normal 7 3 3 2 4 4 3" xfId="23966" xr:uid="{00000000-0005-0000-0000-00003E720000}"/>
    <cellStyle name="Normal 7 3 3 2 4 4 4" xfId="41312" xr:uid="{00000000-0005-0000-0000-00003F720000}"/>
    <cellStyle name="Normal 7 3 3 2 4 5" xfId="3379" xr:uid="{00000000-0005-0000-0000-000040720000}"/>
    <cellStyle name="Normal 7 3 3 2 4 5 2" xfId="12052" xr:uid="{00000000-0005-0000-0000-000041720000}"/>
    <cellStyle name="Normal 7 3 3 2 4 5 2 2" xfId="29405" xr:uid="{00000000-0005-0000-0000-000042720000}"/>
    <cellStyle name="Normal 7 3 3 2 4 5 2 3" xfId="46751" xr:uid="{00000000-0005-0000-0000-000043720000}"/>
    <cellStyle name="Normal 7 3 3 2 4 5 3" xfId="20732" xr:uid="{00000000-0005-0000-0000-000044720000}"/>
    <cellStyle name="Normal 7 3 3 2 4 5 4" xfId="38078" xr:uid="{00000000-0005-0000-0000-000045720000}"/>
    <cellStyle name="Normal 7 3 3 2 4 6" xfId="9504" xr:uid="{00000000-0005-0000-0000-000046720000}"/>
    <cellStyle name="Normal 7 3 3 2 4 6 2" xfId="26857" xr:uid="{00000000-0005-0000-0000-000047720000}"/>
    <cellStyle name="Normal 7 3 3 2 4 6 3" xfId="44203" xr:uid="{00000000-0005-0000-0000-000048720000}"/>
    <cellStyle name="Normal 7 3 3 2 4 7" xfId="18184" xr:uid="{00000000-0005-0000-0000-000049720000}"/>
    <cellStyle name="Normal 7 3 3 2 4 8" xfId="35530" xr:uid="{00000000-0005-0000-0000-00004A720000}"/>
    <cellStyle name="Normal 7 3 3 2 5" xfId="488" xr:uid="{00000000-0005-0000-0000-00004B720000}"/>
    <cellStyle name="Normal 7 3 3 2 5 2" xfId="2301" xr:uid="{00000000-0005-0000-0000-00004C720000}"/>
    <cellStyle name="Normal 7 3 3 2 5 2 2" xfId="8083" xr:uid="{00000000-0005-0000-0000-00004D720000}"/>
    <cellStyle name="Normal 7 3 3 2 5 2 2 2" xfId="16756" xr:uid="{00000000-0005-0000-0000-00004E720000}"/>
    <cellStyle name="Normal 7 3 3 2 5 2 2 2 2" xfId="34109" xr:uid="{00000000-0005-0000-0000-00004F720000}"/>
    <cellStyle name="Normal 7 3 3 2 5 2 2 2 3" xfId="51455" xr:uid="{00000000-0005-0000-0000-000050720000}"/>
    <cellStyle name="Normal 7 3 3 2 5 2 2 3" xfId="25436" xr:uid="{00000000-0005-0000-0000-000051720000}"/>
    <cellStyle name="Normal 7 3 3 2 5 2 2 4" xfId="42782" xr:uid="{00000000-0005-0000-0000-000052720000}"/>
    <cellStyle name="Normal 7 3 3 2 5 2 3" xfId="5584" xr:uid="{00000000-0005-0000-0000-000053720000}"/>
    <cellStyle name="Normal 7 3 3 2 5 2 3 2" xfId="14257" xr:uid="{00000000-0005-0000-0000-000054720000}"/>
    <cellStyle name="Normal 7 3 3 2 5 2 3 2 2" xfId="31610" xr:uid="{00000000-0005-0000-0000-000055720000}"/>
    <cellStyle name="Normal 7 3 3 2 5 2 3 2 3" xfId="48956" xr:uid="{00000000-0005-0000-0000-000056720000}"/>
    <cellStyle name="Normal 7 3 3 2 5 2 3 3" xfId="22937" xr:uid="{00000000-0005-0000-0000-000057720000}"/>
    <cellStyle name="Normal 7 3 3 2 5 2 3 4" xfId="40283" xr:uid="{00000000-0005-0000-0000-000058720000}"/>
    <cellStyle name="Normal 7 3 3 2 5 2 4" xfId="10974" xr:uid="{00000000-0005-0000-0000-000059720000}"/>
    <cellStyle name="Normal 7 3 3 2 5 2 4 2" xfId="28327" xr:uid="{00000000-0005-0000-0000-00005A720000}"/>
    <cellStyle name="Normal 7 3 3 2 5 2 4 3" xfId="45673" xr:uid="{00000000-0005-0000-0000-00005B720000}"/>
    <cellStyle name="Normal 7 3 3 2 5 2 5" xfId="19654" xr:uid="{00000000-0005-0000-0000-00005C720000}"/>
    <cellStyle name="Normal 7 3 3 2 5 2 6" xfId="37000" xr:uid="{00000000-0005-0000-0000-00005D720000}"/>
    <cellStyle name="Normal 7 3 3 2 5 3" xfId="6270" xr:uid="{00000000-0005-0000-0000-00005E720000}"/>
    <cellStyle name="Normal 7 3 3 2 5 3 2" xfId="14943" xr:uid="{00000000-0005-0000-0000-00005F720000}"/>
    <cellStyle name="Normal 7 3 3 2 5 3 2 2" xfId="32296" xr:uid="{00000000-0005-0000-0000-000060720000}"/>
    <cellStyle name="Normal 7 3 3 2 5 3 2 3" xfId="49642" xr:uid="{00000000-0005-0000-0000-000061720000}"/>
    <cellStyle name="Normal 7 3 3 2 5 3 3" xfId="23623" xr:uid="{00000000-0005-0000-0000-000062720000}"/>
    <cellStyle name="Normal 7 3 3 2 5 3 4" xfId="40969" xr:uid="{00000000-0005-0000-0000-000063720000}"/>
    <cellStyle name="Normal 7 3 3 2 5 4" xfId="4114" xr:uid="{00000000-0005-0000-0000-000064720000}"/>
    <cellStyle name="Normal 7 3 3 2 5 4 2" xfId="12787" xr:uid="{00000000-0005-0000-0000-000065720000}"/>
    <cellStyle name="Normal 7 3 3 2 5 4 2 2" xfId="30140" xr:uid="{00000000-0005-0000-0000-000066720000}"/>
    <cellStyle name="Normal 7 3 3 2 5 4 2 3" xfId="47486" xr:uid="{00000000-0005-0000-0000-000067720000}"/>
    <cellStyle name="Normal 7 3 3 2 5 4 3" xfId="21467" xr:uid="{00000000-0005-0000-0000-000068720000}"/>
    <cellStyle name="Normal 7 3 3 2 5 4 4" xfId="38813" xr:uid="{00000000-0005-0000-0000-000069720000}"/>
    <cellStyle name="Normal 7 3 3 2 5 5" xfId="9161" xr:uid="{00000000-0005-0000-0000-00006A720000}"/>
    <cellStyle name="Normal 7 3 3 2 5 5 2" xfId="26514" xr:uid="{00000000-0005-0000-0000-00006B720000}"/>
    <cellStyle name="Normal 7 3 3 2 5 5 3" xfId="43860" xr:uid="{00000000-0005-0000-0000-00006C720000}"/>
    <cellStyle name="Normal 7 3 3 2 5 6" xfId="17841" xr:uid="{00000000-0005-0000-0000-00006D720000}"/>
    <cellStyle name="Normal 7 3 3 2 5 7" xfId="35187" xr:uid="{00000000-0005-0000-0000-00006E720000}"/>
    <cellStyle name="Normal 7 3 3 2 6" xfId="1909" xr:uid="{00000000-0005-0000-0000-00006F720000}"/>
    <cellStyle name="Normal 7 3 3 2 6 2" xfId="7691" xr:uid="{00000000-0005-0000-0000-000070720000}"/>
    <cellStyle name="Normal 7 3 3 2 6 2 2" xfId="16364" xr:uid="{00000000-0005-0000-0000-000071720000}"/>
    <cellStyle name="Normal 7 3 3 2 6 2 2 2" xfId="33717" xr:uid="{00000000-0005-0000-0000-000072720000}"/>
    <cellStyle name="Normal 7 3 3 2 6 2 2 3" xfId="51063" xr:uid="{00000000-0005-0000-0000-000073720000}"/>
    <cellStyle name="Normal 7 3 3 2 6 2 3" xfId="25044" xr:uid="{00000000-0005-0000-0000-000074720000}"/>
    <cellStyle name="Normal 7 3 3 2 6 2 4" xfId="42390" xr:uid="{00000000-0005-0000-0000-000075720000}"/>
    <cellStyle name="Normal 7 3 3 2 6 3" xfId="3722" xr:uid="{00000000-0005-0000-0000-000076720000}"/>
    <cellStyle name="Normal 7 3 3 2 6 3 2" xfId="12395" xr:uid="{00000000-0005-0000-0000-000077720000}"/>
    <cellStyle name="Normal 7 3 3 2 6 3 2 2" xfId="29748" xr:uid="{00000000-0005-0000-0000-000078720000}"/>
    <cellStyle name="Normal 7 3 3 2 6 3 2 3" xfId="47094" xr:uid="{00000000-0005-0000-0000-000079720000}"/>
    <cellStyle name="Normal 7 3 3 2 6 3 3" xfId="21075" xr:uid="{00000000-0005-0000-0000-00007A720000}"/>
    <cellStyle name="Normal 7 3 3 2 6 3 4" xfId="38421" xr:uid="{00000000-0005-0000-0000-00007B720000}"/>
    <cellStyle name="Normal 7 3 3 2 6 4" xfId="10582" xr:uid="{00000000-0005-0000-0000-00007C720000}"/>
    <cellStyle name="Normal 7 3 3 2 6 4 2" xfId="27935" xr:uid="{00000000-0005-0000-0000-00007D720000}"/>
    <cellStyle name="Normal 7 3 3 2 6 4 3" xfId="45281" xr:uid="{00000000-0005-0000-0000-00007E720000}"/>
    <cellStyle name="Normal 7 3 3 2 6 5" xfId="19262" xr:uid="{00000000-0005-0000-0000-00007F720000}"/>
    <cellStyle name="Normal 7 3 3 2 6 6" xfId="36608" xr:uid="{00000000-0005-0000-0000-000080720000}"/>
    <cellStyle name="Normal 7 3 3 2 7" xfId="1223" xr:uid="{00000000-0005-0000-0000-000081720000}"/>
    <cellStyle name="Normal 7 3 3 2 7 2" xfId="7005" xr:uid="{00000000-0005-0000-0000-000082720000}"/>
    <cellStyle name="Normal 7 3 3 2 7 2 2" xfId="15678" xr:uid="{00000000-0005-0000-0000-000083720000}"/>
    <cellStyle name="Normal 7 3 3 2 7 2 2 2" xfId="33031" xr:uid="{00000000-0005-0000-0000-000084720000}"/>
    <cellStyle name="Normal 7 3 3 2 7 2 2 3" xfId="50377" xr:uid="{00000000-0005-0000-0000-000085720000}"/>
    <cellStyle name="Normal 7 3 3 2 7 2 3" xfId="24358" xr:uid="{00000000-0005-0000-0000-000086720000}"/>
    <cellStyle name="Normal 7 3 3 2 7 2 4" xfId="41704" xr:uid="{00000000-0005-0000-0000-000087720000}"/>
    <cellStyle name="Normal 7 3 3 2 7 3" xfId="4849" xr:uid="{00000000-0005-0000-0000-000088720000}"/>
    <cellStyle name="Normal 7 3 3 2 7 3 2" xfId="13522" xr:uid="{00000000-0005-0000-0000-000089720000}"/>
    <cellStyle name="Normal 7 3 3 2 7 3 2 2" xfId="30875" xr:uid="{00000000-0005-0000-0000-00008A720000}"/>
    <cellStyle name="Normal 7 3 3 2 7 3 2 3" xfId="48221" xr:uid="{00000000-0005-0000-0000-00008B720000}"/>
    <cellStyle name="Normal 7 3 3 2 7 3 3" xfId="22202" xr:uid="{00000000-0005-0000-0000-00008C720000}"/>
    <cellStyle name="Normal 7 3 3 2 7 3 4" xfId="39548" xr:uid="{00000000-0005-0000-0000-00008D720000}"/>
    <cellStyle name="Normal 7 3 3 2 7 4" xfId="9896" xr:uid="{00000000-0005-0000-0000-00008E720000}"/>
    <cellStyle name="Normal 7 3 3 2 7 4 2" xfId="27249" xr:uid="{00000000-0005-0000-0000-00008F720000}"/>
    <cellStyle name="Normal 7 3 3 2 7 4 3" xfId="44595" xr:uid="{00000000-0005-0000-0000-000090720000}"/>
    <cellStyle name="Normal 7 3 3 2 7 5" xfId="18576" xr:uid="{00000000-0005-0000-0000-000091720000}"/>
    <cellStyle name="Normal 7 3 3 2 7 6" xfId="35922" xr:uid="{00000000-0005-0000-0000-000092720000}"/>
    <cellStyle name="Normal 7 3 3 2 8" xfId="5878" xr:uid="{00000000-0005-0000-0000-000093720000}"/>
    <cellStyle name="Normal 7 3 3 2 8 2" xfId="14551" xr:uid="{00000000-0005-0000-0000-000094720000}"/>
    <cellStyle name="Normal 7 3 3 2 8 2 2" xfId="31904" xr:uid="{00000000-0005-0000-0000-000095720000}"/>
    <cellStyle name="Normal 7 3 3 2 8 2 3" xfId="49250" xr:uid="{00000000-0005-0000-0000-000096720000}"/>
    <cellStyle name="Normal 7 3 3 2 8 3" xfId="23231" xr:uid="{00000000-0005-0000-0000-000097720000}"/>
    <cellStyle name="Normal 7 3 3 2 8 4" xfId="40577" xr:uid="{00000000-0005-0000-0000-000098720000}"/>
    <cellStyle name="Normal 7 3 3 2 9" xfId="3036" xr:uid="{00000000-0005-0000-0000-000099720000}"/>
    <cellStyle name="Normal 7 3 3 2 9 2" xfId="11709" xr:uid="{00000000-0005-0000-0000-00009A720000}"/>
    <cellStyle name="Normal 7 3 3 2 9 2 2" xfId="29062" xr:uid="{00000000-0005-0000-0000-00009B720000}"/>
    <cellStyle name="Normal 7 3 3 2 9 2 3" xfId="46408" xr:uid="{00000000-0005-0000-0000-00009C720000}"/>
    <cellStyle name="Normal 7 3 3 2 9 3" xfId="20389" xr:uid="{00000000-0005-0000-0000-00009D720000}"/>
    <cellStyle name="Normal 7 3 3 2 9 4" xfId="37735" xr:uid="{00000000-0005-0000-0000-00009E720000}"/>
    <cellStyle name="Normal 7 3 3 3" xfId="194" xr:uid="{00000000-0005-0000-0000-00009F720000}"/>
    <cellStyle name="Normal 7 3 3 3 10" xfId="17547" xr:uid="{00000000-0005-0000-0000-0000A0720000}"/>
    <cellStyle name="Normal 7 3 3 3 11" xfId="34893" xr:uid="{00000000-0005-0000-0000-0000A1720000}"/>
    <cellStyle name="Normal 7 3 3 3 2" xfId="684" xr:uid="{00000000-0005-0000-0000-0000A2720000}"/>
    <cellStyle name="Normal 7 3 3 3 2 2" xfId="2497" xr:uid="{00000000-0005-0000-0000-0000A3720000}"/>
    <cellStyle name="Normal 7 3 3 3 2 2 2" xfId="8279" xr:uid="{00000000-0005-0000-0000-0000A4720000}"/>
    <cellStyle name="Normal 7 3 3 3 2 2 2 2" xfId="16952" xr:uid="{00000000-0005-0000-0000-0000A5720000}"/>
    <cellStyle name="Normal 7 3 3 3 2 2 2 2 2" xfId="34305" xr:uid="{00000000-0005-0000-0000-0000A6720000}"/>
    <cellStyle name="Normal 7 3 3 3 2 2 2 2 3" xfId="51651" xr:uid="{00000000-0005-0000-0000-0000A7720000}"/>
    <cellStyle name="Normal 7 3 3 3 2 2 2 3" xfId="25632" xr:uid="{00000000-0005-0000-0000-0000A8720000}"/>
    <cellStyle name="Normal 7 3 3 3 2 2 2 4" xfId="42978" xr:uid="{00000000-0005-0000-0000-0000A9720000}"/>
    <cellStyle name="Normal 7 3 3 3 2 2 3" xfId="4310" xr:uid="{00000000-0005-0000-0000-0000AA720000}"/>
    <cellStyle name="Normal 7 3 3 3 2 2 3 2" xfId="12983" xr:uid="{00000000-0005-0000-0000-0000AB720000}"/>
    <cellStyle name="Normal 7 3 3 3 2 2 3 2 2" xfId="30336" xr:uid="{00000000-0005-0000-0000-0000AC720000}"/>
    <cellStyle name="Normal 7 3 3 3 2 2 3 2 3" xfId="47682" xr:uid="{00000000-0005-0000-0000-0000AD720000}"/>
    <cellStyle name="Normal 7 3 3 3 2 2 3 3" xfId="21663" xr:uid="{00000000-0005-0000-0000-0000AE720000}"/>
    <cellStyle name="Normal 7 3 3 3 2 2 3 4" xfId="39009" xr:uid="{00000000-0005-0000-0000-0000AF720000}"/>
    <cellStyle name="Normal 7 3 3 3 2 2 4" xfId="11170" xr:uid="{00000000-0005-0000-0000-0000B0720000}"/>
    <cellStyle name="Normal 7 3 3 3 2 2 4 2" xfId="28523" xr:uid="{00000000-0005-0000-0000-0000B1720000}"/>
    <cellStyle name="Normal 7 3 3 3 2 2 4 3" xfId="45869" xr:uid="{00000000-0005-0000-0000-0000B2720000}"/>
    <cellStyle name="Normal 7 3 3 3 2 2 5" xfId="19850" xr:uid="{00000000-0005-0000-0000-0000B3720000}"/>
    <cellStyle name="Normal 7 3 3 3 2 2 6" xfId="37196" xr:uid="{00000000-0005-0000-0000-0000B4720000}"/>
    <cellStyle name="Normal 7 3 3 3 2 3" xfId="1419" xr:uid="{00000000-0005-0000-0000-0000B5720000}"/>
    <cellStyle name="Normal 7 3 3 3 2 3 2" xfId="7201" xr:uid="{00000000-0005-0000-0000-0000B6720000}"/>
    <cellStyle name="Normal 7 3 3 3 2 3 2 2" xfId="15874" xr:uid="{00000000-0005-0000-0000-0000B7720000}"/>
    <cellStyle name="Normal 7 3 3 3 2 3 2 2 2" xfId="33227" xr:uid="{00000000-0005-0000-0000-0000B8720000}"/>
    <cellStyle name="Normal 7 3 3 3 2 3 2 2 3" xfId="50573" xr:uid="{00000000-0005-0000-0000-0000B9720000}"/>
    <cellStyle name="Normal 7 3 3 3 2 3 2 3" xfId="24554" xr:uid="{00000000-0005-0000-0000-0000BA720000}"/>
    <cellStyle name="Normal 7 3 3 3 2 3 2 4" xfId="41900" xr:uid="{00000000-0005-0000-0000-0000BB720000}"/>
    <cellStyle name="Normal 7 3 3 3 2 3 3" xfId="5045" xr:uid="{00000000-0005-0000-0000-0000BC720000}"/>
    <cellStyle name="Normal 7 3 3 3 2 3 3 2" xfId="13718" xr:uid="{00000000-0005-0000-0000-0000BD720000}"/>
    <cellStyle name="Normal 7 3 3 3 2 3 3 2 2" xfId="31071" xr:uid="{00000000-0005-0000-0000-0000BE720000}"/>
    <cellStyle name="Normal 7 3 3 3 2 3 3 2 3" xfId="48417" xr:uid="{00000000-0005-0000-0000-0000BF720000}"/>
    <cellStyle name="Normal 7 3 3 3 2 3 3 3" xfId="22398" xr:uid="{00000000-0005-0000-0000-0000C0720000}"/>
    <cellStyle name="Normal 7 3 3 3 2 3 3 4" xfId="39744" xr:uid="{00000000-0005-0000-0000-0000C1720000}"/>
    <cellStyle name="Normal 7 3 3 3 2 3 4" xfId="10092" xr:uid="{00000000-0005-0000-0000-0000C2720000}"/>
    <cellStyle name="Normal 7 3 3 3 2 3 4 2" xfId="27445" xr:uid="{00000000-0005-0000-0000-0000C3720000}"/>
    <cellStyle name="Normal 7 3 3 3 2 3 4 3" xfId="44791" xr:uid="{00000000-0005-0000-0000-0000C4720000}"/>
    <cellStyle name="Normal 7 3 3 3 2 3 5" xfId="18772" xr:uid="{00000000-0005-0000-0000-0000C5720000}"/>
    <cellStyle name="Normal 7 3 3 3 2 3 6" xfId="36118" xr:uid="{00000000-0005-0000-0000-0000C6720000}"/>
    <cellStyle name="Normal 7 3 3 3 2 4" xfId="6466" xr:uid="{00000000-0005-0000-0000-0000C7720000}"/>
    <cellStyle name="Normal 7 3 3 3 2 4 2" xfId="15139" xr:uid="{00000000-0005-0000-0000-0000C8720000}"/>
    <cellStyle name="Normal 7 3 3 3 2 4 2 2" xfId="32492" xr:uid="{00000000-0005-0000-0000-0000C9720000}"/>
    <cellStyle name="Normal 7 3 3 3 2 4 2 3" xfId="49838" xr:uid="{00000000-0005-0000-0000-0000CA720000}"/>
    <cellStyle name="Normal 7 3 3 3 2 4 3" xfId="23819" xr:uid="{00000000-0005-0000-0000-0000CB720000}"/>
    <cellStyle name="Normal 7 3 3 3 2 4 4" xfId="41165" xr:uid="{00000000-0005-0000-0000-0000CC720000}"/>
    <cellStyle name="Normal 7 3 3 3 2 5" xfId="3232" xr:uid="{00000000-0005-0000-0000-0000CD720000}"/>
    <cellStyle name="Normal 7 3 3 3 2 5 2" xfId="11905" xr:uid="{00000000-0005-0000-0000-0000CE720000}"/>
    <cellStyle name="Normal 7 3 3 3 2 5 2 2" xfId="29258" xr:uid="{00000000-0005-0000-0000-0000CF720000}"/>
    <cellStyle name="Normal 7 3 3 3 2 5 2 3" xfId="46604" xr:uid="{00000000-0005-0000-0000-0000D0720000}"/>
    <cellStyle name="Normal 7 3 3 3 2 5 3" xfId="20585" xr:uid="{00000000-0005-0000-0000-0000D1720000}"/>
    <cellStyle name="Normal 7 3 3 3 2 5 4" xfId="37931" xr:uid="{00000000-0005-0000-0000-0000D2720000}"/>
    <cellStyle name="Normal 7 3 3 3 2 6" xfId="9357" xr:uid="{00000000-0005-0000-0000-0000D3720000}"/>
    <cellStyle name="Normal 7 3 3 3 2 6 2" xfId="26710" xr:uid="{00000000-0005-0000-0000-0000D4720000}"/>
    <cellStyle name="Normal 7 3 3 3 2 6 3" xfId="44056" xr:uid="{00000000-0005-0000-0000-0000D5720000}"/>
    <cellStyle name="Normal 7 3 3 3 2 7" xfId="18037" xr:uid="{00000000-0005-0000-0000-0000D6720000}"/>
    <cellStyle name="Normal 7 3 3 3 2 8" xfId="35383" xr:uid="{00000000-0005-0000-0000-0000D7720000}"/>
    <cellStyle name="Normal 7 3 3 3 3" xfId="929" xr:uid="{00000000-0005-0000-0000-0000D8720000}"/>
    <cellStyle name="Normal 7 3 3 3 3 2" xfId="2742" xr:uid="{00000000-0005-0000-0000-0000D9720000}"/>
    <cellStyle name="Normal 7 3 3 3 3 2 2" xfId="8524" xr:uid="{00000000-0005-0000-0000-0000DA720000}"/>
    <cellStyle name="Normal 7 3 3 3 3 2 2 2" xfId="17197" xr:uid="{00000000-0005-0000-0000-0000DB720000}"/>
    <cellStyle name="Normal 7 3 3 3 3 2 2 2 2" xfId="34550" xr:uid="{00000000-0005-0000-0000-0000DC720000}"/>
    <cellStyle name="Normal 7 3 3 3 3 2 2 2 3" xfId="51896" xr:uid="{00000000-0005-0000-0000-0000DD720000}"/>
    <cellStyle name="Normal 7 3 3 3 3 2 2 3" xfId="25877" xr:uid="{00000000-0005-0000-0000-0000DE720000}"/>
    <cellStyle name="Normal 7 3 3 3 3 2 2 4" xfId="43223" xr:uid="{00000000-0005-0000-0000-0000DF720000}"/>
    <cellStyle name="Normal 7 3 3 3 3 2 3" xfId="4555" xr:uid="{00000000-0005-0000-0000-0000E0720000}"/>
    <cellStyle name="Normal 7 3 3 3 3 2 3 2" xfId="13228" xr:uid="{00000000-0005-0000-0000-0000E1720000}"/>
    <cellStyle name="Normal 7 3 3 3 3 2 3 2 2" xfId="30581" xr:uid="{00000000-0005-0000-0000-0000E2720000}"/>
    <cellStyle name="Normal 7 3 3 3 3 2 3 2 3" xfId="47927" xr:uid="{00000000-0005-0000-0000-0000E3720000}"/>
    <cellStyle name="Normal 7 3 3 3 3 2 3 3" xfId="21908" xr:uid="{00000000-0005-0000-0000-0000E4720000}"/>
    <cellStyle name="Normal 7 3 3 3 3 2 3 4" xfId="39254" xr:uid="{00000000-0005-0000-0000-0000E5720000}"/>
    <cellStyle name="Normal 7 3 3 3 3 2 4" xfId="11415" xr:uid="{00000000-0005-0000-0000-0000E6720000}"/>
    <cellStyle name="Normal 7 3 3 3 3 2 4 2" xfId="28768" xr:uid="{00000000-0005-0000-0000-0000E7720000}"/>
    <cellStyle name="Normal 7 3 3 3 3 2 4 3" xfId="46114" xr:uid="{00000000-0005-0000-0000-0000E8720000}"/>
    <cellStyle name="Normal 7 3 3 3 3 2 5" xfId="20095" xr:uid="{00000000-0005-0000-0000-0000E9720000}"/>
    <cellStyle name="Normal 7 3 3 3 3 2 6" xfId="37441" xr:uid="{00000000-0005-0000-0000-0000EA720000}"/>
    <cellStyle name="Normal 7 3 3 3 3 3" xfId="1664" xr:uid="{00000000-0005-0000-0000-0000EB720000}"/>
    <cellStyle name="Normal 7 3 3 3 3 3 2" xfId="7446" xr:uid="{00000000-0005-0000-0000-0000EC720000}"/>
    <cellStyle name="Normal 7 3 3 3 3 3 2 2" xfId="16119" xr:uid="{00000000-0005-0000-0000-0000ED720000}"/>
    <cellStyle name="Normal 7 3 3 3 3 3 2 2 2" xfId="33472" xr:uid="{00000000-0005-0000-0000-0000EE720000}"/>
    <cellStyle name="Normal 7 3 3 3 3 3 2 2 3" xfId="50818" xr:uid="{00000000-0005-0000-0000-0000EF720000}"/>
    <cellStyle name="Normal 7 3 3 3 3 3 2 3" xfId="24799" xr:uid="{00000000-0005-0000-0000-0000F0720000}"/>
    <cellStyle name="Normal 7 3 3 3 3 3 2 4" xfId="42145" xr:uid="{00000000-0005-0000-0000-0000F1720000}"/>
    <cellStyle name="Normal 7 3 3 3 3 3 3" xfId="5290" xr:uid="{00000000-0005-0000-0000-0000F2720000}"/>
    <cellStyle name="Normal 7 3 3 3 3 3 3 2" xfId="13963" xr:uid="{00000000-0005-0000-0000-0000F3720000}"/>
    <cellStyle name="Normal 7 3 3 3 3 3 3 2 2" xfId="31316" xr:uid="{00000000-0005-0000-0000-0000F4720000}"/>
    <cellStyle name="Normal 7 3 3 3 3 3 3 2 3" xfId="48662" xr:uid="{00000000-0005-0000-0000-0000F5720000}"/>
    <cellStyle name="Normal 7 3 3 3 3 3 3 3" xfId="22643" xr:uid="{00000000-0005-0000-0000-0000F6720000}"/>
    <cellStyle name="Normal 7 3 3 3 3 3 3 4" xfId="39989" xr:uid="{00000000-0005-0000-0000-0000F7720000}"/>
    <cellStyle name="Normal 7 3 3 3 3 3 4" xfId="10337" xr:uid="{00000000-0005-0000-0000-0000F8720000}"/>
    <cellStyle name="Normal 7 3 3 3 3 3 4 2" xfId="27690" xr:uid="{00000000-0005-0000-0000-0000F9720000}"/>
    <cellStyle name="Normal 7 3 3 3 3 3 4 3" xfId="45036" xr:uid="{00000000-0005-0000-0000-0000FA720000}"/>
    <cellStyle name="Normal 7 3 3 3 3 3 5" xfId="19017" xr:uid="{00000000-0005-0000-0000-0000FB720000}"/>
    <cellStyle name="Normal 7 3 3 3 3 3 6" xfId="36363" xr:uid="{00000000-0005-0000-0000-0000FC720000}"/>
    <cellStyle name="Normal 7 3 3 3 3 4" xfId="6711" xr:uid="{00000000-0005-0000-0000-0000FD720000}"/>
    <cellStyle name="Normal 7 3 3 3 3 4 2" xfId="15384" xr:uid="{00000000-0005-0000-0000-0000FE720000}"/>
    <cellStyle name="Normal 7 3 3 3 3 4 2 2" xfId="32737" xr:uid="{00000000-0005-0000-0000-0000FF720000}"/>
    <cellStyle name="Normal 7 3 3 3 3 4 2 3" xfId="50083" xr:uid="{00000000-0005-0000-0000-000000730000}"/>
    <cellStyle name="Normal 7 3 3 3 3 4 3" xfId="24064" xr:uid="{00000000-0005-0000-0000-000001730000}"/>
    <cellStyle name="Normal 7 3 3 3 3 4 4" xfId="41410" xr:uid="{00000000-0005-0000-0000-000002730000}"/>
    <cellStyle name="Normal 7 3 3 3 3 5" xfId="3477" xr:uid="{00000000-0005-0000-0000-000003730000}"/>
    <cellStyle name="Normal 7 3 3 3 3 5 2" xfId="12150" xr:uid="{00000000-0005-0000-0000-000004730000}"/>
    <cellStyle name="Normal 7 3 3 3 3 5 2 2" xfId="29503" xr:uid="{00000000-0005-0000-0000-000005730000}"/>
    <cellStyle name="Normal 7 3 3 3 3 5 2 3" xfId="46849" xr:uid="{00000000-0005-0000-0000-000006730000}"/>
    <cellStyle name="Normal 7 3 3 3 3 5 3" xfId="20830" xr:uid="{00000000-0005-0000-0000-000007730000}"/>
    <cellStyle name="Normal 7 3 3 3 3 5 4" xfId="38176" xr:uid="{00000000-0005-0000-0000-000008730000}"/>
    <cellStyle name="Normal 7 3 3 3 3 6" xfId="9602" xr:uid="{00000000-0005-0000-0000-000009730000}"/>
    <cellStyle name="Normal 7 3 3 3 3 6 2" xfId="26955" xr:uid="{00000000-0005-0000-0000-00000A730000}"/>
    <cellStyle name="Normal 7 3 3 3 3 6 3" xfId="44301" xr:uid="{00000000-0005-0000-0000-00000B730000}"/>
    <cellStyle name="Normal 7 3 3 3 3 7" xfId="18282" xr:uid="{00000000-0005-0000-0000-00000C730000}"/>
    <cellStyle name="Normal 7 3 3 3 3 8" xfId="35628" xr:uid="{00000000-0005-0000-0000-00000D730000}"/>
    <cellStyle name="Normal 7 3 3 3 4" xfId="439" xr:uid="{00000000-0005-0000-0000-00000E730000}"/>
    <cellStyle name="Normal 7 3 3 3 4 2" xfId="2252" xr:uid="{00000000-0005-0000-0000-00000F730000}"/>
    <cellStyle name="Normal 7 3 3 3 4 2 2" xfId="8034" xr:uid="{00000000-0005-0000-0000-000010730000}"/>
    <cellStyle name="Normal 7 3 3 3 4 2 2 2" xfId="16707" xr:uid="{00000000-0005-0000-0000-000011730000}"/>
    <cellStyle name="Normal 7 3 3 3 4 2 2 2 2" xfId="34060" xr:uid="{00000000-0005-0000-0000-000012730000}"/>
    <cellStyle name="Normal 7 3 3 3 4 2 2 2 3" xfId="51406" xr:uid="{00000000-0005-0000-0000-000013730000}"/>
    <cellStyle name="Normal 7 3 3 3 4 2 2 3" xfId="25387" xr:uid="{00000000-0005-0000-0000-000014730000}"/>
    <cellStyle name="Normal 7 3 3 3 4 2 2 4" xfId="42733" xr:uid="{00000000-0005-0000-0000-000015730000}"/>
    <cellStyle name="Normal 7 3 3 3 4 2 3" xfId="5535" xr:uid="{00000000-0005-0000-0000-000016730000}"/>
    <cellStyle name="Normal 7 3 3 3 4 2 3 2" xfId="14208" xr:uid="{00000000-0005-0000-0000-000017730000}"/>
    <cellStyle name="Normal 7 3 3 3 4 2 3 2 2" xfId="31561" xr:uid="{00000000-0005-0000-0000-000018730000}"/>
    <cellStyle name="Normal 7 3 3 3 4 2 3 2 3" xfId="48907" xr:uid="{00000000-0005-0000-0000-000019730000}"/>
    <cellStyle name="Normal 7 3 3 3 4 2 3 3" xfId="22888" xr:uid="{00000000-0005-0000-0000-00001A730000}"/>
    <cellStyle name="Normal 7 3 3 3 4 2 3 4" xfId="40234" xr:uid="{00000000-0005-0000-0000-00001B730000}"/>
    <cellStyle name="Normal 7 3 3 3 4 2 4" xfId="10925" xr:uid="{00000000-0005-0000-0000-00001C730000}"/>
    <cellStyle name="Normal 7 3 3 3 4 2 4 2" xfId="28278" xr:uid="{00000000-0005-0000-0000-00001D730000}"/>
    <cellStyle name="Normal 7 3 3 3 4 2 4 3" xfId="45624" xr:uid="{00000000-0005-0000-0000-00001E730000}"/>
    <cellStyle name="Normal 7 3 3 3 4 2 5" xfId="19605" xr:uid="{00000000-0005-0000-0000-00001F730000}"/>
    <cellStyle name="Normal 7 3 3 3 4 2 6" xfId="36951" xr:uid="{00000000-0005-0000-0000-000020730000}"/>
    <cellStyle name="Normal 7 3 3 3 4 3" xfId="6221" xr:uid="{00000000-0005-0000-0000-000021730000}"/>
    <cellStyle name="Normal 7 3 3 3 4 3 2" xfId="14894" xr:uid="{00000000-0005-0000-0000-000022730000}"/>
    <cellStyle name="Normal 7 3 3 3 4 3 2 2" xfId="32247" xr:uid="{00000000-0005-0000-0000-000023730000}"/>
    <cellStyle name="Normal 7 3 3 3 4 3 2 3" xfId="49593" xr:uid="{00000000-0005-0000-0000-000024730000}"/>
    <cellStyle name="Normal 7 3 3 3 4 3 3" xfId="23574" xr:uid="{00000000-0005-0000-0000-000025730000}"/>
    <cellStyle name="Normal 7 3 3 3 4 3 4" xfId="40920" xr:uid="{00000000-0005-0000-0000-000026730000}"/>
    <cellStyle name="Normal 7 3 3 3 4 4" xfId="4065" xr:uid="{00000000-0005-0000-0000-000027730000}"/>
    <cellStyle name="Normal 7 3 3 3 4 4 2" xfId="12738" xr:uid="{00000000-0005-0000-0000-000028730000}"/>
    <cellStyle name="Normal 7 3 3 3 4 4 2 2" xfId="30091" xr:uid="{00000000-0005-0000-0000-000029730000}"/>
    <cellStyle name="Normal 7 3 3 3 4 4 2 3" xfId="47437" xr:uid="{00000000-0005-0000-0000-00002A730000}"/>
    <cellStyle name="Normal 7 3 3 3 4 4 3" xfId="21418" xr:uid="{00000000-0005-0000-0000-00002B730000}"/>
    <cellStyle name="Normal 7 3 3 3 4 4 4" xfId="38764" xr:uid="{00000000-0005-0000-0000-00002C730000}"/>
    <cellStyle name="Normal 7 3 3 3 4 5" xfId="9112" xr:uid="{00000000-0005-0000-0000-00002D730000}"/>
    <cellStyle name="Normal 7 3 3 3 4 5 2" xfId="26465" xr:uid="{00000000-0005-0000-0000-00002E730000}"/>
    <cellStyle name="Normal 7 3 3 3 4 5 3" xfId="43811" xr:uid="{00000000-0005-0000-0000-00002F730000}"/>
    <cellStyle name="Normal 7 3 3 3 4 6" xfId="17792" xr:uid="{00000000-0005-0000-0000-000030730000}"/>
    <cellStyle name="Normal 7 3 3 3 4 7" xfId="35138" xr:uid="{00000000-0005-0000-0000-000031730000}"/>
    <cellStyle name="Normal 7 3 3 3 5" xfId="2007" xr:uid="{00000000-0005-0000-0000-000032730000}"/>
    <cellStyle name="Normal 7 3 3 3 5 2" xfId="7789" xr:uid="{00000000-0005-0000-0000-000033730000}"/>
    <cellStyle name="Normal 7 3 3 3 5 2 2" xfId="16462" xr:uid="{00000000-0005-0000-0000-000034730000}"/>
    <cellStyle name="Normal 7 3 3 3 5 2 2 2" xfId="33815" xr:uid="{00000000-0005-0000-0000-000035730000}"/>
    <cellStyle name="Normal 7 3 3 3 5 2 2 3" xfId="51161" xr:uid="{00000000-0005-0000-0000-000036730000}"/>
    <cellStyle name="Normal 7 3 3 3 5 2 3" xfId="25142" xr:uid="{00000000-0005-0000-0000-000037730000}"/>
    <cellStyle name="Normal 7 3 3 3 5 2 4" xfId="42488" xr:uid="{00000000-0005-0000-0000-000038730000}"/>
    <cellStyle name="Normal 7 3 3 3 5 3" xfId="3820" xr:uid="{00000000-0005-0000-0000-000039730000}"/>
    <cellStyle name="Normal 7 3 3 3 5 3 2" xfId="12493" xr:uid="{00000000-0005-0000-0000-00003A730000}"/>
    <cellStyle name="Normal 7 3 3 3 5 3 2 2" xfId="29846" xr:uid="{00000000-0005-0000-0000-00003B730000}"/>
    <cellStyle name="Normal 7 3 3 3 5 3 2 3" xfId="47192" xr:uid="{00000000-0005-0000-0000-00003C730000}"/>
    <cellStyle name="Normal 7 3 3 3 5 3 3" xfId="21173" xr:uid="{00000000-0005-0000-0000-00003D730000}"/>
    <cellStyle name="Normal 7 3 3 3 5 3 4" xfId="38519" xr:uid="{00000000-0005-0000-0000-00003E730000}"/>
    <cellStyle name="Normal 7 3 3 3 5 4" xfId="10680" xr:uid="{00000000-0005-0000-0000-00003F730000}"/>
    <cellStyle name="Normal 7 3 3 3 5 4 2" xfId="28033" xr:uid="{00000000-0005-0000-0000-000040730000}"/>
    <cellStyle name="Normal 7 3 3 3 5 4 3" xfId="45379" xr:uid="{00000000-0005-0000-0000-000041730000}"/>
    <cellStyle name="Normal 7 3 3 3 5 5" xfId="19360" xr:uid="{00000000-0005-0000-0000-000042730000}"/>
    <cellStyle name="Normal 7 3 3 3 5 6" xfId="36706" xr:uid="{00000000-0005-0000-0000-000043730000}"/>
    <cellStyle name="Normal 7 3 3 3 6" xfId="1174" xr:uid="{00000000-0005-0000-0000-000044730000}"/>
    <cellStyle name="Normal 7 3 3 3 6 2" xfId="6956" xr:uid="{00000000-0005-0000-0000-000045730000}"/>
    <cellStyle name="Normal 7 3 3 3 6 2 2" xfId="15629" xr:uid="{00000000-0005-0000-0000-000046730000}"/>
    <cellStyle name="Normal 7 3 3 3 6 2 2 2" xfId="32982" xr:uid="{00000000-0005-0000-0000-000047730000}"/>
    <cellStyle name="Normal 7 3 3 3 6 2 2 3" xfId="50328" xr:uid="{00000000-0005-0000-0000-000048730000}"/>
    <cellStyle name="Normal 7 3 3 3 6 2 3" xfId="24309" xr:uid="{00000000-0005-0000-0000-000049730000}"/>
    <cellStyle name="Normal 7 3 3 3 6 2 4" xfId="41655" xr:uid="{00000000-0005-0000-0000-00004A730000}"/>
    <cellStyle name="Normal 7 3 3 3 6 3" xfId="4800" xr:uid="{00000000-0005-0000-0000-00004B730000}"/>
    <cellStyle name="Normal 7 3 3 3 6 3 2" xfId="13473" xr:uid="{00000000-0005-0000-0000-00004C730000}"/>
    <cellStyle name="Normal 7 3 3 3 6 3 2 2" xfId="30826" xr:uid="{00000000-0005-0000-0000-00004D730000}"/>
    <cellStyle name="Normal 7 3 3 3 6 3 2 3" xfId="48172" xr:uid="{00000000-0005-0000-0000-00004E730000}"/>
    <cellStyle name="Normal 7 3 3 3 6 3 3" xfId="22153" xr:uid="{00000000-0005-0000-0000-00004F730000}"/>
    <cellStyle name="Normal 7 3 3 3 6 3 4" xfId="39499" xr:uid="{00000000-0005-0000-0000-000050730000}"/>
    <cellStyle name="Normal 7 3 3 3 6 4" xfId="9847" xr:uid="{00000000-0005-0000-0000-000051730000}"/>
    <cellStyle name="Normal 7 3 3 3 6 4 2" xfId="27200" xr:uid="{00000000-0005-0000-0000-000052730000}"/>
    <cellStyle name="Normal 7 3 3 3 6 4 3" xfId="44546" xr:uid="{00000000-0005-0000-0000-000053730000}"/>
    <cellStyle name="Normal 7 3 3 3 6 5" xfId="18527" xr:uid="{00000000-0005-0000-0000-000054730000}"/>
    <cellStyle name="Normal 7 3 3 3 6 6" xfId="35873" xr:uid="{00000000-0005-0000-0000-000055730000}"/>
    <cellStyle name="Normal 7 3 3 3 7" xfId="5976" xr:uid="{00000000-0005-0000-0000-000056730000}"/>
    <cellStyle name="Normal 7 3 3 3 7 2" xfId="14649" xr:uid="{00000000-0005-0000-0000-000057730000}"/>
    <cellStyle name="Normal 7 3 3 3 7 2 2" xfId="32002" xr:uid="{00000000-0005-0000-0000-000058730000}"/>
    <cellStyle name="Normal 7 3 3 3 7 2 3" xfId="49348" xr:uid="{00000000-0005-0000-0000-000059730000}"/>
    <cellStyle name="Normal 7 3 3 3 7 3" xfId="23329" xr:uid="{00000000-0005-0000-0000-00005A730000}"/>
    <cellStyle name="Normal 7 3 3 3 7 4" xfId="40675" xr:uid="{00000000-0005-0000-0000-00005B730000}"/>
    <cellStyle name="Normal 7 3 3 3 8" xfId="2987" xr:uid="{00000000-0005-0000-0000-00005C730000}"/>
    <cellStyle name="Normal 7 3 3 3 8 2" xfId="11660" xr:uid="{00000000-0005-0000-0000-00005D730000}"/>
    <cellStyle name="Normal 7 3 3 3 8 2 2" xfId="29013" xr:uid="{00000000-0005-0000-0000-00005E730000}"/>
    <cellStyle name="Normal 7 3 3 3 8 2 3" xfId="46359" xr:uid="{00000000-0005-0000-0000-00005F730000}"/>
    <cellStyle name="Normal 7 3 3 3 8 3" xfId="20340" xr:uid="{00000000-0005-0000-0000-000060730000}"/>
    <cellStyle name="Normal 7 3 3 3 8 4" xfId="37686" xr:uid="{00000000-0005-0000-0000-000061730000}"/>
    <cellStyle name="Normal 7 3 3 3 9" xfId="8867" xr:uid="{00000000-0005-0000-0000-000062730000}"/>
    <cellStyle name="Normal 7 3 3 3 9 2" xfId="26220" xr:uid="{00000000-0005-0000-0000-000063730000}"/>
    <cellStyle name="Normal 7 3 3 3 9 3" xfId="43566" xr:uid="{00000000-0005-0000-0000-000064730000}"/>
    <cellStyle name="Normal 7 3 3 4" xfId="292" xr:uid="{00000000-0005-0000-0000-000065730000}"/>
    <cellStyle name="Normal 7 3 3 4 10" xfId="34991" xr:uid="{00000000-0005-0000-0000-000066730000}"/>
    <cellStyle name="Normal 7 3 3 4 2" xfId="1027" xr:uid="{00000000-0005-0000-0000-000067730000}"/>
    <cellStyle name="Normal 7 3 3 4 2 2" xfId="2840" xr:uid="{00000000-0005-0000-0000-000068730000}"/>
    <cellStyle name="Normal 7 3 3 4 2 2 2" xfId="8622" xr:uid="{00000000-0005-0000-0000-000069730000}"/>
    <cellStyle name="Normal 7 3 3 4 2 2 2 2" xfId="17295" xr:uid="{00000000-0005-0000-0000-00006A730000}"/>
    <cellStyle name="Normal 7 3 3 4 2 2 2 2 2" xfId="34648" xr:uid="{00000000-0005-0000-0000-00006B730000}"/>
    <cellStyle name="Normal 7 3 3 4 2 2 2 2 3" xfId="51994" xr:uid="{00000000-0005-0000-0000-00006C730000}"/>
    <cellStyle name="Normal 7 3 3 4 2 2 2 3" xfId="25975" xr:uid="{00000000-0005-0000-0000-00006D730000}"/>
    <cellStyle name="Normal 7 3 3 4 2 2 2 4" xfId="43321" xr:uid="{00000000-0005-0000-0000-00006E730000}"/>
    <cellStyle name="Normal 7 3 3 4 2 2 3" xfId="4653" xr:uid="{00000000-0005-0000-0000-00006F730000}"/>
    <cellStyle name="Normal 7 3 3 4 2 2 3 2" xfId="13326" xr:uid="{00000000-0005-0000-0000-000070730000}"/>
    <cellStyle name="Normal 7 3 3 4 2 2 3 2 2" xfId="30679" xr:uid="{00000000-0005-0000-0000-000071730000}"/>
    <cellStyle name="Normal 7 3 3 4 2 2 3 2 3" xfId="48025" xr:uid="{00000000-0005-0000-0000-000072730000}"/>
    <cellStyle name="Normal 7 3 3 4 2 2 3 3" xfId="22006" xr:uid="{00000000-0005-0000-0000-000073730000}"/>
    <cellStyle name="Normal 7 3 3 4 2 2 3 4" xfId="39352" xr:uid="{00000000-0005-0000-0000-000074730000}"/>
    <cellStyle name="Normal 7 3 3 4 2 2 4" xfId="11513" xr:uid="{00000000-0005-0000-0000-000075730000}"/>
    <cellStyle name="Normal 7 3 3 4 2 2 4 2" xfId="28866" xr:uid="{00000000-0005-0000-0000-000076730000}"/>
    <cellStyle name="Normal 7 3 3 4 2 2 4 3" xfId="46212" xr:uid="{00000000-0005-0000-0000-000077730000}"/>
    <cellStyle name="Normal 7 3 3 4 2 2 5" xfId="20193" xr:uid="{00000000-0005-0000-0000-000078730000}"/>
    <cellStyle name="Normal 7 3 3 4 2 2 6" xfId="37539" xr:uid="{00000000-0005-0000-0000-000079730000}"/>
    <cellStyle name="Normal 7 3 3 4 2 3" xfId="1762" xr:uid="{00000000-0005-0000-0000-00007A730000}"/>
    <cellStyle name="Normal 7 3 3 4 2 3 2" xfId="7544" xr:uid="{00000000-0005-0000-0000-00007B730000}"/>
    <cellStyle name="Normal 7 3 3 4 2 3 2 2" xfId="16217" xr:uid="{00000000-0005-0000-0000-00007C730000}"/>
    <cellStyle name="Normal 7 3 3 4 2 3 2 2 2" xfId="33570" xr:uid="{00000000-0005-0000-0000-00007D730000}"/>
    <cellStyle name="Normal 7 3 3 4 2 3 2 2 3" xfId="50916" xr:uid="{00000000-0005-0000-0000-00007E730000}"/>
    <cellStyle name="Normal 7 3 3 4 2 3 2 3" xfId="24897" xr:uid="{00000000-0005-0000-0000-00007F730000}"/>
    <cellStyle name="Normal 7 3 3 4 2 3 2 4" xfId="42243" xr:uid="{00000000-0005-0000-0000-000080730000}"/>
    <cellStyle name="Normal 7 3 3 4 2 3 3" xfId="5388" xr:uid="{00000000-0005-0000-0000-000081730000}"/>
    <cellStyle name="Normal 7 3 3 4 2 3 3 2" xfId="14061" xr:uid="{00000000-0005-0000-0000-000082730000}"/>
    <cellStyle name="Normal 7 3 3 4 2 3 3 2 2" xfId="31414" xr:uid="{00000000-0005-0000-0000-000083730000}"/>
    <cellStyle name="Normal 7 3 3 4 2 3 3 2 3" xfId="48760" xr:uid="{00000000-0005-0000-0000-000084730000}"/>
    <cellStyle name="Normal 7 3 3 4 2 3 3 3" xfId="22741" xr:uid="{00000000-0005-0000-0000-000085730000}"/>
    <cellStyle name="Normal 7 3 3 4 2 3 3 4" xfId="40087" xr:uid="{00000000-0005-0000-0000-000086730000}"/>
    <cellStyle name="Normal 7 3 3 4 2 3 4" xfId="10435" xr:uid="{00000000-0005-0000-0000-000087730000}"/>
    <cellStyle name="Normal 7 3 3 4 2 3 4 2" xfId="27788" xr:uid="{00000000-0005-0000-0000-000088730000}"/>
    <cellStyle name="Normal 7 3 3 4 2 3 4 3" xfId="45134" xr:uid="{00000000-0005-0000-0000-000089730000}"/>
    <cellStyle name="Normal 7 3 3 4 2 3 5" xfId="19115" xr:uid="{00000000-0005-0000-0000-00008A730000}"/>
    <cellStyle name="Normal 7 3 3 4 2 3 6" xfId="36461" xr:uid="{00000000-0005-0000-0000-00008B730000}"/>
    <cellStyle name="Normal 7 3 3 4 2 4" xfId="6809" xr:uid="{00000000-0005-0000-0000-00008C730000}"/>
    <cellStyle name="Normal 7 3 3 4 2 4 2" xfId="15482" xr:uid="{00000000-0005-0000-0000-00008D730000}"/>
    <cellStyle name="Normal 7 3 3 4 2 4 2 2" xfId="32835" xr:uid="{00000000-0005-0000-0000-00008E730000}"/>
    <cellStyle name="Normal 7 3 3 4 2 4 2 3" xfId="50181" xr:uid="{00000000-0005-0000-0000-00008F730000}"/>
    <cellStyle name="Normal 7 3 3 4 2 4 3" xfId="24162" xr:uid="{00000000-0005-0000-0000-000090730000}"/>
    <cellStyle name="Normal 7 3 3 4 2 4 4" xfId="41508" xr:uid="{00000000-0005-0000-0000-000091730000}"/>
    <cellStyle name="Normal 7 3 3 4 2 5" xfId="3575" xr:uid="{00000000-0005-0000-0000-000092730000}"/>
    <cellStyle name="Normal 7 3 3 4 2 5 2" xfId="12248" xr:uid="{00000000-0005-0000-0000-000093730000}"/>
    <cellStyle name="Normal 7 3 3 4 2 5 2 2" xfId="29601" xr:uid="{00000000-0005-0000-0000-000094730000}"/>
    <cellStyle name="Normal 7 3 3 4 2 5 2 3" xfId="46947" xr:uid="{00000000-0005-0000-0000-000095730000}"/>
    <cellStyle name="Normal 7 3 3 4 2 5 3" xfId="20928" xr:uid="{00000000-0005-0000-0000-000096730000}"/>
    <cellStyle name="Normal 7 3 3 4 2 5 4" xfId="38274" xr:uid="{00000000-0005-0000-0000-000097730000}"/>
    <cellStyle name="Normal 7 3 3 4 2 6" xfId="9700" xr:uid="{00000000-0005-0000-0000-000098730000}"/>
    <cellStyle name="Normal 7 3 3 4 2 6 2" xfId="27053" xr:uid="{00000000-0005-0000-0000-000099730000}"/>
    <cellStyle name="Normal 7 3 3 4 2 6 3" xfId="44399" xr:uid="{00000000-0005-0000-0000-00009A730000}"/>
    <cellStyle name="Normal 7 3 3 4 2 7" xfId="18380" xr:uid="{00000000-0005-0000-0000-00009B730000}"/>
    <cellStyle name="Normal 7 3 3 4 2 8" xfId="35726" xr:uid="{00000000-0005-0000-0000-00009C730000}"/>
    <cellStyle name="Normal 7 3 3 4 3" xfId="537" xr:uid="{00000000-0005-0000-0000-00009D730000}"/>
    <cellStyle name="Normal 7 3 3 4 3 2" xfId="2350" xr:uid="{00000000-0005-0000-0000-00009E730000}"/>
    <cellStyle name="Normal 7 3 3 4 3 2 2" xfId="8132" xr:uid="{00000000-0005-0000-0000-00009F730000}"/>
    <cellStyle name="Normal 7 3 3 4 3 2 2 2" xfId="16805" xr:uid="{00000000-0005-0000-0000-0000A0730000}"/>
    <cellStyle name="Normal 7 3 3 4 3 2 2 2 2" xfId="34158" xr:uid="{00000000-0005-0000-0000-0000A1730000}"/>
    <cellStyle name="Normal 7 3 3 4 3 2 2 2 3" xfId="51504" xr:uid="{00000000-0005-0000-0000-0000A2730000}"/>
    <cellStyle name="Normal 7 3 3 4 3 2 2 3" xfId="25485" xr:uid="{00000000-0005-0000-0000-0000A3730000}"/>
    <cellStyle name="Normal 7 3 3 4 3 2 2 4" xfId="42831" xr:uid="{00000000-0005-0000-0000-0000A4730000}"/>
    <cellStyle name="Normal 7 3 3 4 3 2 3" xfId="5633" xr:uid="{00000000-0005-0000-0000-0000A5730000}"/>
    <cellStyle name="Normal 7 3 3 4 3 2 3 2" xfId="14306" xr:uid="{00000000-0005-0000-0000-0000A6730000}"/>
    <cellStyle name="Normal 7 3 3 4 3 2 3 2 2" xfId="31659" xr:uid="{00000000-0005-0000-0000-0000A7730000}"/>
    <cellStyle name="Normal 7 3 3 4 3 2 3 2 3" xfId="49005" xr:uid="{00000000-0005-0000-0000-0000A8730000}"/>
    <cellStyle name="Normal 7 3 3 4 3 2 3 3" xfId="22986" xr:uid="{00000000-0005-0000-0000-0000A9730000}"/>
    <cellStyle name="Normal 7 3 3 4 3 2 3 4" xfId="40332" xr:uid="{00000000-0005-0000-0000-0000AA730000}"/>
    <cellStyle name="Normal 7 3 3 4 3 2 4" xfId="11023" xr:uid="{00000000-0005-0000-0000-0000AB730000}"/>
    <cellStyle name="Normal 7 3 3 4 3 2 4 2" xfId="28376" xr:uid="{00000000-0005-0000-0000-0000AC730000}"/>
    <cellStyle name="Normal 7 3 3 4 3 2 4 3" xfId="45722" xr:uid="{00000000-0005-0000-0000-0000AD730000}"/>
    <cellStyle name="Normal 7 3 3 4 3 2 5" xfId="19703" xr:uid="{00000000-0005-0000-0000-0000AE730000}"/>
    <cellStyle name="Normal 7 3 3 4 3 2 6" xfId="37049" xr:uid="{00000000-0005-0000-0000-0000AF730000}"/>
    <cellStyle name="Normal 7 3 3 4 3 3" xfId="6319" xr:uid="{00000000-0005-0000-0000-0000B0730000}"/>
    <cellStyle name="Normal 7 3 3 4 3 3 2" xfId="14992" xr:uid="{00000000-0005-0000-0000-0000B1730000}"/>
    <cellStyle name="Normal 7 3 3 4 3 3 2 2" xfId="32345" xr:uid="{00000000-0005-0000-0000-0000B2730000}"/>
    <cellStyle name="Normal 7 3 3 4 3 3 2 3" xfId="49691" xr:uid="{00000000-0005-0000-0000-0000B3730000}"/>
    <cellStyle name="Normal 7 3 3 4 3 3 3" xfId="23672" xr:uid="{00000000-0005-0000-0000-0000B4730000}"/>
    <cellStyle name="Normal 7 3 3 4 3 3 4" xfId="41018" xr:uid="{00000000-0005-0000-0000-0000B5730000}"/>
    <cellStyle name="Normal 7 3 3 4 3 4" xfId="4163" xr:uid="{00000000-0005-0000-0000-0000B6730000}"/>
    <cellStyle name="Normal 7 3 3 4 3 4 2" xfId="12836" xr:uid="{00000000-0005-0000-0000-0000B7730000}"/>
    <cellStyle name="Normal 7 3 3 4 3 4 2 2" xfId="30189" xr:uid="{00000000-0005-0000-0000-0000B8730000}"/>
    <cellStyle name="Normal 7 3 3 4 3 4 2 3" xfId="47535" xr:uid="{00000000-0005-0000-0000-0000B9730000}"/>
    <cellStyle name="Normal 7 3 3 4 3 4 3" xfId="21516" xr:uid="{00000000-0005-0000-0000-0000BA730000}"/>
    <cellStyle name="Normal 7 3 3 4 3 4 4" xfId="38862" xr:uid="{00000000-0005-0000-0000-0000BB730000}"/>
    <cellStyle name="Normal 7 3 3 4 3 5" xfId="9210" xr:uid="{00000000-0005-0000-0000-0000BC730000}"/>
    <cellStyle name="Normal 7 3 3 4 3 5 2" xfId="26563" xr:uid="{00000000-0005-0000-0000-0000BD730000}"/>
    <cellStyle name="Normal 7 3 3 4 3 5 3" xfId="43909" xr:uid="{00000000-0005-0000-0000-0000BE730000}"/>
    <cellStyle name="Normal 7 3 3 4 3 6" xfId="17890" xr:uid="{00000000-0005-0000-0000-0000BF730000}"/>
    <cellStyle name="Normal 7 3 3 4 3 7" xfId="35236" xr:uid="{00000000-0005-0000-0000-0000C0730000}"/>
    <cellStyle name="Normal 7 3 3 4 4" xfId="2105" xr:uid="{00000000-0005-0000-0000-0000C1730000}"/>
    <cellStyle name="Normal 7 3 3 4 4 2" xfId="7887" xr:uid="{00000000-0005-0000-0000-0000C2730000}"/>
    <cellStyle name="Normal 7 3 3 4 4 2 2" xfId="16560" xr:uid="{00000000-0005-0000-0000-0000C3730000}"/>
    <cellStyle name="Normal 7 3 3 4 4 2 2 2" xfId="33913" xr:uid="{00000000-0005-0000-0000-0000C4730000}"/>
    <cellStyle name="Normal 7 3 3 4 4 2 2 3" xfId="51259" xr:uid="{00000000-0005-0000-0000-0000C5730000}"/>
    <cellStyle name="Normal 7 3 3 4 4 2 3" xfId="25240" xr:uid="{00000000-0005-0000-0000-0000C6730000}"/>
    <cellStyle name="Normal 7 3 3 4 4 2 4" xfId="42586" xr:uid="{00000000-0005-0000-0000-0000C7730000}"/>
    <cellStyle name="Normal 7 3 3 4 4 3" xfId="3918" xr:uid="{00000000-0005-0000-0000-0000C8730000}"/>
    <cellStyle name="Normal 7 3 3 4 4 3 2" xfId="12591" xr:uid="{00000000-0005-0000-0000-0000C9730000}"/>
    <cellStyle name="Normal 7 3 3 4 4 3 2 2" xfId="29944" xr:uid="{00000000-0005-0000-0000-0000CA730000}"/>
    <cellStyle name="Normal 7 3 3 4 4 3 2 3" xfId="47290" xr:uid="{00000000-0005-0000-0000-0000CB730000}"/>
    <cellStyle name="Normal 7 3 3 4 4 3 3" xfId="21271" xr:uid="{00000000-0005-0000-0000-0000CC730000}"/>
    <cellStyle name="Normal 7 3 3 4 4 3 4" xfId="38617" xr:uid="{00000000-0005-0000-0000-0000CD730000}"/>
    <cellStyle name="Normal 7 3 3 4 4 4" xfId="10778" xr:uid="{00000000-0005-0000-0000-0000CE730000}"/>
    <cellStyle name="Normal 7 3 3 4 4 4 2" xfId="28131" xr:uid="{00000000-0005-0000-0000-0000CF730000}"/>
    <cellStyle name="Normal 7 3 3 4 4 4 3" xfId="45477" xr:uid="{00000000-0005-0000-0000-0000D0730000}"/>
    <cellStyle name="Normal 7 3 3 4 4 5" xfId="19458" xr:uid="{00000000-0005-0000-0000-0000D1730000}"/>
    <cellStyle name="Normal 7 3 3 4 4 6" xfId="36804" xr:uid="{00000000-0005-0000-0000-0000D2730000}"/>
    <cellStyle name="Normal 7 3 3 4 5" xfId="1272" xr:uid="{00000000-0005-0000-0000-0000D3730000}"/>
    <cellStyle name="Normal 7 3 3 4 5 2" xfId="7054" xr:uid="{00000000-0005-0000-0000-0000D4730000}"/>
    <cellStyle name="Normal 7 3 3 4 5 2 2" xfId="15727" xr:uid="{00000000-0005-0000-0000-0000D5730000}"/>
    <cellStyle name="Normal 7 3 3 4 5 2 2 2" xfId="33080" xr:uid="{00000000-0005-0000-0000-0000D6730000}"/>
    <cellStyle name="Normal 7 3 3 4 5 2 2 3" xfId="50426" xr:uid="{00000000-0005-0000-0000-0000D7730000}"/>
    <cellStyle name="Normal 7 3 3 4 5 2 3" xfId="24407" xr:uid="{00000000-0005-0000-0000-0000D8730000}"/>
    <cellStyle name="Normal 7 3 3 4 5 2 4" xfId="41753" xr:uid="{00000000-0005-0000-0000-0000D9730000}"/>
    <cellStyle name="Normal 7 3 3 4 5 3" xfId="4898" xr:uid="{00000000-0005-0000-0000-0000DA730000}"/>
    <cellStyle name="Normal 7 3 3 4 5 3 2" xfId="13571" xr:uid="{00000000-0005-0000-0000-0000DB730000}"/>
    <cellStyle name="Normal 7 3 3 4 5 3 2 2" xfId="30924" xr:uid="{00000000-0005-0000-0000-0000DC730000}"/>
    <cellStyle name="Normal 7 3 3 4 5 3 2 3" xfId="48270" xr:uid="{00000000-0005-0000-0000-0000DD730000}"/>
    <cellStyle name="Normal 7 3 3 4 5 3 3" xfId="22251" xr:uid="{00000000-0005-0000-0000-0000DE730000}"/>
    <cellStyle name="Normal 7 3 3 4 5 3 4" xfId="39597" xr:uid="{00000000-0005-0000-0000-0000DF730000}"/>
    <cellStyle name="Normal 7 3 3 4 5 4" xfId="9945" xr:uid="{00000000-0005-0000-0000-0000E0730000}"/>
    <cellStyle name="Normal 7 3 3 4 5 4 2" xfId="27298" xr:uid="{00000000-0005-0000-0000-0000E1730000}"/>
    <cellStyle name="Normal 7 3 3 4 5 4 3" xfId="44644" xr:uid="{00000000-0005-0000-0000-0000E2730000}"/>
    <cellStyle name="Normal 7 3 3 4 5 5" xfId="18625" xr:uid="{00000000-0005-0000-0000-0000E3730000}"/>
    <cellStyle name="Normal 7 3 3 4 5 6" xfId="35971" xr:uid="{00000000-0005-0000-0000-0000E4730000}"/>
    <cellStyle name="Normal 7 3 3 4 6" xfId="6074" xr:uid="{00000000-0005-0000-0000-0000E5730000}"/>
    <cellStyle name="Normal 7 3 3 4 6 2" xfId="14747" xr:uid="{00000000-0005-0000-0000-0000E6730000}"/>
    <cellStyle name="Normal 7 3 3 4 6 2 2" xfId="32100" xr:uid="{00000000-0005-0000-0000-0000E7730000}"/>
    <cellStyle name="Normal 7 3 3 4 6 2 3" xfId="49446" xr:uid="{00000000-0005-0000-0000-0000E8730000}"/>
    <cellStyle name="Normal 7 3 3 4 6 3" xfId="23427" xr:uid="{00000000-0005-0000-0000-0000E9730000}"/>
    <cellStyle name="Normal 7 3 3 4 6 4" xfId="40773" xr:uid="{00000000-0005-0000-0000-0000EA730000}"/>
    <cellStyle name="Normal 7 3 3 4 7" xfId="3085" xr:uid="{00000000-0005-0000-0000-0000EB730000}"/>
    <cellStyle name="Normal 7 3 3 4 7 2" xfId="11758" xr:uid="{00000000-0005-0000-0000-0000EC730000}"/>
    <cellStyle name="Normal 7 3 3 4 7 2 2" xfId="29111" xr:uid="{00000000-0005-0000-0000-0000ED730000}"/>
    <cellStyle name="Normal 7 3 3 4 7 2 3" xfId="46457" xr:uid="{00000000-0005-0000-0000-0000EE730000}"/>
    <cellStyle name="Normal 7 3 3 4 7 3" xfId="20438" xr:uid="{00000000-0005-0000-0000-0000EF730000}"/>
    <cellStyle name="Normal 7 3 3 4 7 4" xfId="37784" xr:uid="{00000000-0005-0000-0000-0000F0730000}"/>
    <cellStyle name="Normal 7 3 3 4 8" xfId="8965" xr:uid="{00000000-0005-0000-0000-0000F1730000}"/>
    <cellStyle name="Normal 7 3 3 4 8 2" xfId="26318" xr:uid="{00000000-0005-0000-0000-0000F2730000}"/>
    <cellStyle name="Normal 7 3 3 4 8 3" xfId="43664" xr:uid="{00000000-0005-0000-0000-0000F3730000}"/>
    <cellStyle name="Normal 7 3 3 4 9" xfId="17645" xr:uid="{00000000-0005-0000-0000-0000F4730000}"/>
    <cellStyle name="Normal 7 3 3 5" xfId="145" xr:uid="{00000000-0005-0000-0000-0000F5730000}"/>
    <cellStyle name="Normal 7 3 3 5 10" xfId="34844" xr:uid="{00000000-0005-0000-0000-0000F6730000}"/>
    <cellStyle name="Normal 7 3 3 5 2" xfId="880" xr:uid="{00000000-0005-0000-0000-0000F7730000}"/>
    <cellStyle name="Normal 7 3 3 5 2 2" xfId="2693" xr:uid="{00000000-0005-0000-0000-0000F8730000}"/>
    <cellStyle name="Normal 7 3 3 5 2 2 2" xfId="8475" xr:uid="{00000000-0005-0000-0000-0000F9730000}"/>
    <cellStyle name="Normal 7 3 3 5 2 2 2 2" xfId="17148" xr:uid="{00000000-0005-0000-0000-0000FA730000}"/>
    <cellStyle name="Normal 7 3 3 5 2 2 2 2 2" xfId="34501" xr:uid="{00000000-0005-0000-0000-0000FB730000}"/>
    <cellStyle name="Normal 7 3 3 5 2 2 2 2 3" xfId="51847" xr:uid="{00000000-0005-0000-0000-0000FC730000}"/>
    <cellStyle name="Normal 7 3 3 5 2 2 2 3" xfId="25828" xr:uid="{00000000-0005-0000-0000-0000FD730000}"/>
    <cellStyle name="Normal 7 3 3 5 2 2 2 4" xfId="43174" xr:uid="{00000000-0005-0000-0000-0000FE730000}"/>
    <cellStyle name="Normal 7 3 3 5 2 2 3" xfId="4506" xr:uid="{00000000-0005-0000-0000-0000FF730000}"/>
    <cellStyle name="Normal 7 3 3 5 2 2 3 2" xfId="13179" xr:uid="{00000000-0005-0000-0000-000000740000}"/>
    <cellStyle name="Normal 7 3 3 5 2 2 3 2 2" xfId="30532" xr:uid="{00000000-0005-0000-0000-000001740000}"/>
    <cellStyle name="Normal 7 3 3 5 2 2 3 2 3" xfId="47878" xr:uid="{00000000-0005-0000-0000-000002740000}"/>
    <cellStyle name="Normal 7 3 3 5 2 2 3 3" xfId="21859" xr:uid="{00000000-0005-0000-0000-000003740000}"/>
    <cellStyle name="Normal 7 3 3 5 2 2 3 4" xfId="39205" xr:uid="{00000000-0005-0000-0000-000004740000}"/>
    <cellStyle name="Normal 7 3 3 5 2 2 4" xfId="11366" xr:uid="{00000000-0005-0000-0000-000005740000}"/>
    <cellStyle name="Normal 7 3 3 5 2 2 4 2" xfId="28719" xr:uid="{00000000-0005-0000-0000-000006740000}"/>
    <cellStyle name="Normal 7 3 3 5 2 2 4 3" xfId="46065" xr:uid="{00000000-0005-0000-0000-000007740000}"/>
    <cellStyle name="Normal 7 3 3 5 2 2 5" xfId="20046" xr:uid="{00000000-0005-0000-0000-000008740000}"/>
    <cellStyle name="Normal 7 3 3 5 2 2 6" xfId="37392" xr:uid="{00000000-0005-0000-0000-000009740000}"/>
    <cellStyle name="Normal 7 3 3 5 2 3" xfId="1615" xr:uid="{00000000-0005-0000-0000-00000A740000}"/>
    <cellStyle name="Normal 7 3 3 5 2 3 2" xfId="7397" xr:uid="{00000000-0005-0000-0000-00000B740000}"/>
    <cellStyle name="Normal 7 3 3 5 2 3 2 2" xfId="16070" xr:uid="{00000000-0005-0000-0000-00000C740000}"/>
    <cellStyle name="Normal 7 3 3 5 2 3 2 2 2" xfId="33423" xr:uid="{00000000-0005-0000-0000-00000D740000}"/>
    <cellStyle name="Normal 7 3 3 5 2 3 2 2 3" xfId="50769" xr:uid="{00000000-0005-0000-0000-00000E740000}"/>
    <cellStyle name="Normal 7 3 3 5 2 3 2 3" xfId="24750" xr:uid="{00000000-0005-0000-0000-00000F740000}"/>
    <cellStyle name="Normal 7 3 3 5 2 3 2 4" xfId="42096" xr:uid="{00000000-0005-0000-0000-000010740000}"/>
    <cellStyle name="Normal 7 3 3 5 2 3 3" xfId="5241" xr:uid="{00000000-0005-0000-0000-000011740000}"/>
    <cellStyle name="Normal 7 3 3 5 2 3 3 2" xfId="13914" xr:uid="{00000000-0005-0000-0000-000012740000}"/>
    <cellStyle name="Normal 7 3 3 5 2 3 3 2 2" xfId="31267" xr:uid="{00000000-0005-0000-0000-000013740000}"/>
    <cellStyle name="Normal 7 3 3 5 2 3 3 2 3" xfId="48613" xr:uid="{00000000-0005-0000-0000-000014740000}"/>
    <cellStyle name="Normal 7 3 3 5 2 3 3 3" xfId="22594" xr:uid="{00000000-0005-0000-0000-000015740000}"/>
    <cellStyle name="Normal 7 3 3 5 2 3 3 4" xfId="39940" xr:uid="{00000000-0005-0000-0000-000016740000}"/>
    <cellStyle name="Normal 7 3 3 5 2 3 4" xfId="10288" xr:uid="{00000000-0005-0000-0000-000017740000}"/>
    <cellStyle name="Normal 7 3 3 5 2 3 4 2" xfId="27641" xr:uid="{00000000-0005-0000-0000-000018740000}"/>
    <cellStyle name="Normal 7 3 3 5 2 3 4 3" xfId="44987" xr:uid="{00000000-0005-0000-0000-000019740000}"/>
    <cellStyle name="Normal 7 3 3 5 2 3 5" xfId="18968" xr:uid="{00000000-0005-0000-0000-00001A740000}"/>
    <cellStyle name="Normal 7 3 3 5 2 3 6" xfId="36314" xr:uid="{00000000-0005-0000-0000-00001B740000}"/>
    <cellStyle name="Normal 7 3 3 5 2 4" xfId="6662" xr:uid="{00000000-0005-0000-0000-00001C740000}"/>
    <cellStyle name="Normal 7 3 3 5 2 4 2" xfId="15335" xr:uid="{00000000-0005-0000-0000-00001D740000}"/>
    <cellStyle name="Normal 7 3 3 5 2 4 2 2" xfId="32688" xr:uid="{00000000-0005-0000-0000-00001E740000}"/>
    <cellStyle name="Normal 7 3 3 5 2 4 2 3" xfId="50034" xr:uid="{00000000-0005-0000-0000-00001F740000}"/>
    <cellStyle name="Normal 7 3 3 5 2 4 3" xfId="24015" xr:uid="{00000000-0005-0000-0000-000020740000}"/>
    <cellStyle name="Normal 7 3 3 5 2 4 4" xfId="41361" xr:uid="{00000000-0005-0000-0000-000021740000}"/>
    <cellStyle name="Normal 7 3 3 5 2 5" xfId="3428" xr:uid="{00000000-0005-0000-0000-000022740000}"/>
    <cellStyle name="Normal 7 3 3 5 2 5 2" xfId="12101" xr:uid="{00000000-0005-0000-0000-000023740000}"/>
    <cellStyle name="Normal 7 3 3 5 2 5 2 2" xfId="29454" xr:uid="{00000000-0005-0000-0000-000024740000}"/>
    <cellStyle name="Normal 7 3 3 5 2 5 2 3" xfId="46800" xr:uid="{00000000-0005-0000-0000-000025740000}"/>
    <cellStyle name="Normal 7 3 3 5 2 5 3" xfId="20781" xr:uid="{00000000-0005-0000-0000-000026740000}"/>
    <cellStyle name="Normal 7 3 3 5 2 5 4" xfId="38127" xr:uid="{00000000-0005-0000-0000-000027740000}"/>
    <cellStyle name="Normal 7 3 3 5 2 6" xfId="9553" xr:uid="{00000000-0005-0000-0000-000028740000}"/>
    <cellStyle name="Normal 7 3 3 5 2 6 2" xfId="26906" xr:uid="{00000000-0005-0000-0000-000029740000}"/>
    <cellStyle name="Normal 7 3 3 5 2 6 3" xfId="44252" xr:uid="{00000000-0005-0000-0000-00002A740000}"/>
    <cellStyle name="Normal 7 3 3 5 2 7" xfId="18233" xr:uid="{00000000-0005-0000-0000-00002B740000}"/>
    <cellStyle name="Normal 7 3 3 5 2 8" xfId="35579" xr:uid="{00000000-0005-0000-0000-00002C740000}"/>
    <cellStyle name="Normal 7 3 3 5 3" xfId="635" xr:uid="{00000000-0005-0000-0000-00002D740000}"/>
    <cellStyle name="Normal 7 3 3 5 3 2" xfId="2448" xr:uid="{00000000-0005-0000-0000-00002E740000}"/>
    <cellStyle name="Normal 7 3 3 5 3 2 2" xfId="8230" xr:uid="{00000000-0005-0000-0000-00002F740000}"/>
    <cellStyle name="Normal 7 3 3 5 3 2 2 2" xfId="16903" xr:uid="{00000000-0005-0000-0000-000030740000}"/>
    <cellStyle name="Normal 7 3 3 5 3 2 2 2 2" xfId="34256" xr:uid="{00000000-0005-0000-0000-000031740000}"/>
    <cellStyle name="Normal 7 3 3 5 3 2 2 2 3" xfId="51602" xr:uid="{00000000-0005-0000-0000-000032740000}"/>
    <cellStyle name="Normal 7 3 3 5 3 2 2 3" xfId="25583" xr:uid="{00000000-0005-0000-0000-000033740000}"/>
    <cellStyle name="Normal 7 3 3 5 3 2 2 4" xfId="42929" xr:uid="{00000000-0005-0000-0000-000034740000}"/>
    <cellStyle name="Normal 7 3 3 5 3 2 3" xfId="5731" xr:uid="{00000000-0005-0000-0000-000035740000}"/>
    <cellStyle name="Normal 7 3 3 5 3 2 3 2" xfId="14404" xr:uid="{00000000-0005-0000-0000-000036740000}"/>
    <cellStyle name="Normal 7 3 3 5 3 2 3 2 2" xfId="31757" xr:uid="{00000000-0005-0000-0000-000037740000}"/>
    <cellStyle name="Normal 7 3 3 5 3 2 3 2 3" xfId="49103" xr:uid="{00000000-0005-0000-0000-000038740000}"/>
    <cellStyle name="Normal 7 3 3 5 3 2 3 3" xfId="23084" xr:uid="{00000000-0005-0000-0000-000039740000}"/>
    <cellStyle name="Normal 7 3 3 5 3 2 3 4" xfId="40430" xr:uid="{00000000-0005-0000-0000-00003A740000}"/>
    <cellStyle name="Normal 7 3 3 5 3 2 4" xfId="11121" xr:uid="{00000000-0005-0000-0000-00003B740000}"/>
    <cellStyle name="Normal 7 3 3 5 3 2 4 2" xfId="28474" xr:uid="{00000000-0005-0000-0000-00003C740000}"/>
    <cellStyle name="Normal 7 3 3 5 3 2 4 3" xfId="45820" xr:uid="{00000000-0005-0000-0000-00003D740000}"/>
    <cellStyle name="Normal 7 3 3 5 3 2 5" xfId="19801" xr:uid="{00000000-0005-0000-0000-00003E740000}"/>
    <cellStyle name="Normal 7 3 3 5 3 2 6" xfId="37147" xr:uid="{00000000-0005-0000-0000-00003F740000}"/>
    <cellStyle name="Normal 7 3 3 5 3 3" xfId="6417" xr:uid="{00000000-0005-0000-0000-000040740000}"/>
    <cellStyle name="Normal 7 3 3 5 3 3 2" xfId="15090" xr:uid="{00000000-0005-0000-0000-000041740000}"/>
    <cellStyle name="Normal 7 3 3 5 3 3 2 2" xfId="32443" xr:uid="{00000000-0005-0000-0000-000042740000}"/>
    <cellStyle name="Normal 7 3 3 5 3 3 2 3" xfId="49789" xr:uid="{00000000-0005-0000-0000-000043740000}"/>
    <cellStyle name="Normal 7 3 3 5 3 3 3" xfId="23770" xr:uid="{00000000-0005-0000-0000-000044740000}"/>
    <cellStyle name="Normal 7 3 3 5 3 3 4" xfId="41116" xr:uid="{00000000-0005-0000-0000-000045740000}"/>
    <cellStyle name="Normal 7 3 3 5 3 4" xfId="4261" xr:uid="{00000000-0005-0000-0000-000046740000}"/>
    <cellStyle name="Normal 7 3 3 5 3 4 2" xfId="12934" xr:uid="{00000000-0005-0000-0000-000047740000}"/>
    <cellStyle name="Normal 7 3 3 5 3 4 2 2" xfId="30287" xr:uid="{00000000-0005-0000-0000-000048740000}"/>
    <cellStyle name="Normal 7 3 3 5 3 4 2 3" xfId="47633" xr:uid="{00000000-0005-0000-0000-000049740000}"/>
    <cellStyle name="Normal 7 3 3 5 3 4 3" xfId="21614" xr:uid="{00000000-0005-0000-0000-00004A740000}"/>
    <cellStyle name="Normal 7 3 3 5 3 4 4" xfId="38960" xr:uid="{00000000-0005-0000-0000-00004B740000}"/>
    <cellStyle name="Normal 7 3 3 5 3 5" xfId="9308" xr:uid="{00000000-0005-0000-0000-00004C740000}"/>
    <cellStyle name="Normal 7 3 3 5 3 5 2" xfId="26661" xr:uid="{00000000-0005-0000-0000-00004D740000}"/>
    <cellStyle name="Normal 7 3 3 5 3 5 3" xfId="44007" xr:uid="{00000000-0005-0000-0000-00004E740000}"/>
    <cellStyle name="Normal 7 3 3 5 3 6" xfId="17988" xr:uid="{00000000-0005-0000-0000-00004F740000}"/>
    <cellStyle name="Normal 7 3 3 5 3 7" xfId="35334" xr:uid="{00000000-0005-0000-0000-000050740000}"/>
    <cellStyle name="Normal 7 3 3 5 4" xfId="1958" xr:uid="{00000000-0005-0000-0000-000051740000}"/>
    <cellStyle name="Normal 7 3 3 5 4 2" xfId="7740" xr:uid="{00000000-0005-0000-0000-000052740000}"/>
    <cellStyle name="Normal 7 3 3 5 4 2 2" xfId="16413" xr:uid="{00000000-0005-0000-0000-000053740000}"/>
    <cellStyle name="Normal 7 3 3 5 4 2 2 2" xfId="33766" xr:uid="{00000000-0005-0000-0000-000054740000}"/>
    <cellStyle name="Normal 7 3 3 5 4 2 2 3" xfId="51112" xr:uid="{00000000-0005-0000-0000-000055740000}"/>
    <cellStyle name="Normal 7 3 3 5 4 2 3" xfId="25093" xr:uid="{00000000-0005-0000-0000-000056740000}"/>
    <cellStyle name="Normal 7 3 3 5 4 2 4" xfId="42439" xr:uid="{00000000-0005-0000-0000-000057740000}"/>
    <cellStyle name="Normal 7 3 3 5 4 3" xfId="3771" xr:uid="{00000000-0005-0000-0000-000058740000}"/>
    <cellStyle name="Normal 7 3 3 5 4 3 2" xfId="12444" xr:uid="{00000000-0005-0000-0000-000059740000}"/>
    <cellStyle name="Normal 7 3 3 5 4 3 2 2" xfId="29797" xr:uid="{00000000-0005-0000-0000-00005A740000}"/>
    <cellStyle name="Normal 7 3 3 5 4 3 2 3" xfId="47143" xr:uid="{00000000-0005-0000-0000-00005B740000}"/>
    <cellStyle name="Normal 7 3 3 5 4 3 3" xfId="21124" xr:uid="{00000000-0005-0000-0000-00005C740000}"/>
    <cellStyle name="Normal 7 3 3 5 4 3 4" xfId="38470" xr:uid="{00000000-0005-0000-0000-00005D740000}"/>
    <cellStyle name="Normal 7 3 3 5 4 4" xfId="10631" xr:uid="{00000000-0005-0000-0000-00005E740000}"/>
    <cellStyle name="Normal 7 3 3 5 4 4 2" xfId="27984" xr:uid="{00000000-0005-0000-0000-00005F740000}"/>
    <cellStyle name="Normal 7 3 3 5 4 4 3" xfId="45330" xr:uid="{00000000-0005-0000-0000-000060740000}"/>
    <cellStyle name="Normal 7 3 3 5 4 5" xfId="19311" xr:uid="{00000000-0005-0000-0000-000061740000}"/>
    <cellStyle name="Normal 7 3 3 5 4 6" xfId="36657" xr:uid="{00000000-0005-0000-0000-000062740000}"/>
    <cellStyle name="Normal 7 3 3 5 5" xfId="1370" xr:uid="{00000000-0005-0000-0000-000063740000}"/>
    <cellStyle name="Normal 7 3 3 5 5 2" xfId="7152" xr:uid="{00000000-0005-0000-0000-000064740000}"/>
    <cellStyle name="Normal 7 3 3 5 5 2 2" xfId="15825" xr:uid="{00000000-0005-0000-0000-000065740000}"/>
    <cellStyle name="Normal 7 3 3 5 5 2 2 2" xfId="33178" xr:uid="{00000000-0005-0000-0000-000066740000}"/>
    <cellStyle name="Normal 7 3 3 5 5 2 2 3" xfId="50524" xr:uid="{00000000-0005-0000-0000-000067740000}"/>
    <cellStyle name="Normal 7 3 3 5 5 2 3" xfId="24505" xr:uid="{00000000-0005-0000-0000-000068740000}"/>
    <cellStyle name="Normal 7 3 3 5 5 2 4" xfId="41851" xr:uid="{00000000-0005-0000-0000-000069740000}"/>
    <cellStyle name="Normal 7 3 3 5 5 3" xfId="4996" xr:uid="{00000000-0005-0000-0000-00006A740000}"/>
    <cellStyle name="Normal 7 3 3 5 5 3 2" xfId="13669" xr:uid="{00000000-0005-0000-0000-00006B740000}"/>
    <cellStyle name="Normal 7 3 3 5 5 3 2 2" xfId="31022" xr:uid="{00000000-0005-0000-0000-00006C740000}"/>
    <cellStyle name="Normal 7 3 3 5 5 3 2 3" xfId="48368" xr:uid="{00000000-0005-0000-0000-00006D740000}"/>
    <cellStyle name="Normal 7 3 3 5 5 3 3" xfId="22349" xr:uid="{00000000-0005-0000-0000-00006E740000}"/>
    <cellStyle name="Normal 7 3 3 5 5 3 4" xfId="39695" xr:uid="{00000000-0005-0000-0000-00006F740000}"/>
    <cellStyle name="Normal 7 3 3 5 5 4" xfId="10043" xr:uid="{00000000-0005-0000-0000-000070740000}"/>
    <cellStyle name="Normal 7 3 3 5 5 4 2" xfId="27396" xr:uid="{00000000-0005-0000-0000-000071740000}"/>
    <cellStyle name="Normal 7 3 3 5 5 4 3" xfId="44742" xr:uid="{00000000-0005-0000-0000-000072740000}"/>
    <cellStyle name="Normal 7 3 3 5 5 5" xfId="18723" xr:uid="{00000000-0005-0000-0000-000073740000}"/>
    <cellStyle name="Normal 7 3 3 5 5 6" xfId="36069" xr:uid="{00000000-0005-0000-0000-000074740000}"/>
    <cellStyle name="Normal 7 3 3 5 6" xfId="5927" xr:uid="{00000000-0005-0000-0000-000075740000}"/>
    <cellStyle name="Normal 7 3 3 5 6 2" xfId="14600" xr:uid="{00000000-0005-0000-0000-000076740000}"/>
    <cellStyle name="Normal 7 3 3 5 6 2 2" xfId="31953" xr:uid="{00000000-0005-0000-0000-000077740000}"/>
    <cellStyle name="Normal 7 3 3 5 6 2 3" xfId="49299" xr:uid="{00000000-0005-0000-0000-000078740000}"/>
    <cellStyle name="Normal 7 3 3 5 6 3" xfId="23280" xr:uid="{00000000-0005-0000-0000-000079740000}"/>
    <cellStyle name="Normal 7 3 3 5 6 4" xfId="40626" xr:uid="{00000000-0005-0000-0000-00007A740000}"/>
    <cellStyle name="Normal 7 3 3 5 7" xfId="3183" xr:uid="{00000000-0005-0000-0000-00007B740000}"/>
    <cellStyle name="Normal 7 3 3 5 7 2" xfId="11856" xr:uid="{00000000-0005-0000-0000-00007C740000}"/>
    <cellStyle name="Normal 7 3 3 5 7 2 2" xfId="29209" xr:uid="{00000000-0005-0000-0000-00007D740000}"/>
    <cellStyle name="Normal 7 3 3 5 7 2 3" xfId="46555" xr:uid="{00000000-0005-0000-0000-00007E740000}"/>
    <cellStyle name="Normal 7 3 3 5 7 3" xfId="20536" xr:uid="{00000000-0005-0000-0000-00007F740000}"/>
    <cellStyle name="Normal 7 3 3 5 7 4" xfId="37882" xr:uid="{00000000-0005-0000-0000-000080740000}"/>
    <cellStyle name="Normal 7 3 3 5 8" xfId="8818" xr:uid="{00000000-0005-0000-0000-000081740000}"/>
    <cellStyle name="Normal 7 3 3 5 8 2" xfId="26171" xr:uid="{00000000-0005-0000-0000-000082740000}"/>
    <cellStyle name="Normal 7 3 3 5 8 3" xfId="43517" xr:uid="{00000000-0005-0000-0000-000083740000}"/>
    <cellStyle name="Normal 7 3 3 5 9" xfId="17498" xr:uid="{00000000-0005-0000-0000-000084740000}"/>
    <cellStyle name="Normal 7 3 3 6" xfId="782" xr:uid="{00000000-0005-0000-0000-000085740000}"/>
    <cellStyle name="Normal 7 3 3 6 2" xfId="2595" xr:uid="{00000000-0005-0000-0000-000086740000}"/>
    <cellStyle name="Normal 7 3 3 6 2 2" xfId="8377" xr:uid="{00000000-0005-0000-0000-000087740000}"/>
    <cellStyle name="Normal 7 3 3 6 2 2 2" xfId="17050" xr:uid="{00000000-0005-0000-0000-000088740000}"/>
    <cellStyle name="Normal 7 3 3 6 2 2 2 2" xfId="34403" xr:uid="{00000000-0005-0000-0000-000089740000}"/>
    <cellStyle name="Normal 7 3 3 6 2 2 2 3" xfId="51749" xr:uid="{00000000-0005-0000-0000-00008A740000}"/>
    <cellStyle name="Normal 7 3 3 6 2 2 3" xfId="25730" xr:uid="{00000000-0005-0000-0000-00008B740000}"/>
    <cellStyle name="Normal 7 3 3 6 2 2 4" xfId="43076" xr:uid="{00000000-0005-0000-0000-00008C740000}"/>
    <cellStyle name="Normal 7 3 3 6 2 3" xfId="4408" xr:uid="{00000000-0005-0000-0000-00008D740000}"/>
    <cellStyle name="Normal 7 3 3 6 2 3 2" xfId="13081" xr:uid="{00000000-0005-0000-0000-00008E740000}"/>
    <cellStyle name="Normal 7 3 3 6 2 3 2 2" xfId="30434" xr:uid="{00000000-0005-0000-0000-00008F740000}"/>
    <cellStyle name="Normal 7 3 3 6 2 3 2 3" xfId="47780" xr:uid="{00000000-0005-0000-0000-000090740000}"/>
    <cellStyle name="Normal 7 3 3 6 2 3 3" xfId="21761" xr:uid="{00000000-0005-0000-0000-000091740000}"/>
    <cellStyle name="Normal 7 3 3 6 2 3 4" xfId="39107" xr:uid="{00000000-0005-0000-0000-000092740000}"/>
    <cellStyle name="Normal 7 3 3 6 2 4" xfId="11268" xr:uid="{00000000-0005-0000-0000-000093740000}"/>
    <cellStyle name="Normal 7 3 3 6 2 4 2" xfId="28621" xr:uid="{00000000-0005-0000-0000-000094740000}"/>
    <cellStyle name="Normal 7 3 3 6 2 4 3" xfId="45967" xr:uid="{00000000-0005-0000-0000-000095740000}"/>
    <cellStyle name="Normal 7 3 3 6 2 5" xfId="19948" xr:uid="{00000000-0005-0000-0000-000096740000}"/>
    <cellStyle name="Normal 7 3 3 6 2 6" xfId="37294" xr:uid="{00000000-0005-0000-0000-000097740000}"/>
    <cellStyle name="Normal 7 3 3 6 3" xfId="1517" xr:uid="{00000000-0005-0000-0000-000098740000}"/>
    <cellStyle name="Normal 7 3 3 6 3 2" xfId="7299" xr:uid="{00000000-0005-0000-0000-000099740000}"/>
    <cellStyle name="Normal 7 3 3 6 3 2 2" xfId="15972" xr:uid="{00000000-0005-0000-0000-00009A740000}"/>
    <cellStyle name="Normal 7 3 3 6 3 2 2 2" xfId="33325" xr:uid="{00000000-0005-0000-0000-00009B740000}"/>
    <cellStyle name="Normal 7 3 3 6 3 2 2 3" xfId="50671" xr:uid="{00000000-0005-0000-0000-00009C740000}"/>
    <cellStyle name="Normal 7 3 3 6 3 2 3" xfId="24652" xr:uid="{00000000-0005-0000-0000-00009D740000}"/>
    <cellStyle name="Normal 7 3 3 6 3 2 4" xfId="41998" xr:uid="{00000000-0005-0000-0000-00009E740000}"/>
    <cellStyle name="Normal 7 3 3 6 3 3" xfId="5143" xr:uid="{00000000-0005-0000-0000-00009F740000}"/>
    <cellStyle name="Normal 7 3 3 6 3 3 2" xfId="13816" xr:uid="{00000000-0005-0000-0000-0000A0740000}"/>
    <cellStyle name="Normal 7 3 3 6 3 3 2 2" xfId="31169" xr:uid="{00000000-0005-0000-0000-0000A1740000}"/>
    <cellStyle name="Normal 7 3 3 6 3 3 2 3" xfId="48515" xr:uid="{00000000-0005-0000-0000-0000A2740000}"/>
    <cellStyle name="Normal 7 3 3 6 3 3 3" xfId="22496" xr:uid="{00000000-0005-0000-0000-0000A3740000}"/>
    <cellStyle name="Normal 7 3 3 6 3 3 4" xfId="39842" xr:uid="{00000000-0005-0000-0000-0000A4740000}"/>
    <cellStyle name="Normal 7 3 3 6 3 4" xfId="10190" xr:uid="{00000000-0005-0000-0000-0000A5740000}"/>
    <cellStyle name="Normal 7 3 3 6 3 4 2" xfId="27543" xr:uid="{00000000-0005-0000-0000-0000A6740000}"/>
    <cellStyle name="Normal 7 3 3 6 3 4 3" xfId="44889" xr:uid="{00000000-0005-0000-0000-0000A7740000}"/>
    <cellStyle name="Normal 7 3 3 6 3 5" xfId="18870" xr:uid="{00000000-0005-0000-0000-0000A8740000}"/>
    <cellStyle name="Normal 7 3 3 6 3 6" xfId="36216" xr:uid="{00000000-0005-0000-0000-0000A9740000}"/>
    <cellStyle name="Normal 7 3 3 6 4" xfId="6564" xr:uid="{00000000-0005-0000-0000-0000AA740000}"/>
    <cellStyle name="Normal 7 3 3 6 4 2" xfId="15237" xr:uid="{00000000-0005-0000-0000-0000AB740000}"/>
    <cellStyle name="Normal 7 3 3 6 4 2 2" xfId="32590" xr:uid="{00000000-0005-0000-0000-0000AC740000}"/>
    <cellStyle name="Normal 7 3 3 6 4 2 3" xfId="49936" xr:uid="{00000000-0005-0000-0000-0000AD740000}"/>
    <cellStyle name="Normal 7 3 3 6 4 3" xfId="23917" xr:uid="{00000000-0005-0000-0000-0000AE740000}"/>
    <cellStyle name="Normal 7 3 3 6 4 4" xfId="41263" xr:uid="{00000000-0005-0000-0000-0000AF740000}"/>
    <cellStyle name="Normal 7 3 3 6 5" xfId="3330" xr:uid="{00000000-0005-0000-0000-0000B0740000}"/>
    <cellStyle name="Normal 7 3 3 6 5 2" xfId="12003" xr:uid="{00000000-0005-0000-0000-0000B1740000}"/>
    <cellStyle name="Normal 7 3 3 6 5 2 2" xfId="29356" xr:uid="{00000000-0005-0000-0000-0000B2740000}"/>
    <cellStyle name="Normal 7 3 3 6 5 2 3" xfId="46702" xr:uid="{00000000-0005-0000-0000-0000B3740000}"/>
    <cellStyle name="Normal 7 3 3 6 5 3" xfId="20683" xr:uid="{00000000-0005-0000-0000-0000B4740000}"/>
    <cellStyle name="Normal 7 3 3 6 5 4" xfId="38029" xr:uid="{00000000-0005-0000-0000-0000B5740000}"/>
    <cellStyle name="Normal 7 3 3 6 6" xfId="9455" xr:uid="{00000000-0005-0000-0000-0000B6740000}"/>
    <cellStyle name="Normal 7 3 3 6 6 2" xfId="26808" xr:uid="{00000000-0005-0000-0000-0000B7740000}"/>
    <cellStyle name="Normal 7 3 3 6 6 3" xfId="44154" xr:uid="{00000000-0005-0000-0000-0000B8740000}"/>
    <cellStyle name="Normal 7 3 3 6 7" xfId="18135" xr:uid="{00000000-0005-0000-0000-0000B9740000}"/>
    <cellStyle name="Normal 7 3 3 6 8" xfId="35481" xr:uid="{00000000-0005-0000-0000-0000BA740000}"/>
    <cellStyle name="Normal 7 3 3 7" xfId="390" xr:uid="{00000000-0005-0000-0000-0000BB740000}"/>
    <cellStyle name="Normal 7 3 3 7 2" xfId="2203" xr:uid="{00000000-0005-0000-0000-0000BC740000}"/>
    <cellStyle name="Normal 7 3 3 7 2 2" xfId="7985" xr:uid="{00000000-0005-0000-0000-0000BD740000}"/>
    <cellStyle name="Normal 7 3 3 7 2 2 2" xfId="16658" xr:uid="{00000000-0005-0000-0000-0000BE740000}"/>
    <cellStyle name="Normal 7 3 3 7 2 2 2 2" xfId="34011" xr:uid="{00000000-0005-0000-0000-0000BF740000}"/>
    <cellStyle name="Normal 7 3 3 7 2 2 2 3" xfId="51357" xr:uid="{00000000-0005-0000-0000-0000C0740000}"/>
    <cellStyle name="Normal 7 3 3 7 2 2 3" xfId="25338" xr:uid="{00000000-0005-0000-0000-0000C1740000}"/>
    <cellStyle name="Normal 7 3 3 7 2 2 4" xfId="42684" xr:uid="{00000000-0005-0000-0000-0000C2740000}"/>
    <cellStyle name="Normal 7 3 3 7 2 3" xfId="5486" xr:uid="{00000000-0005-0000-0000-0000C3740000}"/>
    <cellStyle name="Normal 7 3 3 7 2 3 2" xfId="14159" xr:uid="{00000000-0005-0000-0000-0000C4740000}"/>
    <cellStyle name="Normal 7 3 3 7 2 3 2 2" xfId="31512" xr:uid="{00000000-0005-0000-0000-0000C5740000}"/>
    <cellStyle name="Normal 7 3 3 7 2 3 2 3" xfId="48858" xr:uid="{00000000-0005-0000-0000-0000C6740000}"/>
    <cellStyle name="Normal 7 3 3 7 2 3 3" xfId="22839" xr:uid="{00000000-0005-0000-0000-0000C7740000}"/>
    <cellStyle name="Normal 7 3 3 7 2 3 4" xfId="40185" xr:uid="{00000000-0005-0000-0000-0000C8740000}"/>
    <cellStyle name="Normal 7 3 3 7 2 4" xfId="10876" xr:uid="{00000000-0005-0000-0000-0000C9740000}"/>
    <cellStyle name="Normal 7 3 3 7 2 4 2" xfId="28229" xr:uid="{00000000-0005-0000-0000-0000CA740000}"/>
    <cellStyle name="Normal 7 3 3 7 2 4 3" xfId="45575" xr:uid="{00000000-0005-0000-0000-0000CB740000}"/>
    <cellStyle name="Normal 7 3 3 7 2 5" xfId="19556" xr:uid="{00000000-0005-0000-0000-0000CC740000}"/>
    <cellStyle name="Normal 7 3 3 7 2 6" xfId="36902" xr:uid="{00000000-0005-0000-0000-0000CD740000}"/>
    <cellStyle name="Normal 7 3 3 7 3" xfId="6172" xr:uid="{00000000-0005-0000-0000-0000CE740000}"/>
    <cellStyle name="Normal 7 3 3 7 3 2" xfId="14845" xr:uid="{00000000-0005-0000-0000-0000CF740000}"/>
    <cellStyle name="Normal 7 3 3 7 3 2 2" xfId="32198" xr:uid="{00000000-0005-0000-0000-0000D0740000}"/>
    <cellStyle name="Normal 7 3 3 7 3 2 3" xfId="49544" xr:uid="{00000000-0005-0000-0000-0000D1740000}"/>
    <cellStyle name="Normal 7 3 3 7 3 3" xfId="23525" xr:uid="{00000000-0005-0000-0000-0000D2740000}"/>
    <cellStyle name="Normal 7 3 3 7 3 4" xfId="40871" xr:uid="{00000000-0005-0000-0000-0000D3740000}"/>
    <cellStyle name="Normal 7 3 3 7 4" xfId="4016" xr:uid="{00000000-0005-0000-0000-0000D4740000}"/>
    <cellStyle name="Normal 7 3 3 7 4 2" xfId="12689" xr:uid="{00000000-0005-0000-0000-0000D5740000}"/>
    <cellStyle name="Normal 7 3 3 7 4 2 2" xfId="30042" xr:uid="{00000000-0005-0000-0000-0000D6740000}"/>
    <cellStyle name="Normal 7 3 3 7 4 2 3" xfId="47388" xr:uid="{00000000-0005-0000-0000-0000D7740000}"/>
    <cellStyle name="Normal 7 3 3 7 4 3" xfId="21369" xr:uid="{00000000-0005-0000-0000-0000D8740000}"/>
    <cellStyle name="Normal 7 3 3 7 4 4" xfId="38715" xr:uid="{00000000-0005-0000-0000-0000D9740000}"/>
    <cellStyle name="Normal 7 3 3 7 5" xfId="9063" xr:uid="{00000000-0005-0000-0000-0000DA740000}"/>
    <cellStyle name="Normal 7 3 3 7 5 2" xfId="26416" xr:uid="{00000000-0005-0000-0000-0000DB740000}"/>
    <cellStyle name="Normal 7 3 3 7 5 3" xfId="43762" xr:uid="{00000000-0005-0000-0000-0000DC740000}"/>
    <cellStyle name="Normal 7 3 3 7 6" xfId="17743" xr:uid="{00000000-0005-0000-0000-0000DD740000}"/>
    <cellStyle name="Normal 7 3 3 7 7" xfId="35089" xr:uid="{00000000-0005-0000-0000-0000DE740000}"/>
    <cellStyle name="Normal 7 3 3 8" xfId="1860" xr:uid="{00000000-0005-0000-0000-0000DF740000}"/>
    <cellStyle name="Normal 7 3 3 8 2" xfId="7642" xr:uid="{00000000-0005-0000-0000-0000E0740000}"/>
    <cellStyle name="Normal 7 3 3 8 2 2" xfId="16315" xr:uid="{00000000-0005-0000-0000-0000E1740000}"/>
    <cellStyle name="Normal 7 3 3 8 2 2 2" xfId="33668" xr:uid="{00000000-0005-0000-0000-0000E2740000}"/>
    <cellStyle name="Normal 7 3 3 8 2 2 3" xfId="51014" xr:uid="{00000000-0005-0000-0000-0000E3740000}"/>
    <cellStyle name="Normal 7 3 3 8 2 3" xfId="24995" xr:uid="{00000000-0005-0000-0000-0000E4740000}"/>
    <cellStyle name="Normal 7 3 3 8 2 4" xfId="42341" xr:uid="{00000000-0005-0000-0000-0000E5740000}"/>
    <cellStyle name="Normal 7 3 3 8 3" xfId="3673" xr:uid="{00000000-0005-0000-0000-0000E6740000}"/>
    <cellStyle name="Normal 7 3 3 8 3 2" xfId="12346" xr:uid="{00000000-0005-0000-0000-0000E7740000}"/>
    <cellStyle name="Normal 7 3 3 8 3 2 2" xfId="29699" xr:uid="{00000000-0005-0000-0000-0000E8740000}"/>
    <cellStyle name="Normal 7 3 3 8 3 2 3" xfId="47045" xr:uid="{00000000-0005-0000-0000-0000E9740000}"/>
    <cellStyle name="Normal 7 3 3 8 3 3" xfId="21026" xr:uid="{00000000-0005-0000-0000-0000EA740000}"/>
    <cellStyle name="Normal 7 3 3 8 3 4" xfId="38372" xr:uid="{00000000-0005-0000-0000-0000EB740000}"/>
    <cellStyle name="Normal 7 3 3 8 4" xfId="10533" xr:uid="{00000000-0005-0000-0000-0000EC740000}"/>
    <cellStyle name="Normal 7 3 3 8 4 2" xfId="27886" xr:uid="{00000000-0005-0000-0000-0000ED740000}"/>
    <cellStyle name="Normal 7 3 3 8 4 3" xfId="45232" xr:uid="{00000000-0005-0000-0000-0000EE740000}"/>
    <cellStyle name="Normal 7 3 3 8 5" xfId="19213" xr:uid="{00000000-0005-0000-0000-0000EF740000}"/>
    <cellStyle name="Normal 7 3 3 8 6" xfId="36559" xr:uid="{00000000-0005-0000-0000-0000F0740000}"/>
    <cellStyle name="Normal 7 3 3 9" xfId="1125" xr:uid="{00000000-0005-0000-0000-0000F1740000}"/>
    <cellStyle name="Normal 7 3 3 9 2" xfId="6907" xr:uid="{00000000-0005-0000-0000-0000F2740000}"/>
    <cellStyle name="Normal 7 3 3 9 2 2" xfId="15580" xr:uid="{00000000-0005-0000-0000-0000F3740000}"/>
    <cellStyle name="Normal 7 3 3 9 2 2 2" xfId="32933" xr:uid="{00000000-0005-0000-0000-0000F4740000}"/>
    <cellStyle name="Normal 7 3 3 9 2 2 3" xfId="50279" xr:uid="{00000000-0005-0000-0000-0000F5740000}"/>
    <cellStyle name="Normal 7 3 3 9 2 3" xfId="24260" xr:uid="{00000000-0005-0000-0000-0000F6740000}"/>
    <cellStyle name="Normal 7 3 3 9 2 4" xfId="41606" xr:uid="{00000000-0005-0000-0000-0000F7740000}"/>
    <cellStyle name="Normal 7 3 3 9 3" xfId="4751" xr:uid="{00000000-0005-0000-0000-0000F8740000}"/>
    <cellStyle name="Normal 7 3 3 9 3 2" xfId="13424" xr:uid="{00000000-0005-0000-0000-0000F9740000}"/>
    <cellStyle name="Normal 7 3 3 9 3 2 2" xfId="30777" xr:uid="{00000000-0005-0000-0000-0000FA740000}"/>
    <cellStyle name="Normal 7 3 3 9 3 2 3" xfId="48123" xr:uid="{00000000-0005-0000-0000-0000FB740000}"/>
    <cellStyle name="Normal 7 3 3 9 3 3" xfId="22104" xr:uid="{00000000-0005-0000-0000-0000FC740000}"/>
    <cellStyle name="Normal 7 3 3 9 3 4" xfId="39450" xr:uid="{00000000-0005-0000-0000-0000FD740000}"/>
    <cellStyle name="Normal 7 3 3 9 4" xfId="9798" xr:uid="{00000000-0005-0000-0000-0000FE740000}"/>
    <cellStyle name="Normal 7 3 3 9 4 2" xfId="27151" xr:uid="{00000000-0005-0000-0000-0000FF740000}"/>
    <cellStyle name="Normal 7 3 3 9 4 3" xfId="44497" xr:uid="{00000000-0005-0000-0000-000000750000}"/>
    <cellStyle name="Normal 7 3 3 9 5" xfId="18478" xr:uid="{00000000-0005-0000-0000-000001750000}"/>
    <cellStyle name="Normal 7 3 3 9 6" xfId="35824" xr:uid="{00000000-0005-0000-0000-000002750000}"/>
    <cellStyle name="Normal 7 3 4" xfId="67" xr:uid="{00000000-0005-0000-0000-000003750000}"/>
    <cellStyle name="Normal 7 3 4 10" xfId="8740" xr:uid="{00000000-0005-0000-0000-000004750000}"/>
    <cellStyle name="Normal 7 3 4 10 2" xfId="26093" xr:uid="{00000000-0005-0000-0000-000005750000}"/>
    <cellStyle name="Normal 7 3 4 10 3" xfId="43439" xr:uid="{00000000-0005-0000-0000-000006750000}"/>
    <cellStyle name="Normal 7 3 4 11" xfId="17420" xr:uid="{00000000-0005-0000-0000-000007750000}"/>
    <cellStyle name="Normal 7 3 4 12" xfId="34766" xr:uid="{00000000-0005-0000-0000-000008750000}"/>
    <cellStyle name="Normal 7 3 4 2" xfId="312" xr:uid="{00000000-0005-0000-0000-000009750000}"/>
    <cellStyle name="Normal 7 3 4 2 10" xfId="35011" xr:uid="{00000000-0005-0000-0000-00000A750000}"/>
    <cellStyle name="Normal 7 3 4 2 2" xfId="1047" xr:uid="{00000000-0005-0000-0000-00000B750000}"/>
    <cellStyle name="Normal 7 3 4 2 2 2" xfId="2860" xr:uid="{00000000-0005-0000-0000-00000C750000}"/>
    <cellStyle name="Normal 7 3 4 2 2 2 2" xfId="8642" xr:uid="{00000000-0005-0000-0000-00000D750000}"/>
    <cellStyle name="Normal 7 3 4 2 2 2 2 2" xfId="17315" xr:uid="{00000000-0005-0000-0000-00000E750000}"/>
    <cellStyle name="Normal 7 3 4 2 2 2 2 2 2" xfId="34668" xr:uid="{00000000-0005-0000-0000-00000F750000}"/>
    <cellStyle name="Normal 7 3 4 2 2 2 2 2 3" xfId="52014" xr:uid="{00000000-0005-0000-0000-000010750000}"/>
    <cellStyle name="Normal 7 3 4 2 2 2 2 3" xfId="25995" xr:uid="{00000000-0005-0000-0000-000011750000}"/>
    <cellStyle name="Normal 7 3 4 2 2 2 2 4" xfId="43341" xr:uid="{00000000-0005-0000-0000-000012750000}"/>
    <cellStyle name="Normal 7 3 4 2 2 2 3" xfId="4673" xr:uid="{00000000-0005-0000-0000-000013750000}"/>
    <cellStyle name="Normal 7 3 4 2 2 2 3 2" xfId="13346" xr:uid="{00000000-0005-0000-0000-000014750000}"/>
    <cellStyle name="Normal 7 3 4 2 2 2 3 2 2" xfId="30699" xr:uid="{00000000-0005-0000-0000-000015750000}"/>
    <cellStyle name="Normal 7 3 4 2 2 2 3 2 3" xfId="48045" xr:uid="{00000000-0005-0000-0000-000016750000}"/>
    <cellStyle name="Normal 7 3 4 2 2 2 3 3" xfId="22026" xr:uid="{00000000-0005-0000-0000-000017750000}"/>
    <cellStyle name="Normal 7 3 4 2 2 2 3 4" xfId="39372" xr:uid="{00000000-0005-0000-0000-000018750000}"/>
    <cellStyle name="Normal 7 3 4 2 2 2 4" xfId="11533" xr:uid="{00000000-0005-0000-0000-000019750000}"/>
    <cellStyle name="Normal 7 3 4 2 2 2 4 2" xfId="28886" xr:uid="{00000000-0005-0000-0000-00001A750000}"/>
    <cellStyle name="Normal 7 3 4 2 2 2 4 3" xfId="46232" xr:uid="{00000000-0005-0000-0000-00001B750000}"/>
    <cellStyle name="Normal 7 3 4 2 2 2 5" xfId="20213" xr:uid="{00000000-0005-0000-0000-00001C750000}"/>
    <cellStyle name="Normal 7 3 4 2 2 2 6" xfId="37559" xr:uid="{00000000-0005-0000-0000-00001D750000}"/>
    <cellStyle name="Normal 7 3 4 2 2 3" xfId="1782" xr:uid="{00000000-0005-0000-0000-00001E750000}"/>
    <cellStyle name="Normal 7 3 4 2 2 3 2" xfId="7564" xr:uid="{00000000-0005-0000-0000-00001F750000}"/>
    <cellStyle name="Normal 7 3 4 2 2 3 2 2" xfId="16237" xr:uid="{00000000-0005-0000-0000-000020750000}"/>
    <cellStyle name="Normal 7 3 4 2 2 3 2 2 2" xfId="33590" xr:uid="{00000000-0005-0000-0000-000021750000}"/>
    <cellStyle name="Normal 7 3 4 2 2 3 2 2 3" xfId="50936" xr:uid="{00000000-0005-0000-0000-000022750000}"/>
    <cellStyle name="Normal 7 3 4 2 2 3 2 3" xfId="24917" xr:uid="{00000000-0005-0000-0000-000023750000}"/>
    <cellStyle name="Normal 7 3 4 2 2 3 2 4" xfId="42263" xr:uid="{00000000-0005-0000-0000-000024750000}"/>
    <cellStyle name="Normal 7 3 4 2 2 3 3" xfId="5408" xr:uid="{00000000-0005-0000-0000-000025750000}"/>
    <cellStyle name="Normal 7 3 4 2 2 3 3 2" xfId="14081" xr:uid="{00000000-0005-0000-0000-000026750000}"/>
    <cellStyle name="Normal 7 3 4 2 2 3 3 2 2" xfId="31434" xr:uid="{00000000-0005-0000-0000-000027750000}"/>
    <cellStyle name="Normal 7 3 4 2 2 3 3 2 3" xfId="48780" xr:uid="{00000000-0005-0000-0000-000028750000}"/>
    <cellStyle name="Normal 7 3 4 2 2 3 3 3" xfId="22761" xr:uid="{00000000-0005-0000-0000-000029750000}"/>
    <cellStyle name="Normal 7 3 4 2 2 3 3 4" xfId="40107" xr:uid="{00000000-0005-0000-0000-00002A750000}"/>
    <cellStyle name="Normal 7 3 4 2 2 3 4" xfId="10455" xr:uid="{00000000-0005-0000-0000-00002B750000}"/>
    <cellStyle name="Normal 7 3 4 2 2 3 4 2" xfId="27808" xr:uid="{00000000-0005-0000-0000-00002C750000}"/>
    <cellStyle name="Normal 7 3 4 2 2 3 4 3" xfId="45154" xr:uid="{00000000-0005-0000-0000-00002D750000}"/>
    <cellStyle name="Normal 7 3 4 2 2 3 5" xfId="19135" xr:uid="{00000000-0005-0000-0000-00002E750000}"/>
    <cellStyle name="Normal 7 3 4 2 2 3 6" xfId="36481" xr:uid="{00000000-0005-0000-0000-00002F750000}"/>
    <cellStyle name="Normal 7 3 4 2 2 4" xfId="6829" xr:uid="{00000000-0005-0000-0000-000030750000}"/>
    <cellStyle name="Normal 7 3 4 2 2 4 2" xfId="15502" xr:uid="{00000000-0005-0000-0000-000031750000}"/>
    <cellStyle name="Normal 7 3 4 2 2 4 2 2" xfId="32855" xr:uid="{00000000-0005-0000-0000-000032750000}"/>
    <cellStyle name="Normal 7 3 4 2 2 4 2 3" xfId="50201" xr:uid="{00000000-0005-0000-0000-000033750000}"/>
    <cellStyle name="Normal 7 3 4 2 2 4 3" xfId="24182" xr:uid="{00000000-0005-0000-0000-000034750000}"/>
    <cellStyle name="Normal 7 3 4 2 2 4 4" xfId="41528" xr:uid="{00000000-0005-0000-0000-000035750000}"/>
    <cellStyle name="Normal 7 3 4 2 2 5" xfId="3595" xr:uid="{00000000-0005-0000-0000-000036750000}"/>
    <cellStyle name="Normal 7 3 4 2 2 5 2" xfId="12268" xr:uid="{00000000-0005-0000-0000-000037750000}"/>
    <cellStyle name="Normal 7 3 4 2 2 5 2 2" xfId="29621" xr:uid="{00000000-0005-0000-0000-000038750000}"/>
    <cellStyle name="Normal 7 3 4 2 2 5 2 3" xfId="46967" xr:uid="{00000000-0005-0000-0000-000039750000}"/>
    <cellStyle name="Normal 7 3 4 2 2 5 3" xfId="20948" xr:uid="{00000000-0005-0000-0000-00003A750000}"/>
    <cellStyle name="Normal 7 3 4 2 2 5 4" xfId="38294" xr:uid="{00000000-0005-0000-0000-00003B750000}"/>
    <cellStyle name="Normal 7 3 4 2 2 6" xfId="9720" xr:uid="{00000000-0005-0000-0000-00003C750000}"/>
    <cellStyle name="Normal 7 3 4 2 2 6 2" xfId="27073" xr:uid="{00000000-0005-0000-0000-00003D750000}"/>
    <cellStyle name="Normal 7 3 4 2 2 6 3" xfId="44419" xr:uid="{00000000-0005-0000-0000-00003E750000}"/>
    <cellStyle name="Normal 7 3 4 2 2 7" xfId="18400" xr:uid="{00000000-0005-0000-0000-00003F750000}"/>
    <cellStyle name="Normal 7 3 4 2 2 8" xfId="35746" xr:uid="{00000000-0005-0000-0000-000040750000}"/>
    <cellStyle name="Normal 7 3 4 2 3" xfId="557" xr:uid="{00000000-0005-0000-0000-000041750000}"/>
    <cellStyle name="Normal 7 3 4 2 3 2" xfId="2370" xr:uid="{00000000-0005-0000-0000-000042750000}"/>
    <cellStyle name="Normal 7 3 4 2 3 2 2" xfId="8152" xr:uid="{00000000-0005-0000-0000-000043750000}"/>
    <cellStyle name="Normal 7 3 4 2 3 2 2 2" xfId="16825" xr:uid="{00000000-0005-0000-0000-000044750000}"/>
    <cellStyle name="Normal 7 3 4 2 3 2 2 2 2" xfId="34178" xr:uid="{00000000-0005-0000-0000-000045750000}"/>
    <cellStyle name="Normal 7 3 4 2 3 2 2 2 3" xfId="51524" xr:uid="{00000000-0005-0000-0000-000046750000}"/>
    <cellStyle name="Normal 7 3 4 2 3 2 2 3" xfId="25505" xr:uid="{00000000-0005-0000-0000-000047750000}"/>
    <cellStyle name="Normal 7 3 4 2 3 2 2 4" xfId="42851" xr:uid="{00000000-0005-0000-0000-000048750000}"/>
    <cellStyle name="Normal 7 3 4 2 3 2 3" xfId="5653" xr:uid="{00000000-0005-0000-0000-000049750000}"/>
    <cellStyle name="Normal 7 3 4 2 3 2 3 2" xfId="14326" xr:uid="{00000000-0005-0000-0000-00004A750000}"/>
    <cellStyle name="Normal 7 3 4 2 3 2 3 2 2" xfId="31679" xr:uid="{00000000-0005-0000-0000-00004B750000}"/>
    <cellStyle name="Normal 7 3 4 2 3 2 3 2 3" xfId="49025" xr:uid="{00000000-0005-0000-0000-00004C750000}"/>
    <cellStyle name="Normal 7 3 4 2 3 2 3 3" xfId="23006" xr:uid="{00000000-0005-0000-0000-00004D750000}"/>
    <cellStyle name="Normal 7 3 4 2 3 2 3 4" xfId="40352" xr:uid="{00000000-0005-0000-0000-00004E750000}"/>
    <cellStyle name="Normal 7 3 4 2 3 2 4" xfId="11043" xr:uid="{00000000-0005-0000-0000-00004F750000}"/>
    <cellStyle name="Normal 7 3 4 2 3 2 4 2" xfId="28396" xr:uid="{00000000-0005-0000-0000-000050750000}"/>
    <cellStyle name="Normal 7 3 4 2 3 2 4 3" xfId="45742" xr:uid="{00000000-0005-0000-0000-000051750000}"/>
    <cellStyle name="Normal 7 3 4 2 3 2 5" xfId="19723" xr:uid="{00000000-0005-0000-0000-000052750000}"/>
    <cellStyle name="Normal 7 3 4 2 3 2 6" xfId="37069" xr:uid="{00000000-0005-0000-0000-000053750000}"/>
    <cellStyle name="Normal 7 3 4 2 3 3" xfId="6339" xr:uid="{00000000-0005-0000-0000-000054750000}"/>
    <cellStyle name="Normal 7 3 4 2 3 3 2" xfId="15012" xr:uid="{00000000-0005-0000-0000-000055750000}"/>
    <cellStyle name="Normal 7 3 4 2 3 3 2 2" xfId="32365" xr:uid="{00000000-0005-0000-0000-000056750000}"/>
    <cellStyle name="Normal 7 3 4 2 3 3 2 3" xfId="49711" xr:uid="{00000000-0005-0000-0000-000057750000}"/>
    <cellStyle name="Normal 7 3 4 2 3 3 3" xfId="23692" xr:uid="{00000000-0005-0000-0000-000058750000}"/>
    <cellStyle name="Normal 7 3 4 2 3 3 4" xfId="41038" xr:uid="{00000000-0005-0000-0000-000059750000}"/>
    <cellStyle name="Normal 7 3 4 2 3 4" xfId="4183" xr:uid="{00000000-0005-0000-0000-00005A750000}"/>
    <cellStyle name="Normal 7 3 4 2 3 4 2" xfId="12856" xr:uid="{00000000-0005-0000-0000-00005B750000}"/>
    <cellStyle name="Normal 7 3 4 2 3 4 2 2" xfId="30209" xr:uid="{00000000-0005-0000-0000-00005C750000}"/>
    <cellStyle name="Normal 7 3 4 2 3 4 2 3" xfId="47555" xr:uid="{00000000-0005-0000-0000-00005D750000}"/>
    <cellStyle name="Normal 7 3 4 2 3 4 3" xfId="21536" xr:uid="{00000000-0005-0000-0000-00005E750000}"/>
    <cellStyle name="Normal 7 3 4 2 3 4 4" xfId="38882" xr:uid="{00000000-0005-0000-0000-00005F750000}"/>
    <cellStyle name="Normal 7 3 4 2 3 5" xfId="9230" xr:uid="{00000000-0005-0000-0000-000060750000}"/>
    <cellStyle name="Normal 7 3 4 2 3 5 2" xfId="26583" xr:uid="{00000000-0005-0000-0000-000061750000}"/>
    <cellStyle name="Normal 7 3 4 2 3 5 3" xfId="43929" xr:uid="{00000000-0005-0000-0000-000062750000}"/>
    <cellStyle name="Normal 7 3 4 2 3 6" xfId="17910" xr:uid="{00000000-0005-0000-0000-000063750000}"/>
    <cellStyle name="Normal 7 3 4 2 3 7" xfId="35256" xr:uid="{00000000-0005-0000-0000-000064750000}"/>
    <cellStyle name="Normal 7 3 4 2 4" xfId="2125" xr:uid="{00000000-0005-0000-0000-000065750000}"/>
    <cellStyle name="Normal 7 3 4 2 4 2" xfId="7907" xr:uid="{00000000-0005-0000-0000-000066750000}"/>
    <cellStyle name="Normal 7 3 4 2 4 2 2" xfId="16580" xr:uid="{00000000-0005-0000-0000-000067750000}"/>
    <cellStyle name="Normal 7 3 4 2 4 2 2 2" xfId="33933" xr:uid="{00000000-0005-0000-0000-000068750000}"/>
    <cellStyle name="Normal 7 3 4 2 4 2 2 3" xfId="51279" xr:uid="{00000000-0005-0000-0000-000069750000}"/>
    <cellStyle name="Normal 7 3 4 2 4 2 3" xfId="25260" xr:uid="{00000000-0005-0000-0000-00006A750000}"/>
    <cellStyle name="Normal 7 3 4 2 4 2 4" xfId="42606" xr:uid="{00000000-0005-0000-0000-00006B750000}"/>
    <cellStyle name="Normal 7 3 4 2 4 3" xfId="3938" xr:uid="{00000000-0005-0000-0000-00006C750000}"/>
    <cellStyle name="Normal 7 3 4 2 4 3 2" xfId="12611" xr:uid="{00000000-0005-0000-0000-00006D750000}"/>
    <cellStyle name="Normal 7 3 4 2 4 3 2 2" xfId="29964" xr:uid="{00000000-0005-0000-0000-00006E750000}"/>
    <cellStyle name="Normal 7 3 4 2 4 3 2 3" xfId="47310" xr:uid="{00000000-0005-0000-0000-00006F750000}"/>
    <cellStyle name="Normal 7 3 4 2 4 3 3" xfId="21291" xr:uid="{00000000-0005-0000-0000-000070750000}"/>
    <cellStyle name="Normal 7 3 4 2 4 3 4" xfId="38637" xr:uid="{00000000-0005-0000-0000-000071750000}"/>
    <cellStyle name="Normal 7 3 4 2 4 4" xfId="10798" xr:uid="{00000000-0005-0000-0000-000072750000}"/>
    <cellStyle name="Normal 7 3 4 2 4 4 2" xfId="28151" xr:uid="{00000000-0005-0000-0000-000073750000}"/>
    <cellStyle name="Normal 7 3 4 2 4 4 3" xfId="45497" xr:uid="{00000000-0005-0000-0000-000074750000}"/>
    <cellStyle name="Normal 7 3 4 2 4 5" xfId="19478" xr:uid="{00000000-0005-0000-0000-000075750000}"/>
    <cellStyle name="Normal 7 3 4 2 4 6" xfId="36824" xr:uid="{00000000-0005-0000-0000-000076750000}"/>
    <cellStyle name="Normal 7 3 4 2 5" xfId="1292" xr:uid="{00000000-0005-0000-0000-000077750000}"/>
    <cellStyle name="Normal 7 3 4 2 5 2" xfId="7074" xr:uid="{00000000-0005-0000-0000-000078750000}"/>
    <cellStyle name="Normal 7 3 4 2 5 2 2" xfId="15747" xr:uid="{00000000-0005-0000-0000-000079750000}"/>
    <cellStyle name="Normal 7 3 4 2 5 2 2 2" xfId="33100" xr:uid="{00000000-0005-0000-0000-00007A750000}"/>
    <cellStyle name="Normal 7 3 4 2 5 2 2 3" xfId="50446" xr:uid="{00000000-0005-0000-0000-00007B750000}"/>
    <cellStyle name="Normal 7 3 4 2 5 2 3" xfId="24427" xr:uid="{00000000-0005-0000-0000-00007C750000}"/>
    <cellStyle name="Normal 7 3 4 2 5 2 4" xfId="41773" xr:uid="{00000000-0005-0000-0000-00007D750000}"/>
    <cellStyle name="Normal 7 3 4 2 5 3" xfId="4918" xr:uid="{00000000-0005-0000-0000-00007E750000}"/>
    <cellStyle name="Normal 7 3 4 2 5 3 2" xfId="13591" xr:uid="{00000000-0005-0000-0000-00007F750000}"/>
    <cellStyle name="Normal 7 3 4 2 5 3 2 2" xfId="30944" xr:uid="{00000000-0005-0000-0000-000080750000}"/>
    <cellStyle name="Normal 7 3 4 2 5 3 2 3" xfId="48290" xr:uid="{00000000-0005-0000-0000-000081750000}"/>
    <cellStyle name="Normal 7 3 4 2 5 3 3" xfId="22271" xr:uid="{00000000-0005-0000-0000-000082750000}"/>
    <cellStyle name="Normal 7 3 4 2 5 3 4" xfId="39617" xr:uid="{00000000-0005-0000-0000-000083750000}"/>
    <cellStyle name="Normal 7 3 4 2 5 4" xfId="9965" xr:uid="{00000000-0005-0000-0000-000084750000}"/>
    <cellStyle name="Normal 7 3 4 2 5 4 2" xfId="27318" xr:uid="{00000000-0005-0000-0000-000085750000}"/>
    <cellStyle name="Normal 7 3 4 2 5 4 3" xfId="44664" xr:uid="{00000000-0005-0000-0000-000086750000}"/>
    <cellStyle name="Normal 7 3 4 2 5 5" xfId="18645" xr:uid="{00000000-0005-0000-0000-000087750000}"/>
    <cellStyle name="Normal 7 3 4 2 5 6" xfId="35991" xr:uid="{00000000-0005-0000-0000-000088750000}"/>
    <cellStyle name="Normal 7 3 4 2 6" xfId="6094" xr:uid="{00000000-0005-0000-0000-000089750000}"/>
    <cellStyle name="Normal 7 3 4 2 6 2" xfId="14767" xr:uid="{00000000-0005-0000-0000-00008A750000}"/>
    <cellStyle name="Normal 7 3 4 2 6 2 2" xfId="32120" xr:uid="{00000000-0005-0000-0000-00008B750000}"/>
    <cellStyle name="Normal 7 3 4 2 6 2 3" xfId="49466" xr:uid="{00000000-0005-0000-0000-00008C750000}"/>
    <cellStyle name="Normal 7 3 4 2 6 3" xfId="23447" xr:uid="{00000000-0005-0000-0000-00008D750000}"/>
    <cellStyle name="Normal 7 3 4 2 6 4" xfId="40793" xr:uid="{00000000-0005-0000-0000-00008E750000}"/>
    <cellStyle name="Normal 7 3 4 2 7" xfId="3105" xr:uid="{00000000-0005-0000-0000-00008F750000}"/>
    <cellStyle name="Normal 7 3 4 2 7 2" xfId="11778" xr:uid="{00000000-0005-0000-0000-000090750000}"/>
    <cellStyle name="Normal 7 3 4 2 7 2 2" xfId="29131" xr:uid="{00000000-0005-0000-0000-000091750000}"/>
    <cellStyle name="Normal 7 3 4 2 7 2 3" xfId="46477" xr:uid="{00000000-0005-0000-0000-000092750000}"/>
    <cellStyle name="Normal 7 3 4 2 7 3" xfId="20458" xr:uid="{00000000-0005-0000-0000-000093750000}"/>
    <cellStyle name="Normal 7 3 4 2 7 4" xfId="37804" xr:uid="{00000000-0005-0000-0000-000094750000}"/>
    <cellStyle name="Normal 7 3 4 2 8" xfId="8985" xr:uid="{00000000-0005-0000-0000-000095750000}"/>
    <cellStyle name="Normal 7 3 4 2 8 2" xfId="26338" xr:uid="{00000000-0005-0000-0000-000096750000}"/>
    <cellStyle name="Normal 7 3 4 2 8 3" xfId="43684" xr:uid="{00000000-0005-0000-0000-000097750000}"/>
    <cellStyle name="Normal 7 3 4 2 9" xfId="17665" xr:uid="{00000000-0005-0000-0000-000098750000}"/>
    <cellStyle name="Normal 7 3 4 3" xfId="214" xr:uid="{00000000-0005-0000-0000-000099750000}"/>
    <cellStyle name="Normal 7 3 4 3 10" xfId="34913" xr:uid="{00000000-0005-0000-0000-00009A750000}"/>
    <cellStyle name="Normal 7 3 4 3 2" xfId="949" xr:uid="{00000000-0005-0000-0000-00009B750000}"/>
    <cellStyle name="Normal 7 3 4 3 2 2" xfId="2762" xr:uid="{00000000-0005-0000-0000-00009C750000}"/>
    <cellStyle name="Normal 7 3 4 3 2 2 2" xfId="8544" xr:uid="{00000000-0005-0000-0000-00009D750000}"/>
    <cellStyle name="Normal 7 3 4 3 2 2 2 2" xfId="17217" xr:uid="{00000000-0005-0000-0000-00009E750000}"/>
    <cellStyle name="Normal 7 3 4 3 2 2 2 2 2" xfId="34570" xr:uid="{00000000-0005-0000-0000-00009F750000}"/>
    <cellStyle name="Normal 7 3 4 3 2 2 2 2 3" xfId="51916" xr:uid="{00000000-0005-0000-0000-0000A0750000}"/>
    <cellStyle name="Normal 7 3 4 3 2 2 2 3" xfId="25897" xr:uid="{00000000-0005-0000-0000-0000A1750000}"/>
    <cellStyle name="Normal 7 3 4 3 2 2 2 4" xfId="43243" xr:uid="{00000000-0005-0000-0000-0000A2750000}"/>
    <cellStyle name="Normal 7 3 4 3 2 2 3" xfId="4575" xr:uid="{00000000-0005-0000-0000-0000A3750000}"/>
    <cellStyle name="Normal 7 3 4 3 2 2 3 2" xfId="13248" xr:uid="{00000000-0005-0000-0000-0000A4750000}"/>
    <cellStyle name="Normal 7 3 4 3 2 2 3 2 2" xfId="30601" xr:uid="{00000000-0005-0000-0000-0000A5750000}"/>
    <cellStyle name="Normal 7 3 4 3 2 2 3 2 3" xfId="47947" xr:uid="{00000000-0005-0000-0000-0000A6750000}"/>
    <cellStyle name="Normal 7 3 4 3 2 2 3 3" xfId="21928" xr:uid="{00000000-0005-0000-0000-0000A7750000}"/>
    <cellStyle name="Normal 7 3 4 3 2 2 3 4" xfId="39274" xr:uid="{00000000-0005-0000-0000-0000A8750000}"/>
    <cellStyle name="Normal 7 3 4 3 2 2 4" xfId="11435" xr:uid="{00000000-0005-0000-0000-0000A9750000}"/>
    <cellStyle name="Normal 7 3 4 3 2 2 4 2" xfId="28788" xr:uid="{00000000-0005-0000-0000-0000AA750000}"/>
    <cellStyle name="Normal 7 3 4 3 2 2 4 3" xfId="46134" xr:uid="{00000000-0005-0000-0000-0000AB750000}"/>
    <cellStyle name="Normal 7 3 4 3 2 2 5" xfId="20115" xr:uid="{00000000-0005-0000-0000-0000AC750000}"/>
    <cellStyle name="Normal 7 3 4 3 2 2 6" xfId="37461" xr:uid="{00000000-0005-0000-0000-0000AD750000}"/>
    <cellStyle name="Normal 7 3 4 3 2 3" xfId="1684" xr:uid="{00000000-0005-0000-0000-0000AE750000}"/>
    <cellStyle name="Normal 7 3 4 3 2 3 2" xfId="7466" xr:uid="{00000000-0005-0000-0000-0000AF750000}"/>
    <cellStyle name="Normal 7 3 4 3 2 3 2 2" xfId="16139" xr:uid="{00000000-0005-0000-0000-0000B0750000}"/>
    <cellStyle name="Normal 7 3 4 3 2 3 2 2 2" xfId="33492" xr:uid="{00000000-0005-0000-0000-0000B1750000}"/>
    <cellStyle name="Normal 7 3 4 3 2 3 2 2 3" xfId="50838" xr:uid="{00000000-0005-0000-0000-0000B2750000}"/>
    <cellStyle name="Normal 7 3 4 3 2 3 2 3" xfId="24819" xr:uid="{00000000-0005-0000-0000-0000B3750000}"/>
    <cellStyle name="Normal 7 3 4 3 2 3 2 4" xfId="42165" xr:uid="{00000000-0005-0000-0000-0000B4750000}"/>
    <cellStyle name="Normal 7 3 4 3 2 3 3" xfId="5310" xr:uid="{00000000-0005-0000-0000-0000B5750000}"/>
    <cellStyle name="Normal 7 3 4 3 2 3 3 2" xfId="13983" xr:uid="{00000000-0005-0000-0000-0000B6750000}"/>
    <cellStyle name="Normal 7 3 4 3 2 3 3 2 2" xfId="31336" xr:uid="{00000000-0005-0000-0000-0000B7750000}"/>
    <cellStyle name="Normal 7 3 4 3 2 3 3 2 3" xfId="48682" xr:uid="{00000000-0005-0000-0000-0000B8750000}"/>
    <cellStyle name="Normal 7 3 4 3 2 3 3 3" xfId="22663" xr:uid="{00000000-0005-0000-0000-0000B9750000}"/>
    <cellStyle name="Normal 7 3 4 3 2 3 3 4" xfId="40009" xr:uid="{00000000-0005-0000-0000-0000BA750000}"/>
    <cellStyle name="Normal 7 3 4 3 2 3 4" xfId="10357" xr:uid="{00000000-0005-0000-0000-0000BB750000}"/>
    <cellStyle name="Normal 7 3 4 3 2 3 4 2" xfId="27710" xr:uid="{00000000-0005-0000-0000-0000BC750000}"/>
    <cellStyle name="Normal 7 3 4 3 2 3 4 3" xfId="45056" xr:uid="{00000000-0005-0000-0000-0000BD750000}"/>
    <cellStyle name="Normal 7 3 4 3 2 3 5" xfId="19037" xr:uid="{00000000-0005-0000-0000-0000BE750000}"/>
    <cellStyle name="Normal 7 3 4 3 2 3 6" xfId="36383" xr:uid="{00000000-0005-0000-0000-0000BF750000}"/>
    <cellStyle name="Normal 7 3 4 3 2 4" xfId="6731" xr:uid="{00000000-0005-0000-0000-0000C0750000}"/>
    <cellStyle name="Normal 7 3 4 3 2 4 2" xfId="15404" xr:uid="{00000000-0005-0000-0000-0000C1750000}"/>
    <cellStyle name="Normal 7 3 4 3 2 4 2 2" xfId="32757" xr:uid="{00000000-0005-0000-0000-0000C2750000}"/>
    <cellStyle name="Normal 7 3 4 3 2 4 2 3" xfId="50103" xr:uid="{00000000-0005-0000-0000-0000C3750000}"/>
    <cellStyle name="Normal 7 3 4 3 2 4 3" xfId="24084" xr:uid="{00000000-0005-0000-0000-0000C4750000}"/>
    <cellStyle name="Normal 7 3 4 3 2 4 4" xfId="41430" xr:uid="{00000000-0005-0000-0000-0000C5750000}"/>
    <cellStyle name="Normal 7 3 4 3 2 5" xfId="3497" xr:uid="{00000000-0005-0000-0000-0000C6750000}"/>
    <cellStyle name="Normal 7 3 4 3 2 5 2" xfId="12170" xr:uid="{00000000-0005-0000-0000-0000C7750000}"/>
    <cellStyle name="Normal 7 3 4 3 2 5 2 2" xfId="29523" xr:uid="{00000000-0005-0000-0000-0000C8750000}"/>
    <cellStyle name="Normal 7 3 4 3 2 5 2 3" xfId="46869" xr:uid="{00000000-0005-0000-0000-0000C9750000}"/>
    <cellStyle name="Normal 7 3 4 3 2 5 3" xfId="20850" xr:uid="{00000000-0005-0000-0000-0000CA750000}"/>
    <cellStyle name="Normal 7 3 4 3 2 5 4" xfId="38196" xr:uid="{00000000-0005-0000-0000-0000CB750000}"/>
    <cellStyle name="Normal 7 3 4 3 2 6" xfId="9622" xr:uid="{00000000-0005-0000-0000-0000CC750000}"/>
    <cellStyle name="Normal 7 3 4 3 2 6 2" xfId="26975" xr:uid="{00000000-0005-0000-0000-0000CD750000}"/>
    <cellStyle name="Normal 7 3 4 3 2 6 3" xfId="44321" xr:uid="{00000000-0005-0000-0000-0000CE750000}"/>
    <cellStyle name="Normal 7 3 4 3 2 7" xfId="18302" xr:uid="{00000000-0005-0000-0000-0000CF750000}"/>
    <cellStyle name="Normal 7 3 4 3 2 8" xfId="35648" xr:uid="{00000000-0005-0000-0000-0000D0750000}"/>
    <cellStyle name="Normal 7 3 4 3 3" xfId="704" xr:uid="{00000000-0005-0000-0000-0000D1750000}"/>
    <cellStyle name="Normal 7 3 4 3 3 2" xfId="2517" xr:uid="{00000000-0005-0000-0000-0000D2750000}"/>
    <cellStyle name="Normal 7 3 4 3 3 2 2" xfId="8299" xr:uid="{00000000-0005-0000-0000-0000D3750000}"/>
    <cellStyle name="Normal 7 3 4 3 3 2 2 2" xfId="16972" xr:uid="{00000000-0005-0000-0000-0000D4750000}"/>
    <cellStyle name="Normal 7 3 4 3 3 2 2 2 2" xfId="34325" xr:uid="{00000000-0005-0000-0000-0000D5750000}"/>
    <cellStyle name="Normal 7 3 4 3 3 2 2 2 3" xfId="51671" xr:uid="{00000000-0005-0000-0000-0000D6750000}"/>
    <cellStyle name="Normal 7 3 4 3 3 2 2 3" xfId="25652" xr:uid="{00000000-0005-0000-0000-0000D7750000}"/>
    <cellStyle name="Normal 7 3 4 3 3 2 2 4" xfId="42998" xr:uid="{00000000-0005-0000-0000-0000D8750000}"/>
    <cellStyle name="Normal 7 3 4 3 3 2 3" xfId="5751" xr:uid="{00000000-0005-0000-0000-0000D9750000}"/>
    <cellStyle name="Normal 7 3 4 3 3 2 3 2" xfId="14424" xr:uid="{00000000-0005-0000-0000-0000DA750000}"/>
    <cellStyle name="Normal 7 3 4 3 3 2 3 2 2" xfId="31777" xr:uid="{00000000-0005-0000-0000-0000DB750000}"/>
    <cellStyle name="Normal 7 3 4 3 3 2 3 2 3" xfId="49123" xr:uid="{00000000-0005-0000-0000-0000DC750000}"/>
    <cellStyle name="Normal 7 3 4 3 3 2 3 3" xfId="23104" xr:uid="{00000000-0005-0000-0000-0000DD750000}"/>
    <cellStyle name="Normal 7 3 4 3 3 2 3 4" xfId="40450" xr:uid="{00000000-0005-0000-0000-0000DE750000}"/>
    <cellStyle name="Normal 7 3 4 3 3 2 4" xfId="11190" xr:uid="{00000000-0005-0000-0000-0000DF750000}"/>
    <cellStyle name="Normal 7 3 4 3 3 2 4 2" xfId="28543" xr:uid="{00000000-0005-0000-0000-0000E0750000}"/>
    <cellStyle name="Normal 7 3 4 3 3 2 4 3" xfId="45889" xr:uid="{00000000-0005-0000-0000-0000E1750000}"/>
    <cellStyle name="Normal 7 3 4 3 3 2 5" xfId="19870" xr:uid="{00000000-0005-0000-0000-0000E2750000}"/>
    <cellStyle name="Normal 7 3 4 3 3 2 6" xfId="37216" xr:uid="{00000000-0005-0000-0000-0000E3750000}"/>
    <cellStyle name="Normal 7 3 4 3 3 3" xfId="6486" xr:uid="{00000000-0005-0000-0000-0000E4750000}"/>
    <cellStyle name="Normal 7 3 4 3 3 3 2" xfId="15159" xr:uid="{00000000-0005-0000-0000-0000E5750000}"/>
    <cellStyle name="Normal 7 3 4 3 3 3 2 2" xfId="32512" xr:uid="{00000000-0005-0000-0000-0000E6750000}"/>
    <cellStyle name="Normal 7 3 4 3 3 3 2 3" xfId="49858" xr:uid="{00000000-0005-0000-0000-0000E7750000}"/>
    <cellStyle name="Normal 7 3 4 3 3 3 3" xfId="23839" xr:uid="{00000000-0005-0000-0000-0000E8750000}"/>
    <cellStyle name="Normal 7 3 4 3 3 3 4" xfId="41185" xr:uid="{00000000-0005-0000-0000-0000E9750000}"/>
    <cellStyle name="Normal 7 3 4 3 3 4" xfId="4330" xr:uid="{00000000-0005-0000-0000-0000EA750000}"/>
    <cellStyle name="Normal 7 3 4 3 3 4 2" xfId="13003" xr:uid="{00000000-0005-0000-0000-0000EB750000}"/>
    <cellStyle name="Normal 7 3 4 3 3 4 2 2" xfId="30356" xr:uid="{00000000-0005-0000-0000-0000EC750000}"/>
    <cellStyle name="Normal 7 3 4 3 3 4 2 3" xfId="47702" xr:uid="{00000000-0005-0000-0000-0000ED750000}"/>
    <cellStyle name="Normal 7 3 4 3 3 4 3" xfId="21683" xr:uid="{00000000-0005-0000-0000-0000EE750000}"/>
    <cellStyle name="Normal 7 3 4 3 3 4 4" xfId="39029" xr:uid="{00000000-0005-0000-0000-0000EF750000}"/>
    <cellStyle name="Normal 7 3 4 3 3 5" xfId="9377" xr:uid="{00000000-0005-0000-0000-0000F0750000}"/>
    <cellStyle name="Normal 7 3 4 3 3 5 2" xfId="26730" xr:uid="{00000000-0005-0000-0000-0000F1750000}"/>
    <cellStyle name="Normal 7 3 4 3 3 5 3" xfId="44076" xr:uid="{00000000-0005-0000-0000-0000F2750000}"/>
    <cellStyle name="Normal 7 3 4 3 3 6" xfId="18057" xr:uid="{00000000-0005-0000-0000-0000F3750000}"/>
    <cellStyle name="Normal 7 3 4 3 3 7" xfId="35403" xr:uid="{00000000-0005-0000-0000-0000F4750000}"/>
    <cellStyle name="Normal 7 3 4 3 4" xfId="2027" xr:uid="{00000000-0005-0000-0000-0000F5750000}"/>
    <cellStyle name="Normal 7 3 4 3 4 2" xfId="7809" xr:uid="{00000000-0005-0000-0000-0000F6750000}"/>
    <cellStyle name="Normal 7 3 4 3 4 2 2" xfId="16482" xr:uid="{00000000-0005-0000-0000-0000F7750000}"/>
    <cellStyle name="Normal 7 3 4 3 4 2 2 2" xfId="33835" xr:uid="{00000000-0005-0000-0000-0000F8750000}"/>
    <cellStyle name="Normal 7 3 4 3 4 2 2 3" xfId="51181" xr:uid="{00000000-0005-0000-0000-0000F9750000}"/>
    <cellStyle name="Normal 7 3 4 3 4 2 3" xfId="25162" xr:uid="{00000000-0005-0000-0000-0000FA750000}"/>
    <cellStyle name="Normal 7 3 4 3 4 2 4" xfId="42508" xr:uid="{00000000-0005-0000-0000-0000FB750000}"/>
    <cellStyle name="Normal 7 3 4 3 4 3" xfId="3840" xr:uid="{00000000-0005-0000-0000-0000FC750000}"/>
    <cellStyle name="Normal 7 3 4 3 4 3 2" xfId="12513" xr:uid="{00000000-0005-0000-0000-0000FD750000}"/>
    <cellStyle name="Normal 7 3 4 3 4 3 2 2" xfId="29866" xr:uid="{00000000-0005-0000-0000-0000FE750000}"/>
    <cellStyle name="Normal 7 3 4 3 4 3 2 3" xfId="47212" xr:uid="{00000000-0005-0000-0000-0000FF750000}"/>
    <cellStyle name="Normal 7 3 4 3 4 3 3" xfId="21193" xr:uid="{00000000-0005-0000-0000-000000760000}"/>
    <cellStyle name="Normal 7 3 4 3 4 3 4" xfId="38539" xr:uid="{00000000-0005-0000-0000-000001760000}"/>
    <cellStyle name="Normal 7 3 4 3 4 4" xfId="10700" xr:uid="{00000000-0005-0000-0000-000002760000}"/>
    <cellStyle name="Normal 7 3 4 3 4 4 2" xfId="28053" xr:uid="{00000000-0005-0000-0000-000003760000}"/>
    <cellStyle name="Normal 7 3 4 3 4 4 3" xfId="45399" xr:uid="{00000000-0005-0000-0000-000004760000}"/>
    <cellStyle name="Normal 7 3 4 3 4 5" xfId="19380" xr:uid="{00000000-0005-0000-0000-000005760000}"/>
    <cellStyle name="Normal 7 3 4 3 4 6" xfId="36726" xr:uid="{00000000-0005-0000-0000-000006760000}"/>
    <cellStyle name="Normal 7 3 4 3 5" xfId="1439" xr:uid="{00000000-0005-0000-0000-000007760000}"/>
    <cellStyle name="Normal 7 3 4 3 5 2" xfId="7221" xr:uid="{00000000-0005-0000-0000-000008760000}"/>
    <cellStyle name="Normal 7 3 4 3 5 2 2" xfId="15894" xr:uid="{00000000-0005-0000-0000-000009760000}"/>
    <cellStyle name="Normal 7 3 4 3 5 2 2 2" xfId="33247" xr:uid="{00000000-0005-0000-0000-00000A760000}"/>
    <cellStyle name="Normal 7 3 4 3 5 2 2 3" xfId="50593" xr:uid="{00000000-0005-0000-0000-00000B760000}"/>
    <cellStyle name="Normal 7 3 4 3 5 2 3" xfId="24574" xr:uid="{00000000-0005-0000-0000-00000C760000}"/>
    <cellStyle name="Normal 7 3 4 3 5 2 4" xfId="41920" xr:uid="{00000000-0005-0000-0000-00000D760000}"/>
    <cellStyle name="Normal 7 3 4 3 5 3" xfId="5065" xr:uid="{00000000-0005-0000-0000-00000E760000}"/>
    <cellStyle name="Normal 7 3 4 3 5 3 2" xfId="13738" xr:uid="{00000000-0005-0000-0000-00000F760000}"/>
    <cellStyle name="Normal 7 3 4 3 5 3 2 2" xfId="31091" xr:uid="{00000000-0005-0000-0000-000010760000}"/>
    <cellStyle name="Normal 7 3 4 3 5 3 2 3" xfId="48437" xr:uid="{00000000-0005-0000-0000-000011760000}"/>
    <cellStyle name="Normal 7 3 4 3 5 3 3" xfId="22418" xr:uid="{00000000-0005-0000-0000-000012760000}"/>
    <cellStyle name="Normal 7 3 4 3 5 3 4" xfId="39764" xr:uid="{00000000-0005-0000-0000-000013760000}"/>
    <cellStyle name="Normal 7 3 4 3 5 4" xfId="10112" xr:uid="{00000000-0005-0000-0000-000014760000}"/>
    <cellStyle name="Normal 7 3 4 3 5 4 2" xfId="27465" xr:uid="{00000000-0005-0000-0000-000015760000}"/>
    <cellStyle name="Normal 7 3 4 3 5 4 3" xfId="44811" xr:uid="{00000000-0005-0000-0000-000016760000}"/>
    <cellStyle name="Normal 7 3 4 3 5 5" xfId="18792" xr:uid="{00000000-0005-0000-0000-000017760000}"/>
    <cellStyle name="Normal 7 3 4 3 5 6" xfId="36138" xr:uid="{00000000-0005-0000-0000-000018760000}"/>
    <cellStyle name="Normal 7 3 4 3 6" xfId="5996" xr:uid="{00000000-0005-0000-0000-000019760000}"/>
    <cellStyle name="Normal 7 3 4 3 6 2" xfId="14669" xr:uid="{00000000-0005-0000-0000-00001A760000}"/>
    <cellStyle name="Normal 7 3 4 3 6 2 2" xfId="32022" xr:uid="{00000000-0005-0000-0000-00001B760000}"/>
    <cellStyle name="Normal 7 3 4 3 6 2 3" xfId="49368" xr:uid="{00000000-0005-0000-0000-00001C760000}"/>
    <cellStyle name="Normal 7 3 4 3 6 3" xfId="23349" xr:uid="{00000000-0005-0000-0000-00001D760000}"/>
    <cellStyle name="Normal 7 3 4 3 6 4" xfId="40695" xr:uid="{00000000-0005-0000-0000-00001E760000}"/>
    <cellStyle name="Normal 7 3 4 3 7" xfId="3252" xr:uid="{00000000-0005-0000-0000-00001F760000}"/>
    <cellStyle name="Normal 7 3 4 3 7 2" xfId="11925" xr:uid="{00000000-0005-0000-0000-000020760000}"/>
    <cellStyle name="Normal 7 3 4 3 7 2 2" xfId="29278" xr:uid="{00000000-0005-0000-0000-000021760000}"/>
    <cellStyle name="Normal 7 3 4 3 7 2 3" xfId="46624" xr:uid="{00000000-0005-0000-0000-000022760000}"/>
    <cellStyle name="Normal 7 3 4 3 7 3" xfId="20605" xr:uid="{00000000-0005-0000-0000-000023760000}"/>
    <cellStyle name="Normal 7 3 4 3 7 4" xfId="37951" xr:uid="{00000000-0005-0000-0000-000024760000}"/>
    <cellStyle name="Normal 7 3 4 3 8" xfId="8887" xr:uid="{00000000-0005-0000-0000-000025760000}"/>
    <cellStyle name="Normal 7 3 4 3 8 2" xfId="26240" xr:uid="{00000000-0005-0000-0000-000026760000}"/>
    <cellStyle name="Normal 7 3 4 3 8 3" xfId="43586" xr:uid="{00000000-0005-0000-0000-000027760000}"/>
    <cellStyle name="Normal 7 3 4 3 9" xfId="17567" xr:uid="{00000000-0005-0000-0000-000028760000}"/>
    <cellStyle name="Normal 7 3 4 4" xfId="802" xr:uid="{00000000-0005-0000-0000-000029760000}"/>
    <cellStyle name="Normal 7 3 4 4 2" xfId="2615" xr:uid="{00000000-0005-0000-0000-00002A760000}"/>
    <cellStyle name="Normal 7 3 4 4 2 2" xfId="8397" xr:uid="{00000000-0005-0000-0000-00002B760000}"/>
    <cellStyle name="Normal 7 3 4 4 2 2 2" xfId="17070" xr:uid="{00000000-0005-0000-0000-00002C760000}"/>
    <cellStyle name="Normal 7 3 4 4 2 2 2 2" xfId="34423" xr:uid="{00000000-0005-0000-0000-00002D760000}"/>
    <cellStyle name="Normal 7 3 4 4 2 2 2 3" xfId="51769" xr:uid="{00000000-0005-0000-0000-00002E760000}"/>
    <cellStyle name="Normal 7 3 4 4 2 2 3" xfId="25750" xr:uid="{00000000-0005-0000-0000-00002F760000}"/>
    <cellStyle name="Normal 7 3 4 4 2 2 4" xfId="43096" xr:uid="{00000000-0005-0000-0000-000030760000}"/>
    <cellStyle name="Normal 7 3 4 4 2 3" xfId="4428" xr:uid="{00000000-0005-0000-0000-000031760000}"/>
    <cellStyle name="Normal 7 3 4 4 2 3 2" xfId="13101" xr:uid="{00000000-0005-0000-0000-000032760000}"/>
    <cellStyle name="Normal 7 3 4 4 2 3 2 2" xfId="30454" xr:uid="{00000000-0005-0000-0000-000033760000}"/>
    <cellStyle name="Normal 7 3 4 4 2 3 2 3" xfId="47800" xr:uid="{00000000-0005-0000-0000-000034760000}"/>
    <cellStyle name="Normal 7 3 4 4 2 3 3" xfId="21781" xr:uid="{00000000-0005-0000-0000-000035760000}"/>
    <cellStyle name="Normal 7 3 4 4 2 3 4" xfId="39127" xr:uid="{00000000-0005-0000-0000-000036760000}"/>
    <cellStyle name="Normal 7 3 4 4 2 4" xfId="11288" xr:uid="{00000000-0005-0000-0000-000037760000}"/>
    <cellStyle name="Normal 7 3 4 4 2 4 2" xfId="28641" xr:uid="{00000000-0005-0000-0000-000038760000}"/>
    <cellStyle name="Normal 7 3 4 4 2 4 3" xfId="45987" xr:uid="{00000000-0005-0000-0000-000039760000}"/>
    <cellStyle name="Normal 7 3 4 4 2 5" xfId="19968" xr:uid="{00000000-0005-0000-0000-00003A760000}"/>
    <cellStyle name="Normal 7 3 4 4 2 6" xfId="37314" xr:uid="{00000000-0005-0000-0000-00003B760000}"/>
    <cellStyle name="Normal 7 3 4 4 3" xfId="1537" xr:uid="{00000000-0005-0000-0000-00003C760000}"/>
    <cellStyle name="Normal 7 3 4 4 3 2" xfId="7319" xr:uid="{00000000-0005-0000-0000-00003D760000}"/>
    <cellStyle name="Normal 7 3 4 4 3 2 2" xfId="15992" xr:uid="{00000000-0005-0000-0000-00003E760000}"/>
    <cellStyle name="Normal 7 3 4 4 3 2 2 2" xfId="33345" xr:uid="{00000000-0005-0000-0000-00003F760000}"/>
    <cellStyle name="Normal 7 3 4 4 3 2 2 3" xfId="50691" xr:uid="{00000000-0005-0000-0000-000040760000}"/>
    <cellStyle name="Normal 7 3 4 4 3 2 3" xfId="24672" xr:uid="{00000000-0005-0000-0000-000041760000}"/>
    <cellStyle name="Normal 7 3 4 4 3 2 4" xfId="42018" xr:uid="{00000000-0005-0000-0000-000042760000}"/>
    <cellStyle name="Normal 7 3 4 4 3 3" xfId="5163" xr:uid="{00000000-0005-0000-0000-000043760000}"/>
    <cellStyle name="Normal 7 3 4 4 3 3 2" xfId="13836" xr:uid="{00000000-0005-0000-0000-000044760000}"/>
    <cellStyle name="Normal 7 3 4 4 3 3 2 2" xfId="31189" xr:uid="{00000000-0005-0000-0000-000045760000}"/>
    <cellStyle name="Normal 7 3 4 4 3 3 2 3" xfId="48535" xr:uid="{00000000-0005-0000-0000-000046760000}"/>
    <cellStyle name="Normal 7 3 4 4 3 3 3" xfId="22516" xr:uid="{00000000-0005-0000-0000-000047760000}"/>
    <cellStyle name="Normal 7 3 4 4 3 3 4" xfId="39862" xr:uid="{00000000-0005-0000-0000-000048760000}"/>
    <cellStyle name="Normal 7 3 4 4 3 4" xfId="10210" xr:uid="{00000000-0005-0000-0000-000049760000}"/>
    <cellStyle name="Normal 7 3 4 4 3 4 2" xfId="27563" xr:uid="{00000000-0005-0000-0000-00004A760000}"/>
    <cellStyle name="Normal 7 3 4 4 3 4 3" xfId="44909" xr:uid="{00000000-0005-0000-0000-00004B760000}"/>
    <cellStyle name="Normal 7 3 4 4 3 5" xfId="18890" xr:uid="{00000000-0005-0000-0000-00004C760000}"/>
    <cellStyle name="Normal 7 3 4 4 3 6" xfId="36236" xr:uid="{00000000-0005-0000-0000-00004D760000}"/>
    <cellStyle name="Normal 7 3 4 4 4" xfId="6584" xr:uid="{00000000-0005-0000-0000-00004E760000}"/>
    <cellStyle name="Normal 7 3 4 4 4 2" xfId="15257" xr:uid="{00000000-0005-0000-0000-00004F760000}"/>
    <cellStyle name="Normal 7 3 4 4 4 2 2" xfId="32610" xr:uid="{00000000-0005-0000-0000-000050760000}"/>
    <cellStyle name="Normal 7 3 4 4 4 2 3" xfId="49956" xr:uid="{00000000-0005-0000-0000-000051760000}"/>
    <cellStyle name="Normal 7 3 4 4 4 3" xfId="23937" xr:uid="{00000000-0005-0000-0000-000052760000}"/>
    <cellStyle name="Normal 7 3 4 4 4 4" xfId="41283" xr:uid="{00000000-0005-0000-0000-000053760000}"/>
    <cellStyle name="Normal 7 3 4 4 5" xfId="3350" xr:uid="{00000000-0005-0000-0000-000054760000}"/>
    <cellStyle name="Normal 7 3 4 4 5 2" xfId="12023" xr:uid="{00000000-0005-0000-0000-000055760000}"/>
    <cellStyle name="Normal 7 3 4 4 5 2 2" xfId="29376" xr:uid="{00000000-0005-0000-0000-000056760000}"/>
    <cellStyle name="Normal 7 3 4 4 5 2 3" xfId="46722" xr:uid="{00000000-0005-0000-0000-000057760000}"/>
    <cellStyle name="Normal 7 3 4 4 5 3" xfId="20703" xr:uid="{00000000-0005-0000-0000-000058760000}"/>
    <cellStyle name="Normal 7 3 4 4 5 4" xfId="38049" xr:uid="{00000000-0005-0000-0000-000059760000}"/>
    <cellStyle name="Normal 7 3 4 4 6" xfId="9475" xr:uid="{00000000-0005-0000-0000-00005A760000}"/>
    <cellStyle name="Normal 7 3 4 4 6 2" xfId="26828" xr:uid="{00000000-0005-0000-0000-00005B760000}"/>
    <cellStyle name="Normal 7 3 4 4 6 3" xfId="44174" xr:uid="{00000000-0005-0000-0000-00005C760000}"/>
    <cellStyle name="Normal 7 3 4 4 7" xfId="18155" xr:uid="{00000000-0005-0000-0000-00005D760000}"/>
    <cellStyle name="Normal 7 3 4 4 8" xfId="35501" xr:uid="{00000000-0005-0000-0000-00005E760000}"/>
    <cellStyle name="Normal 7 3 4 5" xfId="459" xr:uid="{00000000-0005-0000-0000-00005F760000}"/>
    <cellStyle name="Normal 7 3 4 5 2" xfId="2272" xr:uid="{00000000-0005-0000-0000-000060760000}"/>
    <cellStyle name="Normal 7 3 4 5 2 2" xfId="8054" xr:uid="{00000000-0005-0000-0000-000061760000}"/>
    <cellStyle name="Normal 7 3 4 5 2 2 2" xfId="16727" xr:uid="{00000000-0005-0000-0000-000062760000}"/>
    <cellStyle name="Normal 7 3 4 5 2 2 2 2" xfId="34080" xr:uid="{00000000-0005-0000-0000-000063760000}"/>
    <cellStyle name="Normal 7 3 4 5 2 2 2 3" xfId="51426" xr:uid="{00000000-0005-0000-0000-000064760000}"/>
    <cellStyle name="Normal 7 3 4 5 2 2 3" xfId="25407" xr:uid="{00000000-0005-0000-0000-000065760000}"/>
    <cellStyle name="Normal 7 3 4 5 2 2 4" xfId="42753" xr:uid="{00000000-0005-0000-0000-000066760000}"/>
    <cellStyle name="Normal 7 3 4 5 2 3" xfId="5555" xr:uid="{00000000-0005-0000-0000-000067760000}"/>
    <cellStyle name="Normal 7 3 4 5 2 3 2" xfId="14228" xr:uid="{00000000-0005-0000-0000-000068760000}"/>
    <cellStyle name="Normal 7 3 4 5 2 3 2 2" xfId="31581" xr:uid="{00000000-0005-0000-0000-000069760000}"/>
    <cellStyle name="Normal 7 3 4 5 2 3 2 3" xfId="48927" xr:uid="{00000000-0005-0000-0000-00006A760000}"/>
    <cellStyle name="Normal 7 3 4 5 2 3 3" xfId="22908" xr:uid="{00000000-0005-0000-0000-00006B760000}"/>
    <cellStyle name="Normal 7 3 4 5 2 3 4" xfId="40254" xr:uid="{00000000-0005-0000-0000-00006C760000}"/>
    <cellStyle name="Normal 7 3 4 5 2 4" xfId="10945" xr:uid="{00000000-0005-0000-0000-00006D760000}"/>
    <cellStyle name="Normal 7 3 4 5 2 4 2" xfId="28298" xr:uid="{00000000-0005-0000-0000-00006E760000}"/>
    <cellStyle name="Normal 7 3 4 5 2 4 3" xfId="45644" xr:uid="{00000000-0005-0000-0000-00006F760000}"/>
    <cellStyle name="Normal 7 3 4 5 2 5" xfId="19625" xr:uid="{00000000-0005-0000-0000-000070760000}"/>
    <cellStyle name="Normal 7 3 4 5 2 6" xfId="36971" xr:uid="{00000000-0005-0000-0000-000071760000}"/>
    <cellStyle name="Normal 7 3 4 5 3" xfId="6241" xr:uid="{00000000-0005-0000-0000-000072760000}"/>
    <cellStyle name="Normal 7 3 4 5 3 2" xfId="14914" xr:uid="{00000000-0005-0000-0000-000073760000}"/>
    <cellStyle name="Normal 7 3 4 5 3 2 2" xfId="32267" xr:uid="{00000000-0005-0000-0000-000074760000}"/>
    <cellStyle name="Normal 7 3 4 5 3 2 3" xfId="49613" xr:uid="{00000000-0005-0000-0000-000075760000}"/>
    <cellStyle name="Normal 7 3 4 5 3 3" xfId="23594" xr:uid="{00000000-0005-0000-0000-000076760000}"/>
    <cellStyle name="Normal 7 3 4 5 3 4" xfId="40940" xr:uid="{00000000-0005-0000-0000-000077760000}"/>
    <cellStyle name="Normal 7 3 4 5 4" xfId="4085" xr:uid="{00000000-0005-0000-0000-000078760000}"/>
    <cellStyle name="Normal 7 3 4 5 4 2" xfId="12758" xr:uid="{00000000-0005-0000-0000-000079760000}"/>
    <cellStyle name="Normal 7 3 4 5 4 2 2" xfId="30111" xr:uid="{00000000-0005-0000-0000-00007A760000}"/>
    <cellStyle name="Normal 7 3 4 5 4 2 3" xfId="47457" xr:uid="{00000000-0005-0000-0000-00007B760000}"/>
    <cellStyle name="Normal 7 3 4 5 4 3" xfId="21438" xr:uid="{00000000-0005-0000-0000-00007C760000}"/>
    <cellStyle name="Normal 7 3 4 5 4 4" xfId="38784" xr:uid="{00000000-0005-0000-0000-00007D760000}"/>
    <cellStyle name="Normal 7 3 4 5 5" xfId="9132" xr:uid="{00000000-0005-0000-0000-00007E760000}"/>
    <cellStyle name="Normal 7 3 4 5 5 2" xfId="26485" xr:uid="{00000000-0005-0000-0000-00007F760000}"/>
    <cellStyle name="Normal 7 3 4 5 5 3" xfId="43831" xr:uid="{00000000-0005-0000-0000-000080760000}"/>
    <cellStyle name="Normal 7 3 4 5 6" xfId="17812" xr:uid="{00000000-0005-0000-0000-000081760000}"/>
    <cellStyle name="Normal 7 3 4 5 7" xfId="35158" xr:uid="{00000000-0005-0000-0000-000082760000}"/>
    <cellStyle name="Normal 7 3 4 6" xfId="1880" xr:uid="{00000000-0005-0000-0000-000083760000}"/>
    <cellStyle name="Normal 7 3 4 6 2" xfId="7662" xr:uid="{00000000-0005-0000-0000-000084760000}"/>
    <cellStyle name="Normal 7 3 4 6 2 2" xfId="16335" xr:uid="{00000000-0005-0000-0000-000085760000}"/>
    <cellStyle name="Normal 7 3 4 6 2 2 2" xfId="33688" xr:uid="{00000000-0005-0000-0000-000086760000}"/>
    <cellStyle name="Normal 7 3 4 6 2 2 3" xfId="51034" xr:uid="{00000000-0005-0000-0000-000087760000}"/>
    <cellStyle name="Normal 7 3 4 6 2 3" xfId="25015" xr:uid="{00000000-0005-0000-0000-000088760000}"/>
    <cellStyle name="Normal 7 3 4 6 2 4" xfId="42361" xr:uid="{00000000-0005-0000-0000-000089760000}"/>
    <cellStyle name="Normal 7 3 4 6 3" xfId="3693" xr:uid="{00000000-0005-0000-0000-00008A760000}"/>
    <cellStyle name="Normal 7 3 4 6 3 2" xfId="12366" xr:uid="{00000000-0005-0000-0000-00008B760000}"/>
    <cellStyle name="Normal 7 3 4 6 3 2 2" xfId="29719" xr:uid="{00000000-0005-0000-0000-00008C760000}"/>
    <cellStyle name="Normal 7 3 4 6 3 2 3" xfId="47065" xr:uid="{00000000-0005-0000-0000-00008D760000}"/>
    <cellStyle name="Normal 7 3 4 6 3 3" xfId="21046" xr:uid="{00000000-0005-0000-0000-00008E760000}"/>
    <cellStyle name="Normal 7 3 4 6 3 4" xfId="38392" xr:uid="{00000000-0005-0000-0000-00008F760000}"/>
    <cellStyle name="Normal 7 3 4 6 4" xfId="10553" xr:uid="{00000000-0005-0000-0000-000090760000}"/>
    <cellStyle name="Normal 7 3 4 6 4 2" xfId="27906" xr:uid="{00000000-0005-0000-0000-000091760000}"/>
    <cellStyle name="Normal 7 3 4 6 4 3" xfId="45252" xr:uid="{00000000-0005-0000-0000-000092760000}"/>
    <cellStyle name="Normal 7 3 4 6 5" xfId="19233" xr:uid="{00000000-0005-0000-0000-000093760000}"/>
    <cellStyle name="Normal 7 3 4 6 6" xfId="36579" xr:uid="{00000000-0005-0000-0000-000094760000}"/>
    <cellStyle name="Normal 7 3 4 7" xfId="1194" xr:uid="{00000000-0005-0000-0000-000095760000}"/>
    <cellStyle name="Normal 7 3 4 7 2" xfId="6976" xr:uid="{00000000-0005-0000-0000-000096760000}"/>
    <cellStyle name="Normal 7 3 4 7 2 2" xfId="15649" xr:uid="{00000000-0005-0000-0000-000097760000}"/>
    <cellStyle name="Normal 7 3 4 7 2 2 2" xfId="33002" xr:uid="{00000000-0005-0000-0000-000098760000}"/>
    <cellStyle name="Normal 7 3 4 7 2 2 3" xfId="50348" xr:uid="{00000000-0005-0000-0000-000099760000}"/>
    <cellStyle name="Normal 7 3 4 7 2 3" xfId="24329" xr:uid="{00000000-0005-0000-0000-00009A760000}"/>
    <cellStyle name="Normal 7 3 4 7 2 4" xfId="41675" xr:uid="{00000000-0005-0000-0000-00009B760000}"/>
    <cellStyle name="Normal 7 3 4 7 3" xfId="4820" xr:uid="{00000000-0005-0000-0000-00009C760000}"/>
    <cellStyle name="Normal 7 3 4 7 3 2" xfId="13493" xr:uid="{00000000-0005-0000-0000-00009D760000}"/>
    <cellStyle name="Normal 7 3 4 7 3 2 2" xfId="30846" xr:uid="{00000000-0005-0000-0000-00009E760000}"/>
    <cellStyle name="Normal 7 3 4 7 3 2 3" xfId="48192" xr:uid="{00000000-0005-0000-0000-00009F760000}"/>
    <cellStyle name="Normal 7 3 4 7 3 3" xfId="22173" xr:uid="{00000000-0005-0000-0000-0000A0760000}"/>
    <cellStyle name="Normal 7 3 4 7 3 4" xfId="39519" xr:uid="{00000000-0005-0000-0000-0000A1760000}"/>
    <cellStyle name="Normal 7 3 4 7 4" xfId="9867" xr:uid="{00000000-0005-0000-0000-0000A2760000}"/>
    <cellStyle name="Normal 7 3 4 7 4 2" xfId="27220" xr:uid="{00000000-0005-0000-0000-0000A3760000}"/>
    <cellStyle name="Normal 7 3 4 7 4 3" xfId="44566" xr:uid="{00000000-0005-0000-0000-0000A4760000}"/>
    <cellStyle name="Normal 7 3 4 7 5" xfId="18547" xr:uid="{00000000-0005-0000-0000-0000A5760000}"/>
    <cellStyle name="Normal 7 3 4 7 6" xfId="35893" xr:uid="{00000000-0005-0000-0000-0000A6760000}"/>
    <cellStyle name="Normal 7 3 4 8" xfId="5849" xr:uid="{00000000-0005-0000-0000-0000A7760000}"/>
    <cellStyle name="Normal 7 3 4 8 2" xfId="14522" xr:uid="{00000000-0005-0000-0000-0000A8760000}"/>
    <cellStyle name="Normal 7 3 4 8 2 2" xfId="31875" xr:uid="{00000000-0005-0000-0000-0000A9760000}"/>
    <cellStyle name="Normal 7 3 4 8 2 3" xfId="49221" xr:uid="{00000000-0005-0000-0000-0000AA760000}"/>
    <cellStyle name="Normal 7 3 4 8 3" xfId="23202" xr:uid="{00000000-0005-0000-0000-0000AB760000}"/>
    <cellStyle name="Normal 7 3 4 8 4" xfId="40548" xr:uid="{00000000-0005-0000-0000-0000AC760000}"/>
    <cellStyle name="Normal 7 3 4 9" xfId="3007" xr:uid="{00000000-0005-0000-0000-0000AD760000}"/>
    <cellStyle name="Normal 7 3 4 9 2" xfId="11680" xr:uid="{00000000-0005-0000-0000-0000AE760000}"/>
    <cellStyle name="Normal 7 3 4 9 2 2" xfId="29033" xr:uid="{00000000-0005-0000-0000-0000AF760000}"/>
    <cellStyle name="Normal 7 3 4 9 2 3" xfId="46379" xr:uid="{00000000-0005-0000-0000-0000B0760000}"/>
    <cellStyle name="Normal 7 3 4 9 3" xfId="20360" xr:uid="{00000000-0005-0000-0000-0000B1760000}"/>
    <cellStyle name="Normal 7 3 4 9 4" xfId="37706" xr:uid="{00000000-0005-0000-0000-0000B2760000}"/>
    <cellStyle name="Normal 7 3 5" xfId="165" xr:uid="{00000000-0005-0000-0000-0000B3760000}"/>
    <cellStyle name="Normal 7 3 5 10" xfId="17518" xr:uid="{00000000-0005-0000-0000-0000B4760000}"/>
    <cellStyle name="Normal 7 3 5 11" xfId="34864" xr:uid="{00000000-0005-0000-0000-0000B5760000}"/>
    <cellStyle name="Normal 7 3 5 2" xfId="655" xr:uid="{00000000-0005-0000-0000-0000B6760000}"/>
    <cellStyle name="Normal 7 3 5 2 2" xfId="2468" xr:uid="{00000000-0005-0000-0000-0000B7760000}"/>
    <cellStyle name="Normal 7 3 5 2 2 2" xfId="8250" xr:uid="{00000000-0005-0000-0000-0000B8760000}"/>
    <cellStyle name="Normal 7 3 5 2 2 2 2" xfId="16923" xr:uid="{00000000-0005-0000-0000-0000B9760000}"/>
    <cellStyle name="Normal 7 3 5 2 2 2 2 2" xfId="34276" xr:uid="{00000000-0005-0000-0000-0000BA760000}"/>
    <cellStyle name="Normal 7 3 5 2 2 2 2 3" xfId="51622" xr:uid="{00000000-0005-0000-0000-0000BB760000}"/>
    <cellStyle name="Normal 7 3 5 2 2 2 3" xfId="25603" xr:uid="{00000000-0005-0000-0000-0000BC760000}"/>
    <cellStyle name="Normal 7 3 5 2 2 2 4" xfId="42949" xr:uid="{00000000-0005-0000-0000-0000BD760000}"/>
    <cellStyle name="Normal 7 3 5 2 2 3" xfId="4281" xr:uid="{00000000-0005-0000-0000-0000BE760000}"/>
    <cellStyle name="Normal 7 3 5 2 2 3 2" xfId="12954" xr:uid="{00000000-0005-0000-0000-0000BF760000}"/>
    <cellStyle name="Normal 7 3 5 2 2 3 2 2" xfId="30307" xr:uid="{00000000-0005-0000-0000-0000C0760000}"/>
    <cellStyle name="Normal 7 3 5 2 2 3 2 3" xfId="47653" xr:uid="{00000000-0005-0000-0000-0000C1760000}"/>
    <cellStyle name="Normal 7 3 5 2 2 3 3" xfId="21634" xr:uid="{00000000-0005-0000-0000-0000C2760000}"/>
    <cellStyle name="Normal 7 3 5 2 2 3 4" xfId="38980" xr:uid="{00000000-0005-0000-0000-0000C3760000}"/>
    <cellStyle name="Normal 7 3 5 2 2 4" xfId="11141" xr:uid="{00000000-0005-0000-0000-0000C4760000}"/>
    <cellStyle name="Normal 7 3 5 2 2 4 2" xfId="28494" xr:uid="{00000000-0005-0000-0000-0000C5760000}"/>
    <cellStyle name="Normal 7 3 5 2 2 4 3" xfId="45840" xr:uid="{00000000-0005-0000-0000-0000C6760000}"/>
    <cellStyle name="Normal 7 3 5 2 2 5" xfId="19821" xr:uid="{00000000-0005-0000-0000-0000C7760000}"/>
    <cellStyle name="Normal 7 3 5 2 2 6" xfId="37167" xr:uid="{00000000-0005-0000-0000-0000C8760000}"/>
    <cellStyle name="Normal 7 3 5 2 3" xfId="1390" xr:uid="{00000000-0005-0000-0000-0000C9760000}"/>
    <cellStyle name="Normal 7 3 5 2 3 2" xfId="7172" xr:uid="{00000000-0005-0000-0000-0000CA760000}"/>
    <cellStyle name="Normal 7 3 5 2 3 2 2" xfId="15845" xr:uid="{00000000-0005-0000-0000-0000CB760000}"/>
    <cellStyle name="Normal 7 3 5 2 3 2 2 2" xfId="33198" xr:uid="{00000000-0005-0000-0000-0000CC760000}"/>
    <cellStyle name="Normal 7 3 5 2 3 2 2 3" xfId="50544" xr:uid="{00000000-0005-0000-0000-0000CD760000}"/>
    <cellStyle name="Normal 7 3 5 2 3 2 3" xfId="24525" xr:uid="{00000000-0005-0000-0000-0000CE760000}"/>
    <cellStyle name="Normal 7 3 5 2 3 2 4" xfId="41871" xr:uid="{00000000-0005-0000-0000-0000CF760000}"/>
    <cellStyle name="Normal 7 3 5 2 3 3" xfId="5016" xr:uid="{00000000-0005-0000-0000-0000D0760000}"/>
    <cellStyle name="Normal 7 3 5 2 3 3 2" xfId="13689" xr:uid="{00000000-0005-0000-0000-0000D1760000}"/>
    <cellStyle name="Normal 7 3 5 2 3 3 2 2" xfId="31042" xr:uid="{00000000-0005-0000-0000-0000D2760000}"/>
    <cellStyle name="Normal 7 3 5 2 3 3 2 3" xfId="48388" xr:uid="{00000000-0005-0000-0000-0000D3760000}"/>
    <cellStyle name="Normal 7 3 5 2 3 3 3" xfId="22369" xr:uid="{00000000-0005-0000-0000-0000D4760000}"/>
    <cellStyle name="Normal 7 3 5 2 3 3 4" xfId="39715" xr:uid="{00000000-0005-0000-0000-0000D5760000}"/>
    <cellStyle name="Normal 7 3 5 2 3 4" xfId="10063" xr:uid="{00000000-0005-0000-0000-0000D6760000}"/>
    <cellStyle name="Normal 7 3 5 2 3 4 2" xfId="27416" xr:uid="{00000000-0005-0000-0000-0000D7760000}"/>
    <cellStyle name="Normal 7 3 5 2 3 4 3" xfId="44762" xr:uid="{00000000-0005-0000-0000-0000D8760000}"/>
    <cellStyle name="Normal 7 3 5 2 3 5" xfId="18743" xr:uid="{00000000-0005-0000-0000-0000D9760000}"/>
    <cellStyle name="Normal 7 3 5 2 3 6" xfId="36089" xr:uid="{00000000-0005-0000-0000-0000DA760000}"/>
    <cellStyle name="Normal 7 3 5 2 4" xfId="6437" xr:uid="{00000000-0005-0000-0000-0000DB760000}"/>
    <cellStyle name="Normal 7 3 5 2 4 2" xfId="15110" xr:uid="{00000000-0005-0000-0000-0000DC760000}"/>
    <cellStyle name="Normal 7 3 5 2 4 2 2" xfId="32463" xr:uid="{00000000-0005-0000-0000-0000DD760000}"/>
    <cellStyle name="Normal 7 3 5 2 4 2 3" xfId="49809" xr:uid="{00000000-0005-0000-0000-0000DE760000}"/>
    <cellStyle name="Normal 7 3 5 2 4 3" xfId="23790" xr:uid="{00000000-0005-0000-0000-0000DF760000}"/>
    <cellStyle name="Normal 7 3 5 2 4 4" xfId="41136" xr:uid="{00000000-0005-0000-0000-0000E0760000}"/>
    <cellStyle name="Normal 7 3 5 2 5" xfId="3203" xr:uid="{00000000-0005-0000-0000-0000E1760000}"/>
    <cellStyle name="Normal 7 3 5 2 5 2" xfId="11876" xr:uid="{00000000-0005-0000-0000-0000E2760000}"/>
    <cellStyle name="Normal 7 3 5 2 5 2 2" xfId="29229" xr:uid="{00000000-0005-0000-0000-0000E3760000}"/>
    <cellStyle name="Normal 7 3 5 2 5 2 3" xfId="46575" xr:uid="{00000000-0005-0000-0000-0000E4760000}"/>
    <cellStyle name="Normal 7 3 5 2 5 3" xfId="20556" xr:uid="{00000000-0005-0000-0000-0000E5760000}"/>
    <cellStyle name="Normal 7 3 5 2 5 4" xfId="37902" xr:uid="{00000000-0005-0000-0000-0000E6760000}"/>
    <cellStyle name="Normal 7 3 5 2 6" xfId="9328" xr:uid="{00000000-0005-0000-0000-0000E7760000}"/>
    <cellStyle name="Normal 7 3 5 2 6 2" xfId="26681" xr:uid="{00000000-0005-0000-0000-0000E8760000}"/>
    <cellStyle name="Normal 7 3 5 2 6 3" xfId="44027" xr:uid="{00000000-0005-0000-0000-0000E9760000}"/>
    <cellStyle name="Normal 7 3 5 2 7" xfId="18008" xr:uid="{00000000-0005-0000-0000-0000EA760000}"/>
    <cellStyle name="Normal 7 3 5 2 8" xfId="35354" xr:uid="{00000000-0005-0000-0000-0000EB760000}"/>
    <cellStyle name="Normal 7 3 5 3" xfId="900" xr:uid="{00000000-0005-0000-0000-0000EC760000}"/>
    <cellStyle name="Normal 7 3 5 3 2" xfId="2713" xr:uid="{00000000-0005-0000-0000-0000ED760000}"/>
    <cellStyle name="Normal 7 3 5 3 2 2" xfId="8495" xr:uid="{00000000-0005-0000-0000-0000EE760000}"/>
    <cellStyle name="Normal 7 3 5 3 2 2 2" xfId="17168" xr:uid="{00000000-0005-0000-0000-0000EF760000}"/>
    <cellStyle name="Normal 7 3 5 3 2 2 2 2" xfId="34521" xr:uid="{00000000-0005-0000-0000-0000F0760000}"/>
    <cellStyle name="Normal 7 3 5 3 2 2 2 3" xfId="51867" xr:uid="{00000000-0005-0000-0000-0000F1760000}"/>
    <cellStyle name="Normal 7 3 5 3 2 2 3" xfId="25848" xr:uid="{00000000-0005-0000-0000-0000F2760000}"/>
    <cellStyle name="Normal 7 3 5 3 2 2 4" xfId="43194" xr:uid="{00000000-0005-0000-0000-0000F3760000}"/>
    <cellStyle name="Normal 7 3 5 3 2 3" xfId="4526" xr:uid="{00000000-0005-0000-0000-0000F4760000}"/>
    <cellStyle name="Normal 7 3 5 3 2 3 2" xfId="13199" xr:uid="{00000000-0005-0000-0000-0000F5760000}"/>
    <cellStyle name="Normal 7 3 5 3 2 3 2 2" xfId="30552" xr:uid="{00000000-0005-0000-0000-0000F6760000}"/>
    <cellStyle name="Normal 7 3 5 3 2 3 2 3" xfId="47898" xr:uid="{00000000-0005-0000-0000-0000F7760000}"/>
    <cellStyle name="Normal 7 3 5 3 2 3 3" xfId="21879" xr:uid="{00000000-0005-0000-0000-0000F8760000}"/>
    <cellStyle name="Normal 7 3 5 3 2 3 4" xfId="39225" xr:uid="{00000000-0005-0000-0000-0000F9760000}"/>
    <cellStyle name="Normal 7 3 5 3 2 4" xfId="11386" xr:uid="{00000000-0005-0000-0000-0000FA760000}"/>
    <cellStyle name="Normal 7 3 5 3 2 4 2" xfId="28739" xr:uid="{00000000-0005-0000-0000-0000FB760000}"/>
    <cellStyle name="Normal 7 3 5 3 2 4 3" xfId="46085" xr:uid="{00000000-0005-0000-0000-0000FC760000}"/>
    <cellStyle name="Normal 7 3 5 3 2 5" xfId="20066" xr:uid="{00000000-0005-0000-0000-0000FD760000}"/>
    <cellStyle name="Normal 7 3 5 3 2 6" xfId="37412" xr:uid="{00000000-0005-0000-0000-0000FE760000}"/>
    <cellStyle name="Normal 7 3 5 3 3" xfId="1635" xr:uid="{00000000-0005-0000-0000-0000FF760000}"/>
    <cellStyle name="Normal 7 3 5 3 3 2" xfId="7417" xr:uid="{00000000-0005-0000-0000-000000770000}"/>
    <cellStyle name="Normal 7 3 5 3 3 2 2" xfId="16090" xr:uid="{00000000-0005-0000-0000-000001770000}"/>
    <cellStyle name="Normal 7 3 5 3 3 2 2 2" xfId="33443" xr:uid="{00000000-0005-0000-0000-000002770000}"/>
    <cellStyle name="Normal 7 3 5 3 3 2 2 3" xfId="50789" xr:uid="{00000000-0005-0000-0000-000003770000}"/>
    <cellStyle name="Normal 7 3 5 3 3 2 3" xfId="24770" xr:uid="{00000000-0005-0000-0000-000004770000}"/>
    <cellStyle name="Normal 7 3 5 3 3 2 4" xfId="42116" xr:uid="{00000000-0005-0000-0000-000005770000}"/>
    <cellStyle name="Normal 7 3 5 3 3 3" xfId="5261" xr:uid="{00000000-0005-0000-0000-000006770000}"/>
    <cellStyle name="Normal 7 3 5 3 3 3 2" xfId="13934" xr:uid="{00000000-0005-0000-0000-000007770000}"/>
    <cellStyle name="Normal 7 3 5 3 3 3 2 2" xfId="31287" xr:uid="{00000000-0005-0000-0000-000008770000}"/>
    <cellStyle name="Normal 7 3 5 3 3 3 2 3" xfId="48633" xr:uid="{00000000-0005-0000-0000-000009770000}"/>
    <cellStyle name="Normal 7 3 5 3 3 3 3" xfId="22614" xr:uid="{00000000-0005-0000-0000-00000A770000}"/>
    <cellStyle name="Normal 7 3 5 3 3 3 4" xfId="39960" xr:uid="{00000000-0005-0000-0000-00000B770000}"/>
    <cellStyle name="Normal 7 3 5 3 3 4" xfId="10308" xr:uid="{00000000-0005-0000-0000-00000C770000}"/>
    <cellStyle name="Normal 7 3 5 3 3 4 2" xfId="27661" xr:uid="{00000000-0005-0000-0000-00000D770000}"/>
    <cellStyle name="Normal 7 3 5 3 3 4 3" xfId="45007" xr:uid="{00000000-0005-0000-0000-00000E770000}"/>
    <cellStyle name="Normal 7 3 5 3 3 5" xfId="18988" xr:uid="{00000000-0005-0000-0000-00000F770000}"/>
    <cellStyle name="Normal 7 3 5 3 3 6" xfId="36334" xr:uid="{00000000-0005-0000-0000-000010770000}"/>
    <cellStyle name="Normal 7 3 5 3 4" xfId="6682" xr:uid="{00000000-0005-0000-0000-000011770000}"/>
    <cellStyle name="Normal 7 3 5 3 4 2" xfId="15355" xr:uid="{00000000-0005-0000-0000-000012770000}"/>
    <cellStyle name="Normal 7 3 5 3 4 2 2" xfId="32708" xr:uid="{00000000-0005-0000-0000-000013770000}"/>
    <cellStyle name="Normal 7 3 5 3 4 2 3" xfId="50054" xr:uid="{00000000-0005-0000-0000-000014770000}"/>
    <cellStyle name="Normal 7 3 5 3 4 3" xfId="24035" xr:uid="{00000000-0005-0000-0000-000015770000}"/>
    <cellStyle name="Normal 7 3 5 3 4 4" xfId="41381" xr:uid="{00000000-0005-0000-0000-000016770000}"/>
    <cellStyle name="Normal 7 3 5 3 5" xfId="3448" xr:uid="{00000000-0005-0000-0000-000017770000}"/>
    <cellStyle name="Normal 7 3 5 3 5 2" xfId="12121" xr:uid="{00000000-0005-0000-0000-000018770000}"/>
    <cellStyle name="Normal 7 3 5 3 5 2 2" xfId="29474" xr:uid="{00000000-0005-0000-0000-000019770000}"/>
    <cellStyle name="Normal 7 3 5 3 5 2 3" xfId="46820" xr:uid="{00000000-0005-0000-0000-00001A770000}"/>
    <cellStyle name="Normal 7 3 5 3 5 3" xfId="20801" xr:uid="{00000000-0005-0000-0000-00001B770000}"/>
    <cellStyle name="Normal 7 3 5 3 5 4" xfId="38147" xr:uid="{00000000-0005-0000-0000-00001C770000}"/>
    <cellStyle name="Normal 7 3 5 3 6" xfId="9573" xr:uid="{00000000-0005-0000-0000-00001D770000}"/>
    <cellStyle name="Normal 7 3 5 3 6 2" xfId="26926" xr:uid="{00000000-0005-0000-0000-00001E770000}"/>
    <cellStyle name="Normal 7 3 5 3 6 3" xfId="44272" xr:uid="{00000000-0005-0000-0000-00001F770000}"/>
    <cellStyle name="Normal 7 3 5 3 7" xfId="18253" xr:uid="{00000000-0005-0000-0000-000020770000}"/>
    <cellStyle name="Normal 7 3 5 3 8" xfId="35599" xr:uid="{00000000-0005-0000-0000-000021770000}"/>
    <cellStyle name="Normal 7 3 5 4" xfId="410" xr:uid="{00000000-0005-0000-0000-000022770000}"/>
    <cellStyle name="Normal 7 3 5 4 2" xfId="2223" xr:uid="{00000000-0005-0000-0000-000023770000}"/>
    <cellStyle name="Normal 7 3 5 4 2 2" xfId="8005" xr:uid="{00000000-0005-0000-0000-000024770000}"/>
    <cellStyle name="Normal 7 3 5 4 2 2 2" xfId="16678" xr:uid="{00000000-0005-0000-0000-000025770000}"/>
    <cellStyle name="Normal 7 3 5 4 2 2 2 2" xfId="34031" xr:uid="{00000000-0005-0000-0000-000026770000}"/>
    <cellStyle name="Normal 7 3 5 4 2 2 2 3" xfId="51377" xr:uid="{00000000-0005-0000-0000-000027770000}"/>
    <cellStyle name="Normal 7 3 5 4 2 2 3" xfId="25358" xr:uid="{00000000-0005-0000-0000-000028770000}"/>
    <cellStyle name="Normal 7 3 5 4 2 2 4" xfId="42704" xr:uid="{00000000-0005-0000-0000-000029770000}"/>
    <cellStyle name="Normal 7 3 5 4 2 3" xfId="5506" xr:uid="{00000000-0005-0000-0000-00002A770000}"/>
    <cellStyle name="Normal 7 3 5 4 2 3 2" xfId="14179" xr:uid="{00000000-0005-0000-0000-00002B770000}"/>
    <cellStyle name="Normal 7 3 5 4 2 3 2 2" xfId="31532" xr:uid="{00000000-0005-0000-0000-00002C770000}"/>
    <cellStyle name="Normal 7 3 5 4 2 3 2 3" xfId="48878" xr:uid="{00000000-0005-0000-0000-00002D770000}"/>
    <cellStyle name="Normal 7 3 5 4 2 3 3" xfId="22859" xr:uid="{00000000-0005-0000-0000-00002E770000}"/>
    <cellStyle name="Normal 7 3 5 4 2 3 4" xfId="40205" xr:uid="{00000000-0005-0000-0000-00002F770000}"/>
    <cellStyle name="Normal 7 3 5 4 2 4" xfId="10896" xr:uid="{00000000-0005-0000-0000-000030770000}"/>
    <cellStyle name="Normal 7 3 5 4 2 4 2" xfId="28249" xr:uid="{00000000-0005-0000-0000-000031770000}"/>
    <cellStyle name="Normal 7 3 5 4 2 4 3" xfId="45595" xr:uid="{00000000-0005-0000-0000-000032770000}"/>
    <cellStyle name="Normal 7 3 5 4 2 5" xfId="19576" xr:uid="{00000000-0005-0000-0000-000033770000}"/>
    <cellStyle name="Normal 7 3 5 4 2 6" xfId="36922" xr:uid="{00000000-0005-0000-0000-000034770000}"/>
    <cellStyle name="Normal 7 3 5 4 3" xfId="6192" xr:uid="{00000000-0005-0000-0000-000035770000}"/>
    <cellStyle name="Normal 7 3 5 4 3 2" xfId="14865" xr:uid="{00000000-0005-0000-0000-000036770000}"/>
    <cellStyle name="Normal 7 3 5 4 3 2 2" xfId="32218" xr:uid="{00000000-0005-0000-0000-000037770000}"/>
    <cellStyle name="Normal 7 3 5 4 3 2 3" xfId="49564" xr:uid="{00000000-0005-0000-0000-000038770000}"/>
    <cellStyle name="Normal 7 3 5 4 3 3" xfId="23545" xr:uid="{00000000-0005-0000-0000-000039770000}"/>
    <cellStyle name="Normal 7 3 5 4 3 4" xfId="40891" xr:uid="{00000000-0005-0000-0000-00003A770000}"/>
    <cellStyle name="Normal 7 3 5 4 4" xfId="4036" xr:uid="{00000000-0005-0000-0000-00003B770000}"/>
    <cellStyle name="Normal 7 3 5 4 4 2" xfId="12709" xr:uid="{00000000-0005-0000-0000-00003C770000}"/>
    <cellStyle name="Normal 7 3 5 4 4 2 2" xfId="30062" xr:uid="{00000000-0005-0000-0000-00003D770000}"/>
    <cellStyle name="Normal 7 3 5 4 4 2 3" xfId="47408" xr:uid="{00000000-0005-0000-0000-00003E770000}"/>
    <cellStyle name="Normal 7 3 5 4 4 3" xfId="21389" xr:uid="{00000000-0005-0000-0000-00003F770000}"/>
    <cellStyle name="Normal 7 3 5 4 4 4" xfId="38735" xr:uid="{00000000-0005-0000-0000-000040770000}"/>
    <cellStyle name="Normal 7 3 5 4 5" xfId="9083" xr:uid="{00000000-0005-0000-0000-000041770000}"/>
    <cellStyle name="Normal 7 3 5 4 5 2" xfId="26436" xr:uid="{00000000-0005-0000-0000-000042770000}"/>
    <cellStyle name="Normal 7 3 5 4 5 3" xfId="43782" xr:uid="{00000000-0005-0000-0000-000043770000}"/>
    <cellStyle name="Normal 7 3 5 4 6" xfId="17763" xr:uid="{00000000-0005-0000-0000-000044770000}"/>
    <cellStyle name="Normal 7 3 5 4 7" xfId="35109" xr:uid="{00000000-0005-0000-0000-000045770000}"/>
    <cellStyle name="Normal 7 3 5 5" xfId="1978" xr:uid="{00000000-0005-0000-0000-000046770000}"/>
    <cellStyle name="Normal 7 3 5 5 2" xfId="7760" xr:uid="{00000000-0005-0000-0000-000047770000}"/>
    <cellStyle name="Normal 7 3 5 5 2 2" xfId="16433" xr:uid="{00000000-0005-0000-0000-000048770000}"/>
    <cellStyle name="Normal 7 3 5 5 2 2 2" xfId="33786" xr:uid="{00000000-0005-0000-0000-000049770000}"/>
    <cellStyle name="Normal 7 3 5 5 2 2 3" xfId="51132" xr:uid="{00000000-0005-0000-0000-00004A770000}"/>
    <cellStyle name="Normal 7 3 5 5 2 3" xfId="25113" xr:uid="{00000000-0005-0000-0000-00004B770000}"/>
    <cellStyle name="Normal 7 3 5 5 2 4" xfId="42459" xr:uid="{00000000-0005-0000-0000-00004C770000}"/>
    <cellStyle name="Normal 7 3 5 5 3" xfId="3791" xr:uid="{00000000-0005-0000-0000-00004D770000}"/>
    <cellStyle name="Normal 7 3 5 5 3 2" xfId="12464" xr:uid="{00000000-0005-0000-0000-00004E770000}"/>
    <cellStyle name="Normal 7 3 5 5 3 2 2" xfId="29817" xr:uid="{00000000-0005-0000-0000-00004F770000}"/>
    <cellStyle name="Normal 7 3 5 5 3 2 3" xfId="47163" xr:uid="{00000000-0005-0000-0000-000050770000}"/>
    <cellStyle name="Normal 7 3 5 5 3 3" xfId="21144" xr:uid="{00000000-0005-0000-0000-000051770000}"/>
    <cellStyle name="Normal 7 3 5 5 3 4" xfId="38490" xr:uid="{00000000-0005-0000-0000-000052770000}"/>
    <cellStyle name="Normal 7 3 5 5 4" xfId="10651" xr:uid="{00000000-0005-0000-0000-000053770000}"/>
    <cellStyle name="Normal 7 3 5 5 4 2" xfId="28004" xr:uid="{00000000-0005-0000-0000-000054770000}"/>
    <cellStyle name="Normal 7 3 5 5 4 3" xfId="45350" xr:uid="{00000000-0005-0000-0000-000055770000}"/>
    <cellStyle name="Normal 7 3 5 5 5" xfId="19331" xr:uid="{00000000-0005-0000-0000-000056770000}"/>
    <cellStyle name="Normal 7 3 5 5 6" xfId="36677" xr:uid="{00000000-0005-0000-0000-000057770000}"/>
    <cellStyle name="Normal 7 3 5 6" xfId="1145" xr:uid="{00000000-0005-0000-0000-000058770000}"/>
    <cellStyle name="Normal 7 3 5 6 2" xfId="6927" xr:uid="{00000000-0005-0000-0000-000059770000}"/>
    <cellStyle name="Normal 7 3 5 6 2 2" xfId="15600" xr:uid="{00000000-0005-0000-0000-00005A770000}"/>
    <cellStyle name="Normal 7 3 5 6 2 2 2" xfId="32953" xr:uid="{00000000-0005-0000-0000-00005B770000}"/>
    <cellStyle name="Normal 7 3 5 6 2 2 3" xfId="50299" xr:uid="{00000000-0005-0000-0000-00005C770000}"/>
    <cellStyle name="Normal 7 3 5 6 2 3" xfId="24280" xr:uid="{00000000-0005-0000-0000-00005D770000}"/>
    <cellStyle name="Normal 7 3 5 6 2 4" xfId="41626" xr:uid="{00000000-0005-0000-0000-00005E770000}"/>
    <cellStyle name="Normal 7 3 5 6 3" xfId="4771" xr:uid="{00000000-0005-0000-0000-00005F770000}"/>
    <cellStyle name="Normal 7 3 5 6 3 2" xfId="13444" xr:uid="{00000000-0005-0000-0000-000060770000}"/>
    <cellStyle name="Normal 7 3 5 6 3 2 2" xfId="30797" xr:uid="{00000000-0005-0000-0000-000061770000}"/>
    <cellStyle name="Normal 7 3 5 6 3 2 3" xfId="48143" xr:uid="{00000000-0005-0000-0000-000062770000}"/>
    <cellStyle name="Normal 7 3 5 6 3 3" xfId="22124" xr:uid="{00000000-0005-0000-0000-000063770000}"/>
    <cellStyle name="Normal 7 3 5 6 3 4" xfId="39470" xr:uid="{00000000-0005-0000-0000-000064770000}"/>
    <cellStyle name="Normal 7 3 5 6 4" xfId="9818" xr:uid="{00000000-0005-0000-0000-000065770000}"/>
    <cellStyle name="Normal 7 3 5 6 4 2" xfId="27171" xr:uid="{00000000-0005-0000-0000-000066770000}"/>
    <cellStyle name="Normal 7 3 5 6 4 3" xfId="44517" xr:uid="{00000000-0005-0000-0000-000067770000}"/>
    <cellStyle name="Normal 7 3 5 6 5" xfId="18498" xr:uid="{00000000-0005-0000-0000-000068770000}"/>
    <cellStyle name="Normal 7 3 5 6 6" xfId="35844" xr:uid="{00000000-0005-0000-0000-000069770000}"/>
    <cellStyle name="Normal 7 3 5 7" xfId="5947" xr:uid="{00000000-0005-0000-0000-00006A770000}"/>
    <cellStyle name="Normal 7 3 5 7 2" xfId="14620" xr:uid="{00000000-0005-0000-0000-00006B770000}"/>
    <cellStyle name="Normal 7 3 5 7 2 2" xfId="31973" xr:uid="{00000000-0005-0000-0000-00006C770000}"/>
    <cellStyle name="Normal 7 3 5 7 2 3" xfId="49319" xr:uid="{00000000-0005-0000-0000-00006D770000}"/>
    <cellStyle name="Normal 7 3 5 7 3" xfId="23300" xr:uid="{00000000-0005-0000-0000-00006E770000}"/>
    <cellStyle name="Normal 7 3 5 7 4" xfId="40646" xr:uid="{00000000-0005-0000-0000-00006F770000}"/>
    <cellStyle name="Normal 7 3 5 8" xfId="2958" xr:uid="{00000000-0005-0000-0000-000070770000}"/>
    <cellStyle name="Normal 7 3 5 8 2" xfId="11631" xr:uid="{00000000-0005-0000-0000-000071770000}"/>
    <cellStyle name="Normal 7 3 5 8 2 2" xfId="28984" xr:uid="{00000000-0005-0000-0000-000072770000}"/>
    <cellStyle name="Normal 7 3 5 8 2 3" xfId="46330" xr:uid="{00000000-0005-0000-0000-000073770000}"/>
    <cellStyle name="Normal 7 3 5 8 3" xfId="20311" xr:uid="{00000000-0005-0000-0000-000074770000}"/>
    <cellStyle name="Normal 7 3 5 8 4" xfId="37657" xr:uid="{00000000-0005-0000-0000-000075770000}"/>
    <cellStyle name="Normal 7 3 5 9" xfId="8838" xr:uid="{00000000-0005-0000-0000-000076770000}"/>
    <cellStyle name="Normal 7 3 5 9 2" xfId="26191" xr:uid="{00000000-0005-0000-0000-000077770000}"/>
    <cellStyle name="Normal 7 3 5 9 3" xfId="43537" xr:uid="{00000000-0005-0000-0000-000078770000}"/>
    <cellStyle name="Normal 7 3 6" xfId="263" xr:uid="{00000000-0005-0000-0000-000079770000}"/>
    <cellStyle name="Normal 7 3 6 10" xfId="34962" xr:uid="{00000000-0005-0000-0000-00007A770000}"/>
    <cellStyle name="Normal 7 3 6 2" xfId="998" xr:uid="{00000000-0005-0000-0000-00007B770000}"/>
    <cellStyle name="Normal 7 3 6 2 2" xfId="2811" xr:uid="{00000000-0005-0000-0000-00007C770000}"/>
    <cellStyle name="Normal 7 3 6 2 2 2" xfId="8593" xr:uid="{00000000-0005-0000-0000-00007D770000}"/>
    <cellStyle name="Normal 7 3 6 2 2 2 2" xfId="17266" xr:uid="{00000000-0005-0000-0000-00007E770000}"/>
    <cellStyle name="Normal 7 3 6 2 2 2 2 2" xfId="34619" xr:uid="{00000000-0005-0000-0000-00007F770000}"/>
    <cellStyle name="Normal 7 3 6 2 2 2 2 3" xfId="51965" xr:uid="{00000000-0005-0000-0000-000080770000}"/>
    <cellStyle name="Normal 7 3 6 2 2 2 3" xfId="25946" xr:uid="{00000000-0005-0000-0000-000081770000}"/>
    <cellStyle name="Normal 7 3 6 2 2 2 4" xfId="43292" xr:uid="{00000000-0005-0000-0000-000082770000}"/>
    <cellStyle name="Normal 7 3 6 2 2 3" xfId="4624" xr:uid="{00000000-0005-0000-0000-000083770000}"/>
    <cellStyle name="Normal 7 3 6 2 2 3 2" xfId="13297" xr:uid="{00000000-0005-0000-0000-000084770000}"/>
    <cellStyle name="Normal 7 3 6 2 2 3 2 2" xfId="30650" xr:uid="{00000000-0005-0000-0000-000085770000}"/>
    <cellStyle name="Normal 7 3 6 2 2 3 2 3" xfId="47996" xr:uid="{00000000-0005-0000-0000-000086770000}"/>
    <cellStyle name="Normal 7 3 6 2 2 3 3" xfId="21977" xr:uid="{00000000-0005-0000-0000-000087770000}"/>
    <cellStyle name="Normal 7 3 6 2 2 3 4" xfId="39323" xr:uid="{00000000-0005-0000-0000-000088770000}"/>
    <cellStyle name="Normal 7 3 6 2 2 4" xfId="11484" xr:uid="{00000000-0005-0000-0000-000089770000}"/>
    <cellStyle name="Normal 7 3 6 2 2 4 2" xfId="28837" xr:uid="{00000000-0005-0000-0000-00008A770000}"/>
    <cellStyle name="Normal 7 3 6 2 2 4 3" xfId="46183" xr:uid="{00000000-0005-0000-0000-00008B770000}"/>
    <cellStyle name="Normal 7 3 6 2 2 5" xfId="20164" xr:uid="{00000000-0005-0000-0000-00008C770000}"/>
    <cellStyle name="Normal 7 3 6 2 2 6" xfId="37510" xr:uid="{00000000-0005-0000-0000-00008D770000}"/>
    <cellStyle name="Normal 7 3 6 2 3" xfId="1733" xr:uid="{00000000-0005-0000-0000-00008E770000}"/>
    <cellStyle name="Normal 7 3 6 2 3 2" xfId="7515" xr:uid="{00000000-0005-0000-0000-00008F770000}"/>
    <cellStyle name="Normal 7 3 6 2 3 2 2" xfId="16188" xr:uid="{00000000-0005-0000-0000-000090770000}"/>
    <cellStyle name="Normal 7 3 6 2 3 2 2 2" xfId="33541" xr:uid="{00000000-0005-0000-0000-000091770000}"/>
    <cellStyle name="Normal 7 3 6 2 3 2 2 3" xfId="50887" xr:uid="{00000000-0005-0000-0000-000092770000}"/>
    <cellStyle name="Normal 7 3 6 2 3 2 3" xfId="24868" xr:uid="{00000000-0005-0000-0000-000093770000}"/>
    <cellStyle name="Normal 7 3 6 2 3 2 4" xfId="42214" xr:uid="{00000000-0005-0000-0000-000094770000}"/>
    <cellStyle name="Normal 7 3 6 2 3 3" xfId="5359" xr:uid="{00000000-0005-0000-0000-000095770000}"/>
    <cellStyle name="Normal 7 3 6 2 3 3 2" xfId="14032" xr:uid="{00000000-0005-0000-0000-000096770000}"/>
    <cellStyle name="Normal 7 3 6 2 3 3 2 2" xfId="31385" xr:uid="{00000000-0005-0000-0000-000097770000}"/>
    <cellStyle name="Normal 7 3 6 2 3 3 2 3" xfId="48731" xr:uid="{00000000-0005-0000-0000-000098770000}"/>
    <cellStyle name="Normal 7 3 6 2 3 3 3" xfId="22712" xr:uid="{00000000-0005-0000-0000-000099770000}"/>
    <cellStyle name="Normal 7 3 6 2 3 3 4" xfId="40058" xr:uid="{00000000-0005-0000-0000-00009A770000}"/>
    <cellStyle name="Normal 7 3 6 2 3 4" xfId="10406" xr:uid="{00000000-0005-0000-0000-00009B770000}"/>
    <cellStyle name="Normal 7 3 6 2 3 4 2" xfId="27759" xr:uid="{00000000-0005-0000-0000-00009C770000}"/>
    <cellStyle name="Normal 7 3 6 2 3 4 3" xfId="45105" xr:uid="{00000000-0005-0000-0000-00009D770000}"/>
    <cellStyle name="Normal 7 3 6 2 3 5" xfId="19086" xr:uid="{00000000-0005-0000-0000-00009E770000}"/>
    <cellStyle name="Normal 7 3 6 2 3 6" xfId="36432" xr:uid="{00000000-0005-0000-0000-00009F770000}"/>
    <cellStyle name="Normal 7 3 6 2 4" xfId="6780" xr:uid="{00000000-0005-0000-0000-0000A0770000}"/>
    <cellStyle name="Normal 7 3 6 2 4 2" xfId="15453" xr:uid="{00000000-0005-0000-0000-0000A1770000}"/>
    <cellStyle name="Normal 7 3 6 2 4 2 2" xfId="32806" xr:uid="{00000000-0005-0000-0000-0000A2770000}"/>
    <cellStyle name="Normal 7 3 6 2 4 2 3" xfId="50152" xr:uid="{00000000-0005-0000-0000-0000A3770000}"/>
    <cellStyle name="Normal 7 3 6 2 4 3" xfId="24133" xr:uid="{00000000-0005-0000-0000-0000A4770000}"/>
    <cellStyle name="Normal 7 3 6 2 4 4" xfId="41479" xr:uid="{00000000-0005-0000-0000-0000A5770000}"/>
    <cellStyle name="Normal 7 3 6 2 5" xfId="3546" xr:uid="{00000000-0005-0000-0000-0000A6770000}"/>
    <cellStyle name="Normal 7 3 6 2 5 2" xfId="12219" xr:uid="{00000000-0005-0000-0000-0000A7770000}"/>
    <cellStyle name="Normal 7 3 6 2 5 2 2" xfId="29572" xr:uid="{00000000-0005-0000-0000-0000A8770000}"/>
    <cellStyle name="Normal 7 3 6 2 5 2 3" xfId="46918" xr:uid="{00000000-0005-0000-0000-0000A9770000}"/>
    <cellStyle name="Normal 7 3 6 2 5 3" xfId="20899" xr:uid="{00000000-0005-0000-0000-0000AA770000}"/>
    <cellStyle name="Normal 7 3 6 2 5 4" xfId="38245" xr:uid="{00000000-0005-0000-0000-0000AB770000}"/>
    <cellStyle name="Normal 7 3 6 2 6" xfId="9671" xr:uid="{00000000-0005-0000-0000-0000AC770000}"/>
    <cellStyle name="Normal 7 3 6 2 6 2" xfId="27024" xr:uid="{00000000-0005-0000-0000-0000AD770000}"/>
    <cellStyle name="Normal 7 3 6 2 6 3" xfId="44370" xr:uid="{00000000-0005-0000-0000-0000AE770000}"/>
    <cellStyle name="Normal 7 3 6 2 7" xfId="18351" xr:uid="{00000000-0005-0000-0000-0000AF770000}"/>
    <cellStyle name="Normal 7 3 6 2 8" xfId="35697" xr:uid="{00000000-0005-0000-0000-0000B0770000}"/>
    <cellStyle name="Normal 7 3 6 3" xfId="508" xr:uid="{00000000-0005-0000-0000-0000B1770000}"/>
    <cellStyle name="Normal 7 3 6 3 2" xfId="2321" xr:uid="{00000000-0005-0000-0000-0000B2770000}"/>
    <cellStyle name="Normal 7 3 6 3 2 2" xfId="8103" xr:uid="{00000000-0005-0000-0000-0000B3770000}"/>
    <cellStyle name="Normal 7 3 6 3 2 2 2" xfId="16776" xr:uid="{00000000-0005-0000-0000-0000B4770000}"/>
    <cellStyle name="Normal 7 3 6 3 2 2 2 2" xfId="34129" xr:uid="{00000000-0005-0000-0000-0000B5770000}"/>
    <cellStyle name="Normal 7 3 6 3 2 2 2 3" xfId="51475" xr:uid="{00000000-0005-0000-0000-0000B6770000}"/>
    <cellStyle name="Normal 7 3 6 3 2 2 3" xfId="25456" xr:uid="{00000000-0005-0000-0000-0000B7770000}"/>
    <cellStyle name="Normal 7 3 6 3 2 2 4" xfId="42802" xr:uid="{00000000-0005-0000-0000-0000B8770000}"/>
    <cellStyle name="Normal 7 3 6 3 2 3" xfId="5604" xr:uid="{00000000-0005-0000-0000-0000B9770000}"/>
    <cellStyle name="Normal 7 3 6 3 2 3 2" xfId="14277" xr:uid="{00000000-0005-0000-0000-0000BA770000}"/>
    <cellStyle name="Normal 7 3 6 3 2 3 2 2" xfId="31630" xr:uid="{00000000-0005-0000-0000-0000BB770000}"/>
    <cellStyle name="Normal 7 3 6 3 2 3 2 3" xfId="48976" xr:uid="{00000000-0005-0000-0000-0000BC770000}"/>
    <cellStyle name="Normal 7 3 6 3 2 3 3" xfId="22957" xr:uid="{00000000-0005-0000-0000-0000BD770000}"/>
    <cellStyle name="Normal 7 3 6 3 2 3 4" xfId="40303" xr:uid="{00000000-0005-0000-0000-0000BE770000}"/>
    <cellStyle name="Normal 7 3 6 3 2 4" xfId="10994" xr:uid="{00000000-0005-0000-0000-0000BF770000}"/>
    <cellStyle name="Normal 7 3 6 3 2 4 2" xfId="28347" xr:uid="{00000000-0005-0000-0000-0000C0770000}"/>
    <cellStyle name="Normal 7 3 6 3 2 4 3" xfId="45693" xr:uid="{00000000-0005-0000-0000-0000C1770000}"/>
    <cellStyle name="Normal 7 3 6 3 2 5" xfId="19674" xr:uid="{00000000-0005-0000-0000-0000C2770000}"/>
    <cellStyle name="Normal 7 3 6 3 2 6" xfId="37020" xr:uid="{00000000-0005-0000-0000-0000C3770000}"/>
    <cellStyle name="Normal 7 3 6 3 3" xfId="6290" xr:uid="{00000000-0005-0000-0000-0000C4770000}"/>
    <cellStyle name="Normal 7 3 6 3 3 2" xfId="14963" xr:uid="{00000000-0005-0000-0000-0000C5770000}"/>
    <cellStyle name="Normal 7 3 6 3 3 2 2" xfId="32316" xr:uid="{00000000-0005-0000-0000-0000C6770000}"/>
    <cellStyle name="Normal 7 3 6 3 3 2 3" xfId="49662" xr:uid="{00000000-0005-0000-0000-0000C7770000}"/>
    <cellStyle name="Normal 7 3 6 3 3 3" xfId="23643" xr:uid="{00000000-0005-0000-0000-0000C8770000}"/>
    <cellStyle name="Normal 7 3 6 3 3 4" xfId="40989" xr:uid="{00000000-0005-0000-0000-0000C9770000}"/>
    <cellStyle name="Normal 7 3 6 3 4" xfId="4134" xr:uid="{00000000-0005-0000-0000-0000CA770000}"/>
    <cellStyle name="Normal 7 3 6 3 4 2" xfId="12807" xr:uid="{00000000-0005-0000-0000-0000CB770000}"/>
    <cellStyle name="Normal 7 3 6 3 4 2 2" xfId="30160" xr:uid="{00000000-0005-0000-0000-0000CC770000}"/>
    <cellStyle name="Normal 7 3 6 3 4 2 3" xfId="47506" xr:uid="{00000000-0005-0000-0000-0000CD770000}"/>
    <cellStyle name="Normal 7 3 6 3 4 3" xfId="21487" xr:uid="{00000000-0005-0000-0000-0000CE770000}"/>
    <cellStyle name="Normal 7 3 6 3 4 4" xfId="38833" xr:uid="{00000000-0005-0000-0000-0000CF770000}"/>
    <cellStyle name="Normal 7 3 6 3 5" xfId="9181" xr:uid="{00000000-0005-0000-0000-0000D0770000}"/>
    <cellStyle name="Normal 7 3 6 3 5 2" xfId="26534" xr:uid="{00000000-0005-0000-0000-0000D1770000}"/>
    <cellStyle name="Normal 7 3 6 3 5 3" xfId="43880" xr:uid="{00000000-0005-0000-0000-0000D2770000}"/>
    <cellStyle name="Normal 7 3 6 3 6" xfId="17861" xr:uid="{00000000-0005-0000-0000-0000D3770000}"/>
    <cellStyle name="Normal 7 3 6 3 7" xfId="35207" xr:uid="{00000000-0005-0000-0000-0000D4770000}"/>
    <cellStyle name="Normal 7 3 6 4" xfId="2076" xr:uid="{00000000-0005-0000-0000-0000D5770000}"/>
    <cellStyle name="Normal 7 3 6 4 2" xfId="7858" xr:uid="{00000000-0005-0000-0000-0000D6770000}"/>
    <cellStyle name="Normal 7 3 6 4 2 2" xfId="16531" xr:uid="{00000000-0005-0000-0000-0000D7770000}"/>
    <cellStyle name="Normal 7 3 6 4 2 2 2" xfId="33884" xr:uid="{00000000-0005-0000-0000-0000D8770000}"/>
    <cellStyle name="Normal 7 3 6 4 2 2 3" xfId="51230" xr:uid="{00000000-0005-0000-0000-0000D9770000}"/>
    <cellStyle name="Normal 7 3 6 4 2 3" xfId="25211" xr:uid="{00000000-0005-0000-0000-0000DA770000}"/>
    <cellStyle name="Normal 7 3 6 4 2 4" xfId="42557" xr:uid="{00000000-0005-0000-0000-0000DB770000}"/>
    <cellStyle name="Normal 7 3 6 4 3" xfId="3889" xr:uid="{00000000-0005-0000-0000-0000DC770000}"/>
    <cellStyle name="Normal 7 3 6 4 3 2" xfId="12562" xr:uid="{00000000-0005-0000-0000-0000DD770000}"/>
    <cellStyle name="Normal 7 3 6 4 3 2 2" xfId="29915" xr:uid="{00000000-0005-0000-0000-0000DE770000}"/>
    <cellStyle name="Normal 7 3 6 4 3 2 3" xfId="47261" xr:uid="{00000000-0005-0000-0000-0000DF770000}"/>
    <cellStyle name="Normal 7 3 6 4 3 3" xfId="21242" xr:uid="{00000000-0005-0000-0000-0000E0770000}"/>
    <cellStyle name="Normal 7 3 6 4 3 4" xfId="38588" xr:uid="{00000000-0005-0000-0000-0000E1770000}"/>
    <cellStyle name="Normal 7 3 6 4 4" xfId="10749" xr:uid="{00000000-0005-0000-0000-0000E2770000}"/>
    <cellStyle name="Normal 7 3 6 4 4 2" xfId="28102" xr:uid="{00000000-0005-0000-0000-0000E3770000}"/>
    <cellStyle name="Normal 7 3 6 4 4 3" xfId="45448" xr:uid="{00000000-0005-0000-0000-0000E4770000}"/>
    <cellStyle name="Normal 7 3 6 4 5" xfId="19429" xr:uid="{00000000-0005-0000-0000-0000E5770000}"/>
    <cellStyle name="Normal 7 3 6 4 6" xfId="36775" xr:uid="{00000000-0005-0000-0000-0000E6770000}"/>
    <cellStyle name="Normal 7 3 6 5" xfId="1243" xr:uid="{00000000-0005-0000-0000-0000E7770000}"/>
    <cellStyle name="Normal 7 3 6 5 2" xfId="7025" xr:uid="{00000000-0005-0000-0000-0000E8770000}"/>
    <cellStyle name="Normal 7 3 6 5 2 2" xfId="15698" xr:uid="{00000000-0005-0000-0000-0000E9770000}"/>
    <cellStyle name="Normal 7 3 6 5 2 2 2" xfId="33051" xr:uid="{00000000-0005-0000-0000-0000EA770000}"/>
    <cellStyle name="Normal 7 3 6 5 2 2 3" xfId="50397" xr:uid="{00000000-0005-0000-0000-0000EB770000}"/>
    <cellStyle name="Normal 7 3 6 5 2 3" xfId="24378" xr:uid="{00000000-0005-0000-0000-0000EC770000}"/>
    <cellStyle name="Normal 7 3 6 5 2 4" xfId="41724" xr:uid="{00000000-0005-0000-0000-0000ED770000}"/>
    <cellStyle name="Normal 7 3 6 5 3" xfId="4869" xr:uid="{00000000-0005-0000-0000-0000EE770000}"/>
    <cellStyle name="Normal 7 3 6 5 3 2" xfId="13542" xr:uid="{00000000-0005-0000-0000-0000EF770000}"/>
    <cellStyle name="Normal 7 3 6 5 3 2 2" xfId="30895" xr:uid="{00000000-0005-0000-0000-0000F0770000}"/>
    <cellStyle name="Normal 7 3 6 5 3 2 3" xfId="48241" xr:uid="{00000000-0005-0000-0000-0000F1770000}"/>
    <cellStyle name="Normal 7 3 6 5 3 3" xfId="22222" xr:uid="{00000000-0005-0000-0000-0000F2770000}"/>
    <cellStyle name="Normal 7 3 6 5 3 4" xfId="39568" xr:uid="{00000000-0005-0000-0000-0000F3770000}"/>
    <cellStyle name="Normal 7 3 6 5 4" xfId="9916" xr:uid="{00000000-0005-0000-0000-0000F4770000}"/>
    <cellStyle name="Normal 7 3 6 5 4 2" xfId="27269" xr:uid="{00000000-0005-0000-0000-0000F5770000}"/>
    <cellStyle name="Normal 7 3 6 5 4 3" xfId="44615" xr:uid="{00000000-0005-0000-0000-0000F6770000}"/>
    <cellStyle name="Normal 7 3 6 5 5" xfId="18596" xr:uid="{00000000-0005-0000-0000-0000F7770000}"/>
    <cellStyle name="Normal 7 3 6 5 6" xfId="35942" xr:uid="{00000000-0005-0000-0000-0000F8770000}"/>
    <cellStyle name="Normal 7 3 6 6" xfId="6045" xr:uid="{00000000-0005-0000-0000-0000F9770000}"/>
    <cellStyle name="Normal 7 3 6 6 2" xfId="14718" xr:uid="{00000000-0005-0000-0000-0000FA770000}"/>
    <cellStyle name="Normal 7 3 6 6 2 2" xfId="32071" xr:uid="{00000000-0005-0000-0000-0000FB770000}"/>
    <cellStyle name="Normal 7 3 6 6 2 3" xfId="49417" xr:uid="{00000000-0005-0000-0000-0000FC770000}"/>
    <cellStyle name="Normal 7 3 6 6 3" xfId="23398" xr:uid="{00000000-0005-0000-0000-0000FD770000}"/>
    <cellStyle name="Normal 7 3 6 6 4" xfId="40744" xr:uid="{00000000-0005-0000-0000-0000FE770000}"/>
    <cellStyle name="Normal 7 3 6 7" xfId="3056" xr:uid="{00000000-0005-0000-0000-0000FF770000}"/>
    <cellStyle name="Normal 7 3 6 7 2" xfId="11729" xr:uid="{00000000-0005-0000-0000-000000780000}"/>
    <cellStyle name="Normal 7 3 6 7 2 2" xfId="29082" xr:uid="{00000000-0005-0000-0000-000001780000}"/>
    <cellStyle name="Normal 7 3 6 7 2 3" xfId="46428" xr:uid="{00000000-0005-0000-0000-000002780000}"/>
    <cellStyle name="Normal 7 3 6 7 3" xfId="20409" xr:uid="{00000000-0005-0000-0000-000003780000}"/>
    <cellStyle name="Normal 7 3 6 7 4" xfId="37755" xr:uid="{00000000-0005-0000-0000-000004780000}"/>
    <cellStyle name="Normal 7 3 6 8" xfId="8936" xr:uid="{00000000-0005-0000-0000-000005780000}"/>
    <cellStyle name="Normal 7 3 6 8 2" xfId="26289" xr:uid="{00000000-0005-0000-0000-000006780000}"/>
    <cellStyle name="Normal 7 3 6 8 3" xfId="43635" xr:uid="{00000000-0005-0000-0000-000007780000}"/>
    <cellStyle name="Normal 7 3 6 9" xfId="17616" xr:uid="{00000000-0005-0000-0000-000008780000}"/>
    <cellStyle name="Normal 7 3 7" xfId="116" xr:uid="{00000000-0005-0000-0000-000009780000}"/>
    <cellStyle name="Normal 7 3 7 10" xfId="34815" xr:uid="{00000000-0005-0000-0000-00000A780000}"/>
    <cellStyle name="Normal 7 3 7 2" xfId="851" xr:uid="{00000000-0005-0000-0000-00000B780000}"/>
    <cellStyle name="Normal 7 3 7 2 2" xfId="2664" xr:uid="{00000000-0005-0000-0000-00000C780000}"/>
    <cellStyle name="Normal 7 3 7 2 2 2" xfId="8446" xr:uid="{00000000-0005-0000-0000-00000D780000}"/>
    <cellStyle name="Normal 7 3 7 2 2 2 2" xfId="17119" xr:uid="{00000000-0005-0000-0000-00000E780000}"/>
    <cellStyle name="Normal 7 3 7 2 2 2 2 2" xfId="34472" xr:uid="{00000000-0005-0000-0000-00000F780000}"/>
    <cellStyle name="Normal 7 3 7 2 2 2 2 3" xfId="51818" xr:uid="{00000000-0005-0000-0000-000010780000}"/>
    <cellStyle name="Normal 7 3 7 2 2 2 3" xfId="25799" xr:uid="{00000000-0005-0000-0000-000011780000}"/>
    <cellStyle name="Normal 7 3 7 2 2 2 4" xfId="43145" xr:uid="{00000000-0005-0000-0000-000012780000}"/>
    <cellStyle name="Normal 7 3 7 2 2 3" xfId="4477" xr:uid="{00000000-0005-0000-0000-000013780000}"/>
    <cellStyle name="Normal 7 3 7 2 2 3 2" xfId="13150" xr:uid="{00000000-0005-0000-0000-000014780000}"/>
    <cellStyle name="Normal 7 3 7 2 2 3 2 2" xfId="30503" xr:uid="{00000000-0005-0000-0000-000015780000}"/>
    <cellStyle name="Normal 7 3 7 2 2 3 2 3" xfId="47849" xr:uid="{00000000-0005-0000-0000-000016780000}"/>
    <cellStyle name="Normal 7 3 7 2 2 3 3" xfId="21830" xr:uid="{00000000-0005-0000-0000-000017780000}"/>
    <cellStyle name="Normal 7 3 7 2 2 3 4" xfId="39176" xr:uid="{00000000-0005-0000-0000-000018780000}"/>
    <cellStyle name="Normal 7 3 7 2 2 4" xfId="11337" xr:uid="{00000000-0005-0000-0000-000019780000}"/>
    <cellStyle name="Normal 7 3 7 2 2 4 2" xfId="28690" xr:uid="{00000000-0005-0000-0000-00001A780000}"/>
    <cellStyle name="Normal 7 3 7 2 2 4 3" xfId="46036" xr:uid="{00000000-0005-0000-0000-00001B780000}"/>
    <cellStyle name="Normal 7 3 7 2 2 5" xfId="20017" xr:uid="{00000000-0005-0000-0000-00001C780000}"/>
    <cellStyle name="Normal 7 3 7 2 2 6" xfId="37363" xr:uid="{00000000-0005-0000-0000-00001D780000}"/>
    <cellStyle name="Normal 7 3 7 2 3" xfId="1586" xr:uid="{00000000-0005-0000-0000-00001E780000}"/>
    <cellStyle name="Normal 7 3 7 2 3 2" xfId="7368" xr:uid="{00000000-0005-0000-0000-00001F780000}"/>
    <cellStyle name="Normal 7 3 7 2 3 2 2" xfId="16041" xr:uid="{00000000-0005-0000-0000-000020780000}"/>
    <cellStyle name="Normal 7 3 7 2 3 2 2 2" xfId="33394" xr:uid="{00000000-0005-0000-0000-000021780000}"/>
    <cellStyle name="Normal 7 3 7 2 3 2 2 3" xfId="50740" xr:uid="{00000000-0005-0000-0000-000022780000}"/>
    <cellStyle name="Normal 7 3 7 2 3 2 3" xfId="24721" xr:uid="{00000000-0005-0000-0000-000023780000}"/>
    <cellStyle name="Normal 7 3 7 2 3 2 4" xfId="42067" xr:uid="{00000000-0005-0000-0000-000024780000}"/>
    <cellStyle name="Normal 7 3 7 2 3 3" xfId="5212" xr:uid="{00000000-0005-0000-0000-000025780000}"/>
    <cellStyle name="Normal 7 3 7 2 3 3 2" xfId="13885" xr:uid="{00000000-0005-0000-0000-000026780000}"/>
    <cellStyle name="Normal 7 3 7 2 3 3 2 2" xfId="31238" xr:uid="{00000000-0005-0000-0000-000027780000}"/>
    <cellStyle name="Normal 7 3 7 2 3 3 2 3" xfId="48584" xr:uid="{00000000-0005-0000-0000-000028780000}"/>
    <cellStyle name="Normal 7 3 7 2 3 3 3" xfId="22565" xr:uid="{00000000-0005-0000-0000-000029780000}"/>
    <cellStyle name="Normal 7 3 7 2 3 3 4" xfId="39911" xr:uid="{00000000-0005-0000-0000-00002A780000}"/>
    <cellStyle name="Normal 7 3 7 2 3 4" xfId="10259" xr:uid="{00000000-0005-0000-0000-00002B780000}"/>
    <cellStyle name="Normal 7 3 7 2 3 4 2" xfId="27612" xr:uid="{00000000-0005-0000-0000-00002C780000}"/>
    <cellStyle name="Normal 7 3 7 2 3 4 3" xfId="44958" xr:uid="{00000000-0005-0000-0000-00002D780000}"/>
    <cellStyle name="Normal 7 3 7 2 3 5" xfId="18939" xr:uid="{00000000-0005-0000-0000-00002E780000}"/>
    <cellStyle name="Normal 7 3 7 2 3 6" xfId="36285" xr:uid="{00000000-0005-0000-0000-00002F780000}"/>
    <cellStyle name="Normal 7 3 7 2 4" xfId="6633" xr:uid="{00000000-0005-0000-0000-000030780000}"/>
    <cellStyle name="Normal 7 3 7 2 4 2" xfId="15306" xr:uid="{00000000-0005-0000-0000-000031780000}"/>
    <cellStyle name="Normal 7 3 7 2 4 2 2" xfId="32659" xr:uid="{00000000-0005-0000-0000-000032780000}"/>
    <cellStyle name="Normal 7 3 7 2 4 2 3" xfId="50005" xr:uid="{00000000-0005-0000-0000-000033780000}"/>
    <cellStyle name="Normal 7 3 7 2 4 3" xfId="23986" xr:uid="{00000000-0005-0000-0000-000034780000}"/>
    <cellStyle name="Normal 7 3 7 2 4 4" xfId="41332" xr:uid="{00000000-0005-0000-0000-000035780000}"/>
    <cellStyle name="Normal 7 3 7 2 5" xfId="3399" xr:uid="{00000000-0005-0000-0000-000036780000}"/>
    <cellStyle name="Normal 7 3 7 2 5 2" xfId="12072" xr:uid="{00000000-0005-0000-0000-000037780000}"/>
    <cellStyle name="Normal 7 3 7 2 5 2 2" xfId="29425" xr:uid="{00000000-0005-0000-0000-000038780000}"/>
    <cellStyle name="Normal 7 3 7 2 5 2 3" xfId="46771" xr:uid="{00000000-0005-0000-0000-000039780000}"/>
    <cellStyle name="Normal 7 3 7 2 5 3" xfId="20752" xr:uid="{00000000-0005-0000-0000-00003A780000}"/>
    <cellStyle name="Normal 7 3 7 2 5 4" xfId="38098" xr:uid="{00000000-0005-0000-0000-00003B780000}"/>
    <cellStyle name="Normal 7 3 7 2 6" xfId="9524" xr:uid="{00000000-0005-0000-0000-00003C780000}"/>
    <cellStyle name="Normal 7 3 7 2 6 2" xfId="26877" xr:uid="{00000000-0005-0000-0000-00003D780000}"/>
    <cellStyle name="Normal 7 3 7 2 6 3" xfId="44223" xr:uid="{00000000-0005-0000-0000-00003E780000}"/>
    <cellStyle name="Normal 7 3 7 2 7" xfId="18204" xr:uid="{00000000-0005-0000-0000-00003F780000}"/>
    <cellStyle name="Normal 7 3 7 2 8" xfId="35550" xr:uid="{00000000-0005-0000-0000-000040780000}"/>
    <cellStyle name="Normal 7 3 7 3" xfId="606" xr:uid="{00000000-0005-0000-0000-000041780000}"/>
    <cellStyle name="Normal 7 3 7 3 2" xfId="2419" xr:uid="{00000000-0005-0000-0000-000042780000}"/>
    <cellStyle name="Normal 7 3 7 3 2 2" xfId="8201" xr:uid="{00000000-0005-0000-0000-000043780000}"/>
    <cellStyle name="Normal 7 3 7 3 2 2 2" xfId="16874" xr:uid="{00000000-0005-0000-0000-000044780000}"/>
    <cellStyle name="Normal 7 3 7 3 2 2 2 2" xfId="34227" xr:uid="{00000000-0005-0000-0000-000045780000}"/>
    <cellStyle name="Normal 7 3 7 3 2 2 2 3" xfId="51573" xr:uid="{00000000-0005-0000-0000-000046780000}"/>
    <cellStyle name="Normal 7 3 7 3 2 2 3" xfId="25554" xr:uid="{00000000-0005-0000-0000-000047780000}"/>
    <cellStyle name="Normal 7 3 7 3 2 2 4" xfId="42900" xr:uid="{00000000-0005-0000-0000-000048780000}"/>
    <cellStyle name="Normal 7 3 7 3 2 3" xfId="5702" xr:uid="{00000000-0005-0000-0000-000049780000}"/>
    <cellStyle name="Normal 7 3 7 3 2 3 2" xfId="14375" xr:uid="{00000000-0005-0000-0000-00004A780000}"/>
    <cellStyle name="Normal 7 3 7 3 2 3 2 2" xfId="31728" xr:uid="{00000000-0005-0000-0000-00004B780000}"/>
    <cellStyle name="Normal 7 3 7 3 2 3 2 3" xfId="49074" xr:uid="{00000000-0005-0000-0000-00004C780000}"/>
    <cellStyle name="Normal 7 3 7 3 2 3 3" xfId="23055" xr:uid="{00000000-0005-0000-0000-00004D780000}"/>
    <cellStyle name="Normal 7 3 7 3 2 3 4" xfId="40401" xr:uid="{00000000-0005-0000-0000-00004E780000}"/>
    <cellStyle name="Normal 7 3 7 3 2 4" xfId="11092" xr:uid="{00000000-0005-0000-0000-00004F780000}"/>
    <cellStyle name="Normal 7 3 7 3 2 4 2" xfId="28445" xr:uid="{00000000-0005-0000-0000-000050780000}"/>
    <cellStyle name="Normal 7 3 7 3 2 4 3" xfId="45791" xr:uid="{00000000-0005-0000-0000-000051780000}"/>
    <cellStyle name="Normal 7 3 7 3 2 5" xfId="19772" xr:uid="{00000000-0005-0000-0000-000052780000}"/>
    <cellStyle name="Normal 7 3 7 3 2 6" xfId="37118" xr:uid="{00000000-0005-0000-0000-000053780000}"/>
    <cellStyle name="Normal 7 3 7 3 3" xfId="6388" xr:uid="{00000000-0005-0000-0000-000054780000}"/>
    <cellStyle name="Normal 7 3 7 3 3 2" xfId="15061" xr:uid="{00000000-0005-0000-0000-000055780000}"/>
    <cellStyle name="Normal 7 3 7 3 3 2 2" xfId="32414" xr:uid="{00000000-0005-0000-0000-000056780000}"/>
    <cellStyle name="Normal 7 3 7 3 3 2 3" xfId="49760" xr:uid="{00000000-0005-0000-0000-000057780000}"/>
    <cellStyle name="Normal 7 3 7 3 3 3" xfId="23741" xr:uid="{00000000-0005-0000-0000-000058780000}"/>
    <cellStyle name="Normal 7 3 7 3 3 4" xfId="41087" xr:uid="{00000000-0005-0000-0000-000059780000}"/>
    <cellStyle name="Normal 7 3 7 3 4" xfId="4232" xr:uid="{00000000-0005-0000-0000-00005A780000}"/>
    <cellStyle name="Normal 7 3 7 3 4 2" xfId="12905" xr:uid="{00000000-0005-0000-0000-00005B780000}"/>
    <cellStyle name="Normal 7 3 7 3 4 2 2" xfId="30258" xr:uid="{00000000-0005-0000-0000-00005C780000}"/>
    <cellStyle name="Normal 7 3 7 3 4 2 3" xfId="47604" xr:uid="{00000000-0005-0000-0000-00005D780000}"/>
    <cellStyle name="Normal 7 3 7 3 4 3" xfId="21585" xr:uid="{00000000-0005-0000-0000-00005E780000}"/>
    <cellStyle name="Normal 7 3 7 3 4 4" xfId="38931" xr:uid="{00000000-0005-0000-0000-00005F780000}"/>
    <cellStyle name="Normal 7 3 7 3 5" xfId="9279" xr:uid="{00000000-0005-0000-0000-000060780000}"/>
    <cellStyle name="Normal 7 3 7 3 5 2" xfId="26632" xr:uid="{00000000-0005-0000-0000-000061780000}"/>
    <cellStyle name="Normal 7 3 7 3 5 3" xfId="43978" xr:uid="{00000000-0005-0000-0000-000062780000}"/>
    <cellStyle name="Normal 7 3 7 3 6" xfId="17959" xr:uid="{00000000-0005-0000-0000-000063780000}"/>
    <cellStyle name="Normal 7 3 7 3 7" xfId="35305" xr:uid="{00000000-0005-0000-0000-000064780000}"/>
    <cellStyle name="Normal 7 3 7 4" xfId="1929" xr:uid="{00000000-0005-0000-0000-000065780000}"/>
    <cellStyle name="Normal 7 3 7 4 2" xfId="7711" xr:uid="{00000000-0005-0000-0000-000066780000}"/>
    <cellStyle name="Normal 7 3 7 4 2 2" xfId="16384" xr:uid="{00000000-0005-0000-0000-000067780000}"/>
    <cellStyle name="Normal 7 3 7 4 2 2 2" xfId="33737" xr:uid="{00000000-0005-0000-0000-000068780000}"/>
    <cellStyle name="Normal 7 3 7 4 2 2 3" xfId="51083" xr:uid="{00000000-0005-0000-0000-000069780000}"/>
    <cellStyle name="Normal 7 3 7 4 2 3" xfId="25064" xr:uid="{00000000-0005-0000-0000-00006A780000}"/>
    <cellStyle name="Normal 7 3 7 4 2 4" xfId="42410" xr:uid="{00000000-0005-0000-0000-00006B780000}"/>
    <cellStyle name="Normal 7 3 7 4 3" xfId="3742" xr:uid="{00000000-0005-0000-0000-00006C780000}"/>
    <cellStyle name="Normal 7 3 7 4 3 2" xfId="12415" xr:uid="{00000000-0005-0000-0000-00006D780000}"/>
    <cellStyle name="Normal 7 3 7 4 3 2 2" xfId="29768" xr:uid="{00000000-0005-0000-0000-00006E780000}"/>
    <cellStyle name="Normal 7 3 7 4 3 2 3" xfId="47114" xr:uid="{00000000-0005-0000-0000-00006F780000}"/>
    <cellStyle name="Normal 7 3 7 4 3 3" xfId="21095" xr:uid="{00000000-0005-0000-0000-000070780000}"/>
    <cellStyle name="Normal 7 3 7 4 3 4" xfId="38441" xr:uid="{00000000-0005-0000-0000-000071780000}"/>
    <cellStyle name="Normal 7 3 7 4 4" xfId="10602" xr:uid="{00000000-0005-0000-0000-000072780000}"/>
    <cellStyle name="Normal 7 3 7 4 4 2" xfId="27955" xr:uid="{00000000-0005-0000-0000-000073780000}"/>
    <cellStyle name="Normal 7 3 7 4 4 3" xfId="45301" xr:uid="{00000000-0005-0000-0000-000074780000}"/>
    <cellStyle name="Normal 7 3 7 4 5" xfId="19282" xr:uid="{00000000-0005-0000-0000-000075780000}"/>
    <cellStyle name="Normal 7 3 7 4 6" xfId="36628" xr:uid="{00000000-0005-0000-0000-000076780000}"/>
    <cellStyle name="Normal 7 3 7 5" xfId="1341" xr:uid="{00000000-0005-0000-0000-000077780000}"/>
    <cellStyle name="Normal 7 3 7 5 2" xfId="7123" xr:uid="{00000000-0005-0000-0000-000078780000}"/>
    <cellStyle name="Normal 7 3 7 5 2 2" xfId="15796" xr:uid="{00000000-0005-0000-0000-000079780000}"/>
    <cellStyle name="Normal 7 3 7 5 2 2 2" xfId="33149" xr:uid="{00000000-0005-0000-0000-00007A780000}"/>
    <cellStyle name="Normal 7 3 7 5 2 2 3" xfId="50495" xr:uid="{00000000-0005-0000-0000-00007B780000}"/>
    <cellStyle name="Normal 7 3 7 5 2 3" xfId="24476" xr:uid="{00000000-0005-0000-0000-00007C780000}"/>
    <cellStyle name="Normal 7 3 7 5 2 4" xfId="41822" xr:uid="{00000000-0005-0000-0000-00007D780000}"/>
    <cellStyle name="Normal 7 3 7 5 3" xfId="4967" xr:uid="{00000000-0005-0000-0000-00007E780000}"/>
    <cellStyle name="Normal 7 3 7 5 3 2" xfId="13640" xr:uid="{00000000-0005-0000-0000-00007F780000}"/>
    <cellStyle name="Normal 7 3 7 5 3 2 2" xfId="30993" xr:uid="{00000000-0005-0000-0000-000080780000}"/>
    <cellStyle name="Normal 7 3 7 5 3 2 3" xfId="48339" xr:uid="{00000000-0005-0000-0000-000081780000}"/>
    <cellStyle name="Normal 7 3 7 5 3 3" xfId="22320" xr:uid="{00000000-0005-0000-0000-000082780000}"/>
    <cellStyle name="Normal 7 3 7 5 3 4" xfId="39666" xr:uid="{00000000-0005-0000-0000-000083780000}"/>
    <cellStyle name="Normal 7 3 7 5 4" xfId="10014" xr:uid="{00000000-0005-0000-0000-000084780000}"/>
    <cellStyle name="Normal 7 3 7 5 4 2" xfId="27367" xr:uid="{00000000-0005-0000-0000-000085780000}"/>
    <cellStyle name="Normal 7 3 7 5 4 3" xfId="44713" xr:uid="{00000000-0005-0000-0000-000086780000}"/>
    <cellStyle name="Normal 7 3 7 5 5" xfId="18694" xr:uid="{00000000-0005-0000-0000-000087780000}"/>
    <cellStyle name="Normal 7 3 7 5 6" xfId="36040" xr:uid="{00000000-0005-0000-0000-000088780000}"/>
    <cellStyle name="Normal 7 3 7 6" xfId="5898" xr:uid="{00000000-0005-0000-0000-000089780000}"/>
    <cellStyle name="Normal 7 3 7 6 2" xfId="14571" xr:uid="{00000000-0005-0000-0000-00008A780000}"/>
    <cellStyle name="Normal 7 3 7 6 2 2" xfId="31924" xr:uid="{00000000-0005-0000-0000-00008B780000}"/>
    <cellStyle name="Normal 7 3 7 6 2 3" xfId="49270" xr:uid="{00000000-0005-0000-0000-00008C780000}"/>
    <cellStyle name="Normal 7 3 7 6 3" xfId="23251" xr:uid="{00000000-0005-0000-0000-00008D780000}"/>
    <cellStyle name="Normal 7 3 7 6 4" xfId="40597" xr:uid="{00000000-0005-0000-0000-00008E780000}"/>
    <cellStyle name="Normal 7 3 7 7" xfId="3154" xr:uid="{00000000-0005-0000-0000-00008F780000}"/>
    <cellStyle name="Normal 7 3 7 7 2" xfId="11827" xr:uid="{00000000-0005-0000-0000-000090780000}"/>
    <cellStyle name="Normal 7 3 7 7 2 2" xfId="29180" xr:uid="{00000000-0005-0000-0000-000091780000}"/>
    <cellStyle name="Normal 7 3 7 7 2 3" xfId="46526" xr:uid="{00000000-0005-0000-0000-000092780000}"/>
    <cellStyle name="Normal 7 3 7 7 3" xfId="20507" xr:uid="{00000000-0005-0000-0000-000093780000}"/>
    <cellStyle name="Normal 7 3 7 7 4" xfId="37853" xr:uid="{00000000-0005-0000-0000-000094780000}"/>
    <cellStyle name="Normal 7 3 7 8" xfId="8789" xr:uid="{00000000-0005-0000-0000-000095780000}"/>
    <cellStyle name="Normal 7 3 7 8 2" xfId="26142" xr:uid="{00000000-0005-0000-0000-000096780000}"/>
    <cellStyle name="Normal 7 3 7 8 3" xfId="43488" xr:uid="{00000000-0005-0000-0000-000097780000}"/>
    <cellStyle name="Normal 7 3 7 9" xfId="17469" xr:uid="{00000000-0005-0000-0000-000098780000}"/>
    <cellStyle name="Normal 7 3 8" xfId="753" xr:uid="{00000000-0005-0000-0000-000099780000}"/>
    <cellStyle name="Normal 7 3 8 2" xfId="2566" xr:uid="{00000000-0005-0000-0000-00009A780000}"/>
    <cellStyle name="Normal 7 3 8 2 2" xfId="8348" xr:uid="{00000000-0005-0000-0000-00009B780000}"/>
    <cellStyle name="Normal 7 3 8 2 2 2" xfId="17021" xr:uid="{00000000-0005-0000-0000-00009C780000}"/>
    <cellStyle name="Normal 7 3 8 2 2 2 2" xfId="34374" xr:uid="{00000000-0005-0000-0000-00009D780000}"/>
    <cellStyle name="Normal 7 3 8 2 2 2 3" xfId="51720" xr:uid="{00000000-0005-0000-0000-00009E780000}"/>
    <cellStyle name="Normal 7 3 8 2 2 3" xfId="25701" xr:uid="{00000000-0005-0000-0000-00009F780000}"/>
    <cellStyle name="Normal 7 3 8 2 2 4" xfId="43047" xr:uid="{00000000-0005-0000-0000-0000A0780000}"/>
    <cellStyle name="Normal 7 3 8 2 3" xfId="4379" xr:uid="{00000000-0005-0000-0000-0000A1780000}"/>
    <cellStyle name="Normal 7 3 8 2 3 2" xfId="13052" xr:uid="{00000000-0005-0000-0000-0000A2780000}"/>
    <cellStyle name="Normal 7 3 8 2 3 2 2" xfId="30405" xr:uid="{00000000-0005-0000-0000-0000A3780000}"/>
    <cellStyle name="Normal 7 3 8 2 3 2 3" xfId="47751" xr:uid="{00000000-0005-0000-0000-0000A4780000}"/>
    <cellStyle name="Normal 7 3 8 2 3 3" xfId="21732" xr:uid="{00000000-0005-0000-0000-0000A5780000}"/>
    <cellStyle name="Normal 7 3 8 2 3 4" xfId="39078" xr:uid="{00000000-0005-0000-0000-0000A6780000}"/>
    <cellStyle name="Normal 7 3 8 2 4" xfId="11239" xr:uid="{00000000-0005-0000-0000-0000A7780000}"/>
    <cellStyle name="Normal 7 3 8 2 4 2" xfId="28592" xr:uid="{00000000-0005-0000-0000-0000A8780000}"/>
    <cellStyle name="Normal 7 3 8 2 4 3" xfId="45938" xr:uid="{00000000-0005-0000-0000-0000A9780000}"/>
    <cellStyle name="Normal 7 3 8 2 5" xfId="19919" xr:uid="{00000000-0005-0000-0000-0000AA780000}"/>
    <cellStyle name="Normal 7 3 8 2 6" xfId="37265" xr:uid="{00000000-0005-0000-0000-0000AB780000}"/>
    <cellStyle name="Normal 7 3 8 3" xfId="1488" xr:uid="{00000000-0005-0000-0000-0000AC780000}"/>
    <cellStyle name="Normal 7 3 8 3 2" xfId="7270" xr:uid="{00000000-0005-0000-0000-0000AD780000}"/>
    <cellStyle name="Normal 7 3 8 3 2 2" xfId="15943" xr:uid="{00000000-0005-0000-0000-0000AE780000}"/>
    <cellStyle name="Normal 7 3 8 3 2 2 2" xfId="33296" xr:uid="{00000000-0005-0000-0000-0000AF780000}"/>
    <cellStyle name="Normal 7 3 8 3 2 2 3" xfId="50642" xr:uid="{00000000-0005-0000-0000-0000B0780000}"/>
    <cellStyle name="Normal 7 3 8 3 2 3" xfId="24623" xr:uid="{00000000-0005-0000-0000-0000B1780000}"/>
    <cellStyle name="Normal 7 3 8 3 2 4" xfId="41969" xr:uid="{00000000-0005-0000-0000-0000B2780000}"/>
    <cellStyle name="Normal 7 3 8 3 3" xfId="5114" xr:uid="{00000000-0005-0000-0000-0000B3780000}"/>
    <cellStyle name="Normal 7 3 8 3 3 2" xfId="13787" xr:uid="{00000000-0005-0000-0000-0000B4780000}"/>
    <cellStyle name="Normal 7 3 8 3 3 2 2" xfId="31140" xr:uid="{00000000-0005-0000-0000-0000B5780000}"/>
    <cellStyle name="Normal 7 3 8 3 3 2 3" xfId="48486" xr:uid="{00000000-0005-0000-0000-0000B6780000}"/>
    <cellStyle name="Normal 7 3 8 3 3 3" xfId="22467" xr:uid="{00000000-0005-0000-0000-0000B7780000}"/>
    <cellStyle name="Normal 7 3 8 3 3 4" xfId="39813" xr:uid="{00000000-0005-0000-0000-0000B8780000}"/>
    <cellStyle name="Normal 7 3 8 3 4" xfId="10161" xr:uid="{00000000-0005-0000-0000-0000B9780000}"/>
    <cellStyle name="Normal 7 3 8 3 4 2" xfId="27514" xr:uid="{00000000-0005-0000-0000-0000BA780000}"/>
    <cellStyle name="Normal 7 3 8 3 4 3" xfId="44860" xr:uid="{00000000-0005-0000-0000-0000BB780000}"/>
    <cellStyle name="Normal 7 3 8 3 5" xfId="18841" xr:uid="{00000000-0005-0000-0000-0000BC780000}"/>
    <cellStyle name="Normal 7 3 8 3 6" xfId="36187" xr:uid="{00000000-0005-0000-0000-0000BD780000}"/>
    <cellStyle name="Normal 7 3 8 4" xfId="6535" xr:uid="{00000000-0005-0000-0000-0000BE780000}"/>
    <cellStyle name="Normal 7 3 8 4 2" xfId="15208" xr:uid="{00000000-0005-0000-0000-0000BF780000}"/>
    <cellStyle name="Normal 7 3 8 4 2 2" xfId="32561" xr:uid="{00000000-0005-0000-0000-0000C0780000}"/>
    <cellStyle name="Normal 7 3 8 4 2 3" xfId="49907" xr:uid="{00000000-0005-0000-0000-0000C1780000}"/>
    <cellStyle name="Normal 7 3 8 4 3" xfId="23888" xr:uid="{00000000-0005-0000-0000-0000C2780000}"/>
    <cellStyle name="Normal 7 3 8 4 4" xfId="41234" xr:uid="{00000000-0005-0000-0000-0000C3780000}"/>
    <cellStyle name="Normal 7 3 8 5" xfId="3301" xr:uid="{00000000-0005-0000-0000-0000C4780000}"/>
    <cellStyle name="Normal 7 3 8 5 2" xfId="11974" xr:uid="{00000000-0005-0000-0000-0000C5780000}"/>
    <cellStyle name="Normal 7 3 8 5 2 2" xfId="29327" xr:uid="{00000000-0005-0000-0000-0000C6780000}"/>
    <cellStyle name="Normal 7 3 8 5 2 3" xfId="46673" xr:uid="{00000000-0005-0000-0000-0000C7780000}"/>
    <cellStyle name="Normal 7 3 8 5 3" xfId="20654" xr:uid="{00000000-0005-0000-0000-0000C8780000}"/>
    <cellStyle name="Normal 7 3 8 5 4" xfId="38000" xr:uid="{00000000-0005-0000-0000-0000C9780000}"/>
    <cellStyle name="Normal 7 3 8 6" xfId="9426" xr:uid="{00000000-0005-0000-0000-0000CA780000}"/>
    <cellStyle name="Normal 7 3 8 6 2" xfId="26779" xr:uid="{00000000-0005-0000-0000-0000CB780000}"/>
    <cellStyle name="Normal 7 3 8 6 3" xfId="44125" xr:uid="{00000000-0005-0000-0000-0000CC780000}"/>
    <cellStyle name="Normal 7 3 8 7" xfId="18106" xr:uid="{00000000-0005-0000-0000-0000CD780000}"/>
    <cellStyle name="Normal 7 3 8 8" xfId="35452" xr:uid="{00000000-0005-0000-0000-0000CE780000}"/>
    <cellStyle name="Normal 7 3 9" xfId="361" xr:uid="{00000000-0005-0000-0000-0000CF780000}"/>
    <cellStyle name="Normal 7 3 9 2" xfId="2174" xr:uid="{00000000-0005-0000-0000-0000D0780000}"/>
    <cellStyle name="Normal 7 3 9 2 2" xfId="7956" xr:uid="{00000000-0005-0000-0000-0000D1780000}"/>
    <cellStyle name="Normal 7 3 9 2 2 2" xfId="16629" xr:uid="{00000000-0005-0000-0000-0000D2780000}"/>
    <cellStyle name="Normal 7 3 9 2 2 2 2" xfId="33982" xr:uid="{00000000-0005-0000-0000-0000D3780000}"/>
    <cellStyle name="Normal 7 3 9 2 2 2 3" xfId="51328" xr:uid="{00000000-0005-0000-0000-0000D4780000}"/>
    <cellStyle name="Normal 7 3 9 2 2 3" xfId="25309" xr:uid="{00000000-0005-0000-0000-0000D5780000}"/>
    <cellStyle name="Normal 7 3 9 2 2 4" xfId="42655" xr:uid="{00000000-0005-0000-0000-0000D6780000}"/>
    <cellStyle name="Normal 7 3 9 2 3" xfId="5457" xr:uid="{00000000-0005-0000-0000-0000D7780000}"/>
    <cellStyle name="Normal 7 3 9 2 3 2" xfId="14130" xr:uid="{00000000-0005-0000-0000-0000D8780000}"/>
    <cellStyle name="Normal 7 3 9 2 3 2 2" xfId="31483" xr:uid="{00000000-0005-0000-0000-0000D9780000}"/>
    <cellStyle name="Normal 7 3 9 2 3 2 3" xfId="48829" xr:uid="{00000000-0005-0000-0000-0000DA780000}"/>
    <cellStyle name="Normal 7 3 9 2 3 3" xfId="22810" xr:uid="{00000000-0005-0000-0000-0000DB780000}"/>
    <cellStyle name="Normal 7 3 9 2 3 4" xfId="40156" xr:uid="{00000000-0005-0000-0000-0000DC780000}"/>
    <cellStyle name="Normal 7 3 9 2 4" xfId="10847" xr:uid="{00000000-0005-0000-0000-0000DD780000}"/>
    <cellStyle name="Normal 7 3 9 2 4 2" xfId="28200" xr:uid="{00000000-0005-0000-0000-0000DE780000}"/>
    <cellStyle name="Normal 7 3 9 2 4 3" xfId="45546" xr:uid="{00000000-0005-0000-0000-0000DF780000}"/>
    <cellStyle name="Normal 7 3 9 2 5" xfId="19527" xr:uid="{00000000-0005-0000-0000-0000E0780000}"/>
    <cellStyle name="Normal 7 3 9 2 6" xfId="36873" xr:uid="{00000000-0005-0000-0000-0000E1780000}"/>
    <cellStyle name="Normal 7 3 9 3" xfId="6143" xr:uid="{00000000-0005-0000-0000-0000E2780000}"/>
    <cellStyle name="Normal 7 3 9 3 2" xfId="14816" xr:uid="{00000000-0005-0000-0000-0000E3780000}"/>
    <cellStyle name="Normal 7 3 9 3 2 2" xfId="32169" xr:uid="{00000000-0005-0000-0000-0000E4780000}"/>
    <cellStyle name="Normal 7 3 9 3 2 3" xfId="49515" xr:uid="{00000000-0005-0000-0000-0000E5780000}"/>
    <cellStyle name="Normal 7 3 9 3 3" xfId="23496" xr:uid="{00000000-0005-0000-0000-0000E6780000}"/>
    <cellStyle name="Normal 7 3 9 3 4" xfId="40842" xr:uid="{00000000-0005-0000-0000-0000E7780000}"/>
    <cellStyle name="Normal 7 3 9 4" xfId="3987" xr:uid="{00000000-0005-0000-0000-0000E8780000}"/>
    <cellStyle name="Normal 7 3 9 4 2" xfId="12660" xr:uid="{00000000-0005-0000-0000-0000E9780000}"/>
    <cellStyle name="Normal 7 3 9 4 2 2" xfId="30013" xr:uid="{00000000-0005-0000-0000-0000EA780000}"/>
    <cellStyle name="Normal 7 3 9 4 2 3" xfId="47359" xr:uid="{00000000-0005-0000-0000-0000EB780000}"/>
    <cellStyle name="Normal 7 3 9 4 3" xfId="21340" xr:uid="{00000000-0005-0000-0000-0000EC780000}"/>
    <cellStyle name="Normal 7 3 9 4 4" xfId="38686" xr:uid="{00000000-0005-0000-0000-0000ED780000}"/>
    <cellStyle name="Normal 7 3 9 5" xfId="9034" xr:uid="{00000000-0005-0000-0000-0000EE780000}"/>
    <cellStyle name="Normal 7 3 9 5 2" xfId="26387" xr:uid="{00000000-0005-0000-0000-0000EF780000}"/>
    <cellStyle name="Normal 7 3 9 5 3" xfId="43733" xr:uid="{00000000-0005-0000-0000-0000F0780000}"/>
    <cellStyle name="Normal 7 3 9 6" xfId="17714" xr:uid="{00000000-0005-0000-0000-0000F1780000}"/>
    <cellStyle name="Normal 7 3 9 7" xfId="35060" xr:uid="{00000000-0005-0000-0000-0000F2780000}"/>
    <cellStyle name="Normal 7 4" xfId="22" xr:uid="{00000000-0005-0000-0000-0000F3780000}"/>
    <cellStyle name="Normal 7 4 10" xfId="1101" xr:uid="{00000000-0005-0000-0000-0000F4780000}"/>
    <cellStyle name="Normal 7 4 10 2" xfId="6883" xr:uid="{00000000-0005-0000-0000-0000F5780000}"/>
    <cellStyle name="Normal 7 4 10 2 2" xfId="15556" xr:uid="{00000000-0005-0000-0000-0000F6780000}"/>
    <cellStyle name="Normal 7 4 10 2 2 2" xfId="32909" xr:uid="{00000000-0005-0000-0000-0000F7780000}"/>
    <cellStyle name="Normal 7 4 10 2 2 3" xfId="50255" xr:uid="{00000000-0005-0000-0000-0000F8780000}"/>
    <cellStyle name="Normal 7 4 10 2 3" xfId="24236" xr:uid="{00000000-0005-0000-0000-0000F9780000}"/>
    <cellStyle name="Normal 7 4 10 2 4" xfId="41582" xr:uid="{00000000-0005-0000-0000-0000FA780000}"/>
    <cellStyle name="Normal 7 4 10 3" xfId="4727" xr:uid="{00000000-0005-0000-0000-0000FB780000}"/>
    <cellStyle name="Normal 7 4 10 3 2" xfId="13400" xr:uid="{00000000-0005-0000-0000-0000FC780000}"/>
    <cellStyle name="Normal 7 4 10 3 2 2" xfId="30753" xr:uid="{00000000-0005-0000-0000-0000FD780000}"/>
    <cellStyle name="Normal 7 4 10 3 2 3" xfId="48099" xr:uid="{00000000-0005-0000-0000-0000FE780000}"/>
    <cellStyle name="Normal 7 4 10 3 3" xfId="22080" xr:uid="{00000000-0005-0000-0000-0000FF780000}"/>
    <cellStyle name="Normal 7 4 10 3 4" xfId="39426" xr:uid="{00000000-0005-0000-0000-000000790000}"/>
    <cellStyle name="Normal 7 4 10 4" xfId="9774" xr:uid="{00000000-0005-0000-0000-000001790000}"/>
    <cellStyle name="Normal 7 4 10 4 2" xfId="27127" xr:uid="{00000000-0005-0000-0000-000002790000}"/>
    <cellStyle name="Normal 7 4 10 4 3" xfId="44473" xr:uid="{00000000-0005-0000-0000-000003790000}"/>
    <cellStyle name="Normal 7 4 10 5" xfId="18454" xr:uid="{00000000-0005-0000-0000-000004790000}"/>
    <cellStyle name="Normal 7 4 10 6" xfId="35800" xr:uid="{00000000-0005-0000-0000-000005790000}"/>
    <cellStyle name="Normal 7 4 11" xfId="5805" xr:uid="{00000000-0005-0000-0000-000006790000}"/>
    <cellStyle name="Normal 7 4 11 2" xfId="14478" xr:uid="{00000000-0005-0000-0000-000007790000}"/>
    <cellStyle name="Normal 7 4 11 2 2" xfId="31831" xr:uid="{00000000-0005-0000-0000-000008790000}"/>
    <cellStyle name="Normal 7 4 11 2 3" xfId="49177" xr:uid="{00000000-0005-0000-0000-000009790000}"/>
    <cellStyle name="Normal 7 4 11 3" xfId="23158" xr:uid="{00000000-0005-0000-0000-00000A790000}"/>
    <cellStyle name="Normal 7 4 11 4" xfId="40504" xr:uid="{00000000-0005-0000-0000-00000B790000}"/>
    <cellStyle name="Normal 7 4 12" xfId="2914" xr:uid="{00000000-0005-0000-0000-00000C790000}"/>
    <cellStyle name="Normal 7 4 12 2" xfId="11587" xr:uid="{00000000-0005-0000-0000-00000D790000}"/>
    <cellStyle name="Normal 7 4 12 2 2" xfId="28940" xr:uid="{00000000-0005-0000-0000-00000E790000}"/>
    <cellStyle name="Normal 7 4 12 2 3" xfId="46286" xr:uid="{00000000-0005-0000-0000-00000F790000}"/>
    <cellStyle name="Normal 7 4 12 3" xfId="20267" xr:uid="{00000000-0005-0000-0000-000010790000}"/>
    <cellStyle name="Normal 7 4 12 4" xfId="37613" xr:uid="{00000000-0005-0000-0000-000011790000}"/>
    <cellStyle name="Normal 7 4 13" xfId="8696" xr:uid="{00000000-0005-0000-0000-000012790000}"/>
    <cellStyle name="Normal 7 4 13 2" xfId="26049" xr:uid="{00000000-0005-0000-0000-000013790000}"/>
    <cellStyle name="Normal 7 4 13 3" xfId="43395" xr:uid="{00000000-0005-0000-0000-000014790000}"/>
    <cellStyle name="Normal 7 4 14" xfId="17377" xr:uid="{00000000-0005-0000-0000-000015790000}"/>
    <cellStyle name="Normal 7 4 15" xfId="34722" xr:uid="{00000000-0005-0000-0000-000016790000}"/>
    <cellStyle name="Normal 7 4 2" xfId="49" xr:uid="{00000000-0005-0000-0000-000017790000}"/>
    <cellStyle name="Normal 7 4 2 10" xfId="5831" xr:uid="{00000000-0005-0000-0000-000018790000}"/>
    <cellStyle name="Normal 7 4 2 10 2" xfId="14504" xr:uid="{00000000-0005-0000-0000-000019790000}"/>
    <cellStyle name="Normal 7 4 2 10 2 2" xfId="31857" xr:uid="{00000000-0005-0000-0000-00001A790000}"/>
    <cellStyle name="Normal 7 4 2 10 2 3" xfId="49203" xr:uid="{00000000-0005-0000-0000-00001B790000}"/>
    <cellStyle name="Normal 7 4 2 10 3" xfId="23184" xr:uid="{00000000-0005-0000-0000-00001C790000}"/>
    <cellStyle name="Normal 7 4 2 10 4" xfId="40530" xr:uid="{00000000-0005-0000-0000-00001D790000}"/>
    <cellStyle name="Normal 7 4 2 11" xfId="2940" xr:uid="{00000000-0005-0000-0000-00001E790000}"/>
    <cellStyle name="Normal 7 4 2 11 2" xfId="11613" xr:uid="{00000000-0005-0000-0000-00001F790000}"/>
    <cellStyle name="Normal 7 4 2 11 2 2" xfId="28966" xr:uid="{00000000-0005-0000-0000-000020790000}"/>
    <cellStyle name="Normal 7 4 2 11 2 3" xfId="46312" xr:uid="{00000000-0005-0000-0000-000021790000}"/>
    <cellStyle name="Normal 7 4 2 11 3" xfId="20293" xr:uid="{00000000-0005-0000-0000-000022790000}"/>
    <cellStyle name="Normal 7 4 2 11 4" xfId="37639" xr:uid="{00000000-0005-0000-0000-000023790000}"/>
    <cellStyle name="Normal 7 4 2 12" xfId="8722" xr:uid="{00000000-0005-0000-0000-000024790000}"/>
    <cellStyle name="Normal 7 4 2 12 2" xfId="26075" xr:uid="{00000000-0005-0000-0000-000025790000}"/>
    <cellStyle name="Normal 7 4 2 12 3" xfId="43421" xr:uid="{00000000-0005-0000-0000-000026790000}"/>
    <cellStyle name="Normal 7 4 2 13" xfId="17402" xr:uid="{00000000-0005-0000-0000-000027790000}"/>
    <cellStyle name="Normal 7 4 2 14" xfId="34748" xr:uid="{00000000-0005-0000-0000-000028790000}"/>
    <cellStyle name="Normal 7 4 2 2" xfId="98" xr:uid="{00000000-0005-0000-0000-000029790000}"/>
    <cellStyle name="Normal 7 4 2 2 10" xfId="8771" xr:uid="{00000000-0005-0000-0000-00002A790000}"/>
    <cellStyle name="Normal 7 4 2 2 10 2" xfId="26124" xr:uid="{00000000-0005-0000-0000-00002B790000}"/>
    <cellStyle name="Normal 7 4 2 2 10 3" xfId="43470" xr:uid="{00000000-0005-0000-0000-00002C790000}"/>
    <cellStyle name="Normal 7 4 2 2 11" xfId="17451" xr:uid="{00000000-0005-0000-0000-00002D790000}"/>
    <cellStyle name="Normal 7 4 2 2 12" xfId="34797" xr:uid="{00000000-0005-0000-0000-00002E790000}"/>
    <cellStyle name="Normal 7 4 2 2 2" xfId="343" xr:uid="{00000000-0005-0000-0000-00002F790000}"/>
    <cellStyle name="Normal 7 4 2 2 2 10" xfId="35042" xr:uid="{00000000-0005-0000-0000-000030790000}"/>
    <cellStyle name="Normal 7 4 2 2 2 2" xfId="1078" xr:uid="{00000000-0005-0000-0000-000031790000}"/>
    <cellStyle name="Normal 7 4 2 2 2 2 2" xfId="2891" xr:uid="{00000000-0005-0000-0000-000032790000}"/>
    <cellStyle name="Normal 7 4 2 2 2 2 2 2" xfId="8673" xr:uid="{00000000-0005-0000-0000-000033790000}"/>
    <cellStyle name="Normal 7 4 2 2 2 2 2 2 2" xfId="17346" xr:uid="{00000000-0005-0000-0000-000034790000}"/>
    <cellStyle name="Normal 7 4 2 2 2 2 2 2 2 2" xfId="34699" xr:uid="{00000000-0005-0000-0000-000035790000}"/>
    <cellStyle name="Normal 7 4 2 2 2 2 2 2 2 3" xfId="52045" xr:uid="{00000000-0005-0000-0000-000036790000}"/>
    <cellStyle name="Normal 7 4 2 2 2 2 2 2 3" xfId="26026" xr:uid="{00000000-0005-0000-0000-000037790000}"/>
    <cellStyle name="Normal 7 4 2 2 2 2 2 2 4" xfId="43372" xr:uid="{00000000-0005-0000-0000-000038790000}"/>
    <cellStyle name="Normal 7 4 2 2 2 2 2 3" xfId="4704" xr:uid="{00000000-0005-0000-0000-000039790000}"/>
    <cellStyle name="Normal 7 4 2 2 2 2 2 3 2" xfId="13377" xr:uid="{00000000-0005-0000-0000-00003A790000}"/>
    <cellStyle name="Normal 7 4 2 2 2 2 2 3 2 2" xfId="30730" xr:uid="{00000000-0005-0000-0000-00003B790000}"/>
    <cellStyle name="Normal 7 4 2 2 2 2 2 3 2 3" xfId="48076" xr:uid="{00000000-0005-0000-0000-00003C790000}"/>
    <cellStyle name="Normal 7 4 2 2 2 2 2 3 3" xfId="22057" xr:uid="{00000000-0005-0000-0000-00003D790000}"/>
    <cellStyle name="Normal 7 4 2 2 2 2 2 3 4" xfId="39403" xr:uid="{00000000-0005-0000-0000-00003E790000}"/>
    <cellStyle name="Normal 7 4 2 2 2 2 2 4" xfId="11564" xr:uid="{00000000-0005-0000-0000-00003F790000}"/>
    <cellStyle name="Normal 7 4 2 2 2 2 2 4 2" xfId="28917" xr:uid="{00000000-0005-0000-0000-000040790000}"/>
    <cellStyle name="Normal 7 4 2 2 2 2 2 4 3" xfId="46263" xr:uid="{00000000-0005-0000-0000-000041790000}"/>
    <cellStyle name="Normal 7 4 2 2 2 2 2 5" xfId="20244" xr:uid="{00000000-0005-0000-0000-000042790000}"/>
    <cellStyle name="Normal 7 4 2 2 2 2 2 6" xfId="37590" xr:uid="{00000000-0005-0000-0000-000043790000}"/>
    <cellStyle name="Normal 7 4 2 2 2 2 3" xfId="1813" xr:uid="{00000000-0005-0000-0000-000044790000}"/>
    <cellStyle name="Normal 7 4 2 2 2 2 3 2" xfId="7595" xr:uid="{00000000-0005-0000-0000-000045790000}"/>
    <cellStyle name="Normal 7 4 2 2 2 2 3 2 2" xfId="16268" xr:uid="{00000000-0005-0000-0000-000046790000}"/>
    <cellStyle name="Normal 7 4 2 2 2 2 3 2 2 2" xfId="33621" xr:uid="{00000000-0005-0000-0000-000047790000}"/>
    <cellStyle name="Normal 7 4 2 2 2 2 3 2 2 3" xfId="50967" xr:uid="{00000000-0005-0000-0000-000048790000}"/>
    <cellStyle name="Normal 7 4 2 2 2 2 3 2 3" xfId="24948" xr:uid="{00000000-0005-0000-0000-000049790000}"/>
    <cellStyle name="Normal 7 4 2 2 2 2 3 2 4" xfId="42294" xr:uid="{00000000-0005-0000-0000-00004A790000}"/>
    <cellStyle name="Normal 7 4 2 2 2 2 3 3" xfId="5439" xr:uid="{00000000-0005-0000-0000-00004B790000}"/>
    <cellStyle name="Normal 7 4 2 2 2 2 3 3 2" xfId="14112" xr:uid="{00000000-0005-0000-0000-00004C790000}"/>
    <cellStyle name="Normal 7 4 2 2 2 2 3 3 2 2" xfId="31465" xr:uid="{00000000-0005-0000-0000-00004D790000}"/>
    <cellStyle name="Normal 7 4 2 2 2 2 3 3 2 3" xfId="48811" xr:uid="{00000000-0005-0000-0000-00004E790000}"/>
    <cellStyle name="Normal 7 4 2 2 2 2 3 3 3" xfId="22792" xr:uid="{00000000-0005-0000-0000-00004F790000}"/>
    <cellStyle name="Normal 7 4 2 2 2 2 3 3 4" xfId="40138" xr:uid="{00000000-0005-0000-0000-000050790000}"/>
    <cellStyle name="Normal 7 4 2 2 2 2 3 4" xfId="10486" xr:uid="{00000000-0005-0000-0000-000051790000}"/>
    <cellStyle name="Normal 7 4 2 2 2 2 3 4 2" xfId="27839" xr:uid="{00000000-0005-0000-0000-000052790000}"/>
    <cellStyle name="Normal 7 4 2 2 2 2 3 4 3" xfId="45185" xr:uid="{00000000-0005-0000-0000-000053790000}"/>
    <cellStyle name="Normal 7 4 2 2 2 2 3 5" xfId="19166" xr:uid="{00000000-0005-0000-0000-000054790000}"/>
    <cellStyle name="Normal 7 4 2 2 2 2 3 6" xfId="36512" xr:uid="{00000000-0005-0000-0000-000055790000}"/>
    <cellStyle name="Normal 7 4 2 2 2 2 4" xfId="6860" xr:uid="{00000000-0005-0000-0000-000056790000}"/>
    <cellStyle name="Normal 7 4 2 2 2 2 4 2" xfId="15533" xr:uid="{00000000-0005-0000-0000-000057790000}"/>
    <cellStyle name="Normal 7 4 2 2 2 2 4 2 2" xfId="32886" xr:uid="{00000000-0005-0000-0000-000058790000}"/>
    <cellStyle name="Normal 7 4 2 2 2 2 4 2 3" xfId="50232" xr:uid="{00000000-0005-0000-0000-000059790000}"/>
    <cellStyle name="Normal 7 4 2 2 2 2 4 3" xfId="24213" xr:uid="{00000000-0005-0000-0000-00005A790000}"/>
    <cellStyle name="Normal 7 4 2 2 2 2 4 4" xfId="41559" xr:uid="{00000000-0005-0000-0000-00005B790000}"/>
    <cellStyle name="Normal 7 4 2 2 2 2 5" xfId="3626" xr:uid="{00000000-0005-0000-0000-00005C790000}"/>
    <cellStyle name="Normal 7 4 2 2 2 2 5 2" xfId="12299" xr:uid="{00000000-0005-0000-0000-00005D790000}"/>
    <cellStyle name="Normal 7 4 2 2 2 2 5 2 2" xfId="29652" xr:uid="{00000000-0005-0000-0000-00005E790000}"/>
    <cellStyle name="Normal 7 4 2 2 2 2 5 2 3" xfId="46998" xr:uid="{00000000-0005-0000-0000-00005F790000}"/>
    <cellStyle name="Normal 7 4 2 2 2 2 5 3" xfId="20979" xr:uid="{00000000-0005-0000-0000-000060790000}"/>
    <cellStyle name="Normal 7 4 2 2 2 2 5 4" xfId="38325" xr:uid="{00000000-0005-0000-0000-000061790000}"/>
    <cellStyle name="Normal 7 4 2 2 2 2 6" xfId="9751" xr:uid="{00000000-0005-0000-0000-000062790000}"/>
    <cellStyle name="Normal 7 4 2 2 2 2 6 2" xfId="27104" xr:uid="{00000000-0005-0000-0000-000063790000}"/>
    <cellStyle name="Normal 7 4 2 2 2 2 6 3" xfId="44450" xr:uid="{00000000-0005-0000-0000-000064790000}"/>
    <cellStyle name="Normal 7 4 2 2 2 2 7" xfId="18431" xr:uid="{00000000-0005-0000-0000-000065790000}"/>
    <cellStyle name="Normal 7 4 2 2 2 2 8" xfId="35777" xr:uid="{00000000-0005-0000-0000-000066790000}"/>
    <cellStyle name="Normal 7 4 2 2 2 3" xfId="588" xr:uid="{00000000-0005-0000-0000-000067790000}"/>
    <cellStyle name="Normal 7 4 2 2 2 3 2" xfId="2401" xr:uid="{00000000-0005-0000-0000-000068790000}"/>
    <cellStyle name="Normal 7 4 2 2 2 3 2 2" xfId="8183" xr:uid="{00000000-0005-0000-0000-000069790000}"/>
    <cellStyle name="Normal 7 4 2 2 2 3 2 2 2" xfId="16856" xr:uid="{00000000-0005-0000-0000-00006A790000}"/>
    <cellStyle name="Normal 7 4 2 2 2 3 2 2 2 2" xfId="34209" xr:uid="{00000000-0005-0000-0000-00006B790000}"/>
    <cellStyle name="Normal 7 4 2 2 2 3 2 2 2 3" xfId="51555" xr:uid="{00000000-0005-0000-0000-00006C790000}"/>
    <cellStyle name="Normal 7 4 2 2 2 3 2 2 3" xfId="25536" xr:uid="{00000000-0005-0000-0000-00006D790000}"/>
    <cellStyle name="Normal 7 4 2 2 2 3 2 2 4" xfId="42882" xr:uid="{00000000-0005-0000-0000-00006E790000}"/>
    <cellStyle name="Normal 7 4 2 2 2 3 2 3" xfId="5684" xr:uid="{00000000-0005-0000-0000-00006F790000}"/>
    <cellStyle name="Normal 7 4 2 2 2 3 2 3 2" xfId="14357" xr:uid="{00000000-0005-0000-0000-000070790000}"/>
    <cellStyle name="Normal 7 4 2 2 2 3 2 3 2 2" xfId="31710" xr:uid="{00000000-0005-0000-0000-000071790000}"/>
    <cellStyle name="Normal 7 4 2 2 2 3 2 3 2 3" xfId="49056" xr:uid="{00000000-0005-0000-0000-000072790000}"/>
    <cellStyle name="Normal 7 4 2 2 2 3 2 3 3" xfId="23037" xr:uid="{00000000-0005-0000-0000-000073790000}"/>
    <cellStyle name="Normal 7 4 2 2 2 3 2 3 4" xfId="40383" xr:uid="{00000000-0005-0000-0000-000074790000}"/>
    <cellStyle name="Normal 7 4 2 2 2 3 2 4" xfId="11074" xr:uid="{00000000-0005-0000-0000-000075790000}"/>
    <cellStyle name="Normal 7 4 2 2 2 3 2 4 2" xfId="28427" xr:uid="{00000000-0005-0000-0000-000076790000}"/>
    <cellStyle name="Normal 7 4 2 2 2 3 2 4 3" xfId="45773" xr:uid="{00000000-0005-0000-0000-000077790000}"/>
    <cellStyle name="Normal 7 4 2 2 2 3 2 5" xfId="19754" xr:uid="{00000000-0005-0000-0000-000078790000}"/>
    <cellStyle name="Normal 7 4 2 2 2 3 2 6" xfId="37100" xr:uid="{00000000-0005-0000-0000-000079790000}"/>
    <cellStyle name="Normal 7 4 2 2 2 3 3" xfId="6370" xr:uid="{00000000-0005-0000-0000-00007A790000}"/>
    <cellStyle name="Normal 7 4 2 2 2 3 3 2" xfId="15043" xr:uid="{00000000-0005-0000-0000-00007B790000}"/>
    <cellStyle name="Normal 7 4 2 2 2 3 3 2 2" xfId="32396" xr:uid="{00000000-0005-0000-0000-00007C790000}"/>
    <cellStyle name="Normal 7 4 2 2 2 3 3 2 3" xfId="49742" xr:uid="{00000000-0005-0000-0000-00007D790000}"/>
    <cellStyle name="Normal 7 4 2 2 2 3 3 3" xfId="23723" xr:uid="{00000000-0005-0000-0000-00007E790000}"/>
    <cellStyle name="Normal 7 4 2 2 2 3 3 4" xfId="41069" xr:uid="{00000000-0005-0000-0000-00007F790000}"/>
    <cellStyle name="Normal 7 4 2 2 2 3 4" xfId="4214" xr:uid="{00000000-0005-0000-0000-000080790000}"/>
    <cellStyle name="Normal 7 4 2 2 2 3 4 2" xfId="12887" xr:uid="{00000000-0005-0000-0000-000081790000}"/>
    <cellStyle name="Normal 7 4 2 2 2 3 4 2 2" xfId="30240" xr:uid="{00000000-0005-0000-0000-000082790000}"/>
    <cellStyle name="Normal 7 4 2 2 2 3 4 2 3" xfId="47586" xr:uid="{00000000-0005-0000-0000-000083790000}"/>
    <cellStyle name="Normal 7 4 2 2 2 3 4 3" xfId="21567" xr:uid="{00000000-0005-0000-0000-000084790000}"/>
    <cellStyle name="Normal 7 4 2 2 2 3 4 4" xfId="38913" xr:uid="{00000000-0005-0000-0000-000085790000}"/>
    <cellStyle name="Normal 7 4 2 2 2 3 5" xfId="9261" xr:uid="{00000000-0005-0000-0000-000086790000}"/>
    <cellStyle name="Normal 7 4 2 2 2 3 5 2" xfId="26614" xr:uid="{00000000-0005-0000-0000-000087790000}"/>
    <cellStyle name="Normal 7 4 2 2 2 3 5 3" xfId="43960" xr:uid="{00000000-0005-0000-0000-000088790000}"/>
    <cellStyle name="Normal 7 4 2 2 2 3 6" xfId="17941" xr:uid="{00000000-0005-0000-0000-000089790000}"/>
    <cellStyle name="Normal 7 4 2 2 2 3 7" xfId="35287" xr:uid="{00000000-0005-0000-0000-00008A790000}"/>
    <cellStyle name="Normal 7 4 2 2 2 4" xfId="2156" xr:uid="{00000000-0005-0000-0000-00008B790000}"/>
    <cellStyle name="Normal 7 4 2 2 2 4 2" xfId="7938" xr:uid="{00000000-0005-0000-0000-00008C790000}"/>
    <cellStyle name="Normal 7 4 2 2 2 4 2 2" xfId="16611" xr:uid="{00000000-0005-0000-0000-00008D790000}"/>
    <cellStyle name="Normal 7 4 2 2 2 4 2 2 2" xfId="33964" xr:uid="{00000000-0005-0000-0000-00008E790000}"/>
    <cellStyle name="Normal 7 4 2 2 2 4 2 2 3" xfId="51310" xr:uid="{00000000-0005-0000-0000-00008F790000}"/>
    <cellStyle name="Normal 7 4 2 2 2 4 2 3" xfId="25291" xr:uid="{00000000-0005-0000-0000-000090790000}"/>
    <cellStyle name="Normal 7 4 2 2 2 4 2 4" xfId="42637" xr:uid="{00000000-0005-0000-0000-000091790000}"/>
    <cellStyle name="Normal 7 4 2 2 2 4 3" xfId="3969" xr:uid="{00000000-0005-0000-0000-000092790000}"/>
    <cellStyle name="Normal 7 4 2 2 2 4 3 2" xfId="12642" xr:uid="{00000000-0005-0000-0000-000093790000}"/>
    <cellStyle name="Normal 7 4 2 2 2 4 3 2 2" xfId="29995" xr:uid="{00000000-0005-0000-0000-000094790000}"/>
    <cellStyle name="Normal 7 4 2 2 2 4 3 2 3" xfId="47341" xr:uid="{00000000-0005-0000-0000-000095790000}"/>
    <cellStyle name="Normal 7 4 2 2 2 4 3 3" xfId="21322" xr:uid="{00000000-0005-0000-0000-000096790000}"/>
    <cellStyle name="Normal 7 4 2 2 2 4 3 4" xfId="38668" xr:uid="{00000000-0005-0000-0000-000097790000}"/>
    <cellStyle name="Normal 7 4 2 2 2 4 4" xfId="10829" xr:uid="{00000000-0005-0000-0000-000098790000}"/>
    <cellStyle name="Normal 7 4 2 2 2 4 4 2" xfId="28182" xr:uid="{00000000-0005-0000-0000-000099790000}"/>
    <cellStyle name="Normal 7 4 2 2 2 4 4 3" xfId="45528" xr:uid="{00000000-0005-0000-0000-00009A790000}"/>
    <cellStyle name="Normal 7 4 2 2 2 4 5" xfId="19509" xr:uid="{00000000-0005-0000-0000-00009B790000}"/>
    <cellStyle name="Normal 7 4 2 2 2 4 6" xfId="36855" xr:uid="{00000000-0005-0000-0000-00009C790000}"/>
    <cellStyle name="Normal 7 4 2 2 2 5" xfId="1323" xr:uid="{00000000-0005-0000-0000-00009D790000}"/>
    <cellStyle name="Normal 7 4 2 2 2 5 2" xfId="7105" xr:uid="{00000000-0005-0000-0000-00009E790000}"/>
    <cellStyle name="Normal 7 4 2 2 2 5 2 2" xfId="15778" xr:uid="{00000000-0005-0000-0000-00009F790000}"/>
    <cellStyle name="Normal 7 4 2 2 2 5 2 2 2" xfId="33131" xr:uid="{00000000-0005-0000-0000-0000A0790000}"/>
    <cellStyle name="Normal 7 4 2 2 2 5 2 2 3" xfId="50477" xr:uid="{00000000-0005-0000-0000-0000A1790000}"/>
    <cellStyle name="Normal 7 4 2 2 2 5 2 3" xfId="24458" xr:uid="{00000000-0005-0000-0000-0000A2790000}"/>
    <cellStyle name="Normal 7 4 2 2 2 5 2 4" xfId="41804" xr:uid="{00000000-0005-0000-0000-0000A3790000}"/>
    <cellStyle name="Normal 7 4 2 2 2 5 3" xfId="4949" xr:uid="{00000000-0005-0000-0000-0000A4790000}"/>
    <cellStyle name="Normal 7 4 2 2 2 5 3 2" xfId="13622" xr:uid="{00000000-0005-0000-0000-0000A5790000}"/>
    <cellStyle name="Normal 7 4 2 2 2 5 3 2 2" xfId="30975" xr:uid="{00000000-0005-0000-0000-0000A6790000}"/>
    <cellStyle name="Normal 7 4 2 2 2 5 3 2 3" xfId="48321" xr:uid="{00000000-0005-0000-0000-0000A7790000}"/>
    <cellStyle name="Normal 7 4 2 2 2 5 3 3" xfId="22302" xr:uid="{00000000-0005-0000-0000-0000A8790000}"/>
    <cellStyle name="Normal 7 4 2 2 2 5 3 4" xfId="39648" xr:uid="{00000000-0005-0000-0000-0000A9790000}"/>
    <cellStyle name="Normal 7 4 2 2 2 5 4" xfId="9996" xr:uid="{00000000-0005-0000-0000-0000AA790000}"/>
    <cellStyle name="Normal 7 4 2 2 2 5 4 2" xfId="27349" xr:uid="{00000000-0005-0000-0000-0000AB790000}"/>
    <cellStyle name="Normal 7 4 2 2 2 5 4 3" xfId="44695" xr:uid="{00000000-0005-0000-0000-0000AC790000}"/>
    <cellStyle name="Normal 7 4 2 2 2 5 5" xfId="18676" xr:uid="{00000000-0005-0000-0000-0000AD790000}"/>
    <cellStyle name="Normal 7 4 2 2 2 5 6" xfId="36022" xr:uid="{00000000-0005-0000-0000-0000AE790000}"/>
    <cellStyle name="Normal 7 4 2 2 2 6" xfId="6125" xr:uid="{00000000-0005-0000-0000-0000AF790000}"/>
    <cellStyle name="Normal 7 4 2 2 2 6 2" xfId="14798" xr:uid="{00000000-0005-0000-0000-0000B0790000}"/>
    <cellStyle name="Normal 7 4 2 2 2 6 2 2" xfId="32151" xr:uid="{00000000-0005-0000-0000-0000B1790000}"/>
    <cellStyle name="Normal 7 4 2 2 2 6 2 3" xfId="49497" xr:uid="{00000000-0005-0000-0000-0000B2790000}"/>
    <cellStyle name="Normal 7 4 2 2 2 6 3" xfId="23478" xr:uid="{00000000-0005-0000-0000-0000B3790000}"/>
    <cellStyle name="Normal 7 4 2 2 2 6 4" xfId="40824" xr:uid="{00000000-0005-0000-0000-0000B4790000}"/>
    <cellStyle name="Normal 7 4 2 2 2 7" xfId="3136" xr:uid="{00000000-0005-0000-0000-0000B5790000}"/>
    <cellStyle name="Normal 7 4 2 2 2 7 2" xfId="11809" xr:uid="{00000000-0005-0000-0000-0000B6790000}"/>
    <cellStyle name="Normal 7 4 2 2 2 7 2 2" xfId="29162" xr:uid="{00000000-0005-0000-0000-0000B7790000}"/>
    <cellStyle name="Normal 7 4 2 2 2 7 2 3" xfId="46508" xr:uid="{00000000-0005-0000-0000-0000B8790000}"/>
    <cellStyle name="Normal 7 4 2 2 2 7 3" xfId="20489" xr:uid="{00000000-0005-0000-0000-0000B9790000}"/>
    <cellStyle name="Normal 7 4 2 2 2 7 4" xfId="37835" xr:uid="{00000000-0005-0000-0000-0000BA790000}"/>
    <cellStyle name="Normal 7 4 2 2 2 8" xfId="9016" xr:uid="{00000000-0005-0000-0000-0000BB790000}"/>
    <cellStyle name="Normal 7 4 2 2 2 8 2" xfId="26369" xr:uid="{00000000-0005-0000-0000-0000BC790000}"/>
    <cellStyle name="Normal 7 4 2 2 2 8 3" xfId="43715" xr:uid="{00000000-0005-0000-0000-0000BD790000}"/>
    <cellStyle name="Normal 7 4 2 2 2 9" xfId="17696" xr:uid="{00000000-0005-0000-0000-0000BE790000}"/>
    <cellStyle name="Normal 7 4 2 2 3" xfId="245" xr:uid="{00000000-0005-0000-0000-0000BF790000}"/>
    <cellStyle name="Normal 7 4 2 2 3 10" xfId="34944" xr:uid="{00000000-0005-0000-0000-0000C0790000}"/>
    <cellStyle name="Normal 7 4 2 2 3 2" xfId="980" xr:uid="{00000000-0005-0000-0000-0000C1790000}"/>
    <cellStyle name="Normal 7 4 2 2 3 2 2" xfId="2793" xr:uid="{00000000-0005-0000-0000-0000C2790000}"/>
    <cellStyle name="Normal 7 4 2 2 3 2 2 2" xfId="8575" xr:uid="{00000000-0005-0000-0000-0000C3790000}"/>
    <cellStyle name="Normal 7 4 2 2 3 2 2 2 2" xfId="17248" xr:uid="{00000000-0005-0000-0000-0000C4790000}"/>
    <cellStyle name="Normal 7 4 2 2 3 2 2 2 2 2" xfId="34601" xr:uid="{00000000-0005-0000-0000-0000C5790000}"/>
    <cellStyle name="Normal 7 4 2 2 3 2 2 2 2 3" xfId="51947" xr:uid="{00000000-0005-0000-0000-0000C6790000}"/>
    <cellStyle name="Normal 7 4 2 2 3 2 2 2 3" xfId="25928" xr:uid="{00000000-0005-0000-0000-0000C7790000}"/>
    <cellStyle name="Normal 7 4 2 2 3 2 2 2 4" xfId="43274" xr:uid="{00000000-0005-0000-0000-0000C8790000}"/>
    <cellStyle name="Normal 7 4 2 2 3 2 2 3" xfId="4606" xr:uid="{00000000-0005-0000-0000-0000C9790000}"/>
    <cellStyle name="Normal 7 4 2 2 3 2 2 3 2" xfId="13279" xr:uid="{00000000-0005-0000-0000-0000CA790000}"/>
    <cellStyle name="Normal 7 4 2 2 3 2 2 3 2 2" xfId="30632" xr:uid="{00000000-0005-0000-0000-0000CB790000}"/>
    <cellStyle name="Normal 7 4 2 2 3 2 2 3 2 3" xfId="47978" xr:uid="{00000000-0005-0000-0000-0000CC790000}"/>
    <cellStyle name="Normal 7 4 2 2 3 2 2 3 3" xfId="21959" xr:uid="{00000000-0005-0000-0000-0000CD790000}"/>
    <cellStyle name="Normal 7 4 2 2 3 2 2 3 4" xfId="39305" xr:uid="{00000000-0005-0000-0000-0000CE790000}"/>
    <cellStyle name="Normal 7 4 2 2 3 2 2 4" xfId="11466" xr:uid="{00000000-0005-0000-0000-0000CF790000}"/>
    <cellStyle name="Normal 7 4 2 2 3 2 2 4 2" xfId="28819" xr:uid="{00000000-0005-0000-0000-0000D0790000}"/>
    <cellStyle name="Normal 7 4 2 2 3 2 2 4 3" xfId="46165" xr:uid="{00000000-0005-0000-0000-0000D1790000}"/>
    <cellStyle name="Normal 7 4 2 2 3 2 2 5" xfId="20146" xr:uid="{00000000-0005-0000-0000-0000D2790000}"/>
    <cellStyle name="Normal 7 4 2 2 3 2 2 6" xfId="37492" xr:uid="{00000000-0005-0000-0000-0000D3790000}"/>
    <cellStyle name="Normal 7 4 2 2 3 2 3" xfId="1715" xr:uid="{00000000-0005-0000-0000-0000D4790000}"/>
    <cellStyle name="Normal 7 4 2 2 3 2 3 2" xfId="7497" xr:uid="{00000000-0005-0000-0000-0000D5790000}"/>
    <cellStyle name="Normal 7 4 2 2 3 2 3 2 2" xfId="16170" xr:uid="{00000000-0005-0000-0000-0000D6790000}"/>
    <cellStyle name="Normal 7 4 2 2 3 2 3 2 2 2" xfId="33523" xr:uid="{00000000-0005-0000-0000-0000D7790000}"/>
    <cellStyle name="Normal 7 4 2 2 3 2 3 2 2 3" xfId="50869" xr:uid="{00000000-0005-0000-0000-0000D8790000}"/>
    <cellStyle name="Normal 7 4 2 2 3 2 3 2 3" xfId="24850" xr:uid="{00000000-0005-0000-0000-0000D9790000}"/>
    <cellStyle name="Normal 7 4 2 2 3 2 3 2 4" xfId="42196" xr:uid="{00000000-0005-0000-0000-0000DA790000}"/>
    <cellStyle name="Normal 7 4 2 2 3 2 3 3" xfId="5341" xr:uid="{00000000-0005-0000-0000-0000DB790000}"/>
    <cellStyle name="Normal 7 4 2 2 3 2 3 3 2" xfId="14014" xr:uid="{00000000-0005-0000-0000-0000DC790000}"/>
    <cellStyle name="Normal 7 4 2 2 3 2 3 3 2 2" xfId="31367" xr:uid="{00000000-0005-0000-0000-0000DD790000}"/>
    <cellStyle name="Normal 7 4 2 2 3 2 3 3 2 3" xfId="48713" xr:uid="{00000000-0005-0000-0000-0000DE790000}"/>
    <cellStyle name="Normal 7 4 2 2 3 2 3 3 3" xfId="22694" xr:uid="{00000000-0005-0000-0000-0000DF790000}"/>
    <cellStyle name="Normal 7 4 2 2 3 2 3 3 4" xfId="40040" xr:uid="{00000000-0005-0000-0000-0000E0790000}"/>
    <cellStyle name="Normal 7 4 2 2 3 2 3 4" xfId="10388" xr:uid="{00000000-0005-0000-0000-0000E1790000}"/>
    <cellStyle name="Normal 7 4 2 2 3 2 3 4 2" xfId="27741" xr:uid="{00000000-0005-0000-0000-0000E2790000}"/>
    <cellStyle name="Normal 7 4 2 2 3 2 3 4 3" xfId="45087" xr:uid="{00000000-0005-0000-0000-0000E3790000}"/>
    <cellStyle name="Normal 7 4 2 2 3 2 3 5" xfId="19068" xr:uid="{00000000-0005-0000-0000-0000E4790000}"/>
    <cellStyle name="Normal 7 4 2 2 3 2 3 6" xfId="36414" xr:uid="{00000000-0005-0000-0000-0000E5790000}"/>
    <cellStyle name="Normal 7 4 2 2 3 2 4" xfId="6762" xr:uid="{00000000-0005-0000-0000-0000E6790000}"/>
    <cellStyle name="Normal 7 4 2 2 3 2 4 2" xfId="15435" xr:uid="{00000000-0005-0000-0000-0000E7790000}"/>
    <cellStyle name="Normal 7 4 2 2 3 2 4 2 2" xfId="32788" xr:uid="{00000000-0005-0000-0000-0000E8790000}"/>
    <cellStyle name="Normal 7 4 2 2 3 2 4 2 3" xfId="50134" xr:uid="{00000000-0005-0000-0000-0000E9790000}"/>
    <cellStyle name="Normal 7 4 2 2 3 2 4 3" xfId="24115" xr:uid="{00000000-0005-0000-0000-0000EA790000}"/>
    <cellStyle name="Normal 7 4 2 2 3 2 4 4" xfId="41461" xr:uid="{00000000-0005-0000-0000-0000EB790000}"/>
    <cellStyle name="Normal 7 4 2 2 3 2 5" xfId="3528" xr:uid="{00000000-0005-0000-0000-0000EC790000}"/>
    <cellStyle name="Normal 7 4 2 2 3 2 5 2" xfId="12201" xr:uid="{00000000-0005-0000-0000-0000ED790000}"/>
    <cellStyle name="Normal 7 4 2 2 3 2 5 2 2" xfId="29554" xr:uid="{00000000-0005-0000-0000-0000EE790000}"/>
    <cellStyle name="Normal 7 4 2 2 3 2 5 2 3" xfId="46900" xr:uid="{00000000-0005-0000-0000-0000EF790000}"/>
    <cellStyle name="Normal 7 4 2 2 3 2 5 3" xfId="20881" xr:uid="{00000000-0005-0000-0000-0000F0790000}"/>
    <cellStyle name="Normal 7 4 2 2 3 2 5 4" xfId="38227" xr:uid="{00000000-0005-0000-0000-0000F1790000}"/>
    <cellStyle name="Normal 7 4 2 2 3 2 6" xfId="9653" xr:uid="{00000000-0005-0000-0000-0000F2790000}"/>
    <cellStyle name="Normal 7 4 2 2 3 2 6 2" xfId="27006" xr:uid="{00000000-0005-0000-0000-0000F3790000}"/>
    <cellStyle name="Normal 7 4 2 2 3 2 6 3" xfId="44352" xr:uid="{00000000-0005-0000-0000-0000F4790000}"/>
    <cellStyle name="Normal 7 4 2 2 3 2 7" xfId="18333" xr:uid="{00000000-0005-0000-0000-0000F5790000}"/>
    <cellStyle name="Normal 7 4 2 2 3 2 8" xfId="35679" xr:uid="{00000000-0005-0000-0000-0000F6790000}"/>
    <cellStyle name="Normal 7 4 2 2 3 3" xfId="735" xr:uid="{00000000-0005-0000-0000-0000F7790000}"/>
    <cellStyle name="Normal 7 4 2 2 3 3 2" xfId="2548" xr:uid="{00000000-0005-0000-0000-0000F8790000}"/>
    <cellStyle name="Normal 7 4 2 2 3 3 2 2" xfId="8330" xr:uid="{00000000-0005-0000-0000-0000F9790000}"/>
    <cellStyle name="Normal 7 4 2 2 3 3 2 2 2" xfId="17003" xr:uid="{00000000-0005-0000-0000-0000FA790000}"/>
    <cellStyle name="Normal 7 4 2 2 3 3 2 2 2 2" xfId="34356" xr:uid="{00000000-0005-0000-0000-0000FB790000}"/>
    <cellStyle name="Normal 7 4 2 2 3 3 2 2 2 3" xfId="51702" xr:uid="{00000000-0005-0000-0000-0000FC790000}"/>
    <cellStyle name="Normal 7 4 2 2 3 3 2 2 3" xfId="25683" xr:uid="{00000000-0005-0000-0000-0000FD790000}"/>
    <cellStyle name="Normal 7 4 2 2 3 3 2 2 4" xfId="43029" xr:uid="{00000000-0005-0000-0000-0000FE790000}"/>
    <cellStyle name="Normal 7 4 2 2 3 3 2 3" xfId="5782" xr:uid="{00000000-0005-0000-0000-0000FF790000}"/>
    <cellStyle name="Normal 7 4 2 2 3 3 2 3 2" xfId="14455" xr:uid="{00000000-0005-0000-0000-0000007A0000}"/>
    <cellStyle name="Normal 7 4 2 2 3 3 2 3 2 2" xfId="31808" xr:uid="{00000000-0005-0000-0000-0000017A0000}"/>
    <cellStyle name="Normal 7 4 2 2 3 3 2 3 2 3" xfId="49154" xr:uid="{00000000-0005-0000-0000-0000027A0000}"/>
    <cellStyle name="Normal 7 4 2 2 3 3 2 3 3" xfId="23135" xr:uid="{00000000-0005-0000-0000-0000037A0000}"/>
    <cellStyle name="Normal 7 4 2 2 3 3 2 3 4" xfId="40481" xr:uid="{00000000-0005-0000-0000-0000047A0000}"/>
    <cellStyle name="Normal 7 4 2 2 3 3 2 4" xfId="11221" xr:uid="{00000000-0005-0000-0000-0000057A0000}"/>
    <cellStyle name="Normal 7 4 2 2 3 3 2 4 2" xfId="28574" xr:uid="{00000000-0005-0000-0000-0000067A0000}"/>
    <cellStyle name="Normal 7 4 2 2 3 3 2 4 3" xfId="45920" xr:uid="{00000000-0005-0000-0000-0000077A0000}"/>
    <cellStyle name="Normal 7 4 2 2 3 3 2 5" xfId="19901" xr:uid="{00000000-0005-0000-0000-0000087A0000}"/>
    <cellStyle name="Normal 7 4 2 2 3 3 2 6" xfId="37247" xr:uid="{00000000-0005-0000-0000-0000097A0000}"/>
    <cellStyle name="Normal 7 4 2 2 3 3 3" xfId="6517" xr:uid="{00000000-0005-0000-0000-00000A7A0000}"/>
    <cellStyle name="Normal 7 4 2 2 3 3 3 2" xfId="15190" xr:uid="{00000000-0005-0000-0000-00000B7A0000}"/>
    <cellStyle name="Normal 7 4 2 2 3 3 3 2 2" xfId="32543" xr:uid="{00000000-0005-0000-0000-00000C7A0000}"/>
    <cellStyle name="Normal 7 4 2 2 3 3 3 2 3" xfId="49889" xr:uid="{00000000-0005-0000-0000-00000D7A0000}"/>
    <cellStyle name="Normal 7 4 2 2 3 3 3 3" xfId="23870" xr:uid="{00000000-0005-0000-0000-00000E7A0000}"/>
    <cellStyle name="Normal 7 4 2 2 3 3 3 4" xfId="41216" xr:uid="{00000000-0005-0000-0000-00000F7A0000}"/>
    <cellStyle name="Normal 7 4 2 2 3 3 4" xfId="4361" xr:uid="{00000000-0005-0000-0000-0000107A0000}"/>
    <cellStyle name="Normal 7 4 2 2 3 3 4 2" xfId="13034" xr:uid="{00000000-0005-0000-0000-0000117A0000}"/>
    <cellStyle name="Normal 7 4 2 2 3 3 4 2 2" xfId="30387" xr:uid="{00000000-0005-0000-0000-0000127A0000}"/>
    <cellStyle name="Normal 7 4 2 2 3 3 4 2 3" xfId="47733" xr:uid="{00000000-0005-0000-0000-0000137A0000}"/>
    <cellStyle name="Normal 7 4 2 2 3 3 4 3" xfId="21714" xr:uid="{00000000-0005-0000-0000-0000147A0000}"/>
    <cellStyle name="Normal 7 4 2 2 3 3 4 4" xfId="39060" xr:uid="{00000000-0005-0000-0000-0000157A0000}"/>
    <cellStyle name="Normal 7 4 2 2 3 3 5" xfId="9408" xr:uid="{00000000-0005-0000-0000-0000167A0000}"/>
    <cellStyle name="Normal 7 4 2 2 3 3 5 2" xfId="26761" xr:uid="{00000000-0005-0000-0000-0000177A0000}"/>
    <cellStyle name="Normal 7 4 2 2 3 3 5 3" xfId="44107" xr:uid="{00000000-0005-0000-0000-0000187A0000}"/>
    <cellStyle name="Normal 7 4 2 2 3 3 6" xfId="18088" xr:uid="{00000000-0005-0000-0000-0000197A0000}"/>
    <cellStyle name="Normal 7 4 2 2 3 3 7" xfId="35434" xr:uid="{00000000-0005-0000-0000-00001A7A0000}"/>
    <cellStyle name="Normal 7 4 2 2 3 4" xfId="2058" xr:uid="{00000000-0005-0000-0000-00001B7A0000}"/>
    <cellStyle name="Normal 7 4 2 2 3 4 2" xfId="7840" xr:uid="{00000000-0005-0000-0000-00001C7A0000}"/>
    <cellStyle name="Normal 7 4 2 2 3 4 2 2" xfId="16513" xr:uid="{00000000-0005-0000-0000-00001D7A0000}"/>
    <cellStyle name="Normal 7 4 2 2 3 4 2 2 2" xfId="33866" xr:uid="{00000000-0005-0000-0000-00001E7A0000}"/>
    <cellStyle name="Normal 7 4 2 2 3 4 2 2 3" xfId="51212" xr:uid="{00000000-0005-0000-0000-00001F7A0000}"/>
    <cellStyle name="Normal 7 4 2 2 3 4 2 3" xfId="25193" xr:uid="{00000000-0005-0000-0000-0000207A0000}"/>
    <cellStyle name="Normal 7 4 2 2 3 4 2 4" xfId="42539" xr:uid="{00000000-0005-0000-0000-0000217A0000}"/>
    <cellStyle name="Normal 7 4 2 2 3 4 3" xfId="3871" xr:uid="{00000000-0005-0000-0000-0000227A0000}"/>
    <cellStyle name="Normal 7 4 2 2 3 4 3 2" xfId="12544" xr:uid="{00000000-0005-0000-0000-0000237A0000}"/>
    <cellStyle name="Normal 7 4 2 2 3 4 3 2 2" xfId="29897" xr:uid="{00000000-0005-0000-0000-0000247A0000}"/>
    <cellStyle name="Normal 7 4 2 2 3 4 3 2 3" xfId="47243" xr:uid="{00000000-0005-0000-0000-0000257A0000}"/>
    <cellStyle name="Normal 7 4 2 2 3 4 3 3" xfId="21224" xr:uid="{00000000-0005-0000-0000-0000267A0000}"/>
    <cellStyle name="Normal 7 4 2 2 3 4 3 4" xfId="38570" xr:uid="{00000000-0005-0000-0000-0000277A0000}"/>
    <cellStyle name="Normal 7 4 2 2 3 4 4" xfId="10731" xr:uid="{00000000-0005-0000-0000-0000287A0000}"/>
    <cellStyle name="Normal 7 4 2 2 3 4 4 2" xfId="28084" xr:uid="{00000000-0005-0000-0000-0000297A0000}"/>
    <cellStyle name="Normal 7 4 2 2 3 4 4 3" xfId="45430" xr:uid="{00000000-0005-0000-0000-00002A7A0000}"/>
    <cellStyle name="Normal 7 4 2 2 3 4 5" xfId="19411" xr:uid="{00000000-0005-0000-0000-00002B7A0000}"/>
    <cellStyle name="Normal 7 4 2 2 3 4 6" xfId="36757" xr:uid="{00000000-0005-0000-0000-00002C7A0000}"/>
    <cellStyle name="Normal 7 4 2 2 3 5" xfId="1470" xr:uid="{00000000-0005-0000-0000-00002D7A0000}"/>
    <cellStyle name="Normal 7 4 2 2 3 5 2" xfId="7252" xr:uid="{00000000-0005-0000-0000-00002E7A0000}"/>
    <cellStyle name="Normal 7 4 2 2 3 5 2 2" xfId="15925" xr:uid="{00000000-0005-0000-0000-00002F7A0000}"/>
    <cellStyle name="Normal 7 4 2 2 3 5 2 2 2" xfId="33278" xr:uid="{00000000-0005-0000-0000-0000307A0000}"/>
    <cellStyle name="Normal 7 4 2 2 3 5 2 2 3" xfId="50624" xr:uid="{00000000-0005-0000-0000-0000317A0000}"/>
    <cellStyle name="Normal 7 4 2 2 3 5 2 3" xfId="24605" xr:uid="{00000000-0005-0000-0000-0000327A0000}"/>
    <cellStyle name="Normal 7 4 2 2 3 5 2 4" xfId="41951" xr:uid="{00000000-0005-0000-0000-0000337A0000}"/>
    <cellStyle name="Normal 7 4 2 2 3 5 3" xfId="5096" xr:uid="{00000000-0005-0000-0000-0000347A0000}"/>
    <cellStyle name="Normal 7 4 2 2 3 5 3 2" xfId="13769" xr:uid="{00000000-0005-0000-0000-0000357A0000}"/>
    <cellStyle name="Normal 7 4 2 2 3 5 3 2 2" xfId="31122" xr:uid="{00000000-0005-0000-0000-0000367A0000}"/>
    <cellStyle name="Normal 7 4 2 2 3 5 3 2 3" xfId="48468" xr:uid="{00000000-0005-0000-0000-0000377A0000}"/>
    <cellStyle name="Normal 7 4 2 2 3 5 3 3" xfId="22449" xr:uid="{00000000-0005-0000-0000-0000387A0000}"/>
    <cellStyle name="Normal 7 4 2 2 3 5 3 4" xfId="39795" xr:uid="{00000000-0005-0000-0000-0000397A0000}"/>
    <cellStyle name="Normal 7 4 2 2 3 5 4" xfId="10143" xr:uid="{00000000-0005-0000-0000-00003A7A0000}"/>
    <cellStyle name="Normal 7 4 2 2 3 5 4 2" xfId="27496" xr:uid="{00000000-0005-0000-0000-00003B7A0000}"/>
    <cellStyle name="Normal 7 4 2 2 3 5 4 3" xfId="44842" xr:uid="{00000000-0005-0000-0000-00003C7A0000}"/>
    <cellStyle name="Normal 7 4 2 2 3 5 5" xfId="18823" xr:uid="{00000000-0005-0000-0000-00003D7A0000}"/>
    <cellStyle name="Normal 7 4 2 2 3 5 6" xfId="36169" xr:uid="{00000000-0005-0000-0000-00003E7A0000}"/>
    <cellStyle name="Normal 7 4 2 2 3 6" xfId="6027" xr:uid="{00000000-0005-0000-0000-00003F7A0000}"/>
    <cellStyle name="Normal 7 4 2 2 3 6 2" xfId="14700" xr:uid="{00000000-0005-0000-0000-0000407A0000}"/>
    <cellStyle name="Normal 7 4 2 2 3 6 2 2" xfId="32053" xr:uid="{00000000-0005-0000-0000-0000417A0000}"/>
    <cellStyle name="Normal 7 4 2 2 3 6 2 3" xfId="49399" xr:uid="{00000000-0005-0000-0000-0000427A0000}"/>
    <cellStyle name="Normal 7 4 2 2 3 6 3" xfId="23380" xr:uid="{00000000-0005-0000-0000-0000437A0000}"/>
    <cellStyle name="Normal 7 4 2 2 3 6 4" xfId="40726" xr:uid="{00000000-0005-0000-0000-0000447A0000}"/>
    <cellStyle name="Normal 7 4 2 2 3 7" xfId="3283" xr:uid="{00000000-0005-0000-0000-0000457A0000}"/>
    <cellStyle name="Normal 7 4 2 2 3 7 2" xfId="11956" xr:uid="{00000000-0005-0000-0000-0000467A0000}"/>
    <cellStyle name="Normal 7 4 2 2 3 7 2 2" xfId="29309" xr:uid="{00000000-0005-0000-0000-0000477A0000}"/>
    <cellStyle name="Normal 7 4 2 2 3 7 2 3" xfId="46655" xr:uid="{00000000-0005-0000-0000-0000487A0000}"/>
    <cellStyle name="Normal 7 4 2 2 3 7 3" xfId="20636" xr:uid="{00000000-0005-0000-0000-0000497A0000}"/>
    <cellStyle name="Normal 7 4 2 2 3 7 4" xfId="37982" xr:uid="{00000000-0005-0000-0000-00004A7A0000}"/>
    <cellStyle name="Normal 7 4 2 2 3 8" xfId="8918" xr:uid="{00000000-0005-0000-0000-00004B7A0000}"/>
    <cellStyle name="Normal 7 4 2 2 3 8 2" xfId="26271" xr:uid="{00000000-0005-0000-0000-00004C7A0000}"/>
    <cellStyle name="Normal 7 4 2 2 3 8 3" xfId="43617" xr:uid="{00000000-0005-0000-0000-00004D7A0000}"/>
    <cellStyle name="Normal 7 4 2 2 3 9" xfId="17598" xr:uid="{00000000-0005-0000-0000-00004E7A0000}"/>
    <cellStyle name="Normal 7 4 2 2 4" xfId="833" xr:uid="{00000000-0005-0000-0000-00004F7A0000}"/>
    <cellStyle name="Normal 7 4 2 2 4 2" xfId="2646" xr:uid="{00000000-0005-0000-0000-0000507A0000}"/>
    <cellStyle name="Normal 7 4 2 2 4 2 2" xfId="8428" xr:uid="{00000000-0005-0000-0000-0000517A0000}"/>
    <cellStyle name="Normal 7 4 2 2 4 2 2 2" xfId="17101" xr:uid="{00000000-0005-0000-0000-0000527A0000}"/>
    <cellStyle name="Normal 7 4 2 2 4 2 2 2 2" xfId="34454" xr:uid="{00000000-0005-0000-0000-0000537A0000}"/>
    <cellStyle name="Normal 7 4 2 2 4 2 2 2 3" xfId="51800" xr:uid="{00000000-0005-0000-0000-0000547A0000}"/>
    <cellStyle name="Normal 7 4 2 2 4 2 2 3" xfId="25781" xr:uid="{00000000-0005-0000-0000-0000557A0000}"/>
    <cellStyle name="Normal 7 4 2 2 4 2 2 4" xfId="43127" xr:uid="{00000000-0005-0000-0000-0000567A0000}"/>
    <cellStyle name="Normal 7 4 2 2 4 2 3" xfId="4459" xr:uid="{00000000-0005-0000-0000-0000577A0000}"/>
    <cellStyle name="Normal 7 4 2 2 4 2 3 2" xfId="13132" xr:uid="{00000000-0005-0000-0000-0000587A0000}"/>
    <cellStyle name="Normal 7 4 2 2 4 2 3 2 2" xfId="30485" xr:uid="{00000000-0005-0000-0000-0000597A0000}"/>
    <cellStyle name="Normal 7 4 2 2 4 2 3 2 3" xfId="47831" xr:uid="{00000000-0005-0000-0000-00005A7A0000}"/>
    <cellStyle name="Normal 7 4 2 2 4 2 3 3" xfId="21812" xr:uid="{00000000-0005-0000-0000-00005B7A0000}"/>
    <cellStyle name="Normal 7 4 2 2 4 2 3 4" xfId="39158" xr:uid="{00000000-0005-0000-0000-00005C7A0000}"/>
    <cellStyle name="Normal 7 4 2 2 4 2 4" xfId="11319" xr:uid="{00000000-0005-0000-0000-00005D7A0000}"/>
    <cellStyle name="Normal 7 4 2 2 4 2 4 2" xfId="28672" xr:uid="{00000000-0005-0000-0000-00005E7A0000}"/>
    <cellStyle name="Normal 7 4 2 2 4 2 4 3" xfId="46018" xr:uid="{00000000-0005-0000-0000-00005F7A0000}"/>
    <cellStyle name="Normal 7 4 2 2 4 2 5" xfId="19999" xr:uid="{00000000-0005-0000-0000-0000607A0000}"/>
    <cellStyle name="Normal 7 4 2 2 4 2 6" xfId="37345" xr:uid="{00000000-0005-0000-0000-0000617A0000}"/>
    <cellStyle name="Normal 7 4 2 2 4 3" xfId="1568" xr:uid="{00000000-0005-0000-0000-0000627A0000}"/>
    <cellStyle name="Normal 7 4 2 2 4 3 2" xfId="7350" xr:uid="{00000000-0005-0000-0000-0000637A0000}"/>
    <cellStyle name="Normal 7 4 2 2 4 3 2 2" xfId="16023" xr:uid="{00000000-0005-0000-0000-0000647A0000}"/>
    <cellStyle name="Normal 7 4 2 2 4 3 2 2 2" xfId="33376" xr:uid="{00000000-0005-0000-0000-0000657A0000}"/>
    <cellStyle name="Normal 7 4 2 2 4 3 2 2 3" xfId="50722" xr:uid="{00000000-0005-0000-0000-0000667A0000}"/>
    <cellStyle name="Normal 7 4 2 2 4 3 2 3" xfId="24703" xr:uid="{00000000-0005-0000-0000-0000677A0000}"/>
    <cellStyle name="Normal 7 4 2 2 4 3 2 4" xfId="42049" xr:uid="{00000000-0005-0000-0000-0000687A0000}"/>
    <cellStyle name="Normal 7 4 2 2 4 3 3" xfId="5194" xr:uid="{00000000-0005-0000-0000-0000697A0000}"/>
    <cellStyle name="Normal 7 4 2 2 4 3 3 2" xfId="13867" xr:uid="{00000000-0005-0000-0000-00006A7A0000}"/>
    <cellStyle name="Normal 7 4 2 2 4 3 3 2 2" xfId="31220" xr:uid="{00000000-0005-0000-0000-00006B7A0000}"/>
    <cellStyle name="Normal 7 4 2 2 4 3 3 2 3" xfId="48566" xr:uid="{00000000-0005-0000-0000-00006C7A0000}"/>
    <cellStyle name="Normal 7 4 2 2 4 3 3 3" xfId="22547" xr:uid="{00000000-0005-0000-0000-00006D7A0000}"/>
    <cellStyle name="Normal 7 4 2 2 4 3 3 4" xfId="39893" xr:uid="{00000000-0005-0000-0000-00006E7A0000}"/>
    <cellStyle name="Normal 7 4 2 2 4 3 4" xfId="10241" xr:uid="{00000000-0005-0000-0000-00006F7A0000}"/>
    <cellStyle name="Normal 7 4 2 2 4 3 4 2" xfId="27594" xr:uid="{00000000-0005-0000-0000-0000707A0000}"/>
    <cellStyle name="Normal 7 4 2 2 4 3 4 3" xfId="44940" xr:uid="{00000000-0005-0000-0000-0000717A0000}"/>
    <cellStyle name="Normal 7 4 2 2 4 3 5" xfId="18921" xr:uid="{00000000-0005-0000-0000-0000727A0000}"/>
    <cellStyle name="Normal 7 4 2 2 4 3 6" xfId="36267" xr:uid="{00000000-0005-0000-0000-0000737A0000}"/>
    <cellStyle name="Normal 7 4 2 2 4 4" xfId="6615" xr:uid="{00000000-0005-0000-0000-0000747A0000}"/>
    <cellStyle name="Normal 7 4 2 2 4 4 2" xfId="15288" xr:uid="{00000000-0005-0000-0000-0000757A0000}"/>
    <cellStyle name="Normal 7 4 2 2 4 4 2 2" xfId="32641" xr:uid="{00000000-0005-0000-0000-0000767A0000}"/>
    <cellStyle name="Normal 7 4 2 2 4 4 2 3" xfId="49987" xr:uid="{00000000-0005-0000-0000-0000777A0000}"/>
    <cellStyle name="Normal 7 4 2 2 4 4 3" xfId="23968" xr:uid="{00000000-0005-0000-0000-0000787A0000}"/>
    <cellStyle name="Normal 7 4 2 2 4 4 4" xfId="41314" xr:uid="{00000000-0005-0000-0000-0000797A0000}"/>
    <cellStyle name="Normal 7 4 2 2 4 5" xfId="3381" xr:uid="{00000000-0005-0000-0000-00007A7A0000}"/>
    <cellStyle name="Normal 7 4 2 2 4 5 2" xfId="12054" xr:uid="{00000000-0005-0000-0000-00007B7A0000}"/>
    <cellStyle name="Normal 7 4 2 2 4 5 2 2" xfId="29407" xr:uid="{00000000-0005-0000-0000-00007C7A0000}"/>
    <cellStyle name="Normal 7 4 2 2 4 5 2 3" xfId="46753" xr:uid="{00000000-0005-0000-0000-00007D7A0000}"/>
    <cellStyle name="Normal 7 4 2 2 4 5 3" xfId="20734" xr:uid="{00000000-0005-0000-0000-00007E7A0000}"/>
    <cellStyle name="Normal 7 4 2 2 4 5 4" xfId="38080" xr:uid="{00000000-0005-0000-0000-00007F7A0000}"/>
    <cellStyle name="Normal 7 4 2 2 4 6" xfId="9506" xr:uid="{00000000-0005-0000-0000-0000807A0000}"/>
    <cellStyle name="Normal 7 4 2 2 4 6 2" xfId="26859" xr:uid="{00000000-0005-0000-0000-0000817A0000}"/>
    <cellStyle name="Normal 7 4 2 2 4 6 3" xfId="44205" xr:uid="{00000000-0005-0000-0000-0000827A0000}"/>
    <cellStyle name="Normal 7 4 2 2 4 7" xfId="18186" xr:uid="{00000000-0005-0000-0000-0000837A0000}"/>
    <cellStyle name="Normal 7 4 2 2 4 8" xfId="35532" xr:uid="{00000000-0005-0000-0000-0000847A0000}"/>
    <cellStyle name="Normal 7 4 2 2 5" xfId="490" xr:uid="{00000000-0005-0000-0000-0000857A0000}"/>
    <cellStyle name="Normal 7 4 2 2 5 2" xfId="2303" xr:uid="{00000000-0005-0000-0000-0000867A0000}"/>
    <cellStyle name="Normal 7 4 2 2 5 2 2" xfId="8085" xr:uid="{00000000-0005-0000-0000-0000877A0000}"/>
    <cellStyle name="Normal 7 4 2 2 5 2 2 2" xfId="16758" xr:uid="{00000000-0005-0000-0000-0000887A0000}"/>
    <cellStyle name="Normal 7 4 2 2 5 2 2 2 2" xfId="34111" xr:uid="{00000000-0005-0000-0000-0000897A0000}"/>
    <cellStyle name="Normal 7 4 2 2 5 2 2 2 3" xfId="51457" xr:uid="{00000000-0005-0000-0000-00008A7A0000}"/>
    <cellStyle name="Normal 7 4 2 2 5 2 2 3" xfId="25438" xr:uid="{00000000-0005-0000-0000-00008B7A0000}"/>
    <cellStyle name="Normal 7 4 2 2 5 2 2 4" xfId="42784" xr:uid="{00000000-0005-0000-0000-00008C7A0000}"/>
    <cellStyle name="Normal 7 4 2 2 5 2 3" xfId="5586" xr:uid="{00000000-0005-0000-0000-00008D7A0000}"/>
    <cellStyle name="Normal 7 4 2 2 5 2 3 2" xfId="14259" xr:uid="{00000000-0005-0000-0000-00008E7A0000}"/>
    <cellStyle name="Normal 7 4 2 2 5 2 3 2 2" xfId="31612" xr:uid="{00000000-0005-0000-0000-00008F7A0000}"/>
    <cellStyle name="Normal 7 4 2 2 5 2 3 2 3" xfId="48958" xr:uid="{00000000-0005-0000-0000-0000907A0000}"/>
    <cellStyle name="Normal 7 4 2 2 5 2 3 3" xfId="22939" xr:uid="{00000000-0005-0000-0000-0000917A0000}"/>
    <cellStyle name="Normal 7 4 2 2 5 2 3 4" xfId="40285" xr:uid="{00000000-0005-0000-0000-0000927A0000}"/>
    <cellStyle name="Normal 7 4 2 2 5 2 4" xfId="10976" xr:uid="{00000000-0005-0000-0000-0000937A0000}"/>
    <cellStyle name="Normal 7 4 2 2 5 2 4 2" xfId="28329" xr:uid="{00000000-0005-0000-0000-0000947A0000}"/>
    <cellStyle name="Normal 7 4 2 2 5 2 4 3" xfId="45675" xr:uid="{00000000-0005-0000-0000-0000957A0000}"/>
    <cellStyle name="Normal 7 4 2 2 5 2 5" xfId="19656" xr:uid="{00000000-0005-0000-0000-0000967A0000}"/>
    <cellStyle name="Normal 7 4 2 2 5 2 6" xfId="37002" xr:uid="{00000000-0005-0000-0000-0000977A0000}"/>
    <cellStyle name="Normal 7 4 2 2 5 3" xfId="6272" xr:uid="{00000000-0005-0000-0000-0000987A0000}"/>
    <cellStyle name="Normal 7 4 2 2 5 3 2" xfId="14945" xr:uid="{00000000-0005-0000-0000-0000997A0000}"/>
    <cellStyle name="Normal 7 4 2 2 5 3 2 2" xfId="32298" xr:uid="{00000000-0005-0000-0000-00009A7A0000}"/>
    <cellStyle name="Normal 7 4 2 2 5 3 2 3" xfId="49644" xr:uid="{00000000-0005-0000-0000-00009B7A0000}"/>
    <cellStyle name="Normal 7 4 2 2 5 3 3" xfId="23625" xr:uid="{00000000-0005-0000-0000-00009C7A0000}"/>
    <cellStyle name="Normal 7 4 2 2 5 3 4" xfId="40971" xr:uid="{00000000-0005-0000-0000-00009D7A0000}"/>
    <cellStyle name="Normal 7 4 2 2 5 4" xfId="4116" xr:uid="{00000000-0005-0000-0000-00009E7A0000}"/>
    <cellStyle name="Normal 7 4 2 2 5 4 2" xfId="12789" xr:uid="{00000000-0005-0000-0000-00009F7A0000}"/>
    <cellStyle name="Normal 7 4 2 2 5 4 2 2" xfId="30142" xr:uid="{00000000-0005-0000-0000-0000A07A0000}"/>
    <cellStyle name="Normal 7 4 2 2 5 4 2 3" xfId="47488" xr:uid="{00000000-0005-0000-0000-0000A17A0000}"/>
    <cellStyle name="Normal 7 4 2 2 5 4 3" xfId="21469" xr:uid="{00000000-0005-0000-0000-0000A27A0000}"/>
    <cellStyle name="Normal 7 4 2 2 5 4 4" xfId="38815" xr:uid="{00000000-0005-0000-0000-0000A37A0000}"/>
    <cellStyle name="Normal 7 4 2 2 5 5" xfId="9163" xr:uid="{00000000-0005-0000-0000-0000A47A0000}"/>
    <cellStyle name="Normal 7 4 2 2 5 5 2" xfId="26516" xr:uid="{00000000-0005-0000-0000-0000A57A0000}"/>
    <cellStyle name="Normal 7 4 2 2 5 5 3" xfId="43862" xr:uid="{00000000-0005-0000-0000-0000A67A0000}"/>
    <cellStyle name="Normal 7 4 2 2 5 6" xfId="17843" xr:uid="{00000000-0005-0000-0000-0000A77A0000}"/>
    <cellStyle name="Normal 7 4 2 2 5 7" xfId="35189" xr:uid="{00000000-0005-0000-0000-0000A87A0000}"/>
    <cellStyle name="Normal 7 4 2 2 6" xfId="1911" xr:uid="{00000000-0005-0000-0000-0000A97A0000}"/>
    <cellStyle name="Normal 7 4 2 2 6 2" xfId="7693" xr:uid="{00000000-0005-0000-0000-0000AA7A0000}"/>
    <cellStyle name="Normal 7 4 2 2 6 2 2" xfId="16366" xr:uid="{00000000-0005-0000-0000-0000AB7A0000}"/>
    <cellStyle name="Normal 7 4 2 2 6 2 2 2" xfId="33719" xr:uid="{00000000-0005-0000-0000-0000AC7A0000}"/>
    <cellStyle name="Normal 7 4 2 2 6 2 2 3" xfId="51065" xr:uid="{00000000-0005-0000-0000-0000AD7A0000}"/>
    <cellStyle name="Normal 7 4 2 2 6 2 3" xfId="25046" xr:uid="{00000000-0005-0000-0000-0000AE7A0000}"/>
    <cellStyle name="Normal 7 4 2 2 6 2 4" xfId="42392" xr:uid="{00000000-0005-0000-0000-0000AF7A0000}"/>
    <cellStyle name="Normal 7 4 2 2 6 3" xfId="3724" xr:uid="{00000000-0005-0000-0000-0000B07A0000}"/>
    <cellStyle name="Normal 7 4 2 2 6 3 2" xfId="12397" xr:uid="{00000000-0005-0000-0000-0000B17A0000}"/>
    <cellStyle name="Normal 7 4 2 2 6 3 2 2" xfId="29750" xr:uid="{00000000-0005-0000-0000-0000B27A0000}"/>
    <cellStyle name="Normal 7 4 2 2 6 3 2 3" xfId="47096" xr:uid="{00000000-0005-0000-0000-0000B37A0000}"/>
    <cellStyle name="Normal 7 4 2 2 6 3 3" xfId="21077" xr:uid="{00000000-0005-0000-0000-0000B47A0000}"/>
    <cellStyle name="Normal 7 4 2 2 6 3 4" xfId="38423" xr:uid="{00000000-0005-0000-0000-0000B57A0000}"/>
    <cellStyle name="Normal 7 4 2 2 6 4" xfId="10584" xr:uid="{00000000-0005-0000-0000-0000B67A0000}"/>
    <cellStyle name="Normal 7 4 2 2 6 4 2" xfId="27937" xr:uid="{00000000-0005-0000-0000-0000B77A0000}"/>
    <cellStyle name="Normal 7 4 2 2 6 4 3" xfId="45283" xr:uid="{00000000-0005-0000-0000-0000B87A0000}"/>
    <cellStyle name="Normal 7 4 2 2 6 5" xfId="19264" xr:uid="{00000000-0005-0000-0000-0000B97A0000}"/>
    <cellStyle name="Normal 7 4 2 2 6 6" xfId="36610" xr:uid="{00000000-0005-0000-0000-0000BA7A0000}"/>
    <cellStyle name="Normal 7 4 2 2 7" xfId="1225" xr:uid="{00000000-0005-0000-0000-0000BB7A0000}"/>
    <cellStyle name="Normal 7 4 2 2 7 2" xfId="7007" xr:uid="{00000000-0005-0000-0000-0000BC7A0000}"/>
    <cellStyle name="Normal 7 4 2 2 7 2 2" xfId="15680" xr:uid="{00000000-0005-0000-0000-0000BD7A0000}"/>
    <cellStyle name="Normal 7 4 2 2 7 2 2 2" xfId="33033" xr:uid="{00000000-0005-0000-0000-0000BE7A0000}"/>
    <cellStyle name="Normal 7 4 2 2 7 2 2 3" xfId="50379" xr:uid="{00000000-0005-0000-0000-0000BF7A0000}"/>
    <cellStyle name="Normal 7 4 2 2 7 2 3" xfId="24360" xr:uid="{00000000-0005-0000-0000-0000C07A0000}"/>
    <cellStyle name="Normal 7 4 2 2 7 2 4" xfId="41706" xr:uid="{00000000-0005-0000-0000-0000C17A0000}"/>
    <cellStyle name="Normal 7 4 2 2 7 3" xfId="4851" xr:uid="{00000000-0005-0000-0000-0000C27A0000}"/>
    <cellStyle name="Normal 7 4 2 2 7 3 2" xfId="13524" xr:uid="{00000000-0005-0000-0000-0000C37A0000}"/>
    <cellStyle name="Normal 7 4 2 2 7 3 2 2" xfId="30877" xr:uid="{00000000-0005-0000-0000-0000C47A0000}"/>
    <cellStyle name="Normal 7 4 2 2 7 3 2 3" xfId="48223" xr:uid="{00000000-0005-0000-0000-0000C57A0000}"/>
    <cellStyle name="Normal 7 4 2 2 7 3 3" xfId="22204" xr:uid="{00000000-0005-0000-0000-0000C67A0000}"/>
    <cellStyle name="Normal 7 4 2 2 7 3 4" xfId="39550" xr:uid="{00000000-0005-0000-0000-0000C77A0000}"/>
    <cellStyle name="Normal 7 4 2 2 7 4" xfId="9898" xr:uid="{00000000-0005-0000-0000-0000C87A0000}"/>
    <cellStyle name="Normal 7 4 2 2 7 4 2" xfId="27251" xr:uid="{00000000-0005-0000-0000-0000C97A0000}"/>
    <cellStyle name="Normal 7 4 2 2 7 4 3" xfId="44597" xr:uid="{00000000-0005-0000-0000-0000CA7A0000}"/>
    <cellStyle name="Normal 7 4 2 2 7 5" xfId="18578" xr:uid="{00000000-0005-0000-0000-0000CB7A0000}"/>
    <cellStyle name="Normal 7 4 2 2 7 6" xfId="35924" xr:uid="{00000000-0005-0000-0000-0000CC7A0000}"/>
    <cellStyle name="Normal 7 4 2 2 8" xfId="5880" xr:uid="{00000000-0005-0000-0000-0000CD7A0000}"/>
    <cellStyle name="Normal 7 4 2 2 8 2" xfId="14553" xr:uid="{00000000-0005-0000-0000-0000CE7A0000}"/>
    <cellStyle name="Normal 7 4 2 2 8 2 2" xfId="31906" xr:uid="{00000000-0005-0000-0000-0000CF7A0000}"/>
    <cellStyle name="Normal 7 4 2 2 8 2 3" xfId="49252" xr:uid="{00000000-0005-0000-0000-0000D07A0000}"/>
    <cellStyle name="Normal 7 4 2 2 8 3" xfId="23233" xr:uid="{00000000-0005-0000-0000-0000D17A0000}"/>
    <cellStyle name="Normal 7 4 2 2 8 4" xfId="40579" xr:uid="{00000000-0005-0000-0000-0000D27A0000}"/>
    <cellStyle name="Normal 7 4 2 2 9" xfId="3038" xr:uid="{00000000-0005-0000-0000-0000D37A0000}"/>
    <cellStyle name="Normal 7 4 2 2 9 2" xfId="11711" xr:uid="{00000000-0005-0000-0000-0000D47A0000}"/>
    <cellStyle name="Normal 7 4 2 2 9 2 2" xfId="29064" xr:uid="{00000000-0005-0000-0000-0000D57A0000}"/>
    <cellStyle name="Normal 7 4 2 2 9 2 3" xfId="46410" xr:uid="{00000000-0005-0000-0000-0000D67A0000}"/>
    <cellStyle name="Normal 7 4 2 2 9 3" xfId="20391" xr:uid="{00000000-0005-0000-0000-0000D77A0000}"/>
    <cellStyle name="Normal 7 4 2 2 9 4" xfId="37737" xr:uid="{00000000-0005-0000-0000-0000D87A0000}"/>
    <cellStyle name="Normal 7 4 2 3" xfId="196" xr:uid="{00000000-0005-0000-0000-0000D97A0000}"/>
    <cellStyle name="Normal 7 4 2 3 10" xfId="17549" xr:uid="{00000000-0005-0000-0000-0000DA7A0000}"/>
    <cellStyle name="Normal 7 4 2 3 11" xfId="34895" xr:uid="{00000000-0005-0000-0000-0000DB7A0000}"/>
    <cellStyle name="Normal 7 4 2 3 2" xfId="686" xr:uid="{00000000-0005-0000-0000-0000DC7A0000}"/>
    <cellStyle name="Normal 7 4 2 3 2 2" xfId="2499" xr:uid="{00000000-0005-0000-0000-0000DD7A0000}"/>
    <cellStyle name="Normal 7 4 2 3 2 2 2" xfId="8281" xr:uid="{00000000-0005-0000-0000-0000DE7A0000}"/>
    <cellStyle name="Normal 7 4 2 3 2 2 2 2" xfId="16954" xr:uid="{00000000-0005-0000-0000-0000DF7A0000}"/>
    <cellStyle name="Normal 7 4 2 3 2 2 2 2 2" xfId="34307" xr:uid="{00000000-0005-0000-0000-0000E07A0000}"/>
    <cellStyle name="Normal 7 4 2 3 2 2 2 2 3" xfId="51653" xr:uid="{00000000-0005-0000-0000-0000E17A0000}"/>
    <cellStyle name="Normal 7 4 2 3 2 2 2 3" xfId="25634" xr:uid="{00000000-0005-0000-0000-0000E27A0000}"/>
    <cellStyle name="Normal 7 4 2 3 2 2 2 4" xfId="42980" xr:uid="{00000000-0005-0000-0000-0000E37A0000}"/>
    <cellStyle name="Normal 7 4 2 3 2 2 3" xfId="4312" xr:uid="{00000000-0005-0000-0000-0000E47A0000}"/>
    <cellStyle name="Normal 7 4 2 3 2 2 3 2" xfId="12985" xr:uid="{00000000-0005-0000-0000-0000E57A0000}"/>
    <cellStyle name="Normal 7 4 2 3 2 2 3 2 2" xfId="30338" xr:uid="{00000000-0005-0000-0000-0000E67A0000}"/>
    <cellStyle name="Normal 7 4 2 3 2 2 3 2 3" xfId="47684" xr:uid="{00000000-0005-0000-0000-0000E77A0000}"/>
    <cellStyle name="Normal 7 4 2 3 2 2 3 3" xfId="21665" xr:uid="{00000000-0005-0000-0000-0000E87A0000}"/>
    <cellStyle name="Normal 7 4 2 3 2 2 3 4" xfId="39011" xr:uid="{00000000-0005-0000-0000-0000E97A0000}"/>
    <cellStyle name="Normal 7 4 2 3 2 2 4" xfId="11172" xr:uid="{00000000-0005-0000-0000-0000EA7A0000}"/>
    <cellStyle name="Normal 7 4 2 3 2 2 4 2" xfId="28525" xr:uid="{00000000-0005-0000-0000-0000EB7A0000}"/>
    <cellStyle name="Normal 7 4 2 3 2 2 4 3" xfId="45871" xr:uid="{00000000-0005-0000-0000-0000EC7A0000}"/>
    <cellStyle name="Normal 7 4 2 3 2 2 5" xfId="19852" xr:uid="{00000000-0005-0000-0000-0000ED7A0000}"/>
    <cellStyle name="Normal 7 4 2 3 2 2 6" xfId="37198" xr:uid="{00000000-0005-0000-0000-0000EE7A0000}"/>
    <cellStyle name="Normal 7 4 2 3 2 3" xfId="1421" xr:uid="{00000000-0005-0000-0000-0000EF7A0000}"/>
    <cellStyle name="Normal 7 4 2 3 2 3 2" xfId="7203" xr:uid="{00000000-0005-0000-0000-0000F07A0000}"/>
    <cellStyle name="Normal 7 4 2 3 2 3 2 2" xfId="15876" xr:uid="{00000000-0005-0000-0000-0000F17A0000}"/>
    <cellStyle name="Normal 7 4 2 3 2 3 2 2 2" xfId="33229" xr:uid="{00000000-0005-0000-0000-0000F27A0000}"/>
    <cellStyle name="Normal 7 4 2 3 2 3 2 2 3" xfId="50575" xr:uid="{00000000-0005-0000-0000-0000F37A0000}"/>
    <cellStyle name="Normal 7 4 2 3 2 3 2 3" xfId="24556" xr:uid="{00000000-0005-0000-0000-0000F47A0000}"/>
    <cellStyle name="Normal 7 4 2 3 2 3 2 4" xfId="41902" xr:uid="{00000000-0005-0000-0000-0000F57A0000}"/>
    <cellStyle name="Normal 7 4 2 3 2 3 3" xfId="5047" xr:uid="{00000000-0005-0000-0000-0000F67A0000}"/>
    <cellStyle name="Normal 7 4 2 3 2 3 3 2" xfId="13720" xr:uid="{00000000-0005-0000-0000-0000F77A0000}"/>
    <cellStyle name="Normal 7 4 2 3 2 3 3 2 2" xfId="31073" xr:uid="{00000000-0005-0000-0000-0000F87A0000}"/>
    <cellStyle name="Normal 7 4 2 3 2 3 3 2 3" xfId="48419" xr:uid="{00000000-0005-0000-0000-0000F97A0000}"/>
    <cellStyle name="Normal 7 4 2 3 2 3 3 3" xfId="22400" xr:uid="{00000000-0005-0000-0000-0000FA7A0000}"/>
    <cellStyle name="Normal 7 4 2 3 2 3 3 4" xfId="39746" xr:uid="{00000000-0005-0000-0000-0000FB7A0000}"/>
    <cellStyle name="Normal 7 4 2 3 2 3 4" xfId="10094" xr:uid="{00000000-0005-0000-0000-0000FC7A0000}"/>
    <cellStyle name="Normal 7 4 2 3 2 3 4 2" xfId="27447" xr:uid="{00000000-0005-0000-0000-0000FD7A0000}"/>
    <cellStyle name="Normal 7 4 2 3 2 3 4 3" xfId="44793" xr:uid="{00000000-0005-0000-0000-0000FE7A0000}"/>
    <cellStyle name="Normal 7 4 2 3 2 3 5" xfId="18774" xr:uid="{00000000-0005-0000-0000-0000FF7A0000}"/>
    <cellStyle name="Normal 7 4 2 3 2 3 6" xfId="36120" xr:uid="{00000000-0005-0000-0000-0000007B0000}"/>
    <cellStyle name="Normal 7 4 2 3 2 4" xfId="6468" xr:uid="{00000000-0005-0000-0000-0000017B0000}"/>
    <cellStyle name="Normal 7 4 2 3 2 4 2" xfId="15141" xr:uid="{00000000-0005-0000-0000-0000027B0000}"/>
    <cellStyle name="Normal 7 4 2 3 2 4 2 2" xfId="32494" xr:uid="{00000000-0005-0000-0000-0000037B0000}"/>
    <cellStyle name="Normal 7 4 2 3 2 4 2 3" xfId="49840" xr:uid="{00000000-0005-0000-0000-0000047B0000}"/>
    <cellStyle name="Normal 7 4 2 3 2 4 3" xfId="23821" xr:uid="{00000000-0005-0000-0000-0000057B0000}"/>
    <cellStyle name="Normal 7 4 2 3 2 4 4" xfId="41167" xr:uid="{00000000-0005-0000-0000-0000067B0000}"/>
    <cellStyle name="Normal 7 4 2 3 2 5" xfId="3234" xr:uid="{00000000-0005-0000-0000-0000077B0000}"/>
    <cellStyle name="Normal 7 4 2 3 2 5 2" xfId="11907" xr:uid="{00000000-0005-0000-0000-0000087B0000}"/>
    <cellStyle name="Normal 7 4 2 3 2 5 2 2" xfId="29260" xr:uid="{00000000-0005-0000-0000-0000097B0000}"/>
    <cellStyle name="Normal 7 4 2 3 2 5 2 3" xfId="46606" xr:uid="{00000000-0005-0000-0000-00000A7B0000}"/>
    <cellStyle name="Normal 7 4 2 3 2 5 3" xfId="20587" xr:uid="{00000000-0005-0000-0000-00000B7B0000}"/>
    <cellStyle name="Normal 7 4 2 3 2 5 4" xfId="37933" xr:uid="{00000000-0005-0000-0000-00000C7B0000}"/>
    <cellStyle name="Normal 7 4 2 3 2 6" xfId="9359" xr:uid="{00000000-0005-0000-0000-00000D7B0000}"/>
    <cellStyle name="Normal 7 4 2 3 2 6 2" xfId="26712" xr:uid="{00000000-0005-0000-0000-00000E7B0000}"/>
    <cellStyle name="Normal 7 4 2 3 2 6 3" xfId="44058" xr:uid="{00000000-0005-0000-0000-00000F7B0000}"/>
    <cellStyle name="Normal 7 4 2 3 2 7" xfId="18039" xr:uid="{00000000-0005-0000-0000-0000107B0000}"/>
    <cellStyle name="Normal 7 4 2 3 2 8" xfId="35385" xr:uid="{00000000-0005-0000-0000-0000117B0000}"/>
    <cellStyle name="Normal 7 4 2 3 3" xfId="931" xr:uid="{00000000-0005-0000-0000-0000127B0000}"/>
    <cellStyle name="Normal 7 4 2 3 3 2" xfId="2744" xr:uid="{00000000-0005-0000-0000-0000137B0000}"/>
    <cellStyle name="Normal 7 4 2 3 3 2 2" xfId="8526" xr:uid="{00000000-0005-0000-0000-0000147B0000}"/>
    <cellStyle name="Normal 7 4 2 3 3 2 2 2" xfId="17199" xr:uid="{00000000-0005-0000-0000-0000157B0000}"/>
    <cellStyle name="Normal 7 4 2 3 3 2 2 2 2" xfId="34552" xr:uid="{00000000-0005-0000-0000-0000167B0000}"/>
    <cellStyle name="Normal 7 4 2 3 3 2 2 2 3" xfId="51898" xr:uid="{00000000-0005-0000-0000-0000177B0000}"/>
    <cellStyle name="Normal 7 4 2 3 3 2 2 3" xfId="25879" xr:uid="{00000000-0005-0000-0000-0000187B0000}"/>
    <cellStyle name="Normal 7 4 2 3 3 2 2 4" xfId="43225" xr:uid="{00000000-0005-0000-0000-0000197B0000}"/>
    <cellStyle name="Normal 7 4 2 3 3 2 3" xfId="4557" xr:uid="{00000000-0005-0000-0000-00001A7B0000}"/>
    <cellStyle name="Normal 7 4 2 3 3 2 3 2" xfId="13230" xr:uid="{00000000-0005-0000-0000-00001B7B0000}"/>
    <cellStyle name="Normal 7 4 2 3 3 2 3 2 2" xfId="30583" xr:uid="{00000000-0005-0000-0000-00001C7B0000}"/>
    <cellStyle name="Normal 7 4 2 3 3 2 3 2 3" xfId="47929" xr:uid="{00000000-0005-0000-0000-00001D7B0000}"/>
    <cellStyle name="Normal 7 4 2 3 3 2 3 3" xfId="21910" xr:uid="{00000000-0005-0000-0000-00001E7B0000}"/>
    <cellStyle name="Normal 7 4 2 3 3 2 3 4" xfId="39256" xr:uid="{00000000-0005-0000-0000-00001F7B0000}"/>
    <cellStyle name="Normal 7 4 2 3 3 2 4" xfId="11417" xr:uid="{00000000-0005-0000-0000-0000207B0000}"/>
    <cellStyle name="Normal 7 4 2 3 3 2 4 2" xfId="28770" xr:uid="{00000000-0005-0000-0000-0000217B0000}"/>
    <cellStyle name="Normal 7 4 2 3 3 2 4 3" xfId="46116" xr:uid="{00000000-0005-0000-0000-0000227B0000}"/>
    <cellStyle name="Normal 7 4 2 3 3 2 5" xfId="20097" xr:uid="{00000000-0005-0000-0000-0000237B0000}"/>
    <cellStyle name="Normal 7 4 2 3 3 2 6" xfId="37443" xr:uid="{00000000-0005-0000-0000-0000247B0000}"/>
    <cellStyle name="Normal 7 4 2 3 3 3" xfId="1666" xr:uid="{00000000-0005-0000-0000-0000257B0000}"/>
    <cellStyle name="Normal 7 4 2 3 3 3 2" xfId="7448" xr:uid="{00000000-0005-0000-0000-0000267B0000}"/>
    <cellStyle name="Normal 7 4 2 3 3 3 2 2" xfId="16121" xr:uid="{00000000-0005-0000-0000-0000277B0000}"/>
    <cellStyle name="Normal 7 4 2 3 3 3 2 2 2" xfId="33474" xr:uid="{00000000-0005-0000-0000-0000287B0000}"/>
    <cellStyle name="Normal 7 4 2 3 3 3 2 2 3" xfId="50820" xr:uid="{00000000-0005-0000-0000-0000297B0000}"/>
    <cellStyle name="Normal 7 4 2 3 3 3 2 3" xfId="24801" xr:uid="{00000000-0005-0000-0000-00002A7B0000}"/>
    <cellStyle name="Normal 7 4 2 3 3 3 2 4" xfId="42147" xr:uid="{00000000-0005-0000-0000-00002B7B0000}"/>
    <cellStyle name="Normal 7 4 2 3 3 3 3" xfId="5292" xr:uid="{00000000-0005-0000-0000-00002C7B0000}"/>
    <cellStyle name="Normal 7 4 2 3 3 3 3 2" xfId="13965" xr:uid="{00000000-0005-0000-0000-00002D7B0000}"/>
    <cellStyle name="Normal 7 4 2 3 3 3 3 2 2" xfId="31318" xr:uid="{00000000-0005-0000-0000-00002E7B0000}"/>
    <cellStyle name="Normal 7 4 2 3 3 3 3 2 3" xfId="48664" xr:uid="{00000000-0005-0000-0000-00002F7B0000}"/>
    <cellStyle name="Normal 7 4 2 3 3 3 3 3" xfId="22645" xr:uid="{00000000-0005-0000-0000-0000307B0000}"/>
    <cellStyle name="Normal 7 4 2 3 3 3 3 4" xfId="39991" xr:uid="{00000000-0005-0000-0000-0000317B0000}"/>
    <cellStyle name="Normal 7 4 2 3 3 3 4" xfId="10339" xr:uid="{00000000-0005-0000-0000-0000327B0000}"/>
    <cellStyle name="Normal 7 4 2 3 3 3 4 2" xfId="27692" xr:uid="{00000000-0005-0000-0000-0000337B0000}"/>
    <cellStyle name="Normal 7 4 2 3 3 3 4 3" xfId="45038" xr:uid="{00000000-0005-0000-0000-0000347B0000}"/>
    <cellStyle name="Normal 7 4 2 3 3 3 5" xfId="19019" xr:uid="{00000000-0005-0000-0000-0000357B0000}"/>
    <cellStyle name="Normal 7 4 2 3 3 3 6" xfId="36365" xr:uid="{00000000-0005-0000-0000-0000367B0000}"/>
    <cellStyle name="Normal 7 4 2 3 3 4" xfId="6713" xr:uid="{00000000-0005-0000-0000-0000377B0000}"/>
    <cellStyle name="Normal 7 4 2 3 3 4 2" xfId="15386" xr:uid="{00000000-0005-0000-0000-0000387B0000}"/>
    <cellStyle name="Normal 7 4 2 3 3 4 2 2" xfId="32739" xr:uid="{00000000-0005-0000-0000-0000397B0000}"/>
    <cellStyle name="Normal 7 4 2 3 3 4 2 3" xfId="50085" xr:uid="{00000000-0005-0000-0000-00003A7B0000}"/>
    <cellStyle name="Normal 7 4 2 3 3 4 3" xfId="24066" xr:uid="{00000000-0005-0000-0000-00003B7B0000}"/>
    <cellStyle name="Normal 7 4 2 3 3 4 4" xfId="41412" xr:uid="{00000000-0005-0000-0000-00003C7B0000}"/>
    <cellStyle name="Normal 7 4 2 3 3 5" xfId="3479" xr:uid="{00000000-0005-0000-0000-00003D7B0000}"/>
    <cellStyle name="Normal 7 4 2 3 3 5 2" xfId="12152" xr:uid="{00000000-0005-0000-0000-00003E7B0000}"/>
    <cellStyle name="Normal 7 4 2 3 3 5 2 2" xfId="29505" xr:uid="{00000000-0005-0000-0000-00003F7B0000}"/>
    <cellStyle name="Normal 7 4 2 3 3 5 2 3" xfId="46851" xr:uid="{00000000-0005-0000-0000-0000407B0000}"/>
    <cellStyle name="Normal 7 4 2 3 3 5 3" xfId="20832" xr:uid="{00000000-0005-0000-0000-0000417B0000}"/>
    <cellStyle name="Normal 7 4 2 3 3 5 4" xfId="38178" xr:uid="{00000000-0005-0000-0000-0000427B0000}"/>
    <cellStyle name="Normal 7 4 2 3 3 6" xfId="9604" xr:uid="{00000000-0005-0000-0000-0000437B0000}"/>
    <cellStyle name="Normal 7 4 2 3 3 6 2" xfId="26957" xr:uid="{00000000-0005-0000-0000-0000447B0000}"/>
    <cellStyle name="Normal 7 4 2 3 3 6 3" xfId="44303" xr:uid="{00000000-0005-0000-0000-0000457B0000}"/>
    <cellStyle name="Normal 7 4 2 3 3 7" xfId="18284" xr:uid="{00000000-0005-0000-0000-0000467B0000}"/>
    <cellStyle name="Normal 7 4 2 3 3 8" xfId="35630" xr:uid="{00000000-0005-0000-0000-0000477B0000}"/>
    <cellStyle name="Normal 7 4 2 3 4" xfId="441" xr:uid="{00000000-0005-0000-0000-0000487B0000}"/>
    <cellStyle name="Normal 7 4 2 3 4 2" xfId="2254" xr:uid="{00000000-0005-0000-0000-0000497B0000}"/>
    <cellStyle name="Normal 7 4 2 3 4 2 2" xfId="8036" xr:uid="{00000000-0005-0000-0000-00004A7B0000}"/>
    <cellStyle name="Normal 7 4 2 3 4 2 2 2" xfId="16709" xr:uid="{00000000-0005-0000-0000-00004B7B0000}"/>
    <cellStyle name="Normal 7 4 2 3 4 2 2 2 2" xfId="34062" xr:uid="{00000000-0005-0000-0000-00004C7B0000}"/>
    <cellStyle name="Normal 7 4 2 3 4 2 2 2 3" xfId="51408" xr:uid="{00000000-0005-0000-0000-00004D7B0000}"/>
    <cellStyle name="Normal 7 4 2 3 4 2 2 3" xfId="25389" xr:uid="{00000000-0005-0000-0000-00004E7B0000}"/>
    <cellStyle name="Normal 7 4 2 3 4 2 2 4" xfId="42735" xr:uid="{00000000-0005-0000-0000-00004F7B0000}"/>
    <cellStyle name="Normal 7 4 2 3 4 2 3" xfId="5537" xr:uid="{00000000-0005-0000-0000-0000507B0000}"/>
    <cellStyle name="Normal 7 4 2 3 4 2 3 2" xfId="14210" xr:uid="{00000000-0005-0000-0000-0000517B0000}"/>
    <cellStyle name="Normal 7 4 2 3 4 2 3 2 2" xfId="31563" xr:uid="{00000000-0005-0000-0000-0000527B0000}"/>
    <cellStyle name="Normal 7 4 2 3 4 2 3 2 3" xfId="48909" xr:uid="{00000000-0005-0000-0000-0000537B0000}"/>
    <cellStyle name="Normal 7 4 2 3 4 2 3 3" xfId="22890" xr:uid="{00000000-0005-0000-0000-0000547B0000}"/>
    <cellStyle name="Normal 7 4 2 3 4 2 3 4" xfId="40236" xr:uid="{00000000-0005-0000-0000-0000557B0000}"/>
    <cellStyle name="Normal 7 4 2 3 4 2 4" xfId="10927" xr:uid="{00000000-0005-0000-0000-0000567B0000}"/>
    <cellStyle name="Normal 7 4 2 3 4 2 4 2" xfId="28280" xr:uid="{00000000-0005-0000-0000-0000577B0000}"/>
    <cellStyle name="Normal 7 4 2 3 4 2 4 3" xfId="45626" xr:uid="{00000000-0005-0000-0000-0000587B0000}"/>
    <cellStyle name="Normal 7 4 2 3 4 2 5" xfId="19607" xr:uid="{00000000-0005-0000-0000-0000597B0000}"/>
    <cellStyle name="Normal 7 4 2 3 4 2 6" xfId="36953" xr:uid="{00000000-0005-0000-0000-00005A7B0000}"/>
    <cellStyle name="Normal 7 4 2 3 4 3" xfId="6223" xr:uid="{00000000-0005-0000-0000-00005B7B0000}"/>
    <cellStyle name="Normal 7 4 2 3 4 3 2" xfId="14896" xr:uid="{00000000-0005-0000-0000-00005C7B0000}"/>
    <cellStyle name="Normal 7 4 2 3 4 3 2 2" xfId="32249" xr:uid="{00000000-0005-0000-0000-00005D7B0000}"/>
    <cellStyle name="Normal 7 4 2 3 4 3 2 3" xfId="49595" xr:uid="{00000000-0005-0000-0000-00005E7B0000}"/>
    <cellStyle name="Normal 7 4 2 3 4 3 3" xfId="23576" xr:uid="{00000000-0005-0000-0000-00005F7B0000}"/>
    <cellStyle name="Normal 7 4 2 3 4 3 4" xfId="40922" xr:uid="{00000000-0005-0000-0000-0000607B0000}"/>
    <cellStyle name="Normal 7 4 2 3 4 4" xfId="4067" xr:uid="{00000000-0005-0000-0000-0000617B0000}"/>
    <cellStyle name="Normal 7 4 2 3 4 4 2" xfId="12740" xr:uid="{00000000-0005-0000-0000-0000627B0000}"/>
    <cellStyle name="Normal 7 4 2 3 4 4 2 2" xfId="30093" xr:uid="{00000000-0005-0000-0000-0000637B0000}"/>
    <cellStyle name="Normal 7 4 2 3 4 4 2 3" xfId="47439" xr:uid="{00000000-0005-0000-0000-0000647B0000}"/>
    <cellStyle name="Normal 7 4 2 3 4 4 3" xfId="21420" xr:uid="{00000000-0005-0000-0000-0000657B0000}"/>
    <cellStyle name="Normal 7 4 2 3 4 4 4" xfId="38766" xr:uid="{00000000-0005-0000-0000-0000667B0000}"/>
    <cellStyle name="Normal 7 4 2 3 4 5" xfId="9114" xr:uid="{00000000-0005-0000-0000-0000677B0000}"/>
    <cellStyle name="Normal 7 4 2 3 4 5 2" xfId="26467" xr:uid="{00000000-0005-0000-0000-0000687B0000}"/>
    <cellStyle name="Normal 7 4 2 3 4 5 3" xfId="43813" xr:uid="{00000000-0005-0000-0000-0000697B0000}"/>
    <cellStyle name="Normal 7 4 2 3 4 6" xfId="17794" xr:uid="{00000000-0005-0000-0000-00006A7B0000}"/>
    <cellStyle name="Normal 7 4 2 3 4 7" xfId="35140" xr:uid="{00000000-0005-0000-0000-00006B7B0000}"/>
    <cellStyle name="Normal 7 4 2 3 5" xfId="2009" xr:uid="{00000000-0005-0000-0000-00006C7B0000}"/>
    <cellStyle name="Normal 7 4 2 3 5 2" xfId="7791" xr:uid="{00000000-0005-0000-0000-00006D7B0000}"/>
    <cellStyle name="Normal 7 4 2 3 5 2 2" xfId="16464" xr:uid="{00000000-0005-0000-0000-00006E7B0000}"/>
    <cellStyle name="Normal 7 4 2 3 5 2 2 2" xfId="33817" xr:uid="{00000000-0005-0000-0000-00006F7B0000}"/>
    <cellStyle name="Normal 7 4 2 3 5 2 2 3" xfId="51163" xr:uid="{00000000-0005-0000-0000-0000707B0000}"/>
    <cellStyle name="Normal 7 4 2 3 5 2 3" xfId="25144" xr:uid="{00000000-0005-0000-0000-0000717B0000}"/>
    <cellStyle name="Normal 7 4 2 3 5 2 4" xfId="42490" xr:uid="{00000000-0005-0000-0000-0000727B0000}"/>
    <cellStyle name="Normal 7 4 2 3 5 3" xfId="3822" xr:uid="{00000000-0005-0000-0000-0000737B0000}"/>
    <cellStyle name="Normal 7 4 2 3 5 3 2" xfId="12495" xr:uid="{00000000-0005-0000-0000-0000747B0000}"/>
    <cellStyle name="Normal 7 4 2 3 5 3 2 2" xfId="29848" xr:uid="{00000000-0005-0000-0000-0000757B0000}"/>
    <cellStyle name="Normal 7 4 2 3 5 3 2 3" xfId="47194" xr:uid="{00000000-0005-0000-0000-0000767B0000}"/>
    <cellStyle name="Normal 7 4 2 3 5 3 3" xfId="21175" xr:uid="{00000000-0005-0000-0000-0000777B0000}"/>
    <cellStyle name="Normal 7 4 2 3 5 3 4" xfId="38521" xr:uid="{00000000-0005-0000-0000-0000787B0000}"/>
    <cellStyle name="Normal 7 4 2 3 5 4" xfId="10682" xr:uid="{00000000-0005-0000-0000-0000797B0000}"/>
    <cellStyle name="Normal 7 4 2 3 5 4 2" xfId="28035" xr:uid="{00000000-0005-0000-0000-00007A7B0000}"/>
    <cellStyle name="Normal 7 4 2 3 5 4 3" xfId="45381" xr:uid="{00000000-0005-0000-0000-00007B7B0000}"/>
    <cellStyle name="Normal 7 4 2 3 5 5" xfId="19362" xr:uid="{00000000-0005-0000-0000-00007C7B0000}"/>
    <cellStyle name="Normal 7 4 2 3 5 6" xfId="36708" xr:uid="{00000000-0005-0000-0000-00007D7B0000}"/>
    <cellStyle name="Normal 7 4 2 3 6" xfId="1176" xr:uid="{00000000-0005-0000-0000-00007E7B0000}"/>
    <cellStyle name="Normal 7 4 2 3 6 2" xfId="6958" xr:uid="{00000000-0005-0000-0000-00007F7B0000}"/>
    <cellStyle name="Normal 7 4 2 3 6 2 2" xfId="15631" xr:uid="{00000000-0005-0000-0000-0000807B0000}"/>
    <cellStyle name="Normal 7 4 2 3 6 2 2 2" xfId="32984" xr:uid="{00000000-0005-0000-0000-0000817B0000}"/>
    <cellStyle name="Normal 7 4 2 3 6 2 2 3" xfId="50330" xr:uid="{00000000-0005-0000-0000-0000827B0000}"/>
    <cellStyle name="Normal 7 4 2 3 6 2 3" xfId="24311" xr:uid="{00000000-0005-0000-0000-0000837B0000}"/>
    <cellStyle name="Normal 7 4 2 3 6 2 4" xfId="41657" xr:uid="{00000000-0005-0000-0000-0000847B0000}"/>
    <cellStyle name="Normal 7 4 2 3 6 3" xfId="4802" xr:uid="{00000000-0005-0000-0000-0000857B0000}"/>
    <cellStyle name="Normal 7 4 2 3 6 3 2" xfId="13475" xr:uid="{00000000-0005-0000-0000-0000867B0000}"/>
    <cellStyle name="Normal 7 4 2 3 6 3 2 2" xfId="30828" xr:uid="{00000000-0005-0000-0000-0000877B0000}"/>
    <cellStyle name="Normal 7 4 2 3 6 3 2 3" xfId="48174" xr:uid="{00000000-0005-0000-0000-0000887B0000}"/>
    <cellStyle name="Normal 7 4 2 3 6 3 3" xfId="22155" xr:uid="{00000000-0005-0000-0000-0000897B0000}"/>
    <cellStyle name="Normal 7 4 2 3 6 3 4" xfId="39501" xr:uid="{00000000-0005-0000-0000-00008A7B0000}"/>
    <cellStyle name="Normal 7 4 2 3 6 4" xfId="9849" xr:uid="{00000000-0005-0000-0000-00008B7B0000}"/>
    <cellStyle name="Normal 7 4 2 3 6 4 2" xfId="27202" xr:uid="{00000000-0005-0000-0000-00008C7B0000}"/>
    <cellStyle name="Normal 7 4 2 3 6 4 3" xfId="44548" xr:uid="{00000000-0005-0000-0000-00008D7B0000}"/>
    <cellStyle name="Normal 7 4 2 3 6 5" xfId="18529" xr:uid="{00000000-0005-0000-0000-00008E7B0000}"/>
    <cellStyle name="Normal 7 4 2 3 6 6" xfId="35875" xr:uid="{00000000-0005-0000-0000-00008F7B0000}"/>
    <cellStyle name="Normal 7 4 2 3 7" xfId="5978" xr:uid="{00000000-0005-0000-0000-0000907B0000}"/>
    <cellStyle name="Normal 7 4 2 3 7 2" xfId="14651" xr:uid="{00000000-0005-0000-0000-0000917B0000}"/>
    <cellStyle name="Normal 7 4 2 3 7 2 2" xfId="32004" xr:uid="{00000000-0005-0000-0000-0000927B0000}"/>
    <cellStyle name="Normal 7 4 2 3 7 2 3" xfId="49350" xr:uid="{00000000-0005-0000-0000-0000937B0000}"/>
    <cellStyle name="Normal 7 4 2 3 7 3" xfId="23331" xr:uid="{00000000-0005-0000-0000-0000947B0000}"/>
    <cellStyle name="Normal 7 4 2 3 7 4" xfId="40677" xr:uid="{00000000-0005-0000-0000-0000957B0000}"/>
    <cellStyle name="Normal 7 4 2 3 8" xfId="2989" xr:uid="{00000000-0005-0000-0000-0000967B0000}"/>
    <cellStyle name="Normal 7 4 2 3 8 2" xfId="11662" xr:uid="{00000000-0005-0000-0000-0000977B0000}"/>
    <cellStyle name="Normal 7 4 2 3 8 2 2" xfId="29015" xr:uid="{00000000-0005-0000-0000-0000987B0000}"/>
    <cellStyle name="Normal 7 4 2 3 8 2 3" xfId="46361" xr:uid="{00000000-0005-0000-0000-0000997B0000}"/>
    <cellStyle name="Normal 7 4 2 3 8 3" xfId="20342" xr:uid="{00000000-0005-0000-0000-00009A7B0000}"/>
    <cellStyle name="Normal 7 4 2 3 8 4" xfId="37688" xr:uid="{00000000-0005-0000-0000-00009B7B0000}"/>
    <cellStyle name="Normal 7 4 2 3 9" xfId="8869" xr:uid="{00000000-0005-0000-0000-00009C7B0000}"/>
    <cellStyle name="Normal 7 4 2 3 9 2" xfId="26222" xr:uid="{00000000-0005-0000-0000-00009D7B0000}"/>
    <cellStyle name="Normal 7 4 2 3 9 3" xfId="43568" xr:uid="{00000000-0005-0000-0000-00009E7B0000}"/>
    <cellStyle name="Normal 7 4 2 4" xfId="294" xr:uid="{00000000-0005-0000-0000-00009F7B0000}"/>
    <cellStyle name="Normal 7 4 2 4 10" xfId="34993" xr:uid="{00000000-0005-0000-0000-0000A07B0000}"/>
    <cellStyle name="Normal 7 4 2 4 2" xfId="1029" xr:uid="{00000000-0005-0000-0000-0000A17B0000}"/>
    <cellStyle name="Normal 7 4 2 4 2 2" xfId="2842" xr:uid="{00000000-0005-0000-0000-0000A27B0000}"/>
    <cellStyle name="Normal 7 4 2 4 2 2 2" xfId="8624" xr:uid="{00000000-0005-0000-0000-0000A37B0000}"/>
    <cellStyle name="Normal 7 4 2 4 2 2 2 2" xfId="17297" xr:uid="{00000000-0005-0000-0000-0000A47B0000}"/>
    <cellStyle name="Normal 7 4 2 4 2 2 2 2 2" xfId="34650" xr:uid="{00000000-0005-0000-0000-0000A57B0000}"/>
    <cellStyle name="Normal 7 4 2 4 2 2 2 2 3" xfId="51996" xr:uid="{00000000-0005-0000-0000-0000A67B0000}"/>
    <cellStyle name="Normal 7 4 2 4 2 2 2 3" xfId="25977" xr:uid="{00000000-0005-0000-0000-0000A77B0000}"/>
    <cellStyle name="Normal 7 4 2 4 2 2 2 4" xfId="43323" xr:uid="{00000000-0005-0000-0000-0000A87B0000}"/>
    <cellStyle name="Normal 7 4 2 4 2 2 3" xfId="4655" xr:uid="{00000000-0005-0000-0000-0000A97B0000}"/>
    <cellStyle name="Normal 7 4 2 4 2 2 3 2" xfId="13328" xr:uid="{00000000-0005-0000-0000-0000AA7B0000}"/>
    <cellStyle name="Normal 7 4 2 4 2 2 3 2 2" xfId="30681" xr:uid="{00000000-0005-0000-0000-0000AB7B0000}"/>
    <cellStyle name="Normal 7 4 2 4 2 2 3 2 3" xfId="48027" xr:uid="{00000000-0005-0000-0000-0000AC7B0000}"/>
    <cellStyle name="Normal 7 4 2 4 2 2 3 3" xfId="22008" xr:uid="{00000000-0005-0000-0000-0000AD7B0000}"/>
    <cellStyle name="Normal 7 4 2 4 2 2 3 4" xfId="39354" xr:uid="{00000000-0005-0000-0000-0000AE7B0000}"/>
    <cellStyle name="Normal 7 4 2 4 2 2 4" xfId="11515" xr:uid="{00000000-0005-0000-0000-0000AF7B0000}"/>
    <cellStyle name="Normal 7 4 2 4 2 2 4 2" xfId="28868" xr:uid="{00000000-0005-0000-0000-0000B07B0000}"/>
    <cellStyle name="Normal 7 4 2 4 2 2 4 3" xfId="46214" xr:uid="{00000000-0005-0000-0000-0000B17B0000}"/>
    <cellStyle name="Normal 7 4 2 4 2 2 5" xfId="20195" xr:uid="{00000000-0005-0000-0000-0000B27B0000}"/>
    <cellStyle name="Normal 7 4 2 4 2 2 6" xfId="37541" xr:uid="{00000000-0005-0000-0000-0000B37B0000}"/>
    <cellStyle name="Normal 7 4 2 4 2 3" xfId="1764" xr:uid="{00000000-0005-0000-0000-0000B47B0000}"/>
    <cellStyle name="Normal 7 4 2 4 2 3 2" xfId="7546" xr:uid="{00000000-0005-0000-0000-0000B57B0000}"/>
    <cellStyle name="Normal 7 4 2 4 2 3 2 2" xfId="16219" xr:uid="{00000000-0005-0000-0000-0000B67B0000}"/>
    <cellStyle name="Normal 7 4 2 4 2 3 2 2 2" xfId="33572" xr:uid="{00000000-0005-0000-0000-0000B77B0000}"/>
    <cellStyle name="Normal 7 4 2 4 2 3 2 2 3" xfId="50918" xr:uid="{00000000-0005-0000-0000-0000B87B0000}"/>
    <cellStyle name="Normal 7 4 2 4 2 3 2 3" xfId="24899" xr:uid="{00000000-0005-0000-0000-0000B97B0000}"/>
    <cellStyle name="Normal 7 4 2 4 2 3 2 4" xfId="42245" xr:uid="{00000000-0005-0000-0000-0000BA7B0000}"/>
    <cellStyle name="Normal 7 4 2 4 2 3 3" xfId="5390" xr:uid="{00000000-0005-0000-0000-0000BB7B0000}"/>
    <cellStyle name="Normal 7 4 2 4 2 3 3 2" xfId="14063" xr:uid="{00000000-0005-0000-0000-0000BC7B0000}"/>
    <cellStyle name="Normal 7 4 2 4 2 3 3 2 2" xfId="31416" xr:uid="{00000000-0005-0000-0000-0000BD7B0000}"/>
    <cellStyle name="Normal 7 4 2 4 2 3 3 2 3" xfId="48762" xr:uid="{00000000-0005-0000-0000-0000BE7B0000}"/>
    <cellStyle name="Normal 7 4 2 4 2 3 3 3" xfId="22743" xr:uid="{00000000-0005-0000-0000-0000BF7B0000}"/>
    <cellStyle name="Normal 7 4 2 4 2 3 3 4" xfId="40089" xr:uid="{00000000-0005-0000-0000-0000C07B0000}"/>
    <cellStyle name="Normal 7 4 2 4 2 3 4" xfId="10437" xr:uid="{00000000-0005-0000-0000-0000C17B0000}"/>
    <cellStyle name="Normal 7 4 2 4 2 3 4 2" xfId="27790" xr:uid="{00000000-0005-0000-0000-0000C27B0000}"/>
    <cellStyle name="Normal 7 4 2 4 2 3 4 3" xfId="45136" xr:uid="{00000000-0005-0000-0000-0000C37B0000}"/>
    <cellStyle name="Normal 7 4 2 4 2 3 5" xfId="19117" xr:uid="{00000000-0005-0000-0000-0000C47B0000}"/>
    <cellStyle name="Normal 7 4 2 4 2 3 6" xfId="36463" xr:uid="{00000000-0005-0000-0000-0000C57B0000}"/>
    <cellStyle name="Normal 7 4 2 4 2 4" xfId="6811" xr:uid="{00000000-0005-0000-0000-0000C67B0000}"/>
    <cellStyle name="Normal 7 4 2 4 2 4 2" xfId="15484" xr:uid="{00000000-0005-0000-0000-0000C77B0000}"/>
    <cellStyle name="Normal 7 4 2 4 2 4 2 2" xfId="32837" xr:uid="{00000000-0005-0000-0000-0000C87B0000}"/>
    <cellStyle name="Normal 7 4 2 4 2 4 2 3" xfId="50183" xr:uid="{00000000-0005-0000-0000-0000C97B0000}"/>
    <cellStyle name="Normal 7 4 2 4 2 4 3" xfId="24164" xr:uid="{00000000-0005-0000-0000-0000CA7B0000}"/>
    <cellStyle name="Normal 7 4 2 4 2 4 4" xfId="41510" xr:uid="{00000000-0005-0000-0000-0000CB7B0000}"/>
    <cellStyle name="Normal 7 4 2 4 2 5" xfId="3577" xr:uid="{00000000-0005-0000-0000-0000CC7B0000}"/>
    <cellStyle name="Normal 7 4 2 4 2 5 2" xfId="12250" xr:uid="{00000000-0005-0000-0000-0000CD7B0000}"/>
    <cellStyle name="Normal 7 4 2 4 2 5 2 2" xfId="29603" xr:uid="{00000000-0005-0000-0000-0000CE7B0000}"/>
    <cellStyle name="Normal 7 4 2 4 2 5 2 3" xfId="46949" xr:uid="{00000000-0005-0000-0000-0000CF7B0000}"/>
    <cellStyle name="Normal 7 4 2 4 2 5 3" xfId="20930" xr:uid="{00000000-0005-0000-0000-0000D07B0000}"/>
    <cellStyle name="Normal 7 4 2 4 2 5 4" xfId="38276" xr:uid="{00000000-0005-0000-0000-0000D17B0000}"/>
    <cellStyle name="Normal 7 4 2 4 2 6" xfId="9702" xr:uid="{00000000-0005-0000-0000-0000D27B0000}"/>
    <cellStyle name="Normal 7 4 2 4 2 6 2" xfId="27055" xr:uid="{00000000-0005-0000-0000-0000D37B0000}"/>
    <cellStyle name="Normal 7 4 2 4 2 6 3" xfId="44401" xr:uid="{00000000-0005-0000-0000-0000D47B0000}"/>
    <cellStyle name="Normal 7 4 2 4 2 7" xfId="18382" xr:uid="{00000000-0005-0000-0000-0000D57B0000}"/>
    <cellStyle name="Normal 7 4 2 4 2 8" xfId="35728" xr:uid="{00000000-0005-0000-0000-0000D67B0000}"/>
    <cellStyle name="Normal 7 4 2 4 3" xfId="539" xr:uid="{00000000-0005-0000-0000-0000D77B0000}"/>
    <cellStyle name="Normal 7 4 2 4 3 2" xfId="2352" xr:uid="{00000000-0005-0000-0000-0000D87B0000}"/>
    <cellStyle name="Normal 7 4 2 4 3 2 2" xfId="8134" xr:uid="{00000000-0005-0000-0000-0000D97B0000}"/>
    <cellStyle name="Normal 7 4 2 4 3 2 2 2" xfId="16807" xr:uid="{00000000-0005-0000-0000-0000DA7B0000}"/>
    <cellStyle name="Normal 7 4 2 4 3 2 2 2 2" xfId="34160" xr:uid="{00000000-0005-0000-0000-0000DB7B0000}"/>
    <cellStyle name="Normal 7 4 2 4 3 2 2 2 3" xfId="51506" xr:uid="{00000000-0005-0000-0000-0000DC7B0000}"/>
    <cellStyle name="Normal 7 4 2 4 3 2 2 3" xfId="25487" xr:uid="{00000000-0005-0000-0000-0000DD7B0000}"/>
    <cellStyle name="Normal 7 4 2 4 3 2 2 4" xfId="42833" xr:uid="{00000000-0005-0000-0000-0000DE7B0000}"/>
    <cellStyle name="Normal 7 4 2 4 3 2 3" xfId="5635" xr:uid="{00000000-0005-0000-0000-0000DF7B0000}"/>
    <cellStyle name="Normal 7 4 2 4 3 2 3 2" xfId="14308" xr:uid="{00000000-0005-0000-0000-0000E07B0000}"/>
    <cellStyle name="Normal 7 4 2 4 3 2 3 2 2" xfId="31661" xr:uid="{00000000-0005-0000-0000-0000E17B0000}"/>
    <cellStyle name="Normal 7 4 2 4 3 2 3 2 3" xfId="49007" xr:uid="{00000000-0005-0000-0000-0000E27B0000}"/>
    <cellStyle name="Normal 7 4 2 4 3 2 3 3" xfId="22988" xr:uid="{00000000-0005-0000-0000-0000E37B0000}"/>
    <cellStyle name="Normal 7 4 2 4 3 2 3 4" xfId="40334" xr:uid="{00000000-0005-0000-0000-0000E47B0000}"/>
    <cellStyle name="Normal 7 4 2 4 3 2 4" xfId="11025" xr:uid="{00000000-0005-0000-0000-0000E57B0000}"/>
    <cellStyle name="Normal 7 4 2 4 3 2 4 2" xfId="28378" xr:uid="{00000000-0005-0000-0000-0000E67B0000}"/>
    <cellStyle name="Normal 7 4 2 4 3 2 4 3" xfId="45724" xr:uid="{00000000-0005-0000-0000-0000E77B0000}"/>
    <cellStyle name="Normal 7 4 2 4 3 2 5" xfId="19705" xr:uid="{00000000-0005-0000-0000-0000E87B0000}"/>
    <cellStyle name="Normal 7 4 2 4 3 2 6" xfId="37051" xr:uid="{00000000-0005-0000-0000-0000E97B0000}"/>
    <cellStyle name="Normal 7 4 2 4 3 3" xfId="6321" xr:uid="{00000000-0005-0000-0000-0000EA7B0000}"/>
    <cellStyle name="Normal 7 4 2 4 3 3 2" xfId="14994" xr:uid="{00000000-0005-0000-0000-0000EB7B0000}"/>
    <cellStyle name="Normal 7 4 2 4 3 3 2 2" xfId="32347" xr:uid="{00000000-0005-0000-0000-0000EC7B0000}"/>
    <cellStyle name="Normal 7 4 2 4 3 3 2 3" xfId="49693" xr:uid="{00000000-0005-0000-0000-0000ED7B0000}"/>
    <cellStyle name="Normal 7 4 2 4 3 3 3" xfId="23674" xr:uid="{00000000-0005-0000-0000-0000EE7B0000}"/>
    <cellStyle name="Normal 7 4 2 4 3 3 4" xfId="41020" xr:uid="{00000000-0005-0000-0000-0000EF7B0000}"/>
    <cellStyle name="Normal 7 4 2 4 3 4" xfId="4165" xr:uid="{00000000-0005-0000-0000-0000F07B0000}"/>
    <cellStyle name="Normal 7 4 2 4 3 4 2" xfId="12838" xr:uid="{00000000-0005-0000-0000-0000F17B0000}"/>
    <cellStyle name="Normal 7 4 2 4 3 4 2 2" xfId="30191" xr:uid="{00000000-0005-0000-0000-0000F27B0000}"/>
    <cellStyle name="Normal 7 4 2 4 3 4 2 3" xfId="47537" xr:uid="{00000000-0005-0000-0000-0000F37B0000}"/>
    <cellStyle name="Normal 7 4 2 4 3 4 3" xfId="21518" xr:uid="{00000000-0005-0000-0000-0000F47B0000}"/>
    <cellStyle name="Normal 7 4 2 4 3 4 4" xfId="38864" xr:uid="{00000000-0005-0000-0000-0000F57B0000}"/>
    <cellStyle name="Normal 7 4 2 4 3 5" xfId="9212" xr:uid="{00000000-0005-0000-0000-0000F67B0000}"/>
    <cellStyle name="Normal 7 4 2 4 3 5 2" xfId="26565" xr:uid="{00000000-0005-0000-0000-0000F77B0000}"/>
    <cellStyle name="Normal 7 4 2 4 3 5 3" xfId="43911" xr:uid="{00000000-0005-0000-0000-0000F87B0000}"/>
    <cellStyle name="Normal 7 4 2 4 3 6" xfId="17892" xr:uid="{00000000-0005-0000-0000-0000F97B0000}"/>
    <cellStyle name="Normal 7 4 2 4 3 7" xfId="35238" xr:uid="{00000000-0005-0000-0000-0000FA7B0000}"/>
    <cellStyle name="Normal 7 4 2 4 4" xfId="2107" xr:uid="{00000000-0005-0000-0000-0000FB7B0000}"/>
    <cellStyle name="Normal 7 4 2 4 4 2" xfId="7889" xr:uid="{00000000-0005-0000-0000-0000FC7B0000}"/>
    <cellStyle name="Normal 7 4 2 4 4 2 2" xfId="16562" xr:uid="{00000000-0005-0000-0000-0000FD7B0000}"/>
    <cellStyle name="Normal 7 4 2 4 4 2 2 2" xfId="33915" xr:uid="{00000000-0005-0000-0000-0000FE7B0000}"/>
    <cellStyle name="Normal 7 4 2 4 4 2 2 3" xfId="51261" xr:uid="{00000000-0005-0000-0000-0000FF7B0000}"/>
    <cellStyle name="Normal 7 4 2 4 4 2 3" xfId="25242" xr:uid="{00000000-0005-0000-0000-0000007C0000}"/>
    <cellStyle name="Normal 7 4 2 4 4 2 4" xfId="42588" xr:uid="{00000000-0005-0000-0000-0000017C0000}"/>
    <cellStyle name="Normal 7 4 2 4 4 3" xfId="3920" xr:uid="{00000000-0005-0000-0000-0000027C0000}"/>
    <cellStyle name="Normal 7 4 2 4 4 3 2" xfId="12593" xr:uid="{00000000-0005-0000-0000-0000037C0000}"/>
    <cellStyle name="Normal 7 4 2 4 4 3 2 2" xfId="29946" xr:uid="{00000000-0005-0000-0000-0000047C0000}"/>
    <cellStyle name="Normal 7 4 2 4 4 3 2 3" xfId="47292" xr:uid="{00000000-0005-0000-0000-0000057C0000}"/>
    <cellStyle name="Normal 7 4 2 4 4 3 3" xfId="21273" xr:uid="{00000000-0005-0000-0000-0000067C0000}"/>
    <cellStyle name="Normal 7 4 2 4 4 3 4" xfId="38619" xr:uid="{00000000-0005-0000-0000-0000077C0000}"/>
    <cellStyle name="Normal 7 4 2 4 4 4" xfId="10780" xr:uid="{00000000-0005-0000-0000-0000087C0000}"/>
    <cellStyle name="Normal 7 4 2 4 4 4 2" xfId="28133" xr:uid="{00000000-0005-0000-0000-0000097C0000}"/>
    <cellStyle name="Normal 7 4 2 4 4 4 3" xfId="45479" xr:uid="{00000000-0005-0000-0000-00000A7C0000}"/>
    <cellStyle name="Normal 7 4 2 4 4 5" xfId="19460" xr:uid="{00000000-0005-0000-0000-00000B7C0000}"/>
    <cellStyle name="Normal 7 4 2 4 4 6" xfId="36806" xr:uid="{00000000-0005-0000-0000-00000C7C0000}"/>
    <cellStyle name="Normal 7 4 2 4 5" xfId="1274" xr:uid="{00000000-0005-0000-0000-00000D7C0000}"/>
    <cellStyle name="Normal 7 4 2 4 5 2" xfId="7056" xr:uid="{00000000-0005-0000-0000-00000E7C0000}"/>
    <cellStyle name="Normal 7 4 2 4 5 2 2" xfId="15729" xr:uid="{00000000-0005-0000-0000-00000F7C0000}"/>
    <cellStyle name="Normal 7 4 2 4 5 2 2 2" xfId="33082" xr:uid="{00000000-0005-0000-0000-0000107C0000}"/>
    <cellStyle name="Normal 7 4 2 4 5 2 2 3" xfId="50428" xr:uid="{00000000-0005-0000-0000-0000117C0000}"/>
    <cellStyle name="Normal 7 4 2 4 5 2 3" xfId="24409" xr:uid="{00000000-0005-0000-0000-0000127C0000}"/>
    <cellStyle name="Normal 7 4 2 4 5 2 4" xfId="41755" xr:uid="{00000000-0005-0000-0000-0000137C0000}"/>
    <cellStyle name="Normal 7 4 2 4 5 3" xfId="4900" xr:uid="{00000000-0005-0000-0000-0000147C0000}"/>
    <cellStyle name="Normal 7 4 2 4 5 3 2" xfId="13573" xr:uid="{00000000-0005-0000-0000-0000157C0000}"/>
    <cellStyle name="Normal 7 4 2 4 5 3 2 2" xfId="30926" xr:uid="{00000000-0005-0000-0000-0000167C0000}"/>
    <cellStyle name="Normal 7 4 2 4 5 3 2 3" xfId="48272" xr:uid="{00000000-0005-0000-0000-0000177C0000}"/>
    <cellStyle name="Normal 7 4 2 4 5 3 3" xfId="22253" xr:uid="{00000000-0005-0000-0000-0000187C0000}"/>
    <cellStyle name="Normal 7 4 2 4 5 3 4" xfId="39599" xr:uid="{00000000-0005-0000-0000-0000197C0000}"/>
    <cellStyle name="Normal 7 4 2 4 5 4" xfId="9947" xr:uid="{00000000-0005-0000-0000-00001A7C0000}"/>
    <cellStyle name="Normal 7 4 2 4 5 4 2" xfId="27300" xr:uid="{00000000-0005-0000-0000-00001B7C0000}"/>
    <cellStyle name="Normal 7 4 2 4 5 4 3" xfId="44646" xr:uid="{00000000-0005-0000-0000-00001C7C0000}"/>
    <cellStyle name="Normal 7 4 2 4 5 5" xfId="18627" xr:uid="{00000000-0005-0000-0000-00001D7C0000}"/>
    <cellStyle name="Normal 7 4 2 4 5 6" xfId="35973" xr:uid="{00000000-0005-0000-0000-00001E7C0000}"/>
    <cellStyle name="Normal 7 4 2 4 6" xfId="6076" xr:uid="{00000000-0005-0000-0000-00001F7C0000}"/>
    <cellStyle name="Normal 7 4 2 4 6 2" xfId="14749" xr:uid="{00000000-0005-0000-0000-0000207C0000}"/>
    <cellStyle name="Normal 7 4 2 4 6 2 2" xfId="32102" xr:uid="{00000000-0005-0000-0000-0000217C0000}"/>
    <cellStyle name="Normal 7 4 2 4 6 2 3" xfId="49448" xr:uid="{00000000-0005-0000-0000-0000227C0000}"/>
    <cellStyle name="Normal 7 4 2 4 6 3" xfId="23429" xr:uid="{00000000-0005-0000-0000-0000237C0000}"/>
    <cellStyle name="Normal 7 4 2 4 6 4" xfId="40775" xr:uid="{00000000-0005-0000-0000-0000247C0000}"/>
    <cellStyle name="Normal 7 4 2 4 7" xfId="3087" xr:uid="{00000000-0005-0000-0000-0000257C0000}"/>
    <cellStyle name="Normal 7 4 2 4 7 2" xfId="11760" xr:uid="{00000000-0005-0000-0000-0000267C0000}"/>
    <cellStyle name="Normal 7 4 2 4 7 2 2" xfId="29113" xr:uid="{00000000-0005-0000-0000-0000277C0000}"/>
    <cellStyle name="Normal 7 4 2 4 7 2 3" xfId="46459" xr:uid="{00000000-0005-0000-0000-0000287C0000}"/>
    <cellStyle name="Normal 7 4 2 4 7 3" xfId="20440" xr:uid="{00000000-0005-0000-0000-0000297C0000}"/>
    <cellStyle name="Normal 7 4 2 4 7 4" xfId="37786" xr:uid="{00000000-0005-0000-0000-00002A7C0000}"/>
    <cellStyle name="Normal 7 4 2 4 8" xfId="8967" xr:uid="{00000000-0005-0000-0000-00002B7C0000}"/>
    <cellStyle name="Normal 7 4 2 4 8 2" xfId="26320" xr:uid="{00000000-0005-0000-0000-00002C7C0000}"/>
    <cellStyle name="Normal 7 4 2 4 8 3" xfId="43666" xr:uid="{00000000-0005-0000-0000-00002D7C0000}"/>
    <cellStyle name="Normal 7 4 2 4 9" xfId="17647" xr:uid="{00000000-0005-0000-0000-00002E7C0000}"/>
    <cellStyle name="Normal 7 4 2 5" xfId="147" xr:uid="{00000000-0005-0000-0000-00002F7C0000}"/>
    <cellStyle name="Normal 7 4 2 5 10" xfId="34846" xr:uid="{00000000-0005-0000-0000-0000307C0000}"/>
    <cellStyle name="Normal 7 4 2 5 2" xfId="882" xr:uid="{00000000-0005-0000-0000-0000317C0000}"/>
    <cellStyle name="Normal 7 4 2 5 2 2" xfId="2695" xr:uid="{00000000-0005-0000-0000-0000327C0000}"/>
    <cellStyle name="Normal 7 4 2 5 2 2 2" xfId="8477" xr:uid="{00000000-0005-0000-0000-0000337C0000}"/>
    <cellStyle name="Normal 7 4 2 5 2 2 2 2" xfId="17150" xr:uid="{00000000-0005-0000-0000-0000347C0000}"/>
    <cellStyle name="Normal 7 4 2 5 2 2 2 2 2" xfId="34503" xr:uid="{00000000-0005-0000-0000-0000357C0000}"/>
    <cellStyle name="Normal 7 4 2 5 2 2 2 2 3" xfId="51849" xr:uid="{00000000-0005-0000-0000-0000367C0000}"/>
    <cellStyle name="Normal 7 4 2 5 2 2 2 3" xfId="25830" xr:uid="{00000000-0005-0000-0000-0000377C0000}"/>
    <cellStyle name="Normal 7 4 2 5 2 2 2 4" xfId="43176" xr:uid="{00000000-0005-0000-0000-0000387C0000}"/>
    <cellStyle name="Normal 7 4 2 5 2 2 3" xfId="4508" xr:uid="{00000000-0005-0000-0000-0000397C0000}"/>
    <cellStyle name="Normal 7 4 2 5 2 2 3 2" xfId="13181" xr:uid="{00000000-0005-0000-0000-00003A7C0000}"/>
    <cellStyle name="Normal 7 4 2 5 2 2 3 2 2" xfId="30534" xr:uid="{00000000-0005-0000-0000-00003B7C0000}"/>
    <cellStyle name="Normal 7 4 2 5 2 2 3 2 3" xfId="47880" xr:uid="{00000000-0005-0000-0000-00003C7C0000}"/>
    <cellStyle name="Normal 7 4 2 5 2 2 3 3" xfId="21861" xr:uid="{00000000-0005-0000-0000-00003D7C0000}"/>
    <cellStyle name="Normal 7 4 2 5 2 2 3 4" xfId="39207" xr:uid="{00000000-0005-0000-0000-00003E7C0000}"/>
    <cellStyle name="Normal 7 4 2 5 2 2 4" xfId="11368" xr:uid="{00000000-0005-0000-0000-00003F7C0000}"/>
    <cellStyle name="Normal 7 4 2 5 2 2 4 2" xfId="28721" xr:uid="{00000000-0005-0000-0000-0000407C0000}"/>
    <cellStyle name="Normal 7 4 2 5 2 2 4 3" xfId="46067" xr:uid="{00000000-0005-0000-0000-0000417C0000}"/>
    <cellStyle name="Normal 7 4 2 5 2 2 5" xfId="20048" xr:uid="{00000000-0005-0000-0000-0000427C0000}"/>
    <cellStyle name="Normal 7 4 2 5 2 2 6" xfId="37394" xr:uid="{00000000-0005-0000-0000-0000437C0000}"/>
    <cellStyle name="Normal 7 4 2 5 2 3" xfId="1617" xr:uid="{00000000-0005-0000-0000-0000447C0000}"/>
    <cellStyle name="Normal 7 4 2 5 2 3 2" xfId="7399" xr:uid="{00000000-0005-0000-0000-0000457C0000}"/>
    <cellStyle name="Normal 7 4 2 5 2 3 2 2" xfId="16072" xr:uid="{00000000-0005-0000-0000-0000467C0000}"/>
    <cellStyle name="Normal 7 4 2 5 2 3 2 2 2" xfId="33425" xr:uid="{00000000-0005-0000-0000-0000477C0000}"/>
    <cellStyle name="Normal 7 4 2 5 2 3 2 2 3" xfId="50771" xr:uid="{00000000-0005-0000-0000-0000487C0000}"/>
    <cellStyle name="Normal 7 4 2 5 2 3 2 3" xfId="24752" xr:uid="{00000000-0005-0000-0000-0000497C0000}"/>
    <cellStyle name="Normal 7 4 2 5 2 3 2 4" xfId="42098" xr:uid="{00000000-0005-0000-0000-00004A7C0000}"/>
    <cellStyle name="Normal 7 4 2 5 2 3 3" xfId="5243" xr:uid="{00000000-0005-0000-0000-00004B7C0000}"/>
    <cellStyle name="Normal 7 4 2 5 2 3 3 2" xfId="13916" xr:uid="{00000000-0005-0000-0000-00004C7C0000}"/>
    <cellStyle name="Normal 7 4 2 5 2 3 3 2 2" xfId="31269" xr:uid="{00000000-0005-0000-0000-00004D7C0000}"/>
    <cellStyle name="Normal 7 4 2 5 2 3 3 2 3" xfId="48615" xr:uid="{00000000-0005-0000-0000-00004E7C0000}"/>
    <cellStyle name="Normal 7 4 2 5 2 3 3 3" xfId="22596" xr:uid="{00000000-0005-0000-0000-00004F7C0000}"/>
    <cellStyle name="Normal 7 4 2 5 2 3 3 4" xfId="39942" xr:uid="{00000000-0005-0000-0000-0000507C0000}"/>
    <cellStyle name="Normal 7 4 2 5 2 3 4" xfId="10290" xr:uid="{00000000-0005-0000-0000-0000517C0000}"/>
    <cellStyle name="Normal 7 4 2 5 2 3 4 2" xfId="27643" xr:uid="{00000000-0005-0000-0000-0000527C0000}"/>
    <cellStyle name="Normal 7 4 2 5 2 3 4 3" xfId="44989" xr:uid="{00000000-0005-0000-0000-0000537C0000}"/>
    <cellStyle name="Normal 7 4 2 5 2 3 5" xfId="18970" xr:uid="{00000000-0005-0000-0000-0000547C0000}"/>
    <cellStyle name="Normal 7 4 2 5 2 3 6" xfId="36316" xr:uid="{00000000-0005-0000-0000-0000557C0000}"/>
    <cellStyle name="Normal 7 4 2 5 2 4" xfId="6664" xr:uid="{00000000-0005-0000-0000-0000567C0000}"/>
    <cellStyle name="Normal 7 4 2 5 2 4 2" xfId="15337" xr:uid="{00000000-0005-0000-0000-0000577C0000}"/>
    <cellStyle name="Normal 7 4 2 5 2 4 2 2" xfId="32690" xr:uid="{00000000-0005-0000-0000-0000587C0000}"/>
    <cellStyle name="Normal 7 4 2 5 2 4 2 3" xfId="50036" xr:uid="{00000000-0005-0000-0000-0000597C0000}"/>
    <cellStyle name="Normal 7 4 2 5 2 4 3" xfId="24017" xr:uid="{00000000-0005-0000-0000-00005A7C0000}"/>
    <cellStyle name="Normal 7 4 2 5 2 4 4" xfId="41363" xr:uid="{00000000-0005-0000-0000-00005B7C0000}"/>
    <cellStyle name="Normal 7 4 2 5 2 5" xfId="3430" xr:uid="{00000000-0005-0000-0000-00005C7C0000}"/>
    <cellStyle name="Normal 7 4 2 5 2 5 2" xfId="12103" xr:uid="{00000000-0005-0000-0000-00005D7C0000}"/>
    <cellStyle name="Normal 7 4 2 5 2 5 2 2" xfId="29456" xr:uid="{00000000-0005-0000-0000-00005E7C0000}"/>
    <cellStyle name="Normal 7 4 2 5 2 5 2 3" xfId="46802" xr:uid="{00000000-0005-0000-0000-00005F7C0000}"/>
    <cellStyle name="Normal 7 4 2 5 2 5 3" xfId="20783" xr:uid="{00000000-0005-0000-0000-0000607C0000}"/>
    <cellStyle name="Normal 7 4 2 5 2 5 4" xfId="38129" xr:uid="{00000000-0005-0000-0000-0000617C0000}"/>
    <cellStyle name="Normal 7 4 2 5 2 6" xfId="9555" xr:uid="{00000000-0005-0000-0000-0000627C0000}"/>
    <cellStyle name="Normal 7 4 2 5 2 6 2" xfId="26908" xr:uid="{00000000-0005-0000-0000-0000637C0000}"/>
    <cellStyle name="Normal 7 4 2 5 2 6 3" xfId="44254" xr:uid="{00000000-0005-0000-0000-0000647C0000}"/>
    <cellStyle name="Normal 7 4 2 5 2 7" xfId="18235" xr:uid="{00000000-0005-0000-0000-0000657C0000}"/>
    <cellStyle name="Normal 7 4 2 5 2 8" xfId="35581" xr:uid="{00000000-0005-0000-0000-0000667C0000}"/>
    <cellStyle name="Normal 7 4 2 5 3" xfId="637" xr:uid="{00000000-0005-0000-0000-0000677C0000}"/>
    <cellStyle name="Normal 7 4 2 5 3 2" xfId="2450" xr:uid="{00000000-0005-0000-0000-0000687C0000}"/>
    <cellStyle name="Normal 7 4 2 5 3 2 2" xfId="8232" xr:uid="{00000000-0005-0000-0000-0000697C0000}"/>
    <cellStyle name="Normal 7 4 2 5 3 2 2 2" xfId="16905" xr:uid="{00000000-0005-0000-0000-00006A7C0000}"/>
    <cellStyle name="Normal 7 4 2 5 3 2 2 2 2" xfId="34258" xr:uid="{00000000-0005-0000-0000-00006B7C0000}"/>
    <cellStyle name="Normal 7 4 2 5 3 2 2 2 3" xfId="51604" xr:uid="{00000000-0005-0000-0000-00006C7C0000}"/>
    <cellStyle name="Normal 7 4 2 5 3 2 2 3" xfId="25585" xr:uid="{00000000-0005-0000-0000-00006D7C0000}"/>
    <cellStyle name="Normal 7 4 2 5 3 2 2 4" xfId="42931" xr:uid="{00000000-0005-0000-0000-00006E7C0000}"/>
    <cellStyle name="Normal 7 4 2 5 3 2 3" xfId="5733" xr:uid="{00000000-0005-0000-0000-00006F7C0000}"/>
    <cellStyle name="Normal 7 4 2 5 3 2 3 2" xfId="14406" xr:uid="{00000000-0005-0000-0000-0000707C0000}"/>
    <cellStyle name="Normal 7 4 2 5 3 2 3 2 2" xfId="31759" xr:uid="{00000000-0005-0000-0000-0000717C0000}"/>
    <cellStyle name="Normal 7 4 2 5 3 2 3 2 3" xfId="49105" xr:uid="{00000000-0005-0000-0000-0000727C0000}"/>
    <cellStyle name="Normal 7 4 2 5 3 2 3 3" xfId="23086" xr:uid="{00000000-0005-0000-0000-0000737C0000}"/>
    <cellStyle name="Normal 7 4 2 5 3 2 3 4" xfId="40432" xr:uid="{00000000-0005-0000-0000-0000747C0000}"/>
    <cellStyle name="Normal 7 4 2 5 3 2 4" xfId="11123" xr:uid="{00000000-0005-0000-0000-0000757C0000}"/>
    <cellStyle name="Normal 7 4 2 5 3 2 4 2" xfId="28476" xr:uid="{00000000-0005-0000-0000-0000767C0000}"/>
    <cellStyle name="Normal 7 4 2 5 3 2 4 3" xfId="45822" xr:uid="{00000000-0005-0000-0000-0000777C0000}"/>
    <cellStyle name="Normal 7 4 2 5 3 2 5" xfId="19803" xr:uid="{00000000-0005-0000-0000-0000787C0000}"/>
    <cellStyle name="Normal 7 4 2 5 3 2 6" xfId="37149" xr:uid="{00000000-0005-0000-0000-0000797C0000}"/>
    <cellStyle name="Normal 7 4 2 5 3 3" xfId="6419" xr:uid="{00000000-0005-0000-0000-00007A7C0000}"/>
    <cellStyle name="Normal 7 4 2 5 3 3 2" xfId="15092" xr:uid="{00000000-0005-0000-0000-00007B7C0000}"/>
    <cellStyle name="Normal 7 4 2 5 3 3 2 2" xfId="32445" xr:uid="{00000000-0005-0000-0000-00007C7C0000}"/>
    <cellStyle name="Normal 7 4 2 5 3 3 2 3" xfId="49791" xr:uid="{00000000-0005-0000-0000-00007D7C0000}"/>
    <cellStyle name="Normal 7 4 2 5 3 3 3" xfId="23772" xr:uid="{00000000-0005-0000-0000-00007E7C0000}"/>
    <cellStyle name="Normal 7 4 2 5 3 3 4" xfId="41118" xr:uid="{00000000-0005-0000-0000-00007F7C0000}"/>
    <cellStyle name="Normal 7 4 2 5 3 4" xfId="4263" xr:uid="{00000000-0005-0000-0000-0000807C0000}"/>
    <cellStyle name="Normal 7 4 2 5 3 4 2" xfId="12936" xr:uid="{00000000-0005-0000-0000-0000817C0000}"/>
    <cellStyle name="Normal 7 4 2 5 3 4 2 2" xfId="30289" xr:uid="{00000000-0005-0000-0000-0000827C0000}"/>
    <cellStyle name="Normal 7 4 2 5 3 4 2 3" xfId="47635" xr:uid="{00000000-0005-0000-0000-0000837C0000}"/>
    <cellStyle name="Normal 7 4 2 5 3 4 3" xfId="21616" xr:uid="{00000000-0005-0000-0000-0000847C0000}"/>
    <cellStyle name="Normal 7 4 2 5 3 4 4" xfId="38962" xr:uid="{00000000-0005-0000-0000-0000857C0000}"/>
    <cellStyle name="Normal 7 4 2 5 3 5" xfId="9310" xr:uid="{00000000-0005-0000-0000-0000867C0000}"/>
    <cellStyle name="Normal 7 4 2 5 3 5 2" xfId="26663" xr:uid="{00000000-0005-0000-0000-0000877C0000}"/>
    <cellStyle name="Normal 7 4 2 5 3 5 3" xfId="44009" xr:uid="{00000000-0005-0000-0000-0000887C0000}"/>
    <cellStyle name="Normal 7 4 2 5 3 6" xfId="17990" xr:uid="{00000000-0005-0000-0000-0000897C0000}"/>
    <cellStyle name="Normal 7 4 2 5 3 7" xfId="35336" xr:uid="{00000000-0005-0000-0000-00008A7C0000}"/>
    <cellStyle name="Normal 7 4 2 5 4" xfId="1960" xr:uid="{00000000-0005-0000-0000-00008B7C0000}"/>
    <cellStyle name="Normal 7 4 2 5 4 2" xfId="7742" xr:uid="{00000000-0005-0000-0000-00008C7C0000}"/>
    <cellStyle name="Normal 7 4 2 5 4 2 2" xfId="16415" xr:uid="{00000000-0005-0000-0000-00008D7C0000}"/>
    <cellStyle name="Normal 7 4 2 5 4 2 2 2" xfId="33768" xr:uid="{00000000-0005-0000-0000-00008E7C0000}"/>
    <cellStyle name="Normal 7 4 2 5 4 2 2 3" xfId="51114" xr:uid="{00000000-0005-0000-0000-00008F7C0000}"/>
    <cellStyle name="Normal 7 4 2 5 4 2 3" xfId="25095" xr:uid="{00000000-0005-0000-0000-0000907C0000}"/>
    <cellStyle name="Normal 7 4 2 5 4 2 4" xfId="42441" xr:uid="{00000000-0005-0000-0000-0000917C0000}"/>
    <cellStyle name="Normal 7 4 2 5 4 3" xfId="3773" xr:uid="{00000000-0005-0000-0000-0000927C0000}"/>
    <cellStyle name="Normal 7 4 2 5 4 3 2" xfId="12446" xr:uid="{00000000-0005-0000-0000-0000937C0000}"/>
    <cellStyle name="Normal 7 4 2 5 4 3 2 2" xfId="29799" xr:uid="{00000000-0005-0000-0000-0000947C0000}"/>
    <cellStyle name="Normal 7 4 2 5 4 3 2 3" xfId="47145" xr:uid="{00000000-0005-0000-0000-0000957C0000}"/>
    <cellStyle name="Normal 7 4 2 5 4 3 3" xfId="21126" xr:uid="{00000000-0005-0000-0000-0000967C0000}"/>
    <cellStyle name="Normal 7 4 2 5 4 3 4" xfId="38472" xr:uid="{00000000-0005-0000-0000-0000977C0000}"/>
    <cellStyle name="Normal 7 4 2 5 4 4" xfId="10633" xr:uid="{00000000-0005-0000-0000-0000987C0000}"/>
    <cellStyle name="Normal 7 4 2 5 4 4 2" xfId="27986" xr:uid="{00000000-0005-0000-0000-0000997C0000}"/>
    <cellStyle name="Normal 7 4 2 5 4 4 3" xfId="45332" xr:uid="{00000000-0005-0000-0000-00009A7C0000}"/>
    <cellStyle name="Normal 7 4 2 5 4 5" xfId="19313" xr:uid="{00000000-0005-0000-0000-00009B7C0000}"/>
    <cellStyle name="Normal 7 4 2 5 4 6" xfId="36659" xr:uid="{00000000-0005-0000-0000-00009C7C0000}"/>
    <cellStyle name="Normal 7 4 2 5 5" xfId="1372" xr:uid="{00000000-0005-0000-0000-00009D7C0000}"/>
    <cellStyle name="Normal 7 4 2 5 5 2" xfId="7154" xr:uid="{00000000-0005-0000-0000-00009E7C0000}"/>
    <cellStyle name="Normal 7 4 2 5 5 2 2" xfId="15827" xr:uid="{00000000-0005-0000-0000-00009F7C0000}"/>
    <cellStyle name="Normal 7 4 2 5 5 2 2 2" xfId="33180" xr:uid="{00000000-0005-0000-0000-0000A07C0000}"/>
    <cellStyle name="Normal 7 4 2 5 5 2 2 3" xfId="50526" xr:uid="{00000000-0005-0000-0000-0000A17C0000}"/>
    <cellStyle name="Normal 7 4 2 5 5 2 3" xfId="24507" xr:uid="{00000000-0005-0000-0000-0000A27C0000}"/>
    <cellStyle name="Normal 7 4 2 5 5 2 4" xfId="41853" xr:uid="{00000000-0005-0000-0000-0000A37C0000}"/>
    <cellStyle name="Normal 7 4 2 5 5 3" xfId="4998" xr:uid="{00000000-0005-0000-0000-0000A47C0000}"/>
    <cellStyle name="Normal 7 4 2 5 5 3 2" xfId="13671" xr:uid="{00000000-0005-0000-0000-0000A57C0000}"/>
    <cellStyle name="Normal 7 4 2 5 5 3 2 2" xfId="31024" xr:uid="{00000000-0005-0000-0000-0000A67C0000}"/>
    <cellStyle name="Normal 7 4 2 5 5 3 2 3" xfId="48370" xr:uid="{00000000-0005-0000-0000-0000A77C0000}"/>
    <cellStyle name="Normal 7 4 2 5 5 3 3" xfId="22351" xr:uid="{00000000-0005-0000-0000-0000A87C0000}"/>
    <cellStyle name="Normal 7 4 2 5 5 3 4" xfId="39697" xr:uid="{00000000-0005-0000-0000-0000A97C0000}"/>
    <cellStyle name="Normal 7 4 2 5 5 4" xfId="10045" xr:uid="{00000000-0005-0000-0000-0000AA7C0000}"/>
    <cellStyle name="Normal 7 4 2 5 5 4 2" xfId="27398" xr:uid="{00000000-0005-0000-0000-0000AB7C0000}"/>
    <cellStyle name="Normal 7 4 2 5 5 4 3" xfId="44744" xr:uid="{00000000-0005-0000-0000-0000AC7C0000}"/>
    <cellStyle name="Normal 7 4 2 5 5 5" xfId="18725" xr:uid="{00000000-0005-0000-0000-0000AD7C0000}"/>
    <cellStyle name="Normal 7 4 2 5 5 6" xfId="36071" xr:uid="{00000000-0005-0000-0000-0000AE7C0000}"/>
    <cellStyle name="Normal 7 4 2 5 6" xfId="5929" xr:uid="{00000000-0005-0000-0000-0000AF7C0000}"/>
    <cellStyle name="Normal 7 4 2 5 6 2" xfId="14602" xr:uid="{00000000-0005-0000-0000-0000B07C0000}"/>
    <cellStyle name="Normal 7 4 2 5 6 2 2" xfId="31955" xr:uid="{00000000-0005-0000-0000-0000B17C0000}"/>
    <cellStyle name="Normal 7 4 2 5 6 2 3" xfId="49301" xr:uid="{00000000-0005-0000-0000-0000B27C0000}"/>
    <cellStyle name="Normal 7 4 2 5 6 3" xfId="23282" xr:uid="{00000000-0005-0000-0000-0000B37C0000}"/>
    <cellStyle name="Normal 7 4 2 5 6 4" xfId="40628" xr:uid="{00000000-0005-0000-0000-0000B47C0000}"/>
    <cellStyle name="Normal 7 4 2 5 7" xfId="3185" xr:uid="{00000000-0005-0000-0000-0000B57C0000}"/>
    <cellStyle name="Normal 7 4 2 5 7 2" xfId="11858" xr:uid="{00000000-0005-0000-0000-0000B67C0000}"/>
    <cellStyle name="Normal 7 4 2 5 7 2 2" xfId="29211" xr:uid="{00000000-0005-0000-0000-0000B77C0000}"/>
    <cellStyle name="Normal 7 4 2 5 7 2 3" xfId="46557" xr:uid="{00000000-0005-0000-0000-0000B87C0000}"/>
    <cellStyle name="Normal 7 4 2 5 7 3" xfId="20538" xr:uid="{00000000-0005-0000-0000-0000B97C0000}"/>
    <cellStyle name="Normal 7 4 2 5 7 4" xfId="37884" xr:uid="{00000000-0005-0000-0000-0000BA7C0000}"/>
    <cellStyle name="Normal 7 4 2 5 8" xfId="8820" xr:uid="{00000000-0005-0000-0000-0000BB7C0000}"/>
    <cellStyle name="Normal 7 4 2 5 8 2" xfId="26173" xr:uid="{00000000-0005-0000-0000-0000BC7C0000}"/>
    <cellStyle name="Normal 7 4 2 5 8 3" xfId="43519" xr:uid="{00000000-0005-0000-0000-0000BD7C0000}"/>
    <cellStyle name="Normal 7 4 2 5 9" xfId="17500" xr:uid="{00000000-0005-0000-0000-0000BE7C0000}"/>
    <cellStyle name="Normal 7 4 2 6" xfId="784" xr:uid="{00000000-0005-0000-0000-0000BF7C0000}"/>
    <cellStyle name="Normal 7 4 2 6 2" xfId="2597" xr:uid="{00000000-0005-0000-0000-0000C07C0000}"/>
    <cellStyle name="Normal 7 4 2 6 2 2" xfId="8379" xr:uid="{00000000-0005-0000-0000-0000C17C0000}"/>
    <cellStyle name="Normal 7 4 2 6 2 2 2" xfId="17052" xr:uid="{00000000-0005-0000-0000-0000C27C0000}"/>
    <cellStyle name="Normal 7 4 2 6 2 2 2 2" xfId="34405" xr:uid="{00000000-0005-0000-0000-0000C37C0000}"/>
    <cellStyle name="Normal 7 4 2 6 2 2 2 3" xfId="51751" xr:uid="{00000000-0005-0000-0000-0000C47C0000}"/>
    <cellStyle name="Normal 7 4 2 6 2 2 3" xfId="25732" xr:uid="{00000000-0005-0000-0000-0000C57C0000}"/>
    <cellStyle name="Normal 7 4 2 6 2 2 4" xfId="43078" xr:uid="{00000000-0005-0000-0000-0000C67C0000}"/>
    <cellStyle name="Normal 7 4 2 6 2 3" xfId="4410" xr:uid="{00000000-0005-0000-0000-0000C77C0000}"/>
    <cellStyle name="Normal 7 4 2 6 2 3 2" xfId="13083" xr:uid="{00000000-0005-0000-0000-0000C87C0000}"/>
    <cellStyle name="Normal 7 4 2 6 2 3 2 2" xfId="30436" xr:uid="{00000000-0005-0000-0000-0000C97C0000}"/>
    <cellStyle name="Normal 7 4 2 6 2 3 2 3" xfId="47782" xr:uid="{00000000-0005-0000-0000-0000CA7C0000}"/>
    <cellStyle name="Normal 7 4 2 6 2 3 3" xfId="21763" xr:uid="{00000000-0005-0000-0000-0000CB7C0000}"/>
    <cellStyle name="Normal 7 4 2 6 2 3 4" xfId="39109" xr:uid="{00000000-0005-0000-0000-0000CC7C0000}"/>
    <cellStyle name="Normal 7 4 2 6 2 4" xfId="11270" xr:uid="{00000000-0005-0000-0000-0000CD7C0000}"/>
    <cellStyle name="Normal 7 4 2 6 2 4 2" xfId="28623" xr:uid="{00000000-0005-0000-0000-0000CE7C0000}"/>
    <cellStyle name="Normal 7 4 2 6 2 4 3" xfId="45969" xr:uid="{00000000-0005-0000-0000-0000CF7C0000}"/>
    <cellStyle name="Normal 7 4 2 6 2 5" xfId="19950" xr:uid="{00000000-0005-0000-0000-0000D07C0000}"/>
    <cellStyle name="Normal 7 4 2 6 2 6" xfId="37296" xr:uid="{00000000-0005-0000-0000-0000D17C0000}"/>
    <cellStyle name="Normal 7 4 2 6 3" xfId="1519" xr:uid="{00000000-0005-0000-0000-0000D27C0000}"/>
    <cellStyle name="Normal 7 4 2 6 3 2" xfId="7301" xr:uid="{00000000-0005-0000-0000-0000D37C0000}"/>
    <cellStyle name="Normal 7 4 2 6 3 2 2" xfId="15974" xr:uid="{00000000-0005-0000-0000-0000D47C0000}"/>
    <cellStyle name="Normal 7 4 2 6 3 2 2 2" xfId="33327" xr:uid="{00000000-0005-0000-0000-0000D57C0000}"/>
    <cellStyle name="Normal 7 4 2 6 3 2 2 3" xfId="50673" xr:uid="{00000000-0005-0000-0000-0000D67C0000}"/>
    <cellStyle name="Normal 7 4 2 6 3 2 3" xfId="24654" xr:uid="{00000000-0005-0000-0000-0000D77C0000}"/>
    <cellStyle name="Normal 7 4 2 6 3 2 4" xfId="42000" xr:uid="{00000000-0005-0000-0000-0000D87C0000}"/>
    <cellStyle name="Normal 7 4 2 6 3 3" xfId="5145" xr:uid="{00000000-0005-0000-0000-0000D97C0000}"/>
    <cellStyle name="Normal 7 4 2 6 3 3 2" xfId="13818" xr:uid="{00000000-0005-0000-0000-0000DA7C0000}"/>
    <cellStyle name="Normal 7 4 2 6 3 3 2 2" xfId="31171" xr:uid="{00000000-0005-0000-0000-0000DB7C0000}"/>
    <cellStyle name="Normal 7 4 2 6 3 3 2 3" xfId="48517" xr:uid="{00000000-0005-0000-0000-0000DC7C0000}"/>
    <cellStyle name="Normal 7 4 2 6 3 3 3" xfId="22498" xr:uid="{00000000-0005-0000-0000-0000DD7C0000}"/>
    <cellStyle name="Normal 7 4 2 6 3 3 4" xfId="39844" xr:uid="{00000000-0005-0000-0000-0000DE7C0000}"/>
    <cellStyle name="Normal 7 4 2 6 3 4" xfId="10192" xr:uid="{00000000-0005-0000-0000-0000DF7C0000}"/>
    <cellStyle name="Normal 7 4 2 6 3 4 2" xfId="27545" xr:uid="{00000000-0005-0000-0000-0000E07C0000}"/>
    <cellStyle name="Normal 7 4 2 6 3 4 3" xfId="44891" xr:uid="{00000000-0005-0000-0000-0000E17C0000}"/>
    <cellStyle name="Normal 7 4 2 6 3 5" xfId="18872" xr:uid="{00000000-0005-0000-0000-0000E27C0000}"/>
    <cellStyle name="Normal 7 4 2 6 3 6" xfId="36218" xr:uid="{00000000-0005-0000-0000-0000E37C0000}"/>
    <cellStyle name="Normal 7 4 2 6 4" xfId="6566" xr:uid="{00000000-0005-0000-0000-0000E47C0000}"/>
    <cellStyle name="Normal 7 4 2 6 4 2" xfId="15239" xr:uid="{00000000-0005-0000-0000-0000E57C0000}"/>
    <cellStyle name="Normal 7 4 2 6 4 2 2" xfId="32592" xr:uid="{00000000-0005-0000-0000-0000E67C0000}"/>
    <cellStyle name="Normal 7 4 2 6 4 2 3" xfId="49938" xr:uid="{00000000-0005-0000-0000-0000E77C0000}"/>
    <cellStyle name="Normal 7 4 2 6 4 3" xfId="23919" xr:uid="{00000000-0005-0000-0000-0000E87C0000}"/>
    <cellStyle name="Normal 7 4 2 6 4 4" xfId="41265" xr:uid="{00000000-0005-0000-0000-0000E97C0000}"/>
    <cellStyle name="Normal 7 4 2 6 5" xfId="3332" xr:uid="{00000000-0005-0000-0000-0000EA7C0000}"/>
    <cellStyle name="Normal 7 4 2 6 5 2" xfId="12005" xr:uid="{00000000-0005-0000-0000-0000EB7C0000}"/>
    <cellStyle name="Normal 7 4 2 6 5 2 2" xfId="29358" xr:uid="{00000000-0005-0000-0000-0000EC7C0000}"/>
    <cellStyle name="Normal 7 4 2 6 5 2 3" xfId="46704" xr:uid="{00000000-0005-0000-0000-0000ED7C0000}"/>
    <cellStyle name="Normal 7 4 2 6 5 3" xfId="20685" xr:uid="{00000000-0005-0000-0000-0000EE7C0000}"/>
    <cellStyle name="Normal 7 4 2 6 5 4" xfId="38031" xr:uid="{00000000-0005-0000-0000-0000EF7C0000}"/>
    <cellStyle name="Normal 7 4 2 6 6" xfId="9457" xr:uid="{00000000-0005-0000-0000-0000F07C0000}"/>
    <cellStyle name="Normal 7 4 2 6 6 2" xfId="26810" xr:uid="{00000000-0005-0000-0000-0000F17C0000}"/>
    <cellStyle name="Normal 7 4 2 6 6 3" xfId="44156" xr:uid="{00000000-0005-0000-0000-0000F27C0000}"/>
    <cellStyle name="Normal 7 4 2 6 7" xfId="18137" xr:uid="{00000000-0005-0000-0000-0000F37C0000}"/>
    <cellStyle name="Normal 7 4 2 6 8" xfId="35483" xr:uid="{00000000-0005-0000-0000-0000F47C0000}"/>
    <cellStyle name="Normal 7 4 2 7" xfId="392" xr:uid="{00000000-0005-0000-0000-0000F57C0000}"/>
    <cellStyle name="Normal 7 4 2 7 2" xfId="2205" xr:uid="{00000000-0005-0000-0000-0000F67C0000}"/>
    <cellStyle name="Normal 7 4 2 7 2 2" xfId="7987" xr:uid="{00000000-0005-0000-0000-0000F77C0000}"/>
    <cellStyle name="Normal 7 4 2 7 2 2 2" xfId="16660" xr:uid="{00000000-0005-0000-0000-0000F87C0000}"/>
    <cellStyle name="Normal 7 4 2 7 2 2 2 2" xfId="34013" xr:uid="{00000000-0005-0000-0000-0000F97C0000}"/>
    <cellStyle name="Normal 7 4 2 7 2 2 2 3" xfId="51359" xr:uid="{00000000-0005-0000-0000-0000FA7C0000}"/>
    <cellStyle name="Normal 7 4 2 7 2 2 3" xfId="25340" xr:uid="{00000000-0005-0000-0000-0000FB7C0000}"/>
    <cellStyle name="Normal 7 4 2 7 2 2 4" xfId="42686" xr:uid="{00000000-0005-0000-0000-0000FC7C0000}"/>
    <cellStyle name="Normal 7 4 2 7 2 3" xfId="5488" xr:uid="{00000000-0005-0000-0000-0000FD7C0000}"/>
    <cellStyle name="Normal 7 4 2 7 2 3 2" xfId="14161" xr:uid="{00000000-0005-0000-0000-0000FE7C0000}"/>
    <cellStyle name="Normal 7 4 2 7 2 3 2 2" xfId="31514" xr:uid="{00000000-0005-0000-0000-0000FF7C0000}"/>
    <cellStyle name="Normal 7 4 2 7 2 3 2 3" xfId="48860" xr:uid="{00000000-0005-0000-0000-0000007D0000}"/>
    <cellStyle name="Normal 7 4 2 7 2 3 3" xfId="22841" xr:uid="{00000000-0005-0000-0000-0000017D0000}"/>
    <cellStyle name="Normal 7 4 2 7 2 3 4" xfId="40187" xr:uid="{00000000-0005-0000-0000-0000027D0000}"/>
    <cellStyle name="Normal 7 4 2 7 2 4" xfId="10878" xr:uid="{00000000-0005-0000-0000-0000037D0000}"/>
    <cellStyle name="Normal 7 4 2 7 2 4 2" xfId="28231" xr:uid="{00000000-0005-0000-0000-0000047D0000}"/>
    <cellStyle name="Normal 7 4 2 7 2 4 3" xfId="45577" xr:uid="{00000000-0005-0000-0000-0000057D0000}"/>
    <cellStyle name="Normal 7 4 2 7 2 5" xfId="19558" xr:uid="{00000000-0005-0000-0000-0000067D0000}"/>
    <cellStyle name="Normal 7 4 2 7 2 6" xfId="36904" xr:uid="{00000000-0005-0000-0000-0000077D0000}"/>
    <cellStyle name="Normal 7 4 2 7 3" xfId="6174" xr:uid="{00000000-0005-0000-0000-0000087D0000}"/>
    <cellStyle name="Normal 7 4 2 7 3 2" xfId="14847" xr:uid="{00000000-0005-0000-0000-0000097D0000}"/>
    <cellStyle name="Normal 7 4 2 7 3 2 2" xfId="32200" xr:uid="{00000000-0005-0000-0000-00000A7D0000}"/>
    <cellStyle name="Normal 7 4 2 7 3 2 3" xfId="49546" xr:uid="{00000000-0005-0000-0000-00000B7D0000}"/>
    <cellStyle name="Normal 7 4 2 7 3 3" xfId="23527" xr:uid="{00000000-0005-0000-0000-00000C7D0000}"/>
    <cellStyle name="Normal 7 4 2 7 3 4" xfId="40873" xr:uid="{00000000-0005-0000-0000-00000D7D0000}"/>
    <cellStyle name="Normal 7 4 2 7 4" xfId="4018" xr:uid="{00000000-0005-0000-0000-00000E7D0000}"/>
    <cellStyle name="Normal 7 4 2 7 4 2" xfId="12691" xr:uid="{00000000-0005-0000-0000-00000F7D0000}"/>
    <cellStyle name="Normal 7 4 2 7 4 2 2" xfId="30044" xr:uid="{00000000-0005-0000-0000-0000107D0000}"/>
    <cellStyle name="Normal 7 4 2 7 4 2 3" xfId="47390" xr:uid="{00000000-0005-0000-0000-0000117D0000}"/>
    <cellStyle name="Normal 7 4 2 7 4 3" xfId="21371" xr:uid="{00000000-0005-0000-0000-0000127D0000}"/>
    <cellStyle name="Normal 7 4 2 7 4 4" xfId="38717" xr:uid="{00000000-0005-0000-0000-0000137D0000}"/>
    <cellStyle name="Normal 7 4 2 7 5" xfId="9065" xr:uid="{00000000-0005-0000-0000-0000147D0000}"/>
    <cellStyle name="Normal 7 4 2 7 5 2" xfId="26418" xr:uid="{00000000-0005-0000-0000-0000157D0000}"/>
    <cellStyle name="Normal 7 4 2 7 5 3" xfId="43764" xr:uid="{00000000-0005-0000-0000-0000167D0000}"/>
    <cellStyle name="Normal 7 4 2 7 6" xfId="17745" xr:uid="{00000000-0005-0000-0000-0000177D0000}"/>
    <cellStyle name="Normal 7 4 2 7 7" xfId="35091" xr:uid="{00000000-0005-0000-0000-0000187D0000}"/>
    <cellStyle name="Normal 7 4 2 8" xfId="1862" xr:uid="{00000000-0005-0000-0000-0000197D0000}"/>
    <cellStyle name="Normal 7 4 2 8 2" xfId="7644" xr:uid="{00000000-0005-0000-0000-00001A7D0000}"/>
    <cellStyle name="Normal 7 4 2 8 2 2" xfId="16317" xr:uid="{00000000-0005-0000-0000-00001B7D0000}"/>
    <cellStyle name="Normal 7 4 2 8 2 2 2" xfId="33670" xr:uid="{00000000-0005-0000-0000-00001C7D0000}"/>
    <cellStyle name="Normal 7 4 2 8 2 2 3" xfId="51016" xr:uid="{00000000-0005-0000-0000-00001D7D0000}"/>
    <cellStyle name="Normal 7 4 2 8 2 3" xfId="24997" xr:uid="{00000000-0005-0000-0000-00001E7D0000}"/>
    <cellStyle name="Normal 7 4 2 8 2 4" xfId="42343" xr:uid="{00000000-0005-0000-0000-00001F7D0000}"/>
    <cellStyle name="Normal 7 4 2 8 3" xfId="3675" xr:uid="{00000000-0005-0000-0000-0000207D0000}"/>
    <cellStyle name="Normal 7 4 2 8 3 2" xfId="12348" xr:uid="{00000000-0005-0000-0000-0000217D0000}"/>
    <cellStyle name="Normal 7 4 2 8 3 2 2" xfId="29701" xr:uid="{00000000-0005-0000-0000-0000227D0000}"/>
    <cellStyle name="Normal 7 4 2 8 3 2 3" xfId="47047" xr:uid="{00000000-0005-0000-0000-0000237D0000}"/>
    <cellStyle name="Normal 7 4 2 8 3 3" xfId="21028" xr:uid="{00000000-0005-0000-0000-0000247D0000}"/>
    <cellStyle name="Normal 7 4 2 8 3 4" xfId="38374" xr:uid="{00000000-0005-0000-0000-0000257D0000}"/>
    <cellStyle name="Normal 7 4 2 8 4" xfId="10535" xr:uid="{00000000-0005-0000-0000-0000267D0000}"/>
    <cellStyle name="Normal 7 4 2 8 4 2" xfId="27888" xr:uid="{00000000-0005-0000-0000-0000277D0000}"/>
    <cellStyle name="Normal 7 4 2 8 4 3" xfId="45234" xr:uid="{00000000-0005-0000-0000-0000287D0000}"/>
    <cellStyle name="Normal 7 4 2 8 5" xfId="19215" xr:uid="{00000000-0005-0000-0000-0000297D0000}"/>
    <cellStyle name="Normal 7 4 2 8 6" xfId="36561" xr:uid="{00000000-0005-0000-0000-00002A7D0000}"/>
    <cellStyle name="Normal 7 4 2 9" xfId="1127" xr:uid="{00000000-0005-0000-0000-00002B7D0000}"/>
    <cellStyle name="Normal 7 4 2 9 2" xfId="6909" xr:uid="{00000000-0005-0000-0000-00002C7D0000}"/>
    <cellStyle name="Normal 7 4 2 9 2 2" xfId="15582" xr:uid="{00000000-0005-0000-0000-00002D7D0000}"/>
    <cellStyle name="Normal 7 4 2 9 2 2 2" xfId="32935" xr:uid="{00000000-0005-0000-0000-00002E7D0000}"/>
    <cellStyle name="Normal 7 4 2 9 2 2 3" xfId="50281" xr:uid="{00000000-0005-0000-0000-00002F7D0000}"/>
    <cellStyle name="Normal 7 4 2 9 2 3" xfId="24262" xr:uid="{00000000-0005-0000-0000-0000307D0000}"/>
    <cellStyle name="Normal 7 4 2 9 2 4" xfId="41608" xr:uid="{00000000-0005-0000-0000-0000317D0000}"/>
    <cellStyle name="Normal 7 4 2 9 3" xfId="4753" xr:uid="{00000000-0005-0000-0000-0000327D0000}"/>
    <cellStyle name="Normal 7 4 2 9 3 2" xfId="13426" xr:uid="{00000000-0005-0000-0000-0000337D0000}"/>
    <cellStyle name="Normal 7 4 2 9 3 2 2" xfId="30779" xr:uid="{00000000-0005-0000-0000-0000347D0000}"/>
    <cellStyle name="Normal 7 4 2 9 3 2 3" xfId="48125" xr:uid="{00000000-0005-0000-0000-0000357D0000}"/>
    <cellStyle name="Normal 7 4 2 9 3 3" xfId="22106" xr:uid="{00000000-0005-0000-0000-0000367D0000}"/>
    <cellStyle name="Normal 7 4 2 9 3 4" xfId="39452" xr:uid="{00000000-0005-0000-0000-0000377D0000}"/>
    <cellStyle name="Normal 7 4 2 9 4" xfId="9800" xr:uid="{00000000-0005-0000-0000-0000387D0000}"/>
    <cellStyle name="Normal 7 4 2 9 4 2" xfId="27153" xr:uid="{00000000-0005-0000-0000-0000397D0000}"/>
    <cellStyle name="Normal 7 4 2 9 4 3" xfId="44499" xr:uid="{00000000-0005-0000-0000-00003A7D0000}"/>
    <cellStyle name="Normal 7 4 2 9 5" xfId="18480" xr:uid="{00000000-0005-0000-0000-00003B7D0000}"/>
    <cellStyle name="Normal 7 4 2 9 6" xfId="35826" xr:uid="{00000000-0005-0000-0000-00003C7D0000}"/>
    <cellStyle name="Normal 7 4 3" xfId="72" xr:uid="{00000000-0005-0000-0000-00003D7D0000}"/>
    <cellStyle name="Normal 7 4 3 10" xfId="8745" xr:uid="{00000000-0005-0000-0000-00003E7D0000}"/>
    <cellStyle name="Normal 7 4 3 10 2" xfId="26098" xr:uid="{00000000-0005-0000-0000-00003F7D0000}"/>
    <cellStyle name="Normal 7 4 3 10 3" xfId="43444" xr:uid="{00000000-0005-0000-0000-0000407D0000}"/>
    <cellStyle name="Normal 7 4 3 11" xfId="17425" xr:uid="{00000000-0005-0000-0000-0000417D0000}"/>
    <cellStyle name="Normal 7 4 3 12" xfId="34771" xr:uid="{00000000-0005-0000-0000-0000427D0000}"/>
    <cellStyle name="Normal 7 4 3 2" xfId="317" xr:uid="{00000000-0005-0000-0000-0000437D0000}"/>
    <cellStyle name="Normal 7 4 3 2 10" xfId="35016" xr:uid="{00000000-0005-0000-0000-0000447D0000}"/>
    <cellStyle name="Normal 7 4 3 2 2" xfId="1052" xr:uid="{00000000-0005-0000-0000-0000457D0000}"/>
    <cellStyle name="Normal 7 4 3 2 2 2" xfId="2865" xr:uid="{00000000-0005-0000-0000-0000467D0000}"/>
    <cellStyle name="Normal 7 4 3 2 2 2 2" xfId="8647" xr:uid="{00000000-0005-0000-0000-0000477D0000}"/>
    <cellStyle name="Normal 7 4 3 2 2 2 2 2" xfId="17320" xr:uid="{00000000-0005-0000-0000-0000487D0000}"/>
    <cellStyle name="Normal 7 4 3 2 2 2 2 2 2" xfId="34673" xr:uid="{00000000-0005-0000-0000-0000497D0000}"/>
    <cellStyle name="Normal 7 4 3 2 2 2 2 2 3" xfId="52019" xr:uid="{00000000-0005-0000-0000-00004A7D0000}"/>
    <cellStyle name="Normal 7 4 3 2 2 2 2 3" xfId="26000" xr:uid="{00000000-0005-0000-0000-00004B7D0000}"/>
    <cellStyle name="Normal 7 4 3 2 2 2 2 4" xfId="43346" xr:uid="{00000000-0005-0000-0000-00004C7D0000}"/>
    <cellStyle name="Normal 7 4 3 2 2 2 3" xfId="4678" xr:uid="{00000000-0005-0000-0000-00004D7D0000}"/>
    <cellStyle name="Normal 7 4 3 2 2 2 3 2" xfId="13351" xr:uid="{00000000-0005-0000-0000-00004E7D0000}"/>
    <cellStyle name="Normal 7 4 3 2 2 2 3 2 2" xfId="30704" xr:uid="{00000000-0005-0000-0000-00004F7D0000}"/>
    <cellStyle name="Normal 7 4 3 2 2 2 3 2 3" xfId="48050" xr:uid="{00000000-0005-0000-0000-0000507D0000}"/>
    <cellStyle name="Normal 7 4 3 2 2 2 3 3" xfId="22031" xr:uid="{00000000-0005-0000-0000-0000517D0000}"/>
    <cellStyle name="Normal 7 4 3 2 2 2 3 4" xfId="39377" xr:uid="{00000000-0005-0000-0000-0000527D0000}"/>
    <cellStyle name="Normal 7 4 3 2 2 2 4" xfId="11538" xr:uid="{00000000-0005-0000-0000-0000537D0000}"/>
    <cellStyle name="Normal 7 4 3 2 2 2 4 2" xfId="28891" xr:uid="{00000000-0005-0000-0000-0000547D0000}"/>
    <cellStyle name="Normal 7 4 3 2 2 2 4 3" xfId="46237" xr:uid="{00000000-0005-0000-0000-0000557D0000}"/>
    <cellStyle name="Normal 7 4 3 2 2 2 5" xfId="20218" xr:uid="{00000000-0005-0000-0000-0000567D0000}"/>
    <cellStyle name="Normal 7 4 3 2 2 2 6" xfId="37564" xr:uid="{00000000-0005-0000-0000-0000577D0000}"/>
    <cellStyle name="Normal 7 4 3 2 2 3" xfId="1787" xr:uid="{00000000-0005-0000-0000-0000587D0000}"/>
    <cellStyle name="Normal 7 4 3 2 2 3 2" xfId="7569" xr:uid="{00000000-0005-0000-0000-0000597D0000}"/>
    <cellStyle name="Normal 7 4 3 2 2 3 2 2" xfId="16242" xr:uid="{00000000-0005-0000-0000-00005A7D0000}"/>
    <cellStyle name="Normal 7 4 3 2 2 3 2 2 2" xfId="33595" xr:uid="{00000000-0005-0000-0000-00005B7D0000}"/>
    <cellStyle name="Normal 7 4 3 2 2 3 2 2 3" xfId="50941" xr:uid="{00000000-0005-0000-0000-00005C7D0000}"/>
    <cellStyle name="Normal 7 4 3 2 2 3 2 3" xfId="24922" xr:uid="{00000000-0005-0000-0000-00005D7D0000}"/>
    <cellStyle name="Normal 7 4 3 2 2 3 2 4" xfId="42268" xr:uid="{00000000-0005-0000-0000-00005E7D0000}"/>
    <cellStyle name="Normal 7 4 3 2 2 3 3" xfId="5413" xr:uid="{00000000-0005-0000-0000-00005F7D0000}"/>
    <cellStyle name="Normal 7 4 3 2 2 3 3 2" xfId="14086" xr:uid="{00000000-0005-0000-0000-0000607D0000}"/>
    <cellStyle name="Normal 7 4 3 2 2 3 3 2 2" xfId="31439" xr:uid="{00000000-0005-0000-0000-0000617D0000}"/>
    <cellStyle name="Normal 7 4 3 2 2 3 3 2 3" xfId="48785" xr:uid="{00000000-0005-0000-0000-0000627D0000}"/>
    <cellStyle name="Normal 7 4 3 2 2 3 3 3" xfId="22766" xr:uid="{00000000-0005-0000-0000-0000637D0000}"/>
    <cellStyle name="Normal 7 4 3 2 2 3 3 4" xfId="40112" xr:uid="{00000000-0005-0000-0000-0000647D0000}"/>
    <cellStyle name="Normal 7 4 3 2 2 3 4" xfId="10460" xr:uid="{00000000-0005-0000-0000-0000657D0000}"/>
    <cellStyle name="Normal 7 4 3 2 2 3 4 2" xfId="27813" xr:uid="{00000000-0005-0000-0000-0000667D0000}"/>
    <cellStyle name="Normal 7 4 3 2 2 3 4 3" xfId="45159" xr:uid="{00000000-0005-0000-0000-0000677D0000}"/>
    <cellStyle name="Normal 7 4 3 2 2 3 5" xfId="19140" xr:uid="{00000000-0005-0000-0000-0000687D0000}"/>
    <cellStyle name="Normal 7 4 3 2 2 3 6" xfId="36486" xr:uid="{00000000-0005-0000-0000-0000697D0000}"/>
    <cellStyle name="Normal 7 4 3 2 2 4" xfId="6834" xr:uid="{00000000-0005-0000-0000-00006A7D0000}"/>
    <cellStyle name="Normal 7 4 3 2 2 4 2" xfId="15507" xr:uid="{00000000-0005-0000-0000-00006B7D0000}"/>
    <cellStyle name="Normal 7 4 3 2 2 4 2 2" xfId="32860" xr:uid="{00000000-0005-0000-0000-00006C7D0000}"/>
    <cellStyle name="Normal 7 4 3 2 2 4 2 3" xfId="50206" xr:uid="{00000000-0005-0000-0000-00006D7D0000}"/>
    <cellStyle name="Normal 7 4 3 2 2 4 3" xfId="24187" xr:uid="{00000000-0005-0000-0000-00006E7D0000}"/>
    <cellStyle name="Normal 7 4 3 2 2 4 4" xfId="41533" xr:uid="{00000000-0005-0000-0000-00006F7D0000}"/>
    <cellStyle name="Normal 7 4 3 2 2 5" xfId="3600" xr:uid="{00000000-0005-0000-0000-0000707D0000}"/>
    <cellStyle name="Normal 7 4 3 2 2 5 2" xfId="12273" xr:uid="{00000000-0005-0000-0000-0000717D0000}"/>
    <cellStyle name="Normal 7 4 3 2 2 5 2 2" xfId="29626" xr:uid="{00000000-0005-0000-0000-0000727D0000}"/>
    <cellStyle name="Normal 7 4 3 2 2 5 2 3" xfId="46972" xr:uid="{00000000-0005-0000-0000-0000737D0000}"/>
    <cellStyle name="Normal 7 4 3 2 2 5 3" xfId="20953" xr:uid="{00000000-0005-0000-0000-0000747D0000}"/>
    <cellStyle name="Normal 7 4 3 2 2 5 4" xfId="38299" xr:uid="{00000000-0005-0000-0000-0000757D0000}"/>
    <cellStyle name="Normal 7 4 3 2 2 6" xfId="9725" xr:uid="{00000000-0005-0000-0000-0000767D0000}"/>
    <cellStyle name="Normal 7 4 3 2 2 6 2" xfId="27078" xr:uid="{00000000-0005-0000-0000-0000777D0000}"/>
    <cellStyle name="Normal 7 4 3 2 2 6 3" xfId="44424" xr:uid="{00000000-0005-0000-0000-0000787D0000}"/>
    <cellStyle name="Normal 7 4 3 2 2 7" xfId="18405" xr:uid="{00000000-0005-0000-0000-0000797D0000}"/>
    <cellStyle name="Normal 7 4 3 2 2 8" xfId="35751" xr:uid="{00000000-0005-0000-0000-00007A7D0000}"/>
    <cellStyle name="Normal 7 4 3 2 3" xfId="562" xr:uid="{00000000-0005-0000-0000-00007B7D0000}"/>
    <cellStyle name="Normal 7 4 3 2 3 2" xfId="2375" xr:uid="{00000000-0005-0000-0000-00007C7D0000}"/>
    <cellStyle name="Normal 7 4 3 2 3 2 2" xfId="8157" xr:uid="{00000000-0005-0000-0000-00007D7D0000}"/>
    <cellStyle name="Normal 7 4 3 2 3 2 2 2" xfId="16830" xr:uid="{00000000-0005-0000-0000-00007E7D0000}"/>
    <cellStyle name="Normal 7 4 3 2 3 2 2 2 2" xfId="34183" xr:uid="{00000000-0005-0000-0000-00007F7D0000}"/>
    <cellStyle name="Normal 7 4 3 2 3 2 2 2 3" xfId="51529" xr:uid="{00000000-0005-0000-0000-0000807D0000}"/>
    <cellStyle name="Normal 7 4 3 2 3 2 2 3" xfId="25510" xr:uid="{00000000-0005-0000-0000-0000817D0000}"/>
    <cellStyle name="Normal 7 4 3 2 3 2 2 4" xfId="42856" xr:uid="{00000000-0005-0000-0000-0000827D0000}"/>
    <cellStyle name="Normal 7 4 3 2 3 2 3" xfId="5658" xr:uid="{00000000-0005-0000-0000-0000837D0000}"/>
    <cellStyle name="Normal 7 4 3 2 3 2 3 2" xfId="14331" xr:uid="{00000000-0005-0000-0000-0000847D0000}"/>
    <cellStyle name="Normal 7 4 3 2 3 2 3 2 2" xfId="31684" xr:uid="{00000000-0005-0000-0000-0000857D0000}"/>
    <cellStyle name="Normal 7 4 3 2 3 2 3 2 3" xfId="49030" xr:uid="{00000000-0005-0000-0000-0000867D0000}"/>
    <cellStyle name="Normal 7 4 3 2 3 2 3 3" xfId="23011" xr:uid="{00000000-0005-0000-0000-0000877D0000}"/>
    <cellStyle name="Normal 7 4 3 2 3 2 3 4" xfId="40357" xr:uid="{00000000-0005-0000-0000-0000887D0000}"/>
    <cellStyle name="Normal 7 4 3 2 3 2 4" xfId="11048" xr:uid="{00000000-0005-0000-0000-0000897D0000}"/>
    <cellStyle name="Normal 7 4 3 2 3 2 4 2" xfId="28401" xr:uid="{00000000-0005-0000-0000-00008A7D0000}"/>
    <cellStyle name="Normal 7 4 3 2 3 2 4 3" xfId="45747" xr:uid="{00000000-0005-0000-0000-00008B7D0000}"/>
    <cellStyle name="Normal 7 4 3 2 3 2 5" xfId="19728" xr:uid="{00000000-0005-0000-0000-00008C7D0000}"/>
    <cellStyle name="Normal 7 4 3 2 3 2 6" xfId="37074" xr:uid="{00000000-0005-0000-0000-00008D7D0000}"/>
    <cellStyle name="Normal 7 4 3 2 3 3" xfId="6344" xr:uid="{00000000-0005-0000-0000-00008E7D0000}"/>
    <cellStyle name="Normal 7 4 3 2 3 3 2" xfId="15017" xr:uid="{00000000-0005-0000-0000-00008F7D0000}"/>
    <cellStyle name="Normal 7 4 3 2 3 3 2 2" xfId="32370" xr:uid="{00000000-0005-0000-0000-0000907D0000}"/>
    <cellStyle name="Normal 7 4 3 2 3 3 2 3" xfId="49716" xr:uid="{00000000-0005-0000-0000-0000917D0000}"/>
    <cellStyle name="Normal 7 4 3 2 3 3 3" xfId="23697" xr:uid="{00000000-0005-0000-0000-0000927D0000}"/>
    <cellStyle name="Normal 7 4 3 2 3 3 4" xfId="41043" xr:uid="{00000000-0005-0000-0000-0000937D0000}"/>
    <cellStyle name="Normal 7 4 3 2 3 4" xfId="4188" xr:uid="{00000000-0005-0000-0000-0000947D0000}"/>
    <cellStyle name="Normal 7 4 3 2 3 4 2" xfId="12861" xr:uid="{00000000-0005-0000-0000-0000957D0000}"/>
    <cellStyle name="Normal 7 4 3 2 3 4 2 2" xfId="30214" xr:uid="{00000000-0005-0000-0000-0000967D0000}"/>
    <cellStyle name="Normal 7 4 3 2 3 4 2 3" xfId="47560" xr:uid="{00000000-0005-0000-0000-0000977D0000}"/>
    <cellStyle name="Normal 7 4 3 2 3 4 3" xfId="21541" xr:uid="{00000000-0005-0000-0000-0000987D0000}"/>
    <cellStyle name="Normal 7 4 3 2 3 4 4" xfId="38887" xr:uid="{00000000-0005-0000-0000-0000997D0000}"/>
    <cellStyle name="Normal 7 4 3 2 3 5" xfId="9235" xr:uid="{00000000-0005-0000-0000-00009A7D0000}"/>
    <cellStyle name="Normal 7 4 3 2 3 5 2" xfId="26588" xr:uid="{00000000-0005-0000-0000-00009B7D0000}"/>
    <cellStyle name="Normal 7 4 3 2 3 5 3" xfId="43934" xr:uid="{00000000-0005-0000-0000-00009C7D0000}"/>
    <cellStyle name="Normal 7 4 3 2 3 6" xfId="17915" xr:uid="{00000000-0005-0000-0000-00009D7D0000}"/>
    <cellStyle name="Normal 7 4 3 2 3 7" xfId="35261" xr:uid="{00000000-0005-0000-0000-00009E7D0000}"/>
    <cellStyle name="Normal 7 4 3 2 4" xfId="2130" xr:uid="{00000000-0005-0000-0000-00009F7D0000}"/>
    <cellStyle name="Normal 7 4 3 2 4 2" xfId="7912" xr:uid="{00000000-0005-0000-0000-0000A07D0000}"/>
    <cellStyle name="Normal 7 4 3 2 4 2 2" xfId="16585" xr:uid="{00000000-0005-0000-0000-0000A17D0000}"/>
    <cellStyle name="Normal 7 4 3 2 4 2 2 2" xfId="33938" xr:uid="{00000000-0005-0000-0000-0000A27D0000}"/>
    <cellStyle name="Normal 7 4 3 2 4 2 2 3" xfId="51284" xr:uid="{00000000-0005-0000-0000-0000A37D0000}"/>
    <cellStyle name="Normal 7 4 3 2 4 2 3" xfId="25265" xr:uid="{00000000-0005-0000-0000-0000A47D0000}"/>
    <cellStyle name="Normal 7 4 3 2 4 2 4" xfId="42611" xr:uid="{00000000-0005-0000-0000-0000A57D0000}"/>
    <cellStyle name="Normal 7 4 3 2 4 3" xfId="3943" xr:uid="{00000000-0005-0000-0000-0000A67D0000}"/>
    <cellStyle name="Normal 7 4 3 2 4 3 2" xfId="12616" xr:uid="{00000000-0005-0000-0000-0000A77D0000}"/>
    <cellStyle name="Normal 7 4 3 2 4 3 2 2" xfId="29969" xr:uid="{00000000-0005-0000-0000-0000A87D0000}"/>
    <cellStyle name="Normal 7 4 3 2 4 3 2 3" xfId="47315" xr:uid="{00000000-0005-0000-0000-0000A97D0000}"/>
    <cellStyle name="Normal 7 4 3 2 4 3 3" xfId="21296" xr:uid="{00000000-0005-0000-0000-0000AA7D0000}"/>
    <cellStyle name="Normal 7 4 3 2 4 3 4" xfId="38642" xr:uid="{00000000-0005-0000-0000-0000AB7D0000}"/>
    <cellStyle name="Normal 7 4 3 2 4 4" xfId="10803" xr:uid="{00000000-0005-0000-0000-0000AC7D0000}"/>
    <cellStyle name="Normal 7 4 3 2 4 4 2" xfId="28156" xr:uid="{00000000-0005-0000-0000-0000AD7D0000}"/>
    <cellStyle name="Normal 7 4 3 2 4 4 3" xfId="45502" xr:uid="{00000000-0005-0000-0000-0000AE7D0000}"/>
    <cellStyle name="Normal 7 4 3 2 4 5" xfId="19483" xr:uid="{00000000-0005-0000-0000-0000AF7D0000}"/>
    <cellStyle name="Normal 7 4 3 2 4 6" xfId="36829" xr:uid="{00000000-0005-0000-0000-0000B07D0000}"/>
    <cellStyle name="Normal 7 4 3 2 5" xfId="1297" xr:uid="{00000000-0005-0000-0000-0000B17D0000}"/>
    <cellStyle name="Normal 7 4 3 2 5 2" xfId="7079" xr:uid="{00000000-0005-0000-0000-0000B27D0000}"/>
    <cellStyle name="Normal 7 4 3 2 5 2 2" xfId="15752" xr:uid="{00000000-0005-0000-0000-0000B37D0000}"/>
    <cellStyle name="Normal 7 4 3 2 5 2 2 2" xfId="33105" xr:uid="{00000000-0005-0000-0000-0000B47D0000}"/>
    <cellStyle name="Normal 7 4 3 2 5 2 2 3" xfId="50451" xr:uid="{00000000-0005-0000-0000-0000B57D0000}"/>
    <cellStyle name="Normal 7 4 3 2 5 2 3" xfId="24432" xr:uid="{00000000-0005-0000-0000-0000B67D0000}"/>
    <cellStyle name="Normal 7 4 3 2 5 2 4" xfId="41778" xr:uid="{00000000-0005-0000-0000-0000B77D0000}"/>
    <cellStyle name="Normal 7 4 3 2 5 3" xfId="4923" xr:uid="{00000000-0005-0000-0000-0000B87D0000}"/>
    <cellStyle name="Normal 7 4 3 2 5 3 2" xfId="13596" xr:uid="{00000000-0005-0000-0000-0000B97D0000}"/>
    <cellStyle name="Normal 7 4 3 2 5 3 2 2" xfId="30949" xr:uid="{00000000-0005-0000-0000-0000BA7D0000}"/>
    <cellStyle name="Normal 7 4 3 2 5 3 2 3" xfId="48295" xr:uid="{00000000-0005-0000-0000-0000BB7D0000}"/>
    <cellStyle name="Normal 7 4 3 2 5 3 3" xfId="22276" xr:uid="{00000000-0005-0000-0000-0000BC7D0000}"/>
    <cellStyle name="Normal 7 4 3 2 5 3 4" xfId="39622" xr:uid="{00000000-0005-0000-0000-0000BD7D0000}"/>
    <cellStyle name="Normal 7 4 3 2 5 4" xfId="9970" xr:uid="{00000000-0005-0000-0000-0000BE7D0000}"/>
    <cellStyle name="Normal 7 4 3 2 5 4 2" xfId="27323" xr:uid="{00000000-0005-0000-0000-0000BF7D0000}"/>
    <cellStyle name="Normal 7 4 3 2 5 4 3" xfId="44669" xr:uid="{00000000-0005-0000-0000-0000C07D0000}"/>
    <cellStyle name="Normal 7 4 3 2 5 5" xfId="18650" xr:uid="{00000000-0005-0000-0000-0000C17D0000}"/>
    <cellStyle name="Normal 7 4 3 2 5 6" xfId="35996" xr:uid="{00000000-0005-0000-0000-0000C27D0000}"/>
    <cellStyle name="Normal 7 4 3 2 6" xfId="6099" xr:uid="{00000000-0005-0000-0000-0000C37D0000}"/>
    <cellStyle name="Normal 7 4 3 2 6 2" xfId="14772" xr:uid="{00000000-0005-0000-0000-0000C47D0000}"/>
    <cellStyle name="Normal 7 4 3 2 6 2 2" xfId="32125" xr:uid="{00000000-0005-0000-0000-0000C57D0000}"/>
    <cellStyle name="Normal 7 4 3 2 6 2 3" xfId="49471" xr:uid="{00000000-0005-0000-0000-0000C67D0000}"/>
    <cellStyle name="Normal 7 4 3 2 6 3" xfId="23452" xr:uid="{00000000-0005-0000-0000-0000C77D0000}"/>
    <cellStyle name="Normal 7 4 3 2 6 4" xfId="40798" xr:uid="{00000000-0005-0000-0000-0000C87D0000}"/>
    <cellStyle name="Normal 7 4 3 2 7" xfId="3110" xr:uid="{00000000-0005-0000-0000-0000C97D0000}"/>
    <cellStyle name="Normal 7 4 3 2 7 2" xfId="11783" xr:uid="{00000000-0005-0000-0000-0000CA7D0000}"/>
    <cellStyle name="Normal 7 4 3 2 7 2 2" xfId="29136" xr:uid="{00000000-0005-0000-0000-0000CB7D0000}"/>
    <cellStyle name="Normal 7 4 3 2 7 2 3" xfId="46482" xr:uid="{00000000-0005-0000-0000-0000CC7D0000}"/>
    <cellStyle name="Normal 7 4 3 2 7 3" xfId="20463" xr:uid="{00000000-0005-0000-0000-0000CD7D0000}"/>
    <cellStyle name="Normal 7 4 3 2 7 4" xfId="37809" xr:uid="{00000000-0005-0000-0000-0000CE7D0000}"/>
    <cellStyle name="Normal 7 4 3 2 8" xfId="8990" xr:uid="{00000000-0005-0000-0000-0000CF7D0000}"/>
    <cellStyle name="Normal 7 4 3 2 8 2" xfId="26343" xr:uid="{00000000-0005-0000-0000-0000D07D0000}"/>
    <cellStyle name="Normal 7 4 3 2 8 3" xfId="43689" xr:uid="{00000000-0005-0000-0000-0000D17D0000}"/>
    <cellStyle name="Normal 7 4 3 2 9" xfId="17670" xr:uid="{00000000-0005-0000-0000-0000D27D0000}"/>
    <cellStyle name="Normal 7 4 3 3" xfId="219" xr:uid="{00000000-0005-0000-0000-0000D37D0000}"/>
    <cellStyle name="Normal 7 4 3 3 10" xfId="34918" xr:uid="{00000000-0005-0000-0000-0000D47D0000}"/>
    <cellStyle name="Normal 7 4 3 3 2" xfId="954" xr:uid="{00000000-0005-0000-0000-0000D57D0000}"/>
    <cellStyle name="Normal 7 4 3 3 2 2" xfId="2767" xr:uid="{00000000-0005-0000-0000-0000D67D0000}"/>
    <cellStyle name="Normal 7 4 3 3 2 2 2" xfId="8549" xr:uid="{00000000-0005-0000-0000-0000D77D0000}"/>
    <cellStyle name="Normal 7 4 3 3 2 2 2 2" xfId="17222" xr:uid="{00000000-0005-0000-0000-0000D87D0000}"/>
    <cellStyle name="Normal 7 4 3 3 2 2 2 2 2" xfId="34575" xr:uid="{00000000-0005-0000-0000-0000D97D0000}"/>
    <cellStyle name="Normal 7 4 3 3 2 2 2 2 3" xfId="51921" xr:uid="{00000000-0005-0000-0000-0000DA7D0000}"/>
    <cellStyle name="Normal 7 4 3 3 2 2 2 3" xfId="25902" xr:uid="{00000000-0005-0000-0000-0000DB7D0000}"/>
    <cellStyle name="Normal 7 4 3 3 2 2 2 4" xfId="43248" xr:uid="{00000000-0005-0000-0000-0000DC7D0000}"/>
    <cellStyle name="Normal 7 4 3 3 2 2 3" xfId="4580" xr:uid="{00000000-0005-0000-0000-0000DD7D0000}"/>
    <cellStyle name="Normal 7 4 3 3 2 2 3 2" xfId="13253" xr:uid="{00000000-0005-0000-0000-0000DE7D0000}"/>
    <cellStyle name="Normal 7 4 3 3 2 2 3 2 2" xfId="30606" xr:uid="{00000000-0005-0000-0000-0000DF7D0000}"/>
    <cellStyle name="Normal 7 4 3 3 2 2 3 2 3" xfId="47952" xr:uid="{00000000-0005-0000-0000-0000E07D0000}"/>
    <cellStyle name="Normal 7 4 3 3 2 2 3 3" xfId="21933" xr:uid="{00000000-0005-0000-0000-0000E17D0000}"/>
    <cellStyle name="Normal 7 4 3 3 2 2 3 4" xfId="39279" xr:uid="{00000000-0005-0000-0000-0000E27D0000}"/>
    <cellStyle name="Normal 7 4 3 3 2 2 4" xfId="11440" xr:uid="{00000000-0005-0000-0000-0000E37D0000}"/>
    <cellStyle name="Normal 7 4 3 3 2 2 4 2" xfId="28793" xr:uid="{00000000-0005-0000-0000-0000E47D0000}"/>
    <cellStyle name="Normal 7 4 3 3 2 2 4 3" xfId="46139" xr:uid="{00000000-0005-0000-0000-0000E57D0000}"/>
    <cellStyle name="Normal 7 4 3 3 2 2 5" xfId="20120" xr:uid="{00000000-0005-0000-0000-0000E67D0000}"/>
    <cellStyle name="Normal 7 4 3 3 2 2 6" xfId="37466" xr:uid="{00000000-0005-0000-0000-0000E77D0000}"/>
    <cellStyle name="Normal 7 4 3 3 2 3" xfId="1689" xr:uid="{00000000-0005-0000-0000-0000E87D0000}"/>
    <cellStyle name="Normal 7 4 3 3 2 3 2" xfId="7471" xr:uid="{00000000-0005-0000-0000-0000E97D0000}"/>
    <cellStyle name="Normal 7 4 3 3 2 3 2 2" xfId="16144" xr:uid="{00000000-0005-0000-0000-0000EA7D0000}"/>
    <cellStyle name="Normal 7 4 3 3 2 3 2 2 2" xfId="33497" xr:uid="{00000000-0005-0000-0000-0000EB7D0000}"/>
    <cellStyle name="Normal 7 4 3 3 2 3 2 2 3" xfId="50843" xr:uid="{00000000-0005-0000-0000-0000EC7D0000}"/>
    <cellStyle name="Normal 7 4 3 3 2 3 2 3" xfId="24824" xr:uid="{00000000-0005-0000-0000-0000ED7D0000}"/>
    <cellStyle name="Normal 7 4 3 3 2 3 2 4" xfId="42170" xr:uid="{00000000-0005-0000-0000-0000EE7D0000}"/>
    <cellStyle name="Normal 7 4 3 3 2 3 3" xfId="5315" xr:uid="{00000000-0005-0000-0000-0000EF7D0000}"/>
    <cellStyle name="Normal 7 4 3 3 2 3 3 2" xfId="13988" xr:uid="{00000000-0005-0000-0000-0000F07D0000}"/>
    <cellStyle name="Normal 7 4 3 3 2 3 3 2 2" xfId="31341" xr:uid="{00000000-0005-0000-0000-0000F17D0000}"/>
    <cellStyle name="Normal 7 4 3 3 2 3 3 2 3" xfId="48687" xr:uid="{00000000-0005-0000-0000-0000F27D0000}"/>
    <cellStyle name="Normal 7 4 3 3 2 3 3 3" xfId="22668" xr:uid="{00000000-0005-0000-0000-0000F37D0000}"/>
    <cellStyle name="Normal 7 4 3 3 2 3 3 4" xfId="40014" xr:uid="{00000000-0005-0000-0000-0000F47D0000}"/>
    <cellStyle name="Normal 7 4 3 3 2 3 4" xfId="10362" xr:uid="{00000000-0005-0000-0000-0000F57D0000}"/>
    <cellStyle name="Normal 7 4 3 3 2 3 4 2" xfId="27715" xr:uid="{00000000-0005-0000-0000-0000F67D0000}"/>
    <cellStyle name="Normal 7 4 3 3 2 3 4 3" xfId="45061" xr:uid="{00000000-0005-0000-0000-0000F77D0000}"/>
    <cellStyle name="Normal 7 4 3 3 2 3 5" xfId="19042" xr:uid="{00000000-0005-0000-0000-0000F87D0000}"/>
    <cellStyle name="Normal 7 4 3 3 2 3 6" xfId="36388" xr:uid="{00000000-0005-0000-0000-0000F97D0000}"/>
    <cellStyle name="Normal 7 4 3 3 2 4" xfId="6736" xr:uid="{00000000-0005-0000-0000-0000FA7D0000}"/>
    <cellStyle name="Normal 7 4 3 3 2 4 2" xfId="15409" xr:uid="{00000000-0005-0000-0000-0000FB7D0000}"/>
    <cellStyle name="Normal 7 4 3 3 2 4 2 2" xfId="32762" xr:uid="{00000000-0005-0000-0000-0000FC7D0000}"/>
    <cellStyle name="Normal 7 4 3 3 2 4 2 3" xfId="50108" xr:uid="{00000000-0005-0000-0000-0000FD7D0000}"/>
    <cellStyle name="Normal 7 4 3 3 2 4 3" xfId="24089" xr:uid="{00000000-0005-0000-0000-0000FE7D0000}"/>
    <cellStyle name="Normal 7 4 3 3 2 4 4" xfId="41435" xr:uid="{00000000-0005-0000-0000-0000FF7D0000}"/>
    <cellStyle name="Normal 7 4 3 3 2 5" xfId="3502" xr:uid="{00000000-0005-0000-0000-0000007E0000}"/>
    <cellStyle name="Normal 7 4 3 3 2 5 2" xfId="12175" xr:uid="{00000000-0005-0000-0000-0000017E0000}"/>
    <cellStyle name="Normal 7 4 3 3 2 5 2 2" xfId="29528" xr:uid="{00000000-0005-0000-0000-0000027E0000}"/>
    <cellStyle name="Normal 7 4 3 3 2 5 2 3" xfId="46874" xr:uid="{00000000-0005-0000-0000-0000037E0000}"/>
    <cellStyle name="Normal 7 4 3 3 2 5 3" xfId="20855" xr:uid="{00000000-0005-0000-0000-0000047E0000}"/>
    <cellStyle name="Normal 7 4 3 3 2 5 4" xfId="38201" xr:uid="{00000000-0005-0000-0000-0000057E0000}"/>
    <cellStyle name="Normal 7 4 3 3 2 6" xfId="9627" xr:uid="{00000000-0005-0000-0000-0000067E0000}"/>
    <cellStyle name="Normal 7 4 3 3 2 6 2" xfId="26980" xr:uid="{00000000-0005-0000-0000-0000077E0000}"/>
    <cellStyle name="Normal 7 4 3 3 2 6 3" xfId="44326" xr:uid="{00000000-0005-0000-0000-0000087E0000}"/>
    <cellStyle name="Normal 7 4 3 3 2 7" xfId="18307" xr:uid="{00000000-0005-0000-0000-0000097E0000}"/>
    <cellStyle name="Normal 7 4 3 3 2 8" xfId="35653" xr:uid="{00000000-0005-0000-0000-00000A7E0000}"/>
    <cellStyle name="Normal 7 4 3 3 3" xfId="709" xr:uid="{00000000-0005-0000-0000-00000B7E0000}"/>
    <cellStyle name="Normal 7 4 3 3 3 2" xfId="2522" xr:uid="{00000000-0005-0000-0000-00000C7E0000}"/>
    <cellStyle name="Normal 7 4 3 3 3 2 2" xfId="8304" xr:uid="{00000000-0005-0000-0000-00000D7E0000}"/>
    <cellStyle name="Normal 7 4 3 3 3 2 2 2" xfId="16977" xr:uid="{00000000-0005-0000-0000-00000E7E0000}"/>
    <cellStyle name="Normal 7 4 3 3 3 2 2 2 2" xfId="34330" xr:uid="{00000000-0005-0000-0000-00000F7E0000}"/>
    <cellStyle name="Normal 7 4 3 3 3 2 2 2 3" xfId="51676" xr:uid="{00000000-0005-0000-0000-0000107E0000}"/>
    <cellStyle name="Normal 7 4 3 3 3 2 2 3" xfId="25657" xr:uid="{00000000-0005-0000-0000-0000117E0000}"/>
    <cellStyle name="Normal 7 4 3 3 3 2 2 4" xfId="43003" xr:uid="{00000000-0005-0000-0000-0000127E0000}"/>
    <cellStyle name="Normal 7 4 3 3 3 2 3" xfId="5756" xr:uid="{00000000-0005-0000-0000-0000137E0000}"/>
    <cellStyle name="Normal 7 4 3 3 3 2 3 2" xfId="14429" xr:uid="{00000000-0005-0000-0000-0000147E0000}"/>
    <cellStyle name="Normal 7 4 3 3 3 2 3 2 2" xfId="31782" xr:uid="{00000000-0005-0000-0000-0000157E0000}"/>
    <cellStyle name="Normal 7 4 3 3 3 2 3 2 3" xfId="49128" xr:uid="{00000000-0005-0000-0000-0000167E0000}"/>
    <cellStyle name="Normal 7 4 3 3 3 2 3 3" xfId="23109" xr:uid="{00000000-0005-0000-0000-0000177E0000}"/>
    <cellStyle name="Normal 7 4 3 3 3 2 3 4" xfId="40455" xr:uid="{00000000-0005-0000-0000-0000187E0000}"/>
    <cellStyle name="Normal 7 4 3 3 3 2 4" xfId="11195" xr:uid="{00000000-0005-0000-0000-0000197E0000}"/>
    <cellStyle name="Normal 7 4 3 3 3 2 4 2" xfId="28548" xr:uid="{00000000-0005-0000-0000-00001A7E0000}"/>
    <cellStyle name="Normal 7 4 3 3 3 2 4 3" xfId="45894" xr:uid="{00000000-0005-0000-0000-00001B7E0000}"/>
    <cellStyle name="Normal 7 4 3 3 3 2 5" xfId="19875" xr:uid="{00000000-0005-0000-0000-00001C7E0000}"/>
    <cellStyle name="Normal 7 4 3 3 3 2 6" xfId="37221" xr:uid="{00000000-0005-0000-0000-00001D7E0000}"/>
    <cellStyle name="Normal 7 4 3 3 3 3" xfId="6491" xr:uid="{00000000-0005-0000-0000-00001E7E0000}"/>
    <cellStyle name="Normal 7 4 3 3 3 3 2" xfId="15164" xr:uid="{00000000-0005-0000-0000-00001F7E0000}"/>
    <cellStyle name="Normal 7 4 3 3 3 3 2 2" xfId="32517" xr:uid="{00000000-0005-0000-0000-0000207E0000}"/>
    <cellStyle name="Normal 7 4 3 3 3 3 2 3" xfId="49863" xr:uid="{00000000-0005-0000-0000-0000217E0000}"/>
    <cellStyle name="Normal 7 4 3 3 3 3 3" xfId="23844" xr:uid="{00000000-0005-0000-0000-0000227E0000}"/>
    <cellStyle name="Normal 7 4 3 3 3 3 4" xfId="41190" xr:uid="{00000000-0005-0000-0000-0000237E0000}"/>
    <cellStyle name="Normal 7 4 3 3 3 4" xfId="4335" xr:uid="{00000000-0005-0000-0000-0000247E0000}"/>
    <cellStyle name="Normal 7 4 3 3 3 4 2" xfId="13008" xr:uid="{00000000-0005-0000-0000-0000257E0000}"/>
    <cellStyle name="Normal 7 4 3 3 3 4 2 2" xfId="30361" xr:uid="{00000000-0005-0000-0000-0000267E0000}"/>
    <cellStyle name="Normal 7 4 3 3 3 4 2 3" xfId="47707" xr:uid="{00000000-0005-0000-0000-0000277E0000}"/>
    <cellStyle name="Normal 7 4 3 3 3 4 3" xfId="21688" xr:uid="{00000000-0005-0000-0000-0000287E0000}"/>
    <cellStyle name="Normal 7 4 3 3 3 4 4" xfId="39034" xr:uid="{00000000-0005-0000-0000-0000297E0000}"/>
    <cellStyle name="Normal 7 4 3 3 3 5" xfId="9382" xr:uid="{00000000-0005-0000-0000-00002A7E0000}"/>
    <cellStyle name="Normal 7 4 3 3 3 5 2" xfId="26735" xr:uid="{00000000-0005-0000-0000-00002B7E0000}"/>
    <cellStyle name="Normal 7 4 3 3 3 5 3" xfId="44081" xr:uid="{00000000-0005-0000-0000-00002C7E0000}"/>
    <cellStyle name="Normal 7 4 3 3 3 6" xfId="18062" xr:uid="{00000000-0005-0000-0000-00002D7E0000}"/>
    <cellStyle name="Normal 7 4 3 3 3 7" xfId="35408" xr:uid="{00000000-0005-0000-0000-00002E7E0000}"/>
    <cellStyle name="Normal 7 4 3 3 4" xfId="2032" xr:uid="{00000000-0005-0000-0000-00002F7E0000}"/>
    <cellStyle name="Normal 7 4 3 3 4 2" xfId="7814" xr:uid="{00000000-0005-0000-0000-0000307E0000}"/>
    <cellStyle name="Normal 7 4 3 3 4 2 2" xfId="16487" xr:uid="{00000000-0005-0000-0000-0000317E0000}"/>
    <cellStyle name="Normal 7 4 3 3 4 2 2 2" xfId="33840" xr:uid="{00000000-0005-0000-0000-0000327E0000}"/>
    <cellStyle name="Normal 7 4 3 3 4 2 2 3" xfId="51186" xr:uid="{00000000-0005-0000-0000-0000337E0000}"/>
    <cellStyle name="Normal 7 4 3 3 4 2 3" xfId="25167" xr:uid="{00000000-0005-0000-0000-0000347E0000}"/>
    <cellStyle name="Normal 7 4 3 3 4 2 4" xfId="42513" xr:uid="{00000000-0005-0000-0000-0000357E0000}"/>
    <cellStyle name="Normal 7 4 3 3 4 3" xfId="3845" xr:uid="{00000000-0005-0000-0000-0000367E0000}"/>
    <cellStyle name="Normal 7 4 3 3 4 3 2" xfId="12518" xr:uid="{00000000-0005-0000-0000-0000377E0000}"/>
    <cellStyle name="Normal 7 4 3 3 4 3 2 2" xfId="29871" xr:uid="{00000000-0005-0000-0000-0000387E0000}"/>
    <cellStyle name="Normal 7 4 3 3 4 3 2 3" xfId="47217" xr:uid="{00000000-0005-0000-0000-0000397E0000}"/>
    <cellStyle name="Normal 7 4 3 3 4 3 3" xfId="21198" xr:uid="{00000000-0005-0000-0000-00003A7E0000}"/>
    <cellStyle name="Normal 7 4 3 3 4 3 4" xfId="38544" xr:uid="{00000000-0005-0000-0000-00003B7E0000}"/>
    <cellStyle name="Normal 7 4 3 3 4 4" xfId="10705" xr:uid="{00000000-0005-0000-0000-00003C7E0000}"/>
    <cellStyle name="Normal 7 4 3 3 4 4 2" xfId="28058" xr:uid="{00000000-0005-0000-0000-00003D7E0000}"/>
    <cellStyle name="Normal 7 4 3 3 4 4 3" xfId="45404" xr:uid="{00000000-0005-0000-0000-00003E7E0000}"/>
    <cellStyle name="Normal 7 4 3 3 4 5" xfId="19385" xr:uid="{00000000-0005-0000-0000-00003F7E0000}"/>
    <cellStyle name="Normal 7 4 3 3 4 6" xfId="36731" xr:uid="{00000000-0005-0000-0000-0000407E0000}"/>
    <cellStyle name="Normal 7 4 3 3 5" xfId="1444" xr:uid="{00000000-0005-0000-0000-0000417E0000}"/>
    <cellStyle name="Normal 7 4 3 3 5 2" xfId="7226" xr:uid="{00000000-0005-0000-0000-0000427E0000}"/>
    <cellStyle name="Normal 7 4 3 3 5 2 2" xfId="15899" xr:uid="{00000000-0005-0000-0000-0000437E0000}"/>
    <cellStyle name="Normal 7 4 3 3 5 2 2 2" xfId="33252" xr:uid="{00000000-0005-0000-0000-0000447E0000}"/>
    <cellStyle name="Normal 7 4 3 3 5 2 2 3" xfId="50598" xr:uid="{00000000-0005-0000-0000-0000457E0000}"/>
    <cellStyle name="Normal 7 4 3 3 5 2 3" xfId="24579" xr:uid="{00000000-0005-0000-0000-0000467E0000}"/>
    <cellStyle name="Normal 7 4 3 3 5 2 4" xfId="41925" xr:uid="{00000000-0005-0000-0000-0000477E0000}"/>
    <cellStyle name="Normal 7 4 3 3 5 3" xfId="5070" xr:uid="{00000000-0005-0000-0000-0000487E0000}"/>
    <cellStyle name="Normal 7 4 3 3 5 3 2" xfId="13743" xr:uid="{00000000-0005-0000-0000-0000497E0000}"/>
    <cellStyle name="Normal 7 4 3 3 5 3 2 2" xfId="31096" xr:uid="{00000000-0005-0000-0000-00004A7E0000}"/>
    <cellStyle name="Normal 7 4 3 3 5 3 2 3" xfId="48442" xr:uid="{00000000-0005-0000-0000-00004B7E0000}"/>
    <cellStyle name="Normal 7 4 3 3 5 3 3" xfId="22423" xr:uid="{00000000-0005-0000-0000-00004C7E0000}"/>
    <cellStyle name="Normal 7 4 3 3 5 3 4" xfId="39769" xr:uid="{00000000-0005-0000-0000-00004D7E0000}"/>
    <cellStyle name="Normal 7 4 3 3 5 4" xfId="10117" xr:uid="{00000000-0005-0000-0000-00004E7E0000}"/>
    <cellStyle name="Normal 7 4 3 3 5 4 2" xfId="27470" xr:uid="{00000000-0005-0000-0000-00004F7E0000}"/>
    <cellStyle name="Normal 7 4 3 3 5 4 3" xfId="44816" xr:uid="{00000000-0005-0000-0000-0000507E0000}"/>
    <cellStyle name="Normal 7 4 3 3 5 5" xfId="18797" xr:uid="{00000000-0005-0000-0000-0000517E0000}"/>
    <cellStyle name="Normal 7 4 3 3 5 6" xfId="36143" xr:uid="{00000000-0005-0000-0000-0000527E0000}"/>
    <cellStyle name="Normal 7 4 3 3 6" xfId="6001" xr:uid="{00000000-0005-0000-0000-0000537E0000}"/>
    <cellStyle name="Normal 7 4 3 3 6 2" xfId="14674" xr:uid="{00000000-0005-0000-0000-0000547E0000}"/>
    <cellStyle name="Normal 7 4 3 3 6 2 2" xfId="32027" xr:uid="{00000000-0005-0000-0000-0000557E0000}"/>
    <cellStyle name="Normal 7 4 3 3 6 2 3" xfId="49373" xr:uid="{00000000-0005-0000-0000-0000567E0000}"/>
    <cellStyle name="Normal 7 4 3 3 6 3" xfId="23354" xr:uid="{00000000-0005-0000-0000-0000577E0000}"/>
    <cellStyle name="Normal 7 4 3 3 6 4" xfId="40700" xr:uid="{00000000-0005-0000-0000-0000587E0000}"/>
    <cellStyle name="Normal 7 4 3 3 7" xfId="3257" xr:uid="{00000000-0005-0000-0000-0000597E0000}"/>
    <cellStyle name="Normal 7 4 3 3 7 2" xfId="11930" xr:uid="{00000000-0005-0000-0000-00005A7E0000}"/>
    <cellStyle name="Normal 7 4 3 3 7 2 2" xfId="29283" xr:uid="{00000000-0005-0000-0000-00005B7E0000}"/>
    <cellStyle name="Normal 7 4 3 3 7 2 3" xfId="46629" xr:uid="{00000000-0005-0000-0000-00005C7E0000}"/>
    <cellStyle name="Normal 7 4 3 3 7 3" xfId="20610" xr:uid="{00000000-0005-0000-0000-00005D7E0000}"/>
    <cellStyle name="Normal 7 4 3 3 7 4" xfId="37956" xr:uid="{00000000-0005-0000-0000-00005E7E0000}"/>
    <cellStyle name="Normal 7 4 3 3 8" xfId="8892" xr:uid="{00000000-0005-0000-0000-00005F7E0000}"/>
    <cellStyle name="Normal 7 4 3 3 8 2" xfId="26245" xr:uid="{00000000-0005-0000-0000-0000607E0000}"/>
    <cellStyle name="Normal 7 4 3 3 8 3" xfId="43591" xr:uid="{00000000-0005-0000-0000-0000617E0000}"/>
    <cellStyle name="Normal 7 4 3 3 9" xfId="17572" xr:uid="{00000000-0005-0000-0000-0000627E0000}"/>
    <cellStyle name="Normal 7 4 3 4" xfId="807" xr:uid="{00000000-0005-0000-0000-0000637E0000}"/>
    <cellStyle name="Normal 7 4 3 4 2" xfId="2620" xr:uid="{00000000-0005-0000-0000-0000647E0000}"/>
    <cellStyle name="Normal 7 4 3 4 2 2" xfId="8402" xr:uid="{00000000-0005-0000-0000-0000657E0000}"/>
    <cellStyle name="Normal 7 4 3 4 2 2 2" xfId="17075" xr:uid="{00000000-0005-0000-0000-0000667E0000}"/>
    <cellStyle name="Normal 7 4 3 4 2 2 2 2" xfId="34428" xr:uid="{00000000-0005-0000-0000-0000677E0000}"/>
    <cellStyle name="Normal 7 4 3 4 2 2 2 3" xfId="51774" xr:uid="{00000000-0005-0000-0000-0000687E0000}"/>
    <cellStyle name="Normal 7 4 3 4 2 2 3" xfId="25755" xr:uid="{00000000-0005-0000-0000-0000697E0000}"/>
    <cellStyle name="Normal 7 4 3 4 2 2 4" xfId="43101" xr:uid="{00000000-0005-0000-0000-00006A7E0000}"/>
    <cellStyle name="Normal 7 4 3 4 2 3" xfId="4433" xr:uid="{00000000-0005-0000-0000-00006B7E0000}"/>
    <cellStyle name="Normal 7 4 3 4 2 3 2" xfId="13106" xr:uid="{00000000-0005-0000-0000-00006C7E0000}"/>
    <cellStyle name="Normal 7 4 3 4 2 3 2 2" xfId="30459" xr:uid="{00000000-0005-0000-0000-00006D7E0000}"/>
    <cellStyle name="Normal 7 4 3 4 2 3 2 3" xfId="47805" xr:uid="{00000000-0005-0000-0000-00006E7E0000}"/>
    <cellStyle name="Normal 7 4 3 4 2 3 3" xfId="21786" xr:uid="{00000000-0005-0000-0000-00006F7E0000}"/>
    <cellStyle name="Normal 7 4 3 4 2 3 4" xfId="39132" xr:uid="{00000000-0005-0000-0000-0000707E0000}"/>
    <cellStyle name="Normal 7 4 3 4 2 4" xfId="11293" xr:uid="{00000000-0005-0000-0000-0000717E0000}"/>
    <cellStyle name="Normal 7 4 3 4 2 4 2" xfId="28646" xr:uid="{00000000-0005-0000-0000-0000727E0000}"/>
    <cellStyle name="Normal 7 4 3 4 2 4 3" xfId="45992" xr:uid="{00000000-0005-0000-0000-0000737E0000}"/>
    <cellStyle name="Normal 7 4 3 4 2 5" xfId="19973" xr:uid="{00000000-0005-0000-0000-0000747E0000}"/>
    <cellStyle name="Normal 7 4 3 4 2 6" xfId="37319" xr:uid="{00000000-0005-0000-0000-0000757E0000}"/>
    <cellStyle name="Normal 7 4 3 4 3" xfId="1542" xr:uid="{00000000-0005-0000-0000-0000767E0000}"/>
    <cellStyle name="Normal 7 4 3 4 3 2" xfId="7324" xr:uid="{00000000-0005-0000-0000-0000777E0000}"/>
    <cellStyle name="Normal 7 4 3 4 3 2 2" xfId="15997" xr:uid="{00000000-0005-0000-0000-0000787E0000}"/>
    <cellStyle name="Normal 7 4 3 4 3 2 2 2" xfId="33350" xr:uid="{00000000-0005-0000-0000-0000797E0000}"/>
    <cellStyle name="Normal 7 4 3 4 3 2 2 3" xfId="50696" xr:uid="{00000000-0005-0000-0000-00007A7E0000}"/>
    <cellStyle name="Normal 7 4 3 4 3 2 3" xfId="24677" xr:uid="{00000000-0005-0000-0000-00007B7E0000}"/>
    <cellStyle name="Normal 7 4 3 4 3 2 4" xfId="42023" xr:uid="{00000000-0005-0000-0000-00007C7E0000}"/>
    <cellStyle name="Normal 7 4 3 4 3 3" xfId="5168" xr:uid="{00000000-0005-0000-0000-00007D7E0000}"/>
    <cellStyle name="Normal 7 4 3 4 3 3 2" xfId="13841" xr:uid="{00000000-0005-0000-0000-00007E7E0000}"/>
    <cellStyle name="Normal 7 4 3 4 3 3 2 2" xfId="31194" xr:uid="{00000000-0005-0000-0000-00007F7E0000}"/>
    <cellStyle name="Normal 7 4 3 4 3 3 2 3" xfId="48540" xr:uid="{00000000-0005-0000-0000-0000807E0000}"/>
    <cellStyle name="Normal 7 4 3 4 3 3 3" xfId="22521" xr:uid="{00000000-0005-0000-0000-0000817E0000}"/>
    <cellStyle name="Normal 7 4 3 4 3 3 4" xfId="39867" xr:uid="{00000000-0005-0000-0000-0000827E0000}"/>
    <cellStyle name="Normal 7 4 3 4 3 4" xfId="10215" xr:uid="{00000000-0005-0000-0000-0000837E0000}"/>
    <cellStyle name="Normal 7 4 3 4 3 4 2" xfId="27568" xr:uid="{00000000-0005-0000-0000-0000847E0000}"/>
    <cellStyle name="Normal 7 4 3 4 3 4 3" xfId="44914" xr:uid="{00000000-0005-0000-0000-0000857E0000}"/>
    <cellStyle name="Normal 7 4 3 4 3 5" xfId="18895" xr:uid="{00000000-0005-0000-0000-0000867E0000}"/>
    <cellStyle name="Normal 7 4 3 4 3 6" xfId="36241" xr:uid="{00000000-0005-0000-0000-0000877E0000}"/>
    <cellStyle name="Normal 7 4 3 4 4" xfId="6589" xr:uid="{00000000-0005-0000-0000-0000887E0000}"/>
    <cellStyle name="Normal 7 4 3 4 4 2" xfId="15262" xr:uid="{00000000-0005-0000-0000-0000897E0000}"/>
    <cellStyle name="Normal 7 4 3 4 4 2 2" xfId="32615" xr:uid="{00000000-0005-0000-0000-00008A7E0000}"/>
    <cellStyle name="Normal 7 4 3 4 4 2 3" xfId="49961" xr:uid="{00000000-0005-0000-0000-00008B7E0000}"/>
    <cellStyle name="Normal 7 4 3 4 4 3" xfId="23942" xr:uid="{00000000-0005-0000-0000-00008C7E0000}"/>
    <cellStyle name="Normal 7 4 3 4 4 4" xfId="41288" xr:uid="{00000000-0005-0000-0000-00008D7E0000}"/>
    <cellStyle name="Normal 7 4 3 4 5" xfId="3355" xr:uid="{00000000-0005-0000-0000-00008E7E0000}"/>
    <cellStyle name="Normal 7 4 3 4 5 2" xfId="12028" xr:uid="{00000000-0005-0000-0000-00008F7E0000}"/>
    <cellStyle name="Normal 7 4 3 4 5 2 2" xfId="29381" xr:uid="{00000000-0005-0000-0000-0000907E0000}"/>
    <cellStyle name="Normal 7 4 3 4 5 2 3" xfId="46727" xr:uid="{00000000-0005-0000-0000-0000917E0000}"/>
    <cellStyle name="Normal 7 4 3 4 5 3" xfId="20708" xr:uid="{00000000-0005-0000-0000-0000927E0000}"/>
    <cellStyle name="Normal 7 4 3 4 5 4" xfId="38054" xr:uid="{00000000-0005-0000-0000-0000937E0000}"/>
    <cellStyle name="Normal 7 4 3 4 6" xfId="9480" xr:uid="{00000000-0005-0000-0000-0000947E0000}"/>
    <cellStyle name="Normal 7 4 3 4 6 2" xfId="26833" xr:uid="{00000000-0005-0000-0000-0000957E0000}"/>
    <cellStyle name="Normal 7 4 3 4 6 3" xfId="44179" xr:uid="{00000000-0005-0000-0000-0000967E0000}"/>
    <cellStyle name="Normal 7 4 3 4 7" xfId="18160" xr:uid="{00000000-0005-0000-0000-0000977E0000}"/>
    <cellStyle name="Normal 7 4 3 4 8" xfId="35506" xr:uid="{00000000-0005-0000-0000-0000987E0000}"/>
    <cellStyle name="Normal 7 4 3 5" xfId="464" xr:uid="{00000000-0005-0000-0000-0000997E0000}"/>
    <cellStyle name="Normal 7 4 3 5 2" xfId="2277" xr:uid="{00000000-0005-0000-0000-00009A7E0000}"/>
    <cellStyle name="Normal 7 4 3 5 2 2" xfId="8059" xr:uid="{00000000-0005-0000-0000-00009B7E0000}"/>
    <cellStyle name="Normal 7 4 3 5 2 2 2" xfId="16732" xr:uid="{00000000-0005-0000-0000-00009C7E0000}"/>
    <cellStyle name="Normal 7 4 3 5 2 2 2 2" xfId="34085" xr:uid="{00000000-0005-0000-0000-00009D7E0000}"/>
    <cellStyle name="Normal 7 4 3 5 2 2 2 3" xfId="51431" xr:uid="{00000000-0005-0000-0000-00009E7E0000}"/>
    <cellStyle name="Normal 7 4 3 5 2 2 3" xfId="25412" xr:uid="{00000000-0005-0000-0000-00009F7E0000}"/>
    <cellStyle name="Normal 7 4 3 5 2 2 4" xfId="42758" xr:uid="{00000000-0005-0000-0000-0000A07E0000}"/>
    <cellStyle name="Normal 7 4 3 5 2 3" xfId="5560" xr:uid="{00000000-0005-0000-0000-0000A17E0000}"/>
    <cellStyle name="Normal 7 4 3 5 2 3 2" xfId="14233" xr:uid="{00000000-0005-0000-0000-0000A27E0000}"/>
    <cellStyle name="Normal 7 4 3 5 2 3 2 2" xfId="31586" xr:uid="{00000000-0005-0000-0000-0000A37E0000}"/>
    <cellStyle name="Normal 7 4 3 5 2 3 2 3" xfId="48932" xr:uid="{00000000-0005-0000-0000-0000A47E0000}"/>
    <cellStyle name="Normal 7 4 3 5 2 3 3" xfId="22913" xr:uid="{00000000-0005-0000-0000-0000A57E0000}"/>
    <cellStyle name="Normal 7 4 3 5 2 3 4" xfId="40259" xr:uid="{00000000-0005-0000-0000-0000A67E0000}"/>
    <cellStyle name="Normal 7 4 3 5 2 4" xfId="10950" xr:uid="{00000000-0005-0000-0000-0000A77E0000}"/>
    <cellStyle name="Normal 7 4 3 5 2 4 2" xfId="28303" xr:uid="{00000000-0005-0000-0000-0000A87E0000}"/>
    <cellStyle name="Normal 7 4 3 5 2 4 3" xfId="45649" xr:uid="{00000000-0005-0000-0000-0000A97E0000}"/>
    <cellStyle name="Normal 7 4 3 5 2 5" xfId="19630" xr:uid="{00000000-0005-0000-0000-0000AA7E0000}"/>
    <cellStyle name="Normal 7 4 3 5 2 6" xfId="36976" xr:uid="{00000000-0005-0000-0000-0000AB7E0000}"/>
    <cellStyle name="Normal 7 4 3 5 3" xfId="6246" xr:uid="{00000000-0005-0000-0000-0000AC7E0000}"/>
    <cellStyle name="Normal 7 4 3 5 3 2" xfId="14919" xr:uid="{00000000-0005-0000-0000-0000AD7E0000}"/>
    <cellStyle name="Normal 7 4 3 5 3 2 2" xfId="32272" xr:uid="{00000000-0005-0000-0000-0000AE7E0000}"/>
    <cellStyle name="Normal 7 4 3 5 3 2 3" xfId="49618" xr:uid="{00000000-0005-0000-0000-0000AF7E0000}"/>
    <cellStyle name="Normal 7 4 3 5 3 3" xfId="23599" xr:uid="{00000000-0005-0000-0000-0000B07E0000}"/>
    <cellStyle name="Normal 7 4 3 5 3 4" xfId="40945" xr:uid="{00000000-0005-0000-0000-0000B17E0000}"/>
    <cellStyle name="Normal 7 4 3 5 4" xfId="4090" xr:uid="{00000000-0005-0000-0000-0000B27E0000}"/>
    <cellStyle name="Normal 7 4 3 5 4 2" xfId="12763" xr:uid="{00000000-0005-0000-0000-0000B37E0000}"/>
    <cellStyle name="Normal 7 4 3 5 4 2 2" xfId="30116" xr:uid="{00000000-0005-0000-0000-0000B47E0000}"/>
    <cellStyle name="Normal 7 4 3 5 4 2 3" xfId="47462" xr:uid="{00000000-0005-0000-0000-0000B57E0000}"/>
    <cellStyle name="Normal 7 4 3 5 4 3" xfId="21443" xr:uid="{00000000-0005-0000-0000-0000B67E0000}"/>
    <cellStyle name="Normal 7 4 3 5 4 4" xfId="38789" xr:uid="{00000000-0005-0000-0000-0000B77E0000}"/>
    <cellStyle name="Normal 7 4 3 5 5" xfId="9137" xr:uid="{00000000-0005-0000-0000-0000B87E0000}"/>
    <cellStyle name="Normal 7 4 3 5 5 2" xfId="26490" xr:uid="{00000000-0005-0000-0000-0000B97E0000}"/>
    <cellStyle name="Normal 7 4 3 5 5 3" xfId="43836" xr:uid="{00000000-0005-0000-0000-0000BA7E0000}"/>
    <cellStyle name="Normal 7 4 3 5 6" xfId="17817" xr:uid="{00000000-0005-0000-0000-0000BB7E0000}"/>
    <cellStyle name="Normal 7 4 3 5 7" xfId="35163" xr:uid="{00000000-0005-0000-0000-0000BC7E0000}"/>
    <cellStyle name="Normal 7 4 3 6" xfId="1885" xr:uid="{00000000-0005-0000-0000-0000BD7E0000}"/>
    <cellStyle name="Normal 7 4 3 6 2" xfId="7667" xr:uid="{00000000-0005-0000-0000-0000BE7E0000}"/>
    <cellStyle name="Normal 7 4 3 6 2 2" xfId="16340" xr:uid="{00000000-0005-0000-0000-0000BF7E0000}"/>
    <cellStyle name="Normal 7 4 3 6 2 2 2" xfId="33693" xr:uid="{00000000-0005-0000-0000-0000C07E0000}"/>
    <cellStyle name="Normal 7 4 3 6 2 2 3" xfId="51039" xr:uid="{00000000-0005-0000-0000-0000C17E0000}"/>
    <cellStyle name="Normal 7 4 3 6 2 3" xfId="25020" xr:uid="{00000000-0005-0000-0000-0000C27E0000}"/>
    <cellStyle name="Normal 7 4 3 6 2 4" xfId="42366" xr:uid="{00000000-0005-0000-0000-0000C37E0000}"/>
    <cellStyle name="Normal 7 4 3 6 3" xfId="3698" xr:uid="{00000000-0005-0000-0000-0000C47E0000}"/>
    <cellStyle name="Normal 7 4 3 6 3 2" xfId="12371" xr:uid="{00000000-0005-0000-0000-0000C57E0000}"/>
    <cellStyle name="Normal 7 4 3 6 3 2 2" xfId="29724" xr:uid="{00000000-0005-0000-0000-0000C67E0000}"/>
    <cellStyle name="Normal 7 4 3 6 3 2 3" xfId="47070" xr:uid="{00000000-0005-0000-0000-0000C77E0000}"/>
    <cellStyle name="Normal 7 4 3 6 3 3" xfId="21051" xr:uid="{00000000-0005-0000-0000-0000C87E0000}"/>
    <cellStyle name="Normal 7 4 3 6 3 4" xfId="38397" xr:uid="{00000000-0005-0000-0000-0000C97E0000}"/>
    <cellStyle name="Normal 7 4 3 6 4" xfId="10558" xr:uid="{00000000-0005-0000-0000-0000CA7E0000}"/>
    <cellStyle name="Normal 7 4 3 6 4 2" xfId="27911" xr:uid="{00000000-0005-0000-0000-0000CB7E0000}"/>
    <cellStyle name="Normal 7 4 3 6 4 3" xfId="45257" xr:uid="{00000000-0005-0000-0000-0000CC7E0000}"/>
    <cellStyle name="Normal 7 4 3 6 5" xfId="19238" xr:uid="{00000000-0005-0000-0000-0000CD7E0000}"/>
    <cellStyle name="Normal 7 4 3 6 6" xfId="36584" xr:uid="{00000000-0005-0000-0000-0000CE7E0000}"/>
    <cellStyle name="Normal 7 4 3 7" xfId="1199" xr:uid="{00000000-0005-0000-0000-0000CF7E0000}"/>
    <cellStyle name="Normal 7 4 3 7 2" xfId="6981" xr:uid="{00000000-0005-0000-0000-0000D07E0000}"/>
    <cellStyle name="Normal 7 4 3 7 2 2" xfId="15654" xr:uid="{00000000-0005-0000-0000-0000D17E0000}"/>
    <cellStyle name="Normal 7 4 3 7 2 2 2" xfId="33007" xr:uid="{00000000-0005-0000-0000-0000D27E0000}"/>
    <cellStyle name="Normal 7 4 3 7 2 2 3" xfId="50353" xr:uid="{00000000-0005-0000-0000-0000D37E0000}"/>
    <cellStyle name="Normal 7 4 3 7 2 3" xfId="24334" xr:uid="{00000000-0005-0000-0000-0000D47E0000}"/>
    <cellStyle name="Normal 7 4 3 7 2 4" xfId="41680" xr:uid="{00000000-0005-0000-0000-0000D57E0000}"/>
    <cellStyle name="Normal 7 4 3 7 3" xfId="4825" xr:uid="{00000000-0005-0000-0000-0000D67E0000}"/>
    <cellStyle name="Normal 7 4 3 7 3 2" xfId="13498" xr:uid="{00000000-0005-0000-0000-0000D77E0000}"/>
    <cellStyle name="Normal 7 4 3 7 3 2 2" xfId="30851" xr:uid="{00000000-0005-0000-0000-0000D87E0000}"/>
    <cellStyle name="Normal 7 4 3 7 3 2 3" xfId="48197" xr:uid="{00000000-0005-0000-0000-0000D97E0000}"/>
    <cellStyle name="Normal 7 4 3 7 3 3" xfId="22178" xr:uid="{00000000-0005-0000-0000-0000DA7E0000}"/>
    <cellStyle name="Normal 7 4 3 7 3 4" xfId="39524" xr:uid="{00000000-0005-0000-0000-0000DB7E0000}"/>
    <cellStyle name="Normal 7 4 3 7 4" xfId="9872" xr:uid="{00000000-0005-0000-0000-0000DC7E0000}"/>
    <cellStyle name="Normal 7 4 3 7 4 2" xfId="27225" xr:uid="{00000000-0005-0000-0000-0000DD7E0000}"/>
    <cellStyle name="Normal 7 4 3 7 4 3" xfId="44571" xr:uid="{00000000-0005-0000-0000-0000DE7E0000}"/>
    <cellStyle name="Normal 7 4 3 7 5" xfId="18552" xr:uid="{00000000-0005-0000-0000-0000DF7E0000}"/>
    <cellStyle name="Normal 7 4 3 7 6" xfId="35898" xr:uid="{00000000-0005-0000-0000-0000E07E0000}"/>
    <cellStyle name="Normal 7 4 3 8" xfId="5854" xr:uid="{00000000-0005-0000-0000-0000E17E0000}"/>
    <cellStyle name="Normal 7 4 3 8 2" xfId="14527" xr:uid="{00000000-0005-0000-0000-0000E27E0000}"/>
    <cellStyle name="Normal 7 4 3 8 2 2" xfId="31880" xr:uid="{00000000-0005-0000-0000-0000E37E0000}"/>
    <cellStyle name="Normal 7 4 3 8 2 3" xfId="49226" xr:uid="{00000000-0005-0000-0000-0000E47E0000}"/>
    <cellStyle name="Normal 7 4 3 8 3" xfId="23207" xr:uid="{00000000-0005-0000-0000-0000E57E0000}"/>
    <cellStyle name="Normal 7 4 3 8 4" xfId="40553" xr:uid="{00000000-0005-0000-0000-0000E67E0000}"/>
    <cellStyle name="Normal 7 4 3 9" xfId="3012" xr:uid="{00000000-0005-0000-0000-0000E77E0000}"/>
    <cellStyle name="Normal 7 4 3 9 2" xfId="11685" xr:uid="{00000000-0005-0000-0000-0000E87E0000}"/>
    <cellStyle name="Normal 7 4 3 9 2 2" xfId="29038" xr:uid="{00000000-0005-0000-0000-0000E97E0000}"/>
    <cellStyle name="Normal 7 4 3 9 2 3" xfId="46384" xr:uid="{00000000-0005-0000-0000-0000EA7E0000}"/>
    <cellStyle name="Normal 7 4 3 9 3" xfId="20365" xr:uid="{00000000-0005-0000-0000-0000EB7E0000}"/>
    <cellStyle name="Normal 7 4 3 9 4" xfId="37711" xr:uid="{00000000-0005-0000-0000-0000EC7E0000}"/>
    <cellStyle name="Normal 7 4 4" xfId="170" xr:uid="{00000000-0005-0000-0000-0000ED7E0000}"/>
    <cellStyle name="Normal 7 4 4 10" xfId="17523" xr:uid="{00000000-0005-0000-0000-0000EE7E0000}"/>
    <cellStyle name="Normal 7 4 4 11" xfId="34869" xr:uid="{00000000-0005-0000-0000-0000EF7E0000}"/>
    <cellStyle name="Normal 7 4 4 2" xfId="660" xr:uid="{00000000-0005-0000-0000-0000F07E0000}"/>
    <cellStyle name="Normal 7 4 4 2 2" xfId="2473" xr:uid="{00000000-0005-0000-0000-0000F17E0000}"/>
    <cellStyle name="Normal 7 4 4 2 2 2" xfId="8255" xr:uid="{00000000-0005-0000-0000-0000F27E0000}"/>
    <cellStyle name="Normal 7 4 4 2 2 2 2" xfId="16928" xr:uid="{00000000-0005-0000-0000-0000F37E0000}"/>
    <cellStyle name="Normal 7 4 4 2 2 2 2 2" xfId="34281" xr:uid="{00000000-0005-0000-0000-0000F47E0000}"/>
    <cellStyle name="Normal 7 4 4 2 2 2 2 3" xfId="51627" xr:uid="{00000000-0005-0000-0000-0000F57E0000}"/>
    <cellStyle name="Normal 7 4 4 2 2 2 3" xfId="25608" xr:uid="{00000000-0005-0000-0000-0000F67E0000}"/>
    <cellStyle name="Normal 7 4 4 2 2 2 4" xfId="42954" xr:uid="{00000000-0005-0000-0000-0000F77E0000}"/>
    <cellStyle name="Normal 7 4 4 2 2 3" xfId="4286" xr:uid="{00000000-0005-0000-0000-0000F87E0000}"/>
    <cellStyle name="Normal 7 4 4 2 2 3 2" xfId="12959" xr:uid="{00000000-0005-0000-0000-0000F97E0000}"/>
    <cellStyle name="Normal 7 4 4 2 2 3 2 2" xfId="30312" xr:uid="{00000000-0005-0000-0000-0000FA7E0000}"/>
    <cellStyle name="Normal 7 4 4 2 2 3 2 3" xfId="47658" xr:uid="{00000000-0005-0000-0000-0000FB7E0000}"/>
    <cellStyle name="Normal 7 4 4 2 2 3 3" xfId="21639" xr:uid="{00000000-0005-0000-0000-0000FC7E0000}"/>
    <cellStyle name="Normal 7 4 4 2 2 3 4" xfId="38985" xr:uid="{00000000-0005-0000-0000-0000FD7E0000}"/>
    <cellStyle name="Normal 7 4 4 2 2 4" xfId="11146" xr:uid="{00000000-0005-0000-0000-0000FE7E0000}"/>
    <cellStyle name="Normal 7 4 4 2 2 4 2" xfId="28499" xr:uid="{00000000-0005-0000-0000-0000FF7E0000}"/>
    <cellStyle name="Normal 7 4 4 2 2 4 3" xfId="45845" xr:uid="{00000000-0005-0000-0000-0000007F0000}"/>
    <cellStyle name="Normal 7 4 4 2 2 5" xfId="19826" xr:uid="{00000000-0005-0000-0000-0000017F0000}"/>
    <cellStyle name="Normal 7 4 4 2 2 6" xfId="37172" xr:uid="{00000000-0005-0000-0000-0000027F0000}"/>
    <cellStyle name="Normal 7 4 4 2 3" xfId="1395" xr:uid="{00000000-0005-0000-0000-0000037F0000}"/>
    <cellStyle name="Normal 7 4 4 2 3 2" xfId="7177" xr:uid="{00000000-0005-0000-0000-0000047F0000}"/>
    <cellStyle name="Normal 7 4 4 2 3 2 2" xfId="15850" xr:uid="{00000000-0005-0000-0000-0000057F0000}"/>
    <cellStyle name="Normal 7 4 4 2 3 2 2 2" xfId="33203" xr:uid="{00000000-0005-0000-0000-0000067F0000}"/>
    <cellStyle name="Normal 7 4 4 2 3 2 2 3" xfId="50549" xr:uid="{00000000-0005-0000-0000-0000077F0000}"/>
    <cellStyle name="Normal 7 4 4 2 3 2 3" xfId="24530" xr:uid="{00000000-0005-0000-0000-0000087F0000}"/>
    <cellStyle name="Normal 7 4 4 2 3 2 4" xfId="41876" xr:uid="{00000000-0005-0000-0000-0000097F0000}"/>
    <cellStyle name="Normal 7 4 4 2 3 3" xfId="5021" xr:uid="{00000000-0005-0000-0000-00000A7F0000}"/>
    <cellStyle name="Normal 7 4 4 2 3 3 2" xfId="13694" xr:uid="{00000000-0005-0000-0000-00000B7F0000}"/>
    <cellStyle name="Normal 7 4 4 2 3 3 2 2" xfId="31047" xr:uid="{00000000-0005-0000-0000-00000C7F0000}"/>
    <cellStyle name="Normal 7 4 4 2 3 3 2 3" xfId="48393" xr:uid="{00000000-0005-0000-0000-00000D7F0000}"/>
    <cellStyle name="Normal 7 4 4 2 3 3 3" xfId="22374" xr:uid="{00000000-0005-0000-0000-00000E7F0000}"/>
    <cellStyle name="Normal 7 4 4 2 3 3 4" xfId="39720" xr:uid="{00000000-0005-0000-0000-00000F7F0000}"/>
    <cellStyle name="Normal 7 4 4 2 3 4" xfId="10068" xr:uid="{00000000-0005-0000-0000-0000107F0000}"/>
    <cellStyle name="Normal 7 4 4 2 3 4 2" xfId="27421" xr:uid="{00000000-0005-0000-0000-0000117F0000}"/>
    <cellStyle name="Normal 7 4 4 2 3 4 3" xfId="44767" xr:uid="{00000000-0005-0000-0000-0000127F0000}"/>
    <cellStyle name="Normal 7 4 4 2 3 5" xfId="18748" xr:uid="{00000000-0005-0000-0000-0000137F0000}"/>
    <cellStyle name="Normal 7 4 4 2 3 6" xfId="36094" xr:uid="{00000000-0005-0000-0000-0000147F0000}"/>
    <cellStyle name="Normal 7 4 4 2 4" xfId="6442" xr:uid="{00000000-0005-0000-0000-0000157F0000}"/>
    <cellStyle name="Normal 7 4 4 2 4 2" xfId="15115" xr:uid="{00000000-0005-0000-0000-0000167F0000}"/>
    <cellStyle name="Normal 7 4 4 2 4 2 2" xfId="32468" xr:uid="{00000000-0005-0000-0000-0000177F0000}"/>
    <cellStyle name="Normal 7 4 4 2 4 2 3" xfId="49814" xr:uid="{00000000-0005-0000-0000-0000187F0000}"/>
    <cellStyle name="Normal 7 4 4 2 4 3" xfId="23795" xr:uid="{00000000-0005-0000-0000-0000197F0000}"/>
    <cellStyle name="Normal 7 4 4 2 4 4" xfId="41141" xr:uid="{00000000-0005-0000-0000-00001A7F0000}"/>
    <cellStyle name="Normal 7 4 4 2 5" xfId="3208" xr:uid="{00000000-0005-0000-0000-00001B7F0000}"/>
    <cellStyle name="Normal 7 4 4 2 5 2" xfId="11881" xr:uid="{00000000-0005-0000-0000-00001C7F0000}"/>
    <cellStyle name="Normal 7 4 4 2 5 2 2" xfId="29234" xr:uid="{00000000-0005-0000-0000-00001D7F0000}"/>
    <cellStyle name="Normal 7 4 4 2 5 2 3" xfId="46580" xr:uid="{00000000-0005-0000-0000-00001E7F0000}"/>
    <cellStyle name="Normal 7 4 4 2 5 3" xfId="20561" xr:uid="{00000000-0005-0000-0000-00001F7F0000}"/>
    <cellStyle name="Normal 7 4 4 2 5 4" xfId="37907" xr:uid="{00000000-0005-0000-0000-0000207F0000}"/>
    <cellStyle name="Normal 7 4 4 2 6" xfId="9333" xr:uid="{00000000-0005-0000-0000-0000217F0000}"/>
    <cellStyle name="Normal 7 4 4 2 6 2" xfId="26686" xr:uid="{00000000-0005-0000-0000-0000227F0000}"/>
    <cellStyle name="Normal 7 4 4 2 6 3" xfId="44032" xr:uid="{00000000-0005-0000-0000-0000237F0000}"/>
    <cellStyle name="Normal 7 4 4 2 7" xfId="18013" xr:uid="{00000000-0005-0000-0000-0000247F0000}"/>
    <cellStyle name="Normal 7 4 4 2 8" xfId="35359" xr:uid="{00000000-0005-0000-0000-0000257F0000}"/>
    <cellStyle name="Normal 7 4 4 3" xfId="905" xr:uid="{00000000-0005-0000-0000-0000267F0000}"/>
    <cellStyle name="Normal 7 4 4 3 2" xfId="2718" xr:uid="{00000000-0005-0000-0000-0000277F0000}"/>
    <cellStyle name="Normal 7 4 4 3 2 2" xfId="8500" xr:uid="{00000000-0005-0000-0000-0000287F0000}"/>
    <cellStyle name="Normal 7 4 4 3 2 2 2" xfId="17173" xr:uid="{00000000-0005-0000-0000-0000297F0000}"/>
    <cellStyle name="Normal 7 4 4 3 2 2 2 2" xfId="34526" xr:uid="{00000000-0005-0000-0000-00002A7F0000}"/>
    <cellStyle name="Normal 7 4 4 3 2 2 2 3" xfId="51872" xr:uid="{00000000-0005-0000-0000-00002B7F0000}"/>
    <cellStyle name="Normal 7 4 4 3 2 2 3" xfId="25853" xr:uid="{00000000-0005-0000-0000-00002C7F0000}"/>
    <cellStyle name="Normal 7 4 4 3 2 2 4" xfId="43199" xr:uid="{00000000-0005-0000-0000-00002D7F0000}"/>
    <cellStyle name="Normal 7 4 4 3 2 3" xfId="4531" xr:uid="{00000000-0005-0000-0000-00002E7F0000}"/>
    <cellStyle name="Normal 7 4 4 3 2 3 2" xfId="13204" xr:uid="{00000000-0005-0000-0000-00002F7F0000}"/>
    <cellStyle name="Normal 7 4 4 3 2 3 2 2" xfId="30557" xr:uid="{00000000-0005-0000-0000-0000307F0000}"/>
    <cellStyle name="Normal 7 4 4 3 2 3 2 3" xfId="47903" xr:uid="{00000000-0005-0000-0000-0000317F0000}"/>
    <cellStyle name="Normal 7 4 4 3 2 3 3" xfId="21884" xr:uid="{00000000-0005-0000-0000-0000327F0000}"/>
    <cellStyle name="Normal 7 4 4 3 2 3 4" xfId="39230" xr:uid="{00000000-0005-0000-0000-0000337F0000}"/>
    <cellStyle name="Normal 7 4 4 3 2 4" xfId="11391" xr:uid="{00000000-0005-0000-0000-0000347F0000}"/>
    <cellStyle name="Normal 7 4 4 3 2 4 2" xfId="28744" xr:uid="{00000000-0005-0000-0000-0000357F0000}"/>
    <cellStyle name="Normal 7 4 4 3 2 4 3" xfId="46090" xr:uid="{00000000-0005-0000-0000-0000367F0000}"/>
    <cellStyle name="Normal 7 4 4 3 2 5" xfId="20071" xr:uid="{00000000-0005-0000-0000-0000377F0000}"/>
    <cellStyle name="Normal 7 4 4 3 2 6" xfId="37417" xr:uid="{00000000-0005-0000-0000-0000387F0000}"/>
    <cellStyle name="Normal 7 4 4 3 3" xfId="1640" xr:uid="{00000000-0005-0000-0000-0000397F0000}"/>
    <cellStyle name="Normal 7 4 4 3 3 2" xfId="7422" xr:uid="{00000000-0005-0000-0000-00003A7F0000}"/>
    <cellStyle name="Normal 7 4 4 3 3 2 2" xfId="16095" xr:uid="{00000000-0005-0000-0000-00003B7F0000}"/>
    <cellStyle name="Normal 7 4 4 3 3 2 2 2" xfId="33448" xr:uid="{00000000-0005-0000-0000-00003C7F0000}"/>
    <cellStyle name="Normal 7 4 4 3 3 2 2 3" xfId="50794" xr:uid="{00000000-0005-0000-0000-00003D7F0000}"/>
    <cellStyle name="Normal 7 4 4 3 3 2 3" xfId="24775" xr:uid="{00000000-0005-0000-0000-00003E7F0000}"/>
    <cellStyle name="Normal 7 4 4 3 3 2 4" xfId="42121" xr:uid="{00000000-0005-0000-0000-00003F7F0000}"/>
    <cellStyle name="Normal 7 4 4 3 3 3" xfId="5266" xr:uid="{00000000-0005-0000-0000-0000407F0000}"/>
    <cellStyle name="Normal 7 4 4 3 3 3 2" xfId="13939" xr:uid="{00000000-0005-0000-0000-0000417F0000}"/>
    <cellStyle name="Normal 7 4 4 3 3 3 2 2" xfId="31292" xr:uid="{00000000-0005-0000-0000-0000427F0000}"/>
    <cellStyle name="Normal 7 4 4 3 3 3 2 3" xfId="48638" xr:uid="{00000000-0005-0000-0000-0000437F0000}"/>
    <cellStyle name="Normal 7 4 4 3 3 3 3" xfId="22619" xr:uid="{00000000-0005-0000-0000-0000447F0000}"/>
    <cellStyle name="Normal 7 4 4 3 3 3 4" xfId="39965" xr:uid="{00000000-0005-0000-0000-0000457F0000}"/>
    <cellStyle name="Normal 7 4 4 3 3 4" xfId="10313" xr:uid="{00000000-0005-0000-0000-0000467F0000}"/>
    <cellStyle name="Normal 7 4 4 3 3 4 2" xfId="27666" xr:uid="{00000000-0005-0000-0000-0000477F0000}"/>
    <cellStyle name="Normal 7 4 4 3 3 4 3" xfId="45012" xr:uid="{00000000-0005-0000-0000-0000487F0000}"/>
    <cellStyle name="Normal 7 4 4 3 3 5" xfId="18993" xr:uid="{00000000-0005-0000-0000-0000497F0000}"/>
    <cellStyle name="Normal 7 4 4 3 3 6" xfId="36339" xr:uid="{00000000-0005-0000-0000-00004A7F0000}"/>
    <cellStyle name="Normal 7 4 4 3 4" xfId="6687" xr:uid="{00000000-0005-0000-0000-00004B7F0000}"/>
    <cellStyle name="Normal 7 4 4 3 4 2" xfId="15360" xr:uid="{00000000-0005-0000-0000-00004C7F0000}"/>
    <cellStyle name="Normal 7 4 4 3 4 2 2" xfId="32713" xr:uid="{00000000-0005-0000-0000-00004D7F0000}"/>
    <cellStyle name="Normal 7 4 4 3 4 2 3" xfId="50059" xr:uid="{00000000-0005-0000-0000-00004E7F0000}"/>
    <cellStyle name="Normal 7 4 4 3 4 3" xfId="24040" xr:uid="{00000000-0005-0000-0000-00004F7F0000}"/>
    <cellStyle name="Normal 7 4 4 3 4 4" xfId="41386" xr:uid="{00000000-0005-0000-0000-0000507F0000}"/>
    <cellStyle name="Normal 7 4 4 3 5" xfId="3453" xr:uid="{00000000-0005-0000-0000-0000517F0000}"/>
    <cellStyle name="Normal 7 4 4 3 5 2" xfId="12126" xr:uid="{00000000-0005-0000-0000-0000527F0000}"/>
    <cellStyle name="Normal 7 4 4 3 5 2 2" xfId="29479" xr:uid="{00000000-0005-0000-0000-0000537F0000}"/>
    <cellStyle name="Normal 7 4 4 3 5 2 3" xfId="46825" xr:uid="{00000000-0005-0000-0000-0000547F0000}"/>
    <cellStyle name="Normal 7 4 4 3 5 3" xfId="20806" xr:uid="{00000000-0005-0000-0000-0000557F0000}"/>
    <cellStyle name="Normal 7 4 4 3 5 4" xfId="38152" xr:uid="{00000000-0005-0000-0000-0000567F0000}"/>
    <cellStyle name="Normal 7 4 4 3 6" xfId="9578" xr:uid="{00000000-0005-0000-0000-0000577F0000}"/>
    <cellStyle name="Normal 7 4 4 3 6 2" xfId="26931" xr:uid="{00000000-0005-0000-0000-0000587F0000}"/>
    <cellStyle name="Normal 7 4 4 3 6 3" xfId="44277" xr:uid="{00000000-0005-0000-0000-0000597F0000}"/>
    <cellStyle name="Normal 7 4 4 3 7" xfId="18258" xr:uid="{00000000-0005-0000-0000-00005A7F0000}"/>
    <cellStyle name="Normal 7 4 4 3 8" xfId="35604" xr:uid="{00000000-0005-0000-0000-00005B7F0000}"/>
    <cellStyle name="Normal 7 4 4 4" xfId="415" xr:uid="{00000000-0005-0000-0000-00005C7F0000}"/>
    <cellStyle name="Normal 7 4 4 4 2" xfId="2228" xr:uid="{00000000-0005-0000-0000-00005D7F0000}"/>
    <cellStyle name="Normal 7 4 4 4 2 2" xfId="8010" xr:uid="{00000000-0005-0000-0000-00005E7F0000}"/>
    <cellStyle name="Normal 7 4 4 4 2 2 2" xfId="16683" xr:uid="{00000000-0005-0000-0000-00005F7F0000}"/>
    <cellStyle name="Normal 7 4 4 4 2 2 2 2" xfId="34036" xr:uid="{00000000-0005-0000-0000-0000607F0000}"/>
    <cellStyle name="Normal 7 4 4 4 2 2 2 3" xfId="51382" xr:uid="{00000000-0005-0000-0000-0000617F0000}"/>
    <cellStyle name="Normal 7 4 4 4 2 2 3" xfId="25363" xr:uid="{00000000-0005-0000-0000-0000627F0000}"/>
    <cellStyle name="Normal 7 4 4 4 2 2 4" xfId="42709" xr:uid="{00000000-0005-0000-0000-0000637F0000}"/>
    <cellStyle name="Normal 7 4 4 4 2 3" xfId="5511" xr:uid="{00000000-0005-0000-0000-0000647F0000}"/>
    <cellStyle name="Normal 7 4 4 4 2 3 2" xfId="14184" xr:uid="{00000000-0005-0000-0000-0000657F0000}"/>
    <cellStyle name="Normal 7 4 4 4 2 3 2 2" xfId="31537" xr:uid="{00000000-0005-0000-0000-0000667F0000}"/>
    <cellStyle name="Normal 7 4 4 4 2 3 2 3" xfId="48883" xr:uid="{00000000-0005-0000-0000-0000677F0000}"/>
    <cellStyle name="Normal 7 4 4 4 2 3 3" xfId="22864" xr:uid="{00000000-0005-0000-0000-0000687F0000}"/>
    <cellStyle name="Normal 7 4 4 4 2 3 4" xfId="40210" xr:uid="{00000000-0005-0000-0000-0000697F0000}"/>
    <cellStyle name="Normal 7 4 4 4 2 4" xfId="10901" xr:uid="{00000000-0005-0000-0000-00006A7F0000}"/>
    <cellStyle name="Normal 7 4 4 4 2 4 2" xfId="28254" xr:uid="{00000000-0005-0000-0000-00006B7F0000}"/>
    <cellStyle name="Normal 7 4 4 4 2 4 3" xfId="45600" xr:uid="{00000000-0005-0000-0000-00006C7F0000}"/>
    <cellStyle name="Normal 7 4 4 4 2 5" xfId="19581" xr:uid="{00000000-0005-0000-0000-00006D7F0000}"/>
    <cellStyle name="Normal 7 4 4 4 2 6" xfId="36927" xr:uid="{00000000-0005-0000-0000-00006E7F0000}"/>
    <cellStyle name="Normal 7 4 4 4 3" xfId="6197" xr:uid="{00000000-0005-0000-0000-00006F7F0000}"/>
    <cellStyle name="Normal 7 4 4 4 3 2" xfId="14870" xr:uid="{00000000-0005-0000-0000-0000707F0000}"/>
    <cellStyle name="Normal 7 4 4 4 3 2 2" xfId="32223" xr:uid="{00000000-0005-0000-0000-0000717F0000}"/>
    <cellStyle name="Normal 7 4 4 4 3 2 3" xfId="49569" xr:uid="{00000000-0005-0000-0000-0000727F0000}"/>
    <cellStyle name="Normal 7 4 4 4 3 3" xfId="23550" xr:uid="{00000000-0005-0000-0000-0000737F0000}"/>
    <cellStyle name="Normal 7 4 4 4 3 4" xfId="40896" xr:uid="{00000000-0005-0000-0000-0000747F0000}"/>
    <cellStyle name="Normal 7 4 4 4 4" xfId="4041" xr:uid="{00000000-0005-0000-0000-0000757F0000}"/>
    <cellStyle name="Normal 7 4 4 4 4 2" xfId="12714" xr:uid="{00000000-0005-0000-0000-0000767F0000}"/>
    <cellStyle name="Normal 7 4 4 4 4 2 2" xfId="30067" xr:uid="{00000000-0005-0000-0000-0000777F0000}"/>
    <cellStyle name="Normal 7 4 4 4 4 2 3" xfId="47413" xr:uid="{00000000-0005-0000-0000-0000787F0000}"/>
    <cellStyle name="Normal 7 4 4 4 4 3" xfId="21394" xr:uid="{00000000-0005-0000-0000-0000797F0000}"/>
    <cellStyle name="Normal 7 4 4 4 4 4" xfId="38740" xr:uid="{00000000-0005-0000-0000-00007A7F0000}"/>
    <cellStyle name="Normal 7 4 4 4 5" xfId="9088" xr:uid="{00000000-0005-0000-0000-00007B7F0000}"/>
    <cellStyle name="Normal 7 4 4 4 5 2" xfId="26441" xr:uid="{00000000-0005-0000-0000-00007C7F0000}"/>
    <cellStyle name="Normal 7 4 4 4 5 3" xfId="43787" xr:uid="{00000000-0005-0000-0000-00007D7F0000}"/>
    <cellStyle name="Normal 7 4 4 4 6" xfId="17768" xr:uid="{00000000-0005-0000-0000-00007E7F0000}"/>
    <cellStyle name="Normal 7 4 4 4 7" xfId="35114" xr:uid="{00000000-0005-0000-0000-00007F7F0000}"/>
    <cellStyle name="Normal 7 4 4 5" xfId="1983" xr:uid="{00000000-0005-0000-0000-0000807F0000}"/>
    <cellStyle name="Normal 7 4 4 5 2" xfId="7765" xr:uid="{00000000-0005-0000-0000-0000817F0000}"/>
    <cellStyle name="Normal 7 4 4 5 2 2" xfId="16438" xr:uid="{00000000-0005-0000-0000-0000827F0000}"/>
    <cellStyle name="Normal 7 4 4 5 2 2 2" xfId="33791" xr:uid="{00000000-0005-0000-0000-0000837F0000}"/>
    <cellStyle name="Normal 7 4 4 5 2 2 3" xfId="51137" xr:uid="{00000000-0005-0000-0000-0000847F0000}"/>
    <cellStyle name="Normal 7 4 4 5 2 3" xfId="25118" xr:uid="{00000000-0005-0000-0000-0000857F0000}"/>
    <cellStyle name="Normal 7 4 4 5 2 4" xfId="42464" xr:uid="{00000000-0005-0000-0000-0000867F0000}"/>
    <cellStyle name="Normal 7 4 4 5 3" xfId="3796" xr:uid="{00000000-0005-0000-0000-0000877F0000}"/>
    <cellStyle name="Normal 7 4 4 5 3 2" xfId="12469" xr:uid="{00000000-0005-0000-0000-0000887F0000}"/>
    <cellStyle name="Normal 7 4 4 5 3 2 2" xfId="29822" xr:uid="{00000000-0005-0000-0000-0000897F0000}"/>
    <cellStyle name="Normal 7 4 4 5 3 2 3" xfId="47168" xr:uid="{00000000-0005-0000-0000-00008A7F0000}"/>
    <cellStyle name="Normal 7 4 4 5 3 3" xfId="21149" xr:uid="{00000000-0005-0000-0000-00008B7F0000}"/>
    <cellStyle name="Normal 7 4 4 5 3 4" xfId="38495" xr:uid="{00000000-0005-0000-0000-00008C7F0000}"/>
    <cellStyle name="Normal 7 4 4 5 4" xfId="10656" xr:uid="{00000000-0005-0000-0000-00008D7F0000}"/>
    <cellStyle name="Normal 7 4 4 5 4 2" xfId="28009" xr:uid="{00000000-0005-0000-0000-00008E7F0000}"/>
    <cellStyle name="Normal 7 4 4 5 4 3" xfId="45355" xr:uid="{00000000-0005-0000-0000-00008F7F0000}"/>
    <cellStyle name="Normal 7 4 4 5 5" xfId="19336" xr:uid="{00000000-0005-0000-0000-0000907F0000}"/>
    <cellStyle name="Normal 7 4 4 5 6" xfId="36682" xr:uid="{00000000-0005-0000-0000-0000917F0000}"/>
    <cellStyle name="Normal 7 4 4 6" xfId="1150" xr:uid="{00000000-0005-0000-0000-0000927F0000}"/>
    <cellStyle name="Normal 7 4 4 6 2" xfId="6932" xr:uid="{00000000-0005-0000-0000-0000937F0000}"/>
    <cellStyle name="Normal 7 4 4 6 2 2" xfId="15605" xr:uid="{00000000-0005-0000-0000-0000947F0000}"/>
    <cellStyle name="Normal 7 4 4 6 2 2 2" xfId="32958" xr:uid="{00000000-0005-0000-0000-0000957F0000}"/>
    <cellStyle name="Normal 7 4 4 6 2 2 3" xfId="50304" xr:uid="{00000000-0005-0000-0000-0000967F0000}"/>
    <cellStyle name="Normal 7 4 4 6 2 3" xfId="24285" xr:uid="{00000000-0005-0000-0000-0000977F0000}"/>
    <cellStyle name="Normal 7 4 4 6 2 4" xfId="41631" xr:uid="{00000000-0005-0000-0000-0000987F0000}"/>
    <cellStyle name="Normal 7 4 4 6 3" xfId="4776" xr:uid="{00000000-0005-0000-0000-0000997F0000}"/>
    <cellStyle name="Normal 7 4 4 6 3 2" xfId="13449" xr:uid="{00000000-0005-0000-0000-00009A7F0000}"/>
    <cellStyle name="Normal 7 4 4 6 3 2 2" xfId="30802" xr:uid="{00000000-0005-0000-0000-00009B7F0000}"/>
    <cellStyle name="Normal 7 4 4 6 3 2 3" xfId="48148" xr:uid="{00000000-0005-0000-0000-00009C7F0000}"/>
    <cellStyle name="Normal 7 4 4 6 3 3" xfId="22129" xr:uid="{00000000-0005-0000-0000-00009D7F0000}"/>
    <cellStyle name="Normal 7 4 4 6 3 4" xfId="39475" xr:uid="{00000000-0005-0000-0000-00009E7F0000}"/>
    <cellStyle name="Normal 7 4 4 6 4" xfId="9823" xr:uid="{00000000-0005-0000-0000-00009F7F0000}"/>
    <cellStyle name="Normal 7 4 4 6 4 2" xfId="27176" xr:uid="{00000000-0005-0000-0000-0000A07F0000}"/>
    <cellStyle name="Normal 7 4 4 6 4 3" xfId="44522" xr:uid="{00000000-0005-0000-0000-0000A17F0000}"/>
    <cellStyle name="Normal 7 4 4 6 5" xfId="18503" xr:uid="{00000000-0005-0000-0000-0000A27F0000}"/>
    <cellStyle name="Normal 7 4 4 6 6" xfId="35849" xr:uid="{00000000-0005-0000-0000-0000A37F0000}"/>
    <cellStyle name="Normal 7 4 4 7" xfId="5952" xr:uid="{00000000-0005-0000-0000-0000A47F0000}"/>
    <cellStyle name="Normal 7 4 4 7 2" xfId="14625" xr:uid="{00000000-0005-0000-0000-0000A57F0000}"/>
    <cellStyle name="Normal 7 4 4 7 2 2" xfId="31978" xr:uid="{00000000-0005-0000-0000-0000A67F0000}"/>
    <cellStyle name="Normal 7 4 4 7 2 3" xfId="49324" xr:uid="{00000000-0005-0000-0000-0000A77F0000}"/>
    <cellStyle name="Normal 7 4 4 7 3" xfId="23305" xr:uid="{00000000-0005-0000-0000-0000A87F0000}"/>
    <cellStyle name="Normal 7 4 4 7 4" xfId="40651" xr:uid="{00000000-0005-0000-0000-0000A97F0000}"/>
    <cellStyle name="Normal 7 4 4 8" xfId="2963" xr:uid="{00000000-0005-0000-0000-0000AA7F0000}"/>
    <cellStyle name="Normal 7 4 4 8 2" xfId="11636" xr:uid="{00000000-0005-0000-0000-0000AB7F0000}"/>
    <cellStyle name="Normal 7 4 4 8 2 2" xfId="28989" xr:uid="{00000000-0005-0000-0000-0000AC7F0000}"/>
    <cellStyle name="Normal 7 4 4 8 2 3" xfId="46335" xr:uid="{00000000-0005-0000-0000-0000AD7F0000}"/>
    <cellStyle name="Normal 7 4 4 8 3" xfId="20316" xr:uid="{00000000-0005-0000-0000-0000AE7F0000}"/>
    <cellStyle name="Normal 7 4 4 8 4" xfId="37662" xr:uid="{00000000-0005-0000-0000-0000AF7F0000}"/>
    <cellStyle name="Normal 7 4 4 9" xfId="8843" xr:uid="{00000000-0005-0000-0000-0000B07F0000}"/>
    <cellStyle name="Normal 7 4 4 9 2" xfId="26196" xr:uid="{00000000-0005-0000-0000-0000B17F0000}"/>
    <cellStyle name="Normal 7 4 4 9 3" xfId="43542" xr:uid="{00000000-0005-0000-0000-0000B27F0000}"/>
    <cellStyle name="Normal 7 4 5" xfId="268" xr:uid="{00000000-0005-0000-0000-0000B37F0000}"/>
    <cellStyle name="Normal 7 4 5 10" xfId="34967" xr:uid="{00000000-0005-0000-0000-0000B47F0000}"/>
    <cellStyle name="Normal 7 4 5 2" xfId="1003" xr:uid="{00000000-0005-0000-0000-0000B57F0000}"/>
    <cellStyle name="Normal 7 4 5 2 2" xfId="2816" xr:uid="{00000000-0005-0000-0000-0000B67F0000}"/>
    <cellStyle name="Normal 7 4 5 2 2 2" xfId="8598" xr:uid="{00000000-0005-0000-0000-0000B77F0000}"/>
    <cellStyle name="Normal 7 4 5 2 2 2 2" xfId="17271" xr:uid="{00000000-0005-0000-0000-0000B87F0000}"/>
    <cellStyle name="Normal 7 4 5 2 2 2 2 2" xfId="34624" xr:uid="{00000000-0005-0000-0000-0000B97F0000}"/>
    <cellStyle name="Normal 7 4 5 2 2 2 2 3" xfId="51970" xr:uid="{00000000-0005-0000-0000-0000BA7F0000}"/>
    <cellStyle name="Normal 7 4 5 2 2 2 3" xfId="25951" xr:uid="{00000000-0005-0000-0000-0000BB7F0000}"/>
    <cellStyle name="Normal 7 4 5 2 2 2 4" xfId="43297" xr:uid="{00000000-0005-0000-0000-0000BC7F0000}"/>
    <cellStyle name="Normal 7 4 5 2 2 3" xfId="4629" xr:uid="{00000000-0005-0000-0000-0000BD7F0000}"/>
    <cellStyle name="Normal 7 4 5 2 2 3 2" xfId="13302" xr:uid="{00000000-0005-0000-0000-0000BE7F0000}"/>
    <cellStyle name="Normal 7 4 5 2 2 3 2 2" xfId="30655" xr:uid="{00000000-0005-0000-0000-0000BF7F0000}"/>
    <cellStyle name="Normal 7 4 5 2 2 3 2 3" xfId="48001" xr:uid="{00000000-0005-0000-0000-0000C07F0000}"/>
    <cellStyle name="Normal 7 4 5 2 2 3 3" xfId="21982" xr:uid="{00000000-0005-0000-0000-0000C17F0000}"/>
    <cellStyle name="Normal 7 4 5 2 2 3 4" xfId="39328" xr:uid="{00000000-0005-0000-0000-0000C27F0000}"/>
    <cellStyle name="Normal 7 4 5 2 2 4" xfId="11489" xr:uid="{00000000-0005-0000-0000-0000C37F0000}"/>
    <cellStyle name="Normal 7 4 5 2 2 4 2" xfId="28842" xr:uid="{00000000-0005-0000-0000-0000C47F0000}"/>
    <cellStyle name="Normal 7 4 5 2 2 4 3" xfId="46188" xr:uid="{00000000-0005-0000-0000-0000C57F0000}"/>
    <cellStyle name="Normal 7 4 5 2 2 5" xfId="20169" xr:uid="{00000000-0005-0000-0000-0000C67F0000}"/>
    <cellStyle name="Normal 7 4 5 2 2 6" xfId="37515" xr:uid="{00000000-0005-0000-0000-0000C77F0000}"/>
    <cellStyle name="Normal 7 4 5 2 3" xfId="1738" xr:uid="{00000000-0005-0000-0000-0000C87F0000}"/>
    <cellStyle name="Normal 7 4 5 2 3 2" xfId="7520" xr:uid="{00000000-0005-0000-0000-0000C97F0000}"/>
    <cellStyle name="Normal 7 4 5 2 3 2 2" xfId="16193" xr:uid="{00000000-0005-0000-0000-0000CA7F0000}"/>
    <cellStyle name="Normal 7 4 5 2 3 2 2 2" xfId="33546" xr:uid="{00000000-0005-0000-0000-0000CB7F0000}"/>
    <cellStyle name="Normal 7 4 5 2 3 2 2 3" xfId="50892" xr:uid="{00000000-0005-0000-0000-0000CC7F0000}"/>
    <cellStyle name="Normal 7 4 5 2 3 2 3" xfId="24873" xr:uid="{00000000-0005-0000-0000-0000CD7F0000}"/>
    <cellStyle name="Normal 7 4 5 2 3 2 4" xfId="42219" xr:uid="{00000000-0005-0000-0000-0000CE7F0000}"/>
    <cellStyle name="Normal 7 4 5 2 3 3" xfId="5364" xr:uid="{00000000-0005-0000-0000-0000CF7F0000}"/>
    <cellStyle name="Normal 7 4 5 2 3 3 2" xfId="14037" xr:uid="{00000000-0005-0000-0000-0000D07F0000}"/>
    <cellStyle name="Normal 7 4 5 2 3 3 2 2" xfId="31390" xr:uid="{00000000-0005-0000-0000-0000D17F0000}"/>
    <cellStyle name="Normal 7 4 5 2 3 3 2 3" xfId="48736" xr:uid="{00000000-0005-0000-0000-0000D27F0000}"/>
    <cellStyle name="Normal 7 4 5 2 3 3 3" xfId="22717" xr:uid="{00000000-0005-0000-0000-0000D37F0000}"/>
    <cellStyle name="Normal 7 4 5 2 3 3 4" xfId="40063" xr:uid="{00000000-0005-0000-0000-0000D47F0000}"/>
    <cellStyle name="Normal 7 4 5 2 3 4" xfId="10411" xr:uid="{00000000-0005-0000-0000-0000D57F0000}"/>
    <cellStyle name="Normal 7 4 5 2 3 4 2" xfId="27764" xr:uid="{00000000-0005-0000-0000-0000D67F0000}"/>
    <cellStyle name="Normal 7 4 5 2 3 4 3" xfId="45110" xr:uid="{00000000-0005-0000-0000-0000D77F0000}"/>
    <cellStyle name="Normal 7 4 5 2 3 5" xfId="19091" xr:uid="{00000000-0005-0000-0000-0000D87F0000}"/>
    <cellStyle name="Normal 7 4 5 2 3 6" xfId="36437" xr:uid="{00000000-0005-0000-0000-0000D97F0000}"/>
    <cellStyle name="Normal 7 4 5 2 4" xfId="6785" xr:uid="{00000000-0005-0000-0000-0000DA7F0000}"/>
    <cellStyle name="Normal 7 4 5 2 4 2" xfId="15458" xr:uid="{00000000-0005-0000-0000-0000DB7F0000}"/>
    <cellStyle name="Normal 7 4 5 2 4 2 2" xfId="32811" xr:uid="{00000000-0005-0000-0000-0000DC7F0000}"/>
    <cellStyle name="Normal 7 4 5 2 4 2 3" xfId="50157" xr:uid="{00000000-0005-0000-0000-0000DD7F0000}"/>
    <cellStyle name="Normal 7 4 5 2 4 3" xfId="24138" xr:uid="{00000000-0005-0000-0000-0000DE7F0000}"/>
    <cellStyle name="Normal 7 4 5 2 4 4" xfId="41484" xr:uid="{00000000-0005-0000-0000-0000DF7F0000}"/>
    <cellStyle name="Normal 7 4 5 2 5" xfId="3551" xr:uid="{00000000-0005-0000-0000-0000E07F0000}"/>
    <cellStyle name="Normal 7 4 5 2 5 2" xfId="12224" xr:uid="{00000000-0005-0000-0000-0000E17F0000}"/>
    <cellStyle name="Normal 7 4 5 2 5 2 2" xfId="29577" xr:uid="{00000000-0005-0000-0000-0000E27F0000}"/>
    <cellStyle name="Normal 7 4 5 2 5 2 3" xfId="46923" xr:uid="{00000000-0005-0000-0000-0000E37F0000}"/>
    <cellStyle name="Normal 7 4 5 2 5 3" xfId="20904" xr:uid="{00000000-0005-0000-0000-0000E47F0000}"/>
    <cellStyle name="Normal 7 4 5 2 5 4" xfId="38250" xr:uid="{00000000-0005-0000-0000-0000E57F0000}"/>
    <cellStyle name="Normal 7 4 5 2 6" xfId="9676" xr:uid="{00000000-0005-0000-0000-0000E67F0000}"/>
    <cellStyle name="Normal 7 4 5 2 6 2" xfId="27029" xr:uid="{00000000-0005-0000-0000-0000E77F0000}"/>
    <cellStyle name="Normal 7 4 5 2 6 3" xfId="44375" xr:uid="{00000000-0005-0000-0000-0000E87F0000}"/>
    <cellStyle name="Normal 7 4 5 2 7" xfId="18356" xr:uid="{00000000-0005-0000-0000-0000E97F0000}"/>
    <cellStyle name="Normal 7 4 5 2 8" xfId="35702" xr:uid="{00000000-0005-0000-0000-0000EA7F0000}"/>
    <cellStyle name="Normal 7 4 5 3" xfId="513" xr:uid="{00000000-0005-0000-0000-0000EB7F0000}"/>
    <cellStyle name="Normal 7 4 5 3 2" xfId="2326" xr:uid="{00000000-0005-0000-0000-0000EC7F0000}"/>
    <cellStyle name="Normal 7 4 5 3 2 2" xfId="8108" xr:uid="{00000000-0005-0000-0000-0000ED7F0000}"/>
    <cellStyle name="Normal 7 4 5 3 2 2 2" xfId="16781" xr:uid="{00000000-0005-0000-0000-0000EE7F0000}"/>
    <cellStyle name="Normal 7 4 5 3 2 2 2 2" xfId="34134" xr:uid="{00000000-0005-0000-0000-0000EF7F0000}"/>
    <cellStyle name="Normal 7 4 5 3 2 2 2 3" xfId="51480" xr:uid="{00000000-0005-0000-0000-0000F07F0000}"/>
    <cellStyle name="Normal 7 4 5 3 2 2 3" xfId="25461" xr:uid="{00000000-0005-0000-0000-0000F17F0000}"/>
    <cellStyle name="Normal 7 4 5 3 2 2 4" xfId="42807" xr:uid="{00000000-0005-0000-0000-0000F27F0000}"/>
    <cellStyle name="Normal 7 4 5 3 2 3" xfId="5609" xr:uid="{00000000-0005-0000-0000-0000F37F0000}"/>
    <cellStyle name="Normal 7 4 5 3 2 3 2" xfId="14282" xr:uid="{00000000-0005-0000-0000-0000F47F0000}"/>
    <cellStyle name="Normal 7 4 5 3 2 3 2 2" xfId="31635" xr:uid="{00000000-0005-0000-0000-0000F57F0000}"/>
    <cellStyle name="Normal 7 4 5 3 2 3 2 3" xfId="48981" xr:uid="{00000000-0005-0000-0000-0000F67F0000}"/>
    <cellStyle name="Normal 7 4 5 3 2 3 3" xfId="22962" xr:uid="{00000000-0005-0000-0000-0000F77F0000}"/>
    <cellStyle name="Normal 7 4 5 3 2 3 4" xfId="40308" xr:uid="{00000000-0005-0000-0000-0000F87F0000}"/>
    <cellStyle name="Normal 7 4 5 3 2 4" xfId="10999" xr:uid="{00000000-0005-0000-0000-0000F97F0000}"/>
    <cellStyle name="Normal 7 4 5 3 2 4 2" xfId="28352" xr:uid="{00000000-0005-0000-0000-0000FA7F0000}"/>
    <cellStyle name="Normal 7 4 5 3 2 4 3" xfId="45698" xr:uid="{00000000-0005-0000-0000-0000FB7F0000}"/>
    <cellStyle name="Normal 7 4 5 3 2 5" xfId="19679" xr:uid="{00000000-0005-0000-0000-0000FC7F0000}"/>
    <cellStyle name="Normal 7 4 5 3 2 6" xfId="37025" xr:uid="{00000000-0005-0000-0000-0000FD7F0000}"/>
    <cellStyle name="Normal 7 4 5 3 3" xfId="6295" xr:uid="{00000000-0005-0000-0000-0000FE7F0000}"/>
    <cellStyle name="Normal 7 4 5 3 3 2" xfId="14968" xr:uid="{00000000-0005-0000-0000-0000FF7F0000}"/>
    <cellStyle name="Normal 7 4 5 3 3 2 2" xfId="32321" xr:uid="{00000000-0005-0000-0000-000000800000}"/>
    <cellStyle name="Normal 7 4 5 3 3 2 3" xfId="49667" xr:uid="{00000000-0005-0000-0000-000001800000}"/>
    <cellStyle name="Normal 7 4 5 3 3 3" xfId="23648" xr:uid="{00000000-0005-0000-0000-000002800000}"/>
    <cellStyle name="Normal 7 4 5 3 3 4" xfId="40994" xr:uid="{00000000-0005-0000-0000-000003800000}"/>
    <cellStyle name="Normal 7 4 5 3 4" xfId="4139" xr:uid="{00000000-0005-0000-0000-000004800000}"/>
    <cellStyle name="Normal 7 4 5 3 4 2" xfId="12812" xr:uid="{00000000-0005-0000-0000-000005800000}"/>
    <cellStyle name="Normal 7 4 5 3 4 2 2" xfId="30165" xr:uid="{00000000-0005-0000-0000-000006800000}"/>
    <cellStyle name="Normal 7 4 5 3 4 2 3" xfId="47511" xr:uid="{00000000-0005-0000-0000-000007800000}"/>
    <cellStyle name="Normal 7 4 5 3 4 3" xfId="21492" xr:uid="{00000000-0005-0000-0000-000008800000}"/>
    <cellStyle name="Normal 7 4 5 3 4 4" xfId="38838" xr:uid="{00000000-0005-0000-0000-000009800000}"/>
    <cellStyle name="Normal 7 4 5 3 5" xfId="9186" xr:uid="{00000000-0005-0000-0000-00000A800000}"/>
    <cellStyle name="Normal 7 4 5 3 5 2" xfId="26539" xr:uid="{00000000-0005-0000-0000-00000B800000}"/>
    <cellStyle name="Normal 7 4 5 3 5 3" xfId="43885" xr:uid="{00000000-0005-0000-0000-00000C800000}"/>
    <cellStyle name="Normal 7 4 5 3 6" xfId="17866" xr:uid="{00000000-0005-0000-0000-00000D800000}"/>
    <cellStyle name="Normal 7 4 5 3 7" xfId="35212" xr:uid="{00000000-0005-0000-0000-00000E800000}"/>
    <cellStyle name="Normal 7 4 5 4" xfId="2081" xr:uid="{00000000-0005-0000-0000-00000F800000}"/>
    <cellStyle name="Normal 7 4 5 4 2" xfId="7863" xr:uid="{00000000-0005-0000-0000-000010800000}"/>
    <cellStyle name="Normal 7 4 5 4 2 2" xfId="16536" xr:uid="{00000000-0005-0000-0000-000011800000}"/>
    <cellStyle name="Normal 7 4 5 4 2 2 2" xfId="33889" xr:uid="{00000000-0005-0000-0000-000012800000}"/>
    <cellStyle name="Normal 7 4 5 4 2 2 3" xfId="51235" xr:uid="{00000000-0005-0000-0000-000013800000}"/>
    <cellStyle name="Normal 7 4 5 4 2 3" xfId="25216" xr:uid="{00000000-0005-0000-0000-000014800000}"/>
    <cellStyle name="Normal 7 4 5 4 2 4" xfId="42562" xr:uid="{00000000-0005-0000-0000-000015800000}"/>
    <cellStyle name="Normal 7 4 5 4 3" xfId="3894" xr:uid="{00000000-0005-0000-0000-000016800000}"/>
    <cellStyle name="Normal 7 4 5 4 3 2" xfId="12567" xr:uid="{00000000-0005-0000-0000-000017800000}"/>
    <cellStyle name="Normal 7 4 5 4 3 2 2" xfId="29920" xr:uid="{00000000-0005-0000-0000-000018800000}"/>
    <cellStyle name="Normal 7 4 5 4 3 2 3" xfId="47266" xr:uid="{00000000-0005-0000-0000-000019800000}"/>
    <cellStyle name="Normal 7 4 5 4 3 3" xfId="21247" xr:uid="{00000000-0005-0000-0000-00001A800000}"/>
    <cellStyle name="Normal 7 4 5 4 3 4" xfId="38593" xr:uid="{00000000-0005-0000-0000-00001B800000}"/>
    <cellStyle name="Normal 7 4 5 4 4" xfId="10754" xr:uid="{00000000-0005-0000-0000-00001C800000}"/>
    <cellStyle name="Normal 7 4 5 4 4 2" xfId="28107" xr:uid="{00000000-0005-0000-0000-00001D800000}"/>
    <cellStyle name="Normal 7 4 5 4 4 3" xfId="45453" xr:uid="{00000000-0005-0000-0000-00001E800000}"/>
    <cellStyle name="Normal 7 4 5 4 5" xfId="19434" xr:uid="{00000000-0005-0000-0000-00001F800000}"/>
    <cellStyle name="Normal 7 4 5 4 6" xfId="36780" xr:uid="{00000000-0005-0000-0000-000020800000}"/>
    <cellStyle name="Normal 7 4 5 5" xfId="1248" xr:uid="{00000000-0005-0000-0000-000021800000}"/>
    <cellStyle name="Normal 7 4 5 5 2" xfId="7030" xr:uid="{00000000-0005-0000-0000-000022800000}"/>
    <cellStyle name="Normal 7 4 5 5 2 2" xfId="15703" xr:uid="{00000000-0005-0000-0000-000023800000}"/>
    <cellStyle name="Normal 7 4 5 5 2 2 2" xfId="33056" xr:uid="{00000000-0005-0000-0000-000024800000}"/>
    <cellStyle name="Normal 7 4 5 5 2 2 3" xfId="50402" xr:uid="{00000000-0005-0000-0000-000025800000}"/>
    <cellStyle name="Normal 7 4 5 5 2 3" xfId="24383" xr:uid="{00000000-0005-0000-0000-000026800000}"/>
    <cellStyle name="Normal 7 4 5 5 2 4" xfId="41729" xr:uid="{00000000-0005-0000-0000-000027800000}"/>
    <cellStyle name="Normal 7 4 5 5 3" xfId="4874" xr:uid="{00000000-0005-0000-0000-000028800000}"/>
    <cellStyle name="Normal 7 4 5 5 3 2" xfId="13547" xr:uid="{00000000-0005-0000-0000-000029800000}"/>
    <cellStyle name="Normal 7 4 5 5 3 2 2" xfId="30900" xr:uid="{00000000-0005-0000-0000-00002A800000}"/>
    <cellStyle name="Normal 7 4 5 5 3 2 3" xfId="48246" xr:uid="{00000000-0005-0000-0000-00002B800000}"/>
    <cellStyle name="Normal 7 4 5 5 3 3" xfId="22227" xr:uid="{00000000-0005-0000-0000-00002C800000}"/>
    <cellStyle name="Normal 7 4 5 5 3 4" xfId="39573" xr:uid="{00000000-0005-0000-0000-00002D800000}"/>
    <cellStyle name="Normal 7 4 5 5 4" xfId="9921" xr:uid="{00000000-0005-0000-0000-00002E800000}"/>
    <cellStyle name="Normal 7 4 5 5 4 2" xfId="27274" xr:uid="{00000000-0005-0000-0000-00002F800000}"/>
    <cellStyle name="Normal 7 4 5 5 4 3" xfId="44620" xr:uid="{00000000-0005-0000-0000-000030800000}"/>
    <cellStyle name="Normal 7 4 5 5 5" xfId="18601" xr:uid="{00000000-0005-0000-0000-000031800000}"/>
    <cellStyle name="Normal 7 4 5 5 6" xfId="35947" xr:uid="{00000000-0005-0000-0000-000032800000}"/>
    <cellStyle name="Normal 7 4 5 6" xfId="6050" xr:uid="{00000000-0005-0000-0000-000033800000}"/>
    <cellStyle name="Normal 7 4 5 6 2" xfId="14723" xr:uid="{00000000-0005-0000-0000-000034800000}"/>
    <cellStyle name="Normal 7 4 5 6 2 2" xfId="32076" xr:uid="{00000000-0005-0000-0000-000035800000}"/>
    <cellStyle name="Normal 7 4 5 6 2 3" xfId="49422" xr:uid="{00000000-0005-0000-0000-000036800000}"/>
    <cellStyle name="Normal 7 4 5 6 3" xfId="23403" xr:uid="{00000000-0005-0000-0000-000037800000}"/>
    <cellStyle name="Normal 7 4 5 6 4" xfId="40749" xr:uid="{00000000-0005-0000-0000-000038800000}"/>
    <cellStyle name="Normal 7 4 5 7" xfId="3061" xr:uid="{00000000-0005-0000-0000-000039800000}"/>
    <cellStyle name="Normal 7 4 5 7 2" xfId="11734" xr:uid="{00000000-0005-0000-0000-00003A800000}"/>
    <cellStyle name="Normal 7 4 5 7 2 2" xfId="29087" xr:uid="{00000000-0005-0000-0000-00003B800000}"/>
    <cellStyle name="Normal 7 4 5 7 2 3" xfId="46433" xr:uid="{00000000-0005-0000-0000-00003C800000}"/>
    <cellStyle name="Normal 7 4 5 7 3" xfId="20414" xr:uid="{00000000-0005-0000-0000-00003D800000}"/>
    <cellStyle name="Normal 7 4 5 7 4" xfId="37760" xr:uid="{00000000-0005-0000-0000-00003E800000}"/>
    <cellStyle name="Normal 7 4 5 8" xfId="8941" xr:uid="{00000000-0005-0000-0000-00003F800000}"/>
    <cellStyle name="Normal 7 4 5 8 2" xfId="26294" xr:uid="{00000000-0005-0000-0000-000040800000}"/>
    <cellStyle name="Normal 7 4 5 8 3" xfId="43640" xr:uid="{00000000-0005-0000-0000-000041800000}"/>
    <cellStyle name="Normal 7 4 5 9" xfId="17621" xr:uid="{00000000-0005-0000-0000-000042800000}"/>
    <cellStyle name="Normal 7 4 6" xfId="121" xr:uid="{00000000-0005-0000-0000-000043800000}"/>
    <cellStyle name="Normal 7 4 6 10" xfId="34820" xr:uid="{00000000-0005-0000-0000-000044800000}"/>
    <cellStyle name="Normal 7 4 6 2" xfId="856" xr:uid="{00000000-0005-0000-0000-000045800000}"/>
    <cellStyle name="Normal 7 4 6 2 2" xfId="2669" xr:uid="{00000000-0005-0000-0000-000046800000}"/>
    <cellStyle name="Normal 7 4 6 2 2 2" xfId="8451" xr:uid="{00000000-0005-0000-0000-000047800000}"/>
    <cellStyle name="Normal 7 4 6 2 2 2 2" xfId="17124" xr:uid="{00000000-0005-0000-0000-000048800000}"/>
    <cellStyle name="Normal 7 4 6 2 2 2 2 2" xfId="34477" xr:uid="{00000000-0005-0000-0000-000049800000}"/>
    <cellStyle name="Normal 7 4 6 2 2 2 2 3" xfId="51823" xr:uid="{00000000-0005-0000-0000-00004A800000}"/>
    <cellStyle name="Normal 7 4 6 2 2 2 3" xfId="25804" xr:uid="{00000000-0005-0000-0000-00004B800000}"/>
    <cellStyle name="Normal 7 4 6 2 2 2 4" xfId="43150" xr:uid="{00000000-0005-0000-0000-00004C800000}"/>
    <cellStyle name="Normal 7 4 6 2 2 3" xfId="4482" xr:uid="{00000000-0005-0000-0000-00004D800000}"/>
    <cellStyle name="Normal 7 4 6 2 2 3 2" xfId="13155" xr:uid="{00000000-0005-0000-0000-00004E800000}"/>
    <cellStyle name="Normal 7 4 6 2 2 3 2 2" xfId="30508" xr:uid="{00000000-0005-0000-0000-00004F800000}"/>
    <cellStyle name="Normal 7 4 6 2 2 3 2 3" xfId="47854" xr:uid="{00000000-0005-0000-0000-000050800000}"/>
    <cellStyle name="Normal 7 4 6 2 2 3 3" xfId="21835" xr:uid="{00000000-0005-0000-0000-000051800000}"/>
    <cellStyle name="Normal 7 4 6 2 2 3 4" xfId="39181" xr:uid="{00000000-0005-0000-0000-000052800000}"/>
    <cellStyle name="Normal 7 4 6 2 2 4" xfId="11342" xr:uid="{00000000-0005-0000-0000-000053800000}"/>
    <cellStyle name="Normal 7 4 6 2 2 4 2" xfId="28695" xr:uid="{00000000-0005-0000-0000-000054800000}"/>
    <cellStyle name="Normal 7 4 6 2 2 4 3" xfId="46041" xr:uid="{00000000-0005-0000-0000-000055800000}"/>
    <cellStyle name="Normal 7 4 6 2 2 5" xfId="20022" xr:uid="{00000000-0005-0000-0000-000056800000}"/>
    <cellStyle name="Normal 7 4 6 2 2 6" xfId="37368" xr:uid="{00000000-0005-0000-0000-000057800000}"/>
    <cellStyle name="Normal 7 4 6 2 3" xfId="1591" xr:uid="{00000000-0005-0000-0000-000058800000}"/>
    <cellStyle name="Normal 7 4 6 2 3 2" xfId="7373" xr:uid="{00000000-0005-0000-0000-000059800000}"/>
    <cellStyle name="Normal 7 4 6 2 3 2 2" xfId="16046" xr:uid="{00000000-0005-0000-0000-00005A800000}"/>
    <cellStyle name="Normal 7 4 6 2 3 2 2 2" xfId="33399" xr:uid="{00000000-0005-0000-0000-00005B800000}"/>
    <cellStyle name="Normal 7 4 6 2 3 2 2 3" xfId="50745" xr:uid="{00000000-0005-0000-0000-00005C800000}"/>
    <cellStyle name="Normal 7 4 6 2 3 2 3" xfId="24726" xr:uid="{00000000-0005-0000-0000-00005D800000}"/>
    <cellStyle name="Normal 7 4 6 2 3 2 4" xfId="42072" xr:uid="{00000000-0005-0000-0000-00005E800000}"/>
    <cellStyle name="Normal 7 4 6 2 3 3" xfId="5217" xr:uid="{00000000-0005-0000-0000-00005F800000}"/>
    <cellStyle name="Normal 7 4 6 2 3 3 2" xfId="13890" xr:uid="{00000000-0005-0000-0000-000060800000}"/>
    <cellStyle name="Normal 7 4 6 2 3 3 2 2" xfId="31243" xr:uid="{00000000-0005-0000-0000-000061800000}"/>
    <cellStyle name="Normal 7 4 6 2 3 3 2 3" xfId="48589" xr:uid="{00000000-0005-0000-0000-000062800000}"/>
    <cellStyle name="Normal 7 4 6 2 3 3 3" xfId="22570" xr:uid="{00000000-0005-0000-0000-000063800000}"/>
    <cellStyle name="Normal 7 4 6 2 3 3 4" xfId="39916" xr:uid="{00000000-0005-0000-0000-000064800000}"/>
    <cellStyle name="Normal 7 4 6 2 3 4" xfId="10264" xr:uid="{00000000-0005-0000-0000-000065800000}"/>
    <cellStyle name="Normal 7 4 6 2 3 4 2" xfId="27617" xr:uid="{00000000-0005-0000-0000-000066800000}"/>
    <cellStyle name="Normal 7 4 6 2 3 4 3" xfId="44963" xr:uid="{00000000-0005-0000-0000-000067800000}"/>
    <cellStyle name="Normal 7 4 6 2 3 5" xfId="18944" xr:uid="{00000000-0005-0000-0000-000068800000}"/>
    <cellStyle name="Normal 7 4 6 2 3 6" xfId="36290" xr:uid="{00000000-0005-0000-0000-000069800000}"/>
    <cellStyle name="Normal 7 4 6 2 4" xfId="6638" xr:uid="{00000000-0005-0000-0000-00006A800000}"/>
    <cellStyle name="Normal 7 4 6 2 4 2" xfId="15311" xr:uid="{00000000-0005-0000-0000-00006B800000}"/>
    <cellStyle name="Normal 7 4 6 2 4 2 2" xfId="32664" xr:uid="{00000000-0005-0000-0000-00006C800000}"/>
    <cellStyle name="Normal 7 4 6 2 4 2 3" xfId="50010" xr:uid="{00000000-0005-0000-0000-00006D800000}"/>
    <cellStyle name="Normal 7 4 6 2 4 3" xfId="23991" xr:uid="{00000000-0005-0000-0000-00006E800000}"/>
    <cellStyle name="Normal 7 4 6 2 4 4" xfId="41337" xr:uid="{00000000-0005-0000-0000-00006F800000}"/>
    <cellStyle name="Normal 7 4 6 2 5" xfId="3404" xr:uid="{00000000-0005-0000-0000-000070800000}"/>
    <cellStyle name="Normal 7 4 6 2 5 2" xfId="12077" xr:uid="{00000000-0005-0000-0000-000071800000}"/>
    <cellStyle name="Normal 7 4 6 2 5 2 2" xfId="29430" xr:uid="{00000000-0005-0000-0000-000072800000}"/>
    <cellStyle name="Normal 7 4 6 2 5 2 3" xfId="46776" xr:uid="{00000000-0005-0000-0000-000073800000}"/>
    <cellStyle name="Normal 7 4 6 2 5 3" xfId="20757" xr:uid="{00000000-0005-0000-0000-000074800000}"/>
    <cellStyle name="Normal 7 4 6 2 5 4" xfId="38103" xr:uid="{00000000-0005-0000-0000-000075800000}"/>
    <cellStyle name="Normal 7 4 6 2 6" xfId="9529" xr:uid="{00000000-0005-0000-0000-000076800000}"/>
    <cellStyle name="Normal 7 4 6 2 6 2" xfId="26882" xr:uid="{00000000-0005-0000-0000-000077800000}"/>
    <cellStyle name="Normal 7 4 6 2 6 3" xfId="44228" xr:uid="{00000000-0005-0000-0000-000078800000}"/>
    <cellStyle name="Normal 7 4 6 2 7" xfId="18209" xr:uid="{00000000-0005-0000-0000-000079800000}"/>
    <cellStyle name="Normal 7 4 6 2 8" xfId="35555" xr:uid="{00000000-0005-0000-0000-00007A800000}"/>
    <cellStyle name="Normal 7 4 6 3" xfId="611" xr:uid="{00000000-0005-0000-0000-00007B800000}"/>
    <cellStyle name="Normal 7 4 6 3 2" xfId="2424" xr:uid="{00000000-0005-0000-0000-00007C800000}"/>
    <cellStyle name="Normal 7 4 6 3 2 2" xfId="8206" xr:uid="{00000000-0005-0000-0000-00007D800000}"/>
    <cellStyle name="Normal 7 4 6 3 2 2 2" xfId="16879" xr:uid="{00000000-0005-0000-0000-00007E800000}"/>
    <cellStyle name="Normal 7 4 6 3 2 2 2 2" xfId="34232" xr:uid="{00000000-0005-0000-0000-00007F800000}"/>
    <cellStyle name="Normal 7 4 6 3 2 2 2 3" xfId="51578" xr:uid="{00000000-0005-0000-0000-000080800000}"/>
    <cellStyle name="Normal 7 4 6 3 2 2 3" xfId="25559" xr:uid="{00000000-0005-0000-0000-000081800000}"/>
    <cellStyle name="Normal 7 4 6 3 2 2 4" xfId="42905" xr:uid="{00000000-0005-0000-0000-000082800000}"/>
    <cellStyle name="Normal 7 4 6 3 2 3" xfId="5707" xr:uid="{00000000-0005-0000-0000-000083800000}"/>
    <cellStyle name="Normal 7 4 6 3 2 3 2" xfId="14380" xr:uid="{00000000-0005-0000-0000-000084800000}"/>
    <cellStyle name="Normal 7 4 6 3 2 3 2 2" xfId="31733" xr:uid="{00000000-0005-0000-0000-000085800000}"/>
    <cellStyle name="Normal 7 4 6 3 2 3 2 3" xfId="49079" xr:uid="{00000000-0005-0000-0000-000086800000}"/>
    <cellStyle name="Normal 7 4 6 3 2 3 3" xfId="23060" xr:uid="{00000000-0005-0000-0000-000087800000}"/>
    <cellStyle name="Normal 7 4 6 3 2 3 4" xfId="40406" xr:uid="{00000000-0005-0000-0000-000088800000}"/>
    <cellStyle name="Normal 7 4 6 3 2 4" xfId="11097" xr:uid="{00000000-0005-0000-0000-000089800000}"/>
    <cellStyle name="Normal 7 4 6 3 2 4 2" xfId="28450" xr:uid="{00000000-0005-0000-0000-00008A800000}"/>
    <cellStyle name="Normal 7 4 6 3 2 4 3" xfId="45796" xr:uid="{00000000-0005-0000-0000-00008B800000}"/>
    <cellStyle name="Normal 7 4 6 3 2 5" xfId="19777" xr:uid="{00000000-0005-0000-0000-00008C800000}"/>
    <cellStyle name="Normal 7 4 6 3 2 6" xfId="37123" xr:uid="{00000000-0005-0000-0000-00008D800000}"/>
    <cellStyle name="Normal 7 4 6 3 3" xfId="6393" xr:uid="{00000000-0005-0000-0000-00008E800000}"/>
    <cellStyle name="Normal 7 4 6 3 3 2" xfId="15066" xr:uid="{00000000-0005-0000-0000-00008F800000}"/>
    <cellStyle name="Normal 7 4 6 3 3 2 2" xfId="32419" xr:uid="{00000000-0005-0000-0000-000090800000}"/>
    <cellStyle name="Normal 7 4 6 3 3 2 3" xfId="49765" xr:uid="{00000000-0005-0000-0000-000091800000}"/>
    <cellStyle name="Normal 7 4 6 3 3 3" xfId="23746" xr:uid="{00000000-0005-0000-0000-000092800000}"/>
    <cellStyle name="Normal 7 4 6 3 3 4" xfId="41092" xr:uid="{00000000-0005-0000-0000-000093800000}"/>
    <cellStyle name="Normal 7 4 6 3 4" xfId="4237" xr:uid="{00000000-0005-0000-0000-000094800000}"/>
    <cellStyle name="Normal 7 4 6 3 4 2" xfId="12910" xr:uid="{00000000-0005-0000-0000-000095800000}"/>
    <cellStyle name="Normal 7 4 6 3 4 2 2" xfId="30263" xr:uid="{00000000-0005-0000-0000-000096800000}"/>
    <cellStyle name="Normal 7 4 6 3 4 2 3" xfId="47609" xr:uid="{00000000-0005-0000-0000-000097800000}"/>
    <cellStyle name="Normal 7 4 6 3 4 3" xfId="21590" xr:uid="{00000000-0005-0000-0000-000098800000}"/>
    <cellStyle name="Normal 7 4 6 3 4 4" xfId="38936" xr:uid="{00000000-0005-0000-0000-000099800000}"/>
    <cellStyle name="Normal 7 4 6 3 5" xfId="9284" xr:uid="{00000000-0005-0000-0000-00009A800000}"/>
    <cellStyle name="Normal 7 4 6 3 5 2" xfId="26637" xr:uid="{00000000-0005-0000-0000-00009B800000}"/>
    <cellStyle name="Normal 7 4 6 3 5 3" xfId="43983" xr:uid="{00000000-0005-0000-0000-00009C800000}"/>
    <cellStyle name="Normal 7 4 6 3 6" xfId="17964" xr:uid="{00000000-0005-0000-0000-00009D800000}"/>
    <cellStyle name="Normal 7 4 6 3 7" xfId="35310" xr:uid="{00000000-0005-0000-0000-00009E800000}"/>
    <cellStyle name="Normal 7 4 6 4" xfId="1934" xr:uid="{00000000-0005-0000-0000-00009F800000}"/>
    <cellStyle name="Normal 7 4 6 4 2" xfId="7716" xr:uid="{00000000-0005-0000-0000-0000A0800000}"/>
    <cellStyle name="Normal 7 4 6 4 2 2" xfId="16389" xr:uid="{00000000-0005-0000-0000-0000A1800000}"/>
    <cellStyle name="Normal 7 4 6 4 2 2 2" xfId="33742" xr:uid="{00000000-0005-0000-0000-0000A2800000}"/>
    <cellStyle name="Normal 7 4 6 4 2 2 3" xfId="51088" xr:uid="{00000000-0005-0000-0000-0000A3800000}"/>
    <cellStyle name="Normal 7 4 6 4 2 3" xfId="25069" xr:uid="{00000000-0005-0000-0000-0000A4800000}"/>
    <cellStyle name="Normal 7 4 6 4 2 4" xfId="42415" xr:uid="{00000000-0005-0000-0000-0000A5800000}"/>
    <cellStyle name="Normal 7 4 6 4 3" xfId="3747" xr:uid="{00000000-0005-0000-0000-0000A6800000}"/>
    <cellStyle name="Normal 7 4 6 4 3 2" xfId="12420" xr:uid="{00000000-0005-0000-0000-0000A7800000}"/>
    <cellStyle name="Normal 7 4 6 4 3 2 2" xfId="29773" xr:uid="{00000000-0005-0000-0000-0000A8800000}"/>
    <cellStyle name="Normal 7 4 6 4 3 2 3" xfId="47119" xr:uid="{00000000-0005-0000-0000-0000A9800000}"/>
    <cellStyle name="Normal 7 4 6 4 3 3" xfId="21100" xr:uid="{00000000-0005-0000-0000-0000AA800000}"/>
    <cellStyle name="Normal 7 4 6 4 3 4" xfId="38446" xr:uid="{00000000-0005-0000-0000-0000AB800000}"/>
    <cellStyle name="Normal 7 4 6 4 4" xfId="10607" xr:uid="{00000000-0005-0000-0000-0000AC800000}"/>
    <cellStyle name="Normal 7 4 6 4 4 2" xfId="27960" xr:uid="{00000000-0005-0000-0000-0000AD800000}"/>
    <cellStyle name="Normal 7 4 6 4 4 3" xfId="45306" xr:uid="{00000000-0005-0000-0000-0000AE800000}"/>
    <cellStyle name="Normal 7 4 6 4 5" xfId="19287" xr:uid="{00000000-0005-0000-0000-0000AF800000}"/>
    <cellStyle name="Normal 7 4 6 4 6" xfId="36633" xr:uid="{00000000-0005-0000-0000-0000B0800000}"/>
    <cellStyle name="Normal 7 4 6 5" xfId="1346" xr:uid="{00000000-0005-0000-0000-0000B1800000}"/>
    <cellStyle name="Normal 7 4 6 5 2" xfId="7128" xr:uid="{00000000-0005-0000-0000-0000B2800000}"/>
    <cellStyle name="Normal 7 4 6 5 2 2" xfId="15801" xr:uid="{00000000-0005-0000-0000-0000B3800000}"/>
    <cellStyle name="Normal 7 4 6 5 2 2 2" xfId="33154" xr:uid="{00000000-0005-0000-0000-0000B4800000}"/>
    <cellStyle name="Normal 7 4 6 5 2 2 3" xfId="50500" xr:uid="{00000000-0005-0000-0000-0000B5800000}"/>
    <cellStyle name="Normal 7 4 6 5 2 3" xfId="24481" xr:uid="{00000000-0005-0000-0000-0000B6800000}"/>
    <cellStyle name="Normal 7 4 6 5 2 4" xfId="41827" xr:uid="{00000000-0005-0000-0000-0000B7800000}"/>
    <cellStyle name="Normal 7 4 6 5 3" xfId="4972" xr:uid="{00000000-0005-0000-0000-0000B8800000}"/>
    <cellStyle name="Normal 7 4 6 5 3 2" xfId="13645" xr:uid="{00000000-0005-0000-0000-0000B9800000}"/>
    <cellStyle name="Normal 7 4 6 5 3 2 2" xfId="30998" xr:uid="{00000000-0005-0000-0000-0000BA800000}"/>
    <cellStyle name="Normal 7 4 6 5 3 2 3" xfId="48344" xr:uid="{00000000-0005-0000-0000-0000BB800000}"/>
    <cellStyle name="Normal 7 4 6 5 3 3" xfId="22325" xr:uid="{00000000-0005-0000-0000-0000BC800000}"/>
    <cellStyle name="Normal 7 4 6 5 3 4" xfId="39671" xr:uid="{00000000-0005-0000-0000-0000BD800000}"/>
    <cellStyle name="Normal 7 4 6 5 4" xfId="10019" xr:uid="{00000000-0005-0000-0000-0000BE800000}"/>
    <cellStyle name="Normal 7 4 6 5 4 2" xfId="27372" xr:uid="{00000000-0005-0000-0000-0000BF800000}"/>
    <cellStyle name="Normal 7 4 6 5 4 3" xfId="44718" xr:uid="{00000000-0005-0000-0000-0000C0800000}"/>
    <cellStyle name="Normal 7 4 6 5 5" xfId="18699" xr:uid="{00000000-0005-0000-0000-0000C1800000}"/>
    <cellStyle name="Normal 7 4 6 5 6" xfId="36045" xr:uid="{00000000-0005-0000-0000-0000C2800000}"/>
    <cellStyle name="Normal 7 4 6 6" xfId="5903" xr:uid="{00000000-0005-0000-0000-0000C3800000}"/>
    <cellStyle name="Normal 7 4 6 6 2" xfId="14576" xr:uid="{00000000-0005-0000-0000-0000C4800000}"/>
    <cellStyle name="Normal 7 4 6 6 2 2" xfId="31929" xr:uid="{00000000-0005-0000-0000-0000C5800000}"/>
    <cellStyle name="Normal 7 4 6 6 2 3" xfId="49275" xr:uid="{00000000-0005-0000-0000-0000C6800000}"/>
    <cellStyle name="Normal 7 4 6 6 3" xfId="23256" xr:uid="{00000000-0005-0000-0000-0000C7800000}"/>
    <cellStyle name="Normal 7 4 6 6 4" xfId="40602" xr:uid="{00000000-0005-0000-0000-0000C8800000}"/>
    <cellStyle name="Normal 7 4 6 7" xfId="3159" xr:uid="{00000000-0005-0000-0000-0000C9800000}"/>
    <cellStyle name="Normal 7 4 6 7 2" xfId="11832" xr:uid="{00000000-0005-0000-0000-0000CA800000}"/>
    <cellStyle name="Normal 7 4 6 7 2 2" xfId="29185" xr:uid="{00000000-0005-0000-0000-0000CB800000}"/>
    <cellStyle name="Normal 7 4 6 7 2 3" xfId="46531" xr:uid="{00000000-0005-0000-0000-0000CC800000}"/>
    <cellStyle name="Normal 7 4 6 7 3" xfId="20512" xr:uid="{00000000-0005-0000-0000-0000CD800000}"/>
    <cellStyle name="Normal 7 4 6 7 4" xfId="37858" xr:uid="{00000000-0005-0000-0000-0000CE800000}"/>
    <cellStyle name="Normal 7 4 6 8" xfId="8794" xr:uid="{00000000-0005-0000-0000-0000CF800000}"/>
    <cellStyle name="Normal 7 4 6 8 2" xfId="26147" xr:uid="{00000000-0005-0000-0000-0000D0800000}"/>
    <cellStyle name="Normal 7 4 6 8 3" xfId="43493" xr:uid="{00000000-0005-0000-0000-0000D1800000}"/>
    <cellStyle name="Normal 7 4 6 9" xfId="17474" xr:uid="{00000000-0005-0000-0000-0000D2800000}"/>
    <cellStyle name="Normal 7 4 7" xfId="758" xr:uid="{00000000-0005-0000-0000-0000D3800000}"/>
    <cellStyle name="Normal 7 4 7 2" xfId="2571" xr:uid="{00000000-0005-0000-0000-0000D4800000}"/>
    <cellStyle name="Normal 7 4 7 2 2" xfId="8353" xr:uid="{00000000-0005-0000-0000-0000D5800000}"/>
    <cellStyle name="Normal 7 4 7 2 2 2" xfId="17026" xr:uid="{00000000-0005-0000-0000-0000D6800000}"/>
    <cellStyle name="Normal 7 4 7 2 2 2 2" xfId="34379" xr:uid="{00000000-0005-0000-0000-0000D7800000}"/>
    <cellStyle name="Normal 7 4 7 2 2 2 3" xfId="51725" xr:uid="{00000000-0005-0000-0000-0000D8800000}"/>
    <cellStyle name="Normal 7 4 7 2 2 3" xfId="25706" xr:uid="{00000000-0005-0000-0000-0000D9800000}"/>
    <cellStyle name="Normal 7 4 7 2 2 4" xfId="43052" xr:uid="{00000000-0005-0000-0000-0000DA800000}"/>
    <cellStyle name="Normal 7 4 7 2 3" xfId="4384" xr:uid="{00000000-0005-0000-0000-0000DB800000}"/>
    <cellStyle name="Normal 7 4 7 2 3 2" xfId="13057" xr:uid="{00000000-0005-0000-0000-0000DC800000}"/>
    <cellStyle name="Normal 7 4 7 2 3 2 2" xfId="30410" xr:uid="{00000000-0005-0000-0000-0000DD800000}"/>
    <cellStyle name="Normal 7 4 7 2 3 2 3" xfId="47756" xr:uid="{00000000-0005-0000-0000-0000DE800000}"/>
    <cellStyle name="Normal 7 4 7 2 3 3" xfId="21737" xr:uid="{00000000-0005-0000-0000-0000DF800000}"/>
    <cellStyle name="Normal 7 4 7 2 3 4" xfId="39083" xr:uid="{00000000-0005-0000-0000-0000E0800000}"/>
    <cellStyle name="Normal 7 4 7 2 4" xfId="11244" xr:uid="{00000000-0005-0000-0000-0000E1800000}"/>
    <cellStyle name="Normal 7 4 7 2 4 2" xfId="28597" xr:uid="{00000000-0005-0000-0000-0000E2800000}"/>
    <cellStyle name="Normal 7 4 7 2 4 3" xfId="45943" xr:uid="{00000000-0005-0000-0000-0000E3800000}"/>
    <cellStyle name="Normal 7 4 7 2 5" xfId="19924" xr:uid="{00000000-0005-0000-0000-0000E4800000}"/>
    <cellStyle name="Normal 7 4 7 2 6" xfId="37270" xr:uid="{00000000-0005-0000-0000-0000E5800000}"/>
    <cellStyle name="Normal 7 4 7 3" xfId="1493" xr:uid="{00000000-0005-0000-0000-0000E6800000}"/>
    <cellStyle name="Normal 7 4 7 3 2" xfId="7275" xr:uid="{00000000-0005-0000-0000-0000E7800000}"/>
    <cellStyle name="Normal 7 4 7 3 2 2" xfId="15948" xr:uid="{00000000-0005-0000-0000-0000E8800000}"/>
    <cellStyle name="Normal 7 4 7 3 2 2 2" xfId="33301" xr:uid="{00000000-0005-0000-0000-0000E9800000}"/>
    <cellStyle name="Normal 7 4 7 3 2 2 3" xfId="50647" xr:uid="{00000000-0005-0000-0000-0000EA800000}"/>
    <cellStyle name="Normal 7 4 7 3 2 3" xfId="24628" xr:uid="{00000000-0005-0000-0000-0000EB800000}"/>
    <cellStyle name="Normal 7 4 7 3 2 4" xfId="41974" xr:uid="{00000000-0005-0000-0000-0000EC800000}"/>
    <cellStyle name="Normal 7 4 7 3 3" xfId="5119" xr:uid="{00000000-0005-0000-0000-0000ED800000}"/>
    <cellStyle name="Normal 7 4 7 3 3 2" xfId="13792" xr:uid="{00000000-0005-0000-0000-0000EE800000}"/>
    <cellStyle name="Normal 7 4 7 3 3 2 2" xfId="31145" xr:uid="{00000000-0005-0000-0000-0000EF800000}"/>
    <cellStyle name="Normal 7 4 7 3 3 2 3" xfId="48491" xr:uid="{00000000-0005-0000-0000-0000F0800000}"/>
    <cellStyle name="Normal 7 4 7 3 3 3" xfId="22472" xr:uid="{00000000-0005-0000-0000-0000F1800000}"/>
    <cellStyle name="Normal 7 4 7 3 3 4" xfId="39818" xr:uid="{00000000-0005-0000-0000-0000F2800000}"/>
    <cellStyle name="Normal 7 4 7 3 4" xfId="10166" xr:uid="{00000000-0005-0000-0000-0000F3800000}"/>
    <cellStyle name="Normal 7 4 7 3 4 2" xfId="27519" xr:uid="{00000000-0005-0000-0000-0000F4800000}"/>
    <cellStyle name="Normal 7 4 7 3 4 3" xfId="44865" xr:uid="{00000000-0005-0000-0000-0000F5800000}"/>
    <cellStyle name="Normal 7 4 7 3 5" xfId="18846" xr:uid="{00000000-0005-0000-0000-0000F6800000}"/>
    <cellStyle name="Normal 7 4 7 3 6" xfId="36192" xr:uid="{00000000-0005-0000-0000-0000F7800000}"/>
    <cellStyle name="Normal 7 4 7 4" xfId="6540" xr:uid="{00000000-0005-0000-0000-0000F8800000}"/>
    <cellStyle name="Normal 7 4 7 4 2" xfId="15213" xr:uid="{00000000-0005-0000-0000-0000F9800000}"/>
    <cellStyle name="Normal 7 4 7 4 2 2" xfId="32566" xr:uid="{00000000-0005-0000-0000-0000FA800000}"/>
    <cellStyle name="Normal 7 4 7 4 2 3" xfId="49912" xr:uid="{00000000-0005-0000-0000-0000FB800000}"/>
    <cellStyle name="Normal 7 4 7 4 3" xfId="23893" xr:uid="{00000000-0005-0000-0000-0000FC800000}"/>
    <cellStyle name="Normal 7 4 7 4 4" xfId="41239" xr:uid="{00000000-0005-0000-0000-0000FD800000}"/>
    <cellStyle name="Normal 7 4 7 5" xfId="3306" xr:uid="{00000000-0005-0000-0000-0000FE800000}"/>
    <cellStyle name="Normal 7 4 7 5 2" xfId="11979" xr:uid="{00000000-0005-0000-0000-0000FF800000}"/>
    <cellStyle name="Normal 7 4 7 5 2 2" xfId="29332" xr:uid="{00000000-0005-0000-0000-000000810000}"/>
    <cellStyle name="Normal 7 4 7 5 2 3" xfId="46678" xr:uid="{00000000-0005-0000-0000-000001810000}"/>
    <cellStyle name="Normal 7 4 7 5 3" xfId="20659" xr:uid="{00000000-0005-0000-0000-000002810000}"/>
    <cellStyle name="Normal 7 4 7 5 4" xfId="38005" xr:uid="{00000000-0005-0000-0000-000003810000}"/>
    <cellStyle name="Normal 7 4 7 6" xfId="9431" xr:uid="{00000000-0005-0000-0000-000004810000}"/>
    <cellStyle name="Normal 7 4 7 6 2" xfId="26784" xr:uid="{00000000-0005-0000-0000-000005810000}"/>
    <cellStyle name="Normal 7 4 7 6 3" xfId="44130" xr:uid="{00000000-0005-0000-0000-000006810000}"/>
    <cellStyle name="Normal 7 4 7 7" xfId="18111" xr:uid="{00000000-0005-0000-0000-000007810000}"/>
    <cellStyle name="Normal 7 4 7 8" xfId="35457" xr:uid="{00000000-0005-0000-0000-000008810000}"/>
    <cellStyle name="Normal 7 4 8" xfId="366" xr:uid="{00000000-0005-0000-0000-000009810000}"/>
    <cellStyle name="Normal 7 4 8 2" xfId="2179" xr:uid="{00000000-0005-0000-0000-00000A810000}"/>
    <cellStyle name="Normal 7 4 8 2 2" xfId="7961" xr:uid="{00000000-0005-0000-0000-00000B810000}"/>
    <cellStyle name="Normal 7 4 8 2 2 2" xfId="16634" xr:uid="{00000000-0005-0000-0000-00000C810000}"/>
    <cellStyle name="Normal 7 4 8 2 2 2 2" xfId="33987" xr:uid="{00000000-0005-0000-0000-00000D810000}"/>
    <cellStyle name="Normal 7 4 8 2 2 2 3" xfId="51333" xr:uid="{00000000-0005-0000-0000-00000E810000}"/>
    <cellStyle name="Normal 7 4 8 2 2 3" xfId="25314" xr:uid="{00000000-0005-0000-0000-00000F810000}"/>
    <cellStyle name="Normal 7 4 8 2 2 4" xfId="42660" xr:uid="{00000000-0005-0000-0000-000010810000}"/>
    <cellStyle name="Normal 7 4 8 2 3" xfId="5462" xr:uid="{00000000-0005-0000-0000-000011810000}"/>
    <cellStyle name="Normal 7 4 8 2 3 2" xfId="14135" xr:uid="{00000000-0005-0000-0000-000012810000}"/>
    <cellStyle name="Normal 7 4 8 2 3 2 2" xfId="31488" xr:uid="{00000000-0005-0000-0000-000013810000}"/>
    <cellStyle name="Normal 7 4 8 2 3 2 3" xfId="48834" xr:uid="{00000000-0005-0000-0000-000014810000}"/>
    <cellStyle name="Normal 7 4 8 2 3 3" xfId="22815" xr:uid="{00000000-0005-0000-0000-000015810000}"/>
    <cellStyle name="Normal 7 4 8 2 3 4" xfId="40161" xr:uid="{00000000-0005-0000-0000-000016810000}"/>
    <cellStyle name="Normal 7 4 8 2 4" xfId="10852" xr:uid="{00000000-0005-0000-0000-000017810000}"/>
    <cellStyle name="Normal 7 4 8 2 4 2" xfId="28205" xr:uid="{00000000-0005-0000-0000-000018810000}"/>
    <cellStyle name="Normal 7 4 8 2 4 3" xfId="45551" xr:uid="{00000000-0005-0000-0000-000019810000}"/>
    <cellStyle name="Normal 7 4 8 2 5" xfId="19532" xr:uid="{00000000-0005-0000-0000-00001A810000}"/>
    <cellStyle name="Normal 7 4 8 2 6" xfId="36878" xr:uid="{00000000-0005-0000-0000-00001B810000}"/>
    <cellStyle name="Normal 7 4 8 3" xfId="6148" xr:uid="{00000000-0005-0000-0000-00001C810000}"/>
    <cellStyle name="Normal 7 4 8 3 2" xfId="14821" xr:uid="{00000000-0005-0000-0000-00001D810000}"/>
    <cellStyle name="Normal 7 4 8 3 2 2" xfId="32174" xr:uid="{00000000-0005-0000-0000-00001E810000}"/>
    <cellStyle name="Normal 7 4 8 3 2 3" xfId="49520" xr:uid="{00000000-0005-0000-0000-00001F810000}"/>
    <cellStyle name="Normal 7 4 8 3 3" xfId="23501" xr:uid="{00000000-0005-0000-0000-000020810000}"/>
    <cellStyle name="Normal 7 4 8 3 4" xfId="40847" xr:uid="{00000000-0005-0000-0000-000021810000}"/>
    <cellStyle name="Normal 7 4 8 4" xfId="3992" xr:uid="{00000000-0005-0000-0000-000022810000}"/>
    <cellStyle name="Normal 7 4 8 4 2" xfId="12665" xr:uid="{00000000-0005-0000-0000-000023810000}"/>
    <cellStyle name="Normal 7 4 8 4 2 2" xfId="30018" xr:uid="{00000000-0005-0000-0000-000024810000}"/>
    <cellStyle name="Normal 7 4 8 4 2 3" xfId="47364" xr:uid="{00000000-0005-0000-0000-000025810000}"/>
    <cellStyle name="Normal 7 4 8 4 3" xfId="21345" xr:uid="{00000000-0005-0000-0000-000026810000}"/>
    <cellStyle name="Normal 7 4 8 4 4" xfId="38691" xr:uid="{00000000-0005-0000-0000-000027810000}"/>
    <cellStyle name="Normal 7 4 8 5" xfId="9039" xr:uid="{00000000-0005-0000-0000-000028810000}"/>
    <cellStyle name="Normal 7 4 8 5 2" xfId="26392" xr:uid="{00000000-0005-0000-0000-000029810000}"/>
    <cellStyle name="Normal 7 4 8 5 3" xfId="43738" xr:uid="{00000000-0005-0000-0000-00002A810000}"/>
    <cellStyle name="Normal 7 4 8 6" xfId="17719" xr:uid="{00000000-0005-0000-0000-00002B810000}"/>
    <cellStyle name="Normal 7 4 8 7" xfId="35065" xr:uid="{00000000-0005-0000-0000-00002C810000}"/>
    <cellStyle name="Normal 7 4 9" xfId="1836" xr:uid="{00000000-0005-0000-0000-00002D810000}"/>
    <cellStyle name="Normal 7 4 9 2" xfId="7618" xr:uid="{00000000-0005-0000-0000-00002E810000}"/>
    <cellStyle name="Normal 7 4 9 2 2" xfId="16291" xr:uid="{00000000-0005-0000-0000-00002F810000}"/>
    <cellStyle name="Normal 7 4 9 2 2 2" xfId="33644" xr:uid="{00000000-0005-0000-0000-000030810000}"/>
    <cellStyle name="Normal 7 4 9 2 2 3" xfId="50990" xr:uid="{00000000-0005-0000-0000-000031810000}"/>
    <cellStyle name="Normal 7 4 9 2 3" xfId="24971" xr:uid="{00000000-0005-0000-0000-000032810000}"/>
    <cellStyle name="Normal 7 4 9 2 4" xfId="42317" xr:uid="{00000000-0005-0000-0000-000033810000}"/>
    <cellStyle name="Normal 7 4 9 3" xfId="3649" xr:uid="{00000000-0005-0000-0000-000034810000}"/>
    <cellStyle name="Normal 7 4 9 3 2" xfId="12322" xr:uid="{00000000-0005-0000-0000-000035810000}"/>
    <cellStyle name="Normal 7 4 9 3 2 2" xfId="29675" xr:uid="{00000000-0005-0000-0000-000036810000}"/>
    <cellStyle name="Normal 7 4 9 3 2 3" xfId="47021" xr:uid="{00000000-0005-0000-0000-000037810000}"/>
    <cellStyle name="Normal 7 4 9 3 3" xfId="21002" xr:uid="{00000000-0005-0000-0000-000038810000}"/>
    <cellStyle name="Normal 7 4 9 3 4" xfId="38348" xr:uid="{00000000-0005-0000-0000-000039810000}"/>
    <cellStyle name="Normal 7 4 9 4" xfId="10509" xr:uid="{00000000-0005-0000-0000-00003A810000}"/>
    <cellStyle name="Normal 7 4 9 4 2" xfId="27862" xr:uid="{00000000-0005-0000-0000-00003B810000}"/>
    <cellStyle name="Normal 7 4 9 4 3" xfId="45208" xr:uid="{00000000-0005-0000-0000-00003C810000}"/>
    <cellStyle name="Normal 7 4 9 5" xfId="19189" xr:uid="{00000000-0005-0000-0000-00003D810000}"/>
    <cellStyle name="Normal 7 4 9 6" xfId="36535" xr:uid="{00000000-0005-0000-0000-00003E810000}"/>
    <cellStyle name="Normal 7 5" xfId="42" xr:uid="{00000000-0005-0000-0000-00003F810000}"/>
    <cellStyle name="Normal 7 5 10" xfId="5824" xr:uid="{00000000-0005-0000-0000-000040810000}"/>
    <cellStyle name="Normal 7 5 10 2" xfId="14497" xr:uid="{00000000-0005-0000-0000-000041810000}"/>
    <cellStyle name="Normal 7 5 10 2 2" xfId="31850" xr:uid="{00000000-0005-0000-0000-000042810000}"/>
    <cellStyle name="Normal 7 5 10 2 3" xfId="49196" xr:uid="{00000000-0005-0000-0000-000043810000}"/>
    <cellStyle name="Normal 7 5 10 3" xfId="23177" xr:uid="{00000000-0005-0000-0000-000044810000}"/>
    <cellStyle name="Normal 7 5 10 4" xfId="40523" xr:uid="{00000000-0005-0000-0000-000045810000}"/>
    <cellStyle name="Normal 7 5 11" xfId="2933" xr:uid="{00000000-0005-0000-0000-000046810000}"/>
    <cellStyle name="Normal 7 5 11 2" xfId="11606" xr:uid="{00000000-0005-0000-0000-000047810000}"/>
    <cellStyle name="Normal 7 5 11 2 2" xfId="28959" xr:uid="{00000000-0005-0000-0000-000048810000}"/>
    <cellStyle name="Normal 7 5 11 2 3" xfId="46305" xr:uid="{00000000-0005-0000-0000-000049810000}"/>
    <cellStyle name="Normal 7 5 11 3" xfId="20286" xr:uid="{00000000-0005-0000-0000-00004A810000}"/>
    <cellStyle name="Normal 7 5 11 4" xfId="37632" xr:uid="{00000000-0005-0000-0000-00004B810000}"/>
    <cellStyle name="Normal 7 5 12" xfId="8715" xr:uid="{00000000-0005-0000-0000-00004C810000}"/>
    <cellStyle name="Normal 7 5 12 2" xfId="26068" xr:uid="{00000000-0005-0000-0000-00004D810000}"/>
    <cellStyle name="Normal 7 5 12 3" xfId="43414" xr:uid="{00000000-0005-0000-0000-00004E810000}"/>
    <cellStyle name="Normal 7 5 13" xfId="17395" xr:uid="{00000000-0005-0000-0000-00004F810000}"/>
    <cellStyle name="Normal 7 5 14" xfId="34741" xr:uid="{00000000-0005-0000-0000-000050810000}"/>
    <cellStyle name="Normal 7 5 2" xfId="91" xr:uid="{00000000-0005-0000-0000-000051810000}"/>
    <cellStyle name="Normal 7 5 2 10" xfId="8764" xr:uid="{00000000-0005-0000-0000-000052810000}"/>
    <cellStyle name="Normal 7 5 2 10 2" xfId="26117" xr:uid="{00000000-0005-0000-0000-000053810000}"/>
    <cellStyle name="Normal 7 5 2 10 3" xfId="43463" xr:uid="{00000000-0005-0000-0000-000054810000}"/>
    <cellStyle name="Normal 7 5 2 11" xfId="17444" xr:uid="{00000000-0005-0000-0000-000055810000}"/>
    <cellStyle name="Normal 7 5 2 12" xfId="34790" xr:uid="{00000000-0005-0000-0000-000056810000}"/>
    <cellStyle name="Normal 7 5 2 2" xfId="336" xr:uid="{00000000-0005-0000-0000-000057810000}"/>
    <cellStyle name="Normal 7 5 2 2 10" xfId="35035" xr:uid="{00000000-0005-0000-0000-000058810000}"/>
    <cellStyle name="Normal 7 5 2 2 2" xfId="1071" xr:uid="{00000000-0005-0000-0000-000059810000}"/>
    <cellStyle name="Normal 7 5 2 2 2 2" xfId="2884" xr:uid="{00000000-0005-0000-0000-00005A810000}"/>
    <cellStyle name="Normal 7 5 2 2 2 2 2" xfId="8666" xr:uid="{00000000-0005-0000-0000-00005B810000}"/>
    <cellStyle name="Normal 7 5 2 2 2 2 2 2" xfId="17339" xr:uid="{00000000-0005-0000-0000-00005C810000}"/>
    <cellStyle name="Normal 7 5 2 2 2 2 2 2 2" xfId="34692" xr:uid="{00000000-0005-0000-0000-00005D810000}"/>
    <cellStyle name="Normal 7 5 2 2 2 2 2 2 3" xfId="52038" xr:uid="{00000000-0005-0000-0000-00005E810000}"/>
    <cellStyle name="Normal 7 5 2 2 2 2 2 3" xfId="26019" xr:uid="{00000000-0005-0000-0000-00005F810000}"/>
    <cellStyle name="Normal 7 5 2 2 2 2 2 4" xfId="43365" xr:uid="{00000000-0005-0000-0000-000060810000}"/>
    <cellStyle name="Normal 7 5 2 2 2 2 3" xfId="4697" xr:uid="{00000000-0005-0000-0000-000061810000}"/>
    <cellStyle name="Normal 7 5 2 2 2 2 3 2" xfId="13370" xr:uid="{00000000-0005-0000-0000-000062810000}"/>
    <cellStyle name="Normal 7 5 2 2 2 2 3 2 2" xfId="30723" xr:uid="{00000000-0005-0000-0000-000063810000}"/>
    <cellStyle name="Normal 7 5 2 2 2 2 3 2 3" xfId="48069" xr:uid="{00000000-0005-0000-0000-000064810000}"/>
    <cellStyle name="Normal 7 5 2 2 2 2 3 3" xfId="22050" xr:uid="{00000000-0005-0000-0000-000065810000}"/>
    <cellStyle name="Normal 7 5 2 2 2 2 3 4" xfId="39396" xr:uid="{00000000-0005-0000-0000-000066810000}"/>
    <cellStyle name="Normal 7 5 2 2 2 2 4" xfId="11557" xr:uid="{00000000-0005-0000-0000-000067810000}"/>
    <cellStyle name="Normal 7 5 2 2 2 2 4 2" xfId="28910" xr:uid="{00000000-0005-0000-0000-000068810000}"/>
    <cellStyle name="Normal 7 5 2 2 2 2 4 3" xfId="46256" xr:uid="{00000000-0005-0000-0000-000069810000}"/>
    <cellStyle name="Normal 7 5 2 2 2 2 5" xfId="20237" xr:uid="{00000000-0005-0000-0000-00006A810000}"/>
    <cellStyle name="Normal 7 5 2 2 2 2 6" xfId="37583" xr:uid="{00000000-0005-0000-0000-00006B810000}"/>
    <cellStyle name="Normal 7 5 2 2 2 3" xfId="1806" xr:uid="{00000000-0005-0000-0000-00006C810000}"/>
    <cellStyle name="Normal 7 5 2 2 2 3 2" xfId="7588" xr:uid="{00000000-0005-0000-0000-00006D810000}"/>
    <cellStyle name="Normal 7 5 2 2 2 3 2 2" xfId="16261" xr:uid="{00000000-0005-0000-0000-00006E810000}"/>
    <cellStyle name="Normal 7 5 2 2 2 3 2 2 2" xfId="33614" xr:uid="{00000000-0005-0000-0000-00006F810000}"/>
    <cellStyle name="Normal 7 5 2 2 2 3 2 2 3" xfId="50960" xr:uid="{00000000-0005-0000-0000-000070810000}"/>
    <cellStyle name="Normal 7 5 2 2 2 3 2 3" xfId="24941" xr:uid="{00000000-0005-0000-0000-000071810000}"/>
    <cellStyle name="Normal 7 5 2 2 2 3 2 4" xfId="42287" xr:uid="{00000000-0005-0000-0000-000072810000}"/>
    <cellStyle name="Normal 7 5 2 2 2 3 3" xfId="5432" xr:uid="{00000000-0005-0000-0000-000073810000}"/>
    <cellStyle name="Normal 7 5 2 2 2 3 3 2" xfId="14105" xr:uid="{00000000-0005-0000-0000-000074810000}"/>
    <cellStyle name="Normal 7 5 2 2 2 3 3 2 2" xfId="31458" xr:uid="{00000000-0005-0000-0000-000075810000}"/>
    <cellStyle name="Normal 7 5 2 2 2 3 3 2 3" xfId="48804" xr:uid="{00000000-0005-0000-0000-000076810000}"/>
    <cellStyle name="Normal 7 5 2 2 2 3 3 3" xfId="22785" xr:uid="{00000000-0005-0000-0000-000077810000}"/>
    <cellStyle name="Normal 7 5 2 2 2 3 3 4" xfId="40131" xr:uid="{00000000-0005-0000-0000-000078810000}"/>
    <cellStyle name="Normal 7 5 2 2 2 3 4" xfId="10479" xr:uid="{00000000-0005-0000-0000-000079810000}"/>
    <cellStyle name="Normal 7 5 2 2 2 3 4 2" xfId="27832" xr:uid="{00000000-0005-0000-0000-00007A810000}"/>
    <cellStyle name="Normal 7 5 2 2 2 3 4 3" xfId="45178" xr:uid="{00000000-0005-0000-0000-00007B810000}"/>
    <cellStyle name="Normal 7 5 2 2 2 3 5" xfId="19159" xr:uid="{00000000-0005-0000-0000-00007C810000}"/>
    <cellStyle name="Normal 7 5 2 2 2 3 6" xfId="36505" xr:uid="{00000000-0005-0000-0000-00007D810000}"/>
    <cellStyle name="Normal 7 5 2 2 2 4" xfId="6853" xr:uid="{00000000-0005-0000-0000-00007E810000}"/>
    <cellStyle name="Normal 7 5 2 2 2 4 2" xfId="15526" xr:uid="{00000000-0005-0000-0000-00007F810000}"/>
    <cellStyle name="Normal 7 5 2 2 2 4 2 2" xfId="32879" xr:uid="{00000000-0005-0000-0000-000080810000}"/>
    <cellStyle name="Normal 7 5 2 2 2 4 2 3" xfId="50225" xr:uid="{00000000-0005-0000-0000-000081810000}"/>
    <cellStyle name="Normal 7 5 2 2 2 4 3" xfId="24206" xr:uid="{00000000-0005-0000-0000-000082810000}"/>
    <cellStyle name="Normal 7 5 2 2 2 4 4" xfId="41552" xr:uid="{00000000-0005-0000-0000-000083810000}"/>
    <cellStyle name="Normal 7 5 2 2 2 5" xfId="3619" xr:uid="{00000000-0005-0000-0000-000084810000}"/>
    <cellStyle name="Normal 7 5 2 2 2 5 2" xfId="12292" xr:uid="{00000000-0005-0000-0000-000085810000}"/>
    <cellStyle name="Normal 7 5 2 2 2 5 2 2" xfId="29645" xr:uid="{00000000-0005-0000-0000-000086810000}"/>
    <cellStyle name="Normal 7 5 2 2 2 5 2 3" xfId="46991" xr:uid="{00000000-0005-0000-0000-000087810000}"/>
    <cellStyle name="Normal 7 5 2 2 2 5 3" xfId="20972" xr:uid="{00000000-0005-0000-0000-000088810000}"/>
    <cellStyle name="Normal 7 5 2 2 2 5 4" xfId="38318" xr:uid="{00000000-0005-0000-0000-000089810000}"/>
    <cellStyle name="Normal 7 5 2 2 2 6" xfId="9744" xr:uid="{00000000-0005-0000-0000-00008A810000}"/>
    <cellStyle name="Normal 7 5 2 2 2 6 2" xfId="27097" xr:uid="{00000000-0005-0000-0000-00008B810000}"/>
    <cellStyle name="Normal 7 5 2 2 2 6 3" xfId="44443" xr:uid="{00000000-0005-0000-0000-00008C810000}"/>
    <cellStyle name="Normal 7 5 2 2 2 7" xfId="18424" xr:uid="{00000000-0005-0000-0000-00008D810000}"/>
    <cellStyle name="Normal 7 5 2 2 2 8" xfId="35770" xr:uid="{00000000-0005-0000-0000-00008E810000}"/>
    <cellStyle name="Normal 7 5 2 2 3" xfId="581" xr:uid="{00000000-0005-0000-0000-00008F810000}"/>
    <cellStyle name="Normal 7 5 2 2 3 2" xfId="2394" xr:uid="{00000000-0005-0000-0000-000090810000}"/>
    <cellStyle name="Normal 7 5 2 2 3 2 2" xfId="8176" xr:uid="{00000000-0005-0000-0000-000091810000}"/>
    <cellStyle name="Normal 7 5 2 2 3 2 2 2" xfId="16849" xr:uid="{00000000-0005-0000-0000-000092810000}"/>
    <cellStyle name="Normal 7 5 2 2 3 2 2 2 2" xfId="34202" xr:uid="{00000000-0005-0000-0000-000093810000}"/>
    <cellStyle name="Normal 7 5 2 2 3 2 2 2 3" xfId="51548" xr:uid="{00000000-0005-0000-0000-000094810000}"/>
    <cellStyle name="Normal 7 5 2 2 3 2 2 3" xfId="25529" xr:uid="{00000000-0005-0000-0000-000095810000}"/>
    <cellStyle name="Normal 7 5 2 2 3 2 2 4" xfId="42875" xr:uid="{00000000-0005-0000-0000-000096810000}"/>
    <cellStyle name="Normal 7 5 2 2 3 2 3" xfId="5677" xr:uid="{00000000-0005-0000-0000-000097810000}"/>
    <cellStyle name="Normal 7 5 2 2 3 2 3 2" xfId="14350" xr:uid="{00000000-0005-0000-0000-000098810000}"/>
    <cellStyle name="Normal 7 5 2 2 3 2 3 2 2" xfId="31703" xr:uid="{00000000-0005-0000-0000-000099810000}"/>
    <cellStyle name="Normal 7 5 2 2 3 2 3 2 3" xfId="49049" xr:uid="{00000000-0005-0000-0000-00009A810000}"/>
    <cellStyle name="Normal 7 5 2 2 3 2 3 3" xfId="23030" xr:uid="{00000000-0005-0000-0000-00009B810000}"/>
    <cellStyle name="Normal 7 5 2 2 3 2 3 4" xfId="40376" xr:uid="{00000000-0005-0000-0000-00009C810000}"/>
    <cellStyle name="Normal 7 5 2 2 3 2 4" xfId="11067" xr:uid="{00000000-0005-0000-0000-00009D810000}"/>
    <cellStyle name="Normal 7 5 2 2 3 2 4 2" xfId="28420" xr:uid="{00000000-0005-0000-0000-00009E810000}"/>
    <cellStyle name="Normal 7 5 2 2 3 2 4 3" xfId="45766" xr:uid="{00000000-0005-0000-0000-00009F810000}"/>
    <cellStyle name="Normal 7 5 2 2 3 2 5" xfId="19747" xr:uid="{00000000-0005-0000-0000-0000A0810000}"/>
    <cellStyle name="Normal 7 5 2 2 3 2 6" xfId="37093" xr:uid="{00000000-0005-0000-0000-0000A1810000}"/>
    <cellStyle name="Normal 7 5 2 2 3 3" xfId="6363" xr:uid="{00000000-0005-0000-0000-0000A2810000}"/>
    <cellStyle name="Normal 7 5 2 2 3 3 2" xfId="15036" xr:uid="{00000000-0005-0000-0000-0000A3810000}"/>
    <cellStyle name="Normal 7 5 2 2 3 3 2 2" xfId="32389" xr:uid="{00000000-0005-0000-0000-0000A4810000}"/>
    <cellStyle name="Normal 7 5 2 2 3 3 2 3" xfId="49735" xr:uid="{00000000-0005-0000-0000-0000A5810000}"/>
    <cellStyle name="Normal 7 5 2 2 3 3 3" xfId="23716" xr:uid="{00000000-0005-0000-0000-0000A6810000}"/>
    <cellStyle name="Normal 7 5 2 2 3 3 4" xfId="41062" xr:uid="{00000000-0005-0000-0000-0000A7810000}"/>
    <cellStyle name="Normal 7 5 2 2 3 4" xfId="4207" xr:uid="{00000000-0005-0000-0000-0000A8810000}"/>
    <cellStyle name="Normal 7 5 2 2 3 4 2" xfId="12880" xr:uid="{00000000-0005-0000-0000-0000A9810000}"/>
    <cellStyle name="Normal 7 5 2 2 3 4 2 2" xfId="30233" xr:uid="{00000000-0005-0000-0000-0000AA810000}"/>
    <cellStyle name="Normal 7 5 2 2 3 4 2 3" xfId="47579" xr:uid="{00000000-0005-0000-0000-0000AB810000}"/>
    <cellStyle name="Normal 7 5 2 2 3 4 3" xfId="21560" xr:uid="{00000000-0005-0000-0000-0000AC810000}"/>
    <cellStyle name="Normal 7 5 2 2 3 4 4" xfId="38906" xr:uid="{00000000-0005-0000-0000-0000AD810000}"/>
    <cellStyle name="Normal 7 5 2 2 3 5" xfId="9254" xr:uid="{00000000-0005-0000-0000-0000AE810000}"/>
    <cellStyle name="Normal 7 5 2 2 3 5 2" xfId="26607" xr:uid="{00000000-0005-0000-0000-0000AF810000}"/>
    <cellStyle name="Normal 7 5 2 2 3 5 3" xfId="43953" xr:uid="{00000000-0005-0000-0000-0000B0810000}"/>
    <cellStyle name="Normal 7 5 2 2 3 6" xfId="17934" xr:uid="{00000000-0005-0000-0000-0000B1810000}"/>
    <cellStyle name="Normal 7 5 2 2 3 7" xfId="35280" xr:uid="{00000000-0005-0000-0000-0000B2810000}"/>
    <cellStyle name="Normal 7 5 2 2 4" xfId="2149" xr:uid="{00000000-0005-0000-0000-0000B3810000}"/>
    <cellStyle name="Normal 7 5 2 2 4 2" xfId="7931" xr:uid="{00000000-0005-0000-0000-0000B4810000}"/>
    <cellStyle name="Normal 7 5 2 2 4 2 2" xfId="16604" xr:uid="{00000000-0005-0000-0000-0000B5810000}"/>
    <cellStyle name="Normal 7 5 2 2 4 2 2 2" xfId="33957" xr:uid="{00000000-0005-0000-0000-0000B6810000}"/>
    <cellStyle name="Normal 7 5 2 2 4 2 2 3" xfId="51303" xr:uid="{00000000-0005-0000-0000-0000B7810000}"/>
    <cellStyle name="Normal 7 5 2 2 4 2 3" xfId="25284" xr:uid="{00000000-0005-0000-0000-0000B8810000}"/>
    <cellStyle name="Normal 7 5 2 2 4 2 4" xfId="42630" xr:uid="{00000000-0005-0000-0000-0000B9810000}"/>
    <cellStyle name="Normal 7 5 2 2 4 3" xfId="3962" xr:uid="{00000000-0005-0000-0000-0000BA810000}"/>
    <cellStyle name="Normal 7 5 2 2 4 3 2" xfId="12635" xr:uid="{00000000-0005-0000-0000-0000BB810000}"/>
    <cellStyle name="Normal 7 5 2 2 4 3 2 2" xfId="29988" xr:uid="{00000000-0005-0000-0000-0000BC810000}"/>
    <cellStyle name="Normal 7 5 2 2 4 3 2 3" xfId="47334" xr:uid="{00000000-0005-0000-0000-0000BD810000}"/>
    <cellStyle name="Normal 7 5 2 2 4 3 3" xfId="21315" xr:uid="{00000000-0005-0000-0000-0000BE810000}"/>
    <cellStyle name="Normal 7 5 2 2 4 3 4" xfId="38661" xr:uid="{00000000-0005-0000-0000-0000BF810000}"/>
    <cellStyle name="Normal 7 5 2 2 4 4" xfId="10822" xr:uid="{00000000-0005-0000-0000-0000C0810000}"/>
    <cellStyle name="Normal 7 5 2 2 4 4 2" xfId="28175" xr:uid="{00000000-0005-0000-0000-0000C1810000}"/>
    <cellStyle name="Normal 7 5 2 2 4 4 3" xfId="45521" xr:uid="{00000000-0005-0000-0000-0000C2810000}"/>
    <cellStyle name="Normal 7 5 2 2 4 5" xfId="19502" xr:uid="{00000000-0005-0000-0000-0000C3810000}"/>
    <cellStyle name="Normal 7 5 2 2 4 6" xfId="36848" xr:uid="{00000000-0005-0000-0000-0000C4810000}"/>
    <cellStyle name="Normal 7 5 2 2 5" xfId="1316" xr:uid="{00000000-0005-0000-0000-0000C5810000}"/>
    <cellStyle name="Normal 7 5 2 2 5 2" xfId="7098" xr:uid="{00000000-0005-0000-0000-0000C6810000}"/>
    <cellStyle name="Normal 7 5 2 2 5 2 2" xfId="15771" xr:uid="{00000000-0005-0000-0000-0000C7810000}"/>
    <cellStyle name="Normal 7 5 2 2 5 2 2 2" xfId="33124" xr:uid="{00000000-0005-0000-0000-0000C8810000}"/>
    <cellStyle name="Normal 7 5 2 2 5 2 2 3" xfId="50470" xr:uid="{00000000-0005-0000-0000-0000C9810000}"/>
    <cellStyle name="Normal 7 5 2 2 5 2 3" xfId="24451" xr:uid="{00000000-0005-0000-0000-0000CA810000}"/>
    <cellStyle name="Normal 7 5 2 2 5 2 4" xfId="41797" xr:uid="{00000000-0005-0000-0000-0000CB810000}"/>
    <cellStyle name="Normal 7 5 2 2 5 3" xfId="4942" xr:uid="{00000000-0005-0000-0000-0000CC810000}"/>
    <cellStyle name="Normal 7 5 2 2 5 3 2" xfId="13615" xr:uid="{00000000-0005-0000-0000-0000CD810000}"/>
    <cellStyle name="Normal 7 5 2 2 5 3 2 2" xfId="30968" xr:uid="{00000000-0005-0000-0000-0000CE810000}"/>
    <cellStyle name="Normal 7 5 2 2 5 3 2 3" xfId="48314" xr:uid="{00000000-0005-0000-0000-0000CF810000}"/>
    <cellStyle name="Normal 7 5 2 2 5 3 3" xfId="22295" xr:uid="{00000000-0005-0000-0000-0000D0810000}"/>
    <cellStyle name="Normal 7 5 2 2 5 3 4" xfId="39641" xr:uid="{00000000-0005-0000-0000-0000D1810000}"/>
    <cellStyle name="Normal 7 5 2 2 5 4" xfId="9989" xr:uid="{00000000-0005-0000-0000-0000D2810000}"/>
    <cellStyle name="Normal 7 5 2 2 5 4 2" xfId="27342" xr:uid="{00000000-0005-0000-0000-0000D3810000}"/>
    <cellStyle name="Normal 7 5 2 2 5 4 3" xfId="44688" xr:uid="{00000000-0005-0000-0000-0000D4810000}"/>
    <cellStyle name="Normal 7 5 2 2 5 5" xfId="18669" xr:uid="{00000000-0005-0000-0000-0000D5810000}"/>
    <cellStyle name="Normal 7 5 2 2 5 6" xfId="36015" xr:uid="{00000000-0005-0000-0000-0000D6810000}"/>
    <cellStyle name="Normal 7 5 2 2 6" xfId="6118" xr:uid="{00000000-0005-0000-0000-0000D7810000}"/>
    <cellStyle name="Normal 7 5 2 2 6 2" xfId="14791" xr:uid="{00000000-0005-0000-0000-0000D8810000}"/>
    <cellStyle name="Normal 7 5 2 2 6 2 2" xfId="32144" xr:uid="{00000000-0005-0000-0000-0000D9810000}"/>
    <cellStyle name="Normal 7 5 2 2 6 2 3" xfId="49490" xr:uid="{00000000-0005-0000-0000-0000DA810000}"/>
    <cellStyle name="Normal 7 5 2 2 6 3" xfId="23471" xr:uid="{00000000-0005-0000-0000-0000DB810000}"/>
    <cellStyle name="Normal 7 5 2 2 6 4" xfId="40817" xr:uid="{00000000-0005-0000-0000-0000DC810000}"/>
    <cellStyle name="Normal 7 5 2 2 7" xfId="3129" xr:uid="{00000000-0005-0000-0000-0000DD810000}"/>
    <cellStyle name="Normal 7 5 2 2 7 2" xfId="11802" xr:uid="{00000000-0005-0000-0000-0000DE810000}"/>
    <cellStyle name="Normal 7 5 2 2 7 2 2" xfId="29155" xr:uid="{00000000-0005-0000-0000-0000DF810000}"/>
    <cellStyle name="Normal 7 5 2 2 7 2 3" xfId="46501" xr:uid="{00000000-0005-0000-0000-0000E0810000}"/>
    <cellStyle name="Normal 7 5 2 2 7 3" xfId="20482" xr:uid="{00000000-0005-0000-0000-0000E1810000}"/>
    <cellStyle name="Normal 7 5 2 2 7 4" xfId="37828" xr:uid="{00000000-0005-0000-0000-0000E2810000}"/>
    <cellStyle name="Normal 7 5 2 2 8" xfId="9009" xr:uid="{00000000-0005-0000-0000-0000E3810000}"/>
    <cellStyle name="Normal 7 5 2 2 8 2" xfId="26362" xr:uid="{00000000-0005-0000-0000-0000E4810000}"/>
    <cellStyle name="Normal 7 5 2 2 8 3" xfId="43708" xr:uid="{00000000-0005-0000-0000-0000E5810000}"/>
    <cellStyle name="Normal 7 5 2 2 9" xfId="17689" xr:uid="{00000000-0005-0000-0000-0000E6810000}"/>
    <cellStyle name="Normal 7 5 2 3" xfId="238" xr:uid="{00000000-0005-0000-0000-0000E7810000}"/>
    <cellStyle name="Normal 7 5 2 3 10" xfId="34937" xr:uid="{00000000-0005-0000-0000-0000E8810000}"/>
    <cellStyle name="Normal 7 5 2 3 2" xfId="973" xr:uid="{00000000-0005-0000-0000-0000E9810000}"/>
    <cellStyle name="Normal 7 5 2 3 2 2" xfId="2786" xr:uid="{00000000-0005-0000-0000-0000EA810000}"/>
    <cellStyle name="Normal 7 5 2 3 2 2 2" xfId="8568" xr:uid="{00000000-0005-0000-0000-0000EB810000}"/>
    <cellStyle name="Normal 7 5 2 3 2 2 2 2" xfId="17241" xr:uid="{00000000-0005-0000-0000-0000EC810000}"/>
    <cellStyle name="Normal 7 5 2 3 2 2 2 2 2" xfId="34594" xr:uid="{00000000-0005-0000-0000-0000ED810000}"/>
    <cellStyle name="Normal 7 5 2 3 2 2 2 2 3" xfId="51940" xr:uid="{00000000-0005-0000-0000-0000EE810000}"/>
    <cellStyle name="Normal 7 5 2 3 2 2 2 3" xfId="25921" xr:uid="{00000000-0005-0000-0000-0000EF810000}"/>
    <cellStyle name="Normal 7 5 2 3 2 2 2 4" xfId="43267" xr:uid="{00000000-0005-0000-0000-0000F0810000}"/>
    <cellStyle name="Normal 7 5 2 3 2 2 3" xfId="4599" xr:uid="{00000000-0005-0000-0000-0000F1810000}"/>
    <cellStyle name="Normal 7 5 2 3 2 2 3 2" xfId="13272" xr:uid="{00000000-0005-0000-0000-0000F2810000}"/>
    <cellStyle name="Normal 7 5 2 3 2 2 3 2 2" xfId="30625" xr:uid="{00000000-0005-0000-0000-0000F3810000}"/>
    <cellStyle name="Normal 7 5 2 3 2 2 3 2 3" xfId="47971" xr:uid="{00000000-0005-0000-0000-0000F4810000}"/>
    <cellStyle name="Normal 7 5 2 3 2 2 3 3" xfId="21952" xr:uid="{00000000-0005-0000-0000-0000F5810000}"/>
    <cellStyle name="Normal 7 5 2 3 2 2 3 4" xfId="39298" xr:uid="{00000000-0005-0000-0000-0000F6810000}"/>
    <cellStyle name="Normal 7 5 2 3 2 2 4" xfId="11459" xr:uid="{00000000-0005-0000-0000-0000F7810000}"/>
    <cellStyle name="Normal 7 5 2 3 2 2 4 2" xfId="28812" xr:uid="{00000000-0005-0000-0000-0000F8810000}"/>
    <cellStyle name="Normal 7 5 2 3 2 2 4 3" xfId="46158" xr:uid="{00000000-0005-0000-0000-0000F9810000}"/>
    <cellStyle name="Normal 7 5 2 3 2 2 5" xfId="20139" xr:uid="{00000000-0005-0000-0000-0000FA810000}"/>
    <cellStyle name="Normal 7 5 2 3 2 2 6" xfId="37485" xr:uid="{00000000-0005-0000-0000-0000FB810000}"/>
    <cellStyle name="Normal 7 5 2 3 2 3" xfId="1708" xr:uid="{00000000-0005-0000-0000-0000FC810000}"/>
    <cellStyle name="Normal 7 5 2 3 2 3 2" xfId="7490" xr:uid="{00000000-0005-0000-0000-0000FD810000}"/>
    <cellStyle name="Normal 7 5 2 3 2 3 2 2" xfId="16163" xr:uid="{00000000-0005-0000-0000-0000FE810000}"/>
    <cellStyle name="Normal 7 5 2 3 2 3 2 2 2" xfId="33516" xr:uid="{00000000-0005-0000-0000-0000FF810000}"/>
    <cellStyle name="Normal 7 5 2 3 2 3 2 2 3" xfId="50862" xr:uid="{00000000-0005-0000-0000-000000820000}"/>
    <cellStyle name="Normal 7 5 2 3 2 3 2 3" xfId="24843" xr:uid="{00000000-0005-0000-0000-000001820000}"/>
    <cellStyle name="Normal 7 5 2 3 2 3 2 4" xfId="42189" xr:uid="{00000000-0005-0000-0000-000002820000}"/>
    <cellStyle name="Normal 7 5 2 3 2 3 3" xfId="5334" xr:uid="{00000000-0005-0000-0000-000003820000}"/>
    <cellStyle name="Normal 7 5 2 3 2 3 3 2" xfId="14007" xr:uid="{00000000-0005-0000-0000-000004820000}"/>
    <cellStyle name="Normal 7 5 2 3 2 3 3 2 2" xfId="31360" xr:uid="{00000000-0005-0000-0000-000005820000}"/>
    <cellStyle name="Normal 7 5 2 3 2 3 3 2 3" xfId="48706" xr:uid="{00000000-0005-0000-0000-000006820000}"/>
    <cellStyle name="Normal 7 5 2 3 2 3 3 3" xfId="22687" xr:uid="{00000000-0005-0000-0000-000007820000}"/>
    <cellStyle name="Normal 7 5 2 3 2 3 3 4" xfId="40033" xr:uid="{00000000-0005-0000-0000-000008820000}"/>
    <cellStyle name="Normal 7 5 2 3 2 3 4" xfId="10381" xr:uid="{00000000-0005-0000-0000-000009820000}"/>
    <cellStyle name="Normal 7 5 2 3 2 3 4 2" xfId="27734" xr:uid="{00000000-0005-0000-0000-00000A820000}"/>
    <cellStyle name="Normal 7 5 2 3 2 3 4 3" xfId="45080" xr:uid="{00000000-0005-0000-0000-00000B820000}"/>
    <cellStyle name="Normal 7 5 2 3 2 3 5" xfId="19061" xr:uid="{00000000-0005-0000-0000-00000C820000}"/>
    <cellStyle name="Normal 7 5 2 3 2 3 6" xfId="36407" xr:uid="{00000000-0005-0000-0000-00000D820000}"/>
    <cellStyle name="Normal 7 5 2 3 2 4" xfId="6755" xr:uid="{00000000-0005-0000-0000-00000E820000}"/>
    <cellStyle name="Normal 7 5 2 3 2 4 2" xfId="15428" xr:uid="{00000000-0005-0000-0000-00000F820000}"/>
    <cellStyle name="Normal 7 5 2 3 2 4 2 2" xfId="32781" xr:uid="{00000000-0005-0000-0000-000010820000}"/>
    <cellStyle name="Normal 7 5 2 3 2 4 2 3" xfId="50127" xr:uid="{00000000-0005-0000-0000-000011820000}"/>
    <cellStyle name="Normal 7 5 2 3 2 4 3" xfId="24108" xr:uid="{00000000-0005-0000-0000-000012820000}"/>
    <cellStyle name="Normal 7 5 2 3 2 4 4" xfId="41454" xr:uid="{00000000-0005-0000-0000-000013820000}"/>
    <cellStyle name="Normal 7 5 2 3 2 5" xfId="3521" xr:uid="{00000000-0005-0000-0000-000014820000}"/>
    <cellStyle name="Normal 7 5 2 3 2 5 2" xfId="12194" xr:uid="{00000000-0005-0000-0000-000015820000}"/>
    <cellStyle name="Normal 7 5 2 3 2 5 2 2" xfId="29547" xr:uid="{00000000-0005-0000-0000-000016820000}"/>
    <cellStyle name="Normal 7 5 2 3 2 5 2 3" xfId="46893" xr:uid="{00000000-0005-0000-0000-000017820000}"/>
    <cellStyle name="Normal 7 5 2 3 2 5 3" xfId="20874" xr:uid="{00000000-0005-0000-0000-000018820000}"/>
    <cellStyle name="Normal 7 5 2 3 2 5 4" xfId="38220" xr:uid="{00000000-0005-0000-0000-000019820000}"/>
    <cellStyle name="Normal 7 5 2 3 2 6" xfId="9646" xr:uid="{00000000-0005-0000-0000-00001A820000}"/>
    <cellStyle name="Normal 7 5 2 3 2 6 2" xfId="26999" xr:uid="{00000000-0005-0000-0000-00001B820000}"/>
    <cellStyle name="Normal 7 5 2 3 2 6 3" xfId="44345" xr:uid="{00000000-0005-0000-0000-00001C820000}"/>
    <cellStyle name="Normal 7 5 2 3 2 7" xfId="18326" xr:uid="{00000000-0005-0000-0000-00001D820000}"/>
    <cellStyle name="Normal 7 5 2 3 2 8" xfId="35672" xr:uid="{00000000-0005-0000-0000-00001E820000}"/>
    <cellStyle name="Normal 7 5 2 3 3" xfId="728" xr:uid="{00000000-0005-0000-0000-00001F820000}"/>
    <cellStyle name="Normal 7 5 2 3 3 2" xfId="2541" xr:uid="{00000000-0005-0000-0000-000020820000}"/>
    <cellStyle name="Normal 7 5 2 3 3 2 2" xfId="8323" xr:uid="{00000000-0005-0000-0000-000021820000}"/>
    <cellStyle name="Normal 7 5 2 3 3 2 2 2" xfId="16996" xr:uid="{00000000-0005-0000-0000-000022820000}"/>
    <cellStyle name="Normal 7 5 2 3 3 2 2 2 2" xfId="34349" xr:uid="{00000000-0005-0000-0000-000023820000}"/>
    <cellStyle name="Normal 7 5 2 3 3 2 2 2 3" xfId="51695" xr:uid="{00000000-0005-0000-0000-000024820000}"/>
    <cellStyle name="Normal 7 5 2 3 3 2 2 3" xfId="25676" xr:uid="{00000000-0005-0000-0000-000025820000}"/>
    <cellStyle name="Normal 7 5 2 3 3 2 2 4" xfId="43022" xr:uid="{00000000-0005-0000-0000-000026820000}"/>
    <cellStyle name="Normal 7 5 2 3 3 2 3" xfId="5775" xr:uid="{00000000-0005-0000-0000-000027820000}"/>
    <cellStyle name="Normal 7 5 2 3 3 2 3 2" xfId="14448" xr:uid="{00000000-0005-0000-0000-000028820000}"/>
    <cellStyle name="Normal 7 5 2 3 3 2 3 2 2" xfId="31801" xr:uid="{00000000-0005-0000-0000-000029820000}"/>
    <cellStyle name="Normal 7 5 2 3 3 2 3 2 3" xfId="49147" xr:uid="{00000000-0005-0000-0000-00002A820000}"/>
    <cellStyle name="Normal 7 5 2 3 3 2 3 3" xfId="23128" xr:uid="{00000000-0005-0000-0000-00002B820000}"/>
    <cellStyle name="Normal 7 5 2 3 3 2 3 4" xfId="40474" xr:uid="{00000000-0005-0000-0000-00002C820000}"/>
    <cellStyle name="Normal 7 5 2 3 3 2 4" xfId="11214" xr:uid="{00000000-0005-0000-0000-00002D820000}"/>
    <cellStyle name="Normal 7 5 2 3 3 2 4 2" xfId="28567" xr:uid="{00000000-0005-0000-0000-00002E820000}"/>
    <cellStyle name="Normal 7 5 2 3 3 2 4 3" xfId="45913" xr:uid="{00000000-0005-0000-0000-00002F820000}"/>
    <cellStyle name="Normal 7 5 2 3 3 2 5" xfId="19894" xr:uid="{00000000-0005-0000-0000-000030820000}"/>
    <cellStyle name="Normal 7 5 2 3 3 2 6" xfId="37240" xr:uid="{00000000-0005-0000-0000-000031820000}"/>
    <cellStyle name="Normal 7 5 2 3 3 3" xfId="6510" xr:uid="{00000000-0005-0000-0000-000032820000}"/>
    <cellStyle name="Normal 7 5 2 3 3 3 2" xfId="15183" xr:uid="{00000000-0005-0000-0000-000033820000}"/>
    <cellStyle name="Normal 7 5 2 3 3 3 2 2" xfId="32536" xr:uid="{00000000-0005-0000-0000-000034820000}"/>
    <cellStyle name="Normal 7 5 2 3 3 3 2 3" xfId="49882" xr:uid="{00000000-0005-0000-0000-000035820000}"/>
    <cellStyle name="Normal 7 5 2 3 3 3 3" xfId="23863" xr:uid="{00000000-0005-0000-0000-000036820000}"/>
    <cellStyle name="Normal 7 5 2 3 3 3 4" xfId="41209" xr:uid="{00000000-0005-0000-0000-000037820000}"/>
    <cellStyle name="Normal 7 5 2 3 3 4" xfId="4354" xr:uid="{00000000-0005-0000-0000-000038820000}"/>
    <cellStyle name="Normal 7 5 2 3 3 4 2" xfId="13027" xr:uid="{00000000-0005-0000-0000-000039820000}"/>
    <cellStyle name="Normal 7 5 2 3 3 4 2 2" xfId="30380" xr:uid="{00000000-0005-0000-0000-00003A820000}"/>
    <cellStyle name="Normal 7 5 2 3 3 4 2 3" xfId="47726" xr:uid="{00000000-0005-0000-0000-00003B820000}"/>
    <cellStyle name="Normal 7 5 2 3 3 4 3" xfId="21707" xr:uid="{00000000-0005-0000-0000-00003C820000}"/>
    <cellStyle name="Normal 7 5 2 3 3 4 4" xfId="39053" xr:uid="{00000000-0005-0000-0000-00003D820000}"/>
    <cellStyle name="Normal 7 5 2 3 3 5" xfId="9401" xr:uid="{00000000-0005-0000-0000-00003E820000}"/>
    <cellStyle name="Normal 7 5 2 3 3 5 2" xfId="26754" xr:uid="{00000000-0005-0000-0000-00003F820000}"/>
    <cellStyle name="Normal 7 5 2 3 3 5 3" xfId="44100" xr:uid="{00000000-0005-0000-0000-000040820000}"/>
    <cellStyle name="Normal 7 5 2 3 3 6" xfId="18081" xr:uid="{00000000-0005-0000-0000-000041820000}"/>
    <cellStyle name="Normal 7 5 2 3 3 7" xfId="35427" xr:uid="{00000000-0005-0000-0000-000042820000}"/>
    <cellStyle name="Normal 7 5 2 3 4" xfId="2051" xr:uid="{00000000-0005-0000-0000-000043820000}"/>
    <cellStyle name="Normal 7 5 2 3 4 2" xfId="7833" xr:uid="{00000000-0005-0000-0000-000044820000}"/>
    <cellStyle name="Normal 7 5 2 3 4 2 2" xfId="16506" xr:uid="{00000000-0005-0000-0000-000045820000}"/>
    <cellStyle name="Normal 7 5 2 3 4 2 2 2" xfId="33859" xr:uid="{00000000-0005-0000-0000-000046820000}"/>
    <cellStyle name="Normal 7 5 2 3 4 2 2 3" xfId="51205" xr:uid="{00000000-0005-0000-0000-000047820000}"/>
    <cellStyle name="Normal 7 5 2 3 4 2 3" xfId="25186" xr:uid="{00000000-0005-0000-0000-000048820000}"/>
    <cellStyle name="Normal 7 5 2 3 4 2 4" xfId="42532" xr:uid="{00000000-0005-0000-0000-000049820000}"/>
    <cellStyle name="Normal 7 5 2 3 4 3" xfId="3864" xr:uid="{00000000-0005-0000-0000-00004A820000}"/>
    <cellStyle name="Normal 7 5 2 3 4 3 2" xfId="12537" xr:uid="{00000000-0005-0000-0000-00004B820000}"/>
    <cellStyle name="Normal 7 5 2 3 4 3 2 2" xfId="29890" xr:uid="{00000000-0005-0000-0000-00004C820000}"/>
    <cellStyle name="Normal 7 5 2 3 4 3 2 3" xfId="47236" xr:uid="{00000000-0005-0000-0000-00004D820000}"/>
    <cellStyle name="Normal 7 5 2 3 4 3 3" xfId="21217" xr:uid="{00000000-0005-0000-0000-00004E820000}"/>
    <cellStyle name="Normal 7 5 2 3 4 3 4" xfId="38563" xr:uid="{00000000-0005-0000-0000-00004F820000}"/>
    <cellStyle name="Normal 7 5 2 3 4 4" xfId="10724" xr:uid="{00000000-0005-0000-0000-000050820000}"/>
    <cellStyle name="Normal 7 5 2 3 4 4 2" xfId="28077" xr:uid="{00000000-0005-0000-0000-000051820000}"/>
    <cellStyle name="Normal 7 5 2 3 4 4 3" xfId="45423" xr:uid="{00000000-0005-0000-0000-000052820000}"/>
    <cellStyle name="Normal 7 5 2 3 4 5" xfId="19404" xr:uid="{00000000-0005-0000-0000-000053820000}"/>
    <cellStyle name="Normal 7 5 2 3 4 6" xfId="36750" xr:uid="{00000000-0005-0000-0000-000054820000}"/>
    <cellStyle name="Normal 7 5 2 3 5" xfId="1463" xr:uid="{00000000-0005-0000-0000-000055820000}"/>
    <cellStyle name="Normal 7 5 2 3 5 2" xfId="7245" xr:uid="{00000000-0005-0000-0000-000056820000}"/>
    <cellStyle name="Normal 7 5 2 3 5 2 2" xfId="15918" xr:uid="{00000000-0005-0000-0000-000057820000}"/>
    <cellStyle name="Normal 7 5 2 3 5 2 2 2" xfId="33271" xr:uid="{00000000-0005-0000-0000-000058820000}"/>
    <cellStyle name="Normal 7 5 2 3 5 2 2 3" xfId="50617" xr:uid="{00000000-0005-0000-0000-000059820000}"/>
    <cellStyle name="Normal 7 5 2 3 5 2 3" xfId="24598" xr:uid="{00000000-0005-0000-0000-00005A820000}"/>
    <cellStyle name="Normal 7 5 2 3 5 2 4" xfId="41944" xr:uid="{00000000-0005-0000-0000-00005B820000}"/>
    <cellStyle name="Normal 7 5 2 3 5 3" xfId="5089" xr:uid="{00000000-0005-0000-0000-00005C820000}"/>
    <cellStyle name="Normal 7 5 2 3 5 3 2" xfId="13762" xr:uid="{00000000-0005-0000-0000-00005D820000}"/>
    <cellStyle name="Normal 7 5 2 3 5 3 2 2" xfId="31115" xr:uid="{00000000-0005-0000-0000-00005E820000}"/>
    <cellStyle name="Normal 7 5 2 3 5 3 2 3" xfId="48461" xr:uid="{00000000-0005-0000-0000-00005F820000}"/>
    <cellStyle name="Normal 7 5 2 3 5 3 3" xfId="22442" xr:uid="{00000000-0005-0000-0000-000060820000}"/>
    <cellStyle name="Normal 7 5 2 3 5 3 4" xfId="39788" xr:uid="{00000000-0005-0000-0000-000061820000}"/>
    <cellStyle name="Normal 7 5 2 3 5 4" xfId="10136" xr:uid="{00000000-0005-0000-0000-000062820000}"/>
    <cellStyle name="Normal 7 5 2 3 5 4 2" xfId="27489" xr:uid="{00000000-0005-0000-0000-000063820000}"/>
    <cellStyle name="Normal 7 5 2 3 5 4 3" xfId="44835" xr:uid="{00000000-0005-0000-0000-000064820000}"/>
    <cellStyle name="Normal 7 5 2 3 5 5" xfId="18816" xr:uid="{00000000-0005-0000-0000-000065820000}"/>
    <cellStyle name="Normal 7 5 2 3 5 6" xfId="36162" xr:uid="{00000000-0005-0000-0000-000066820000}"/>
    <cellStyle name="Normal 7 5 2 3 6" xfId="6020" xr:uid="{00000000-0005-0000-0000-000067820000}"/>
    <cellStyle name="Normal 7 5 2 3 6 2" xfId="14693" xr:uid="{00000000-0005-0000-0000-000068820000}"/>
    <cellStyle name="Normal 7 5 2 3 6 2 2" xfId="32046" xr:uid="{00000000-0005-0000-0000-000069820000}"/>
    <cellStyle name="Normal 7 5 2 3 6 2 3" xfId="49392" xr:uid="{00000000-0005-0000-0000-00006A820000}"/>
    <cellStyle name="Normal 7 5 2 3 6 3" xfId="23373" xr:uid="{00000000-0005-0000-0000-00006B820000}"/>
    <cellStyle name="Normal 7 5 2 3 6 4" xfId="40719" xr:uid="{00000000-0005-0000-0000-00006C820000}"/>
    <cellStyle name="Normal 7 5 2 3 7" xfId="3276" xr:uid="{00000000-0005-0000-0000-00006D820000}"/>
    <cellStyle name="Normal 7 5 2 3 7 2" xfId="11949" xr:uid="{00000000-0005-0000-0000-00006E820000}"/>
    <cellStyle name="Normal 7 5 2 3 7 2 2" xfId="29302" xr:uid="{00000000-0005-0000-0000-00006F820000}"/>
    <cellStyle name="Normal 7 5 2 3 7 2 3" xfId="46648" xr:uid="{00000000-0005-0000-0000-000070820000}"/>
    <cellStyle name="Normal 7 5 2 3 7 3" xfId="20629" xr:uid="{00000000-0005-0000-0000-000071820000}"/>
    <cellStyle name="Normal 7 5 2 3 7 4" xfId="37975" xr:uid="{00000000-0005-0000-0000-000072820000}"/>
    <cellStyle name="Normal 7 5 2 3 8" xfId="8911" xr:uid="{00000000-0005-0000-0000-000073820000}"/>
    <cellStyle name="Normal 7 5 2 3 8 2" xfId="26264" xr:uid="{00000000-0005-0000-0000-000074820000}"/>
    <cellStyle name="Normal 7 5 2 3 8 3" xfId="43610" xr:uid="{00000000-0005-0000-0000-000075820000}"/>
    <cellStyle name="Normal 7 5 2 3 9" xfId="17591" xr:uid="{00000000-0005-0000-0000-000076820000}"/>
    <cellStyle name="Normal 7 5 2 4" xfId="826" xr:uid="{00000000-0005-0000-0000-000077820000}"/>
    <cellStyle name="Normal 7 5 2 4 2" xfId="2639" xr:uid="{00000000-0005-0000-0000-000078820000}"/>
    <cellStyle name="Normal 7 5 2 4 2 2" xfId="8421" xr:uid="{00000000-0005-0000-0000-000079820000}"/>
    <cellStyle name="Normal 7 5 2 4 2 2 2" xfId="17094" xr:uid="{00000000-0005-0000-0000-00007A820000}"/>
    <cellStyle name="Normal 7 5 2 4 2 2 2 2" xfId="34447" xr:uid="{00000000-0005-0000-0000-00007B820000}"/>
    <cellStyle name="Normal 7 5 2 4 2 2 2 3" xfId="51793" xr:uid="{00000000-0005-0000-0000-00007C820000}"/>
    <cellStyle name="Normal 7 5 2 4 2 2 3" xfId="25774" xr:uid="{00000000-0005-0000-0000-00007D820000}"/>
    <cellStyle name="Normal 7 5 2 4 2 2 4" xfId="43120" xr:uid="{00000000-0005-0000-0000-00007E820000}"/>
    <cellStyle name="Normal 7 5 2 4 2 3" xfId="4452" xr:uid="{00000000-0005-0000-0000-00007F820000}"/>
    <cellStyle name="Normal 7 5 2 4 2 3 2" xfId="13125" xr:uid="{00000000-0005-0000-0000-000080820000}"/>
    <cellStyle name="Normal 7 5 2 4 2 3 2 2" xfId="30478" xr:uid="{00000000-0005-0000-0000-000081820000}"/>
    <cellStyle name="Normal 7 5 2 4 2 3 2 3" xfId="47824" xr:uid="{00000000-0005-0000-0000-000082820000}"/>
    <cellStyle name="Normal 7 5 2 4 2 3 3" xfId="21805" xr:uid="{00000000-0005-0000-0000-000083820000}"/>
    <cellStyle name="Normal 7 5 2 4 2 3 4" xfId="39151" xr:uid="{00000000-0005-0000-0000-000084820000}"/>
    <cellStyle name="Normal 7 5 2 4 2 4" xfId="11312" xr:uid="{00000000-0005-0000-0000-000085820000}"/>
    <cellStyle name="Normal 7 5 2 4 2 4 2" xfId="28665" xr:uid="{00000000-0005-0000-0000-000086820000}"/>
    <cellStyle name="Normal 7 5 2 4 2 4 3" xfId="46011" xr:uid="{00000000-0005-0000-0000-000087820000}"/>
    <cellStyle name="Normal 7 5 2 4 2 5" xfId="19992" xr:uid="{00000000-0005-0000-0000-000088820000}"/>
    <cellStyle name="Normal 7 5 2 4 2 6" xfId="37338" xr:uid="{00000000-0005-0000-0000-000089820000}"/>
    <cellStyle name="Normal 7 5 2 4 3" xfId="1561" xr:uid="{00000000-0005-0000-0000-00008A820000}"/>
    <cellStyle name="Normal 7 5 2 4 3 2" xfId="7343" xr:uid="{00000000-0005-0000-0000-00008B820000}"/>
    <cellStyle name="Normal 7 5 2 4 3 2 2" xfId="16016" xr:uid="{00000000-0005-0000-0000-00008C820000}"/>
    <cellStyle name="Normal 7 5 2 4 3 2 2 2" xfId="33369" xr:uid="{00000000-0005-0000-0000-00008D820000}"/>
    <cellStyle name="Normal 7 5 2 4 3 2 2 3" xfId="50715" xr:uid="{00000000-0005-0000-0000-00008E820000}"/>
    <cellStyle name="Normal 7 5 2 4 3 2 3" xfId="24696" xr:uid="{00000000-0005-0000-0000-00008F820000}"/>
    <cellStyle name="Normal 7 5 2 4 3 2 4" xfId="42042" xr:uid="{00000000-0005-0000-0000-000090820000}"/>
    <cellStyle name="Normal 7 5 2 4 3 3" xfId="5187" xr:uid="{00000000-0005-0000-0000-000091820000}"/>
    <cellStyle name="Normal 7 5 2 4 3 3 2" xfId="13860" xr:uid="{00000000-0005-0000-0000-000092820000}"/>
    <cellStyle name="Normal 7 5 2 4 3 3 2 2" xfId="31213" xr:uid="{00000000-0005-0000-0000-000093820000}"/>
    <cellStyle name="Normal 7 5 2 4 3 3 2 3" xfId="48559" xr:uid="{00000000-0005-0000-0000-000094820000}"/>
    <cellStyle name="Normal 7 5 2 4 3 3 3" xfId="22540" xr:uid="{00000000-0005-0000-0000-000095820000}"/>
    <cellStyle name="Normal 7 5 2 4 3 3 4" xfId="39886" xr:uid="{00000000-0005-0000-0000-000096820000}"/>
    <cellStyle name="Normal 7 5 2 4 3 4" xfId="10234" xr:uid="{00000000-0005-0000-0000-000097820000}"/>
    <cellStyle name="Normal 7 5 2 4 3 4 2" xfId="27587" xr:uid="{00000000-0005-0000-0000-000098820000}"/>
    <cellStyle name="Normal 7 5 2 4 3 4 3" xfId="44933" xr:uid="{00000000-0005-0000-0000-000099820000}"/>
    <cellStyle name="Normal 7 5 2 4 3 5" xfId="18914" xr:uid="{00000000-0005-0000-0000-00009A820000}"/>
    <cellStyle name="Normal 7 5 2 4 3 6" xfId="36260" xr:uid="{00000000-0005-0000-0000-00009B820000}"/>
    <cellStyle name="Normal 7 5 2 4 4" xfId="6608" xr:uid="{00000000-0005-0000-0000-00009C820000}"/>
    <cellStyle name="Normal 7 5 2 4 4 2" xfId="15281" xr:uid="{00000000-0005-0000-0000-00009D820000}"/>
    <cellStyle name="Normal 7 5 2 4 4 2 2" xfId="32634" xr:uid="{00000000-0005-0000-0000-00009E820000}"/>
    <cellStyle name="Normal 7 5 2 4 4 2 3" xfId="49980" xr:uid="{00000000-0005-0000-0000-00009F820000}"/>
    <cellStyle name="Normal 7 5 2 4 4 3" xfId="23961" xr:uid="{00000000-0005-0000-0000-0000A0820000}"/>
    <cellStyle name="Normal 7 5 2 4 4 4" xfId="41307" xr:uid="{00000000-0005-0000-0000-0000A1820000}"/>
    <cellStyle name="Normal 7 5 2 4 5" xfId="3374" xr:uid="{00000000-0005-0000-0000-0000A2820000}"/>
    <cellStyle name="Normal 7 5 2 4 5 2" xfId="12047" xr:uid="{00000000-0005-0000-0000-0000A3820000}"/>
    <cellStyle name="Normal 7 5 2 4 5 2 2" xfId="29400" xr:uid="{00000000-0005-0000-0000-0000A4820000}"/>
    <cellStyle name="Normal 7 5 2 4 5 2 3" xfId="46746" xr:uid="{00000000-0005-0000-0000-0000A5820000}"/>
    <cellStyle name="Normal 7 5 2 4 5 3" xfId="20727" xr:uid="{00000000-0005-0000-0000-0000A6820000}"/>
    <cellStyle name="Normal 7 5 2 4 5 4" xfId="38073" xr:uid="{00000000-0005-0000-0000-0000A7820000}"/>
    <cellStyle name="Normal 7 5 2 4 6" xfId="9499" xr:uid="{00000000-0005-0000-0000-0000A8820000}"/>
    <cellStyle name="Normal 7 5 2 4 6 2" xfId="26852" xr:uid="{00000000-0005-0000-0000-0000A9820000}"/>
    <cellStyle name="Normal 7 5 2 4 6 3" xfId="44198" xr:uid="{00000000-0005-0000-0000-0000AA820000}"/>
    <cellStyle name="Normal 7 5 2 4 7" xfId="18179" xr:uid="{00000000-0005-0000-0000-0000AB820000}"/>
    <cellStyle name="Normal 7 5 2 4 8" xfId="35525" xr:uid="{00000000-0005-0000-0000-0000AC820000}"/>
    <cellStyle name="Normal 7 5 2 5" xfId="483" xr:uid="{00000000-0005-0000-0000-0000AD820000}"/>
    <cellStyle name="Normal 7 5 2 5 2" xfId="2296" xr:uid="{00000000-0005-0000-0000-0000AE820000}"/>
    <cellStyle name="Normal 7 5 2 5 2 2" xfId="8078" xr:uid="{00000000-0005-0000-0000-0000AF820000}"/>
    <cellStyle name="Normal 7 5 2 5 2 2 2" xfId="16751" xr:uid="{00000000-0005-0000-0000-0000B0820000}"/>
    <cellStyle name="Normal 7 5 2 5 2 2 2 2" xfId="34104" xr:uid="{00000000-0005-0000-0000-0000B1820000}"/>
    <cellStyle name="Normal 7 5 2 5 2 2 2 3" xfId="51450" xr:uid="{00000000-0005-0000-0000-0000B2820000}"/>
    <cellStyle name="Normal 7 5 2 5 2 2 3" xfId="25431" xr:uid="{00000000-0005-0000-0000-0000B3820000}"/>
    <cellStyle name="Normal 7 5 2 5 2 2 4" xfId="42777" xr:uid="{00000000-0005-0000-0000-0000B4820000}"/>
    <cellStyle name="Normal 7 5 2 5 2 3" xfId="5579" xr:uid="{00000000-0005-0000-0000-0000B5820000}"/>
    <cellStyle name="Normal 7 5 2 5 2 3 2" xfId="14252" xr:uid="{00000000-0005-0000-0000-0000B6820000}"/>
    <cellStyle name="Normal 7 5 2 5 2 3 2 2" xfId="31605" xr:uid="{00000000-0005-0000-0000-0000B7820000}"/>
    <cellStyle name="Normal 7 5 2 5 2 3 2 3" xfId="48951" xr:uid="{00000000-0005-0000-0000-0000B8820000}"/>
    <cellStyle name="Normal 7 5 2 5 2 3 3" xfId="22932" xr:uid="{00000000-0005-0000-0000-0000B9820000}"/>
    <cellStyle name="Normal 7 5 2 5 2 3 4" xfId="40278" xr:uid="{00000000-0005-0000-0000-0000BA820000}"/>
    <cellStyle name="Normal 7 5 2 5 2 4" xfId="10969" xr:uid="{00000000-0005-0000-0000-0000BB820000}"/>
    <cellStyle name="Normal 7 5 2 5 2 4 2" xfId="28322" xr:uid="{00000000-0005-0000-0000-0000BC820000}"/>
    <cellStyle name="Normal 7 5 2 5 2 4 3" xfId="45668" xr:uid="{00000000-0005-0000-0000-0000BD820000}"/>
    <cellStyle name="Normal 7 5 2 5 2 5" xfId="19649" xr:uid="{00000000-0005-0000-0000-0000BE820000}"/>
    <cellStyle name="Normal 7 5 2 5 2 6" xfId="36995" xr:uid="{00000000-0005-0000-0000-0000BF820000}"/>
    <cellStyle name="Normal 7 5 2 5 3" xfId="6265" xr:uid="{00000000-0005-0000-0000-0000C0820000}"/>
    <cellStyle name="Normal 7 5 2 5 3 2" xfId="14938" xr:uid="{00000000-0005-0000-0000-0000C1820000}"/>
    <cellStyle name="Normal 7 5 2 5 3 2 2" xfId="32291" xr:uid="{00000000-0005-0000-0000-0000C2820000}"/>
    <cellStyle name="Normal 7 5 2 5 3 2 3" xfId="49637" xr:uid="{00000000-0005-0000-0000-0000C3820000}"/>
    <cellStyle name="Normal 7 5 2 5 3 3" xfId="23618" xr:uid="{00000000-0005-0000-0000-0000C4820000}"/>
    <cellStyle name="Normal 7 5 2 5 3 4" xfId="40964" xr:uid="{00000000-0005-0000-0000-0000C5820000}"/>
    <cellStyle name="Normal 7 5 2 5 4" xfId="4109" xr:uid="{00000000-0005-0000-0000-0000C6820000}"/>
    <cellStyle name="Normal 7 5 2 5 4 2" xfId="12782" xr:uid="{00000000-0005-0000-0000-0000C7820000}"/>
    <cellStyle name="Normal 7 5 2 5 4 2 2" xfId="30135" xr:uid="{00000000-0005-0000-0000-0000C8820000}"/>
    <cellStyle name="Normal 7 5 2 5 4 2 3" xfId="47481" xr:uid="{00000000-0005-0000-0000-0000C9820000}"/>
    <cellStyle name="Normal 7 5 2 5 4 3" xfId="21462" xr:uid="{00000000-0005-0000-0000-0000CA820000}"/>
    <cellStyle name="Normal 7 5 2 5 4 4" xfId="38808" xr:uid="{00000000-0005-0000-0000-0000CB820000}"/>
    <cellStyle name="Normal 7 5 2 5 5" xfId="9156" xr:uid="{00000000-0005-0000-0000-0000CC820000}"/>
    <cellStyle name="Normal 7 5 2 5 5 2" xfId="26509" xr:uid="{00000000-0005-0000-0000-0000CD820000}"/>
    <cellStyle name="Normal 7 5 2 5 5 3" xfId="43855" xr:uid="{00000000-0005-0000-0000-0000CE820000}"/>
    <cellStyle name="Normal 7 5 2 5 6" xfId="17836" xr:uid="{00000000-0005-0000-0000-0000CF820000}"/>
    <cellStyle name="Normal 7 5 2 5 7" xfId="35182" xr:uid="{00000000-0005-0000-0000-0000D0820000}"/>
    <cellStyle name="Normal 7 5 2 6" xfId="1904" xr:uid="{00000000-0005-0000-0000-0000D1820000}"/>
    <cellStyle name="Normal 7 5 2 6 2" xfId="7686" xr:uid="{00000000-0005-0000-0000-0000D2820000}"/>
    <cellStyle name="Normal 7 5 2 6 2 2" xfId="16359" xr:uid="{00000000-0005-0000-0000-0000D3820000}"/>
    <cellStyle name="Normal 7 5 2 6 2 2 2" xfId="33712" xr:uid="{00000000-0005-0000-0000-0000D4820000}"/>
    <cellStyle name="Normal 7 5 2 6 2 2 3" xfId="51058" xr:uid="{00000000-0005-0000-0000-0000D5820000}"/>
    <cellStyle name="Normal 7 5 2 6 2 3" xfId="25039" xr:uid="{00000000-0005-0000-0000-0000D6820000}"/>
    <cellStyle name="Normal 7 5 2 6 2 4" xfId="42385" xr:uid="{00000000-0005-0000-0000-0000D7820000}"/>
    <cellStyle name="Normal 7 5 2 6 3" xfId="3717" xr:uid="{00000000-0005-0000-0000-0000D8820000}"/>
    <cellStyle name="Normal 7 5 2 6 3 2" xfId="12390" xr:uid="{00000000-0005-0000-0000-0000D9820000}"/>
    <cellStyle name="Normal 7 5 2 6 3 2 2" xfId="29743" xr:uid="{00000000-0005-0000-0000-0000DA820000}"/>
    <cellStyle name="Normal 7 5 2 6 3 2 3" xfId="47089" xr:uid="{00000000-0005-0000-0000-0000DB820000}"/>
    <cellStyle name="Normal 7 5 2 6 3 3" xfId="21070" xr:uid="{00000000-0005-0000-0000-0000DC820000}"/>
    <cellStyle name="Normal 7 5 2 6 3 4" xfId="38416" xr:uid="{00000000-0005-0000-0000-0000DD820000}"/>
    <cellStyle name="Normal 7 5 2 6 4" xfId="10577" xr:uid="{00000000-0005-0000-0000-0000DE820000}"/>
    <cellStyle name="Normal 7 5 2 6 4 2" xfId="27930" xr:uid="{00000000-0005-0000-0000-0000DF820000}"/>
    <cellStyle name="Normal 7 5 2 6 4 3" xfId="45276" xr:uid="{00000000-0005-0000-0000-0000E0820000}"/>
    <cellStyle name="Normal 7 5 2 6 5" xfId="19257" xr:uid="{00000000-0005-0000-0000-0000E1820000}"/>
    <cellStyle name="Normal 7 5 2 6 6" xfId="36603" xr:uid="{00000000-0005-0000-0000-0000E2820000}"/>
    <cellStyle name="Normal 7 5 2 7" xfId="1218" xr:uid="{00000000-0005-0000-0000-0000E3820000}"/>
    <cellStyle name="Normal 7 5 2 7 2" xfId="7000" xr:uid="{00000000-0005-0000-0000-0000E4820000}"/>
    <cellStyle name="Normal 7 5 2 7 2 2" xfId="15673" xr:uid="{00000000-0005-0000-0000-0000E5820000}"/>
    <cellStyle name="Normal 7 5 2 7 2 2 2" xfId="33026" xr:uid="{00000000-0005-0000-0000-0000E6820000}"/>
    <cellStyle name="Normal 7 5 2 7 2 2 3" xfId="50372" xr:uid="{00000000-0005-0000-0000-0000E7820000}"/>
    <cellStyle name="Normal 7 5 2 7 2 3" xfId="24353" xr:uid="{00000000-0005-0000-0000-0000E8820000}"/>
    <cellStyle name="Normal 7 5 2 7 2 4" xfId="41699" xr:uid="{00000000-0005-0000-0000-0000E9820000}"/>
    <cellStyle name="Normal 7 5 2 7 3" xfId="4844" xr:uid="{00000000-0005-0000-0000-0000EA820000}"/>
    <cellStyle name="Normal 7 5 2 7 3 2" xfId="13517" xr:uid="{00000000-0005-0000-0000-0000EB820000}"/>
    <cellStyle name="Normal 7 5 2 7 3 2 2" xfId="30870" xr:uid="{00000000-0005-0000-0000-0000EC820000}"/>
    <cellStyle name="Normal 7 5 2 7 3 2 3" xfId="48216" xr:uid="{00000000-0005-0000-0000-0000ED820000}"/>
    <cellStyle name="Normal 7 5 2 7 3 3" xfId="22197" xr:uid="{00000000-0005-0000-0000-0000EE820000}"/>
    <cellStyle name="Normal 7 5 2 7 3 4" xfId="39543" xr:uid="{00000000-0005-0000-0000-0000EF820000}"/>
    <cellStyle name="Normal 7 5 2 7 4" xfId="9891" xr:uid="{00000000-0005-0000-0000-0000F0820000}"/>
    <cellStyle name="Normal 7 5 2 7 4 2" xfId="27244" xr:uid="{00000000-0005-0000-0000-0000F1820000}"/>
    <cellStyle name="Normal 7 5 2 7 4 3" xfId="44590" xr:uid="{00000000-0005-0000-0000-0000F2820000}"/>
    <cellStyle name="Normal 7 5 2 7 5" xfId="18571" xr:uid="{00000000-0005-0000-0000-0000F3820000}"/>
    <cellStyle name="Normal 7 5 2 7 6" xfId="35917" xr:uid="{00000000-0005-0000-0000-0000F4820000}"/>
    <cellStyle name="Normal 7 5 2 8" xfId="5873" xr:uid="{00000000-0005-0000-0000-0000F5820000}"/>
    <cellStyle name="Normal 7 5 2 8 2" xfId="14546" xr:uid="{00000000-0005-0000-0000-0000F6820000}"/>
    <cellStyle name="Normal 7 5 2 8 2 2" xfId="31899" xr:uid="{00000000-0005-0000-0000-0000F7820000}"/>
    <cellStyle name="Normal 7 5 2 8 2 3" xfId="49245" xr:uid="{00000000-0005-0000-0000-0000F8820000}"/>
    <cellStyle name="Normal 7 5 2 8 3" xfId="23226" xr:uid="{00000000-0005-0000-0000-0000F9820000}"/>
    <cellStyle name="Normal 7 5 2 8 4" xfId="40572" xr:uid="{00000000-0005-0000-0000-0000FA820000}"/>
    <cellStyle name="Normal 7 5 2 9" xfId="3031" xr:uid="{00000000-0005-0000-0000-0000FB820000}"/>
    <cellStyle name="Normal 7 5 2 9 2" xfId="11704" xr:uid="{00000000-0005-0000-0000-0000FC820000}"/>
    <cellStyle name="Normal 7 5 2 9 2 2" xfId="29057" xr:uid="{00000000-0005-0000-0000-0000FD820000}"/>
    <cellStyle name="Normal 7 5 2 9 2 3" xfId="46403" xr:uid="{00000000-0005-0000-0000-0000FE820000}"/>
    <cellStyle name="Normal 7 5 2 9 3" xfId="20384" xr:uid="{00000000-0005-0000-0000-0000FF820000}"/>
    <cellStyle name="Normal 7 5 2 9 4" xfId="37730" xr:uid="{00000000-0005-0000-0000-000000830000}"/>
    <cellStyle name="Normal 7 5 3" xfId="189" xr:uid="{00000000-0005-0000-0000-000001830000}"/>
    <cellStyle name="Normal 7 5 3 10" xfId="17542" xr:uid="{00000000-0005-0000-0000-000002830000}"/>
    <cellStyle name="Normal 7 5 3 11" xfId="34888" xr:uid="{00000000-0005-0000-0000-000003830000}"/>
    <cellStyle name="Normal 7 5 3 2" xfId="679" xr:uid="{00000000-0005-0000-0000-000004830000}"/>
    <cellStyle name="Normal 7 5 3 2 2" xfId="2492" xr:uid="{00000000-0005-0000-0000-000005830000}"/>
    <cellStyle name="Normal 7 5 3 2 2 2" xfId="8274" xr:uid="{00000000-0005-0000-0000-000006830000}"/>
    <cellStyle name="Normal 7 5 3 2 2 2 2" xfId="16947" xr:uid="{00000000-0005-0000-0000-000007830000}"/>
    <cellStyle name="Normal 7 5 3 2 2 2 2 2" xfId="34300" xr:uid="{00000000-0005-0000-0000-000008830000}"/>
    <cellStyle name="Normal 7 5 3 2 2 2 2 3" xfId="51646" xr:uid="{00000000-0005-0000-0000-000009830000}"/>
    <cellStyle name="Normal 7 5 3 2 2 2 3" xfId="25627" xr:uid="{00000000-0005-0000-0000-00000A830000}"/>
    <cellStyle name="Normal 7 5 3 2 2 2 4" xfId="42973" xr:uid="{00000000-0005-0000-0000-00000B830000}"/>
    <cellStyle name="Normal 7 5 3 2 2 3" xfId="4305" xr:uid="{00000000-0005-0000-0000-00000C830000}"/>
    <cellStyle name="Normal 7 5 3 2 2 3 2" xfId="12978" xr:uid="{00000000-0005-0000-0000-00000D830000}"/>
    <cellStyle name="Normal 7 5 3 2 2 3 2 2" xfId="30331" xr:uid="{00000000-0005-0000-0000-00000E830000}"/>
    <cellStyle name="Normal 7 5 3 2 2 3 2 3" xfId="47677" xr:uid="{00000000-0005-0000-0000-00000F830000}"/>
    <cellStyle name="Normal 7 5 3 2 2 3 3" xfId="21658" xr:uid="{00000000-0005-0000-0000-000010830000}"/>
    <cellStyle name="Normal 7 5 3 2 2 3 4" xfId="39004" xr:uid="{00000000-0005-0000-0000-000011830000}"/>
    <cellStyle name="Normal 7 5 3 2 2 4" xfId="11165" xr:uid="{00000000-0005-0000-0000-000012830000}"/>
    <cellStyle name="Normal 7 5 3 2 2 4 2" xfId="28518" xr:uid="{00000000-0005-0000-0000-000013830000}"/>
    <cellStyle name="Normal 7 5 3 2 2 4 3" xfId="45864" xr:uid="{00000000-0005-0000-0000-000014830000}"/>
    <cellStyle name="Normal 7 5 3 2 2 5" xfId="19845" xr:uid="{00000000-0005-0000-0000-000015830000}"/>
    <cellStyle name="Normal 7 5 3 2 2 6" xfId="37191" xr:uid="{00000000-0005-0000-0000-000016830000}"/>
    <cellStyle name="Normal 7 5 3 2 3" xfId="1414" xr:uid="{00000000-0005-0000-0000-000017830000}"/>
    <cellStyle name="Normal 7 5 3 2 3 2" xfId="7196" xr:uid="{00000000-0005-0000-0000-000018830000}"/>
    <cellStyle name="Normal 7 5 3 2 3 2 2" xfId="15869" xr:uid="{00000000-0005-0000-0000-000019830000}"/>
    <cellStyle name="Normal 7 5 3 2 3 2 2 2" xfId="33222" xr:uid="{00000000-0005-0000-0000-00001A830000}"/>
    <cellStyle name="Normal 7 5 3 2 3 2 2 3" xfId="50568" xr:uid="{00000000-0005-0000-0000-00001B830000}"/>
    <cellStyle name="Normal 7 5 3 2 3 2 3" xfId="24549" xr:uid="{00000000-0005-0000-0000-00001C830000}"/>
    <cellStyle name="Normal 7 5 3 2 3 2 4" xfId="41895" xr:uid="{00000000-0005-0000-0000-00001D830000}"/>
    <cellStyle name="Normal 7 5 3 2 3 3" xfId="5040" xr:uid="{00000000-0005-0000-0000-00001E830000}"/>
    <cellStyle name="Normal 7 5 3 2 3 3 2" xfId="13713" xr:uid="{00000000-0005-0000-0000-00001F830000}"/>
    <cellStyle name="Normal 7 5 3 2 3 3 2 2" xfId="31066" xr:uid="{00000000-0005-0000-0000-000020830000}"/>
    <cellStyle name="Normal 7 5 3 2 3 3 2 3" xfId="48412" xr:uid="{00000000-0005-0000-0000-000021830000}"/>
    <cellStyle name="Normal 7 5 3 2 3 3 3" xfId="22393" xr:uid="{00000000-0005-0000-0000-000022830000}"/>
    <cellStyle name="Normal 7 5 3 2 3 3 4" xfId="39739" xr:uid="{00000000-0005-0000-0000-000023830000}"/>
    <cellStyle name="Normal 7 5 3 2 3 4" xfId="10087" xr:uid="{00000000-0005-0000-0000-000024830000}"/>
    <cellStyle name="Normal 7 5 3 2 3 4 2" xfId="27440" xr:uid="{00000000-0005-0000-0000-000025830000}"/>
    <cellStyle name="Normal 7 5 3 2 3 4 3" xfId="44786" xr:uid="{00000000-0005-0000-0000-000026830000}"/>
    <cellStyle name="Normal 7 5 3 2 3 5" xfId="18767" xr:uid="{00000000-0005-0000-0000-000027830000}"/>
    <cellStyle name="Normal 7 5 3 2 3 6" xfId="36113" xr:uid="{00000000-0005-0000-0000-000028830000}"/>
    <cellStyle name="Normal 7 5 3 2 4" xfId="6461" xr:uid="{00000000-0005-0000-0000-000029830000}"/>
    <cellStyle name="Normal 7 5 3 2 4 2" xfId="15134" xr:uid="{00000000-0005-0000-0000-00002A830000}"/>
    <cellStyle name="Normal 7 5 3 2 4 2 2" xfId="32487" xr:uid="{00000000-0005-0000-0000-00002B830000}"/>
    <cellStyle name="Normal 7 5 3 2 4 2 3" xfId="49833" xr:uid="{00000000-0005-0000-0000-00002C830000}"/>
    <cellStyle name="Normal 7 5 3 2 4 3" xfId="23814" xr:uid="{00000000-0005-0000-0000-00002D830000}"/>
    <cellStyle name="Normal 7 5 3 2 4 4" xfId="41160" xr:uid="{00000000-0005-0000-0000-00002E830000}"/>
    <cellStyle name="Normal 7 5 3 2 5" xfId="3227" xr:uid="{00000000-0005-0000-0000-00002F830000}"/>
    <cellStyle name="Normal 7 5 3 2 5 2" xfId="11900" xr:uid="{00000000-0005-0000-0000-000030830000}"/>
    <cellStyle name="Normal 7 5 3 2 5 2 2" xfId="29253" xr:uid="{00000000-0005-0000-0000-000031830000}"/>
    <cellStyle name="Normal 7 5 3 2 5 2 3" xfId="46599" xr:uid="{00000000-0005-0000-0000-000032830000}"/>
    <cellStyle name="Normal 7 5 3 2 5 3" xfId="20580" xr:uid="{00000000-0005-0000-0000-000033830000}"/>
    <cellStyle name="Normal 7 5 3 2 5 4" xfId="37926" xr:uid="{00000000-0005-0000-0000-000034830000}"/>
    <cellStyle name="Normal 7 5 3 2 6" xfId="9352" xr:uid="{00000000-0005-0000-0000-000035830000}"/>
    <cellStyle name="Normal 7 5 3 2 6 2" xfId="26705" xr:uid="{00000000-0005-0000-0000-000036830000}"/>
    <cellStyle name="Normal 7 5 3 2 6 3" xfId="44051" xr:uid="{00000000-0005-0000-0000-000037830000}"/>
    <cellStyle name="Normal 7 5 3 2 7" xfId="18032" xr:uid="{00000000-0005-0000-0000-000038830000}"/>
    <cellStyle name="Normal 7 5 3 2 8" xfId="35378" xr:uid="{00000000-0005-0000-0000-000039830000}"/>
    <cellStyle name="Normal 7 5 3 3" xfId="924" xr:uid="{00000000-0005-0000-0000-00003A830000}"/>
    <cellStyle name="Normal 7 5 3 3 2" xfId="2737" xr:uid="{00000000-0005-0000-0000-00003B830000}"/>
    <cellStyle name="Normal 7 5 3 3 2 2" xfId="8519" xr:uid="{00000000-0005-0000-0000-00003C830000}"/>
    <cellStyle name="Normal 7 5 3 3 2 2 2" xfId="17192" xr:uid="{00000000-0005-0000-0000-00003D830000}"/>
    <cellStyle name="Normal 7 5 3 3 2 2 2 2" xfId="34545" xr:uid="{00000000-0005-0000-0000-00003E830000}"/>
    <cellStyle name="Normal 7 5 3 3 2 2 2 3" xfId="51891" xr:uid="{00000000-0005-0000-0000-00003F830000}"/>
    <cellStyle name="Normal 7 5 3 3 2 2 3" xfId="25872" xr:uid="{00000000-0005-0000-0000-000040830000}"/>
    <cellStyle name="Normal 7 5 3 3 2 2 4" xfId="43218" xr:uid="{00000000-0005-0000-0000-000041830000}"/>
    <cellStyle name="Normal 7 5 3 3 2 3" xfId="4550" xr:uid="{00000000-0005-0000-0000-000042830000}"/>
    <cellStyle name="Normal 7 5 3 3 2 3 2" xfId="13223" xr:uid="{00000000-0005-0000-0000-000043830000}"/>
    <cellStyle name="Normal 7 5 3 3 2 3 2 2" xfId="30576" xr:uid="{00000000-0005-0000-0000-000044830000}"/>
    <cellStyle name="Normal 7 5 3 3 2 3 2 3" xfId="47922" xr:uid="{00000000-0005-0000-0000-000045830000}"/>
    <cellStyle name="Normal 7 5 3 3 2 3 3" xfId="21903" xr:uid="{00000000-0005-0000-0000-000046830000}"/>
    <cellStyle name="Normal 7 5 3 3 2 3 4" xfId="39249" xr:uid="{00000000-0005-0000-0000-000047830000}"/>
    <cellStyle name="Normal 7 5 3 3 2 4" xfId="11410" xr:uid="{00000000-0005-0000-0000-000048830000}"/>
    <cellStyle name="Normal 7 5 3 3 2 4 2" xfId="28763" xr:uid="{00000000-0005-0000-0000-000049830000}"/>
    <cellStyle name="Normal 7 5 3 3 2 4 3" xfId="46109" xr:uid="{00000000-0005-0000-0000-00004A830000}"/>
    <cellStyle name="Normal 7 5 3 3 2 5" xfId="20090" xr:uid="{00000000-0005-0000-0000-00004B830000}"/>
    <cellStyle name="Normal 7 5 3 3 2 6" xfId="37436" xr:uid="{00000000-0005-0000-0000-00004C830000}"/>
    <cellStyle name="Normal 7 5 3 3 3" xfId="1659" xr:uid="{00000000-0005-0000-0000-00004D830000}"/>
    <cellStyle name="Normal 7 5 3 3 3 2" xfId="7441" xr:uid="{00000000-0005-0000-0000-00004E830000}"/>
    <cellStyle name="Normal 7 5 3 3 3 2 2" xfId="16114" xr:uid="{00000000-0005-0000-0000-00004F830000}"/>
    <cellStyle name="Normal 7 5 3 3 3 2 2 2" xfId="33467" xr:uid="{00000000-0005-0000-0000-000050830000}"/>
    <cellStyle name="Normal 7 5 3 3 3 2 2 3" xfId="50813" xr:uid="{00000000-0005-0000-0000-000051830000}"/>
    <cellStyle name="Normal 7 5 3 3 3 2 3" xfId="24794" xr:uid="{00000000-0005-0000-0000-000052830000}"/>
    <cellStyle name="Normal 7 5 3 3 3 2 4" xfId="42140" xr:uid="{00000000-0005-0000-0000-000053830000}"/>
    <cellStyle name="Normal 7 5 3 3 3 3" xfId="5285" xr:uid="{00000000-0005-0000-0000-000054830000}"/>
    <cellStyle name="Normal 7 5 3 3 3 3 2" xfId="13958" xr:uid="{00000000-0005-0000-0000-000055830000}"/>
    <cellStyle name="Normal 7 5 3 3 3 3 2 2" xfId="31311" xr:uid="{00000000-0005-0000-0000-000056830000}"/>
    <cellStyle name="Normal 7 5 3 3 3 3 2 3" xfId="48657" xr:uid="{00000000-0005-0000-0000-000057830000}"/>
    <cellStyle name="Normal 7 5 3 3 3 3 3" xfId="22638" xr:uid="{00000000-0005-0000-0000-000058830000}"/>
    <cellStyle name="Normal 7 5 3 3 3 3 4" xfId="39984" xr:uid="{00000000-0005-0000-0000-000059830000}"/>
    <cellStyle name="Normal 7 5 3 3 3 4" xfId="10332" xr:uid="{00000000-0005-0000-0000-00005A830000}"/>
    <cellStyle name="Normal 7 5 3 3 3 4 2" xfId="27685" xr:uid="{00000000-0005-0000-0000-00005B830000}"/>
    <cellStyle name="Normal 7 5 3 3 3 4 3" xfId="45031" xr:uid="{00000000-0005-0000-0000-00005C830000}"/>
    <cellStyle name="Normal 7 5 3 3 3 5" xfId="19012" xr:uid="{00000000-0005-0000-0000-00005D830000}"/>
    <cellStyle name="Normal 7 5 3 3 3 6" xfId="36358" xr:uid="{00000000-0005-0000-0000-00005E830000}"/>
    <cellStyle name="Normal 7 5 3 3 4" xfId="6706" xr:uid="{00000000-0005-0000-0000-00005F830000}"/>
    <cellStyle name="Normal 7 5 3 3 4 2" xfId="15379" xr:uid="{00000000-0005-0000-0000-000060830000}"/>
    <cellStyle name="Normal 7 5 3 3 4 2 2" xfId="32732" xr:uid="{00000000-0005-0000-0000-000061830000}"/>
    <cellStyle name="Normal 7 5 3 3 4 2 3" xfId="50078" xr:uid="{00000000-0005-0000-0000-000062830000}"/>
    <cellStyle name="Normal 7 5 3 3 4 3" xfId="24059" xr:uid="{00000000-0005-0000-0000-000063830000}"/>
    <cellStyle name="Normal 7 5 3 3 4 4" xfId="41405" xr:uid="{00000000-0005-0000-0000-000064830000}"/>
    <cellStyle name="Normal 7 5 3 3 5" xfId="3472" xr:uid="{00000000-0005-0000-0000-000065830000}"/>
    <cellStyle name="Normal 7 5 3 3 5 2" xfId="12145" xr:uid="{00000000-0005-0000-0000-000066830000}"/>
    <cellStyle name="Normal 7 5 3 3 5 2 2" xfId="29498" xr:uid="{00000000-0005-0000-0000-000067830000}"/>
    <cellStyle name="Normal 7 5 3 3 5 2 3" xfId="46844" xr:uid="{00000000-0005-0000-0000-000068830000}"/>
    <cellStyle name="Normal 7 5 3 3 5 3" xfId="20825" xr:uid="{00000000-0005-0000-0000-000069830000}"/>
    <cellStyle name="Normal 7 5 3 3 5 4" xfId="38171" xr:uid="{00000000-0005-0000-0000-00006A830000}"/>
    <cellStyle name="Normal 7 5 3 3 6" xfId="9597" xr:uid="{00000000-0005-0000-0000-00006B830000}"/>
    <cellStyle name="Normal 7 5 3 3 6 2" xfId="26950" xr:uid="{00000000-0005-0000-0000-00006C830000}"/>
    <cellStyle name="Normal 7 5 3 3 6 3" xfId="44296" xr:uid="{00000000-0005-0000-0000-00006D830000}"/>
    <cellStyle name="Normal 7 5 3 3 7" xfId="18277" xr:uid="{00000000-0005-0000-0000-00006E830000}"/>
    <cellStyle name="Normal 7 5 3 3 8" xfId="35623" xr:uid="{00000000-0005-0000-0000-00006F830000}"/>
    <cellStyle name="Normal 7 5 3 4" xfId="434" xr:uid="{00000000-0005-0000-0000-000070830000}"/>
    <cellStyle name="Normal 7 5 3 4 2" xfId="2247" xr:uid="{00000000-0005-0000-0000-000071830000}"/>
    <cellStyle name="Normal 7 5 3 4 2 2" xfId="8029" xr:uid="{00000000-0005-0000-0000-000072830000}"/>
    <cellStyle name="Normal 7 5 3 4 2 2 2" xfId="16702" xr:uid="{00000000-0005-0000-0000-000073830000}"/>
    <cellStyle name="Normal 7 5 3 4 2 2 2 2" xfId="34055" xr:uid="{00000000-0005-0000-0000-000074830000}"/>
    <cellStyle name="Normal 7 5 3 4 2 2 2 3" xfId="51401" xr:uid="{00000000-0005-0000-0000-000075830000}"/>
    <cellStyle name="Normal 7 5 3 4 2 2 3" xfId="25382" xr:uid="{00000000-0005-0000-0000-000076830000}"/>
    <cellStyle name="Normal 7 5 3 4 2 2 4" xfId="42728" xr:uid="{00000000-0005-0000-0000-000077830000}"/>
    <cellStyle name="Normal 7 5 3 4 2 3" xfId="5530" xr:uid="{00000000-0005-0000-0000-000078830000}"/>
    <cellStyle name="Normal 7 5 3 4 2 3 2" xfId="14203" xr:uid="{00000000-0005-0000-0000-000079830000}"/>
    <cellStyle name="Normal 7 5 3 4 2 3 2 2" xfId="31556" xr:uid="{00000000-0005-0000-0000-00007A830000}"/>
    <cellStyle name="Normal 7 5 3 4 2 3 2 3" xfId="48902" xr:uid="{00000000-0005-0000-0000-00007B830000}"/>
    <cellStyle name="Normal 7 5 3 4 2 3 3" xfId="22883" xr:uid="{00000000-0005-0000-0000-00007C830000}"/>
    <cellStyle name="Normal 7 5 3 4 2 3 4" xfId="40229" xr:uid="{00000000-0005-0000-0000-00007D830000}"/>
    <cellStyle name="Normal 7 5 3 4 2 4" xfId="10920" xr:uid="{00000000-0005-0000-0000-00007E830000}"/>
    <cellStyle name="Normal 7 5 3 4 2 4 2" xfId="28273" xr:uid="{00000000-0005-0000-0000-00007F830000}"/>
    <cellStyle name="Normal 7 5 3 4 2 4 3" xfId="45619" xr:uid="{00000000-0005-0000-0000-000080830000}"/>
    <cellStyle name="Normal 7 5 3 4 2 5" xfId="19600" xr:uid="{00000000-0005-0000-0000-000081830000}"/>
    <cellStyle name="Normal 7 5 3 4 2 6" xfId="36946" xr:uid="{00000000-0005-0000-0000-000082830000}"/>
    <cellStyle name="Normal 7 5 3 4 3" xfId="6216" xr:uid="{00000000-0005-0000-0000-000083830000}"/>
    <cellStyle name="Normal 7 5 3 4 3 2" xfId="14889" xr:uid="{00000000-0005-0000-0000-000084830000}"/>
    <cellStyle name="Normal 7 5 3 4 3 2 2" xfId="32242" xr:uid="{00000000-0005-0000-0000-000085830000}"/>
    <cellStyle name="Normal 7 5 3 4 3 2 3" xfId="49588" xr:uid="{00000000-0005-0000-0000-000086830000}"/>
    <cellStyle name="Normal 7 5 3 4 3 3" xfId="23569" xr:uid="{00000000-0005-0000-0000-000087830000}"/>
    <cellStyle name="Normal 7 5 3 4 3 4" xfId="40915" xr:uid="{00000000-0005-0000-0000-000088830000}"/>
    <cellStyle name="Normal 7 5 3 4 4" xfId="4060" xr:uid="{00000000-0005-0000-0000-000089830000}"/>
    <cellStyle name="Normal 7 5 3 4 4 2" xfId="12733" xr:uid="{00000000-0005-0000-0000-00008A830000}"/>
    <cellStyle name="Normal 7 5 3 4 4 2 2" xfId="30086" xr:uid="{00000000-0005-0000-0000-00008B830000}"/>
    <cellStyle name="Normal 7 5 3 4 4 2 3" xfId="47432" xr:uid="{00000000-0005-0000-0000-00008C830000}"/>
    <cellStyle name="Normal 7 5 3 4 4 3" xfId="21413" xr:uid="{00000000-0005-0000-0000-00008D830000}"/>
    <cellStyle name="Normal 7 5 3 4 4 4" xfId="38759" xr:uid="{00000000-0005-0000-0000-00008E830000}"/>
    <cellStyle name="Normal 7 5 3 4 5" xfId="9107" xr:uid="{00000000-0005-0000-0000-00008F830000}"/>
    <cellStyle name="Normal 7 5 3 4 5 2" xfId="26460" xr:uid="{00000000-0005-0000-0000-000090830000}"/>
    <cellStyle name="Normal 7 5 3 4 5 3" xfId="43806" xr:uid="{00000000-0005-0000-0000-000091830000}"/>
    <cellStyle name="Normal 7 5 3 4 6" xfId="17787" xr:uid="{00000000-0005-0000-0000-000092830000}"/>
    <cellStyle name="Normal 7 5 3 4 7" xfId="35133" xr:uid="{00000000-0005-0000-0000-000093830000}"/>
    <cellStyle name="Normal 7 5 3 5" xfId="2002" xr:uid="{00000000-0005-0000-0000-000094830000}"/>
    <cellStyle name="Normal 7 5 3 5 2" xfId="7784" xr:uid="{00000000-0005-0000-0000-000095830000}"/>
    <cellStyle name="Normal 7 5 3 5 2 2" xfId="16457" xr:uid="{00000000-0005-0000-0000-000096830000}"/>
    <cellStyle name="Normal 7 5 3 5 2 2 2" xfId="33810" xr:uid="{00000000-0005-0000-0000-000097830000}"/>
    <cellStyle name="Normal 7 5 3 5 2 2 3" xfId="51156" xr:uid="{00000000-0005-0000-0000-000098830000}"/>
    <cellStyle name="Normal 7 5 3 5 2 3" xfId="25137" xr:uid="{00000000-0005-0000-0000-000099830000}"/>
    <cellStyle name="Normal 7 5 3 5 2 4" xfId="42483" xr:uid="{00000000-0005-0000-0000-00009A830000}"/>
    <cellStyle name="Normal 7 5 3 5 3" xfId="3815" xr:uid="{00000000-0005-0000-0000-00009B830000}"/>
    <cellStyle name="Normal 7 5 3 5 3 2" xfId="12488" xr:uid="{00000000-0005-0000-0000-00009C830000}"/>
    <cellStyle name="Normal 7 5 3 5 3 2 2" xfId="29841" xr:uid="{00000000-0005-0000-0000-00009D830000}"/>
    <cellStyle name="Normal 7 5 3 5 3 2 3" xfId="47187" xr:uid="{00000000-0005-0000-0000-00009E830000}"/>
    <cellStyle name="Normal 7 5 3 5 3 3" xfId="21168" xr:uid="{00000000-0005-0000-0000-00009F830000}"/>
    <cellStyle name="Normal 7 5 3 5 3 4" xfId="38514" xr:uid="{00000000-0005-0000-0000-0000A0830000}"/>
    <cellStyle name="Normal 7 5 3 5 4" xfId="10675" xr:uid="{00000000-0005-0000-0000-0000A1830000}"/>
    <cellStyle name="Normal 7 5 3 5 4 2" xfId="28028" xr:uid="{00000000-0005-0000-0000-0000A2830000}"/>
    <cellStyle name="Normal 7 5 3 5 4 3" xfId="45374" xr:uid="{00000000-0005-0000-0000-0000A3830000}"/>
    <cellStyle name="Normal 7 5 3 5 5" xfId="19355" xr:uid="{00000000-0005-0000-0000-0000A4830000}"/>
    <cellStyle name="Normal 7 5 3 5 6" xfId="36701" xr:uid="{00000000-0005-0000-0000-0000A5830000}"/>
    <cellStyle name="Normal 7 5 3 6" xfId="1169" xr:uid="{00000000-0005-0000-0000-0000A6830000}"/>
    <cellStyle name="Normal 7 5 3 6 2" xfId="6951" xr:uid="{00000000-0005-0000-0000-0000A7830000}"/>
    <cellStyle name="Normal 7 5 3 6 2 2" xfId="15624" xr:uid="{00000000-0005-0000-0000-0000A8830000}"/>
    <cellStyle name="Normal 7 5 3 6 2 2 2" xfId="32977" xr:uid="{00000000-0005-0000-0000-0000A9830000}"/>
    <cellStyle name="Normal 7 5 3 6 2 2 3" xfId="50323" xr:uid="{00000000-0005-0000-0000-0000AA830000}"/>
    <cellStyle name="Normal 7 5 3 6 2 3" xfId="24304" xr:uid="{00000000-0005-0000-0000-0000AB830000}"/>
    <cellStyle name="Normal 7 5 3 6 2 4" xfId="41650" xr:uid="{00000000-0005-0000-0000-0000AC830000}"/>
    <cellStyle name="Normal 7 5 3 6 3" xfId="4795" xr:uid="{00000000-0005-0000-0000-0000AD830000}"/>
    <cellStyle name="Normal 7 5 3 6 3 2" xfId="13468" xr:uid="{00000000-0005-0000-0000-0000AE830000}"/>
    <cellStyle name="Normal 7 5 3 6 3 2 2" xfId="30821" xr:uid="{00000000-0005-0000-0000-0000AF830000}"/>
    <cellStyle name="Normal 7 5 3 6 3 2 3" xfId="48167" xr:uid="{00000000-0005-0000-0000-0000B0830000}"/>
    <cellStyle name="Normal 7 5 3 6 3 3" xfId="22148" xr:uid="{00000000-0005-0000-0000-0000B1830000}"/>
    <cellStyle name="Normal 7 5 3 6 3 4" xfId="39494" xr:uid="{00000000-0005-0000-0000-0000B2830000}"/>
    <cellStyle name="Normal 7 5 3 6 4" xfId="9842" xr:uid="{00000000-0005-0000-0000-0000B3830000}"/>
    <cellStyle name="Normal 7 5 3 6 4 2" xfId="27195" xr:uid="{00000000-0005-0000-0000-0000B4830000}"/>
    <cellStyle name="Normal 7 5 3 6 4 3" xfId="44541" xr:uid="{00000000-0005-0000-0000-0000B5830000}"/>
    <cellStyle name="Normal 7 5 3 6 5" xfId="18522" xr:uid="{00000000-0005-0000-0000-0000B6830000}"/>
    <cellStyle name="Normal 7 5 3 6 6" xfId="35868" xr:uid="{00000000-0005-0000-0000-0000B7830000}"/>
    <cellStyle name="Normal 7 5 3 7" xfId="5971" xr:uid="{00000000-0005-0000-0000-0000B8830000}"/>
    <cellStyle name="Normal 7 5 3 7 2" xfId="14644" xr:uid="{00000000-0005-0000-0000-0000B9830000}"/>
    <cellStyle name="Normal 7 5 3 7 2 2" xfId="31997" xr:uid="{00000000-0005-0000-0000-0000BA830000}"/>
    <cellStyle name="Normal 7 5 3 7 2 3" xfId="49343" xr:uid="{00000000-0005-0000-0000-0000BB830000}"/>
    <cellStyle name="Normal 7 5 3 7 3" xfId="23324" xr:uid="{00000000-0005-0000-0000-0000BC830000}"/>
    <cellStyle name="Normal 7 5 3 7 4" xfId="40670" xr:uid="{00000000-0005-0000-0000-0000BD830000}"/>
    <cellStyle name="Normal 7 5 3 8" xfId="2982" xr:uid="{00000000-0005-0000-0000-0000BE830000}"/>
    <cellStyle name="Normal 7 5 3 8 2" xfId="11655" xr:uid="{00000000-0005-0000-0000-0000BF830000}"/>
    <cellStyle name="Normal 7 5 3 8 2 2" xfId="29008" xr:uid="{00000000-0005-0000-0000-0000C0830000}"/>
    <cellStyle name="Normal 7 5 3 8 2 3" xfId="46354" xr:uid="{00000000-0005-0000-0000-0000C1830000}"/>
    <cellStyle name="Normal 7 5 3 8 3" xfId="20335" xr:uid="{00000000-0005-0000-0000-0000C2830000}"/>
    <cellStyle name="Normal 7 5 3 8 4" xfId="37681" xr:uid="{00000000-0005-0000-0000-0000C3830000}"/>
    <cellStyle name="Normal 7 5 3 9" xfId="8862" xr:uid="{00000000-0005-0000-0000-0000C4830000}"/>
    <cellStyle name="Normal 7 5 3 9 2" xfId="26215" xr:uid="{00000000-0005-0000-0000-0000C5830000}"/>
    <cellStyle name="Normal 7 5 3 9 3" xfId="43561" xr:uid="{00000000-0005-0000-0000-0000C6830000}"/>
    <cellStyle name="Normal 7 5 4" xfId="287" xr:uid="{00000000-0005-0000-0000-0000C7830000}"/>
    <cellStyle name="Normal 7 5 4 10" xfId="34986" xr:uid="{00000000-0005-0000-0000-0000C8830000}"/>
    <cellStyle name="Normal 7 5 4 2" xfId="1022" xr:uid="{00000000-0005-0000-0000-0000C9830000}"/>
    <cellStyle name="Normal 7 5 4 2 2" xfId="2835" xr:uid="{00000000-0005-0000-0000-0000CA830000}"/>
    <cellStyle name="Normal 7 5 4 2 2 2" xfId="8617" xr:uid="{00000000-0005-0000-0000-0000CB830000}"/>
    <cellStyle name="Normal 7 5 4 2 2 2 2" xfId="17290" xr:uid="{00000000-0005-0000-0000-0000CC830000}"/>
    <cellStyle name="Normal 7 5 4 2 2 2 2 2" xfId="34643" xr:uid="{00000000-0005-0000-0000-0000CD830000}"/>
    <cellStyle name="Normal 7 5 4 2 2 2 2 3" xfId="51989" xr:uid="{00000000-0005-0000-0000-0000CE830000}"/>
    <cellStyle name="Normal 7 5 4 2 2 2 3" xfId="25970" xr:uid="{00000000-0005-0000-0000-0000CF830000}"/>
    <cellStyle name="Normal 7 5 4 2 2 2 4" xfId="43316" xr:uid="{00000000-0005-0000-0000-0000D0830000}"/>
    <cellStyle name="Normal 7 5 4 2 2 3" xfId="4648" xr:uid="{00000000-0005-0000-0000-0000D1830000}"/>
    <cellStyle name="Normal 7 5 4 2 2 3 2" xfId="13321" xr:uid="{00000000-0005-0000-0000-0000D2830000}"/>
    <cellStyle name="Normal 7 5 4 2 2 3 2 2" xfId="30674" xr:uid="{00000000-0005-0000-0000-0000D3830000}"/>
    <cellStyle name="Normal 7 5 4 2 2 3 2 3" xfId="48020" xr:uid="{00000000-0005-0000-0000-0000D4830000}"/>
    <cellStyle name="Normal 7 5 4 2 2 3 3" xfId="22001" xr:uid="{00000000-0005-0000-0000-0000D5830000}"/>
    <cellStyle name="Normal 7 5 4 2 2 3 4" xfId="39347" xr:uid="{00000000-0005-0000-0000-0000D6830000}"/>
    <cellStyle name="Normal 7 5 4 2 2 4" xfId="11508" xr:uid="{00000000-0005-0000-0000-0000D7830000}"/>
    <cellStyle name="Normal 7 5 4 2 2 4 2" xfId="28861" xr:uid="{00000000-0005-0000-0000-0000D8830000}"/>
    <cellStyle name="Normal 7 5 4 2 2 4 3" xfId="46207" xr:uid="{00000000-0005-0000-0000-0000D9830000}"/>
    <cellStyle name="Normal 7 5 4 2 2 5" xfId="20188" xr:uid="{00000000-0005-0000-0000-0000DA830000}"/>
    <cellStyle name="Normal 7 5 4 2 2 6" xfId="37534" xr:uid="{00000000-0005-0000-0000-0000DB830000}"/>
    <cellStyle name="Normal 7 5 4 2 3" xfId="1757" xr:uid="{00000000-0005-0000-0000-0000DC830000}"/>
    <cellStyle name="Normal 7 5 4 2 3 2" xfId="7539" xr:uid="{00000000-0005-0000-0000-0000DD830000}"/>
    <cellStyle name="Normal 7 5 4 2 3 2 2" xfId="16212" xr:uid="{00000000-0005-0000-0000-0000DE830000}"/>
    <cellStyle name="Normal 7 5 4 2 3 2 2 2" xfId="33565" xr:uid="{00000000-0005-0000-0000-0000DF830000}"/>
    <cellStyle name="Normal 7 5 4 2 3 2 2 3" xfId="50911" xr:uid="{00000000-0005-0000-0000-0000E0830000}"/>
    <cellStyle name="Normal 7 5 4 2 3 2 3" xfId="24892" xr:uid="{00000000-0005-0000-0000-0000E1830000}"/>
    <cellStyle name="Normal 7 5 4 2 3 2 4" xfId="42238" xr:uid="{00000000-0005-0000-0000-0000E2830000}"/>
    <cellStyle name="Normal 7 5 4 2 3 3" xfId="5383" xr:uid="{00000000-0005-0000-0000-0000E3830000}"/>
    <cellStyle name="Normal 7 5 4 2 3 3 2" xfId="14056" xr:uid="{00000000-0005-0000-0000-0000E4830000}"/>
    <cellStyle name="Normal 7 5 4 2 3 3 2 2" xfId="31409" xr:uid="{00000000-0005-0000-0000-0000E5830000}"/>
    <cellStyle name="Normal 7 5 4 2 3 3 2 3" xfId="48755" xr:uid="{00000000-0005-0000-0000-0000E6830000}"/>
    <cellStyle name="Normal 7 5 4 2 3 3 3" xfId="22736" xr:uid="{00000000-0005-0000-0000-0000E7830000}"/>
    <cellStyle name="Normal 7 5 4 2 3 3 4" xfId="40082" xr:uid="{00000000-0005-0000-0000-0000E8830000}"/>
    <cellStyle name="Normal 7 5 4 2 3 4" xfId="10430" xr:uid="{00000000-0005-0000-0000-0000E9830000}"/>
    <cellStyle name="Normal 7 5 4 2 3 4 2" xfId="27783" xr:uid="{00000000-0005-0000-0000-0000EA830000}"/>
    <cellStyle name="Normal 7 5 4 2 3 4 3" xfId="45129" xr:uid="{00000000-0005-0000-0000-0000EB830000}"/>
    <cellStyle name="Normal 7 5 4 2 3 5" xfId="19110" xr:uid="{00000000-0005-0000-0000-0000EC830000}"/>
    <cellStyle name="Normal 7 5 4 2 3 6" xfId="36456" xr:uid="{00000000-0005-0000-0000-0000ED830000}"/>
    <cellStyle name="Normal 7 5 4 2 4" xfId="6804" xr:uid="{00000000-0005-0000-0000-0000EE830000}"/>
    <cellStyle name="Normal 7 5 4 2 4 2" xfId="15477" xr:uid="{00000000-0005-0000-0000-0000EF830000}"/>
    <cellStyle name="Normal 7 5 4 2 4 2 2" xfId="32830" xr:uid="{00000000-0005-0000-0000-0000F0830000}"/>
    <cellStyle name="Normal 7 5 4 2 4 2 3" xfId="50176" xr:uid="{00000000-0005-0000-0000-0000F1830000}"/>
    <cellStyle name="Normal 7 5 4 2 4 3" xfId="24157" xr:uid="{00000000-0005-0000-0000-0000F2830000}"/>
    <cellStyle name="Normal 7 5 4 2 4 4" xfId="41503" xr:uid="{00000000-0005-0000-0000-0000F3830000}"/>
    <cellStyle name="Normal 7 5 4 2 5" xfId="3570" xr:uid="{00000000-0005-0000-0000-0000F4830000}"/>
    <cellStyle name="Normal 7 5 4 2 5 2" xfId="12243" xr:uid="{00000000-0005-0000-0000-0000F5830000}"/>
    <cellStyle name="Normal 7 5 4 2 5 2 2" xfId="29596" xr:uid="{00000000-0005-0000-0000-0000F6830000}"/>
    <cellStyle name="Normal 7 5 4 2 5 2 3" xfId="46942" xr:uid="{00000000-0005-0000-0000-0000F7830000}"/>
    <cellStyle name="Normal 7 5 4 2 5 3" xfId="20923" xr:uid="{00000000-0005-0000-0000-0000F8830000}"/>
    <cellStyle name="Normal 7 5 4 2 5 4" xfId="38269" xr:uid="{00000000-0005-0000-0000-0000F9830000}"/>
    <cellStyle name="Normal 7 5 4 2 6" xfId="9695" xr:uid="{00000000-0005-0000-0000-0000FA830000}"/>
    <cellStyle name="Normal 7 5 4 2 6 2" xfId="27048" xr:uid="{00000000-0005-0000-0000-0000FB830000}"/>
    <cellStyle name="Normal 7 5 4 2 6 3" xfId="44394" xr:uid="{00000000-0005-0000-0000-0000FC830000}"/>
    <cellStyle name="Normal 7 5 4 2 7" xfId="18375" xr:uid="{00000000-0005-0000-0000-0000FD830000}"/>
    <cellStyle name="Normal 7 5 4 2 8" xfId="35721" xr:uid="{00000000-0005-0000-0000-0000FE830000}"/>
    <cellStyle name="Normal 7 5 4 3" xfId="532" xr:uid="{00000000-0005-0000-0000-0000FF830000}"/>
    <cellStyle name="Normal 7 5 4 3 2" xfId="2345" xr:uid="{00000000-0005-0000-0000-000000840000}"/>
    <cellStyle name="Normal 7 5 4 3 2 2" xfId="8127" xr:uid="{00000000-0005-0000-0000-000001840000}"/>
    <cellStyle name="Normal 7 5 4 3 2 2 2" xfId="16800" xr:uid="{00000000-0005-0000-0000-000002840000}"/>
    <cellStyle name="Normal 7 5 4 3 2 2 2 2" xfId="34153" xr:uid="{00000000-0005-0000-0000-000003840000}"/>
    <cellStyle name="Normal 7 5 4 3 2 2 2 3" xfId="51499" xr:uid="{00000000-0005-0000-0000-000004840000}"/>
    <cellStyle name="Normal 7 5 4 3 2 2 3" xfId="25480" xr:uid="{00000000-0005-0000-0000-000005840000}"/>
    <cellStyle name="Normal 7 5 4 3 2 2 4" xfId="42826" xr:uid="{00000000-0005-0000-0000-000006840000}"/>
    <cellStyle name="Normal 7 5 4 3 2 3" xfId="5628" xr:uid="{00000000-0005-0000-0000-000007840000}"/>
    <cellStyle name="Normal 7 5 4 3 2 3 2" xfId="14301" xr:uid="{00000000-0005-0000-0000-000008840000}"/>
    <cellStyle name="Normal 7 5 4 3 2 3 2 2" xfId="31654" xr:uid="{00000000-0005-0000-0000-000009840000}"/>
    <cellStyle name="Normal 7 5 4 3 2 3 2 3" xfId="49000" xr:uid="{00000000-0005-0000-0000-00000A840000}"/>
    <cellStyle name="Normal 7 5 4 3 2 3 3" xfId="22981" xr:uid="{00000000-0005-0000-0000-00000B840000}"/>
    <cellStyle name="Normal 7 5 4 3 2 3 4" xfId="40327" xr:uid="{00000000-0005-0000-0000-00000C840000}"/>
    <cellStyle name="Normal 7 5 4 3 2 4" xfId="11018" xr:uid="{00000000-0005-0000-0000-00000D840000}"/>
    <cellStyle name="Normal 7 5 4 3 2 4 2" xfId="28371" xr:uid="{00000000-0005-0000-0000-00000E840000}"/>
    <cellStyle name="Normal 7 5 4 3 2 4 3" xfId="45717" xr:uid="{00000000-0005-0000-0000-00000F840000}"/>
    <cellStyle name="Normal 7 5 4 3 2 5" xfId="19698" xr:uid="{00000000-0005-0000-0000-000010840000}"/>
    <cellStyle name="Normal 7 5 4 3 2 6" xfId="37044" xr:uid="{00000000-0005-0000-0000-000011840000}"/>
    <cellStyle name="Normal 7 5 4 3 3" xfId="6314" xr:uid="{00000000-0005-0000-0000-000012840000}"/>
    <cellStyle name="Normal 7 5 4 3 3 2" xfId="14987" xr:uid="{00000000-0005-0000-0000-000013840000}"/>
    <cellStyle name="Normal 7 5 4 3 3 2 2" xfId="32340" xr:uid="{00000000-0005-0000-0000-000014840000}"/>
    <cellStyle name="Normal 7 5 4 3 3 2 3" xfId="49686" xr:uid="{00000000-0005-0000-0000-000015840000}"/>
    <cellStyle name="Normal 7 5 4 3 3 3" xfId="23667" xr:uid="{00000000-0005-0000-0000-000016840000}"/>
    <cellStyle name="Normal 7 5 4 3 3 4" xfId="41013" xr:uid="{00000000-0005-0000-0000-000017840000}"/>
    <cellStyle name="Normal 7 5 4 3 4" xfId="4158" xr:uid="{00000000-0005-0000-0000-000018840000}"/>
    <cellStyle name="Normal 7 5 4 3 4 2" xfId="12831" xr:uid="{00000000-0005-0000-0000-000019840000}"/>
    <cellStyle name="Normal 7 5 4 3 4 2 2" xfId="30184" xr:uid="{00000000-0005-0000-0000-00001A840000}"/>
    <cellStyle name="Normal 7 5 4 3 4 2 3" xfId="47530" xr:uid="{00000000-0005-0000-0000-00001B840000}"/>
    <cellStyle name="Normal 7 5 4 3 4 3" xfId="21511" xr:uid="{00000000-0005-0000-0000-00001C840000}"/>
    <cellStyle name="Normal 7 5 4 3 4 4" xfId="38857" xr:uid="{00000000-0005-0000-0000-00001D840000}"/>
    <cellStyle name="Normal 7 5 4 3 5" xfId="9205" xr:uid="{00000000-0005-0000-0000-00001E840000}"/>
    <cellStyle name="Normal 7 5 4 3 5 2" xfId="26558" xr:uid="{00000000-0005-0000-0000-00001F840000}"/>
    <cellStyle name="Normal 7 5 4 3 5 3" xfId="43904" xr:uid="{00000000-0005-0000-0000-000020840000}"/>
    <cellStyle name="Normal 7 5 4 3 6" xfId="17885" xr:uid="{00000000-0005-0000-0000-000021840000}"/>
    <cellStyle name="Normal 7 5 4 3 7" xfId="35231" xr:uid="{00000000-0005-0000-0000-000022840000}"/>
    <cellStyle name="Normal 7 5 4 4" xfId="2100" xr:uid="{00000000-0005-0000-0000-000023840000}"/>
    <cellStyle name="Normal 7 5 4 4 2" xfId="7882" xr:uid="{00000000-0005-0000-0000-000024840000}"/>
    <cellStyle name="Normal 7 5 4 4 2 2" xfId="16555" xr:uid="{00000000-0005-0000-0000-000025840000}"/>
    <cellStyle name="Normal 7 5 4 4 2 2 2" xfId="33908" xr:uid="{00000000-0005-0000-0000-000026840000}"/>
    <cellStyle name="Normal 7 5 4 4 2 2 3" xfId="51254" xr:uid="{00000000-0005-0000-0000-000027840000}"/>
    <cellStyle name="Normal 7 5 4 4 2 3" xfId="25235" xr:uid="{00000000-0005-0000-0000-000028840000}"/>
    <cellStyle name="Normal 7 5 4 4 2 4" xfId="42581" xr:uid="{00000000-0005-0000-0000-000029840000}"/>
    <cellStyle name="Normal 7 5 4 4 3" xfId="3913" xr:uid="{00000000-0005-0000-0000-00002A840000}"/>
    <cellStyle name="Normal 7 5 4 4 3 2" xfId="12586" xr:uid="{00000000-0005-0000-0000-00002B840000}"/>
    <cellStyle name="Normal 7 5 4 4 3 2 2" xfId="29939" xr:uid="{00000000-0005-0000-0000-00002C840000}"/>
    <cellStyle name="Normal 7 5 4 4 3 2 3" xfId="47285" xr:uid="{00000000-0005-0000-0000-00002D840000}"/>
    <cellStyle name="Normal 7 5 4 4 3 3" xfId="21266" xr:uid="{00000000-0005-0000-0000-00002E840000}"/>
    <cellStyle name="Normal 7 5 4 4 3 4" xfId="38612" xr:uid="{00000000-0005-0000-0000-00002F840000}"/>
    <cellStyle name="Normal 7 5 4 4 4" xfId="10773" xr:uid="{00000000-0005-0000-0000-000030840000}"/>
    <cellStyle name="Normal 7 5 4 4 4 2" xfId="28126" xr:uid="{00000000-0005-0000-0000-000031840000}"/>
    <cellStyle name="Normal 7 5 4 4 4 3" xfId="45472" xr:uid="{00000000-0005-0000-0000-000032840000}"/>
    <cellStyle name="Normal 7 5 4 4 5" xfId="19453" xr:uid="{00000000-0005-0000-0000-000033840000}"/>
    <cellStyle name="Normal 7 5 4 4 6" xfId="36799" xr:uid="{00000000-0005-0000-0000-000034840000}"/>
    <cellStyle name="Normal 7 5 4 5" xfId="1267" xr:uid="{00000000-0005-0000-0000-000035840000}"/>
    <cellStyle name="Normal 7 5 4 5 2" xfId="7049" xr:uid="{00000000-0005-0000-0000-000036840000}"/>
    <cellStyle name="Normal 7 5 4 5 2 2" xfId="15722" xr:uid="{00000000-0005-0000-0000-000037840000}"/>
    <cellStyle name="Normal 7 5 4 5 2 2 2" xfId="33075" xr:uid="{00000000-0005-0000-0000-000038840000}"/>
    <cellStyle name="Normal 7 5 4 5 2 2 3" xfId="50421" xr:uid="{00000000-0005-0000-0000-000039840000}"/>
    <cellStyle name="Normal 7 5 4 5 2 3" xfId="24402" xr:uid="{00000000-0005-0000-0000-00003A840000}"/>
    <cellStyle name="Normal 7 5 4 5 2 4" xfId="41748" xr:uid="{00000000-0005-0000-0000-00003B840000}"/>
    <cellStyle name="Normal 7 5 4 5 3" xfId="4893" xr:uid="{00000000-0005-0000-0000-00003C840000}"/>
    <cellStyle name="Normal 7 5 4 5 3 2" xfId="13566" xr:uid="{00000000-0005-0000-0000-00003D840000}"/>
    <cellStyle name="Normal 7 5 4 5 3 2 2" xfId="30919" xr:uid="{00000000-0005-0000-0000-00003E840000}"/>
    <cellStyle name="Normal 7 5 4 5 3 2 3" xfId="48265" xr:uid="{00000000-0005-0000-0000-00003F840000}"/>
    <cellStyle name="Normal 7 5 4 5 3 3" xfId="22246" xr:uid="{00000000-0005-0000-0000-000040840000}"/>
    <cellStyle name="Normal 7 5 4 5 3 4" xfId="39592" xr:uid="{00000000-0005-0000-0000-000041840000}"/>
    <cellStyle name="Normal 7 5 4 5 4" xfId="9940" xr:uid="{00000000-0005-0000-0000-000042840000}"/>
    <cellStyle name="Normal 7 5 4 5 4 2" xfId="27293" xr:uid="{00000000-0005-0000-0000-000043840000}"/>
    <cellStyle name="Normal 7 5 4 5 4 3" xfId="44639" xr:uid="{00000000-0005-0000-0000-000044840000}"/>
    <cellStyle name="Normal 7 5 4 5 5" xfId="18620" xr:uid="{00000000-0005-0000-0000-000045840000}"/>
    <cellStyle name="Normal 7 5 4 5 6" xfId="35966" xr:uid="{00000000-0005-0000-0000-000046840000}"/>
    <cellStyle name="Normal 7 5 4 6" xfId="6069" xr:uid="{00000000-0005-0000-0000-000047840000}"/>
    <cellStyle name="Normal 7 5 4 6 2" xfId="14742" xr:uid="{00000000-0005-0000-0000-000048840000}"/>
    <cellStyle name="Normal 7 5 4 6 2 2" xfId="32095" xr:uid="{00000000-0005-0000-0000-000049840000}"/>
    <cellStyle name="Normal 7 5 4 6 2 3" xfId="49441" xr:uid="{00000000-0005-0000-0000-00004A840000}"/>
    <cellStyle name="Normal 7 5 4 6 3" xfId="23422" xr:uid="{00000000-0005-0000-0000-00004B840000}"/>
    <cellStyle name="Normal 7 5 4 6 4" xfId="40768" xr:uid="{00000000-0005-0000-0000-00004C840000}"/>
    <cellStyle name="Normal 7 5 4 7" xfId="3080" xr:uid="{00000000-0005-0000-0000-00004D840000}"/>
    <cellStyle name="Normal 7 5 4 7 2" xfId="11753" xr:uid="{00000000-0005-0000-0000-00004E840000}"/>
    <cellStyle name="Normal 7 5 4 7 2 2" xfId="29106" xr:uid="{00000000-0005-0000-0000-00004F840000}"/>
    <cellStyle name="Normal 7 5 4 7 2 3" xfId="46452" xr:uid="{00000000-0005-0000-0000-000050840000}"/>
    <cellStyle name="Normal 7 5 4 7 3" xfId="20433" xr:uid="{00000000-0005-0000-0000-000051840000}"/>
    <cellStyle name="Normal 7 5 4 7 4" xfId="37779" xr:uid="{00000000-0005-0000-0000-000052840000}"/>
    <cellStyle name="Normal 7 5 4 8" xfId="8960" xr:uid="{00000000-0005-0000-0000-000053840000}"/>
    <cellStyle name="Normal 7 5 4 8 2" xfId="26313" xr:uid="{00000000-0005-0000-0000-000054840000}"/>
    <cellStyle name="Normal 7 5 4 8 3" xfId="43659" xr:uid="{00000000-0005-0000-0000-000055840000}"/>
    <cellStyle name="Normal 7 5 4 9" xfId="17640" xr:uid="{00000000-0005-0000-0000-000056840000}"/>
    <cellStyle name="Normal 7 5 5" xfId="140" xr:uid="{00000000-0005-0000-0000-000057840000}"/>
    <cellStyle name="Normal 7 5 5 10" xfId="34839" xr:uid="{00000000-0005-0000-0000-000058840000}"/>
    <cellStyle name="Normal 7 5 5 2" xfId="875" xr:uid="{00000000-0005-0000-0000-000059840000}"/>
    <cellStyle name="Normal 7 5 5 2 2" xfId="2688" xr:uid="{00000000-0005-0000-0000-00005A840000}"/>
    <cellStyle name="Normal 7 5 5 2 2 2" xfId="8470" xr:uid="{00000000-0005-0000-0000-00005B840000}"/>
    <cellStyle name="Normal 7 5 5 2 2 2 2" xfId="17143" xr:uid="{00000000-0005-0000-0000-00005C840000}"/>
    <cellStyle name="Normal 7 5 5 2 2 2 2 2" xfId="34496" xr:uid="{00000000-0005-0000-0000-00005D840000}"/>
    <cellStyle name="Normal 7 5 5 2 2 2 2 3" xfId="51842" xr:uid="{00000000-0005-0000-0000-00005E840000}"/>
    <cellStyle name="Normal 7 5 5 2 2 2 3" xfId="25823" xr:uid="{00000000-0005-0000-0000-00005F840000}"/>
    <cellStyle name="Normal 7 5 5 2 2 2 4" xfId="43169" xr:uid="{00000000-0005-0000-0000-000060840000}"/>
    <cellStyle name="Normal 7 5 5 2 2 3" xfId="4501" xr:uid="{00000000-0005-0000-0000-000061840000}"/>
    <cellStyle name="Normal 7 5 5 2 2 3 2" xfId="13174" xr:uid="{00000000-0005-0000-0000-000062840000}"/>
    <cellStyle name="Normal 7 5 5 2 2 3 2 2" xfId="30527" xr:uid="{00000000-0005-0000-0000-000063840000}"/>
    <cellStyle name="Normal 7 5 5 2 2 3 2 3" xfId="47873" xr:uid="{00000000-0005-0000-0000-000064840000}"/>
    <cellStyle name="Normal 7 5 5 2 2 3 3" xfId="21854" xr:uid="{00000000-0005-0000-0000-000065840000}"/>
    <cellStyle name="Normal 7 5 5 2 2 3 4" xfId="39200" xr:uid="{00000000-0005-0000-0000-000066840000}"/>
    <cellStyle name="Normal 7 5 5 2 2 4" xfId="11361" xr:uid="{00000000-0005-0000-0000-000067840000}"/>
    <cellStyle name="Normal 7 5 5 2 2 4 2" xfId="28714" xr:uid="{00000000-0005-0000-0000-000068840000}"/>
    <cellStyle name="Normal 7 5 5 2 2 4 3" xfId="46060" xr:uid="{00000000-0005-0000-0000-000069840000}"/>
    <cellStyle name="Normal 7 5 5 2 2 5" xfId="20041" xr:uid="{00000000-0005-0000-0000-00006A840000}"/>
    <cellStyle name="Normal 7 5 5 2 2 6" xfId="37387" xr:uid="{00000000-0005-0000-0000-00006B840000}"/>
    <cellStyle name="Normal 7 5 5 2 3" xfId="1610" xr:uid="{00000000-0005-0000-0000-00006C840000}"/>
    <cellStyle name="Normal 7 5 5 2 3 2" xfId="7392" xr:uid="{00000000-0005-0000-0000-00006D840000}"/>
    <cellStyle name="Normal 7 5 5 2 3 2 2" xfId="16065" xr:uid="{00000000-0005-0000-0000-00006E840000}"/>
    <cellStyle name="Normal 7 5 5 2 3 2 2 2" xfId="33418" xr:uid="{00000000-0005-0000-0000-00006F840000}"/>
    <cellStyle name="Normal 7 5 5 2 3 2 2 3" xfId="50764" xr:uid="{00000000-0005-0000-0000-000070840000}"/>
    <cellStyle name="Normal 7 5 5 2 3 2 3" xfId="24745" xr:uid="{00000000-0005-0000-0000-000071840000}"/>
    <cellStyle name="Normal 7 5 5 2 3 2 4" xfId="42091" xr:uid="{00000000-0005-0000-0000-000072840000}"/>
    <cellStyle name="Normal 7 5 5 2 3 3" xfId="5236" xr:uid="{00000000-0005-0000-0000-000073840000}"/>
    <cellStyle name="Normal 7 5 5 2 3 3 2" xfId="13909" xr:uid="{00000000-0005-0000-0000-000074840000}"/>
    <cellStyle name="Normal 7 5 5 2 3 3 2 2" xfId="31262" xr:uid="{00000000-0005-0000-0000-000075840000}"/>
    <cellStyle name="Normal 7 5 5 2 3 3 2 3" xfId="48608" xr:uid="{00000000-0005-0000-0000-000076840000}"/>
    <cellStyle name="Normal 7 5 5 2 3 3 3" xfId="22589" xr:uid="{00000000-0005-0000-0000-000077840000}"/>
    <cellStyle name="Normal 7 5 5 2 3 3 4" xfId="39935" xr:uid="{00000000-0005-0000-0000-000078840000}"/>
    <cellStyle name="Normal 7 5 5 2 3 4" xfId="10283" xr:uid="{00000000-0005-0000-0000-000079840000}"/>
    <cellStyle name="Normal 7 5 5 2 3 4 2" xfId="27636" xr:uid="{00000000-0005-0000-0000-00007A840000}"/>
    <cellStyle name="Normal 7 5 5 2 3 4 3" xfId="44982" xr:uid="{00000000-0005-0000-0000-00007B840000}"/>
    <cellStyle name="Normal 7 5 5 2 3 5" xfId="18963" xr:uid="{00000000-0005-0000-0000-00007C840000}"/>
    <cellStyle name="Normal 7 5 5 2 3 6" xfId="36309" xr:uid="{00000000-0005-0000-0000-00007D840000}"/>
    <cellStyle name="Normal 7 5 5 2 4" xfId="6657" xr:uid="{00000000-0005-0000-0000-00007E840000}"/>
    <cellStyle name="Normal 7 5 5 2 4 2" xfId="15330" xr:uid="{00000000-0005-0000-0000-00007F840000}"/>
    <cellStyle name="Normal 7 5 5 2 4 2 2" xfId="32683" xr:uid="{00000000-0005-0000-0000-000080840000}"/>
    <cellStyle name="Normal 7 5 5 2 4 2 3" xfId="50029" xr:uid="{00000000-0005-0000-0000-000081840000}"/>
    <cellStyle name="Normal 7 5 5 2 4 3" xfId="24010" xr:uid="{00000000-0005-0000-0000-000082840000}"/>
    <cellStyle name="Normal 7 5 5 2 4 4" xfId="41356" xr:uid="{00000000-0005-0000-0000-000083840000}"/>
    <cellStyle name="Normal 7 5 5 2 5" xfId="3423" xr:uid="{00000000-0005-0000-0000-000084840000}"/>
    <cellStyle name="Normal 7 5 5 2 5 2" xfId="12096" xr:uid="{00000000-0005-0000-0000-000085840000}"/>
    <cellStyle name="Normal 7 5 5 2 5 2 2" xfId="29449" xr:uid="{00000000-0005-0000-0000-000086840000}"/>
    <cellStyle name="Normal 7 5 5 2 5 2 3" xfId="46795" xr:uid="{00000000-0005-0000-0000-000087840000}"/>
    <cellStyle name="Normal 7 5 5 2 5 3" xfId="20776" xr:uid="{00000000-0005-0000-0000-000088840000}"/>
    <cellStyle name="Normal 7 5 5 2 5 4" xfId="38122" xr:uid="{00000000-0005-0000-0000-000089840000}"/>
    <cellStyle name="Normal 7 5 5 2 6" xfId="9548" xr:uid="{00000000-0005-0000-0000-00008A840000}"/>
    <cellStyle name="Normal 7 5 5 2 6 2" xfId="26901" xr:uid="{00000000-0005-0000-0000-00008B840000}"/>
    <cellStyle name="Normal 7 5 5 2 6 3" xfId="44247" xr:uid="{00000000-0005-0000-0000-00008C840000}"/>
    <cellStyle name="Normal 7 5 5 2 7" xfId="18228" xr:uid="{00000000-0005-0000-0000-00008D840000}"/>
    <cellStyle name="Normal 7 5 5 2 8" xfId="35574" xr:uid="{00000000-0005-0000-0000-00008E840000}"/>
    <cellStyle name="Normal 7 5 5 3" xfId="630" xr:uid="{00000000-0005-0000-0000-00008F840000}"/>
    <cellStyle name="Normal 7 5 5 3 2" xfId="2443" xr:uid="{00000000-0005-0000-0000-000090840000}"/>
    <cellStyle name="Normal 7 5 5 3 2 2" xfId="8225" xr:uid="{00000000-0005-0000-0000-000091840000}"/>
    <cellStyle name="Normal 7 5 5 3 2 2 2" xfId="16898" xr:uid="{00000000-0005-0000-0000-000092840000}"/>
    <cellStyle name="Normal 7 5 5 3 2 2 2 2" xfId="34251" xr:uid="{00000000-0005-0000-0000-000093840000}"/>
    <cellStyle name="Normal 7 5 5 3 2 2 2 3" xfId="51597" xr:uid="{00000000-0005-0000-0000-000094840000}"/>
    <cellStyle name="Normal 7 5 5 3 2 2 3" xfId="25578" xr:uid="{00000000-0005-0000-0000-000095840000}"/>
    <cellStyle name="Normal 7 5 5 3 2 2 4" xfId="42924" xr:uid="{00000000-0005-0000-0000-000096840000}"/>
    <cellStyle name="Normal 7 5 5 3 2 3" xfId="5726" xr:uid="{00000000-0005-0000-0000-000097840000}"/>
    <cellStyle name="Normal 7 5 5 3 2 3 2" xfId="14399" xr:uid="{00000000-0005-0000-0000-000098840000}"/>
    <cellStyle name="Normal 7 5 5 3 2 3 2 2" xfId="31752" xr:uid="{00000000-0005-0000-0000-000099840000}"/>
    <cellStyle name="Normal 7 5 5 3 2 3 2 3" xfId="49098" xr:uid="{00000000-0005-0000-0000-00009A840000}"/>
    <cellStyle name="Normal 7 5 5 3 2 3 3" xfId="23079" xr:uid="{00000000-0005-0000-0000-00009B840000}"/>
    <cellStyle name="Normal 7 5 5 3 2 3 4" xfId="40425" xr:uid="{00000000-0005-0000-0000-00009C840000}"/>
    <cellStyle name="Normal 7 5 5 3 2 4" xfId="11116" xr:uid="{00000000-0005-0000-0000-00009D840000}"/>
    <cellStyle name="Normal 7 5 5 3 2 4 2" xfId="28469" xr:uid="{00000000-0005-0000-0000-00009E840000}"/>
    <cellStyle name="Normal 7 5 5 3 2 4 3" xfId="45815" xr:uid="{00000000-0005-0000-0000-00009F840000}"/>
    <cellStyle name="Normal 7 5 5 3 2 5" xfId="19796" xr:uid="{00000000-0005-0000-0000-0000A0840000}"/>
    <cellStyle name="Normal 7 5 5 3 2 6" xfId="37142" xr:uid="{00000000-0005-0000-0000-0000A1840000}"/>
    <cellStyle name="Normal 7 5 5 3 3" xfId="6412" xr:uid="{00000000-0005-0000-0000-0000A2840000}"/>
    <cellStyle name="Normal 7 5 5 3 3 2" xfId="15085" xr:uid="{00000000-0005-0000-0000-0000A3840000}"/>
    <cellStyle name="Normal 7 5 5 3 3 2 2" xfId="32438" xr:uid="{00000000-0005-0000-0000-0000A4840000}"/>
    <cellStyle name="Normal 7 5 5 3 3 2 3" xfId="49784" xr:uid="{00000000-0005-0000-0000-0000A5840000}"/>
    <cellStyle name="Normal 7 5 5 3 3 3" xfId="23765" xr:uid="{00000000-0005-0000-0000-0000A6840000}"/>
    <cellStyle name="Normal 7 5 5 3 3 4" xfId="41111" xr:uid="{00000000-0005-0000-0000-0000A7840000}"/>
    <cellStyle name="Normal 7 5 5 3 4" xfId="4256" xr:uid="{00000000-0005-0000-0000-0000A8840000}"/>
    <cellStyle name="Normal 7 5 5 3 4 2" xfId="12929" xr:uid="{00000000-0005-0000-0000-0000A9840000}"/>
    <cellStyle name="Normal 7 5 5 3 4 2 2" xfId="30282" xr:uid="{00000000-0005-0000-0000-0000AA840000}"/>
    <cellStyle name="Normal 7 5 5 3 4 2 3" xfId="47628" xr:uid="{00000000-0005-0000-0000-0000AB840000}"/>
    <cellStyle name="Normal 7 5 5 3 4 3" xfId="21609" xr:uid="{00000000-0005-0000-0000-0000AC840000}"/>
    <cellStyle name="Normal 7 5 5 3 4 4" xfId="38955" xr:uid="{00000000-0005-0000-0000-0000AD840000}"/>
    <cellStyle name="Normal 7 5 5 3 5" xfId="9303" xr:uid="{00000000-0005-0000-0000-0000AE840000}"/>
    <cellStyle name="Normal 7 5 5 3 5 2" xfId="26656" xr:uid="{00000000-0005-0000-0000-0000AF840000}"/>
    <cellStyle name="Normal 7 5 5 3 5 3" xfId="44002" xr:uid="{00000000-0005-0000-0000-0000B0840000}"/>
    <cellStyle name="Normal 7 5 5 3 6" xfId="17983" xr:uid="{00000000-0005-0000-0000-0000B1840000}"/>
    <cellStyle name="Normal 7 5 5 3 7" xfId="35329" xr:uid="{00000000-0005-0000-0000-0000B2840000}"/>
    <cellStyle name="Normal 7 5 5 4" xfId="1953" xr:uid="{00000000-0005-0000-0000-0000B3840000}"/>
    <cellStyle name="Normal 7 5 5 4 2" xfId="7735" xr:uid="{00000000-0005-0000-0000-0000B4840000}"/>
    <cellStyle name="Normal 7 5 5 4 2 2" xfId="16408" xr:uid="{00000000-0005-0000-0000-0000B5840000}"/>
    <cellStyle name="Normal 7 5 5 4 2 2 2" xfId="33761" xr:uid="{00000000-0005-0000-0000-0000B6840000}"/>
    <cellStyle name="Normal 7 5 5 4 2 2 3" xfId="51107" xr:uid="{00000000-0005-0000-0000-0000B7840000}"/>
    <cellStyle name="Normal 7 5 5 4 2 3" xfId="25088" xr:uid="{00000000-0005-0000-0000-0000B8840000}"/>
    <cellStyle name="Normal 7 5 5 4 2 4" xfId="42434" xr:uid="{00000000-0005-0000-0000-0000B9840000}"/>
    <cellStyle name="Normal 7 5 5 4 3" xfId="3766" xr:uid="{00000000-0005-0000-0000-0000BA840000}"/>
    <cellStyle name="Normal 7 5 5 4 3 2" xfId="12439" xr:uid="{00000000-0005-0000-0000-0000BB840000}"/>
    <cellStyle name="Normal 7 5 5 4 3 2 2" xfId="29792" xr:uid="{00000000-0005-0000-0000-0000BC840000}"/>
    <cellStyle name="Normal 7 5 5 4 3 2 3" xfId="47138" xr:uid="{00000000-0005-0000-0000-0000BD840000}"/>
    <cellStyle name="Normal 7 5 5 4 3 3" xfId="21119" xr:uid="{00000000-0005-0000-0000-0000BE840000}"/>
    <cellStyle name="Normal 7 5 5 4 3 4" xfId="38465" xr:uid="{00000000-0005-0000-0000-0000BF840000}"/>
    <cellStyle name="Normal 7 5 5 4 4" xfId="10626" xr:uid="{00000000-0005-0000-0000-0000C0840000}"/>
    <cellStyle name="Normal 7 5 5 4 4 2" xfId="27979" xr:uid="{00000000-0005-0000-0000-0000C1840000}"/>
    <cellStyle name="Normal 7 5 5 4 4 3" xfId="45325" xr:uid="{00000000-0005-0000-0000-0000C2840000}"/>
    <cellStyle name="Normal 7 5 5 4 5" xfId="19306" xr:uid="{00000000-0005-0000-0000-0000C3840000}"/>
    <cellStyle name="Normal 7 5 5 4 6" xfId="36652" xr:uid="{00000000-0005-0000-0000-0000C4840000}"/>
    <cellStyle name="Normal 7 5 5 5" xfId="1365" xr:uid="{00000000-0005-0000-0000-0000C5840000}"/>
    <cellStyle name="Normal 7 5 5 5 2" xfId="7147" xr:uid="{00000000-0005-0000-0000-0000C6840000}"/>
    <cellStyle name="Normal 7 5 5 5 2 2" xfId="15820" xr:uid="{00000000-0005-0000-0000-0000C7840000}"/>
    <cellStyle name="Normal 7 5 5 5 2 2 2" xfId="33173" xr:uid="{00000000-0005-0000-0000-0000C8840000}"/>
    <cellStyle name="Normal 7 5 5 5 2 2 3" xfId="50519" xr:uid="{00000000-0005-0000-0000-0000C9840000}"/>
    <cellStyle name="Normal 7 5 5 5 2 3" xfId="24500" xr:uid="{00000000-0005-0000-0000-0000CA840000}"/>
    <cellStyle name="Normal 7 5 5 5 2 4" xfId="41846" xr:uid="{00000000-0005-0000-0000-0000CB840000}"/>
    <cellStyle name="Normal 7 5 5 5 3" xfId="4991" xr:uid="{00000000-0005-0000-0000-0000CC840000}"/>
    <cellStyle name="Normal 7 5 5 5 3 2" xfId="13664" xr:uid="{00000000-0005-0000-0000-0000CD840000}"/>
    <cellStyle name="Normal 7 5 5 5 3 2 2" xfId="31017" xr:uid="{00000000-0005-0000-0000-0000CE840000}"/>
    <cellStyle name="Normal 7 5 5 5 3 2 3" xfId="48363" xr:uid="{00000000-0005-0000-0000-0000CF840000}"/>
    <cellStyle name="Normal 7 5 5 5 3 3" xfId="22344" xr:uid="{00000000-0005-0000-0000-0000D0840000}"/>
    <cellStyle name="Normal 7 5 5 5 3 4" xfId="39690" xr:uid="{00000000-0005-0000-0000-0000D1840000}"/>
    <cellStyle name="Normal 7 5 5 5 4" xfId="10038" xr:uid="{00000000-0005-0000-0000-0000D2840000}"/>
    <cellStyle name="Normal 7 5 5 5 4 2" xfId="27391" xr:uid="{00000000-0005-0000-0000-0000D3840000}"/>
    <cellStyle name="Normal 7 5 5 5 4 3" xfId="44737" xr:uid="{00000000-0005-0000-0000-0000D4840000}"/>
    <cellStyle name="Normal 7 5 5 5 5" xfId="18718" xr:uid="{00000000-0005-0000-0000-0000D5840000}"/>
    <cellStyle name="Normal 7 5 5 5 6" xfId="36064" xr:uid="{00000000-0005-0000-0000-0000D6840000}"/>
    <cellStyle name="Normal 7 5 5 6" xfId="5922" xr:uid="{00000000-0005-0000-0000-0000D7840000}"/>
    <cellStyle name="Normal 7 5 5 6 2" xfId="14595" xr:uid="{00000000-0005-0000-0000-0000D8840000}"/>
    <cellStyle name="Normal 7 5 5 6 2 2" xfId="31948" xr:uid="{00000000-0005-0000-0000-0000D9840000}"/>
    <cellStyle name="Normal 7 5 5 6 2 3" xfId="49294" xr:uid="{00000000-0005-0000-0000-0000DA840000}"/>
    <cellStyle name="Normal 7 5 5 6 3" xfId="23275" xr:uid="{00000000-0005-0000-0000-0000DB840000}"/>
    <cellStyle name="Normal 7 5 5 6 4" xfId="40621" xr:uid="{00000000-0005-0000-0000-0000DC840000}"/>
    <cellStyle name="Normal 7 5 5 7" xfId="3178" xr:uid="{00000000-0005-0000-0000-0000DD840000}"/>
    <cellStyle name="Normal 7 5 5 7 2" xfId="11851" xr:uid="{00000000-0005-0000-0000-0000DE840000}"/>
    <cellStyle name="Normal 7 5 5 7 2 2" xfId="29204" xr:uid="{00000000-0005-0000-0000-0000DF840000}"/>
    <cellStyle name="Normal 7 5 5 7 2 3" xfId="46550" xr:uid="{00000000-0005-0000-0000-0000E0840000}"/>
    <cellStyle name="Normal 7 5 5 7 3" xfId="20531" xr:uid="{00000000-0005-0000-0000-0000E1840000}"/>
    <cellStyle name="Normal 7 5 5 7 4" xfId="37877" xr:uid="{00000000-0005-0000-0000-0000E2840000}"/>
    <cellStyle name="Normal 7 5 5 8" xfId="8813" xr:uid="{00000000-0005-0000-0000-0000E3840000}"/>
    <cellStyle name="Normal 7 5 5 8 2" xfId="26166" xr:uid="{00000000-0005-0000-0000-0000E4840000}"/>
    <cellStyle name="Normal 7 5 5 8 3" xfId="43512" xr:uid="{00000000-0005-0000-0000-0000E5840000}"/>
    <cellStyle name="Normal 7 5 5 9" xfId="17493" xr:uid="{00000000-0005-0000-0000-0000E6840000}"/>
    <cellStyle name="Normal 7 5 6" xfId="777" xr:uid="{00000000-0005-0000-0000-0000E7840000}"/>
    <cellStyle name="Normal 7 5 6 2" xfId="2590" xr:uid="{00000000-0005-0000-0000-0000E8840000}"/>
    <cellStyle name="Normal 7 5 6 2 2" xfId="8372" xr:uid="{00000000-0005-0000-0000-0000E9840000}"/>
    <cellStyle name="Normal 7 5 6 2 2 2" xfId="17045" xr:uid="{00000000-0005-0000-0000-0000EA840000}"/>
    <cellStyle name="Normal 7 5 6 2 2 2 2" xfId="34398" xr:uid="{00000000-0005-0000-0000-0000EB840000}"/>
    <cellStyle name="Normal 7 5 6 2 2 2 3" xfId="51744" xr:uid="{00000000-0005-0000-0000-0000EC840000}"/>
    <cellStyle name="Normal 7 5 6 2 2 3" xfId="25725" xr:uid="{00000000-0005-0000-0000-0000ED840000}"/>
    <cellStyle name="Normal 7 5 6 2 2 4" xfId="43071" xr:uid="{00000000-0005-0000-0000-0000EE840000}"/>
    <cellStyle name="Normal 7 5 6 2 3" xfId="4403" xr:uid="{00000000-0005-0000-0000-0000EF840000}"/>
    <cellStyle name="Normal 7 5 6 2 3 2" xfId="13076" xr:uid="{00000000-0005-0000-0000-0000F0840000}"/>
    <cellStyle name="Normal 7 5 6 2 3 2 2" xfId="30429" xr:uid="{00000000-0005-0000-0000-0000F1840000}"/>
    <cellStyle name="Normal 7 5 6 2 3 2 3" xfId="47775" xr:uid="{00000000-0005-0000-0000-0000F2840000}"/>
    <cellStyle name="Normal 7 5 6 2 3 3" xfId="21756" xr:uid="{00000000-0005-0000-0000-0000F3840000}"/>
    <cellStyle name="Normal 7 5 6 2 3 4" xfId="39102" xr:uid="{00000000-0005-0000-0000-0000F4840000}"/>
    <cellStyle name="Normal 7 5 6 2 4" xfId="11263" xr:uid="{00000000-0005-0000-0000-0000F5840000}"/>
    <cellStyle name="Normal 7 5 6 2 4 2" xfId="28616" xr:uid="{00000000-0005-0000-0000-0000F6840000}"/>
    <cellStyle name="Normal 7 5 6 2 4 3" xfId="45962" xr:uid="{00000000-0005-0000-0000-0000F7840000}"/>
    <cellStyle name="Normal 7 5 6 2 5" xfId="19943" xr:uid="{00000000-0005-0000-0000-0000F8840000}"/>
    <cellStyle name="Normal 7 5 6 2 6" xfId="37289" xr:uid="{00000000-0005-0000-0000-0000F9840000}"/>
    <cellStyle name="Normal 7 5 6 3" xfId="1512" xr:uid="{00000000-0005-0000-0000-0000FA840000}"/>
    <cellStyle name="Normal 7 5 6 3 2" xfId="7294" xr:uid="{00000000-0005-0000-0000-0000FB840000}"/>
    <cellStyle name="Normal 7 5 6 3 2 2" xfId="15967" xr:uid="{00000000-0005-0000-0000-0000FC840000}"/>
    <cellStyle name="Normal 7 5 6 3 2 2 2" xfId="33320" xr:uid="{00000000-0005-0000-0000-0000FD840000}"/>
    <cellStyle name="Normal 7 5 6 3 2 2 3" xfId="50666" xr:uid="{00000000-0005-0000-0000-0000FE840000}"/>
    <cellStyle name="Normal 7 5 6 3 2 3" xfId="24647" xr:uid="{00000000-0005-0000-0000-0000FF840000}"/>
    <cellStyle name="Normal 7 5 6 3 2 4" xfId="41993" xr:uid="{00000000-0005-0000-0000-000000850000}"/>
    <cellStyle name="Normal 7 5 6 3 3" xfId="5138" xr:uid="{00000000-0005-0000-0000-000001850000}"/>
    <cellStyle name="Normal 7 5 6 3 3 2" xfId="13811" xr:uid="{00000000-0005-0000-0000-000002850000}"/>
    <cellStyle name="Normal 7 5 6 3 3 2 2" xfId="31164" xr:uid="{00000000-0005-0000-0000-000003850000}"/>
    <cellStyle name="Normal 7 5 6 3 3 2 3" xfId="48510" xr:uid="{00000000-0005-0000-0000-000004850000}"/>
    <cellStyle name="Normal 7 5 6 3 3 3" xfId="22491" xr:uid="{00000000-0005-0000-0000-000005850000}"/>
    <cellStyle name="Normal 7 5 6 3 3 4" xfId="39837" xr:uid="{00000000-0005-0000-0000-000006850000}"/>
    <cellStyle name="Normal 7 5 6 3 4" xfId="10185" xr:uid="{00000000-0005-0000-0000-000007850000}"/>
    <cellStyle name="Normal 7 5 6 3 4 2" xfId="27538" xr:uid="{00000000-0005-0000-0000-000008850000}"/>
    <cellStyle name="Normal 7 5 6 3 4 3" xfId="44884" xr:uid="{00000000-0005-0000-0000-000009850000}"/>
    <cellStyle name="Normal 7 5 6 3 5" xfId="18865" xr:uid="{00000000-0005-0000-0000-00000A850000}"/>
    <cellStyle name="Normal 7 5 6 3 6" xfId="36211" xr:uid="{00000000-0005-0000-0000-00000B850000}"/>
    <cellStyle name="Normal 7 5 6 4" xfId="6559" xr:uid="{00000000-0005-0000-0000-00000C850000}"/>
    <cellStyle name="Normal 7 5 6 4 2" xfId="15232" xr:uid="{00000000-0005-0000-0000-00000D850000}"/>
    <cellStyle name="Normal 7 5 6 4 2 2" xfId="32585" xr:uid="{00000000-0005-0000-0000-00000E850000}"/>
    <cellStyle name="Normal 7 5 6 4 2 3" xfId="49931" xr:uid="{00000000-0005-0000-0000-00000F850000}"/>
    <cellStyle name="Normal 7 5 6 4 3" xfId="23912" xr:uid="{00000000-0005-0000-0000-000010850000}"/>
    <cellStyle name="Normal 7 5 6 4 4" xfId="41258" xr:uid="{00000000-0005-0000-0000-000011850000}"/>
    <cellStyle name="Normal 7 5 6 5" xfId="3325" xr:uid="{00000000-0005-0000-0000-000012850000}"/>
    <cellStyle name="Normal 7 5 6 5 2" xfId="11998" xr:uid="{00000000-0005-0000-0000-000013850000}"/>
    <cellStyle name="Normal 7 5 6 5 2 2" xfId="29351" xr:uid="{00000000-0005-0000-0000-000014850000}"/>
    <cellStyle name="Normal 7 5 6 5 2 3" xfId="46697" xr:uid="{00000000-0005-0000-0000-000015850000}"/>
    <cellStyle name="Normal 7 5 6 5 3" xfId="20678" xr:uid="{00000000-0005-0000-0000-000016850000}"/>
    <cellStyle name="Normal 7 5 6 5 4" xfId="38024" xr:uid="{00000000-0005-0000-0000-000017850000}"/>
    <cellStyle name="Normal 7 5 6 6" xfId="9450" xr:uid="{00000000-0005-0000-0000-000018850000}"/>
    <cellStyle name="Normal 7 5 6 6 2" xfId="26803" xr:uid="{00000000-0005-0000-0000-000019850000}"/>
    <cellStyle name="Normal 7 5 6 6 3" xfId="44149" xr:uid="{00000000-0005-0000-0000-00001A850000}"/>
    <cellStyle name="Normal 7 5 6 7" xfId="18130" xr:uid="{00000000-0005-0000-0000-00001B850000}"/>
    <cellStyle name="Normal 7 5 6 8" xfId="35476" xr:uid="{00000000-0005-0000-0000-00001C850000}"/>
    <cellStyle name="Normal 7 5 7" xfId="385" xr:uid="{00000000-0005-0000-0000-00001D850000}"/>
    <cellStyle name="Normal 7 5 7 2" xfId="2198" xr:uid="{00000000-0005-0000-0000-00001E850000}"/>
    <cellStyle name="Normal 7 5 7 2 2" xfId="7980" xr:uid="{00000000-0005-0000-0000-00001F850000}"/>
    <cellStyle name="Normal 7 5 7 2 2 2" xfId="16653" xr:uid="{00000000-0005-0000-0000-000020850000}"/>
    <cellStyle name="Normal 7 5 7 2 2 2 2" xfId="34006" xr:uid="{00000000-0005-0000-0000-000021850000}"/>
    <cellStyle name="Normal 7 5 7 2 2 2 3" xfId="51352" xr:uid="{00000000-0005-0000-0000-000022850000}"/>
    <cellStyle name="Normal 7 5 7 2 2 3" xfId="25333" xr:uid="{00000000-0005-0000-0000-000023850000}"/>
    <cellStyle name="Normal 7 5 7 2 2 4" xfId="42679" xr:uid="{00000000-0005-0000-0000-000024850000}"/>
    <cellStyle name="Normal 7 5 7 2 3" xfId="5481" xr:uid="{00000000-0005-0000-0000-000025850000}"/>
    <cellStyle name="Normal 7 5 7 2 3 2" xfId="14154" xr:uid="{00000000-0005-0000-0000-000026850000}"/>
    <cellStyle name="Normal 7 5 7 2 3 2 2" xfId="31507" xr:uid="{00000000-0005-0000-0000-000027850000}"/>
    <cellStyle name="Normal 7 5 7 2 3 2 3" xfId="48853" xr:uid="{00000000-0005-0000-0000-000028850000}"/>
    <cellStyle name="Normal 7 5 7 2 3 3" xfId="22834" xr:uid="{00000000-0005-0000-0000-000029850000}"/>
    <cellStyle name="Normal 7 5 7 2 3 4" xfId="40180" xr:uid="{00000000-0005-0000-0000-00002A850000}"/>
    <cellStyle name="Normal 7 5 7 2 4" xfId="10871" xr:uid="{00000000-0005-0000-0000-00002B850000}"/>
    <cellStyle name="Normal 7 5 7 2 4 2" xfId="28224" xr:uid="{00000000-0005-0000-0000-00002C850000}"/>
    <cellStyle name="Normal 7 5 7 2 4 3" xfId="45570" xr:uid="{00000000-0005-0000-0000-00002D850000}"/>
    <cellStyle name="Normal 7 5 7 2 5" xfId="19551" xr:uid="{00000000-0005-0000-0000-00002E850000}"/>
    <cellStyle name="Normal 7 5 7 2 6" xfId="36897" xr:uid="{00000000-0005-0000-0000-00002F850000}"/>
    <cellStyle name="Normal 7 5 7 3" xfId="6167" xr:uid="{00000000-0005-0000-0000-000030850000}"/>
    <cellStyle name="Normal 7 5 7 3 2" xfId="14840" xr:uid="{00000000-0005-0000-0000-000031850000}"/>
    <cellStyle name="Normal 7 5 7 3 2 2" xfId="32193" xr:uid="{00000000-0005-0000-0000-000032850000}"/>
    <cellStyle name="Normal 7 5 7 3 2 3" xfId="49539" xr:uid="{00000000-0005-0000-0000-000033850000}"/>
    <cellStyle name="Normal 7 5 7 3 3" xfId="23520" xr:uid="{00000000-0005-0000-0000-000034850000}"/>
    <cellStyle name="Normal 7 5 7 3 4" xfId="40866" xr:uid="{00000000-0005-0000-0000-000035850000}"/>
    <cellStyle name="Normal 7 5 7 4" xfId="4011" xr:uid="{00000000-0005-0000-0000-000036850000}"/>
    <cellStyle name="Normal 7 5 7 4 2" xfId="12684" xr:uid="{00000000-0005-0000-0000-000037850000}"/>
    <cellStyle name="Normal 7 5 7 4 2 2" xfId="30037" xr:uid="{00000000-0005-0000-0000-000038850000}"/>
    <cellStyle name="Normal 7 5 7 4 2 3" xfId="47383" xr:uid="{00000000-0005-0000-0000-000039850000}"/>
    <cellStyle name="Normal 7 5 7 4 3" xfId="21364" xr:uid="{00000000-0005-0000-0000-00003A850000}"/>
    <cellStyle name="Normal 7 5 7 4 4" xfId="38710" xr:uid="{00000000-0005-0000-0000-00003B850000}"/>
    <cellStyle name="Normal 7 5 7 5" xfId="9058" xr:uid="{00000000-0005-0000-0000-00003C850000}"/>
    <cellStyle name="Normal 7 5 7 5 2" xfId="26411" xr:uid="{00000000-0005-0000-0000-00003D850000}"/>
    <cellStyle name="Normal 7 5 7 5 3" xfId="43757" xr:uid="{00000000-0005-0000-0000-00003E850000}"/>
    <cellStyle name="Normal 7 5 7 6" xfId="17738" xr:uid="{00000000-0005-0000-0000-00003F850000}"/>
    <cellStyle name="Normal 7 5 7 7" xfId="35084" xr:uid="{00000000-0005-0000-0000-000040850000}"/>
    <cellStyle name="Normal 7 5 8" xfId="1855" xr:uid="{00000000-0005-0000-0000-000041850000}"/>
    <cellStyle name="Normal 7 5 8 2" xfId="7637" xr:uid="{00000000-0005-0000-0000-000042850000}"/>
    <cellStyle name="Normal 7 5 8 2 2" xfId="16310" xr:uid="{00000000-0005-0000-0000-000043850000}"/>
    <cellStyle name="Normal 7 5 8 2 2 2" xfId="33663" xr:uid="{00000000-0005-0000-0000-000044850000}"/>
    <cellStyle name="Normal 7 5 8 2 2 3" xfId="51009" xr:uid="{00000000-0005-0000-0000-000045850000}"/>
    <cellStyle name="Normal 7 5 8 2 3" xfId="24990" xr:uid="{00000000-0005-0000-0000-000046850000}"/>
    <cellStyle name="Normal 7 5 8 2 4" xfId="42336" xr:uid="{00000000-0005-0000-0000-000047850000}"/>
    <cellStyle name="Normal 7 5 8 3" xfId="3668" xr:uid="{00000000-0005-0000-0000-000048850000}"/>
    <cellStyle name="Normal 7 5 8 3 2" xfId="12341" xr:uid="{00000000-0005-0000-0000-000049850000}"/>
    <cellStyle name="Normal 7 5 8 3 2 2" xfId="29694" xr:uid="{00000000-0005-0000-0000-00004A850000}"/>
    <cellStyle name="Normal 7 5 8 3 2 3" xfId="47040" xr:uid="{00000000-0005-0000-0000-00004B850000}"/>
    <cellStyle name="Normal 7 5 8 3 3" xfId="21021" xr:uid="{00000000-0005-0000-0000-00004C850000}"/>
    <cellStyle name="Normal 7 5 8 3 4" xfId="38367" xr:uid="{00000000-0005-0000-0000-00004D850000}"/>
    <cellStyle name="Normal 7 5 8 4" xfId="10528" xr:uid="{00000000-0005-0000-0000-00004E850000}"/>
    <cellStyle name="Normal 7 5 8 4 2" xfId="27881" xr:uid="{00000000-0005-0000-0000-00004F850000}"/>
    <cellStyle name="Normal 7 5 8 4 3" xfId="45227" xr:uid="{00000000-0005-0000-0000-000050850000}"/>
    <cellStyle name="Normal 7 5 8 5" xfId="19208" xr:uid="{00000000-0005-0000-0000-000051850000}"/>
    <cellStyle name="Normal 7 5 8 6" xfId="36554" xr:uid="{00000000-0005-0000-0000-000052850000}"/>
    <cellStyle name="Normal 7 5 9" xfId="1120" xr:uid="{00000000-0005-0000-0000-000053850000}"/>
    <cellStyle name="Normal 7 5 9 2" xfId="6902" xr:uid="{00000000-0005-0000-0000-000054850000}"/>
    <cellStyle name="Normal 7 5 9 2 2" xfId="15575" xr:uid="{00000000-0005-0000-0000-000055850000}"/>
    <cellStyle name="Normal 7 5 9 2 2 2" xfId="32928" xr:uid="{00000000-0005-0000-0000-000056850000}"/>
    <cellStyle name="Normal 7 5 9 2 2 3" xfId="50274" xr:uid="{00000000-0005-0000-0000-000057850000}"/>
    <cellStyle name="Normal 7 5 9 2 3" xfId="24255" xr:uid="{00000000-0005-0000-0000-000058850000}"/>
    <cellStyle name="Normal 7 5 9 2 4" xfId="41601" xr:uid="{00000000-0005-0000-0000-000059850000}"/>
    <cellStyle name="Normal 7 5 9 3" xfId="4746" xr:uid="{00000000-0005-0000-0000-00005A850000}"/>
    <cellStyle name="Normal 7 5 9 3 2" xfId="13419" xr:uid="{00000000-0005-0000-0000-00005B850000}"/>
    <cellStyle name="Normal 7 5 9 3 2 2" xfId="30772" xr:uid="{00000000-0005-0000-0000-00005C850000}"/>
    <cellStyle name="Normal 7 5 9 3 2 3" xfId="48118" xr:uid="{00000000-0005-0000-0000-00005D850000}"/>
    <cellStyle name="Normal 7 5 9 3 3" xfId="22099" xr:uid="{00000000-0005-0000-0000-00005E850000}"/>
    <cellStyle name="Normal 7 5 9 3 4" xfId="39445" xr:uid="{00000000-0005-0000-0000-00005F850000}"/>
    <cellStyle name="Normal 7 5 9 4" xfId="9793" xr:uid="{00000000-0005-0000-0000-000060850000}"/>
    <cellStyle name="Normal 7 5 9 4 2" xfId="27146" xr:uid="{00000000-0005-0000-0000-000061850000}"/>
    <cellStyle name="Normal 7 5 9 4 3" xfId="44492" xr:uid="{00000000-0005-0000-0000-000062850000}"/>
    <cellStyle name="Normal 7 5 9 5" xfId="18473" xr:uid="{00000000-0005-0000-0000-000063850000}"/>
    <cellStyle name="Normal 7 5 9 6" xfId="35819" xr:uid="{00000000-0005-0000-0000-000064850000}"/>
    <cellStyle name="Normal 7 6" xfId="60" xr:uid="{00000000-0005-0000-0000-000065850000}"/>
    <cellStyle name="Normal 7 6 10" xfId="8733" xr:uid="{00000000-0005-0000-0000-000066850000}"/>
    <cellStyle name="Normal 7 6 10 2" xfId="26086" xr:uid="{00000000-0005-0000-0000-000067850000}"/>
    <cellStyle name="Normal 7 6 10 3" xfId="43432" xr:uid="{00000000-0005-0000-0000-000068850000}"/>
    <cellStyle name="Normal 7 6 11" xfId="17413" xr:uid="{00000000-0005-0000-0000-000069850000}"/>
    <cellStyle name="Normal 7 6 12" xfId="34759" xr:uid="{00000000-0005-0000-0000-00006A850000}"/>
    <cellStyle name="Normal 7 6 2" xfId="305" xr:uid="{00000000-0005-0000-0000-00006B850000}"/>
    <cellStyle name="Normal 7 6 2 10" xfId="35004" xr:uid="{00000000-0005-0000-0000-00006C850000}"/>
    <cellStyle name="Normal 7 6 2 2" xfId="1040" xr:uid="{00000000-0005-0000-0000-00006D850000}"/>
    <cellStyle name="Normal 7 6 2 2 2" xfId="2853" xr:uid="{00000000-0005-0000-0000-00006E850000}"/>
    <cellStyle name="Normal 7 6 2 2 2 2" xfId="8635" xr:uid="{00000000-0005-0000-0000-00006F850000}"/>
    <cellStyle name="Normal 7 6 2 2 2 2 2" xfId="17308" xr:uid="{00000000-0005-0000-0000-000070850000}"/>
    <cellStyle name="Normal 7 6 2 2 2 2 2 2" xfId="34661" xr:uid="{00000000-0005-0000-0000-000071850000}"/>
    <cellStyle name="Normal 7 6 2 2 2 2 2 3" xfId="52007" xr:uid="{00000000-0005-0000-0000-000072850000}"/>
    <cellStyle name="Normal 7 6 2 2 2 2 3" xfId="25988" xr:uid="{00000000-0005-0000-0000-000073850000}"/>
    <cellStyle name="Normal 7 6 2 2 2 2 4" xfId="43334" xr:uid="{00000000-0005-0000-0000-000074850000}"/>
    <cellStyle name="Normal 7 6 2 2 2 3" xfId="4666" xr:uid="{00000000-0005-0000-0000-000075850000}"/>
    <cellStyle name="Normal 7 6 2 2 2 3 2" xfId="13339" xr:uid="{00000000-0005-0000-0000-000076850000}"/>
    <cellStyle name="Normal 7 6 2 2 2 3 2 2" xfId="30692" xr:uid="{00000000-0005-0000-0000-000077850000}"/>
    <cellStyle name="Normal 7 6 2 2 2 3 2 3" xfId="48038" xr:uid="{00000000-0005-0000-0000-000078850000}"/>
    <cellStyle name="Normal 7 6 2 2 2 3 3" xfId="22019" xr:uid="{00000000-0005-0000-0000-000079850000}"/>
    <cellStyle name="Normal 7 6 2 2 2 3 4" xfId="39365" xr:uid="{00000000-0005-0000-0000-00007A850000}"/>
    <cellStyle name="Normal 7 6 2 2 2 4" xfId="11526" xr:uid="{00000000-0005-0000-0000-00007B850000}"/>
    <cellStyle name="Normal 7 6 2 2 2 4 2" xfId="28879" xr:uid="{00000000-0005-0000-0000-00007C850000}"/>
    <cellStyle name="Normal 7 6 2 2 2 4 3" xfId="46225" xr:uid="{00000000-0005-0000-0000-00007D850000}"/>
    <cellStyle name="Normal 7 6 2 2 2 5" xfId="20206" xr:uid="{00000000-0005-0000-0000-00007E850000}"/>
    <cellStyle name="Normal 7 6 2 2 2 6" xfId="37552" xr:uid="{00000000-0005-0000-0000-00007F850000}"/>
    <cellStyle name="Normal 7 6 2 2 3" xfId="1775" xr:uid="{00000000-0005-0000-0000-000080850000}"/>
    <cellStyle name="Normal 7 6 2 2 3 2" xfId="7557" xr:uid="{00000000-0005-0000-0000-000081850000}"/>
    <cellStyle name="Normal 7 6 2 2 3 2 2" xfId="16230" xr:uid="{00000000-0005-0000-0000-000082850000}"/>
    <cellStyle name="Normal 7 6 2 2 3 2 2 2" xfId="33583" xr:uid="{00000000-0005-0000-0000-000083850000}"/>
    <cellStyle name="Normal 7 6 2 2 3 2 2 3" xfId="50929" xr:uid="{00000000-0005-0000-0000-000084850000}"/>
    <cellStyle name="Normal 7 6 2 2 3 2 3" xfId="24910" xr:uid="{00000000-0005-0000-0000-000085850000}"/>
    <cellStyle name="Normal 7 6 2 2 3 2 4" xfId="42256" xr:uid="{00000000-0005-0000-0000-000086850000}"/>
    <cellStyle name="Normal 7 6 2 2 3 3" xfId="5401" xr:uid="{00000000-0005-0000-0000-000087850000}"/>
    <cellStyle name="Normal 7 6 2 2 3 3 2" xfId="14074" xr:uid="{00000000-0005-0000-0000-000088850000}"/>
    <cellStyle name="Normal 7 6 2 2 3 3 2 2" xfId="31427" xr:uid="{00000000-0005-0000-0000-000089850000}"/>
    <cellStyle name="Normal 7 6 2 2 3 3 2 3" xfId="48773" xr:uid="{00000000-0005-0000-0000-00008A850000}"/>
    <cellStyle name="Normal 7 6 2 2 3 3 3" xfId="22754" xr:uid="{00000000-0005-0000-0000-00008B850000}"/>
    <cellStyle name="Normal 7 6 2 2 3 3 4" xfId="40100" xr:uid="{00000000-0005-0000-0000-00008C850000}"/>
    <cellStyle name="Normal 7 6 2 2 3 4" xfId="10448" xr:uid="{00000000-0005-0000-0000-00008D850000}"/>
    <cellStyle name="Normal 7 6 2 2 3 4 2" xfId="27801" xr:uid="{00000000-0005-0000-0000-00008E850000}"/>
    <cellStyle name="Normal 7 6 2 2 3 4 3" xfId="45147" xr:uid="{00000000-0005-0000-0000-00008F850000}"/>
    <cellStyle name="Normal 7 6 2 2 3 5" xfId="19128" xr:uid="{00000000-0005-0000-0000-000090850000}"/>
    <cellStyle name="Normal 7 6 2 2 3 6" xfId="36474" xr:uid="{00000000-0005-0000-0000-000091850000}"/>
    <cellStyle name="Normal 7 6 2 2 4" xfId="6822" xr:uid="{00000000-0005-0000-0000-000092850000}"/>
    <cellStyle name="Normal 7 6 2 2 4 2" xfId="15495" xr:uid="{00000000-0005-0000-0000-000093850000}"/>
    <cellStyle name="Normal 7 6 2 2 4 2 2" xfId="32848" xr:uid="{00000000-0005-0000-0000-000094850000}"/>
    <cellStyle name="Normal 7 6 2 2 4 2 3" xfId="50194" xr:uid="{00000000-0005-0000-0000-000095850000}"/>
    <cellStyle name="Normal 7 6 2 2 4 3" xfId="24175" xr:uid="{00000000-0005-0000-0000-000096850000}"/>
    <cellStyle name="Normal 7 6 2 2 4 4" xfId="41521" xr:uid="{00000000-0005-0000-0000-000097850000}"/>
    <cellStyle name="Normal 7 6 2 2 5" xfId="3588" xr:uid="{00000000-0005-0000-0000-000098850000}"/>
    <cellStyle name="Normal 7 6 2 2 5 2" xfId="12261" xr:uid="{00000000-0005-0000-0000-000099850000}"/>
    <cellStyle name="Normal 7 6 2 2 5 2 2" xfId="29614" xr:uid="{00000000-0005-0000-0000-00009A850000}"/>
    <cellStyle name="Normal 7 6 2 2 5 2 3" xfId="46960" xr:uid="{00000000-0005-0000-0000-00009B850000}"/>
    <cellStyle name="Normal 7 6 2 2 5 3" xfId="20941" xr:uid="{00000000-0005-0000-0000-00009C850000}"/>
    <cellStyle name="Normal 7 6 2 2 5 4" xfId="38287" xr:uid="{00000000-0005-0000-0000-00009D850000}"/>
    <cellStyle name="Normal 7 6 2 2 6" xfId="9713" xr:uid="{00000000-0005-0000-0000-00009E850000}"/>
    <cellStyle name="Normal 7 6 2 2 6 2" xfId="27066" xr:uid="{00000000-0005-0000-0000-00009F850000}"/>
    <cellStyle name="Normal 7 6 2 2 6 3" xfId="44412" xr:uid="{00000000-0005-0000-0000-0000A0850000}"/>
    <cellStyle name="Normal 7 6 2 2 7" xfId="18393" xr:uid="{00000000-0005-0000-0000-0000A1850000}"/>
    <cellStyle name="Normal 7 6 2 2 8" xfId="35739" xr:uid="{00000000-0005-0000-0000-0000A2850000}"/>
    <cellStyle name="Normal 7 6 2 3" xfId="550" xr:uid="{00000000-0005-0000-0000-0000A3850000}"/>
    <cellStyle name="Normal 7 6 2 3 2" xfId="2363" xr:uid="{00000000-0005-0000-0000-0000A4850000}"/>
    <cellStyle name="Normal 7 6 2 3 2 2" xfId="8145" xr:uid="{00000000-0005-0000-0000-0000A5850000}"/>
    <cellStyle name="Normal 7 6 2 3 2 2 2" xfId="16818" xr:uid="{00000000-0005-0000-0000-0000A6850000}"/>
    <cellStyle name="Normal 7 6 2 3 2 2 2 2" xfId="34171" xr:uid="{00000000-0005-0000-0000-0000A7850000}"/>
    <cellStyle name="Normal 7 6 2 3 2 2 2 3" xfId="51517" xr:uid="{00000000-0005-0000-0000-0000A8850000}"/>
    <cellStyle name="Normal 7 6 2 3 2 2 3" xfId="25498" xr:uid="{00000000-0005-0000-0000-0000A9850000}"/>
    <cellStyle name="Normal 7 6 2 3 2 2 4" xfId="42844" xr:uid="{00000000-0005-0000-0000-0000AA850000}"/>
    <cellStyle name="Normal 7 6 2 3 2 3" xfId="5646" xr:uid="{00000000-0005-0000-0000-0000AB850000}"/>
    <cellStyle name="Normal 7 6 2 3 2 3 2" xfId="14319" xr:uid="{00000000-0005-0000-0000-0000AC850000}"/>
    <cellStyle name="Normal 7 6 2 3 2 3 2 2" xfId="31672" xr:uid="{00000000-0005-0000-0000-0000AD850000}"/>
    <cellStyle name="Normal 7 6 2 3 2 3 2 3" xfId="49018" xr:uid="{00000000-0005-0000-0000-0000AE850000}"/>
    <cellStyle name="Normal 7 6 2 3 2 3 3" xfId="22999" xr:uid="{00000000-0005-0000-0000-0000AF850000}"/>
    <cellStyle name="Normal 7 6 2 3 2 3 4" xfId="40345" xr:uid="{00000000-0005-0000-0000-0000B0850000}"/>
    <cellStyle name="Normal 7 6 2 3 2 4" xfId="11036" xr:uid="{00000000-0005-0000-0000-0000B1850000}"/>
    <cellStyle name="Normal 7 6 2 3 2 4 2" xfId="28389" xr:uid="{00000000-0005-0000-0000-0000B2850000}"/>
    <cellStyle name="Normal 7 6 2 3 2 4 3" xfId="45735" xr:uid="{00000000-0005-0000-0000-0000B3850000}"/>
    <cellStyle name="Normal 7 6 2 3 2 5" xfId="19716" xr:uid="{00000000-0005-0000-0000-0000B4850000}"/>
    <cellStyle name="Normal 7 6 2 3 2 6" xfId="37062" xr:uid="{00000000-0005-0000-0000-0000B5850000}"/>
    <cellStyle name="Normal 7 6 2 3 3" xfId="6332" xr:uid="{00000000-0005-0000-0000-0000B6850000}"/>
    <cellStyle name="Normal 7 6 2 3 3 2" xfId="15005" xr:uid="{00000000-0005-0000-0000-0000B7850000}"/>
    <cellStyle name="Normal 7 6 2 3 3 2 2" xfId="32358" xr:uid="{00000000-0005-0000-0000-0000B8850000}"/>
    <cellStyle name="Normal 7 6 2 3 3 2 3" xfId="49704" xr:uid="{00000000-0005-0000-0000-0000B9850000}"/>
    <cellStyle name="Normal 7 6 2 3 3 3" xfId="23685" xr:uid="{00000000-0005-0000-0000-0000BA850000}"/>
    <cellStyle name="Normal 7 6 2 3 3 4" xfId="41031" xr:uid="{00000000-0005-0000-0000-0000BB850000}"/>
    <cellStyle name="Normal 7 6 2 3 4" xfId="4176" xr:uid="{00000000-0005-0000-0000-0000BC850000}"/>
    <cellStyle name="Normal 7 6 2 3 4 2" xfId="12849" xr:uid="{00000000-0005-0000-0000-0000BD850000}"/>
    <cellStyle name="Normal 7 6 2 3 4 2 2" xfId="30202" xr:uid="{00000000-0005-0000-0000-0000BE850000}"/>
    <cellStyle name="Normal 7 6 2 3 4 2 3" xfId="47548" xr:uid="{00000000-0005-0000-0000-0000BF850000}"/>
    <cellStyle name="Normal 7 6 2 3 4 3" xfId="21529" xr:uid="{00000000-0005-0000-0000-0000C0850000}"/>
    <cellStyle name="Normal 7 6 2 3 4 4" xfId="38875" xr:uid="{00000000-0005-0000-0000-0000C1850000}"/>
    <cellStyle name="Normal 7 6 2 3 5" xfId="9223" xr:uid="{00000000-0005-0000-0000-0000C2850000}"/>
    <cellStyle name="Normal 7 6 2 3 5 2" xfId="26576" xr:uid="{00000000-0005-0000-0000-0000C3850000}"/>
    <cellStyle name="Normal 7 6 2 3 5 3" xfId="43922" xr:uid="{00000000-0005-0000-0000-0000C4850000}"/>
    <cellStyle name="Normal 7 6 2 3 6" xfId="17903" xr:uid="{00000000-0005-0000-0000-0000C5850000}"/>
    <cellStyle name="Normal 7 6 2 3 7" xfId="35249" xr:uid="{00000000-0005-0000-0000-0000C6850000}"/>
    <cellStyle name="Normal 7 6 2 4" xfId="2118" xr:uid="{00000000-0005-0000-0000-0000C7850000}"/>
    <cellStyle name="Normal 7 6 2 4 2" xfId="7900" xr:uid="{00000000-0005-0000-0000-0000C8850000}"/>
    <cellStyle name="Normal 7 6 2 4 2 2" xfId="16573" xr:uid="{00000000-0005-0000-0000-0000C9850000}"/>
    <cellStyle name="Normal 7 6 2 4 2 2 2" xfId="33926" xr:uid="{00000000-0005-0000-0000-0000CA850000}"/>
    <cellStyle name="Normal 7 6 2 4 2 2 3" xfId="51272" xr:uid="{00000000-0005-0000-0000-0000CB850000}"/>
    <cellStyle name="Normal 7 6 2 4 2 3" xfId="25253" xr:uid="{00000000-0005-0000-0000-0000CC850000}"/>
    <cellStyle name="Normal 7 6 2 4 2 4" xfId="42599" xr:uid="{00000000-0005-0000-0000-0000CD850000}"/>
    <cellStyle name="Normal 7 6 2 4 3" xfId="3931" xr:uid="{00000000-0005-0000-0000-0000CE850000}"/>
    <cellStyle name="Normal 7 6 2 4 3 2" xfId="12604" xr:uid="{00000000-0005-0000-0000-0000CF850000}"/>
    <cellStyle name="Normal 7 6 2 4 3 2 2" xfId="29957" xr:uid="{00000000-0005-0000-0000-0000D0850000}"/>
    <cellStyle name="Normal 7 6 2 4 3 2 3" xfId="47303" xr:uid="{00000000-0005-0000-0000-0000D1850000}"/>
    <cellStyle name="Normal 7 6 2 4 3 3" xfId="21284" xr:uid="{00000000-0005-0000-0000-0000D2850000}"/>
    <cellStyle name="Normal 7 6 2 4 3 4" xfId="38630" xr:uid="{00000000-0005-0000-0000-0000D3850000}"/>
    <cellStyle name="Normal 7 6 2 4 4" xfId="10791" xr:uid="{00000000-0005-0000-0000-0000D4850000}"/>
    <cellStyle name="Normal 7 6 2 4 4 2" xfId="28144" xr:uid="{00000000-0005-0000-0000-0000D5850000}"/>
    <cellStyle name="Normal 7 6 2 4 4 3" xfId="45490" xr:uid="{00000000-0005-0000-0000-0000D6850000}"/>
    <cellStyle name="Normal 7 6 2 4 5" xfId="19471" xr:uid="{00000000-0005-0000-0000-0000D7850000}"/>
    <cellStyle name="Normal 7 6 2 4 6" xfId="36817" xr:uid="{00000000-0005-0000-0000-0000D8850000}"/>
    <cellStyle name="Normal 7 6 2 5" xfId="1285" xr:uid="{00000000-0005-0000-0000-0000D9850000}"/>
    <cellStyle name="Normal 7 6 2 5 2" xfId="7067" xr:uid="{00000000-0005-0000-0000-0000DA850000}"/>
    <cellStyle name="Normal 7 6 2 5 2 2" xfId="15740" xr:uid="{00000000-0005-0000-0000-0000DB850000}"/>
    <cellStyle name="Normal 7 6 2 5 2 2 2" xfId="33093" xr:uid="{00000000-0005-0000-0000-0000DC850000}"/>
    <cellStyle name="Normal 7 6 2 5 2 2 3" xfId="50439" xr:uid="{00000000-0005-0000-0000-0000DD850000}"/>
    <cellStyle name="Normal 7 6 2 5 2 3" xfId="24420" xr:uid="{00000000-0005-0000-0000-0000DE850000}"/>
    <cellStyle name="Normal 7 6 2 5 2 4" xfId="41766" xr:uid="{00000000-0005-0000-0000-0000DF850000}"/>
    <cellStyle name="Normal 7 6 2 5 3" xfId="4911" xr:uid="{00000000-0005-0000-0000-0000E0850000}"/>
    <cellStyle name="Normal 7 6 2 5 3 2" xfId="13584" xr:uid="{00000000-0005-0000-0000-0000E1850000}"/>
    <cellStyle name="Normal 7 6 2 5 3 2 2" xfId="30937" xr:uid="{00000000-0005-0000-0000-0000E2850000}"/>
    <cellStyle name="Normal 7 6 2 5 3 2 3" xfId="48283" xr:uid="{00000000-0005-0000-0000-0000E3850000}"/>
    <cellStyle name="Normal 7 6 2 5 3 3" xfId="22264" xr:uid="{00000000-0005-0000-0000-0000E4850000}"/>
    <cellStyle name="Normal 7 6 2 5 3 4" xfId="39610" xr:uid="{00000000-0005-0000-0000-0000E5850000}"/>
    <cellStyle name="Normal 7 6 2 5 4" xfId="9958" xr:uid="{00000000-0005-0000-0000-0000E6850000}"/>
    <cellStyle name="Normal 7 6 2 5 4 2" xfId="27311" xr:uid="{00000000-0005-0000-0000-0000E7850000}"/>
    <cellStyle name="Normal 7 6 2 5 4 3" xfId="44657" xr:uid="{00000000-0005-0000-0000-0000E8850000}"/>
    <cellStyle name="Normal 7 6 2 5 5" xfId="18638" xr:uid="{00000000-0005-0000-0000-0000E9850000}"/>
    <cellStyle name="Normal 7 6 2 5 6" xfId="35984" xr:uid="{00000000-0005-0000-0000-0000EA850000}"/>
    <cellStyle name="Normal 7 6 2 6" xfId="6087" xr:uid="{00000000-0005-0000-0000-0000EB850000}"/>
    <cellStyle name="Normal 7 6 2 6 2" xfId="14760" xr:uid="{00000000-0005-0000-0000-0000EC850000}"/>
    <cellStyle name="Normal 7 6 2 6 2 2" xfId="32113" xr:uid="{00000000-0005-0000-0000-0000ED850000}"/>
    <cellStyle name="Normal 7 6 2 6 2 3" xfId="49459" xr:uid="{00000000-0005-0000-0000-0000EE850000}"/>
    <cellStyle name="Normal 7 6 2 6 3" xfId="23440" xr:uid="{00000000-0005-0000-0000-0000EF850000}"/>
    <cellStyle name="Normal 7 6 2 6 4" xfId="40786" xr:uid="{00000000-0005-0000-0000-0000F0850000}"/>
    <cellStyle name="Normal 7 6 2 7" xfId="3098" xr:uid="{00000000-0005-0000-0000-0000F1850000}"/>
    <cellStyle name="Normal 7 6 2 7 2" xfId="11771" xr:uid="{00000000-0005-0000-0000-0000F2850000}"/>
    <cellStyle name="Normal 7 6 2 7 2 2" xfId="29124" xr:uid="{00000000-0005-0000-0000-0000F3850000}"/>
    <cellStyle name="Normal 7 6 2 7 2 3" xfId="46470" xr:uid="{00000000-0005-0000-0000-0000F4850000}"/>
    <cellStyle name="Normal 7 6 2 7 3" xfId="20451" xr:uid="{00000000-0005-0000-0000-0000F5850000}"/>
    <cellStyle name="Normal 7 6 2 7 4" xfId="37797" xr:uid="{00000000-0005-0000-0000-0000F6850000}"/>
    <cellStyle name="Normal 7 6 2 8" xfId="8978" xr:uid="{00000000-0005-0000-0000-0000F7850000}"/>
    <cellStyle name="Normal 7 6 2 8 2" xfId="26331" xr:uid="{00000000-0005-0000-0000-0000F8850000}"/>
    <cellStyle name="Normal 7 6 2 8 3" xfId="43677" xr:uid="{00000000-0005-0000-0000-0000F9850000}"/>
    <cellStyle name="Normal 7 6 2 9" xfId="17658" xr:uid="{00000000-0005-0000-0000-0000FA850000}"/>
    <cellStyle name="Normal 7 6 3" xfId="207" xr:uid="{00000000-0005-0000-0000-0000FB850000}"/>
    <cellStyle name="Normal 7 6 3 10" xfId="34906" xr:uid="{00000000-0005-0000-0000-0000FC850000}"/>
    <cellStyle name="Normal 7 6 3 2" xfId="942" xr:uid="{00000000-0005-0000-0000-0000FD850000}"/>
    <cellStyle name="Normal 7 6 3 2 2" xfId="2755" xr:uid="{00000000-0005-0000-0000-0000FE850000}"/>
    <cellStyle name="Normal 7 6 3 2 2 2" xfId="8537" xr:uid="{00000000-0005-0000-0000-0000FF850000}"/>
    <cellStyle name="Normal 7 6 3 2 2 2 2" xfId="17210" xr:uid="{00000000-0005-0000-0000-000000860000}"/>
    <cellStyle name="Normal 7 6 3 2 2 2 2 2" xfId="34563" xr:uid="{00000000-0005-0000-0000-000001860000}"/>
    <cellStyle name="Normal 7 6 3 2 2 2 2 3" xfId="51909" xr:uid="{00000000-0005-0000-0000-000002860000}"/>
    <cellStyle name="Normal 7 6 3 2 2 2 3" xfId="25890" xr:uid="{00000000-0005-0000-0000-000003860000}"/>
    <cellStyle name="Normal 7 6 3 2 2 2 4" xfId="43236" xr:uid="{00000000-0005-0000-0000-000004860000}"/>
    <cellStyle name="Normal 7 6 3 2 2 3" xfId="4568" xr:uid="{00000000-0005-0000-0000-000005860000}"/>
    <cellStyle name="Normal 7 6 3 2 2 3 2" xfId="13241" xr:uid="{00000000-0005-0000-0000-000006860000}"/>
    <cellStyle name="Normal 7 6 3 2 2 3 2 2" xfId="30594" xr:uid="{00000000-0005-0000-0000-000007860000}"/>
    <cellStyle name="Normal 7 6 3 2 2 3 2 3" xfId="47940" xr:uid="{00000000-0005-0000-0000-000008860000}"/>
    <cellStyle name="Normal 7 6 3 2 2 3 3" xfId="21921" xr:uid="{00000000-0005-0000-0000-000009860000}"/>
    <cellStyle name="Normal 7 6 3 2 2 3 4" xfId="39267" xr:uid="{00000000-0005-0000-0000-00000A860000}"/>
    <cellStyle name="Normal 7 6 3 2 2 4" xfId="11428" xr:uid="{00000000-0005-0000-0000-00000B860000}"/>
    <cellStyle name="Normal 7 6 3 2 2 4 2" xfId="28781" xr:uid="{00000000-0005-0000-0000-00000C860000}"/>
    <cellStyle name="Normal 7 6 3 2 2 4 3" xfId="46127" xr:uid="{00000000-0005-0000-0000-00000D860000}"/>
    <cellStyle name="Normal 7 6 3 2 2 5" xfId="20108" xr:uid="{00000000-0005-0000-0000-00000E860000}"/>
    <cellStyle name="Normal 7 6 3 2 2 6" xfId="37454" xr:uid="{00000000-0005-0000-0000-00000F860000}"/>
    <cellStyle name="Normal 7 6 3 2 3" xfId="1677" xr:uid="{00000000-0005-0000-0000-000010860000}"/>
    <cellStyle name="Normal 7 6 3 2 3 2" xfId="7459" xr:uid="{00000000-0005-0000-0000-000011860000}"/>
    <cellStyle name="Normal 7 6 3 2 3 2 2" xfId="16132" xr:uid="{00000000-0005-0000-0000-000012860000}"/>
    <cellStyle name="Normal 7 6 3 2 3 2 2 2" xfId="33485" xr:uid="{00000000-0005-0000-0000-000013860000}"/>
    <cellStyle name="Normal 7 6 3 2 3 2 2 3" xfId="50831" xr:uid="{00000000-0005-0000-0000-000014860000}"/>
    <cellStyle name="Normal 7 6 3 2 3 2 3" xfId="24812" xr:uid="{00000000-0005-0000-0000-000015860000}"/>
    <cellStyle name="Normal 7 6 3 2 3 2 4" xfId="42158" xr:uid="{00000000-0005-0000-0000-000016860000}"/>
    <cellStyle name="Normal 7 6 3 2 3 3" xfId="5303" xr:uid="{00000000-0005-0000-0000-000017860000}"/>
    <cellStyle name="Normal 7 6 3 2 3 3 2" xfId="13976" xr:uid="{00000000-0005-0000-0000-000018860000}"/>
    <cellStyle name="Normal 7 6 3 2 3 3 2 2" xfId="31329" xr:uid="{00000000-0005-0000-0000-000019860000}"/>
    <cellStyle name="Normal 7 6 3 2 3 3 2 3" xfId="48675" xr:uid="{00000000-0005-0000-0000-00001A860000}"/>
    <cellStyle name="Normal 7 6 3 2 3 3 3" xfId="22656" xr:uid="{00000000-0005-0000-0000-00001B860000}"/>
    <cellStyle name="Normal 7 6 3 2 3 3 4" xfId="40002" xr:uid="{00000000-0005-0000-0000-00001C860000}"/>
    <cellStyle name="Normal 7 6 3 2 3 4" xfId="10350" xr:uid="{00000000-0005-0000-0000-00001D860000}"/>
    <cellStyle name="Normal 7 6 3 2 3 4 2" xfId="27703" xr:uid="{00000000-0005-0000-0000-00001E860000}"/>
    <cellStyle name="Normal 7 6 3 2 3 4 3" xfId="45049" xr:uid="{00000000-0005-0000-0000-00001F860000}"/>
    <cellStyle name="Normal 7 6 3 2 3 5" xfId="19030" xr:uid="{00000000-0005-0000-0000-000020860000}"/>
    <cellStyle name="Normal 7 6 3 2 3 6" xfId="36376" xr:uid="{00000000-0005-0000-0000-000021860000}"/>
    <cellStyle name="Normal 7 6 3 2 4" xfId="6724" xr:uid="{00000000-0005-0000-0000-000022860000}"/>
    <cellStyle name="Normal 7 6 3 2 4 2" xfId="15397" xr:uid="{00000000-0005-0000-0000-000023860000}"/>
    <cellStyle name="Normal 7 6 3 2 4 2 2" xfId="32750" xr:uid="{00000000-0005-0000-0000-000024860000}"/>
    <cellStyle name="Normal 7 6 3 2 4 2 3" xfId="50096" xr:uid="{00000000-0005-0000-0000-000025860000}"/>
    <cellStyle name="Normal 7 6 3 2 4 3" xfId="24077" xr:uid="{00000000-0005-0000-0000-000026860000}"/>
    <cellStyle name="Normal 7 6 3 2 4 4" xfId="41423" xr:uid="{00000000-0005-0000-0000-000027860000}"/>
    <cellStyle name="Normal 7 6 3 2 5" xfId="3490" xr:uid="{00000000-0005-0000-0000-000028860000}"/>
    <cellStyle name="Normal 7 6 3 2 5 2" xfId="12163" xr:uid="{00000000-0005-0000-0000-000029860000}"/>
    <cellStyle name="Normal 7 6 3 2 5 2 2" xfId="29516" xr:uid="{00000000-0005-0000-0000-00002A860000}"/>
    <cellStyle name="Normal 7 6 3 2 5 2 3" xfId="46862" xr:uid="{00000000-0005-0000-0000-00002B860000}"/>
    <cellStyle name="Normal 7 6 3 2 5 3" xfId="20843" xr:uid="{00000000-0005-0000-0000-00002C860000}"/>
    <cellStyle name="Normal 7 6 3 2 5 4" xfId="38189" xr:uid="{00000000-0005-0000-0000-00002D860000}"/>
    <cellStyle name="Normal 7 6 3 2 6" xfId="9615" xr:uid="{00000000-0005-0000-0000-00002E860000}"/>
    <cellStyle name="Normal 7 6 3 2 6 2" xfId="26968" xr:uid="{00000000-0005-0000-0000-00002F860000}"/>
    <cellStyle name="Normal 7 6 3 2 6 3" xfId="44314" xr:uid="{00000000-0005-0000-0000-000030860000}"/>
    <cellStyle name="Normal 7 6 3 2 7" xfId="18295" xr:uid="{00000000-0005-0000-0000-000031860000}"/>
    <cellStyle name="Normal 7 6 3 2 8" xfId="35641" xr:uid="{00000000-0005-0000-0000-000032860000}"/>
    <cellStyle name="Normal 7 6 3 3" xfId="697" xr:uid="{00000000-0005-0000-0000-000033860000}"/>
    <cellStyle name="Normal 7 6 3 3 2" xfId="2510" xr:uid="{00000000-0005-0000-0000-000034860000}"/>
    <cellStyle name="Normal 7 6 3 3 2 2" xfId="8292" xr:uid="{00000000-0005-0000-0000-000035860000}"/>
    <cellStyle name="Normal 7 6 3 3 2 2 2" xfId="16965" xr:uid="{00000000-0005-0000-0000-000036860000}"/>
    <cellStyle name="Normal 7 6 3 3 2 2 2 2" xfId="34318" xr:uid="{00000000-0005-0000-0000-000037860000}"/>
    <cellStyle name="Normal 7 6 3 3 2 2 2 3" xfId="51664" xr:uid="{00000000-0005-0000-0000-000038860000}"/>
    <cellStyle name="Normal 7 6 3 3 2 2 3" xfId="25645" xr:uid="{00000000-0005-0000-0000-000039860000}"/>
    <cellStyle name="Normal 7 6 3 3 2 2 4" xfId="42991" xr:uid="{00000000-0005-0000-0000-00003A860000}"/>
    <cellStyle name="Normal 7 6 3 3 2 3" xfId="5744" xr:uid="{00000000-0005-0000-0000-00003B860000}"/>
    <cellStyle name="Normal 7 6 3 3 2 3 2" xfId="14417" xr:uid="{00000000-0005-0000-0000-00003C860000}"/>
    <cellStyle name="Normal 7 6 3 3 2 3 2 2" xfId="31770" xr:uid="{00000000-0005-0000-0000-00003D860000}"/>
    <cellStyle name="Normal 7 6 3 3 2 3 2 3" xfId="49116" xr:uid="{00000000-0005-0000-0000-00003E860000}"/>
    <cellStyle name="Normal 7 6 3 3 2 3 3" xfId="23097" xr:uid="{00000000-0005-0000-0000-00003F860000}"/>
    <cellStyle name="Normal 7 6 3 3 2 3 4" xfId="40443" xr:uid="{00000000-0005-0000-0000-000040860000}"/>
    <cellStyle name="Normal 7 6 3 3 2 4" xfId="11183" xr:uid="{00000000-0005-0000-0000-000041860000}"/>
    <cellStyle name="Normal 7 6 3 3 2 4 2" xfId="28536" xr:uid="{00000000-0005-0000-0000-000042860000}"/>
    <cellStyle name="Normal 7 6 3 3 2 4 3" xfId="45882" xr:uid="{00000000-0005-0000-0000-000043860000}"/>
    <cellStyle name="Normal 7 6 3 3 2 5" xfId="19863" xr:uid="{00000000-0005-0000-0000-000044860000}"/>
    <cellStyle name="Normal 7 6 3 3 2 6" xfId="37209" xr:uid="{00000000-0005-0000-0000-000045860000}"/>
    <cellStyle name="Normal 7 6 3 3 3" xfId="6479" xr:uid="{00000000-0005-0000-0000-000046860000}"/>
    <cellStyle name="Normal 7 6 3 3 3 2" xfId="15152" xr:uid="{00000000-0005-0000-0000-000047860000}"/>
    <cellStyle name="Normal 7 6 3 3 3 2 2" xfId="32505" xr:uid="{00000000-0005-0000-0000-000048860000}"/>
    <cellStyle name="Normal 7 6 3 3 3 2 3" xfId="49851" xr:uid="{00000000-0005-0000-0000-000049860000}"/>
    <cellStyle name="Normal 7 6 3 3 3 3" xfId="23832" xr:uid="{00000000-0005-0000-0000-00004A860000}"/>
    <cellStyle name="Normal 7 6 3 3 3 4" xfId="41178" xr:uid="{00000000-0005-0000-0000-00004B860000}"/>
    <cellStyle name="Normal 7 6 3 3 4" xfId="4323" xr:uid="{00000000-0005-0000-0000-00004C860000}"/>
    <cellStyle name="Normal 7 6 3 3 4 2" xfId="12996" xr:uid="{00000000-0005-0000-0000-00004D860000}"/>
    <cellStyle name="Normal 7 6 3 3 4 2 2" xfId="30349" xr:uid="{00000000-0005-0000-0000-00004E860000}"/>
    <cellStyle name="Normal 7 6 3 3 4 2 3" xfId="47695" xr:uid="{00000000-0005-0000-0000-00004F860000}"/>
    <cellStyle name="Normal 7 6 3 3 4 3" xfId="21676" xr:uid="{00000000-0005-0000-0000-000050860000}"/>
    <cellStyle name="Normal 7 6 3 3 4 4" xfId="39022" xr:uid="{00000000-0005-0000-0000-000051860000}"/>
    <cellStyle name="Normal 7 6 3 3 5" xfId="9370" xr:uid="{00000000-0005-0000-0000-000052860000}"/>
    <cellStyle name="Normal 7 6 3 3 5 2" xfId="26723" xr:uid="{00000000-0005-0000-0000-000053860000}"/>
    <cellStyle name="Normal 7 6 3 3 5 3" xfId="44069" xr:uid="{00000000-0005-0000-0000-000054860000}"/>
    <cellStyle name="Normal 7 6 3 3 6" xfId="18050" xr:uid="{00000000-0005-0000-0000-000055860000}"/>
    <cellStyle name="Normal 7 6 3 3 7" xfId="35396" xr:uid="{00000000-0005-0000-0000-000056860000}"/>
    <cellStyle name="Normal 7 6 3 4" xfId="2020" xr:uid="{00000000-0005-0000-0000-000057860000}"/>
    <cellStyle name="Normal 7 6 3 4 2" xfId="7802" xr:uid="{00000000-0005-0000-0000-000058860000}"/>
    <cellStyle name="Normal 7 6 3 4 2 2" xfId="16475" xr:uid="{00000000-0005-0000-0000-000059860000}"/>
    <cellStyle name="Normal 7 6 3 4 2 2 2" xfId="33828" xr:uid="{00000000-0005-0000-0000-00005A860000}"/>
    <cellStyle name="Normal 7 6 3 4 2 2 3" xfId="51174" xr:uid="{00000000-0005-0000-0000-00005B860000}"/>
    <cellStyle name="Normal 7 6 3 4 2 3" xfId="25155" xr:uid="{00000000-0005-0000-0000-00005C860000}"/>
    <cellStyle name="Normal 7 6 3 4 2 4" xfId="42501" xr:uid="{00000000-0005-0000-0000-00005D860000}"/>
    <cellStyle name="Normal 7 6 3 4 3" xfId="3833" xr:uid="{00000000-0005-0000-0000-00005E860000}"/>
    <cellStyle name="Normal 7 6 3 4 3 2" xfId="12506" xr:uid="{00000000-0005-0000-0000-00005F860000}"/>
    <cellStyle name="Normal 7 6 3 4 3 2 2" xfId="29859" xr:uid="{00000000-0005-0000-0000-000060860000}"/>
    <cellStyle name="Normal 7 6 3 4 3 2 3" xfId="47205" xr:uid="{00000000-0005-0000-0000-000061860000}"/>
    <cellStyle name="Normal 7 6 3 4 3 3" xfId="21186" xr:uid="{00000000-0005-0000-0000-000062860000}"/>
    <cellStyle name="Normal 7 6 3 4 3 4" xfId="38532" xr:uid="{00000000-0005-0000-0000-000063860000}"/>
    <cellStyle name="Normal 7 6 3 4 4" xfId="10693" xr:uid="{00000000-0005-0000-0000-000064860000}"/>
    <cellStyle name="Normal 7 6 3 4 4 2" xfId="28046" xr:uid="{00000000-0005-0000-0000-000065860000}"/>
    <cellStyle name="Normal 7 6 3 4 4 3" xfId="45392" xr:uid="{00000000-0005-0000-0000-000066860000}"/>
    <cellStyle name="Normal 7 6 3 4 5" xfId="19373" xr:uid="{00000000-0005-0000-0000-000067860000}"/>
    <cellStyle name="Normal 7 6 3 4 6" xfId="36719" xr:uid="{00000000-0005-0000-0000-000068860000}"/>
    <cellStyle name="Normal 7 6 3 5" xfId="1432" xr:uid="{00000000-0005-0000-0000-000069860000}"/>
    <cellStyle name="Normal 7 6 3 5 2" xfId="7214" xr:uid="{00000000-0005-0000-0000-00006A860000}"/>
    <cellStyle name="Normal 7 6 3 5 2 2" xfId="15887" xr:uid="{00000000-0005-0000-0000-00006B860000}"/>
    <cellStyle name="Normal 7 6 3 5 2 2 2" xfId="33240" xr:uid="{00000000-0005-0000-0000-00006C860000}"/>
    <cellStyle name="Normal 7 6 3 5 2 2 3" xfId="50586" xr:uid="{00000000-0005-0000-0000-00006D860000}"/>
    <cellStyle name="Normal 7 6 3 5 2 3" xfId="24567" xr:uid="{00000000-0005-0000-0000-00006E860000}"/>
    <cellStyle name="Normal 7 6 3 5 2 4" xfId="41913" xr:uid="{00000000-0005-0000-0000-00006F860000}"/>
    <cellStyle name="Normal 7 6 3 5 3" xfId="5058" xr:uid="{00000000-0005-0000-0000-000070860000}"/>
    <cellStyle name="Normal 7 6 3 5 3 2" xfId="13731" xr:uid="{00000000-0005-0000-0000-000071860000}"/>
    <cellStyle name="Normal 7 6 3 5 3 2 2" xfId="31084" xr:uid="{00000000-0005-0000-0000-000072860000}"/>
    <cellStyle name="Normal 7 6 3 5 3 2 3" xfId="48430" xr:uid="{00000000-0005-0000-0000-000073860000}"/>
    <cellStyle name="Normal 7 6 3 5 3 3" xfId="22411" xr:uid="{00000000-0005-0000-0000-000074860000}"/>
    <cellStyle name="Normal 7 6 3 5 3 4" xfId="39757" xr:uid="{00000000-0005-0000-0000-000075860000}"/>
    <cellStyle name="Normal 7 6 3 5 4" xfId="10105" xr:uid="{00000000-0005-0000-0000-000076860000}"/>
    <cellStyle name="Normal 7 6 3 5 4 2" xfId="27458" xr:uid="{00000000-0005-0000-0000-000077860000}"/>
    <cellStyle name="Normal 7 6 3 5 4 3" xfId="44804" xr:uid="{00000000-0005-0000-0000-000078860000}"/>
    <cellStyle name="Normal 7 6 3 5 5" xfId="18785" xr:uid="{00000000-0005-0000-0000-000079860000}"/>
    <cellStyle name="Normal 7 6 3 5 6" xfId="36131" xr:uid="{00000000-0005-0000-0000-00007A860000}"/>
    <cellStyle name="Normal 7 6 3 6" xfId="5989" xr:uid="{00000000-0005-0000-0000-00007B860000}"/>
    <cellStyle name="Normal 7 6 3 6 2" xfId="14662" xr:uid="{00000000-0005-0000-0000-00007C860000}"/>
    <cellStyle name="Normal 7 6 3 6 2 2" xfId="32015" xr:uid="{00000000-0005-0000-0000-00007D860000}"/>
    <cellStyle name="Normal 7 6 3 6 2 3" xfId="49361" xr:uid="{00000000-0005-0000-0000-00007E860000}"/>
    <cellStyle name="Normal 7 6 3 6 3" xfId="23342" xr:uid="{00000000-0005-0000-0000-00007F860000}"/>
    <cellStyle name="Normal 7 6 3 6 4" xfId="40688" xr:uid="{00000000-0005-0000-0000-000080860000}"/>
    <cellStyle name="Normal 7 6 3 7" xfId="3245" xr:uid="{00000000-0005-0000-0000-000081860000}"/>
    <cellStyle name="Normal 7 6 3 7 2" xfId="11918" xr:uid="{00000000-0005-0000-0000-000082860000}"/>
    <cellStyle name="Normal 7 6 3 7 2 2" xfId="29271" xr:uid="{00000000-0005-0000-0000-000083860000}"/>
    <cellStyle name="Normal 7 6 3 7 2 3" xfId="46617" xr:uid="{00000000-0005-0000-0000-000084860000}"/>
    <cellStyle name="Normal 7 6 3 7 3" xfId="20598" xr:uid="{00000000-0005-0000-0000-000085860000}"/>
    <cellStyle name="Normal 7 6 3 7 4" xfId="37944" xr:uid="{00000000-0005-0000-0000-000086860000}"/>
    <cellStyle name="Normal 7 6 3 8" xfId="8880" xr:uid="{00000000-0005-0000-0000-000087860000}"/>
    <cellStyle name="Normal 7 6 3 8 2" xfId="26233" xr:uid="{00000000-0005-0000-0000-000088860000}"/>
    <cellStyle name="Normal 7 6 3 8 3" xfId="43579" xr:uid="{00000000-0005-0000-0000-000089860000}"/>
    <cellStyle name="Normal 7 6 3 9" xfId="17560" xr:uid="{00000000-0005-0000-0000-00008A860000}"/>
    <cellStyle name="Normal 7 6 4" xfId="795" xr:uid="{00000000-0005-0000-0000-00008B860000}"/>
    <cellStyle name="Normal 7 6 4 2" xfId="2608" xr:uid="{00000000-0005-0000-0000-00008C860000}"/>
    <cellStyle name="Normal 7 6 4 2 2" xfId="8390" xr:uid="{00000000-0005-0000-0000-00008D860000}"/>
    <cellStyle name="Normal 7 6 4 2 2 2" xfId="17063" xr:uid="{00000000-0005-0000-0000-00008E860000}"/>
    <cellStyle name="Normal 7 6 4 2 2 2 2" xfId="34416" xr:uid="{00000000-0005-0000-0000-00008F860000}"/>
    <cellStyle name="Normal 7 6 4 2 2 2 3" xfId="51762" xr:uid="{00000000-0005-0000-0000-000090860000}"/>
    <cellStyle name="Normal 7 6 4 2 2 3" xfId="25743" xr:uid="{00000000-0005-0000-0000-000091860000}"/>
    <cellStyle name="Normal 7 6 4 2 2 4" xfId="43089" xr:uid="{00000000-0005-0000-0000-000092860000}"/>
    <cellStyle name="Normal 7 6 4 2 3" xfId="4421" xr:uid="{00000000-0005-0000-0000-000093860000}"/>
    <cellStyle name="Normal 7 6 4 2 3 2" xfId="13094" xr:uid="{00000000-0005-0000-0000-000094860000}"/>
    <cellStyle name="Normal 7 6 4 2 3 2 2" xfId="30447" xr:uid="{00000000-0005-0000-0000-000095860000}"/>
    <cellStyle name="Normal 7 6 4 2 3 2 3" xfId="47793" xr:uid="{00000000-0005-0000-0000-000096860000}"/>
    <cellStyle name="Normal 7 6 4 2 3 3" xfId="21774" xr:uid="{00000000-0005-0000-0000-000097860000}"/>
    <cellStyle name="Normal 7 6 4 2 3 4" xfId="39120" xr:uid="{00000000-0005-0000-0000-000098860000}"/>
    <cellStyle name="Normal 7 6 4 2 4" xfId="11281" xr:uid="{00000000-0005-0000-0000-000099860000}"/>
    <cellStyle name="Normal 7 6 4 2 4 2" xfId="28634" xr:uid="{00000000-0005-0000-0000-00009A860000}"/>
    <cellStyle name="Normal 7 6 4 2 4 3" xfId="45980" xr:uid="{00000000-0005-0000-0000-00009B860000}"/>
    <cellStyle name="Normal 7 6 4 2 5" xfId="19961" xr:uid="{00000000-0005-0000-0000-00009C860000}"/>
    <cellStyle name="Normal 7 6 4 2 6" xfId="37307" xr:uid="{00000000-0005-0000-0000-00009D860000}"/>
    <cellStyle name="Normal 7 6 4 3" xfId="1530" xr:uid="{00000000-0005-0000-0000-00009E860000}"/>
    <cellStyle name="Normal 7 6 4 3 2" xfId="7312" xr:uid="{00000000-0005-0000-0000-00009F860000}"/>
    <cellStyle name="Normal 7 6 4 3 2 2" xfId="15985" xr:uid="{00000000-0005-0000-0000-0000A0860000}"/>
    <cellStyle name="Normal 7 6 4 3 2 2 2" xfId="33338" xr:uid="{00000000-0005-0000-0000-0000A1860000}"/>
    <cellStyle name="Normal 7 6 4 3 2 2 3" xfId="50684" xr:uid="{00000000-0005-0000-0000-0000A2860000}"/>
    <cellStyle name="Normal 7 6 4 3 2 3" xfId="24665" xr:uid="{00000000-0005-0000-0000-0000A3860000}"/>
    <cellStyle name="Normal 7 6 4 3 2 4" xfId="42011" xr:uid="{00000000-0005-0000-0000-0000A4860000}"/>
    <cellStyle name="Normal 7 6 4 3 3" xfId="5156" xr:uid="{00000000-0005-0000-0000-0000A5860000}"/>
    <cellStyle name="Normal 7 6 4 3 3 2" xfId="13829" xr:uid="{00000000-0005-0000-0000-0000A6860000}"/>
    <cellStyle name="Normal 7 6 4 3 3 2 2" xfId="31182" xr:uid="{00000000-0005-0000-0000-0000A7860000}"/>
    <cellStyle name="Normal 7 6 4 3 3 2 3" xfId="48528" xr:uid="{00000000-0005-0000-0000-0000A8860000}"/>
    <cellStyle name="Normal 7 6 4 3 3 3" xfId="22509" xr:uid="{00000000-0005-0000-0000-0000A9860000}"/>
    <cellStyle name="Normal 7 6 4 3 3 4" xfId="39855" xr:uid="{00000000-0005-0000-0000-0000AA860000}"/>
    <cellStyle name="Normal 7 6 4 3 4" xfId="10203" xr:uid="{00000000-0005-0000-0000-0000AB860000}"/>
    <cellStyle name="Normal 7 6 4 3 4 2" xfId="27556" xr:uid="{00000000-0005-0000-0000-0000AC860000}"/>
    <cellStyle name="Normal 7 6 4 3 4 3" xfId="44902" xr:uid="{00000000-0005-0000-0000-0000AD860000}"/>
    <cellStyle name="Normal 7 6 4 3 5" xfId="18883" xr:uid="{00000000-0005-0000-0000-0000AE860000}"/>
    <cellStyle name="Normal 7 6 4 3 6" xfId="36229" xr:uid="{00000000-0005-0000-0000-0000AF860000}"/>
    <cellStyle name="Normal 7 6 4 4" xfId="6577" xr:uid="{00000000-0005-0000-0000-0000B0860000}"/>
    <cellStyle name="Normal 7 6 4 4 2" xfId="15250" xr:uid="{00000000-0005-0000-0000-0000B1860000}"/>
    <cellStyle name="Normal 7 6 4 4 2 2" xfId="32603" xr:uid="{00000000-0005-0000-0000-0000B2860000}"/>
    <cellStyle name="Normal 7 6 4 4 2 3" xfId="49949" xr:uid="{00000000-0005-0000-0000-0000B3860000}"/>
    <cellStyle name="Normal 7 6 4 4 3" xfId="23930" xr:uid="{00000000-0005-0000-0000-0000B4860000}"/>
    <cellStyle name="Normal 7 6 4 4 4" xfId="41276" xr:uid="{00000000-0005-0000-0000-0000B5860000}"/>
    <cellStyle name="Normal 7 6 4 5" xfId="3343" xr:uid="{00000000-0005-0000-0000-0000B6860000}"/>
    <cellStyle name="Normal 7 6 4 5 2" xfId="12016" xr:uid="{00000000-0005-0000-0000-0000B7860000}"/>
    <cellStyle name="Normal 7 6 4 5 2 2" xfId="29369" xr:uid="{00000000-0005-0000-0000-0000B8860000}"/>
    <cellStyle name="Normal 7 6 4 5 2 3" xfId="46715" xr:uid="{00000000-0005-0000-0000-0000B9860000}"/>
    <cellStyle name="Normal 7 6 4 5 3" xfId="20696" xr:uid="{00000000-0005-0000-0000-0000BA860000}"/>
    <cellStyle name="Normal 7 6 4 5 4" xfId="38042" xr:uid="{00000000-0005-0000-0000-0000BB860000}"/>
    <cellStyle name="Normal 7 6 4 6" xfId="9468" xr:uid="{00000000-0005-0000-0000-0000BC860000}"/>
    <cellStyle name="Normal 7 6 4 6 2" xfId="26821" xr:uid="{00000000-0005-0000-0000-0000BD860000}"/>
    <cellStyle name="Normal 7 6 4 6 3" xfId="44167" xr:uid="{00000000-0005-0000-0000-0000BE860000}"/>
    <cellStyle name="Normal 7 6 4 7" xfId="18148" xr:uid="{00000000-0005-0000-0000-0000BF860000}"/>
    <cellStyle name="Normal 7 6 4 8" xfId="35494" xr:uid="{00000000-0005-0000-0000-0000C0860000}"/>
    <cellStyle name="Normal 7 6 5" xfId="452" xr:uid="{00000000-0005-0000-0000-0000C1860000}"/>
    <cellStyle name="Normal 7 6 5 2" xfId="2265" xr:uid="{00000000-0005-0000-0000-0000C2860000}"/>
    <cellStyle name="Normal 7 6 5 2 2" xfId="8047" xr:uid="{00000000-0005-0000-0000-0000C3860000}"/>
    <cellStyle name="Normal 7 6 5 2 2 2" xfId="16720" xr:uid="{00000000-0005-0000-0000-0000C4860000}"/>
    <cellStyle name="Normal 7 6 5 2 2 2 2" xfId="34073" xr:uid="{00000000-0005-0000-0000-0000C5860000}"/>
    <cellStyle name="Normal 7 6 5 2 2 2 3" xfId="51419" xr:uid="{00000000-0005-0000-0000-0000C6860000}"/>
    <cellStyle name="Normal 7 6 5 2 2 3" xfId="25400" xr:uid="{00000000-0005-0000-0000-0000C7860000}"/>
    <cellStyle name="Normal 7 6 5 2 2 4" xfId="42746" xr:uid="{00000000-0005-0000-0000-0000C8860000}"/>
    <cellStyle name="Normal 7 6 5 2 3" xfId="5548" xr:uid="{00000000-0005-0000-0000-0000C9860000}"/>
    <cellStyle name="Normal 7 6 5 2 3 2" xfId="14221" xr:uid="{00000000-0005-0000-0000-0000CA860000}"/>
    <cellStyle name="Normal 7 6 5 2 3 2 2" xfId="31574" xr:uid="{00000000-0005-0000-0000-0000CB860000}"/>
    <cellStyle name="Normal 7 6 5 2 3 2 3" xfId="48920" xr:uid="{00000000-0005-0000-0000-0000CC860000}"/>
    <cellStyle name="Normal 7 6 5 2 3 3" xfId="22901" xr:uid="{00000000-0005-0000-0000-0000CD860000}"/>
    <cellStyle name="Normal 7 6 5 2 3 4" xfId="40247" xr:uid="{00000000-0005-0000-0000-0000CE860000}"/>
    <cellStyle name="Normal 7 6 5 2 4" xfId="10938" xr:uid="{00000000-0005-0000-0000-0000CF860000}"/>
    <cellStyle name="Normal 7 6 5 2 4 2" xfId="28291" xr:uid="{00000000-0005-0000-0000-0000D0860000}"/>
    <cellStyle name="Normal 7 6 5 2 4 3" xfId="45637" xr:uid="{00000000-0005-0000-0000-0000D1860000}"/>
    <cellStyle name="Normal 7 6 5 2 5" xfId="19618" xr:uid="{00000000-0005-0000-0000-0000D2860000}"/>
    <cellStyle name="Normal 7 6 5 2 6" xfId="36964" xr:uid="{00000000-0005-0000-0000-0000D3860000}"/>
    <cellStyle name="Normal 7 6 5 3" xfId="6234" xr:uid="{00000000-0005-0000-0000-0000D4860000}"/>
    <cellStyle name="Normal 7 6 5 3 2" xfId="14907" xr:uid="{00000000-0005-0000-0000-0000D5860000}"/>
    <cellStyle name="Normal 7 6 5 3 2 2" xfId="32260" xr:uid="{00000000-0005-0000-0000-0000D6860000}"/>
    <cellStyle name="Normal 7 6 5 3 2 3" xfId="49606" xr:uid="{00000000-0005-0000-0000-0000D7860000}"/>
    <cellStyle name="Normal 7 6 5 3 3" xfId="23587" xr:uid="{00000000-0005-0000-0000-0000D8860000}"/>
    <cellStyle name="Normal 7 6 5 3 4" xfId="40933" xr:uid="{00000000-0005-0000-0000-0000D9860000}"/>
    <cellStyle name="Normal 7 6 5 4" xfId="4078" xr:uid="{00000000-0005-0000-0000-0000DA860000}"/>
    <cellStyle name="Normal 7 6 5 4 2" xfId="12751" xr:uid="{00000000-0005-0000-0000-0000DB860000}"/>
    <cellStyle name="Normal 7 6 5 4 2 2" xfId="30104" xr:uid="{00000000-0005-0000-0000-0000DC860000}"/>
    <cellStyle name="Normal 7 6 5 4 2 3" xfId="47450" xr:uid="{00000000-0005-0000-0000-0000DD860000}"/>
    <cellStyle name="Normal 7 6 5 4 3" xfId="21431" xr:uid="{00000000-0005-0000-0000-0000DE860000}"/>
    <cellStyle name="Normal 7 6 5 4 4" xfId="38777" xr:uid="{00000000-0005-0000-0000-0000DF860000}"/>
    <cellStyle name="Normal 7 6 5 5" xfId="9125" xr:uid="{00000000-0005-0000-0000-0000E0860000}"/>
    <cellStyle name="Normal 7 6 5 5 2" xfId="26478" xr:uid="{00000000-0005-0000-0000-0000E1860000}"/>
    <cellStyle name="Normal 7 6 5 5 3" xfId="43824" xr:uid="{00000000-0005-0000-0000-0000E2860000}"/>
    <cellStyle name="Normal 7 6 5 6" xfId="17805" xr:uid="{00000000-0005-0000-0000-0000E3860000}"/>
    <cellStyle name="Normal 7 6 5 7" xfId="35151" xr:uid="{00000000-0005-0000-0000-0000E4860000}"/>
    <cellStyle name="Normal 7 6 6" xfId="1873" xr:uid="{00000000-0005-0000-0000-0000E5860000}"/>
    <cellStyle name="Normal 7 6 6 2" xfId="7655" xr:uid="{00000000-0005-0000-0000-0000E6860000}"/>
    <cellStyle name="Normal 7 6 6 2 2" xfId="16328" xr:uid="{00000000-0005-0000-0000-0000E7860000}"/>
    <cellStyle name="Normal 7 6 6 2 2 2" xfId="33681" xr:uid="{00000000-0005-0000-0000-0000E8860000}"/>
    <cellStyle name="Normal 7 6 6 2 2 3" xfId="51027" xr:uid="{00000000-0005-0000-0000-0000E9860000}"/>
    <cellStyle name="Normal 7 6 6 2 3" xfId="25008" xr:uid="{00000000-0005-0000-0000-0000EA860000}"/>
    <cellStyle name="Normal 7 6 6 2 4" xfId="42354" xr:uid="{00000000-0005-0000-0000-0000EB860000}"/>
    <cellStyle name="Normal 7 6 6 3" xfId="3686" xr:uid="{00000000-0005-0000-0000-0000EC860000}"/>
    <cellStyle name="Normal 7 6 6 3 2" xfId="12359" xr:uid="{00000000-0005-0000-0000-0000ED860000}"/>
    <cellStyle name="Normal 7 6 6 3 2 2" xfId="29712" xr:uid="{00000000-0005-0000-0000-0000EE860000}"/>
    <cellStyle name="Normal 7 6 6 3 2 3" xfId="47058" xr:uid="{00000000-0005-0000-0000-0000EF860000}"/>
    <cellStyle name="Normal 7 6 6 3 3" xfId="21039" xr:uid="{00000000-0005-0000-0000-0000F0860000}"/>
    <cellStyle name="Normal 7 6 6 3 4" xfId="38385" xr:uid="{00000000-0005-0000-0000-0000F1860000}"/>
    <cellStyle name="Normal 7 6 6 4" xfId="10546" xr:uid="{00000000-0005-0000-0000-0000F2860000}"/>
    <cellStyle name="Normal 7 6 6 4 2" xfId="27899" xr:uid="{00000000-0005-0000-0000-0000F3860000}"/>
    <cellStyle name="Normal 7 6 6 4 3" xfId="45245" xr:uid="{00000000-0005-0000-0000-0000F4860000}"/>
    <cellStyle name="Normal 7 6 6 5" xfId="19226" xr:uid="{00000000-0005-0000-0000-0000F5860000}"/>
    <cellStyle name="Normal 7 6 6 6" xfId="36572" xr:uid="{00000000-0005-0000-0000-0000F6860000}"/>
    <cellStyle name="Normal 7 6 7" xfId="1187" xr:uid="{00000000-0005-0000-0000-0000F7860000}"/>
    <cellStyle name="Normal 7 6 7 2" xfId="6969" xr:uid="{00000000-0005-0000-0000-0000F8860000}"/>
    <cellStyle name="Normal 7 6 7 2 2" xfId="15642" xr:uid="{00000000-0005-0000-0000-0000F9860000}"/>
    <cellStyle name="Normal 7 6 7 2 2 2" xfId="32995" xr:uid="{00000000-0005-0000-0000-0000FA860000}"/>
    <cellStyle name="Normal 7 6 7 2 2 3" xfId="50341" xr:uid="{00000000-0005-0000-0000-0000FB860000}"/>
    <cellStyle name="Normal 7 6 7 2 3" xfId="24322" xr:uid="{00000000-0005-0000-0000-0000FC860000}"/>
    <cellStyle name="Normal 7 6 7 2 4" xfId="41668" xr:uid="{00000000-0005-0000-0000-0000FD860000}"/>
    <cellStyle name="Normal 7 6 7 3" xfId="4813" xr:uid="{00000000-0005-0000-0000-0000FE860000}"/>
    <cellStyle name="Normal 7 6 7 3 2" xfId="13486" xr:uid="{00000000-0005-0000-0000-0000FF860000}"/>
    <cellStyle name="Normal 7 6 7 3 2 2" xfId="30839" xr:uid="{00000000-0005-0000-0000-000000870000}"/>
    <cellStyle name="Normal 7 6 7 3 2 3" xfId="48185" xr:uid="{00000000-0005-0000-0000-000001870000}"/>
    <cellStyle name="Normal 7 6 7 3 3" xfId="22166" xr:uid="{00000000-0005-0000-0000-000002870000}"/>
    <cellStyle name="Normal 7 6 7 3 4" xfId="39512" xr:uid="{00000000-0005-0000-0000-000003870000}"/>
    <cellStyle name="Normal 7 6 7 4" xfId="9860" xr:uid="{00000000-0005-0000-0000-000004870000}"/>
    <cellStyle name="Normal 7 6 7 4 2" xfId="27213" xr:uid="{00000000-0005-0000-0000-000005870000}"/>
    <cellStyle name="Normal 7 6 7 4 3" xfId="44559" xr:uid="{00000000-0005-0000-0000-000006870000}"/>
    <cellStyle name="Normal 7 6 7 5" xfId="18540" xr:uid="{00000000-0005-0000-0000-000007870000}"/>
    <cellStyle name="Normal 7 6 7 6" xfId="35886" xr:uid="{00000000-0005-0000-0000-000008870000}"/>
    <cellStyle name="Normal 7 6 8" xfId="5842" xr:uid="{00000000-0005-0000-0000-000009870000}"/>
    <cellStyle name="Normal 7 6 8 2" xfId="14515" xr:uid="{00000000-0005-0000-0000-00000A870000}"/>
    <cellStyle name="Normal 7 6 8 2 2" xfId="31868" xr:uid="{00000000-0005-0000-0000-00000B870000}"/>
    <cellStyle name="Normal 7 6 8 2 3" xfId="49214" xr:uid="{00000000-0005-0000-0000-00000C870000}"/>
    <cellStyle name="Normal 7 6 8 3" xfId="23195" xr:uid="{00000000-0005-0000-0000-00000D870000}"/>
    <cellStyle name="Normal 7 6 8 4" xfId="40541" xr:uid="{00000000-0005-0000-0000-00000E870000}"/>
    <cellStyle name="Normal 7 6 9" xfId="3000" xr:uid="{00000000-0005-0000-0000-00000F870000}"/>
    <cellStyle name="Normal 7 6 9 2" xfId="11673" xr:uid="{00000000-0005-0000-0000-000010870000}"/>
    <cellStyle name="Normal 7 6 9 2 2" xfId="29026" xr:uid="{00000000-0005-0000-0000-000011870000}"/>
    <cellStyle name="Normal 7 6 9 2 3" xfId="46372" xr:uid="{00000000-0005-0000-0000-000012870000}"/>
    <cellStyle name="Normal 7 6 9 3" xfId="20353" xr:uid="{00000000-0005-0000-0000-000013870000}"/>
    <cellStyle name="Normal 7 6 9 4" xfId="37699" xr:uid="{00000000-0005-0000-0000-000014870000}"/>
    <cellStyle name="Normal 7 7" xfId="158" xr:uid="{00000000-0005-0000-0000-000015870000}"/>
    <cellStyle name="Normal 7 7 10" xfId="17511" xr:uid="{00000000-0005-0000-0000-000016870000}"/>
    <cellStyle name="Normal 7 7 11" xfId="34857" xr:uid="{00000000-0005-0000-0000-000017870000}"/>
    <cellStyle name="Normal 7 7 2" xfId="648" xr:uid="{00000000-0005-0000-0000-000018870000}"/>
    <cellStyle name="Normal 7 7 2 2" xfId="2461" xr:uid="{00000000-0005-0000-0000-000019870000}"/>
    <cellStyle name="Normal 7 7 2 2 2" xfId="8243" xr:uid="{00000000-0005-0000-0000-00001A870000}"/>
    <cellStyle name="Normal 7 7 2 2 2 2" xfId="16916" xr:uid="{00000000-0005-0000-0000-00001B870000}"/>
    <cellStyle name="Normal 7 7 2 2 2 2 2" xfId="34269" xr:uid="{00000000-0005-0000-0000-00001C870000}"/>
    <cellStyle name="Normal 7 7 2 2 2 2 3" xfId="51615" xr:uid="{00000000-0005-0000-0000-00001D870000}"/>
    <cellStyle name="Normal 7 7 2 2 2 3" xfId="25596" xr:uid="{00000000-0005-0000-0000-00001E870000}"/>
    <cellStyle name="Normal 7 7 2 2 2 4" xfId="42942" xr:uid="{00000000-0005-0000-0000-00001F870000}"/>
    <cellStyle name="Normal 7 7 2 2 3" xfId="4274" xr:uid="{00000000-0005-0000-0000-000020870000}"/>
    <cellStyle name="Normal 7 7 2 2 3 2" xfId="12947" xr:uid="{00000000-0005-0000-0000-000021870000}"/>
    <cellStyle name="Normal 7 7 2 2 3 2 2" xfId="30300" xr:uid="{00000000-0005-0000-0000-000022870000}"/>
    <cellStyle name="Normal 7 7 2 2 3 2 3" xfId="47646" xr:uid="{00000000-0005-0000-0000-000023870000}"/>
    <cellStyle name="Normal 7 7 2 2 3 3" xfId="21627" xr:uid="{00000000-0005-0000-0000-000024870000}"/>
    <cellStyle name="Normal 7 7 2 2 3 4" xfId="38973" xr:uid="{00000000-0005-0000-0000-000025870000}"/>
    <cellStyle name="Normal 7 7 2 2 4" xfId="11134" xr:uid="{00000000-0005-0000-0000-000026870000}"/>
    <cellStyle name="Normal 7 7 2 2 4 2" xfId="28487" xr:uid="{00000000-0005-0000-0000-000027870000}"/>
    <cellStyle name="Normal 7 7 2 2 4 3" xfId="45833" xr:uid="{00000000-0005-0000-0000-000028870000}"/>
    <cellStyle name="Normal 7 7 2 2 5" xfId="19814" xr:uid="{00000000-0005-0000-0000-000029870000}"/>
    <cellStyle name="Normal 7 7 2 2 6" xfId="37160" xr:uid="{00000000-0005-0000-0000-00002A870000}"/>
    <cellStyle name="Normal 7 7 2 3" xfId="1383" xr:uid="{00000000-0005-0000-0000-00002B870000}"/>
    <cellStyle name="Normal 7 7 2 3 2" xfId="7165" xr:uid="{00000000-0005-0000-0000-00002C870000}"/>
    <cellStyle name="Normal 7 7 2 3 2 2" xfId="15838" xr:uid="{00000000-0005-0000-0000-00002D870000}"/>
    <cellStyle name="Normal 7 7 2 3 2 2 2" xfId="33191" xr:uid="{00000000-0005-0000-0000-00002E870000}"/>
    <cellStyle name="Normal 7 7 2 3 2 2 3" xfId="50537" xr:uid="{00000000-0005-0000-0000-00002F870000}"/>
    <cellStyle name="Normal 7 7 2 3 2 3" xfId="24518" xr:uid="{00000000-0005-0000-0000-000030870000}"/>
    <cellStyle name="Normal 7 7 2 3 2 4" xfId="41864" xr:uid="{00000000-0005-0000-0000-000031870000}"/>
    <cellStyle name="Normal 7 7 2 3 3" xfId="5009" xr:uid="{00000000-0005-0000-0000-000032870000}"/>
    <cellStyle name="Normal 7 7 2 3 3 2" xfId="13682" xr:uid="{00000000-0005-0000-0000-000033870000}"/>
    <cellStyle name="Normal 7 7 2 3 3 2 2" xfId="31035" xr:uid="{00000000-0005-0000-0000-000034870000}"/>
    <cellStyle name="Normal 7 7 2 3 3 2 3" xfId="48381" xr:uid="{00000000-0005-0000-0000-000035870000}"/>
    <cellStyle name="Normal 7 7 2 3 3 3" xfId="22362" xr:uid="{00000000-0005-0000-0000-000036870000}"/>
    <cellStyle name="Normal 7 7 2 3 3 4" xfId="39708" xr:uid="{00000000-0005-0000-0000-000037870000}"/>
    <cellStyle name="Normal 7 7 2 3 4" xfId="10056" xr:uid="{00000000-0005-0000-0000-000038870000}"/>
    <cellStyle name="Normal 7 7 2 3 4 2" xfId="27409" xr:uid="{00000000-0005-0000-0000-000039870000}"/>
    <cellStyle name="Normal 7 7 2 3 4 3" xfId="44755" xr:uid="{00000000-0005-0000-0000-00003A870000}"/>
    <cellStyle name="Normal 7 7 2 3 5" xfId="18736" xr:uid="{00000000-0005-0000-0000-00003B870000}"/>
    <cellStyle name="Normal 7 7 2 3 6" xfId="36082" xr:uid="{00000000-0005-0000-0000-00003C870000}"/>
    <cellStyle name="Normal 7 7 2 4" xfId="6430" xr:uid="{00000000-0005-0000-0000-00003D870000}"/>
    <cellStyle name="Normal 7 7 2 4 2" xfId="15103" xr:uid="{00000000-0005-0000-0000-00003E870000}"/>
    <cellStyle name="Normal 7 7 2 4 2 2" xfId="32456" xr:uid="{00000000-0005-0000-0000-00003F870000}"/>
    <cellStyle name="Normal 7 7 2 4 2 3" xfId="49802" xr:uid="{00000000-0005-0000-0000-000040870000}"/>
    <cellStyle name="Normal 7 7 2 4 3" xfId="23783" xr:uid="{00000000-0005-0000-0000-000041870000}"/>
    <cellStyle name="Normal 7 7 2 4 4" xfId="41129" xr:uid="{00000000-0005-0000-0000-000042870000}"/>
    <cellStyle name="Normal 7 7 2 5" xfId="3196" xr:uid="{00000000-0005-0000-0000-000043870000}"/>
    <cellStyle name="Normal 7 7 2 5 2" xfId="11869" xr:uid="{00000000-0005-0000-0000-000044870000}"/>
    <cellStyle name="Normal 7 7 2 5 2 2" xfId="29222" xr:uid="{00000000-0005-0000-0000-000045870000}"/>
    <cellStyle name="Normal 7 7 2 5 2 3" xfId="46568" xr:uid="{00000000-0005-0000-0000-000046870000}"/>
    <cellStyle name="Normal 7 7 2 5 3" xfId="20549" xr:uid="{00000000-0005-0000-0000-000047870000}"/>
    <cellStyle name="Normal 7 7 2 5 4" xfId="37895" xr:uid="{00000000-0005-0000-0000-000048870000}"/>
    <cellStyle name="Normal 7 7 2 6" xfId="9321" xr:uid="{00000000-0005-0000-0000-000049870000}"/>
    <cellStyle name="Normal 7 7 2 6 2" xfId="26674" xr:uid="{00000000-0005-0000-0000-00004A870000}"/>
    <cellStyle name="Normal 7 7 2 6 3" xfId="44020" xr:uid="{00000000-0005-0000-0000-00004B870000}"/>
    <cellStyle name="Normal 7 7 2 7" xfId="18001" xr:uid="{00000000-0005-0000-0000-00004C870000}"/>
    <cellStyle name="Normal 7 7 2 8" xfId="35347" xr:uid="{00000000-0005-0000-0000-00004D870000}"/>
    <cellStyle name="Normal 7 7 3" xfId="893" xr:uid="{00000000-0005-0000-0000-00004E870000}"/>
    <cellStyle name="Normal 7 7 3 2" xfId="2706" xr:uid="{00000000-0005-0000-0000-00004F870000}"/>
    <cellStyle name="Normal 7 7 3 2 2" xfId="8488" xr:uid="{00000000-0005-0000-0000-000050870000}"/>
    <cellStyle name="Normal 7 7 3 2 2 2" xfId="17161" xr:uid="{00000000-0005-0000-0000-000051870000}"/>
    <cellStyle name="Normal 7 7 3 2 2 2 2" xfId="34514" xr:uid="{00000000-0005-0000-0000-000052870000}"/>
    <cellStyle name="Normal 7 7 3 2 2 2 3" xfId="51860" xr:uid="{00000000-0005-0000-0000-000053870000}"/>
    <cellStyle name="Normal 7 7 3 2 2 3" xfId="25841" xr:uid="{00000000-0005-0000-0000-000054870000}"/>
    <cellStyle name="Normal 7 7 3 2 2 4" xfId="43187" xr:uid="{00000000-0005-0000-0000-000055870000}"/>
    <cellStyle name="Normal 7 7 3 2 3" xfId="4519" xr:uid="{00000000-0005-0000-0000-000056870000}"/>
    <cellStyle name="Normal 7 7 3 2 3 2" xfId="13192" xr:uid="{00000000-0005-0000-0000-000057870000}"/>
    <cellStyle name="Normal 7 7 3 2 3 2 2" xfId="30545" xr:uid="{00000000-0005-0000-0000-000058870000}"/>
    <cellStyle name="Normal 7 7 3 2 3 2 3" xfId="47891" xr:uid="{00000000-0005-0000-0000-000059870000}"/>
    <cellStyle name="Normal 7 7 3 2 3 3" xfId="21872" xr:uid="{00000000-0005-0000-0000-00005A870000}"/>
    <cellStyle name="Normal 7 7 3 2 3 4" xfId="39218" xr:uid="{00000000-0005-0000-0000-00005B870000}"/>
    <cellStyle name="Normal 7 7 3 2 4" xfId="11379" xr:uid="{00000000-0005-0000-0000-00005C870000}"/>
    <cellStyle name="Normal 7 7 3 2 4 2" xfId="28732" xr:uid="{00000000-0005-0000-0000-00005D870000}"/>
    <cellStyle name="Normal 7 7 3 2 4 3" xfId="46078" xr:uid="{00000000-0005-0000-0000-00005E870000}"/>
    <cellStyle name="Normal 7 7 3 2 5" xfId="20059" xr:uid="{00000000-0005-0000-0000-00005F870000}"/>
    <cellStyle name="Normal 7 7 3 2 6" xfId="37405" xr:uid="{00000000-0005-0000-0000-000060870000}"/>
    <cellStyle name="Normal 7 7 3 3" xfId="1628" xr:uid="{00000000-0005-0000-0000-000061870000}"/>
    <cellStyle name="Normal 7 7 3 3 2" xfId="7410" xr:uid="{00000000-0005-0000-0000-000062870000}"/>
    <cellStyle name="Normal 7 7 3 3 2 2" xfId="16083" xr:uid="{00000000-0005-0000-0000-000063870000}"/>
    <cellStyle name="Normal 7 7 3 3 2 2 2" xfId="33436" xr:uid="{00000000-0005-0000-0000-000064870000}"/>
    <cellStyle name="Normal 7 7 3 3 2 2 3" xfId="50782" xr:uid="{00000000-0005-0000-0000-000065870000}"/>
    <cellStyle name="Normal 7 7 3 3 2 3" xfId="24763" xr:uid="{00000000-0005-0000-0000-000066870000}"/>
    <cellStyle name="Normal 7 7 3 3 2 4" xfId="42109" xr:uid="{00000000-0005-0000-0000-000067870000}"/>
    <cellStyle name="Normal 7 7 3 3 3" xfId="5254" xr:uid="{00000000-0005-0000-0000-000068870000}"/>
    <cellStyle name="Normal 7 7 3 3 3 2" xfId="13927" xr:uid="{00000000-0005-0000-0000-000069870000}"/>
    <cellStyle name="Normal 7 7 3 3 3 2 2" xfId="31280" xr:uid="{00000000-0005-0000-0000-00006A870000}"/>
    <cellStyle name="Normal 7 7 3 3 3 2 3" xfId="48626" xr:uid="{00000000-0005-0000-0000-00006B870000}"/>
    <cellStyle name="Normal 7 7 3 3 3 3" xfId="22607" xr:uid="{00000000-0005-0000-0000-00006C870000}"/>
    <cellStyle name="Normal 7 7 3 3 3 4" xfId="39953" xr:uid="{00000000-0005-0000-0000-00006D870000}"/>
    <cellStyle name="Normal 7 7 3 3 4" xfId="10301" xr:uid="{00000000-0005-0000-0000-00006E870000}"/>
    <cellStyle name="Normal 7 7 3 3 4 2" xfId="27654" xr:uid="{00000000-0005-0000-0000-00006F870000}"/>
    <cellStyle name="Normal 7 7 3 3 4 3" xfId="45000" xr:uid="{00000000-0005-0000-0000-000070870000}"/>
    <cellStyle name="Normal 7 7 3 3 5" xfId="18981" xr:uid="{00000000-0005-0000-0000-000071870000}"/>
    <cellStyle name="Normal 7 7 3 3 6" xfId="36327" xr:uid="{00000000-0005-0000-0000-000072870000}"/>
    <cellStyle name="Normal 7 7 3 4" xfId="6675" xr:uid="{00000000-0005-0000-0000-000073870000}"/>
    <cellStyle name="Normal 7 7 3 4 2" xfId="15348" xr:uid="{00000000-0005-0000-0000-000074870000}"/>
    <cellStyle name="Normal 7 7 3 4 2 2" xfId="32701" xr:uid="{00000000-0005-0000-0000-000075870000}"/>
    <cellStyle name="Normal 7 7 3 4 2 3" xfId="50047" xr:uid="{00000000-0005-0000-0000-000076870000}"/>
    <cellStyle name="Normal 7 7 3 4 3" xfId="24028" xr:uid="{00000000-0005-0000-0000-000077870000}"/>
    <cellStyle name="Normal 7 7 3 4 4" xfId="41374" xr:uid="{00000000-0005-0000-0000-000078870000}"/>
    <cellStyle name="Normal 7 7 3 5" xfId="3441" xr:uid="{00000000-0005-0000-0000-000079870000}"/>
    <cellStyle name="Normal 7 7 3 5 2" xfId="12114" xr:uid="{00000000-0005-0000-0000-00007A870000}"/>
    <cellStyle name="Normal 7 7 3 5 2 2" xfId="29467" xr:uid="{00000000-0005-0000-0000-00007B870000}"/>
    <cellStyle name="Normal 7 7 3 5 2 3" xfId="46813" xr:uid="{00000000-0005-0000-0000-00007C870000}"/>
    <cellStyle name="Normal 7 7 3 5 3" xfId="20794" xr:uid="{00000000-0005-0000-0000-00007D870000}"/>
    <cellStyle name="Normal 7 7 3 5 4" xfId="38140" xr:uid="{00000000-0005-0000-0000-00007E870000}"/>
    <cellStyle name="Normal 7 7 3 6" xfId="9566" xr:uid="{00000000-0005-0000-0000-00007F870000}"/>
    <cellStyle name="Normal 7 7 3 6 2" xfId="26919" xr:uid="{00000000-0005-0000-0000-000080870000}"/>
    <cellStyle name="Normal 7 7 3 6 3" xfId="44265" xr:uid="{00000000-0005-0000-0000-000081870000}"/>
    <cellStyle name="Normal 7 7 3 7" xfId="18246" xr:uid="{00000000-0005-0000-0000-000082870000}"/>
    <cellStyle name="Normal 7 7 3 8" xfId="35592" xr:uid="{00000000-0005-0000-0000-000083870000}"/>
    <cellStyle name="Normal 7 7 4" xfId="403" xr:uid="{00000000-0005-0000-0000-000084870000}"/>
    <cellStyle name="Normal 7 7 4 2" xfId="2216" xr:uid="{00000000-0005-0000-0000-000085870000}"/>
    <cellStyle name="Normal 7 7 4 2 2" xfId="7998" xr:uid="{00000000-0005-0000-0000-000086870000}"/>
    <cellStyle name="Normal 7 7 4 2 2 2" xfId="16671" xr:uid="{00000000-0005-0000-0000-000087870000}"/>
    <cellStyle name="Normal 7 7 4 2 2 2 2" xfId="34024" xr:uid="{00000000-0005-0000-0000-000088870000}"/>
    <cellStyle name="Normal 7 7 4 2 2 2 3" xfId="51370" xr:uid="{00000000-0005-0000-0000-000089870000}"/>
    <cellStyle name="Normal 7 7 4 2 2 3" xfId="25351" xr:uid="{00000000-0005-0000-0000-00008A870000}"/>
    <cellStyle name="Normal 7 7 4 2 2 4" xfId="42697" xr:uid="{00000000-0005-0000-0000-00008B870000}"/>
    <cellStyle name="Normal 7 7 4 2 3" xfId="5499" xr:uid="{00000000-0005-0000-0000-00008C870000}"/>
    <cellStyle name="Normal 7 7 4 2 3 2" xfId="14172" xr:uid="{00000000-0005-0000-0000-00008D870000}"/>
    <cellStyle name="Normal 7 7 4 2 3 2 2" xfId="31525" xr:uid="{00000000-0005-0000-0000-00008E870000}"/>
    <cellStyle name="Normal 7 7 4 2 3 2 3" xfId="48871" xr:uid="{00000000-0005-0000-0000-00008F870000}"/>
    <cellStyle name="Normal 7 7 4 2 3 3" xfId="22852" xr:uid="{00000000-0005-0000-0000-000090870000}"/>
    <cellStyle name="Normal 7 7 4 2 3 4" xfId="40198" xr:uid="{00000000-0005-0000-0000-000091870000}"/>
    <cellStyle name="Normal 7 7 4 2 4" xfId="10889" xr:uid="{00000000-0005-0000-0000-000092870000}"/>
    <cellStyle name="Normal 7 7 4 2 4 2" xfId="28242" xr:uid="{00000000-0005-0000-0000-000093870000}"/>
    <cellStyle name="Normal 7 7 4 2 4 3" xfId="45588" xr:uid="{00000000-0005-0000-0000-000094870000}"/>
    <cellStyle name="Normal 7 7 4 2 5" xfId="19569" xr:uid="{00000000-0005-0000-0000-000095870000}"/>
    <cellStyle name="Normal 7 7 4 2 6" xfId="36915" xr:uid="{00000000-0005-0000-0000-000096870000}"/>
    <cellStyle name="Normal 7 7 4 3" xfId="6185" xr:uid="{00000000-0005-0000-0000-000097870000}"/>
    <cellStyle name="Normal 7 7 4 3 2" xfId="14858" xr:uid="{00000000-0005-0000-0000-000098870000}"/>
    <cellStyle name="Normal 7 7 4 3 2 2" xfId="32211" xr:uid="{00000000-0005-0000-0000-000099870000}"/>
    <cellStyle name="Normal 7 7 4 3 2 3" xfId="49557" xr:uid="{00000000-0005-0000-0000-00009A870000}"/>
    <cellStyle name="Normal 7 7 4 3 3" xfId="23538" xr:uid="{00000000-0005-0000-0000-00009B870000}"/>
    <cellStyle name="Normal 7 7 4 3 4" xfId="40884" xr:uid="{00000000-0005-0000-0000-00009C870000}"/>
    <cellStyle name="Normal 7 7 4 4" xfId="4029" xr:uid="{00000000-0005-0000-0000-00009D870000}"/>
    <cellStyle name="Normal 7 7 4 4 2" xfId="12702" xr:uid="{00000000-0005-0000-0000-00009E870000}"/>
    <cellStyle name="Normal 7 7 4 4 2 2" xfId="30055" xr:uid="{00000000-0005-0000-0000-00009F870000}"/>
    <cellStyle name="Normal 7 7 4 4 2 3" xfId="47401" xr:uid="{00000000-0005-0000-0000-0000A0870000}"/>
    <cellStyle name="Normal 7 7 4 4 3" xfId="21382" xr:uid="{00000000-0005-0000-0000-0000A1870000}"/>
    <cellStyle name="Normal 7 7 4 4 4" xfId="38728" xr:uid="{00000000-0005-0000-0000-0000A2870000}"/>
    <cellStyle name="Normal 7 7 4 5" xfId="9076" xr:uid="{00000000-0005-0000-0000-0000A3870000}"/>
    <cellStyle name="Normal 7 7 4 5 2" xfId="26429" xr:uid="{00000000-0005-0000-0000-0000A4870000}"/>
    <cellStyle name="Normal 7 7 4 5 3" xfId="43775" xr:uid="{00000000-0005-0000-0000-0000A5870000}"/>
    <cellStyle name="Normal 7 7 4 6" xfId="17756" xr:uid="{00000000-0005-0000-0000-0000A6870000}"/>
    <cellStyle name="Normal 7 7 4 7" xfId="35102" xr:uid="{00000000-0005-0000-0000-0000A7870000}"/>
    <cellStyle name="Normal 7 7 5" xfId="1971" xr:uid="{00000000-0005-0000-0000-0000A8870000}"/>
    <cellStyle name="Normal 7 7 5 2" xfId="7753" xr:uid="{00000000-0005-0000-0000-0000A9870000}"/>
    <cellStyle name="Normal 7 7 5 2 2" xfId="16426" xr:uid="{00000000-0005-0000-0000-0000AA870000}"/>
    <cellStyle name="Normal 7 7 5 2 2 2" xfId="33779" xr:uid="{00000000-0005-0000-0000-0000AB870000}"/>
    <cellStyle name="Normal 7 7 5 2 2 3" xfId="51125" xr:uid="{00000000-0005-0000-0000-0000AC870000}"/>
    <cellStyle name="Normal 7 7 5 2 3" xfId="25106" xr:uid="{00000000-0005-0000-0000-0000AD870000}"/>
    <cellStyle name="Normal 7 7 5 2 4" xfId="42452" xr:uid="{00000000-0005-0000-0000-0000AE870000}"/>
    <cellStyle name="Normal 7 7 5 3" xfId="3784" xr:uid="{00000000-0005-0000-0000-0000AF870000}"/>
    <cellStyle name="Normal 7 7 5 3 2" xfId="12457" xr:uid="{00000000-0005-0000-0000-0000B0870000}"/>
    <cellStyle name="Normal 7 7 5 3 2 2" xfId="29810" xr:uid="{00000000-0005-0000-0000-0000B1870000}"/>
    <cellStyle name="Normal 7 7 5 3 2 3" xfId="47156" xr:uid="{00000000-0005-0000-0000-0000B2870000}"/>
    <cellStyle name="Normal 7 7 5 3 3" xfId="21137" xr:uid="{00000000-0005-0000-0000-0000B3870000}"/>
    <cellStyle name="Normal 7 7 5 3 4" xfId="38483" xr:uid="{00000000-0005-0000-0000-0000B4870000}"/>
    <cellStyle name="Normal 7 7 5 4" xfId="10644" xr:uid="{00000000-0005-0000-0000-0000B5870000}"/>
    <cellStyle name="Normal 7 7 5 4 2" xfId="27997" xr:uid="{00000000-0005-0000-0000-0000B6870000}"/>
    <cellStyle name="Normal 7 7 5 4 3" xfId="45343" xr:uid="{00000000-0005-0000-0000-0000B7870000}"/>
    <cellStyle name="Normal 7 7 5 5" xfId="19324" xr:uid="{00000000-0005-0000-0000-0000B8870000}"/>
    <cellStyle name="Normal 7 7 5 6" xfId="36670" xr:uid="{00000000-0005-0000-0000-0000B9870000}"/>
    <cellStyle name="Normal 7 7 6" xfId="1138" xr:uid="{00000000-0005-0000-0000-0000BA870000}"/>
    <cellStyle name="Normal 7 7 6 2" xfId="6920" xr:uid="{00000000-0005-0000-0000-0000BB870000}"/>
    <cellStyle name="Normal 7 7 6 2 2" xfId="15593" xr:uid="{00000000-0005-0000-0000-0000BC870000}"/>
    <cellStyle name="Normal 7 7 6 2 2 2" xfId="32946" xr:uid="{00000000-0005-0000-0000-0000BD870000}"/>
    <cellStyle name="Normal 7 7 6 2 2 3" xfId="50292" xr:uid="{00000000-0005-0000-0000-0000BE870000}"/>
    <cellStyle name="Normal 7 7 6 2 3" xfId="24273" xr:uid="{00000000-0005-0000-0000-0000BF870000}"/>
    <cellStyle name="Normal 7 7 6 2 4" xfId="41619" xr:uid="{00000000-0005-0000-0000-0000C0870000}"/>
    <cellStyle name="Normal 7 7 6 3" xfId="4764" xr:uid="{00000000-0005-0000-0000-0000C1870000}"/>
    <cellStyle name="Normal 7 7 6 3 2" xfId="13437" xr:uid="{00000000-0005-0000-0000-0000C2870000}"/>
    <cellStyle name="Normal 7 7 6 3 2 2" xfId="30790" xr:uid="{00000000-0005-0000-0000-0000C3870000}"/>
    <cellStyle name="Normal 7 7 6 3 2 3" xfId="48136" xr:uid="{00000000-0005-0000-0000-0000C4870000}"/>
    <cellStyle name="Normal 7 7 6 3 3" xfId="22117" xr:uid="{00000000-0005-0000-0000-0000C5870000}"/>
    <cellStyle name="Normal 7 7 6 3 4" xfId="39463" xr:uid="{00000000-0005-0000-0000-0000C6870000}"/>
    <cellStyle name="Normal 7 7 6 4" xfId="9811" xr:uid="{00000000-0005-0000-0000-0000C7870000}"/>
    <cellStyle name="Normal 7 7 6 4 2" xfId="27164" xr:uid="{00000000-0005-0000-0000-0000C8870000}"/>
    <cellStyle name="Normal 7 7 6 4 3" xfId="44510" xr:uid="{00000000-0005-0000-0000-0000C9870000}"/>
    <cellStyle name="Normal 7 7 6 5" xfId="18491" xr:uid="{00000000-0005-0000-0000-0000CA870000}"/>
    <cellStyle name="Normal 7 7 6 6" xfId="35837" xr:uid="{00000000-0005-0000-0000-0000CB870000}"/>
    <cellStyle name="Normal 7 7 7" xfId="5940" xr:uid="{00000000-0005-0000-0000-0000CC870000}"/>
    <cellStyle name="Normal 7 7 7 2" xfId="14613" xr:uid="{00000000-0005-0000-0000-0000CD870000}"/>
    <cellStyle name="Normal 7 7 7 2 2" xfId="31966" xr:uid="{00000000-0005-0000-0000-0000CE870000}"/>
    <cellStyle name="Normal 7 7 7 2 3" xfId="49312" xr:uid="{00000000-0005-0000-0000-0000CF870000}"/>
    <cellStyle name="Normal 7 7 7 3" xfId="23293" xr:uid="{00000000-0005-0000-0000-0000D0870000}"/>
    <cellStyle name="Normal 7 7 7 4" xfId="40639" xr:uid="{00000000-0005-0000-0000-0000D1870000}"/>
    <cellStyle name="Normal 7 7 8" xfId="2951" xr:uid="{00000000-0005-0000-0000-0000D2870000}"/>
    <cellStyle name="Normal 7 7 8 2" xfId="11624" xr:uid="{00000000-0005-0000-0000-0000D3870000}"/>
    <cellStyle name="Normal 7 7 8 2 2" xfId="28977" xr:uid="{00000000-0005-0000-0000-0000D4870000}"/>
    <cellStyle name="Normal 7 7 8 2 3" xfId="46323" xr:uid="{00000000-0005-0000-0000-0000D5870000}"/>
    <cellStyle name="Normal 7 7 8 3" xfId="20304" xr:uid="{00000000-0005-0000-0000-0000D6870000}"/>
    <cellStyle name="Normal 7 7 8 4" xfId="37650" xr:uid="{00000000-0005-0000-0000-0000D7870000}"/>
    <cellStyle name="Normal 7 7 9" xfId="8831" xr:uid="{00000000-0005-0000-0000-0000D8870000}"/>
    <cellStyle name="Normal 7 7 9 2" xfId="26184" xr:uid="{00000000-0005-0000-0000-0000D9870000}"/>
    <cellStyle name="Normal 7 7 9 3" xfId="43530" xr:uid="{00000000-0005-0000-0000-0000DA870000}"/>
    <cellStyle name="Normal 7 8" xfId="256" xr:uid="{00000000-0005-0000-0000-0000DB870000}"/>
    <cellStyle name="Normal 7 8 10" xfId="34955" xr:uid="{00000000-0005-0000-0000-0000DC870000}"/>
    <cellStyle name="Normal 7 8 2" xfId="991" xr:uid="{00000000-0005-0000-0000-0000DD870000}"/>
    <cellStyle name="Normal 7 8 2 2" xfId="2804" xr:uid="{00000000-0005-0000-0000-0000DE870000}"/>
    <cellStyle name="Normal 7 8 2 2 2" xfId="8586" xr:uid="{00000000-0005-0000-0000-0000DF870000}"/>
    <cellStyle name="Normal 7 8 2 2 2 2" xfId="17259" xr:uid="{00000000-0005-0000-0000-0000E0870000}"/>
    <cellStyle name="Normal 7 8 2 2 2 2 2" xfId="34612" xr:uid="{00000000-0005-0000-0000-0000E1870000}"/>
    <cellStyle name="Normal 7 8 2 2 2 2 3" xfId="51958" xr:uid="{00000000-0005-0000-0000-0000E2870000}"/>
    <cellStyle name="Normal 7 8 2 2 2 3" xfId="25939" xr:uid="{00000000-0005-0000-0000-0000E3870000}"/>
    <cellStyle name="Normal 7 8 2 2 2 4" xfId="43285" xr:uid="{00000000-0005-0000-0000-0000E4870000}"/>
    <cellStyle name="Normal 7 8 2 2 3" xfId="4617" xr:uid="{00000000-0005-0000-0000-0000E5870000}"/>
    <cellStyle name="Normal 7 8 2 2 3 2" xfId="13290" xr:uid="{00000000-0005-0000-0000-0000E6870000}"/>
    <cellStyle name="Normal 7 8 2 2 3 2 2" xfId="30643" xr:uid="{00000000-0005-0000-0000-0000E7870000}"/>
    <cellStyle name="Normal 7 8 2 2 3 2 3" xfId="47989" xr:uid="{00000000-0005-0000-0000-0000E8870000}"/>
    <cellStyle name="Normal 7 8 2 2 3 3" xfId="21970" xr:uid="{00000000-0005-0000-0000-0000E9870000}"/>
    <cellStyle name="Normal 7 8 2 2 3 4" xfId="39316" xr:uid="{00000000-0005-0000-0000-0000EA870000}"/>
    <cellStyle name="Normal 7 8 2 2 4" xfId="11477" xr:uid="{00000000-0005-0000-0000-0000EB870000}"/>
    <cellStyle name="Normal 7 8 2 2 4 2" xfId="28830" xr:uid="{00000000-0005-0000-0000-0000EC870000}"/>
    <cellStyle name="Normal 7 8 2 2 4 3" xfId="46176" xr:uid="{00000000-0005-0000-0000-0000ED870000}"/>
    <cellStyle name="Normal 7 8 2 2 5" xfId="20157" xr:uid="{00000000-0005-0000-0000-0000EE870000}"/>
    <cellStyle name="Normal 7 8 2 2 6" xfId="37503" xr:uid="{00000000-0005-0000-0000-0000EF870000}"/>
    <cellStyle name="Normal 7 8 2 3" xfId="1726" xr:uid="{00000000-0005-0000-0000-0000F0870000}"/>
    <cellStyle name="Normal 7 8 2 3 2" xfId="7508" xr:uid="{00000000-0005-0000-0000-0000F1870000}"/>
    <cellStyle name="Normal 7 8 2 3 2 2" xfId="16181" xr:uid="{00000000-0005-0000-0000-0000F2870000}"/>
    <cellStyle name="Normal 7 8 2 3 2 2 2" xfId="33534" xr:uid="{00000000-0005-0000-0000-0000F3870000}"/>
    <cellStyle name="Normal 7 8 2 3 2 2 3" xfId="50880" xr:uid="{00000000-0005-0000-0000-0000F4870000}"/>
    <cellStyle name="Normal 7 8 2 3 2 3" xfId="24861" xr:uid="{00000000-0005-0000-0000-0000F5870000}"/>
    <cellStyle name="Normal 7 8 2 3 2 4" xfId="42207" xr:uid="{00000000-0005-0000-0000-0000F6870000}"/>
    <cellStyle name="Normal 7 8 2 3 3" xfId="5352" xr:uid="{00000000-0005-0000-0000-0000F7870000}"/>
    <cellStyle name="Normal 7 8 2 3 3 2" xfId="14025" xr:uid="{00000000-0005-0000-0000-0000F8870000}"/>
    <cellStyle name="Normal 7 8 2 3 3 2 2" xfId="31378" xr:uid="{00000000-0005-0000-0000-0000F9870000}"/>
    <cellStyle name="Normal 7 8 2 3 3 2 3" xfId="48724" xr:uid="{00000000-0005-0000-0000-0000FA870000}"/>
    <cellStyle name="Normal 7 8 2 3 3 3" xfId="22705" xr:uid="{00000000-0005-0000-0000-0000FB870000}"/>
    <cellStyle name="Normal 7 8 2 3 3 4" xfId="40051" xr:uid="{00000000-0005-0000-0000-0000FC870000}"/>
    <cellStyle name="Normal 7 8 2 3 4" xfId="10399" xr:uid="{00000000-0005-0000-0000-0000FD870000}"/>
    <cellStyle name="Normal 7 8 2 3 4 2" xfId="27752" xr:uid="{00000000-0005-0000-0000-0000FE870000}"/>
    <cellStyle name="Normal 7 8 2 3 4 3" xfId="45098" xr:uid="{00000000-0005-0000-0000-0000FF870000}"/>
    <cellStyle name="Normal 7 8 2 3 5" xfId="19079" xr:uid="{00000000-0005-0000-0000-000000880000}"/>
    <cellStyle name="Normal 7 8 2 3 6" xfId="36425" xr:uid="{00000000-0005-0000-0000-000001880000}"/>
    <cellStyle name="Normal 7 8 2 4" xfId="6773" xr:uid="{00000000-0005-0000-0000-000002880000}"/>
    <cellStyle name="Normal 7 8 2 4 2" xfId="15446" xr:uid="{00000000-0005-0000-0000-000003880000}"/>
    <cellStyle name="Normal 7 8 2 4 2 2" xfId="32799" xr:uid="{00000000-0005-0000-0000-000004880000}"/>
    <cellStyle name="Normal 7 8 2 4 2 3" xfId="50145" xr:uid="{00000000-0005-0000-0000-000005880000}"/>
    <cellStyle name="Normal 7 8 2 4 3" xfId="24126" xr:uid="{00000000-0005-0000-0000-000006880000}"/>
    <cellStyle name="Normal 7 8 2 4 4" xfId="41472" xr:uid="{00000000-0005-0000-0000-000007880000}"/>
    <cellStyle name="Normal 7 8 2 5" xfId="3539" xr:uid="{00000000-0005-0000-0000-000008880000}"/>
    <cellStyle name="Normal 7 8 2 5 2" xfId="12212" xr:uid="{00000000-0005-0000-0000-000009880000}"/>
    <cellStyle name="Normal 7 8 2 5 2 2" xfId="29565" xr:uid="{00000000-0005-0000-0000-00000A880000}"/>
    <cellStyle name="Normal 7 8 2 5 2 3" xfId="46911" xr:uid="{00000000-0005-0000-0000-00000B880000}"/>
    <cellStyle name="Normal 7 8 2 5 3" xfId="20892" xr:uid="{00000000-0005-0000-0000-00000C880000}"/>
    <cellStyle name="Normal 7 8 2 5 4" xfId="38238" xr:uid="{00000000-0005-0000-0000-00000D880000}"/>
    <cellStyle name="Normal 7 8 2 6" xfId="9664" xr:uid="{00000000-0005-0000-0000-00000E880000}"/>
    <cellStyle name="Normal 7 8 2 6 2" xfId="27017" xr:uid="{00000000-0005-0000-0000-00000F880000}"/>
    <cellStyle name="Normal 7 8 2 6 3" xfId="44363" xr:uid="{00000000-0005-0000-0000-000010880000}"/>
    <cellStyle name="Normal 7 8 2 7" xfId="18344" xr:uid="{00000000-0005-0000-0000-000011880000}"/>
    <cellStyle name="Normal 7 8 2 8" xfId="35690" xr:uid="{00000000-0005-0000-0000-000012880000}"/>
    <cellStyle name="Normal 7 8 3" xfId="501" xr:uid="{00000000-0005-0000-0000-000013880000}"/>
    <cellStyle name="Normal 7 8 3 2" xfId="2314" xr:uid="{00000000-0005-0000-0000-000014880000}"/>
    <cellStyle name="Normal 7 8 3 2 2" xfId="8096" xr:uid="{00000000-0005-0000-0000-000015880000}"/>
    <cellStyle name="Normal 7 8 3 2 2 2" xfId="16769" xr:uid="{00000000-0005-0000-0000-000016880000}"/>
    <cellStyle name="Normal 7 8 3 2 2 2 2" xfId="34122" xr:uid="{00000000-0005-0000-0000-000017880000}"/>
    <cellStyle name="Normal 7 8 3 2 2 2 3" xfId="51468" xr:uid="{00000000-0005-0000-0000-000018880000}"/>
    <cellStyle name="Normal 7 8 3 2 2 3" xfId="25449" xr:uid="{00000000-0005-0000-0000-000019880000}"/>
    <cellStyle name="Normal 7 8 3 2 2 4" xfId="42795" xr:uid="{00000000-0005-0000-0000-00001A880000}"/>
    <cellStyle name="Normal 7 8 3 2 3" xfId="5597" xr:uid="{00000000-0005-0000-0000-00001B880000}"/>
    <cellStyle name="Normal 7 8 3 2 3 2" xfId="14270" xr:uid="{00000000-0005-0000-0000-00001C880000}"/>
    <cellStyle name="Normal 7 8 3 2 3 2 2" xfId="31623" xr:uid="{00000000-0005-0000-0000-00001D880000}"/>
    <cellStyle name="Normal 7 8 3 2 3 2 3" xfId="48969" xr:uid="{00000000-0005-0000-0000-00001E880000}"/>
    <cellStyle name="Normal 7 8 3 2 3 3" xfId="22950" xr:uid="{00000000-0005-0000-0000-00001F880000}"/>
    <cellStyle name="Normal 7 8 3 2 3 4" xfId="40296" xr:uid="{00000000-0005-0000-0000-000020880000}"/>
    <cellStyle name="Normal 7 8 3 2 4" xfId="10987" xr:uid="{00000000-0005-0000-0000-000021880000}"/>
    <cellStyle name="Normal 7 8 3 2 4 2" xfId="28340" xr:uid="{00000000-0005-0000-0000-000022880000}"/>
    <cellStyle name="Normal 7 8 3 2 4 3" xfId="45686" xr:uid="{00000000-0005-0000-0000-000023880000}"/>
    <cellStyle name="Normal 7 8 3 2 5" xfId="19667" xr:uid="{00000000-0005-0000-0000-000024880000}"/>
    <cellStyle name="Normal 7 8 3 2 6" xfId="37013" xr:uid="{00000000-0005-0000-0000-000025880000}"/>
    <cellStyle name="Normal 7 8 3 3" xfId="6283" xr:uid="{00000000-0005-0000-0000-000026880000}"/>
    <cellStyle name="Normal 7 8 3 3 2" xfId="14956" xr:uid="{00000000-0005-0000-0000-000027880000}"/>
    <cellStyle name="Normal 7 8 3 3 2 2" xfId="32309" xr:uid="{00000000-0005-0000-0000-000028880000}"/>
    <cellStyle name="Normal 7 8 3 3 2 3" xfId="49655" xr:uid="{00000000-0005-0000-0000-000029880000}"/>
    <cellStyle name="Normal 7 8 3 3 3" xfId="23636" xr:uid="{00000000-0005-0000-0000-00002A880000}"/>
    <cellStyle name="Normal 7 8 3 3 4" xfId="40982" xr:uid="{00000000-0005-0000-0000-00002B880000}"/>
    <cellStyle name="Normal 7 8 3 4" xfId="4127" xr:uid="{00000000-0005-0000-0000-00002C880000}"/>
    <cellStyle name="Normal 7 8 3 4 2" xfId="12800" xr:uid="{00000000-0005-0000-0000-00002D880000}"/>
    <cellStyle name="Normal 7 8 3 4 2 2" xfId="30153" xr:uid="{00000000-0005-0000-0000-00002E880000}"/>
    <cellStyle name="Normal 7 8 3 4 2 3" xfId="47499" xr:uid="{00000000-0005-0000-0000-00002F880000}"/>
    <cellStyle name="Normal 7 8 3 4 3" xfId="21480" xr:uid="{00000000-0005-0000-0000-000030880000}"/>
    <cellStyle name="Normal 7 8 3 4 4" xfId="38826" xr:uid="{00000000-0005-0000-0000-000031880000}"/>
    <cellStyle name="Normal 7 8 3 5" xfId="9174" xr:uid="{00000000-0005-0000-0000-000032880000}"/>
    <cellStyle name="Normal 7 8 3 5 2" xfId="26527" xr:uid="{00000000-0005-0000-0000-000033880000}"/>
    <cellStyle name="Normal 7 8 3 5 3" xfId="43873" xr:uid="{00000000-0005-0000-0000-000034880000}"/>
    <cellStyle name="Normal 7 8 3 6" xfId="17854" xr:uid="{00000000-0005-0000-0000-000035880000}"/>
    <cellStyle name="Normal 7 8 3 7" xfId="35200" xr:uid="{00000000-0005-0000-0000-000036880000}"/>
    <cellStyle name="Normal 7 8 4" xfId="2069" xr:uid="{00000000-0005-0000-0000-000037880000}"/>
    <cellStyle name="Normal 7 8 4 2" xfId="7851" xr:uid="{00000000-0005-0000-0000-000038880000}"/>
    <cellStyle name="Normal 7 8 4 2 2" xfId="16524" xr:uid="{00000000-0005-0000-0000-000039880000}"/>
    <cellStyle name="Normal 7 8 4 2 2 2" xfId="33877" xr:uid="{00000000-0005-0000-0000-00003A880000}"/>
    <cellStyle name="Normal 7 8 4 2 2 3" xfId="51223" xr:uid="{00000000-0005-0000-0000-00003B880000}"/>
    <cellStyle name="Normal 7 8 4 2 3" xfId="25204" xr:uid="{00000000-0005-0000-0000-00003C880000}"/>
    <cellStyle name="Normal 7 8 4 2 4" xfId="42550" xr:uid="{00000000-0005-0000-0000-00003D880000}"/>
    <cellStyle name="Normal 7 8 4 3" xfId="3882" xr:uid="{00000000-0005-0000-0000-00003E880000}"/>
    <cellStyle name="Normal 7 8 4 3 2" xfId="12555" xr:uid="{00000000-0005-0000-0000-00003F880000}"/>
    <cellStyle name="Normal 7 8 4 3 2 2" xfId="29908" xr:uid="{00000000-0005-0000-0000-000040880000}"/>
    <cellStyle name="Normal 7 8 4 3 2 3" xfId="47254" xr:uid="{00000000-0005-0000-0000-000041880000}"/>
    <cellStyle name="Normal 7 8 4 3 3" xfId="21235" xr:uid="{00000000-0005-0000-0000-000042880000}"/>
    <cellStyle name="Normal 7 8 4 3 4" xfId="38581" xr:uid="{00000000-0005-0000-0000-000043880000}"/>
    <cellStyle name="Normal 7 8 4 4" xfId="10742" xr:uid="{00000000-0005-0000-0000-000044880000}"/>
    <cellStyle name="Normal 7 8 4 4 2" xfId="28095" xr:uid="{00000000-0005-0000-0000-000045880000}"/>
    <cellStyle name="Normal 7 8 4 4 3" xfId="45441" xr:uid="{00000000-0005-0000-0000-000046880000}"/>
    <cellStyle name="Normal 7 8 4 5" xfId="19422" xr:uid="{00000000-0005-0000-0000-000047880000}"/>
    <cellStyle name="Normal 7 8 4 6" xfId="36768" xr:uid="{00000000-0005-0000-0000-000048880000}"/>
    <cellStyle name="Normal 7 8 5" xfId="1236" xr:uid="{00000000-0005-0000-0000-000049880000}"/>
    <cellStyle name="Normal 7 8 5 2" xfId="7018" xr:uid="{00000000-0005-0000-0000-00004A880000}"/>
    <cellStyle name="Normal 7 8 5 2 2" xfId="15691" xr:uid="{00000000-0005-0000-0000-00004B880000}"/>
    <cellStyle name="Normal 7 8 5 2 2 2" xfId="33044" xr:uid="{00000000-0005-0000-0000-00004C880000}"/>
    <cellStyle name="Normal 7 8 5 2 2 3" xfId="50390" xr:uid="{00000000-0005-0000-0000-00004D880000}"/>
    <cellStyle name="Normal 7 8 5 2 3" xfId="24371" xr:uid="{00000000-0005-0000-0000-00004E880000}"/>
    <cellStyle name="Normal 7 8 5 2 4" xfId="41717" xr:uid="{00000000-0005-0000-0000-00004F880000}"/>
    <cellStyle name="Normal 7 8 5 3" xfId="4862" xr:uid="{00000000-0005-0000-0000-000050880000}"/>
    <cellStyle name="Normal 7 8 5 3 2" xfId="13535" xr:uid="{00000000-0005-0000-0000-000051880000}"/>
    <cellStyle name="Normal 7 8 5 3 2 2" xfId="30888" xr:uid="{00000000-0005-0000-0000-000052880000}"/>
    <cellStyle name="Normal 7 8 5 3 2 3" xfId="48234" xr:uid="{00000000-0005-0000-0000-000053880000}"/>
    <cellStyle name="Normal 7 8 5 3 3" xfId="22215" xr:uid="{00000000-0005-0000-0000-000054880000}"/>
    <cellStyle name="Normal 7 8 5 3 4" xfId="39561" xr:uid="{00000000-0005-0000-0000-000055880000}"/>
    <cellStyle name="Normal 7 8 5 4" xfId="9909" xr:uid="{00000000-0005-0000-0000-000056880000}"/>
    <cellStyle name="Normal 7 8 5 4 2" xfId="27262" xr:uid="{00000000-0005-0000-0000-000057880000}"/>
    <cellStyle name="Normal 7 8 5 4 3" xfId="44608" xr:uid="{00000000-0005-0000-0000-000058880000}"/>
    <cellStyle name="Normal 7 8 5 5" xfId="18589" xr:uid="{00000000-0005-0000-0000-000059880000}"/>
    <cellStyle name="Normal 7 8 5 6" xfId="35935" xr:uid="{00000000-0005-0000-0000-00005A880000}"/>
    <cellStyle name="Normal 7 8 6" xfId="6038" xr:uid="{00000000-0005-0000-0000-00005B880000}"/>
    <cellStyle name="Normal 7 8 6 2" xfId="14711" xr:uid="{00000000-0005-0000-0000-00005C880000}"/>
    <cellStyle name="Normal 7 8 6 2 2" xfId="32064" xr:uid="{00000000-0005-0000-0000-00005D880000}"/>
    <cellStyle name="Normal 7 8 6 2 3" xfId="49410" xr:uid="{00000000-0005-0000-0000-00005E880000}"/>
    <cellStyle name="Normal 7 8 6 3" xfId="23391" xr:uid="{00000000-0005-0000-0000-00005F880000}"/>
    <cellStyle name="Normal 7 8 6 4" xfId="40737" xr:uid="{00000000-0005-0000-0000-000060880000}"/>
    <cellStyle name="Normal 7 8 7" xfId="3049" xr:uid="{00000000-0005-0000-0000-000061880000}"/>
    <cellStyle name="Normal 7 8 7 2" xfId="11722" xr:uid="{00000000-0005-0000-0000-000062880000}"/>
    <cellStyle name="Normal 7 8 7 2 2" xfId="29075" xr:uid="{00000000-0005-0000-0000-000063880000}"/>
    <cellStyle name="Normal 7 8 7 2 3" xfId="46421" xr:uid="{00000000-0005-0000-0000-000064880000}"/>
    <cellStyle name="Normal 7 8 7 3" xfId="20402" xr:uid="{00000000-0005-0000-0000-000065880000}"/>
    <cellStyle name="Normal 7 8 7 4" xfId="37748" xr:uid="{00000000-0005-0000-0000-000066880000}"/>
    <cellStyle name="Normal 7 8 8" xfId="8929" xr:uid="{00000000-0005-0000-0000-000067880000}"/>
    <cellStyle name="Normal 7 8 8 2" xfId="26282" xr:uid="{00000000-0005-0000-0000-000068880000}"/>
    <cellStyle name="Normal 7 8 8 3" xfId="43628" xr:uid="{00000000-0005-0000-0000-000069880000}"/>
    <cellStyle name="Normal 7 8 9" xfId="17609" xr:uid="{00000000-0005-0000-0000-00006A880000}"/>
    <cellStyle name="Normal 7 9" xfId="109" xr:uid="{00000000-0005-0000-0000-00006B880000}"/>
    <cellStyle name="Normal 7 9 10" xfId="34808" xr:uid="{00000000-0005-0000-0000-00006C880000}"/>
    <cellStyle name="Normal 7 9 2" xfId="844" xr:uid="{00000000-0005-0000-0000-00006D880000}"/>
    <cellStyle name="Normal 7 9 2 2" xfId="2657" xr:uid="{00000000-0005-0000-0000-00006E880000}"/>
    <cellStyle name="Normal 7 9 2 2 2" xfId="8439" xr:uid="{00000000-0005-0000-0000-00006F880000}"/>
    <cellStyle name="Normal 7 9 2 2 2 2" xfId="17112" xr:uid="{00000000-0005-0000-0000-000070880000}"/>
    <cellStyle name="Normal 7 9 2 2 2 2 2" xfId="34465" xr:uid="{00000000-0005-0000-0000-000071880000}"/>
    <cellStyle name="Normal 7 9 2 2 2 2 3" xfId="51811" xr:uid="{00000000-0005-0000-0000-000072880000}"/>
    <cellStyle name="Normal 7 9 2 2 2 3" xfId="25792" xr:uid="{00000000-0005-0000-0000-000073880000}"/>
    <cellStyle name="Normal 7 9 2 2 2 4" xfId="43138" xr:uid="{00000000-0005-0000-0000-000074880000}"/>
    <cellStyle name="Normal 7 9 2 2 3" xfId="4470" xr:uid="{00000000-0005-0000-0000-000075880000}"/>
    <cellStyle name="Normal 7 9 2 2 3 2" xfId="13143" xr:uid="{00000000-0005-0000-0000-000076880000}"/>
    <cellStyle name="Normal 7 9 2 2 3 2 2" xfId="30496" xr:uid="{00000000-0005-0000-0000-000077880000}"/>
    <cellStyle name="Normal 7 9 2 2 3 2 3" xfId="47842" xr:uid="{00000000-0005-0000-0000-000078880000}"/>
    <cellStyle name="Normal 7 9 2 2 3 3" xfId="21823" xr:uid="{00000000-0005-0000-0000-000079880000}"/>
    <cellStyle name="Normal 7 9 2 2 3 4" xfId="39169" xr:uid="{00000000-0005-0000-0000-00007A880000}"/>
    <cellStyle name="Normal 7 9 2 2 4" xfId="11330" xr:uid="{00000000-0005-0000-0000-00007B880000}"/>
    <cellStyle name="Normal 7 9 2 2 4 2" xfId="28683" xr:uid="{00000000-0005-0000-0000-00007C880000}"/>
    <cellStyle name="Normal 7 9 2 2 4 3" xfId="46029" xr:uid="{00000000-0005-0000-0000-00007D880000}"/>
    <cellStyle name="Normal 7 9 2 2 5" xfId="20010" xr:uid="{00000000-0005-0000-0000-00007E880000}"/>
    <cellStyle name="Normal 7 9 2 2 6" xfId="37356" xr:uid="{00000000-0005-0000-0000-00007F880000}"/>
    <cellStyle name="Normal 7 9 2 3" xfId="1579" xr:uid="{00000000-0005-0000-0000-000080880000}"/>
    <cellStyle name="Normal 7 9 2 3 2" xfId="7361" xr:uid="{00000000-0005-0000-0000-000081880000}"/>
    <cellStyle name="Normal 7 9 2 3 2 2" xfId="16034" xr:uid="{00000000-0005-0000-0000-000082880000}"/>
    <cellStyle name="Normal 7 9 2 3 2 2 2" xfId="33387" xr:uid="{00000000-0005-0000-0000-000083880000}"/>
    <cellStyle name="Normal 7 9 2 3 2 2 3" xfId="50733" xr:uid="{00000000-0005-0000-0000-000084880000}"/>
    <cellStyle name="Normal 7 9 2 3 2 3" xfId="24714" xr:uid="{00000000-0005-0000-0000-000085880000}"/>
    <cellStyle name="Normal 7 9 2 3 2 4" xfId="42060" xr:uid="{00000000-0005-0000-0000-000086880000}"/>
    <cellStyle name="Normal 7 9 2 3 3" xfId="5205" xr:uid="{00000000-0005-0000-0000-000087880000}"/>
    <cellStyle name="Normal 7 9 2 3 3 2" xfId="13878" xr:uid="{00000000-0005-0000-0000-000088880000}"/>
    <cellStyle name="Normal 7 9 2 3 3 2 2" xfId="31231" xr:uid="{00000000-0005-0000-0000-000089880000}"/>
    <cellStyle name="Normal 7 9 2 3 3 2 3" xfId="48577" xr:uid="{00000000-0005-0000-0000-00008A880000}"/>
    <cellStyle name="Normal 7 9 2 3 3 3" xfId="22558" xr:uid="{00000000-0005-0000-0000-00008B880000}"/>
    <cellStyle name="Normal 7 9 2 3 3 4" xfId="39904" xr:uid="{00000000-0005-0000-0000-00008C880000}"/>
    <cellStyle name="Normal 7 9 2 3 4" xfId="10252" xr:uid="{00000000-0005-0000-0000-00008D880000}"/>
    <cellStyle name="Normal 7 9 2 3 4 2" xfId="27605" xr:uid="{00000000-0005-0000-0000-00008E880000}"/>
    <cellStyle name="Normal 7 9 2 3 4 3" xfId="44951" xr:uid="{00000000-0005-0000-0000-00008F880000}"/>
    <cellStyle name="Normal 7 9 2 3 5" xfId="18932" xr:uid="{00000000-0005-0000-0000-000090880000}"/>
    <cellStyle name="Normal 7 9 2 3 6" xfId="36278" xr:uid="{00000000-0005-0000-0000-000091880000}"/>
    <cellStyle name="Normal 7 9 2 4" xfId="6626" xr:uid="{00000000-0005-0000-0000-000092880000}"/>
    <cellStyle name="Normal 7 9 2 4 2" xfId="15299" xr:uid="{00000000-0005-0000-0000-000093880000}"/>
    <cellStyle name="Normal 7 9 2 4 2 2" xfId="32652" xr:uid="{00000000-0005-0000-0000-000094880000}"/>
    <cellStyle name="Normal 7 9 2 4 2 3" xfId="49998" xr:uid="{00000000-0005-0000-0000-000095880000}"/>
    <cellStyle name="Normal 7 9 2 4 3" xfId="23979" xr:uid="{00000000-0005-0000-0000-000096880000}"/>
    <cellStyle name="Normal 7 9 2 4 4" xfId="41325" xr:uid="{00000000-0005-0000-0000-000097880000}"/>
    <cellStyle name="Normal 7 9 2 5" xfId="3392" xr:uid="{00000000-0005-0000-0000-000098880000}"/>
    <cellStyle name="Normal 7 9 2 5 2" xfId="12065" xr:uid="{00000000-0005-0000-0000-000099880000}"/>
    <cellStyle name="Normal 7 9 2 5 2 2" xfId="29418" xr:uid="{00000000-0005-0000-0000-00009A880000}"/>
    <cellStyle name="Normal 7 9 2 5 2 3" xfId="46764" xr:uid="{00000000-0005-0000-0000-00009B880000}"/>
    <cellStyle name="Normal 7 9 2 5 3" xfId="20745" xr:uid="{00000000-0005-0000-0000-00009C880000}"/>
    <cellStyle name="Normal 7 9 2 5 4" xfId="38091" xr:uid="{00000000-0005-0000-0000-00009D880000}"/>
    <cellStyle name="Normal 7 9 2 6" xfId="9517" xr:uid="{00000000-0005-0000-0000-00009E880000}"/>
    <cellStyle name="Normal 7 9 2 6 2" xfId="26870" xr:uid="{00000000-0005-0000-0000-00009F880000}"/>
    <cellStyle name="Normal 7 9 2 6 3" xfId="44216" xr:uid="{00000000-0005-0000-0000-0000A0880000}"/>
    <cellStyle name="Normal 7 9 2 7" xfId="18197" xr:uid="{00000000-0005-0000-0000-0000A1880000}"/>
    <cellStyle name="Normal 7 9 2 8" xfId="35543" xr:uid="{00000000-0005-0000-0000-0000A2880000}"/>
    <cellStyle name="Normal 7 9 3" xfId="599" xr:uid="{00000000-0005-0000-0000-0000A3880000}"/>
    <cellStyle name="Normal 7 9 3 2" xfId="2412" xr:uid="{00000000-0005-0000-0000-0000A4880000}"/>
    <cellStyle name="Normal 7 9 3 2 2" xfId="8194" xr:uid="{00000000-0005-0000-0000-0000A5880000}"/>
    <cellStyle name="Normal 7 9 3 2 2 2" xfId="16867" xr:uid="{00000000-0005-0000-0000-0000A6880000}"/>
    <cellStyle name="Normal 7 9 3 2 2 2 2" xfId="34220" xr:uid="{00000000-0005-0000-0000-0000A7880000}"/>
    <cellStyle name="Normal 7 9 3 2 2 2 3" xfId="51566" xr:uid="{00000000-0005-0000-0000-0000A8880000}"/>
    <cellStyle name="Normal 7 9 3 2 2 3" xfId="25547" xr:uid="{00000000-0005-0000-0000-0000A9880000}"/>
    <cellStyle name="Normal 7 9 3 2 2 4" xfId="42893" xr:uid="{00000000-0005-0000-0000-0000AA880000}"/>
    <cellStyle name="Normal 7 9 3 2 3" xfId="5695" xr:uid="{00000000-0005-0000-0000-0000AB880000}"/>
    <cellStyle name="Normal 7 9 3 2 3 2" xfId="14368" xr:uid="{00000000-0005-0000-0000-0000AC880000}"/>
    <cellStyle name="Normal 7 9 3 2 3 2 2" xfId="31721" xr:uid="{00000000-0005-0000-0000-0000AD880000}"/>
    <cellStyle name="Normal 7 9 3 2 3 2 3" xfId="49067" xr:uid="{00000000-0005-0000-0000-0000AE880000}"/>
    <cellStyle name="Normal 7 9 3 2 3 3" xfId="23048" xr:uid="{00000000-0005-0000-0000-0000AF880000}"/>
    <cellStyle name="Normal 7 9 3 2 3 4" xfId="40394" xr:uid="{00000000-0005-0000-0000-0000B0880000}"/>
    <cellStyle name="Normal 7 9 3 2 4" xfId="11085" xr:uid="{00000000-0005-0000-0000-0000B1880000}"/>
    <cellStyle name="Normal 7 9 3 2 4 2" xfId="28438" xr:uid="{00000000-0005-0000-0000-0000B2880000}"/>
    <cellStyle name="Normal 7 9 3 2 4 3" xfId="45784" xr:uid="{00000000-0005-0000-0000-0000B3880000}"/>
    <cellStyle name="Normal 7 9 3 2 5" xfId="19765" xr:uid="{00000000-0005-0000-0000-0000B4880000}"/>
    <cellStyle name="Normal 7 9 3 2 6" xfId="37111" xr:uid="{00000000-0005-0000-0000-0000B5880000}"/>
    <cellStyle name="Normal 7 9 3 3" xfId="6381" xr:uid="{00000000-0005-0000-0000-0000B6880000}"/>
    <cellStyle name="Normal 7 9 3 3 2" xfId="15054" xr:uid="{00000000-0005-0000-0000-0000B7880000}"/>
    <cellStyle name="Normal 7 9 3 3 2 2" xfId="32407" xr:uid="{00000000-0005-0000-0000-0000B8880000}"/>
    <cellStyle name="Normal 7 9 3 3 2 3" xfId="49753" xr:uid="{00000000-0005-0000-0000-0000B9880000}"/>
    <cellStyle name="Normal 7 9 3 3 3" xfId="23734" xr:uid="{00000000-0005-0000-0000-0000BA880000}"/>
    <cellStyle name="Normal 7 9 3 3 4" xfId="41080" xr:uid="{00000000-0005-0000-0000-0000BB880000}"/>
    <cellStyle name="Normal 7 9 3 4" xfId="4225" xr:uid="{00000000-0005-0000-0000-0000BC880000}"/>
    <cellStyle name="Normal 7 9 3 4 2" xfId="12898" xr:uid="{00000000-0005-0000-0000-0000BD880000}"/>
    <cellStyle name="Normal 7 9 3 4 2 2" xfId="30251" xr:uid="{00000000-0005-0000-0000-0000BE880000}"/>
    <cellStyle name="Normal 7 9 3 4 2 3" xfId="47597" xr:uid="{00000000-0005-0000-0000-0000BF880000}"/>
    <cellStyle name="Normal 7 9 3 4 3" xfId="21578" xr:uid="{00000000-0005-0000-0000-0000C0880000}"/>
    <cellStyle name="Normal 7 9 3 4 4" xfId="38924" xr:uid="{00000000-0005-0000-0000-0000C1880000}"/>
    <cellStyle name="Normal 7 9 3 5" xfId="9272" xr:uid="{00000000-0005-0000-0000-0000C2880000}"/>
    <cellStyle name="Normal 7 9 3 5 2" xfId="26625" xr:uid="{00000000-0005-0000-0000-0000C3880000}"/>
    <cellStyle name="Normal 7 9 3 5 3" xfId="43971" xr:uid="{00000000-0005-0000-0000-0000C4880000}"/>
    <cellStyle name="Normal 7 9 3 6" xfId="17952" xr:uid="{00000000-0005-0000-0000-0000C5880000}"/>
    <cellStyle name="Normal 7 9 3 7" xfId="35298" xr:uid="{00000000-0005-0000-0000-0000C6880000}"/>
    <cellStyle name="Normal 7 9 4" xfId="1922" xr:uid="{00000000-0005-0000-0000-0000C7880000}"/>
    <cellStyle name="Normal 7 9 4 2" xfId="7704" xr:uid="{00000000-0005-0000-0000-0000C8880000}"/>
    <cellStyle name="Normal 7 9 4 2 2" xfId="16377" xr:uid="{00000000-0005-0000-0000-0000C9880000}"/>
    <cellStyle name="Normal 7 9 4 2 2 2" xfId="33730" xr:uid="{00000000-0005-0000-0000-0000CA880000}"/>
    <cellStyle name="Normal 7 9 4 2 2 3" xfId="51076" xr:uid="{00000000-0005-0000-0000-0000CB880000}"/>
    <cellStyle name="Normal 7 9 4 2 3" xfId="25057" xr:uid="{00000000-0005-0000-0000-0000CC880000}"/>
    <cellStyle name="Normal 7 9 4 2 4" xfId="42403" xr:uid="{00000000-0005-0000-0000-0000CD880000}"/>
    <cellStyle name="Normal 7 9 4 3" xfId="3735" xr:uid="{00000000-0005-0000-0000-0000CE880000}"/>
    <cellStyle name="Normal 7 9 4 3 2" xfId="12408" xr:uid="{00000000-0005-0000-0000-0000CF880000}"/>
    <cellStyle name="Normal 7 9 4 3 2 2" xfId="29761" xr:uid="{00000000-0005-0000-0000-0000D0880000}"/>
    <cellStyle name="Normal 7 9 4 3 2 3" xfId="47107" xr:uid="{00000000-0005-0000-0000-0000D1880000}"/>
    <cellStyle name="Normal 7 9 4 3 3" xfId="21088" xr:uid="{00000000-0005-0000-0000-0000D2880000}"/>
    <cellStyle name="Normal 7 9 4 3 4" xfId="38434" xr:uid="{00000000-0005-0000-0000-0000D3880000}"/>
    <cellStyle name="Normal 7 9 4 4" xfId="10595" xr:uid="{00000000-0005-0000-0000-0000D4880000}"/>
    <cellStyle name="Normal 7 9 4 4 2" xfId="27948" xr:uid="{00000000-0005-0000-0000-0000D5880000}"/>
    <cellStyle name="Normal 7 9 4 4 3" xfId="45294" xr:uid="{00000000-0005-0000-0000-0000D6880000}"/>
    <cellStyle name="Normal 7 9 4 5" xfId="19275" xr:uid="{00000000-0005-0000-0000-0000D7880000}"/>
    <cellStyle name="Normal 7 9 4 6" xfId="36621" xr:uid="{00000000-0005-0000-0000-0000D8880000}"/>
    <cellStyle name="Normal 7 9 5" xfId="1334" xr:uid="{00000000-0005-0000-0000-0000D9880000}"/>
    <cellStyle name="Normal 7 9 5 2" xfId="7116" xr:uid="{00000000-0005-0000-0000-0000DA880000}"/>
    <cellStyle name="Normal 7 9 5 2 2" xfId="15789" xr:uid="{00000000-0005-0000-0000-0000DB880000}"/>
    <cellStyle name="Normal 7 9 5 2 2 2" xfId="33142" xr:uid="{00000000-0005-0000-0000-0000DC880000}"/>
    <cellStyle name="Normal 7 9 5 2 2 3" xfId="50488" xr:uid="{00000000-0005-0000-0000-0000DD880000}"/>
    <cellStyle name="Normal 7 9 5 2 3" xfId="24469" xr:uid="{00000000-0005-0000-0000-0000DE880000}"/>
    <cellStyle name="Normal 7 9 5 2 4" xfId="41815" xr:uid="{00000000-0005-0000-0000-0000DF880000}"/>
    <cellStyle name="Normal 7 9 5 3" xfId="4960" xr:uid="{00000000-0005-0000-0000-0000E0880000}"/>
    <cellStyle name="Normal 7 9 5 3 2" xfId="13633" xr:uid="{00000000-0005-0000-0000-0000E1880000}"/>
    <cellStyle name="Normal 7 9 5 3 2 2" xfId="30986" xr:uid="{00000000-0005-0000-0000-0000E2880000}"/>
    <cellStyle name="Normal 7 9 5 3 2 3" xfId="48332" xr:uid="{00000000-0005-0000-0000-0000E3880000}"/>
    <cellStyle name="Normal 7 9 5 3 3" xfId="22313" xr:uid="{00000000-0005-0000-0000-0000E4880000}"/>
    <cellStyle name="Normal 7 9 5 3 4" xfId="39659" xr:uid="{00000000-0005-0000-0000-0000E5880000}"/>
    <cellStyle name="Normal 7 9 5 4" xfId="10007" xr:uid="{00000000-0005-0000-0000-0000E6880000}"/>
    <cellStyle name="Normal 7 9 5 4 2" xfId="27360" xr:uid="{00000000-0005-0000-0000-0000E7880000}"/>
    <cellStyle name="Normal 7 9 5 4 3" xfId="44706" xr:uid="{00000000-0005-0000-0000-0000E8880000}"/>
    <cellStyle name="Normal 7 9 5 5" xfId="18687" xr:uid="{00000000-0005-0000-0000-0000E9880000}"/>
    <cellStyle name="Normal 7 9 5 6" xfId="36033" xr:uid="{00000000-0005-0000-0000-0000EA880000}"/>
    <cellStyle name="Normal 7 9 6" xfId="5891" xr:uid="{00000000-0005-0000-0000-0000EB880000}"/>
    <cellStyle name="Normal 7 9 6 2" xfId="14564" xr:uid="{00000000-0005-0000-0000-0000EC880000}"/>
    <cellStyle name="Normal 7 9 6 2 2" xfId="31917" xr:uid="{00000000-0005-0000-0000-0000ED880000}"/>
    <cellStyle name="Normal 7 9 6 2 3" xfId="49263" xr:uid="{00000000-0005-0000-0000-0000EE880000}"/>
    <cellStyle name="Normal 7 9 6 3" xfId="23244" xr:uid="{00000000-0005-0000-0000-0000EF880000}"/>
    <cellStyle name="Normal 7 9 6 4" xfId="40590" xr:uid="{00000000-0005-0000-0000-0000F0880000}"/>
    <cellStyle name="Normal 7 9 7" xfId="3147" xr:uid="{00000000-0005-0000-0000-0000F1880000}"/>
    <cellStyle name="Normal 7 9 7 2" xfId="11820" xr:uid="{00000000-0005-0000-0000-0000F2880000}"/>
    <cellStyle name="Normal 7 9 7 2 2" xfId="29173" xr:uid="{00000000-0005-0000-0000-0000F3880000}"/>
    <cellStyle name="Normal 7 9 7 2 3" xfId="46519" xr:uid="{00000000-0005-0000-0000-0000F4880000}"/>
    <cellStyle name="Normal 7 9 7 3" xfId="20500" xr:uid="{00000000-0005-0000-0000-0000F5880000}"/>
    <cellStyle name="Normal 7 9 7 4" xfId="37846" xr:uid="{00000000-0005-0000-0000-0000F6880000}"/>
    <cellStyle name="Normal 7 9 8" xfId="8782" xr:uid="{00000000-0005-0000-0000-0000F7880000}"/>
    <cellStyle name="Normal 7 9 8 2" xfId="26135" xr:uid="{00000000-0005-0000-0000-0000F8880000}"/>
    <cellStyle name="Normal 7 9 8 3" xfId="43481" xr:uid="{00000000-0005-0000-0000-0000F9880000}"/>
    <cellStyle name="Normal 7 9 9" xfId="17462" xr:uid="{00000000-0005-0000-0000-0000FA880000}"/>
    <cellStyle name="Normal 8" xfId="11" xr:uid="{00000000-0005-0000-0000-0000FB880000}"/>
    <cellStyle name="Normal 8 10" xfId="355" xr:uid="{00000000-0005-0000-0000-0000FC880000}"/>
    <cellStyle name="Normal 8 10 2" xfId="2168" xr:uid="{00000000-0005-0000-0000-0000FD880000}"/>
    <cellStyle name="Normal 8 10 2 2" xfId="7950" xr:uid="{00000000-0005-0000-0000-0000FE880000}"/>
    <cellStyle name="Normal 8 10 2 2 2" xfId="16623" xr:uid="{00000000-0005-0000-0000-0000FF880000}"/>
    <cellStyle name="Normal 8 10 2 2 2 2" xfId="33976" xr:uid="{00000000-0005-0000-0000-000000890000}"/>
    <cellStyle name="Normal 8 10 2 2 2 3" xfId="51322" xr:uid="{00000000-0005-0000-0000-000001890000}"/>
    <cellStyle name="Normal 8 10 2 2 3" xfId="25303" xr:uid="{00000000-0005-0000-0000-000002890000}"/>
    <cellStyle name="Normal 8 10 2 2 4" xfId="42649" xr:uid="{00000000-0005-0000-0000-000003890000}"/>
    <cellStyle name="Normal 8 10 2 3" xfId="5451" xr:uid="{00000000-0005-0000-0000-000004890000}"/>
    <cellStyle name="Normal 8 10 2 3 2" xfId="14124" xr:uid="{00000000-0005-0000-0000-000005890000}"/>
    <cellStyle name="Normal 8 10 2 3 2 2" xfId="31477" xr:uid="{00000000-0005-0000-0000-000006890000}"/>
    <cellStyle name="Normal 8 10 2 3 2 3" xfId="48823" xr:uid="{00000000-0005-0000-0000-000007890000}"/>
    <cellStyle name="Normal 8 10 2 3 3" xfId="22804" xr:uid="{00000000-0005-0000-0000-000008890000}"/>
    <cellStyle name="Normal 8 10 2 3 4" xfId="40150" xr:uid="{00000000-0005-0000-0000-000009890000}"/>
    <cellStyle name="Normal 8 10 2 4" xfId="10841" xr:uid="{00000000-0005-0000-0000-00000A890000}"/>
    <cellStyle name="Normal 8 10 2 4 2" xfId="28194" xr:uid="{00000000-0005-0000-0000-00000B890000}"/>
    <cellStyle name="Normal 8 10 2 4 3" xfId="45540" xr:uid="{00000000-0005-0000-0000-00000C890000}"/>
    <cellStyle name="Normal 8 10 2 5" xfId="19521" xr:uid="{00000000-0005-0000-0000-00000D890000}"/>
    <cellStyle name="Normal 8 10 2 6" xfId="36867" xr:uid="{00000000-0005-0000-0000-00000E890000}"/>
    <cellStyle name="Normal 8 10 3" xfId="6137" xr:uid="{00000000-0005-0000-0000-00000F890000}"/>
    <cellStyle name="Normal 8 10 3 2" xfId="14810" xr:uid="{00000000-0005-0000-0000-000010890000}"/>
    <cellStyle name="Normal 8 10 3 2 2" xfId="32163" xr:uid="{00000000-0005-0000-0000-000011890000}"/>
    <cellStyle name="Normal 8 10 3 2 3" xfId="49509" xr:uid="{00000000-0005-0000-0000-000012890000}"/>
    <cellStyle name="Normal 8 10 3 3" xfId="23490" xr:uid="{00000000-0005-0000-0000-000013890000}"/>
    <cellStyle name="Normal 8 10 3 4" xfId="40836" xr:uid="{00000000-0005-0000-0000-000014890000}"/>
    <cellStyle name="Normal 8 10 4" xfId="3981" xr:uid="{00000000-0005-0000-0000-000015890000}"/>
    <cellStyle name="Normal 8 10 4 2" xfId="12654" xr:uid="{00000000-0005-0000-0000-000016890000}"/>
    <cellStyle name="Normal 8 10 4 2 2" xfId="30007" xr:uid="{00000000-0005-0000-0000-000017890000}"/>
    <cellStyle name="Normal 8 10 4 2 3" xfId="47353" xr:uid="{00000000-0005-0000-0000-000018890000}"/>
    <cellStyle name="Normal 8 10 4 3" xfId="21334" xr:uid="{00000000-0005-0000-0000-000019890000}"/>
    <cellStyle name="Normal 8 10 4 4" xfId="38680" xr:uid="{00000000-0005-0000-0000-00001A890000}"/>
    <cellStyle name="Normal 8 10 5" xfId="9028" xr:uid="{00000000-0005-0000-0000-00001B890000}"/>
    <cellStyle name="Normal 8 10 5 2" xfId="26381" xr:uid="{00000000-0005-0000-0000-00001C890000}"/>
    <cellStyle name="Normal 8 10 5 3" xfId="43727" xr:uid="{00000000-0005-0000-0000-00001D890000}"/>
    <cellStyle name="Normal 8 10 6" xfId="17708" xr:uid="{00000000-0005-0000-0000-00001E890000}"/>
    <cellStyle name="Normal 8 10 7" xfId="35054" xr:uid="{00000000-0005-0000-0000-00001F890000}"/>
    <cellStyle name="Normal 8 11" xfId="1825" xr:uid="{00000000-0005-0000-0000-000020890000}"/>
    <cellStyle name="Normal 8 11 2" xfId="7607" xr:uid="{00000000-0005-0000-0000-000021890000}"/>
    <cellStyle name="Normal 8 11 2 2" xfId="16280" xr:uid="{00000000-0005-0000-0000-000022890000}"/>
    <cellStyle name="Normal 8 11 2 2 2" xfId="33633" xr:uid="{00000000-0005-0000-0000-000023890000}"/>
    <cellStyle name="Normal 8 11 2 2 3" xfId="50979" xr:uid="{00000000-0005-0000-0000-000024890000}"/>
    <cellStyle name="Normal 8 11 2 3" xfId="24960" xr:uid="{00000000-0005-0000-0000-000025890000}"/>
    <cellStyle name="Normal 8 11 2 4" xfId="42306" xr:uid="{00000000-0005-0000-0000-000026890000}"/>
    <cellStyle name="Normal 8 11 3" xfId="3638" xr:uid="{00000000-0005-0000-0000-000027890000}"/>
    <cellStyle name="Normal 8 11 3 2" xfId="12311" xr:uid="{00000000-0005-0000-0000-000028890000}"/>
    <cellStyle name="Normal 8 11 3 2 2" xfId="29664" xr:uid="{00000000-0005-0000-0000-000029890000}"/>
    <cellStyle name="Normal 8 11 3 2 3" xfId="47010" xr:uid="{00000000-0005-0000-0000-00002A890000}"/>
    <cellStyle name="Normal 8 11 3 3" xfId="20991" xr:uid="{00000000-0005-0000-0000-00002B890000}"/>
    <cellStyle name="Normal 8 11 3 4" xfId="38337" xr:uid="{00000000-0005-0000-0000-00002C890000}"/>
    <cellStyle name="Normal 8 11 4" xfId="10498" xr:uid="{00000000-0005-0000-0000-00002D890000}"/>
    <cellStyle name="Normal 8 11 4 2" xfId="27851" xr:uid="{00000000-0005-0000-0000-00002E890000}"/>
    <cellStyle name="Normal 8 11 4 3" xfId="45197" xr:uid="{00000000-0005-0000-0000-00002F890000}"/>
    <cellStyle name="Normal 8 11 5" xfId="19178" xr:uid="{00000000-0005-0000-0000-000030890000}"/>
    <cellStyle name="Normal 8 11 6" xfId="36524" xr:uid="{00000000-0005-0000-0000-000031890000}"/>
    <cellStyle name="Normal 8 12" xfId="1090" xr:uid="{00000000-0005-0000-0000-000032890000}"/>
    <cellStyle name="Normal 8 12 2" xfId="6872" xr:uid="{00000000-0005-0000-0000-000033890000}"/>
    <cellStyle name="Normal 8 12 2 2" xfId="15545" xr:uid="{00000000-0005-0000-0000-000034890000}"/>
    <cellStyle name="Normal 8 12 2 2 2" xfId="32898" xr:uid="{00000000-0005-0000-0000-000035890000}"/>
    <cellStyle name="Normal 8 12 2 2 3" xfId="50244" xr:uid="{00000000-0005-0000-0000-000036890000}"/>
    <cellStyle name="Normal 8 12 2 3" xfId="24225" xr:uid="{00000000-0005-0000-0000-000037890000}"/>
    <cellStyle name="Normal 8 12 2 4" xfId="41571" xr:uid="{00000000-0005-0000-0000-000038890000}"/>
    <cellStyle name="Normal 8 12 3" xfId="4716" xr:uid="{00000000-0005-0000-0000-000039890000}"/>
    <cellStyle name="Normal 8 12 3 2" xfId="13389" xr:uid="{00000000-0005-0000-0000-00003A890000}"/>
    <cellStyle name="Normal 8 12 3 2 2" xfId="30742" xr:uid="{00000000-0005-0000-0000-00003B890000}"/>
    <cellStyle name="Normal 8 12 3 2 3" xfId="48088" xr:uid="{00000000-0005-0000-0000-00003C890000}"/>
    <cellStyle name="Normal 8 12 3 3" xfId="22069" xr:uid="{00000000-0005-0000-0000-00003D890000}"/>
    <cellStyle name="Normal 8 12 3 4" xfId="39415" xr:uid="{00000000-0005-0000-0000-00003E890000}"/>
    <cellStyle name="Normal 8 12 4" xfId="9763" xr:uid="{00000000-0005-0000-0000-00003F890000}"/>
    <cellStyle name="Normal 8 12 4 2" xfId="27116" xr:uid="{00000000-0005-0000-0000-000040890000}"/>
    <cellStyle name="Normal 8 12 4 3" xfId="44462" xr:uid="{00000000-0005-0000-0000-000041890000}"/>
    <cellStyle name="Normal 8 12 5" xfId="18443" xr:uid="{00000000-0005-0000-0000-000042890000}"/>
    <cellStyle name="Normal 8 12 6" xfId="35789" xr:uid="{00000000-0005-0000-0000-000043890000}"/>
    <cellStyle name="Normal 8 13" xfId="5794" xr:uid="{00000000-0005-0000-0000-000044890000}"/>
    <cellStyle name="Normal 8 13 2" xfId="14467" xr:uid="{00000000-0005-0000-0000-000045890000}"/>
    <cellStyle name="Normal 8 13 2 2" xfId="31820" xr:uid="{00000000-0005-0000-0000-000046890000}"/>
    <cellStyle name="Normal 8 13 2 3" xfId="49166" xr:uid="{00000000-0005-0000-0000-000047890000}"/>
    <cellStyle name="Normal 8 13 3" xfId="23147" xr:uid="{00000000-0005-0000-0000-000048890000}"/>
    <cellStyle name="Normal 8 13 4" xfId="40493" xr:uid="{00000000-0005-0000-0000-000049890000}"/>
    <cellStyle name="Normal 8 14" xfId="2903" xr:uid="{00000000-0005-0000-0000-00004A890000}"/>
    <cellStyle name="Normal 8 14 2" xfId="11576" xr:uid="{00000000-0005-0000-0000-00004B890000}"/>
    <cellStyle name="Normal 8 14 2 2" xfId="28929" xr:uid="{00000000-0005-0000-0000-00004C890000}"/>
    <cellStyle name="Normal 8 14 2 3" xfId="46275" xr:uid="{00000000-0005-0000-0000-00004D890000}"/>
    <cellStyle name="Normal 8 14 3" xfId="20256" xr:uid="{00000000-0005-0000-0000-00004E890000}"/>
    <cellStyle name="Normal 8 14 4" xfId="37602" xr:uid="{00000000-0005-0000-0000-00004F890000}"/>
    <cellStyle name="Normal 8 15" xfId="8685" xr:uid="{00000000-0005-0000-0000-000050890000}"/>
    <cellStyle name="Normal 8 15 2" xfId="26038" xr:uid="{00000000-0005-0000-0000-000051890000}"/>
    <cellStyle name="Normal 8 15 3" xfId="43384" xr:uid="{00000000-0005-0000-0000-000052890000}"/>
    <cellStyle name="Normal 8 16" xfId="17367" xr:uid="{00000000-0005-0000-0000-000053890000}"/>
    <cellStyle name="Normal 8 17" xfId="34711" xr:uid="{00000000-0005-0000-0000-000054890000}"/>
    <cellStyle name="Normal 8 2" xfId="18" xr:uid="{00000000-0005-0000-0000-000055890000}"/>
    <cellStyle name="Normal 8 2 10" xfId="1832" xr:uid="{00000000-0005-0000-0000-000056890000}"/>
    <cellStyle name="Normal 8 2 10 2" xfId="7614" xr:uid="{00000000-0005-0000-0000-000057890000}"/>
    <cellStyle name="Normal 8 2 10 2 2" xfId="16287" xr:uid="{00000000-0005-0000-0000-000058890000}"/>
    <cellStyle name="Normal 8 2 10 2 2 2" xfId="33640" xr:uid="{00000000-0005-0000-0000-000059890000}"/>
    <cellStyle name="Normal 8 2 10 2 2 3" xfId="50986" xr:uid="{00000000-0005-0000-0000-00005A890000}"/>
    <cellStyle name="Normal 8 2 10 2 3" xfId="24967" xr:uid="{00000000-0005-0000-0000-00005B890000}"/>
    <cellStyle name="Normal 8 2 10 2 4" xfId="42313" xr:uid="{00000000-0005-0000-0000-00005C890000}"/>
    <cellStyle name="Normal 8 2 10 3" xfId="3645" xr:uid="{00000000-0005-0000-0000-00005D890000}"/>
    <cellStyle name="Normal 8 2 10 3 2" xfId="12318" xr:uid="{00000000-0005-0000-0000-00005E890000}"/>
    <cellStyle name="Normal 8 2 10 3 2 2" xfId="29671" xr:uid="{00000000-0005-0000-0000-00005F890000}"/>
    <cellStyle name="Normal 8 2 10 3 2 3" xfId="47017" xr:uid="{00000000-0005-0000-0000-000060890000}"/>
    <cellStyle name="Normal 8 2 10 3 3" xfId="20998" xr:uid="{00000000-0005-0000-0000-000061890000}"/>
    <cellStyle name="Normal 8 2 10 3 4" xfId="38344" xr:uid="{00000000-0005-0000-0000-000062890000}"/>
    <cellStyle name="Normal 8 2 10 4" xfId="10505" xr:uid="{00000000-0005-0000-0000-000063890000}"/>
    <cellStyle name="Normal 8 2 10 4 2" xfId="27858" xr:uid="{00000000-0005-0000-0000-000064890000}"/>
    <cellStyle name="Normal 8 2 10 4 3" xfId="45204" xr:uid="{00000000-0005-0000-0000-000065890000}"/>
    <cellStyle name="Normal 8 2 10 5" xfId="19185" xr:uid="{00000000-0005-0000-0000-000066890000}"/>
    <cellStyle name="Normal 8 2 10 6" xfId="36531" xr:uid="{00000000-0005-0000-0000-000067890000}"/>
    <cellStyle name="Normal 8 2 11" xfId="1097" xr:uid="{00000000-0005-0000-0000-000068890000}"/>
    <cellStyle name="Normal 8 2 11 2" xfId="6879" xr:uid="{00000000-0005-0000-0000-000069890000}"/>
    <cellStyle name="Normal 8 2 11 2 2" xfId="15552" xr:uid="{00000000-0005-0000-0000-00006A890000}"/>
    <cellStyle name="Normal 8 2 11 2 2 2" xfId="32905" xr:uid="{00000000-0005-0000-0000-00006B890000}"/>
    <cellStyle name="Normal 8 2 11 2 2 3" xfId="50251" xr:uid="{00000000-0005-0000-0000-00006C890000}"/>
    <cellStyle name="Normal 8 2 11 2 3" xfId="24232" xr:uid="{00000000-0005-0000-0000-00006D890000}"/>
    <cellStyle name="Normal 8 2 11 2 4" xfId="41578" xr:uid="{00000000-0005-0000-0000-00006E890000}"/>
    <cellStyle name="Normal 8 2 11 3" xfId="4723" xr:uid="{00000000-0005-0000-0000-00006F890000}"/>
    <cellStyle name="Normal 8 2 11 3 2" xfId="13396" xr:uid="{00000000-0005-0000-0000-000070890000}"/>
    <cellStyle name="Normal 8 2 11 3 2 2" xfId="30749" xr:uid="{00000000-0005-0000-0000-000071890000}"/>
    <cellStyle name="Normal 8 2 11 3 2 3" xfId="48095" xr:uid="{00000000-0005-0000-0000-000072890000}"/>
    <cellStyle name="Normal 8 2 11 3 3" xfId="22076" xr:uid="{00000000-0005-0000-0000-000073890000}"/>
    <cellStyle name="Normal 8 2 11 3 4" xfId="39422" xr:uid="{00000000-0005-0000-0000-000074890000}"/>
    <cellStyle name="Normal 8 2 11 4" xfId="9770" xr:uid="{00000000-0005-0000-0000-000075890000}"/>
    <cellStyle name="Normal 8 2 11 4 2" xfId="27123" xr:uid="{00000000-0005-0000-0000-000076890000}"/>
    <cellStyle name="Normal 8 2 11 4 3" xfId="44469" xr:uid="{00000000-0005-0000-0000-000077890000}"/>
    <cellStyle name="Normal 8 2 11 5" xfId="18450" xr:uid="{00000000-0005-0000-0000-000078890000}"/>
    <cellStyle name="Normal 8 2 11 6" xfId="35796" xr:uid="{00000000-0005-0000-0000-000079890000}"/>
    <cellStyle name="Normal 8 2 12" xfId="5801" xr:uid="{00000000-0005-0000-0000-00007A890000}"/>
    <cellStyle name="Normal 8 2 12 2" xfId="14474" xr:uid="{00000000-0005-0000-0000-00007B890000}"/>
    <cellStyle name="Normal 8 2 12 2 2" xfId="31827" xr:uid="{00000000-0005-0000-0000-00007C890000}"/>
    <cellStyle name="Normal 8 2 12 2 3" xfId="49173" xr:uid="{00000000-0005-0000-0000-00007D890000}"/>
    <cellStyle name="Normal 8 2 12 3" xfId="23154" xr:uid="{00000000-0005-0000-0000-00007E890000}"/>
    <cellStyle name="Normal 8 2 12 4" xfId="40500" xr:uid="{00000000-0005-0000-0000-00007F890000}"/>
    <cellStyle name="Normal 8 2 13" xfId="2910" xr:uid="{00000000-0005-0000-0000-000080890000}"/>
    <cellStyle name="Normal 8 2 13 2" xfId="11583" xr:uid="{00000000-0005-0000-0000-000081890000}"/>
    <cellStyle name="Normal 8 2 13 2 2" xfId="28936" xr:uid="{00000000-0005-0000-0000-000082890000}"/>
    <cellStyle name="Normal 8 2 13 2 3" xfId="46282" xr:uid="{00000000-0005-0000-0000-000083890000}"/>
    <cellStyle name="Normal 8 2 13 3" xfId="20263" xr:uid="{00000000-0005-0000-0000-000084890000}"/>
    <cellStyle name="Normal 8 2 13 4" xfId="37609" xr:uid="{00000000-0005-0000-0000-000085890000}"/>
    <cellStyle name="Normal 8 2 14" xfId="8692" xr:uid="{00000000-0005-0000-0000-000086890000}"/>
    <cellStyle name="Normal 8 2 14 2" xfId="26045" xr:uid="{00000000-0005-0000-0000-000087890000}"/>
    <cellStyle name="Normal 8 2 14 3" xfId="43391" xr:uid="{00000000-0005-0000-0000-000088890000}"/>
    <cellStyle name="Normal 8 2 15" xfId="17373" xr:uid="{00000000-0005-0000-0000-000089890000}"/>
    <cellStyle name="Normal 8 2 16" xfId="34718" xr:uid="{00000000-0005-0000-0000-00008A890000}"/>
    <cellStyle name="Normal 8 2 2" xfId="30" xr:uid="{00000000-0005-0000-0000-00008B890000}"/>
    <cellStyle name="Normal 8 2 2 10" xfId="1109" xr:uid="{00000000-0005-0000-0000-00008C890000}"/>
    <cellStyle name="Normal 8 2 2 10 2" xfId="6891" xr:uid="{00000000-0005-0000-0000-00008D890000}"/>
    <cellStyle name="Normal 8 2 2 10 2 2" xfId="15564" xr:uid="{00000000-0005-0000-0000-00008E890000}"/>
    <cellStyle name="Normal 8 2 2 10 2 2 2" xfId="32917" xr:uid="{00000000-0005-0000-0000-00008F890000}"/>
    <cellStyle name="Normal 8 2 2 10 2 2 3" xfId="50263" xr:uid="{00000000-0005-0000-0000-000090890000}"/>
    <cellStyle name="Normal 8 2 2 10 2 3" xfId="24244" xr:uid="{00000000-0005-0000-0000-000091890000}"/>
    <cellStyle name="Normal 8 2 2 10 2 4" xfId="41590" xr:uid="{00000000-0005-0000-0000-000092890000}"/>
    <cellStyle name="Normal 8 2 2 10 3" xfId="4735" xr:uid="{00000000-0005-0000-0000-000093890000}"/>
    <cellStyle name="Normal 8 2 2 10 3 2" xfId="13408" xr:uid="{00000000-0005-0000-0000-000094890000}"/>
    <cellStyle name="Normal 8 2 2 10 3 2 2" xfId="30761" xr:uid="{00000000-0005-0000-0000-000095890000}"/>
    <cellStyle name="Normal 8 2 2 10 3 2 3" xfId="48107" xr:uid="{00000000-0005-0000-0000-000096890000}"/>
    <cellStyle name="Normal 8 2 2 10 3 3" xfId="22088" xr:uid="{00000000-0005-0000-0000-000097890000}"/>
    <cellStyle name="Normal 8 2 2 10 3 4" xfId="39434" xr:uid="{00000000-0005-0000-0000-000098890000}"/>
    <cellStyle name="Normal 8 2 2 10 4" xfId="9782" xr:uid="{00000000-0005-0000-0000-000099890000}"/>
    <cellStyle name="Normal 8 2 2 10 4 2" xfId="27135" xr:uid="{00000000-0005-0000-0000-00009A890000}"/>
    <cellStyle name="Normal 8 2 2 10 4 3" xfId="44481" xr:uid="{00000000-0005-0000-0000-00009B890000}"/>
    <cellStyle name="Normal 8 2 2 10 5" xfId="18462" xr:uid="{00000000-0005-0000-0000-00009C890000}"/>
    <cellStyle name="Normal 8 2 2 10 6" xfId="35808" xr:uid="{00000000-0005-0000-0000-00009D890000}"/>
    <cellStyle name="Normal 8 2 2 11" xfId="5813" xr:uid="{00000000-0005-0000-0000-00009E890000}"/>
    <cellStyle name="Normal 8 2 2 11 2" xfId="14486" xr:uid="{00000000-0005-0000-0000-00009F890000}"/>
    <cellStyle name="Normal 8 2 2 11 2 2" xfId="31839" xr:uid="{00000000-0005-0000-0000-0000A0890000}"/>
    <cellStyle name="Normal 8 2 2 11 2 3" xfId="49185" xr:uid="{00000000-0005-0000-0000-0000A1890000}"/>
    <cellStyle name="Normal 8 2 2 11 3" xfId="23166" xr:uid="{00000000-0005-0000-0000-0000A2890000}"/>
    <cellStyle name="Normal 8 2 2 11 4" xfId="40512" xr:uid="{00000000-0005-0000-0000-0000A3890000}"/>
    <cellStyle name="Normal 8 2 2 12" xfId="2922" xr:uid="{00000000-0005-0000-0000-0000A4890000}"/>
    <cellStyle name="Normal 8 2 2 12 2" xfId="11595" xr:uid="{00000000-0005-0000-0000-0000A5890000}"/>
    <cellStyle name="Normal 8 2 2 12 2 2" xfId="28948" xr:uid="{00000000-0005-0000-0000-0000A6890000}"/>
    <cellStyle name="Normal 8 2 2 12 2 3" xfId="46294" xr:uid="{00000000-0005-0000-0000-0000A7890000}"/>
    <cellStyle name="Normal 8 2 2 12 3" xfId="20275" xr:uid="{00000000-0005-0000-0000-0000A8890000}"/>
    <cellStyle name="Normal 8 2 2 12 4" xfId="37621" xr:uid="{00000000-0005-0000-0000-0000A9890000}"/>
    <cellStyle name="Normal 8 2 2 13" xfId="8704" xr:uid="{00000000-0005-0000-0000-0000AA890000}"/>
    <cellStyle name="Normal 8 2 2 13 2" xfId="26057" xr:uid="{00000000-0005-0000-0000-0000AB890000}"/>
    <cellStyle name="Normal 8 2 2 13 3" xfId="43403" xr:uid="{00000000-0005-0000-0000-0000AC890000}"/>
    <cellStyle name="Normal 8 2 2 14" xfId="17385" xr:uid="{00000000-0005-0000-0000-0000AD890000}"/>
    <cellStyle name="Normal 8 2 2 15" xfId="34730" xr:uid="{00000000-0005-0000-0000-0000AE890000}"/>
    <cellStyle name="Normal 8 2 2 2" xfId="52" xr:uid="{00000000-0005-0000-0000-0000AF890000}"/>
    <cellStyle name="Normal 8 2 2 2 10" xfId="5834" xr:uid="{00000000-0005-0000-0000-0000B0890000}"/>
    <cellStyle name="Normal 8 2 2 2 10 2" xfId="14507" xr:uid="{00000000-0005-0000-0000-0000B1890000}"/>
    <cellStyle name="Normal 8 2 2 2 10 2 2" xfId="31860" xr:uid="{00000000-0005-0000-0000-0000B2890000}"/>
    <cellStyle name="Normal 8 2 2 2 10 2 3" xfId="49206" xr:uid="{00000000-0005-0000-0000-0000B3890000}"/>
    <cellStyle name="Normal 8 2 2 2 10 3" xfId="23187" xr:uid="{00000000-0005-0000-0000-0000B4890000}"/>
    <cellStyle name="Normal 8 2 2 2 10 4" xfId="40533" xr:uid="{00000000-0005-0000-0000-0000B5890000}"/>
    <cellStyle name="Normal 8 2 2 2 11" xfId="2943" xr:uid="{00000000-0005-0000-0000-0000B6890000}"/>
    <cellStyle name="Normal 8 2 2 2 11 2" xfId="11616" xr:uid="{00000000-0005-0000-0000-0000B7890000}"/>
    <cellStyle name="Normal 8 2 2 2 11 2 2" xfId="28969" xr:uid="{00000000-0005-0000-0000-0000B8890000}"/>
    <cellStyle name="Normal 8 2 2 2 11 2 3" xfId="46315" xr:uid="{00000000-0005-0000-0000-0000B9890000}"/>
    <cellStyle name="Normal 8 2 2 2 11 3" xfId="20296" xr:uid="{00000000-0005-0000-0000-0000BA890000}"/>
    <cellStyle name="Normal 8 2 2 2 11 4" xfId="37642" xr:uid="{00000000-0005-0000-0000-0000BB890000}"/>
    <cellStyle name="Normal 8 2 2 2 12" xfId="8725" xr:uid="{00000000-0005-0000-0000-0000BC890000}"/>
    <cellStyle name="Normal 8 2 2 2 12 2" xfId="26078" xr:uid="{00000000-0005-0000-0000-0000BD890000}"/>
    <cellStyle name="Normal 8 2 2 2 12 3" xfId="43424" xr:uid="{00000000-0005-0000-0000-0000BE890000}"/>
    <cellStyle name="Normal 8 2 2 2 13" xfId="17405" xr:uid="{00000000-0005-0000-0000-0000BF890000}"/>
    <cellStyle name="Normal 8 2 2 2 14" xfId="34751" xr:uid="{00000000-0005-0000-0000-0000C0890000}"/>
    <cellStyle name="Normal 8 2 2 2 2" xfId="101" xr:uid="{00000000-0005-0000-0000-0000C1890000}"/>
    <cellStyle name="Normal 8 2 2 2 2 10" xfId="8774" xr:uid="{00000000-0005-0000-0000-0000C2890000}"/>
    <cellStyle name="Normal 8 2 2 2 2 10 2" xfId="26127" xr:uid="{00000000-0005-0000-0000-0000C3890000}"/>
    <cellStyle name="Normal 8 2 2 2 2 10 3" xfId="43473" xr:uid="{00000000-0005-0000-0000-0000C4890000}"/>
    <cellStyle name="Normal 8 2 2 2 2 11" xfId="17454" xr:uid="{00000000-0005-0000-0000-0000C5890000}"/>
    <cellStyle name="Normal 8 2 2 2 2 12" xfId="34800" xr:uid="{00000000-0005-0000-0000-0000C6890000}"/>
    <cellStyle name="Normal 8 2 2 2 2 2" xfId="346" xr:uid="{00000000-0005-0000-0000-0000C7890000}"/>
    <cellStyle name="Normal 8 2 2 2 2 2 10" xfId="35045" xr:uid="{00000000-0005-0000-0000-0000C8890000}"/>
    <cellStyle name="Normal 8 2 2 2 2 2 2" xfId="1081" xr:uid="{00000000-0005-0000-0000-0000C9890000}"/>
    <cellStyle name="Normal 8 2 2 2 2 2 2 2" xfId="2894" xr:uid="{00000000-0005-0000-0000-0000CA890000}"/>
    <cellStyle name="Normal 8 2 2 2 2 2 2 2 2" xfId="8676" xr:uid="{00000000-0005-0000-0000-0000CB890000}"/>
    <cellStyle name="Normal 8 2 2 2 2 2 2 2 2 2" xfId="17349" xr:uid="{00000000-0005-0000-0000-0000CC890000}"/>
    <cellStyle name="Normal 8 2 2 2 2 2 2 2 2 2 2" xfId="34702" xr:uid="{00000000-0005-0000-0000-0000CD890000}"/>
    <cellStyle name="Normal 8 2 2 2 2 2 2 2 2 2 3" xfId="52048" xr:uid="{00000000-0005-0000-0000-0000CE890000}"/>
    <cellStyle name="Normal 8 2 2 2 2 2 2 2 2 3" xfId="26029" xr:uid="{00000000-0005-0000-0000-0000CF890000}"/>
    <cellStyle name="Normal 8 2 2 2 2 2 2 2 2 4" xfId="43375" xr:uid="{00000000-0005-0000-0000-0000D0890000}"/>
    <cellStyle name="Normal 8 2 2 2 2 2 2 2 3" xfId="4707" xr:uid="{00000000-0005-0000-0000-0000D1890000}"/>
    <cellStyle name="Normal 8 2 2 2 2 2 2 2 3 2" xfId="13380" xr:uid="{00000000-0005-0000-0000-0000D2890000}"/>
    <cellStyle name="Normal 8 2 2 2 2 2 2 2 3 2 2" xfId="30733" xr:uid="{00000000-0005-0000-0000-0000D3890000}"/>
    <cellStyle name="Normal 8 2 2 2 2 2 2 2 3 2 3" xfId="48079" xr:uid="{00000000-0005-0000-0000-0000D4890000}"/>
    <cellStyle name="Normal 8 2 2 2 2 2 2 2 3 3" xfId="22060" xr:uid="{00000000-0005-0000-0000-0000D5890000}"/>
    <cellStyle name="Normal 8 2 2 2 2 2 2 2 3 4" xfId="39406" xr:uid="{00000000-0005-0000-0000-0000D6890000}"/>
    <cellStyle name="Normal 8 2 2 2 2 2 2 2 4" xfId="11567" xr:uid="{00000000-0005-0000-0000-0000D7890000}"/>
    <cellStyle name="Normal 8 2 2 2 2 2 2 2 4 2" xfId="28920" xr:uid="{00000000-0005-0000-0000-0000D8890000}"/>
    <cellStyle name="Normal 8 2 2 2 2 2 2 2 4 3" xfId="46266" xr:uid="{00000000-0005-0000-0000-0000D9890000}"/>
    <cellStyle name="Normal 8 2 2 2 2 2 2 2 5" xfId="20247" xr:uid="{00000000-0005-0000-0000-0000DA890000}"/>
    <cellStyle name="Normal 8 2 2 2 2 2 2 2 6" xfId="37593" xr:uid="{00000000-0005-0000-0000-0000DB890000}"/>
    <cellStyle name="Normal 8 2 2 2 2 2 2 3" xfId="1816" xr:uid="{00000000-0005-0000-0000-0000DC890000}"/>
    <cellStyle name="Normal 8 2 2 2 2 2 2 3 2" xfId="7598" xr:uid="{00000000-0005-0000-0000-0000DD890000}"/>
    <cellStyle name="Normal 8 2 2 2 2 2 2 3 2 2" xfId="16271" xr:uid="{00000000-0005-0000-0000-0000DE890000}"/>
    <cellStyle name="Normal 8 2 2 2 2 2 2 3 2 2 2" xfId="33624" xr:uid="{00000000-0005-0000-0000-0000DF890000}"/>
    <cellStyle name="Normal 8 2 2 2 2 2 2 3 2 2 3" xfId="50970" xr:uid="{00000000-0005-0000-0000-0000E0890000}"/>
    <cellStyle name="Normal 8 2 2 2 2 2 2 3 2 3" xfId="24951" xr:uid="{00000000-0005-0000-0000-0000E1890000}"/>
    <cellStyle name="Normal 8 2 2 2 2 2 2 3 2 4" xfId="42297" xr:uid="{00000000-0005-0000-0000-0000E2890000}"/>
    <cellStyle name="Normal 8 2 2 2 2 2 2 3 3" xfId="5442" xr:uid="{00000000-0005-0000-0000-0000E3890000}"/>
    <cellStyle name="Normal 8 2 2 2 2 2 2 3 3 2" xfId="14115" xr:uid="{00000000-0005-0000-0000-0000E4890000}"/>
    <cellStyle name="Normal 8 2 2 2 2 2 2 3 3 2 2" xfId="31468" xr:uid="{00000000-0005-0000-0000-0000E5890000}"/>
    <cellStyle name="Normal 8 2 2 2 2 2 2 3 3 2 3" xfId="48814" xr:uid="{00000000-0005-0000-0000-0000E6890000}"/>
    <cellStyle name="Normal 8 2 2 2 2 2 2 3 3 3" xfId="22795" xr:uid="{00000000-0005-0000-0000-0000E7890000}"/>
    <cellStyle name="Normal 8 2 2 2 2 2 2 3 3 4" xfId="40141" xr:uid="{00000000-0005-0000-0000-0000E8890000}"/>
    <cellStyle name="Normal 8 2 2 2 2 2 2 3 4" xfId="10489" xr:uid="{00000000-0005-0000-0000-0000E9890000}"/>
    <cellStyle name="Normal 8 2 2 2 2 2 2 3 4 2" xfId="27842" xr:uid="{00000000-0005-0000-0000-0000EA890000}"/>
    <cellStyle name="Normal 8 2 2 2 2 2 2 3 4 3" xfId="45188" xr:uid="{00000000-0005-0000-0000-0000EB890000}"/>
    <cellStyle name="Normal 8 2 2 2 2 2 2 3 5" xfId="19169" xr:uid="{00000000-0005-0000-0000-0000EC890000}"/>
    <cellStyle name="Normal 8 2 2 2 2 2 2 3 6" xfId="36515" xr:uid="{00000000-0005-0000-0000-0000ED890000}"/>
    <cellStyle name="Normal 8 2 2 2 2 2 2 4" xfId="6863" xr:uid="{00000000-0005-0000-0000-0000EE890000}"/>
    <cellStyle name="Normal 8 2 2 2 2 2 2 4 2" xfId="15536" xr:uid="{00000000-0005-0000-0000-0000EF890000}"/>
    <cellStyle name="Normal 8 2 2 2 2 2 2 4 2 2" xfId="32889" xr:uid="{00000000-0005-0000-0000-0000F0890000}"/>
    <cellStyle name="Normal 8 2 2 2 2 2 2 4 2 3" xfId="50235" xr:uid="{00000000-0005-0000-0000-0000F1890000}"/>
    <cellStyle name="Normal 8 2 2 2 2 2 2 4 3" xfId="24216" xr:uid="{00000000-0005-0000-0000-0000F2890000}"/>
    <cellStyle name="Normal 8 2 2 2 2 2 2 4 4" xfId="41562" xr:uid="{00000000-0005-0000-0000-0000F3890000}"/>
    <cellStyle name="Normal 8 2 2 2 2 2 2 5" xfId="3629" xr:uid="{00000000-0005-0000-0000-0000F4890000}"/>
    <cellStyle name="Normal 8 2 2 2 2 2 2 5 2" xfId="12302" xr:uid="{00000000-0005-0000-0000-0000F5890000}"/>
    <cellStyle name="Normal 8 2 2 2 2 2 2 5 2 2" xfId="29655" xr:uid="{00000000-0005-0000-0000-0000F6890000}"/>
    <cellStyle name="Normal 8 2 2 2 2 2 2 5 2 3" xfId="47001" xr:uid="{00000000-0005-0000-0000-0000F7890000}"/>
    <cellStyle name="Normal 8 2 2 2 2 2 2 5 3" xfId="20982" xr:uid="{00000000-0005-0000-0000-0000F8890000}"/>
    <cellStyle name="Normal 8 2 2 2 2 2 2 5 4" xfId="38328" xr:uid="{00000000-0005-0000-0000-0000F9890000}"/>
    <cellStyle name="Normal 8 2 2 2 2 2 2 6" xfId="9754" xr:uid="{00000000-0005-0000-0000-0000FA890000}"/>
    <cellStyle name="Normal 8 2 2 2 2 2 2 6 2" xfId="27107" xr:uid="{00000000-0005-0000-0000-0000FB890000}"/>
    <cellStyle name="Normal 8 2 2 2 2 2 2 6 3" xfId="44453" xr:uid="{00000000-0005-0000-0000-0000FC890000}"/>
    <cellStyle name="Normal 8 2 2 2 2 2 2 7" xfId="18434" xr:uid="{00000000-0005-0000-0000-0000FD890000}"/>
    <cellStyle name="Normal 8 2 2 2 2 2 2 8" xfId="35780" xr:uid="{00000000-0005-0000-0000-0000FE890000}"/>
    <cellStyle name="Normal 8 2 2 2 2 2 3" xfId="591" xr:uid="{00000000-0005-0000-0000-0000FF890000}"/>
    <cellStyle name="Normal 8 2 2 2 2 2 3 2" xfId="2404" xr:uid="{00000000-0005-0000-0000-0000008A0000}"/>
    <cellStyle name="Normal 8 2 2 2 2 2 3 2 2" xfId="8186" xr:uid="{00000000-0005-0000-0000-0000018A0000}"/>
    <cellStyle name="Normal 8 2 2 2 2 2 3 2 2 2" xfId="16859" xr:uid="{00000000-0005-0000-0000-0000028A0000}"/>
    <cellStyle name="Normal 8 2 2 2 2 2 3 2 2 2 2" xfId="34212" xr:uid="{00000000-0005-0000-0000-0000038A0000}"/>
    <cellStyle name="Normal 8 2 2 2 2 2 3 2 2 2 3" xfId="51558" xr:uid="{00000000-0005-0000-0000-0000048A0000}"/>
    <cellStyle name="Normal 8 2 2 2 2 2 3 2 2 3" xfId="25539" xr:uid="{00000000-0005-0000-0000-0000058A0000}"/>
    <cellStyle name="Normal 8 2 2 2 2 2 3 2 2 4" xfId="42885" xr:uid="{00000000-0005-0000-0000-0000068A0000}"/>
    <cellStyle name="Normal 8 2 2 2 2 2 3 2 3" xfId="5687" xr:uid="{00000000-0005-0000-0000-0000078A0000}"/>
    <cellStyle name="Normal 8 2 2 2 2 2 3 2 3 2" xfId="14360" xr:uid="{00000000-0005-0000-0000-0000088A0000}"/>
    <cellStyle name="Normal 8 2 2 2 2 2 3 2 3 2 2" xfId="31713" xr:uid="{00000000-0005-0000-0000-0000098A0000}"/>
    <cellStyle name="Normal 8 2 2 2 2 2 3 2 3 2 3" xfId="49059" xr:uid="{00000000-0005-0000-0000-00000A8A0000}"/>
    <cellStyle name="Normal 8 2 2 2 2 2 3 2 3 3" xfId="23040" xr:uid="{00000000-0005-0000-0000-00000B8A0000}"/>
    <cellStyle name="Normal 8 2 2 2 2 2 3 2 3 4" xfId="40386" xr:uid="{00000000-0005-0000-0000-00000C8A0000}"/>
    <cellStyle name="Normal 8 2 2 2 2 2 3 2 4" xfId="11077" xr:uid="{00000000-0005-0000-0000-00000D8A0000}"/>
    <cellStyle name="Normal 8 2 2 2 2 2 3 2 4 2" xfId="28430" xr:uid="{00000000-0005-0000-0000-00000E8A0000}"/>
    <cellStyle name="Normal 8 2 2 2 2 2 3 2 4 3" xfId="45776" xr:uid="{00000000-0005-0000-0000-00000F8A0000}"/>
    <cellStyle name="Normal 8 2 2 2 2 2 3 2 5" xfId="19757" xr:uid="{00000000-0005-0000-0000-0000108A0000}"/>
    <cellStyle name="Normal 8 2 2 2 2 2 3 2 6" xfId="37103" xr:uid="{00000000-0005-0000-0000-0000118A0000}"/>
    <cellStyle name="Normal 8 2 2 2 2 2 3 3" xfId="6373" xr:uid="{00000000-0005-0000-0000-0000128A0000}"/>
    <cellStyle name="Normal 8 2 2 2 2 2 3 3 2" xfId="15046" xr:uid="{00000000-0005-0000-0000-0000138A0000}"/>
    <cellStyle name="Normal 8 2 2 2 2 2 3 3 2 2" xfId="32399" xr:uid="{00000000-0005-0000-0000-0000148A0000}"/>
    <cellStyle name="Normal 8 2 2 2 2 2 3 3 2 3" xfId="49745" xr:uid="{00000000-0005-0000-0000-0000158A0000}"/>
    <cellStyle name="Normal 8 2 2 2 2 2 3 3 3" xfId="23726" xr:uid="{00000000-0005-0000-0000-0000168A0000}"/>
    <cellStyle name="Normal 8 2 2 2 2 2 3 3 4" xfId="41072" xr:uid="{00000000-0005-0000-0000-0000178A0000}"/>
    <cellStyle name="Normal 8 2 2 2 2 2 3 4" xfId="4217" xr:uid="{00000000-0005-0000-0000-0000188A0000}"/>
    <cellStyle name="Normal 8 2 2 2 2 2 3 4 2" xfId="12890" xr:uid="{00000000-0005-0000-0000-0000198A0000}"/>
    <cellStyle name="Normal 8 2 2 2 2 2 3 4 2 2" xfId="30243" xr:uid="{00000000-0005-0000-0000-00001A8A0000}"/>
    <cellStyle name="Normal 8 2 2 2 2 2 3 4 2 3" xfId="47589" xr:uid="{00000000-0005-0000-0000-00001B8A0000}"/>
    <cellStyle name="Normal 8 2 2 2 2 2 3 4 3" xfId="21570" xr:uid="{00000000-0005-0000-0000-00001C8A0000}"/>
    <cellStyle name="Normal 8 2 2 2 2 2 3 4 4" xfId="38916" xr:uid="{00000000-0005-0000-0000-00001D8A0000}"/>
    <cellStyle name="Normal 8 2 2 2 2 2 3 5" xfId="9264" xr:uid="{00000000-0005-0000-0000-00001E8A0000}"/>
    <cellStyle name="Normal 8 2 2 2 2 2 3 5 2" xfId="26617" xr:uid="{00000000-0005-0000-0000-00001F8A0000}"/>
    <cellStyle name="Normal 8 2 2 2 2 2 3 5 3" xfId="43963" xr:uid="{00000000-0005-0000-0000-0000208A0000}"/>
    <cellStyle name="Normal 8 2 2 2 2 2 3 6" xfId="17944" xr:uid="{00000000-0005-0000-0000-0000218A0000}"/>
    <cellStyle name="Normal 8 2 2 2 2 2 3 7" xfId="35290" xr:uid="{00000000-0005-0000-0000-0000228A0000}"/>
    <cellStyle name="Normal 8 2 2 2 2 2 4" xfId="2159" xr:uid="{00000000-0005-0000-0000-0000238A0000}"/>
    <cellStyle name="Normal 8 2 2 2 2 2 4 2" xfId="7941" xr:uid="{00000000-0005-0000-0000-0000248A0000}"/>
    <cellStyle name="Normal 8 2 2 2 2 2 4 2 2" xfId="16614" xr:uid="{00000000-0005-0000-0000-0000258A0000}"/>
    <cellStyle name="Normal 8 2 2 2 2 2 4 2 2 2" xfId="33967" xr:uid="{00000000-0005-0000-0000-0000268A0000}"/>
    <cellStyle name="Normal 8 2 2 2 2 2 4 2 2 3" xfId="51313" xr:uid="{00000000-0005-0000-0000-0000278A0000}"/>
    <cellStyle name="Normal 8 2 2 2 2 2 4 2 3" xfId="25294" xr:uid="{00000000-0005-0000-0000-0000288A0000}"/>
    <cellStyle name="Normal 8 2 2 2 2 2 4 2 4" xfId="42640" xr:uid="{00000000-0005-0000-0000-0000298A0000}"/>
    <cellStyle name="Normal 8 2 2 2 2 2 4 3" xfId="3972" xr:uid="{00000000-0005-0000-0000-00002A8A0000}"/>
    <cellStyle name="Normal 8 2 2 2 2 2 4 3 2" xfId="12645" xr:uid="{00000000-0005-0000-0000-00002B8A0000}"/>
    <cellStyle name="Normal 8 2 2 2 2 2 4 3 2 2" xfId="29998" xr:uid="{00000000-0005-0000-0000-00002C8A0000}"/>
    <cellStyle name="Normal 8 2 2 2 2 2 4 3 2 3" xfId="47344" xr:uid="{00000000-0005-0000-0000-00002D8A0000}"/>
    <cellStyle name="Normal 8 2 2 2 2 2 4 3 3" xfId="21325" xr:uid="{00000000-0005-0000-0000-00002E8A0000}"/>
    <cellStyle name="Normal 8 2 2 2 2 2 4 3 4" xfId="38671" xr:uid="{00000000-0005-0000-0000-00002F8A0000}"/>
    <cellStyle name="Normal 8 2 2 2 2 2 4 4" xfId="10832" xr:uid="{00000000-0005-0000-0000-0000308A0000}"/>
    <cellStyle name="Normal 8 2 2 2 2 2 4 4 2" xfId="28185" xr:uid="{00000000-0005-0000-0000-0000318A0000}"/>
    <cellStyle name="Normal 8 2 2 2 2 2 4 4 3" xfId="45531" xr:uid="{00000000-0005-0000-0000-0000328A0000}"/>
    <cellStyle name="Normal 8 2 2 2 2 2 4 5" xfId="19512" xr:uid="{00000000-0005-0000-0000-0000338A0000}"/>
    <cellStyle name="Normal 8 2 2 2 2 2 4 6" xfId="36858" xr:uid="{00000000-0005-0000-0000-0000348A0000}"/>
    <cellStyle name="Normal 8 2 2 2 2 2 5" xfId="1326" xr:uid="{00000000-0005-0000-0000-0000358A0000}"/>
    <cellStyle name="Normal 8 2 2 2 2 2 5 2" xfId="7108" xr:uid="{00000000-0005-0000-0000-0000368A0000}"/>
    <cellStyle name="Normal 8 2 2 2 2 2 5 2 2" xfId="15781" xr:uid="{00000000-0005-0000-0000-0000378A0000}"/>
    <cellStyle name="Normal 8 2 2 2 2 2 5 2 2 2" xfId="33134" xr:uid="{00000000-0005-0000-0000-0000388A0000}"/>
    <cellStyle name="Normal 8 2 2 2 2 2 5 2 2 3" xfId="50480" xr:uid="{00000000-0005-0000-0000-0000398A0000}"/>
    <cellStyle name="Normal 8 2 2 2 2 2 5 2 3" xfId="24461" xr:uid="{00000000-0005-0000-0000-00003A8A0000}"/>
    <cellStyle name="Normal 8 2 2 2 2 2 5 2 4" xfId="41807" xr:uid="{00000000-0005-0000-0000-00003B8A0000}"/>
    <cellStyle name="Normal 8 2 2 2 2 2 5 3" xfId="4952" xr:uid="{00000000-0005-0000-0000-00003C8A0000}"/>
    <cellStyle name="Normal 8 2 2 2 2 2 5 3 2" xfId="13625" xr:uid="{00000000-0005-0000-0000-00003D8A0000}"/>
    <cellStyle name="Normal 8 2 2 2 2 2 5 3 2 2" xfId="30978" xr:uid="{00000000-0005-0000-0000-00003E8A0000}"/>
    <cellStyle name="Normal 8 2 2 2 2 2 5 3 2 3" xfId="48324" xr:uid="{00000000-0005-0000-0000-00003F8A0000}"/>
    <cellStyle name="Normal 8 2 2 2 2 2 5 3 3" xfId="22305" xr:uid="{00000000-0005-0000-0000-0000408A0000}"/>
    <cellStyle name="Normal 8 2 2 2 2 2 5 3 4" xfId="39651" xr:uid="{00000000-0005-0000-0000-0000418A0000}"/>
    <cellStyle name="Normal 8 2 2 2 2 2 5 4" xfId="9999" xr:uid="{00000000-0005-0000-0000-0000428A0000}"/>
    <cellStyle name="Normal 8 2 2 2 2 2 5 4 2" xfId="27352" xr:uid="{00000000-0005-0000-0000-0000438A0000}"/>
    <cellStyle name="Normal 8 2 2 2 2 2 5 4 3" xfId="44698" xr:uid="{00000000-0005-0000-0000-0000448A0000}"/>
    <cellStyle name="Normal 8 2 2 2 2 2 5 5" xfId="18679" xr:uid="{00000000-0005-0000-0000-0000458A0000}"/>
    <cellStyle name="Normal 8 2 2 2 2 2 5 6" xfId="36025" xr:uid="{00000000-0005-0000-0000-0000468A0000}"/>
    <cellStyle name="Normal 8 2 2 2 2 2 6" xfId="6128" xr:uid="{00000000-0005-0000-0000-0000478A0000}"/>
    <cellStyle name="Normal 8 2 2 2 2 2 6 2" xfId="14801" xr:uid="{00000000-0005-0000-0000-0000488A0000}"/>
    <cellStyle name="Normal 8 2 2 2 2 2 6 2 2" xfId="32154" xr:uid="{00000000-0005-0000-0000-0000498A0000}"/>
    <cellStyle name="Normal 8 2 2 2 2 2 6 2 3" xfId="49500" xr:uid="{00000000-0005-0000-0000-00004A8A0000}"/>
    <cellStyle name="Normal 8 2 2 2 2 2 6 3" xfId="23481" xr:uid="{00000000-0005-0000-0000-00004B8A0000}"/>
    <cellStyle name="Normal 8 2 2 2 2 2 6 4" xfId="40827" xr:uid="{00000000-0005-0000-0000-00004C8A0000}"/>
    <cellStyle name="Normal 8 2 2 2 2 2 7" xfId="3139" xr:uid="{00000000-0005-0000-0000-00004D8A0000}"/>
    <cellStyle name="Normal 8 2 2 2 2 2 7 2" xfId="11812" xr:uid="{00000000-0005-0000-0000-00004E8A0000}"/>
    <cellStyle name="Normal 8 2 2 2 2 2 7 2 2" xfId="29165" xr:uid="{00000000-0005-0000-0000-00004F8A0000}"/>
    <cellStyle name="Normal 8 2 2 2 2 2 7 2 3" xfId="46511" xr:uid="{00000000-0005-0000-0000-0000508A0000}"/>
    <cellStyle name="Normal 8 2 2 2 2 2 7 3" xfId="20492" xr:uid="{00000000-0005-0000-0000-0000518A0000}"/>
    <cellStyle name="Normal 8 2 2 2 2 2 7 4" xfId="37838" xr:uid="{00000000-0005-0000-0000-0000528A0000}"/>
    <cellStyle name="Normal 8 2 2 2 2 2 8" xfId="9019" xr:uid="{00000000-0005-0000-0000-0000538A0000}"/>
    <cellStyle name="Normal 8 2 2 2 2 2 8 2" xfId="26372" xr:uid="{00000000-0005-0000-0000-0000548A0000}"/>
    <cellStyle name="Normal 8 2 2 2 2 2 8 3" xfId="43718" xr:uid="{00000000-0005-0000-0000-0000558A0000}"/>
    <cellStyle name="Normal 8 2 2 2 2 2 9" xfId="17699" xr:uid="{00000000-0005-0000-0000-0000568A0000}"/>
    <cellStyle name="Normal 8 2 2 2 2 3" xfId="248" xr:uid="{00000000-0005-0000-0000-0000578A0000}"/>
    <cellStyle name="Normal 8 2 2 2 2 3 10" xfId="34947" xr:uid="{00000000-0005-0000-0000-0000588A0000}"/>
    <cellStyle name="Normal 8 2 2 2 2 3 2" xfId="983" xr:uid="{00000000-0005-0000-0000-0000598A0000}"/>
    <cellStyle name="Normal 8 2 2 2 2 3 2 2" xfId="2796" xr:uid="{00000000-0005-0000-0000-00005A8A0000}"/>
    <cellStyle name="Normal 8 2 2 2 2 3 2 2 2" xfId="8578" xr:uid="{00000000-0005-0000-0000-00005B8A0000}"/>
    <cellStyle name="Normal 8 2 2 2 2 3 2 2 2 2" xfId="17251" xr:uid="{00000000-0005-0000-0000-00005C8A0000}"/>
    <cellStyle name="Normal 8 2 2 2 2 3 2 2 2 2 2" xfId="34604" xr:uid="{00000000-0005-0000-0000-00005D8A0000}"/>
    <cellStyle name="Normal 8 2 2 2 2 3 2 2 2 2 3" xfId="51950" xr:uid="{00000000-0005-0000-0000-00005E8A0000}"/>
    <cellStyle name="Normal 8 2 2 2 2 3 2 2 2 3" xfId="25931" xr:uid="{00000000-0005-0000-0000-00005F8A0000}"/>
    <cellStyle name="Normal 8 2 2 2 2 3 2 2 2 4" xfId="43277" xr:uid="{00000000-0005-0000-0000-0000608A0000}"/>
    <cellStyle name="Normal 8 2 2 2 2 3 2 2 3" xfId="4609" xr:uid="{00000000-0005-0000-0000-0000618A0000}"/>
    <cellStyle name="Normal 8 2 2 2 2 3 2 2 3 2" xfId="13282" xr:uid="{00000000-0005-0000-0000-0000628A0000}"/>
    <cellStyle name="Normal 8 2 2 2 2 3 2 2 3 2 2" xfId="30635" xr:uid="{00000000-0005-0000-0000-0000638A0000}"/>
    <cellStyle name="Normal 8 2 2 2 2 3 2 2 3 2 3" xfId="47981" xr:uid="{00000000-0005-0000-0000-0000648A0000}"/>
    <cellStyle name="Normal 8 2 2 2 2 3 2 2 3 3" xfId="21962" xr:uid="{00000000-0005-0000-0000-0000658A0000}"/>
    <cellStyle name="Normal 8 2 2 2 2 3 2 2 3 4" xfId="39308" xr:uid="{00000000-0005-0000-0000-0000668A0000}"/>
    <cellStyle name="Normal 8 2 2 2 2 3 2 2 4" xfId="11469" xr:uid="{00000000-0005-0000-0000-0000678A0000}"/>
    <cellStyle name="Normal 8 2 2 2 2 3 2 2 4 2" xfId="28822" xr:uid="{00000000-0005-0000-0000-0000688A0000}"/>
    <cellStyle name="Normal 8 2 2 2 2 3 2 2 4 3" xfId="46168" xr:uid="{00000000-0005-0000-0000-0000698A0000}"/>
    <cellStyle name="Normal 8 2 2 2 2 3 2 2 5" xfId="20149" xr:uid="{00000000-0005-0000-0000-00006A8A0000}"/>
    <cellStyle name="Normal 8 2 2 2 2 3 2 2 6" xfId="37495" xr:uid="{00000000-0005-0000-0000-00006B8A0000}"/>
    <cellStyle name="Normal 8 2 2 2 2 3 2 3" xfId="1718" xr:uid="{00000000-0005-0000-0000-00006C8A0000}"/>
    <cellStyle name="Normal 8 2 2 2 2 3 2 3 2" xfId="7500" xr:uid="{00000000-0005-0000-0000-00006D8A0000}"/>
    <cellStyle name="Normal 8 2 2 2 2 3 2 3 2 2" xfId="16173" xr:uid="{00000000-0005-0000-0000-00006E8A0000}"/>
    <cellStyle name="Normal 8 2 2 2 2 3 2 3 2 2 2" xfId="33526" xr:uid="{00000000-0005-0000-0000-00006F8A0000}"/>
    <cellStyle name="Normal 8 2 2 2 2 3 2 3 2 2 3" xfId="50872" xr:uid="{00000000-0005-0000-0000-0000708A0000}"/>
    <cellStyle name="Normal 8 2 2 2 2 3 2 3 2 3" xfId="24853" xr:uid="{00000000-0005-0000-0000-0000718A0000}"/>
    <cellStyle name="Normal 8 2 2 2 2 3 2 3 2 4" xfId="42199" xr:uid="{00000000-0005-0000-0000-0000728A0000}"/>
    <cellStyle name="Normal 8 2 2 2 2 3 2 3 3" xfId="5344" xr:uid="{00000000-0005-0000-0000-0000738A0000}"/>
    <cellStyle name="Normal 8 2 2 2 2 3 2 3 3 2" xfId="14017" xr:uid="{00000000-0005-0000-0000-0000748A0000}"/>
    <cellStyle name="Normal 8 2 2 2 2 3 2 3 3 2 2" xfId="31370" xr:uid="{00000000-0005-0000-0000-0000758A0000}"/>
    <cellStyle name="Normal 8 2 2 2 2 3 2 3 3 2 3" xfId="48716" xr:uid="{00000000-0005-0000-0000-0000768A0000}"/>
    <cellStyle name="Normal 8 2 2 2 2 3 2 3 3 3" xfId="22697" xr:uid="{00000000-0005-0000-0000-0000778A0000}"/>
    <cellStyle name="Normal 8 2 2 2 2 3 2 3 3 4" xfId="40043" xr:uid="{00000000-0005-0000-0000-0000788A0000}"/>
    <cellStyle name="Normal 8 2 2 2 2 3 2 3 4" xfId="10391" xr:uid="{00000000-0005-0000-0000-0000798A0000}"/>
    <cellStyle name="Normal 8 2 2 2 2 3 2 3 4 2" xfId="27744" xr:uid="{00000000-0005-0000-0000-00007A8A0000}"/>
    <cellStyle name="Normal 8 2 2 2 2 3 2 3 4 3" xfId="45090" xr:uid="{00000000-0005-0000-0000-00007B8A0000}"/>
    <cellStyle name="Normal 8 2 2 2 2 3 2 3 5" xfId="19071" xr:uid="{00000000-0005-0000-0000-00007C8A0000}"/>
    <cellStyle name="Normal 8 2 2 2 2 3 2 3 6" xfId="36417" xr:uid="{00000000-0005-0000-0000-00007D8A0000}"/>
    <cellStyle name="Normal 8 2 2 2 2 3 2 4" xfId="6765" xr:uid="{00000000-0005-0000-0000-00007E8A0000}"/>
    <cellStyle name="Normal 8 2 2 2 2 3 2 4 2" xfId="15438" xr:uid="{00000000-0005-0000-0000-00007F8A0000}"/>
    <cellStyle name="Normal 8 2 2 2 2 3 2 4 2 2" xfId="32791" xr:uid="{00000000-0005-0000-0000-0000808A0000}"/>
    <cellStyle name="Normal 8 2 2 2 2 3 2 4 2 3" xfId="50137" xr:uid="{00000000-0005-0000-0000-0000818A0000}"/>
    <cellStyle name="Normal 8 2 2 2 2 3 2 4 3" xfId="24118" xr:uid="{00000000-0005-0000-0000-0000828A0000}"/>
    <cellStyle name="Normal 8 2 2 2 2 3 2 4 4" xfId="41464" xr:uid="{00000000-0005-0000-0000-0000838A0000}"/>
    <cellStyle name="Normal 8 2 2 2 2 3 2 5" xfId="3531" xr:uid="{00000000-0005-0000-0000-0000848A0000}"/>
    <cellStyle name="Normal 8 2 2 2 2 3 2 5 2" xfId="12204" xr:uid="{00000000-0005-0000-0000-0000858A0000}"/>
    <cellStyle name="Normal 8 2 2 2 2 3 2 5 2 2" xfId="29557" xr:uid="{00000000-0005-0000-0000-0000868A0000}"/>
    <cellStyle name="Normal 8 2 2 2 2 3 2 5 2 3" xfId="46903" xr:uid="{00000000-0005-0000-0000-0000878A0000}"/>
    <cellStyle name="Normal 8 2 2 2 2 3 2 5 3" xfId="20884" xr:uid="{00000000-0005-0000-0000-0000888A0000}"/>
    <cellStyle name="Normal 8 2 2 2 2 3 2 5 4" xfId="38230" xr:uid="{00000000-0005-0000-0000-0000898A0000}"/>
    <cellStyle name="Normal 8 2 2 2 2 3 2 6" xfId="9656" xr:uid="{00000000-0005-0000-0000-00008A8A0000}"/>
    <cellStyle name="Normal 8 2 2 2 2 3 2 6 2" xfId="27009" xr:uid="{00000000-0005-0000-0000-00008B8A0000}"/>
    <cellStyle name="Normal 8 2 2 2 2 3 2 6 3" xfId="44355" xr:uid="{00000000-0005-0000-0000-00008C8A0000}"/>
    <cellStyle name="Normal 8 2 2 2 2 3 2 7" xfId="18336" xr:uid="{00000000-0005-0000-0000-00008D8A0000}"/>
    <cellStyle name="Normal 8 2 2 2 2 3 2 8" xfId="35682" xr:uid="{00000000-0005-0000-0000-00008E8A0000}"/>
    <cellStyle name="Normal 8 2 2 2 2 3 3" xfId="738" xr:uid="{00000000-0005-0000-0000-00008F8A0000}"/>
    <cellStyle name="Normal 8 2 2 2 2 3 3 2" xfId="2551" xr:uid="{00000000-0005-0000-0000-0000908A0000}"/>
    <cellStyle name="Normal 8 2 2 2 2 3 3 2 2" xfId="8333" xr:uid="{00000000-0005-0000-0000-0000918A0000}"/>
    <cellStyle name="Normal 8 2 2 2 2 3 3 2 2 2" xfId="17006" xr:uid="{00000000-0005-0000-0000-0000928A0000}"/>
    <cellStyle name="Normal 8 2 2 2 2 3 3 2 2 2 2" xfId="34359" xr:uid="{00000000-0005-0000-0000-0000938A0000}"/>
    <cellStyle name="Normal 8 2 2 2 2 3 3 2 2 2 3" xfId="51705" xr:uid="{00000000-0005-0000-0000-0000948A0000}"/>
    <cellStyle name="Normal 8 2 2 2 2 3 3 2 2 3" xfId="25686" xr:uid="{00000000-0005-0000-0000-0000958A0000}"/>
    <cellStyle name="Normal 8 2 2 2 2 3 3 2 2 4" xfId="43032" xr:uid="{00000000-0005-0000-0000-0000968A0000}"/>
    <cellStyle name="Normal 8 2 2 2 2 3 3 2 3" xfId="5785" xr:uid="{00000000-0005-0000-0000-0000978A0000}"/>
    <cellStyle name="Normal 8 2 2 2 2 3 3 2 3 2" xfId="14458" xr:uid="{00000000-0005-0000-0000-0000988A0000}"/>
    <cellStyle name="Normal 8 2 2 2 2 3 3 2 3 2 2" xfId="31811" xr:uid="{00000000-0005-0000-0000-0000998A0000}"/>
    <cellStyle name="Normal 8 2 2 2 2 3 3 2 3 2 3" xfId="49157" xr:uid="{00000000-0005-0000-0000-00009A8A0000}"/>
    <cellStyle name="Normal 8 2 2 2 2 3 3 2 3 3" xfId="23138" xr:uid="{00000000-0005-0000-0000-00009B8A0000}"/>
    <cellStyle name="Normal 8 2 2 2 2 3 3 2 3 4" xfId="40484" xr:uid="{00000000-0005-0000-0000-00009C8A0000}"/>
    <cellStyle name="Normal 8 2 2 2 2 3 3 2 4" xfId="11224" xr:uid="{00000000-0005-0000-0000-00009D8A0000}"/>
    <cellStyle name="Normal 8 2 2 2 2 3 3 2 4 2" xfId="28577" xr:uid="{00000000-0005-0000-0000-00009E8A0000}"/>
    <cellStyle name="Normal 8 2 2 2 2 3 3 2 4 3" xfId="45923" xr:uid="{00000000-0005-0000-0000-00009F8A0000}"/>
    <cellStyle name="Normal 8 2 2 2 2 3 3 2 5" xfId="19904" xr:uid="{00000000-0005-0000-0000-0000A08A0000}"/>
    <cellStyle name="Normal 8 2 2 2 2 3 3 2 6" xfId="37250" xr:uid="{00000000-0005-0000-0000-0000A18A0000}"/>
    <cellStyle name="Normal 8 2 2 2 2 3 3 3" xfId="6520" xr:uid="{00000000-0005-0000-0000-0000A28A0000}"/>
    <cellStyle name="Normal 8 2 2 2 2 3 3 3 2" xfId="15193" xr:uid="{00000000-0005-0000-0000-0000A38A0000}"/>
    <cellStyle name="Normal 8 2 2 2 2 3 3 3 2 2" xfId="32546" xr:uid="{00000000-0005-0000-0000-0000A48A0000}"/>
    <cellStyle name="Normal 8 2 2 2 2 3 3 3 2 3" xfId="49892" xr:uid="{00000000-0005-0000-0000-0000A58A0000}"/>
    <cellStyle name="Normal 8 2 2 2 2 3 3 3 3" xfId="23873" xr:uid="{00000000-0005-0000-0000-0000A68A0000}"/>
    <cellStyle name="Normal 8 2 2 2 2 3 3 3 4" xfId="41219" xr:uid="{00000000-0005-0000-0000-0000A78A0000}"/>
    <cellStyle name="Normal 8 2 2 2 2 3 3 4" xfId="4364" xr:uid="{00000000-0005-0000-0000-0000A88A0000}"/>
    <cellStyle name="Normal 8 2 2 2 2 3 3 4 2" xfId="13037" xr:uid="{00000000-0005-0000-0000-0000A98A0000}"/>
    <cellStyle name="Normal 8 2 2 2 2 3 3 4 2 2" xfId="30390" xr:uid="{00000000-0005-0000-0000-0000AA8A0000}"/>
    <cellStyle name="Normal 8 2 2 2 2 3 3 4 2 3" xfId="47736" xr:uid="{00000000-0005-0000-0000-0000AB8A0000}"/>
    <cellStyle name="Normal 8 2 2 2 2 3 3 4 3" xfId="21717" xr:uid="{00000000-0005-0000-0000-0000AC8A0000}"/>
    <cellStyle name="Normal 8 2 2 2 2 3 3 4 4" xfId="39063" xr:uid="{00000000-0005-0000-0000-0000AD8A0000}"/>
    <cellStyle name="Normal 8 2 2 2 2 3 3 5" xfId="9411" xr:uid="{00000000-0005-0000-0000-0000AE8A0000}"/>
    <cellStyle name="Normal 8 2 2 2 2 3 3 5 2" xfId="26764" xr:uid="{00000000-0005-0000-0000-0000AF8A0000}"/>
    <cellStyle name="Normal 8 2 2 2 2 3 3 5 3" xfId="44110" xr:uid="{00000000-0005-0000-0000-0000B08A0000}"/>
    <cellStyle name="Normal 8 2 2 2 2 3 3 6" xfId="18091" xr:uid="{00000000-0005-0000-0000-0000B18A0000}"/>
    <cellStyle name="Normal 8 2 2 2 2 3 3 7" xfId="35437" xr:uid="{00000000-0005-0000-0000-0000B28A0000}"/>
    <cellStyle name="Normal 8 2 2 2 2 3 4" xfId="2061" xr:uid="{00000000-0005-0000-0000-0000B38A0000}"/>
    <cellStyle name="Normal 8 2 2 2 2 3 4 2" xfId="7843" xr:uid="{00000000-0005-0000-0000-0000B48A0000}"/>
    <cellStyle name="Normal 8 2 2 2 2 3 4 2 2" xfId="16516" xr:uid="{00000000-0005-0000-0000-0000B58A0000}"/>
    <cellStyle name="Normal 8 2 2 2 2 3 4 2 2 2" xfId="33869" xr:uid="{00000000-0005-0000-0000-0000B68A0000}"/>
    <cellStyle name="Normal 8 2 2 2 2 3 4 2 2 3" xfId="51215" xr:uid="{00000000-0005-0000-0000-0000B78A0000}"/>
    <cellStyle name="Normal 8 2 2 2 2 3 4 2 3" xfId="25196" xr:uid="{00000000-0005-0000-0000-0000B88A0000}"/>
    <cellStyle name="Normal 8 2 2 2 2 3 4 2 4" xfId="42542" xr:uid="{00000000-0005-0000-0000-0000B98A0000}"/>
    <cellStyle name="Normal 8 2 2 2 2 3 4 3" xfId="3874" xr:uid="{00000000-0005-0000-0000-0000BA8A0000}"/>
    <cellStyle name="Normal 8 2 2 2 2 3 4 3 2" xfId="12547" xr:uid="{00000000-0005-0000-0000-0000BB8A0000}"/>
    <cellStyle name="Normal 8 2 2 2 2 3 4 3 2 2" xfId="29900" xr:uid="{00000000-0005-0000-0000-0000BC8A0000}"/>
    <cellStyle name="Normal 8 2 2 2 2 3 4 3 2 3" xfId="47246" xr:uid="{00000000-0005-0000-0000-0000BD8A0000}"/>
    <cellStyle name="Normal 8 2 2 2 2 3 4 3 3" xfId="21227" xr:uid="{00000000-0005-0000-0000-0000BE8A0000}"/>
    <cellStyle name="Normal 8 2 2 2 2 3 4 3 4" xfId="38573" xr:uid="{00000000-0005-0000-0000-0000BF8A0000}"/>
    <cellStyle name="Normal 8 2 2 2 2 3 4 4" xfId="10734" xr:uid="{00000000-0005-0000-0000-0000C08A0000}"/>
    <cellStyle name="Normal 8 2 2 2 2 3 4 4 2" xfId="28087" xr:uid="{00000000-0005-0000-0000-0000C18A0000}"/>
    <cellStyle name="Normal 8 2 2 2 2 3 4 4 3" xfId="45433" xr:uid="{00000000-0005-0000-0000-0000C28A0000}"/>
    <cellStyle name="Normal 8 2 2 2 2 3 4 5" xfId="19414" xr:uid="{00000000-0005-0000-0000-0000C38A0000}"/>
    <cellStyle name="Normal 8 2 2 2 2 3 4 6" xfId="36760" xr:uid="{00000000-0005-0000-0000-0000C48A0000}"/>
    <cellStyle name="Normal 8 2 2 2 2 3 5" xfId="1473" xr:uid="{00000000-0005-0000-0000-0000C58A0000}"/>
    <cellStyle name="Normal 8 2 2 2 2 3 5 2" xfId="7255" xr:uid="{00000000-0005-0000-0000-0000C68A0000}"/>
    <cellStyle name="Normal 8 2 2 2 2 3 5 2 2" xfId="15928" xr:uid="{00000000-0005-0000-0000-0000C78A0000}"/>
    <cellStyle name="Normal 8 2 2 2 2 3 5 2 2 2" xfId="33281" xr:uid="{00000000-0005-0000-0000-0000C88A0000}"/>
    <cellStyle name="Normal 8 2 2 2 2 3 5 2 2 3" xfId="50627" xr:uid="{00000000-0005-0000-0000-0000C98A0000}"/>
    <cellStyle name="Normal 8 2 2 2 2 3 5 2 3" xfId="24608" xr:uid="{00000000-0005-0000-0000-0000CA8A0000}"/>
    <cellStyle name="Normal 8 2 2 2 2 3 5 2 4" xfId="41954" xr:uid="{00000000-0005-0000-0000-0000CB8A0000}"/>
    <cellStyle name="Normal 8 2 2 2 2 3 5 3" xfId="5099" xr:uid="{00000000-0005-0000-0000-0000CC8A0000}"/>
    <cellStyle name="Normal 8 2 2 2 2 3 5 3 2" xfId="13772" xr:uid="{00000000-0005-0000-0000-0000CD8A0000}"/>
    <cellStyle name="Normal 8 2 2 2 2 3 5 3 2 2" xfId="31125" xr:uid="{00000000-0005-0000-0000-0000CE8A0000}"/>
    <cellStyle name="Normal 8 2 2 2 2 3 5 3 2 3" xfId="48471" xr:uid="{00000000-0005-0000-0000-0000CF8A0000}"/>
    <cellStyle name="Normal 8 2 2 2 2 3 5 3 3" xfId="22452" xr:uid="{00000000-0005-0000-0000-0000D08A0000}"/>
    <cellStyle name="Normal 8 2 2 2 2 3 5 3 4" xfId="39798" xr:uid="{00000000-0005-0000-0000-0000D18A0000}"/>
    <cellStyle name="Normal 8 2 2 2 2 3 5 4" xfId="10146" xr:uid="{00000000-0005-0000-0000-0000D28A0000}"/>
    <cellStyle name="Normal 8 2 2 2 2 3 5 4 2" xfId="27499" xr:uid="{00000000-0005-0000-0000-0000D38A0000}"/>
    <cellStyle name="Normal 8 2 2 2 2 3 5 4 3" xfId="44845" xr:uid="{00000000-0005-0000-0000-0000D48A0000}"/>
    <cellStyle name="Normal 8 2 2 2 2 3 5 5" xfId="18826" xr:uid="{00000000-0005-0000-0000-0000D58A0000}"/>
    <cellStyle name="Normal 8 2 2 2 2 3 5 6" xfId="36172" xr:uid="{00000000-0005-0000-0000-0000D68A0000}"/>
    <cellStyle name="Normal 8 2 2 2 2 3 6" xfId="6030" xr:uid="{00000000-0005-0000-0000-0000D78A0000}"/>
    <cellStyle name="Normal 8 2 2 2 2 3 6 2" xfId="14703" xr:uid="{00000000-0005-0000-0000-0000D88A0000}"/>
    <cellStyle name="Normal 8 2 2 2 2 3 6 2 2" xfId="32056" xr:uid="{00000000-0005-0000-0000-0000D98A0000}"/>
    <cellStyle name="Normal 8 2 2 2 2 3 6 2 3" xfId="49402" xr:uid="{00000000-0005-0000-0000-0000DA8A0000}"/>
    <cellStyle name="Normal 8 2 2 2 2 3 6 3" xfId="23383" xr:uid="{00000000-0005-0000-0000-0000DB8A0000}"/>
    <cellStyle name="Normal 8 2 2 2 2 3 6 4" xfId="40729" xr:uid="{00000000-0005-0000-0000-0000DC8A0000}"/>
    <cellStyle name="Normal 8 2 2 2 2 3 7" xfId="3286" xr:uid="{00000000-0005-0000-0000-0000DD8A0000}"/>
    <cellStyle name="Normal 8 2 2 2 2 3 7 2" xfId="11959" xr:uid="{00000000-0005-0000-0000-0000DE8A0000}"/>
    <cellStyle name="Normal 8 2 2 2 2 3 7 2 2" xfId="29312" xr:uid="{00000000-0005-0000-0000-0000DF8A0000}"/>
    <cellStyle name="Normal 8 2 2 2 2 3 7 2 3" xfId="46658" xr:uid="{00000000-0005-0000-0000-0000E08A0000}"/>
    <cellStyle name="Normal 8 2 2 2 2 3 7 3" xfId="20639" xr:uid="{00000000-0005-0000-0000-0000E18A0000}"/>
    <cellStyle name="Normal 8 2 2 2 2 3 7 4" xfId="37985" xr:uid="{00000000-0005-0000-0000-0000E28A0000}"/>
    <cellStyle name="Normal 8 2 2 2 2 3 8" xfId="8921" xr:uid="{00000000-0005-0000-0000-0000E38A0000}"/>
    <cellStyle name="Normal 8 2 2 2 2 3 8 2" xfId="26274" xr:uid="{00000000-0005-0000-0000-0000E48A0000}"/>
    <cellStyle name="Normal 8 2 2 2 2 3 8 3" xfId="43620" xr:uid="{00000000-0005-0000-0000-0000E58A0000}"/>
    <cellStyle name="Normal 8 2 2 2 2 3 9" xfId="17601" xr:uid="{00000000-0005-0000-0000-0000E68A0000}"/>
    <cellStyle name="Normal 8 2 2 2 2 4" xfId="836" xr:uid="{00000000-0005-0000-0000-0000E78A0000}"/>
    <cellStyle name="Normal 8 2 2 2 2 4 2" xfId="2649" xr:uid="{00000000-0005-0000-0000-0000E88A0000}"/>
    <cellStyle name="Normal 8 2 2 2 2 4 2 2" xfId="8431" xr:uid="{00000000-0005-0000-0000-0000E98A0000}"/>
    <cellStyle name="Normal 8 2 2 2 2 4 2 2 2" xfId="17104" xr:uid="{00000000-0005-0000-0000-0000EA8A0000}"/>
    <cellStyle name="Normal 8 2 2 2 2 4 2 2 2 2" xfId="34457" xr:uid="{00000000-0005-0000-0000-0000EB8A0000}"/>
    <cellStyle name="Normal 8 2 2 2 2 4 2 2 2 3" xfId="51803" xr:uid="{00000000-0005-0000-0000-0000EC8A0000}"/>
    <cellStyle name="Normal 8 2 2 2 2 4 2 2 3" xfId="25784" xr:uid="{00000000-0005-0000-0000-0000ED8A0000}"/>
    <cellStyle name="Normal 8 2 2 2 2 4 2 2 4" xfId="43130" xr:uid="{00000000-0005-0000-0000-0000EE8A0000}"/>
    <cellStyle name="Normal 8 2 2 2 2 4 2 3" xfId="4462" xr:uid="{00000000-0005-0000-0000-0000EF8A0000}"/>
    <cellStyle name="Normal 8 2 2 2 2 4 2 3 2" xfId="13135" xr:uid="{00000000-0005-0000-0000-0000F08A0000}"/>
    <cellStyle name="Normal 8 2 2 2 2 4 2 3 2 2" xfId="30488" xr:uid="{00000000-0005-0000-0000-0000F18A0000}"/>
    <cellStyle name="Normal 8 2 2 2 2 4 2 3 2 3" xfId="47834" xr:uid="{00000000-0005-0000-0000-0000F28A0000}"/>
    <cellStyle name="Normal 8 2 2 2 2 4 2 3 3" xfId="21815" xr:uid="{00000000-0005-0000-0000-0000F38A0000}"/>
    <cellStyle name="Normal 8 2 2 2 2 4 2 3 4" xfId="39161" xr:uid="{00000000-0005-0000-0000-0000F48A0000}"/>
    <cellStyle name="Normal 8 2 2 2 2 4 2 4" xfId="11322" xr:uid="{00000000-0005-0000-0000-0000F58A0000}"/>
    <cellStyle name="Normal 8 2 2 2 2 4 2 4 2" xfId="28675" xr:uid="{00000000-0005-0000-0000-0000F68A0000}"/>
    <cellStyle name="Normal 8 2 2 2 2 4 2 4 3" xfId="46021" xr:uid="{00000000-0005-0000-0000-0000F78A0000}"/>
    <cellStyle name="Normal 8 2 2 2 2 4 2 5" xfId="20002" xr:uid="{00000000-0005-0000-0000-0000F88A0000}"/>
    <cellStyle name="Normal 8 2 2 2 2 4 2 6" xfId="37348" xr:uid="{00000000-0005-0000-0000-0000F98A0000}"/>
    <cellStyle name="Normal 8 2 2 2 2 4 3" xfId="1571" xr:uid="{00000000-0005-0000-0000-0000FA8A0000}"/>
    <cellStyle name="Normal 8 2 2 2 2 4 3 2" xfId="7353" xr:uid="{00000000-0005-0000-0000-0000FB8A0000}"/>
    <cellStyle name="Normal 8 2 2 2 2 4 3 2 2" xfId="16026" xr:uid="{00000000-0005-0000-0000-0000FC8A0000}"/>
    <cellStyle name="Normal 8 2 2 2 2 4 3 2 2 2" xfId="33379" xr:uid="{00000000-0005-0000-0000-0000FD8A0000}"/>
    <cellStyle name="Normal 8 2 2 2 2 4 3 2 2 3" xfId="50725" xr:uid="{00000000-0005-0000-0000-0000FE8A0000}"/>
    <cellStyle name="Normal 8 2 2 2 2 4 3 2 3" xfId="24706" xr:uid="{00000000-0005-0000-0000-0000FF8A0000}"/>
    <cellStyle name="Normal 8 2 2 2 2 4 3 2 4" xfId="42052" xr:uid="{00000000-0005-0000-0000-0000008B0000}"/>
    <cellStyle name="Normal 8 2 2 2 2 4 3 3" xfId="5197" xr:uid="{00000000-0005-0000-0000-0000018B0000}"/>
    <cellStyle name="Normal 8 2 2 2 2 4 3 3 2" xfId="13870" xr:uid="{00000000-0005-0000-0000-0000028B0000}"/>
    <cellStyle name="Normal 8 2 2 2 2 4 3 3 2 2" xfId="31223" xr:uid="{00000000-0005-0000-0000-0000038B0000}"/>
    <cellStyle name="Normal 8 2 2 2 2 4 3 3 2 3" xfId="48569" xr:uid="{00000000-0005-0000-0000-0000048B0000}"/>
    <cellStyle name="Normal 8 2 2 2 2 4 3 3 3" xfId="22550" xr:uid="{00000000-0005-0000-0000-0000058B0000}"/>
    <cellStyle name="Normal 8 2 2 2 2 4 3 3 4" xfId="39896" xr:uid="{00000000-0005-0000-0000-0000068B0000}"/>
    <cellStyle name="Normal 8 2 2 2 2 4 3 4" xfId="10244" xr:uid="{00000000-0005-0000-0000-0000078B0000}"/>
    <cellStyle name="Normal 8 2 2 2 2 4 3 4 2" xfId="27597" xr:uid="{00000000-0005-0000-0000-0000088B0000}"/>
    <cellStyle name="Normal 8 2 2 2 2 4 3 4 3" xfId="44943" xr:uid="{00000000-0005-0000-0000-0000098B0000}"/>
    <cellStyle name="Normal 8 2 2 2 2 4 3 5" xfId="18924" xr:uid="{00000000-0005-0000-0000-00000A8B0000}"/>
    <cellStyle name="Normal 8 2 2 2 2 4 3 6" xfId="36270" xr:uid="{00000000-0005-0000-0000-00000B8B0000}"/>
    <cellStyle name="Normal 8 2 2 2 2 4 4" xfId="6618" xr:uid="{00000000-0005-0000-0000-00000C8B0000}"/>
    <cellStyle name="Normal 8 2 2 2 2 4 4 2" xfId="15291" xr:uid="{00000000-0005-0000-0000-00000D8B0000}"/>
    <cellStyle name="Normal 8 2 2 2 2 4 4 2 2" xfId="32644" xr:uid="{00000000-0005-0000-0000-00000E8B0000}"/>
    <cellStyle name="Normal 8 2 2 2 2 4 4 2 3" xfId="49990" xr:uid="{00000000-0005-0000-0000-00000F8B0000}"/>
    <cellStyle name="Normal 8 2 2 2 2 4 4 3" xfId="23971" xr:uid="{00000000-0005-0000-0000-0000108B0000}"/>
    <cellStyle name="Normal 8 2 2 2 2 4 4 4" xfId="41317" xr:uid="{00000000-0005-0000-0000-0000118B0000}"/>
    <cellStyle name="Normal 8 2 2 2 2 4 5" xfId="3384" xr:uid="{00000000-0005-0000-0000-0000128B0000}"/>
    <cellStyle name="Normal 8 2 2 2 2 4 5 2" xfId="12057" xr:uid="{00000000-0005-0000-0000-0000138B0000}"/>
    <cellStyle name="Normal 8 2 2 2 2 4 5 2 2" xfId="29410" xr:uid="{00000000-0005-0000-0000-0000148B0000}"/>
    <cellStyle name="Normal 8 2 2 2 2 4 5 2 3" xfId="46756" xr:uid="{00000000-0005-0000-0000-0000158B0000}"/>
    <cellStyle name="Normal 8 2 2 2 2 4 5 3" xfId="20737" xr:uid="{00000000-0005-0000-0000-0000168B0000}"/>
    <cellStyle name="Normal 8 2 2 2 2 4 5 4" xfId="38083" xr:uid="{00000000-0005-0000-0000-0000178B0000}"/>
    <cellStyle name="Normal 8 2 2 2 2 4 6" xfId="9509" xr:uid="{00000000-0005-0000-0000-0000188B0000}"/>
    <cellStyle name="Normal 8 2 2 2 2 4 6 2" xfId="26862" xr:uid="{00000000-0005-0000-0000-0000198B0000}"/>
    <cellStyle name="Normal 8 2 2 2 2 4 6 3" xfId="44208" xr:uid="{00000000-0005-0000-0000-00001A8B0000}"/>
    <cellStyle name="Normal 8 2 2 2 2 4 7" xfId="18189" xr:uid="{00000000-0005-0000-0000-00001B8B0000}"/>
    <cellStyle name="Normal 8 2 2 2 2 4 8" xfId="35535" xr:uid="{00000000-0005-0000-0000-00001C8B0000}"/>
    <cellStyle name="Normal 8 2 2 2 2 5" xfId="493" xr:uid="{00000000-0005-0000-0000-00001D8B0000}"/>
    <cellStyle name="Normal 8 2 2 2 2 5 2" xfId="2306" xr:uid="{00000000-0005-0000-0000-00001E8B0000}"/>
    <cellStyle name="Normal 8 2 2 2 2 5 2 2" xfId="8088" xr:uid="{00000000-0005-0000-0000-00001F8B0000}"/>
    <cellStyle name="Normal 8 2 2 2 2 5 2 2 2" xfId="16761" xr:uid="{00000000-0005-0000-0000-0000208B0000}"/>
    <cellStyle name="Normal 8 2 2 2 2 5 2 2 2 2" xfId="34114" xr:uid="{00000000-0005-0000-0000-0000218B0000}"/>
    <cellStyle name="Normal 8 2 2 2 2 5 2 2 2 3" xfId="51460" xr:uid="{00000000-0005-0000-0000-0000228B0000}"/>
    <cellStyle name="Normal 8 2 2 2 2 5 2 2 3" xfId="25441" xr:uid="{00000000-0005-0000-0000-0000238B0000}"/>
    <cellStyle name="Normal 8 2 2 2 2 5 2 2 4" xfId="42787" xr:uid="{00000000-0005-0000-0000-0000248B0000}"/>
    <cellStyle name="Normal 8 2 2 2 2 5 2 3" xfId="5589" xr:uid="{00000000-0005-0000-0000-0000258B0000}"/>
    <cellStyle name="Normal 8 2 2 2 2 5 2 3 2" xfId="14262" xr:uid="{00000000-0005-0000-0000-0000268B0000}"/>
    <cellStyle name="Normal 8 2 2 2 2 5 2 3 2 2" xfId="31615" xr:uid="{00000000-0005-0000-0000-0000278B0000}"/>
    <cellStyle name="Normal 8 2 2 2 2 5 2 3 2 3" xfId="48961" xr:uid="{00000000-0005-0000-0000-0000288B0000}"/>
    <cellStyle name="Normal 8 2 2 2 2 5 2 3 3" xfId="22942" xr:uid="{00000000-0005-0000-0000-0000298B0000}"/>
    <cellStyle name="Normal 8 2 2 2 2 5 2 3 4" xfId="40288" xr:uid="{00000000-0005-0000-0000-00002A8B0000}"/>
    <cellStyle name="Normal 8 2 2 2 2 5 2 4" xfId="10979" xr:uid="{00000000-0005-0000-0000-00002B8B0000}"/>
    <cellStyle name="Normal 8 2 2 2 2 5 2 4 2" xfId="28332" xr:uid="{00000000-0005-0000-0000-00002C8B0000}"/>
    <cellStyle name="Normal 8 2 2 2 2 5 2 4 3" xfId="45678" xr:uid="{00000000-0005-0000-0000-00002D8B0000}"/>
    <cellStyle name="Normal 8 2 2 2 2 5 2 5" xfId="19659" xr:uid="{00000000-0005-0000-0000-00002E8B0000}"/>
    <cellStyle name="Normal 8 2 2 2 2 5 2 6" xfId="37005" xr:uid="{00000000-0005-0000-0000-00002F8B0000}"/>
    <cellStyle name="Normal 8 2 2 2 2 5 3" xfId="6275" xr:uid="{00000000-0005-0000-0000-0000308B0000}"/>
    <cellStyle name="Normal 8 2 2 2 2 5 3 2" xfId="14948" xr:uid="{00000000-0005-0000-0000-0000318B0000}"/>
    <cellStyle name="Normal 8 2 2 2 2 5 3 2 2" xfId="32301" xr:uid="{00000000-0005-0000-0000-0000328B0000}"/>
    <cellStyle name="Normal 8 2 2 2 2 5 3 2 3" xfId="49647" xr:uid="{00000000-0005-0000-0000-0000338B0000}"/>
    <cellStyle name="Normal 8 2 2 2 2 5 3 3" xfId="23628" xr:uid="{00000000-0005-0000-0000-0000348B0000}"/>
    <cellStyle name="Normal 8 2 2 2 2 5 3 4" xfId="40974" xr:uid="{00000000-0005-0000-0000-0000358B0000}"/>
    <cellStyle name="Normal 8 2 2 2 2 5 4" xfId="4119" xr:uid="{00000000-0005-0000-0000-0000368B0000}"/>
    <cellStyle name="Normal 8 2 2 2 2 5 4 2" xfId="12792" xr:uid="{00000000-0005-0000-0000-0000378B0000}"/>
    <cellStyle name="Normal 8 2 2 2 2 5 4 2 2" xfId="30145" xr:uid="{00000000-0005-0000-0000-0000388B0000}"/>
    <cellStyle name="Normal 8 2 2 2 2 5 4 2 3" xfId="47491" xr:uid="{00000000-0005-0000-0000-0000398B0000}"/>
    <cellStyle name="Normal 8 2 2 2 2 5 4 3" xfId="21472" xr:uid="{00000000-0005-0000-0000-00003A8B0000}"/>
    <cellStyle name="Normal 8 2 2 2 2 5 4 4" xfId="38818" xr:uid="{00000000-0005-0000-0000-00003B8B0000}"/>
    <cellStyle name="Normal 8 2 2 2 2 5 5" xfId="9166" xr:uid="{00000000-0005-0000-0000-00003C8B0000}"/>
    <cellStyle name="Normal 8 2 2 2 2 5 5 2" xfId="26519" xr:uid="{00000000-0005-0000-0000-00003D8B0000}"/>
    <cellStyle name="Normal 8 2 2 2 2 5 5 3" xfId="43865" xr:uid="{00000000-0005-0000-0000-00003E8B0000}"/>
    <cellStyle name="Normal 8 2 2 2 2 5 6" xfId="17846" xr:uid="{00000000-0005-0000-0000-00003F8B0000}"/>
    <cellStyle name="Normal 8 2 2 2 2 5 7" xfId="35192" xr:uid="{00000000-0005-0000-0000-0000408B0000}"/>
    <cellStyle name="Normal 8 2 2 2 2 6" xfId="1914" xr:uid="{00000000-0005-0000-0000-0000418B0000}"/>
    <cellStyle name="Normal 8 2 2 2 2 6 2" xfId="7696" xr:uid="{00000000-0005-0000-0000-0000428B0000}"/>
    <cellStyle name="Normal 8 2 2 2 2 6 2 2" xfId="16369" xr:uid="{00000000-0005-0000-0000-0000438B0000}"/>
    <cellStyle name="Normal 8 2 2 2 2 6 2 2 2" xfId="33722" xr:uid="{00000000-0005-0000-0000-0000448B0000}"/>
    <cellStyle name="Normal 8 2 2 2 2 6 2 2 3" xfId="51068" xr:uid="{00000000-0005-0000-0000-0000458B0000}"/>
    <cellStyle name="Normal 8 2 2 2 2 6 2 3" xfId="25049" xr:uid="{00000000-0005-0000-0000-0000468B0000}"/>
    <cellStyle name="Normal 8 2 2 2 2 6 2 4" xfId="42395" xr:uid="{00000000-0005-0000-0000-0000478B0000}"/>
    <cellStyle name="Normal 8 2 2 2 2 6 3" xfId="3727" xr:uid="{00000000-0005-0000-0000-0000488B0000}"/>
    <cellStyle name="Normal 8 2 2 2 2 6 3 2" xfId="12400" xr:uid="{00000000-0005-0000-0000-0000498B0000}"/>
    <cellStyle name="Normal 8 2 2 2 2 6 3 2 2" xfId="29753" xr:uid="{00000000-0005-0000-0000-00004A8B0000}"/>
    <cellStyle name="Normal 8 2 2 2 2 6 3 2 3" xfId="47099" xr:uid="{00000000-0005-0000-0000-00004B8B0000}"/>
    <cellStyle name="Normal 8 2 2 2 2 6 3 3" xfId="21080" xr:uid="{00000000-0005-0000-0000-00004C8B0000}"/>
    <cellStyle name="Normal 8 2 2 2 2 6 3 4" xfId="38426" xr:uid="{00000000-0005-0000-0000-00004D8B0000}"/>
    <cellStyle name="Normal 8 2 2 2 2 6 4" xfId="10587" xr:uid="{00000000-0005-0000-0000-00004E8B0000}"/>
    <cellStyle name="Normal 8 2 2 2 2 6 4 2" xfId="27940" xr:uid="{00000000-0005-0000-0000-00004F8B0000}"/>
    <cellStyle name="Normal 8 2 2 2 2 6 4 3" xfId="45286" xr:uid="{00000000-0005-0000-0000-0000508B0000}"/>
    <cellStyle name="Normal 8 2 2 2 2 6 5" xfId="19267" xr:uid="{00000000-0005-0000-0000-0000518B0000}"/>
    <cellStyle name="Normal 8 2 2 2 2 6 6" xfId="36613" xr:uid="{00000000-0005-0000-0000-0000528B0000}"/>
    <cellStyle name="Normal 8 2 2 2 2 7" xfId="1228" xr:uid="{00000000-0005-0000-0000-0000538B0000}"/>
    <cellStyle name="Normal 8 2 2 2 2 7 2" xfId="7010" xr:uid="{00000000-0005-0000-0000-0000548B0000}"/>
    <cellStyle name="Normal 8 2 2 2 2 7 2 2" xfId="15683" xr:uid="{00000000-0005-0000-0000-0000558B0000}"/>
    <cellStyle name="Normal 8 2 2 2 2 7 2 2 2" xfId="33036" xr:uid="{00000000-0005-0000-0000-0000568B0000}"/>
    <cellStyle name="Normal 8 2 2 2 2 7 2 2 3" xfId="50382" xr:uid="{00000000-0005-0000-0000-0000578B0000}"/>
    <cellStyle name="Normal 8 2 2 2 2 7 2 3" xfId="24363" xr:uid="{00000000-0005-0000-0000-0000588B0000}"/>
    <cellStyle name="Normal 8 2 2 2 2 7 2 4" xfId="41709" xr:uid="{00000000-0005-0000-0000-0000598B0000}"/>
    <cellStyle name="Normal 8 2 2 2 2 7 3" xfId="4854" xr:uid="{00000000-0005-0000-0000-00005A8B0000}"/>
    <cellStyle name="Normal 8 2 2 2 2 7 3 2" xfId="13527" xr:uid="{00000000-0005-0000-0000-00005B8B0000}"/>
    <cellStyle name="Normal 8 2 2 2 2 7 3 2 2" xfId="30880" xr:uid="{00000000-0005-0000-0000-00005C8B0000}"/>
    <cellStyle name="Normal 8 2 2 2 2 7 3 2 3" xfId="48226" xr:uid="{00000000-0005-0000-0000-00005D8B0000}"/>
    <cellStyle name="Normal 8 2 2 2 2 7 3 3" xfId="22207" xr:uid="{00000000-0005-0000-0000-00005E8B0000}"/>
    <cellStyle name="Normal 8 2 2 2 2 7 3 4" xfId="39553" xr:uid="{00000000-0005-0000-0000-00005F8B0000}"/>
    <cellStyle name="Normal 8 2 2 2 2 7 4" xfId="9901" xr:uid="{00000000-0005-0000-0000-0000608B0000}"/>
    <cellStyle name="Normal 8 2 2 2 2 7 4 2" xfId="27254" xr:uid="{00000000-0005-0000-0000-0000618B0000}"/>
    <cellStyle name="Normal 8 2 2 2 2 7 4 3" xfId="44600" xr:uid="{00000000-0005-0000-0000-0000628B0000}"/>
    <cellStyle name="Normal 8 2 2 2 2 7 5" xfId="18581" xr:uid="{00000000-0005-0000-0000-0000638B0000}"/>
    <cellStyle name="Normal 8 2 2 2 2 7 6" xfId="35927" xr:uid="{00000000-0005-0000-0000-0000648B0000}"/>
    <cellStyle name="Normal 8 2 2 2 2 8" xfId="5883" xr:uid="{00000000-0005-0000-0000-0000658B0000}"/>
    <cellStyle name="Normal 8 2 2 2 2 8 2" xfId="14556" xr:uid="{00000000-0005-0000-0000-0000668B0000}"/>
    <cellStyle name="Normal 8 2 2 2 2 8 2 2" xfId="31909" xr:uid="{00000000-0005-0000-0000-0000678B0000}"/>
    <cellStyle name="Normal 8 2 2 2 2 8 2 3" xfId="49255" xr:uid="{00000000-0005-0000-0000-0000688B0000}"/>
    <cellStyle name="Normal 8 2 2 2 2 8 3" xfId="23236" xr:uid="{00000000-0005-0000-0000-0000698B0000}"/>
    <cellStyle name="Normal 8 2 2 2 2 8 4" xfId="40582" xr:uid="{00000000-0005-0000-0000-00006A8B0000}"/>
    <cellStyle name="Normal 8 2 2 2 2 9" xfId="3041" xr:uid="{00000000-0005-0000-0000-00006B8B0000}"/>
    <cellStyle name="Normal 8 2 2 2 2 9 2" xfId="11714" xr:uid="{00000000-0005-0000-0000-00006C8B0000}"/>
    <cellStyle name="Normal 8 2 2 2 2 9 2 2" xfId="29067" xr:uid="{00000000-0005-0000-0000-00006D8B0000}"/>
    <cellStyle name="Normal 8 2 2 2 2 9 2 3" xfId="46413" xr:uid="{00000000-0005-0000-0000-00006E8B0000}"/>
    <cellStyle name="Normal 8 2 2 2 2 9 3" xfId="20394" xr:uid="{00000000-0005-0000-0000-00006F8B0000}"/>
    <cellStyle name="Normal 8 2 2 2 2 9 4" xfId="37740" xr:uid="{00000000-0005-0000-0000-0000708B0000}"/>
    <cellStyle name="Normal 8 2 2 2 3" xfId="199" xr:uid="{00000000-0005-0000-0000-0000718B0000}"/>
    <cellStyle name="Normal 8 2 2 2 3 10" xfId="17552" xr:uid="{00000000-0005-0000-0000-0000728B0000}"/>
    <cellStyle name="Normal 8 2 2 2 3 11" xfId="34898" xr:uid="{00000000-0005-0000-0000-0000738B0000}"/>
    <cellStyle name="Normal 8 2 2 2 3 2" xfId="689" xr:uid="{00000000-0005-0000-0000-0000748B0000}"/>
    <cellStyle name="Normal 8 2 2 2 3 2 2" xfId="2502" xr:uid="{00000000-0005-0000-0000-0000758B0000}"/>
    <cellStyle name="Normal 8 2 2 2 3 2 2 2" xfId="8284" xr:uid="{00000000-0005-0000-0000-0000768B0000}"/>
    <cellStyle name="Normal 8 2 2 2 3 2 2 2 2" xfId="16957" xr:uid="{00000000-0005-0000-0000-0000778B0000}"/>
    <cellStyle name="Normal 8 2 2 2 3 2 2 2 2 2" xfId="34310" xr:uid="{00000000-0005-0000-0000-0000788B0000}"/>
    <cellStyle name="Normal 8 2 2 2 3 2 2 2 2 3" xfId="51656" xr:uid="{00000000-0005-0000-0000-0000798B0000}"/>
    <cellStyle name="Normal 8 2 2 2 3 2 2 2 3" xfId="25637" xr:uid="{00000000-0005-0000-0000-00007A8B0000}"/>
    <cellStyle name="Normal 8 2 2 2 3 2 2 2 4" xfId="42983" xr:uid="{00000000-0005-0000-0000-00007B8B0000}"/>
    <cellStyle name="Normal 8 2 2 2 3 2 2 3" xfId="4315" xr:uid="{00000000-0005-0000-0000-00007C8B0000}"/>
    <cellStyle name="Normal 8 2 2 2 3 2 2 3 2" xfId="12988" xr:uid="{00000000-0005-0000-0000-00007D8B0000}"/>
    <cellStyle name="Normal 8 2 2 2 3 2 2 3 2 2" xfId="30341" xr:uid="{00000000-0005-0000-0000-00007E8B0000}"/>
    <cellStyle name="Normal 8 2 2 2 3 2 2 3 2 3" xfId="47687" xr:uid="{00000000-0005-0000-0000-00007F8B0000}"/>
    <cellStyle name="Normal 8 2 2 2 3 2 2 3 3" xfId="21668" xr:uid="{00000000-0005-0000-0000-0000808B0000}"/>
    <cellStyle name="Normal 8 2 2 2 3 2 2 3 4" xfId="39014" xr:uid="{00000000-0005-0000-0000-0000818B0000}"/>
    <cellStyle name="Normal 8 2 2 2 3 2 2 4" xfId="11175" xr:uid="{00000000-0005-0000-0000-0000828B0000}"/>
    <cellStyle name="Normal 8 2 2 2 3 2 2 4 2" xfId="28528" xr:uid="{00000000-0005-0000-0000-0000838B0000}"/>
    <cellStyle name="Normal 8 2 2 2 3 2 2 4 3" xfId="45874" xr:uid="{00000000-0005-0000-0000-0000848B0000}"/>
    <cellStyle name="Normal 8 2 2 2 3 2 2 5" xfId="19855" xr:uid="{00000000-0005-0000-0000-0000858B0000}"/>
    <cellStyle name="Normal 8 2 2 2 3 2 2 6" xfId="37201" xr:uid="{00000000-0005-0000-0000-0000868B0000}"/>
    <cellStyle name="Normal 8 2 2 2 3 2 3" xfId="1424" xr:uid="{00000000-0005-0000-0000-0000878B0000}"/>
    <cellStyle name="Normal 8 2 2 2 3 2 3 2" xfId="7206" xr:uid="{00000000-0005-0000-0000-0000888B0000}"/>
    <cellStyle name="Normal 8 2 2 2 3 2 3 2 2" xfId="15879" xr:uid="{00000000-0005-0000-0000-0000898B0000}"/>
    <cellStyle name="Normal 8 2 2 2 3 2 3 2 2 2" xfId="33232" xr:uid="{00000000-0005-0000-0000-00008A8B0000}"/>
    <cellStyle name="Normal 8 2 2 2 3 2 3 2 2 3" xfId="50578" xr:uid="{00000000-0005-0000-0000-00008B8B0000}"/>
    <cellStyle name="Normal 8 2 2 2 3 2 3 2 3" xfId="24559" xr:uid="{00000000-0005-0000-0000-00008C8B0000}"/>
    <cellStyle name="Normal 8 2 2 2 3 2 3 2 4" xfId="41905" xr:uid="{00000000-0005-0000-0000-00008D8B0000}"/>
    <cellStyle name="Normal 8 2 2 2 3 2 3 3" xfId="5050" xr:uid="{00000000-0005-0000-0000-00008E8B0000}"/>
    <cellStyle name="Normal 8 2 2 2 3 2 3 3 2" xfId="13723" xr:uid="{00000000-0005-0000-0000-00008F8B0000}"/>
    <cellStyle name="Normal 8 2 2 2 3 2 3 3 2 2" xfId="31076" xr:uid="{00000000-0005-0000-0000-0000908B0000}"/>
    <cellStyle name="Normal 8 2 2 2 3 2 3 3 2 3" xfId="48422" xr:uid="{00000000-0005-0000-0000-0000918B0000}"/>
    <cellStyle name="Normal 8 2 2 2 3 2 3 3 3" xfId="22403" xr:uid="{00000000-0005-0000-0000-0000928B0000}"/>
    <cellStyle name="Normal 8 2 2 2 3 2 3 3 4" xfId="39749" xr:uid="{00000000-0005-0000-0000-0000938B0000}"/>
    <cellStyle name="Normal 8 2 2 2 3 2 3 4" xfId="10097" xr:uid="{00000000-0005-0000-0000-0000948B0000}"/>
    <cellStyle name="Normal 8 2 2 2 3 2 3 4 2" xfId="27450" xr:uid="{00000000-0005-0000-0000-0000958B0000}"/>
    <cellStyle name="Normal 8 2 2 2 3 2 3 4 3" xfId="44796" xr:uid="{00000000-0005-0000-0000-0000968B0000}"/>
    <cellStyle name="Normal 8 2 2 2 3 2 3 5" xfId="18777" xr:uid="{00000000-0005-0000-0000-0000978B0000}"/>
    <cellStyle name="Normal 8 2 2 2 3 2 3 6" xfId="36123" xr:uid="{00000000-0005-0000-0000-0000988B0000}"/>
    <cellStyle name="Normal 8 2 2 2 3 2 4" xfId="6471" xr:uid="{00000000-0005-0000-0000-0000998B0000}"/>
    <cellStyle name="Normal 8 2 2 2 3 2 4 2" xfId="15144" xr:uid="{00000000-0005-0000-0000-00009A8B0000}"/>
    <cellStyle name="Normal 8 2 2 2 3 2 4 2 2" xfId="32497" xr:uid="{00000000-0005-0000-0000-00009B8B0000}"/>
    <cellStyle name="Normal 8 2 2 2 3 2 4 2 3" xfId="49843" xr:uid="{00000000-0005-0000-0000-00009C8B0000}"/>
    <cellStyle name="Normal 8 2 2 2 3 2 4 3" xfId="23824" xr:uid="{00000000-0005-0000-0000-00009D8B0000}"/>
    <cellStyle name="Normal 8 2 2 2 3 2 4 4" xfId="41170" xr:uid="{00000000-0005-0000-0000-00009E8B0000}"/>
    <cellStyle name="Normal 8 2 2 2 3 2 5" xfId="3237" xr:uid="{00000000-0005-0000-0000-00009F8B0000}"/>
    <cellStyle name="Normal 8 2 2 2 3 2 5 2" xfId="11910" xr:uid="{00000000-0005-0000-0000-0000A08B0000}"/>
    <cellStyle name="Normal 8 2 2 2 3 2 5 2 2" xfId="29263" xr:uid="{00000000-0005-0000-0000-0000A18B0000}"/>
    <cellStyle name="Normal 8 2 2 2 3 2 5 2 3" xfId="46609" xr:uid="{00000000-0005-0000-0000-0000A28B0000}"/>
    <cellStyle name="Normal 8 2 2 2 3 2 5 3" xfId="20590" xr:uid="{00000000-0005-0000-0000-0000A38B0000}"/>
    <cellStyle name="Normal 8 2 2 2 3 2 5 4" xfId="37936" xr:uid="{00000000-0005-0000-0000-0000A48B0000}"/>
    <cellStyle name="Normal 8 2 2 2 3 2 6" xfId="9362" xr:uid="{00000000-0005-0000-0000-0000A58B0000}"/>
    <cellStyle name="Normal 8 2 2 2 3 2 6 2" xfId="26715" xr:uid="{00000000-0005-0000-0000-0000A68B0000}"/>
    <cellStyle name="Normal 8 2 2 2 3 2 6 3" xfId="44061" xr:uid="{00000000-0005-0000-0000-0000A78B0000}"/>
    <cellStyle name="Normal 8 2 2 2 3 2 7" xfId="18042" xr:uid="{00000000-0005-0000-0000-0000A88B0000}"/>
    <cellStyle name="Normal 8 2 2 2 3 2 8" xfId="35388" xr:uid="{00000000-0005-0000-0000-0000A98B0000}"/>
    <cellStyle name="Normal 8 2 2 2 3 3" xfId="934" xr:uid="{00000000-0005-0000-0000-0000AA8B0000}"/>
    <cellStyle name="Normal 8 2 2 2 3 3 2" xfId="2747" xr:uid="{00000000-0005-0000-0000-0000AB8B0000}"/>
    <cellStyle name="Normal 8 2 2 2 3 3 2 2" xfId="8529" xr:uid="{00000000-0005-0000-0000-0000AC8B0000}"/>
    <cellStyle name="Normal 8 2 2 2 3 3 2 2 2" xfId="17202" xr:uid="{00000000-0005-0000-0000-0000AD8B0000}"/>
    <cellStyle name="Normal 8 2 2 2 3 3 2 2 2 2" xfId="34555" xr:uid="{00000000-0005-0000-0000-0000AE8B0000}"/>
    <cellStyle name="Normal 8 2 2 2 3 3 2 2 2 3" xfId="51901" xr:uid="{00000000-0005-0000-0000-0000AF8B0000}"/>
    <cellStyle name="Normal 8 2 2 2 3 3 2 2 3" xfId="25882" xr:uid="{00000000-0005-0000-0000-0000B08B0000}"/>
    <cellStyle name="Normal 8 2 2 2 3 3 2 2 4" xfId="43228" xr:uid="{00000000-0005-0000-0000-0000B18B0000}"/>
    <cellStyle name="Normal 8 2 2 2 3 3 2 3" xfId="4560" xr:uid="{00000000-0005-0000-0000-0000B28B0000}"/>
    <cellStyle name="Normal 8 2 2 2 3 3 2 3 2" xfId="13233" xr:uid="{00000000-0005-0000-0000-0000B38B0000}"/>
    <cellStyle name="Normal 8 2 2 2 3 3 2 3 2 2" xfId="30586" xr:uid="{00000000-0005-0000-0000-0000B48B0000}"/>
    <cellStyle name="Normal 8 2 2 2 3 3 2 3 2 3" xfId="47932" xr:uid="{00000000-0005-0000-0000-0000B58B0000}"/>
    <cellStyle name="Normal 8 2 2 2 3 3 2 3 3" xfId="21913" xr:uid="{00000000-0005-0000-0000-0000B68B0000}"/>
    <cellStyle name="Normal 8 2 2 2 3 3 2 3 4" xfId="39259" xr:uid="{00000000-0005-0000-0000-0000B78B0000}"/>
    <cellStyle name="Normal 8 2 2 2 3 3 2 4" xfId="11420" xr:uid="{00000000-0005-0000-0000-0000B88B0000}"/>
    <cellStyle name="Normal 8 2 2 2 3 3 2 4 2" xfId="28773" xr:uid="{00000000-0005-0000-0000-0000B98B0000}"/>
    <cellStyle name="Normal 8 2 2 2 3 3 2 4 3" xfId="46119" xr:uid="{00000000-0005-0000-0000-0000BA8B0000}"/>
    <cellStyle name="Normal 8 2 2 2 3 3 2 5" xfId="20100" xr:uid="{00000000-0005-0000-0000-0000BB8B0000}"/>
    <cellStyle name="Normal 8 2 2 2 3 3 2 6" xfId="37446" xr:uid="{00000000-0005-0000-0000-0000BC8B0000}"/>
    <cellStyle name="Normal 8 2 2 2 3 3 3" xfId="1669" xr:uid="{00000000-0005-0000-0000-0000BD8B0000}"/>
    <cellStyle name="Normal 8 2 2 2 3 3 3 2" xfId="7451" xr:uid="{00000000-0005-0000-0000-0000BE8B0000}"/>
    <cellStyle name="Normal 8 2 2 2 3 3 3 2 2" xfId="16124" xr:uid="{00000000-0005-0000-0000-0000BF8B0000}"/>
    <cellStyle name="Normal 8 2 2 2 3 3 3 2 2 2" xfId="33477" xr:uid="{00000000-0005-0000-0000-0000C08B0000}"/>
    <cellStyle name="Normal 8 2 2 2 3 3 3 2 2 3" xfId="50823" xr:uid="{00000000-0005-0000-0000-0000C18B0000}"/>
    <cellStyle name="Normal 8 2 2 2 3 3 3 2 3" xfId="24804" xr:uid="{00000000-0005-0000-0000-0000C28B0000}"/>
    <cellStyle name="Normal 8 2 2 2 3 3 3 2 4" xfId="42150" xr:uid="{00000000-0005-0000-0000-0000C38B0000}"/>
    <cellStyle name="Normal 8 2 2 2 3 3 3 3" xfId="5295" xr:uid="{00000000-0005-0000-0000-0000C48B0000}"/>
    <cellStyle name="Normal 8 2 2 2 3 3 3 3 2" xfId="13968" xr:uid="{00000000-0005-0000-0000-0000C58B0000}"/>
    <cellStyle name="Normal 8 2 2 2 3 3 3 3 2 2" xfId="31321" xr:uid="{00000000-0005-0000-0000-0000C68B0000}"/>
    <cellStyle name="Normal 8 2 2 2 3 3 3 3 2 3" xfId="48667" xr:uid="{00000000-0005-0000-0000-0000C78B0000}"/>
    <cellStyle name="Normal 8 2 2 2 3 3 3 3 3" xfId="22648" xr:uid="{00000000-0005-0000-0000-0000C88B0000}"/>
    <cellStyle name="Normal 8 2 2 2 3 3 3 3 4" xfId="39994" xr:uid="{00000000-0005-0000-0000-0000C98B0000}"/>
    <cellStyle name="Normal 8 2 2 2 3 3 3 4" xfId="10342" xr:uid="{00000000-0005-0000-0000-0000CA8B0000}"/>
    <cellStyle name="Normal 8 2 2 2 3 3 3 4 2" xfId="27695" xr:uid="{00000000-0005-0000-0000-0000CB8B0000}"/>
    <cellStyle name="Normal 8 2 2 2 3 3 3 4 3" xfId="45041" xr:uid="{00000000-0005-0000-0000-0000CC8B0000}"/>
    <cellStyle name="Normal 8 2 2 2 3 3 3 5" xfId="19022" xr:uid="{00000000-0005-0000-0000-0000CD8B0000}"/>
    <cellStyle name="Normal 8 2 2 2 3 3 3 6" xfId="36368" xr:uid="{00000000-0005-0000-0000-0000CE8B0000}"/>
    <cellStyle name="Normal 8 2 2 2 3 3 4" xfId="6716" xr:uid="{00000000-0005-0000-0000-0000CF8B0000}"/>
    <cellStyle name="Normal 8 2 2 2 3 3 4 2" xfId="15389" xr:uid="{00000000-0005-0000-0000-0000D08B0000}"/>
    <cellStyle name="Normal 8 2 2 2 3 3 4 2 2" xfId="32742" xr:uid="{00000000-0005-0000-0000-0000D18B0000}"/>
    <cellStyle name="Normal 8 2 2 2 3 3 4 2 3" xfId="50088" xr:uid="{00000000-0005-0000-0000-0000D28B0000}"/>
    <cellStyle name="Normal 8 2 2 2 3 3 4 3" xfId="24069" xr:uid="{00000000-0005-0000-0000-0000D38B0000}"/>
    <cellStyle name="Normal 8 2 2 2 3 3 4 4" xfId="41415" xr:uid="{00000000-0005-0000-0000-0000D48B0000}"/>
    <cellStyle name="Normal 8 2 2 2 3 3 5" xfId="3482" xr:uid="{00000000-0005-0000-0000-0000D58B0000}"/>
    <cellStyle name="Normal 8 2 2 2 3 3 5 2" xfId="12155" xr:uid="{00000000-0005-0000-0000-0000D68B0000}"/>
    <cellStyle name="Normal 8 2 2 2 3 3 5 2 2" xfId="29508" xr:uid="{00000000-0005-0000-0000-0000D78B0000}"/>
    <cellStyle name="Normal 8 2 2 2 3 3 5 2 3" xfId="46854" xr:uid="{00000000-0005-0000-0000-0000D88B0000}"/>
    <cellStyle name="Normal 8 2 2 2 3 3 5 3" xfId="20835" xr:uid="{00000000-0005-0000-0000-0000D98B0000}"/>
    <cellStyle name="Normal 8 2 2 2 3 3 5 4" xfId="38181" xr:uid="{00000000-0005-0000-0000-0000DA8B0000}"/>
    <cellStyle name="Normal 8 2 2 2 3 3 6" xfId="9607" xr:uid="{00000000-0005-0000-0000-0000DB8B0000}"/>
    <cellStyle name="Normal 8 2 2 2 3 3 6 2" xfId="26960" xr:uid="{00000000-0005-0000-0000-0000DC8B0000}"/>
    <cellStyle name="Normal 8 2 2 2 3 3 6 3" xfId="44306" xr:uid="{00000000-0005-0000-0000-0000DD8B0000}"/>
    <cellStyle name="Normal 8 2 2 2 3 3 7" xfId="18287" xr:uid="{00000000-0005-0000-0000-0000DE8B0000}"/>
    <cellStyle name="Normal 8 2 2 2 3 3 8" xfId="35633" xr:uid="{00000000-0005-0000-0000-0000DF8B0000}"/>
    <cellStyle name="Normal 8 2 2 2 3 4" xfId="444" xr:uid="{00000000-0005-0000-0000-0000E08B0000}"/>
    <cellStyle name="Normal 8 2 2 2 3 4 2" xfId="2257" xr:uid="{00000000-0005-0000-0000-0000E18B0000}"/>
    <cellStyle name="Normal 8 2 2 2 3 4 2 2" xfId="8039" xr:uid="{00000000-0005-0000-0000-0000E28B0000}"/>
    <cellStyle name="Normal 8 2 2 2 3 4 2 2 2" xfId="16712" xr:uid="{00000000-0005-0000-0000-0000E38B0000}"/>
    <cellStyle name="Normal 8 2 2 2 3 4 2 2 2 2" xfId="34065" xr:uid="{00000000-0005-0000-0000-0000E48B0000}"/>
    <cellStyle name="Normal 8 2 2 2 3 4 2 2 2 3" xfId="51411" xr:uid="{00000000-0005-0000-0000-0000E58B0000}"/>
    <cellStyle name="Normal 8 2 2 2 3 4 2 2 3" xfId="25392" xr:uid="{00000000-0005-0000-0000-0000E68B0000}"/>
    <cellStyle name="Normal 8 2 2 2 3 4 2 2 4" xfId="42738" xr:uid="{00000000-0005-0000-0000-0000E78B0000}"/>
    <cellStyle name="Normal 8 2 2 2 3 4 2 3" xfId="5540" xr:uid="{00000000-0005-0000-0000-0000E88B0000}"/>
    <cellStyle name="Normal 8 2 2 2 3 4 2 3 2" xfId="14213" xr:uid="{00000000-0005-0000-0000-0000E98B0000}"/>
    <cellStyle name="Normal 8 2 2 2 3 4 2 3 2 2" xfId="31566" xr:uid="{00000000-0005-0000-0000-0000EA8B0000}"/>
    <cellStyle name="Normal 8 2 2 2 3 4 2 3 2 3" xfId="48912" xr:uid="{00000000-0005-0000-0000-0000EB8B0000}"/>
    <cellStyle name="Normal 8 2 2 2 3 4 2 3 3" xfId="22893" xr:uid="{00000000-0005-0000-0000-0000EC8B0000}"/>
    <cellStyle name="Normal 8 2 2 2 3 4 2 3 4" xfId="40239" xr:uid="{00000000-0005-0000-0000-0000ED8B0000}"/>
    <cellStyle name="Normal 8 2 2 2 3 4 2 4" xfId="10930" xr:uid="{00000000-0005-0000-0000-0000EE8B0000}"/>
    <cellStyle name="Normal 8 2 2 2 3 4 2 4 2" xfId="28283" xr:uid="{00000000-0005-0000-0000-0000EF8B0000}"/>
    <cellStyle name="Normal 8 2 2 2 3 4 2 4 3" xfId="45629" xr:uid="{00000000-0005-0000-0000-0000F08B0000}"/>
    <cellStyle name="Normal 8 2 2 2 3 4 2 5" xfId="19610" xr:uid="{00000000-0005-0000-0000-0000F18B0000}"/>
    <cellStyle name="Normal 8 2 2 2 3 4 2 6" xfId="36956" xr:uid="{00000000-0005-0000-0000-0000F28B0000}"/>
    <cellStyle name="Normal 8 2 2 2 3 4 3" xfId="6226" xr:uid="{00000000-0005-0000-0000-0000F38B0000}"/>
    <cellStyle name="Normal 8 2 2 2 3 4 3 2" xfId="14899" xr:uid="{00000000-0005-0000-0000-0000F48B0000}"/>
    <cellStyle name="Normal 8 2 2 2 3 4 3 2 2" xfId="32252" xr:uid="{00000000-0005-0000-0000-0000F58B0000}"/>
    <cellStyle name="Normal 8 2 2 2 3 4 3 2 3" xfId="49598" xr:uid="{00000000-0005-0000-0000-0000F68B0000}"/>
    <cellStyle name="Normal 8 2 2 2 3 4 3 3" xfId="23579" xr:uid="{00000000-0005-0000-0000-0000F78B0000}"/>
    <cellStyle name="Normal 8 2 2 2 3 4 3 4" xfId="40925" xr:uid="{00000000-0005-0000-0000-0000F88B0000}"/>
    <cellStyle name="Normal 8 2 2 2 3 4 4" xfId="4070" xr:uid="{00000000-0005-0000-0000-0000F98B0000}"/>
    <cellStyle name="Normal 8 2 2 2 3 4 4 2" xfId="12743" xr:uid="{00000000-0005-0000-0000-0000FA8B0000}"/>
    <cellStyle name="Normal 8 2 2 2 3 4 4 2 2" xfId="30096" xr:uid="{00000000-0005-0000-0000-0000FB8B0000}"/>
    <cellStyle name="Normal 8 2 2 2 3 4 4 2 3" xfId="47442" xr:uid="{00000000-0005-0000-0000-0000FC8B0000}"/>
    <cellStyle name="Normal 8 2 2 2 3 4 4 3" xfId="21423" xr:uid="{00000000-0005-0000-0000-0000FD8B0000}"/>
    <cellStyle name="Normal 8 2 2 2 3 4 4 4" xfId="38769" xr:uid="{00000000-0005-0000-0000-0000FE8B0000}"/>
    <cellStyle name="Normal 8 2 2 2 3 4 5" xfId="9117" xr:uid="{00000000-0005-0000-0000-0000FF8B0000}"/>
    <cellStyle name="Normal 8 2 2 2 3 4 5 2" xfId="26470" xr:uid="{00000000-0005-0000-0000-0000008C0000}"/>
    <cellStyle name="Normal 8 2 2 2 3 4 5 3" xfId="43816" xr:uid="{00000000-0005-0000-0000-0000018C0000}"/>
    <cellStyle name="Normal 8 2 2 2 3 4 6" xfId="17797" xr:uid="{00000000-0005-0000-0000-0000028C0000}"/>
    <cellStyle name="Normal 8 2 2 2 3 4 7" xfId="35143" xr:uid="{00000000-0005-0000-0000-0000038C0000}"/>
    <cellStyle name="Normal 8 2 2 2 3 5" xfId="2012" xr:uid="{00000000-0005-0000-0000-0000048C0000}"/>
    <cellStyle name="Normal 8 2 2 2 3 5 2" xfId="7794" xr:uid="{00000000-0005-0000-0000-0000058C0000}"/>
    <cellStyle name="Normal 8 2 2 2 3 5 2 2" xfId="16467" xr:uid="{00000000-0005-0000-0000-0000068C0000}"/>
    <cellStyle name="Normal 8 2 2 2 3 5 2 2 2" xfId="33820" xr:uid="{00000000-0005-0000-0000-0000078C0000}"/>
    <cellStyle name="Normal 8 2 2 2 3 5 2 2 3" xfId="51166" xr:uid="{00000000-0005-0000-0000-0000088C0000}"/>
    <cellStyle name="Normal 8 2 2 2 3 5 2 3" xfId="25147" xr:uid="{00000000-0005-0000-0000-0000098C0000}"/>
    <cellStyle name="Normal 8 2 2 2 3 5 2 4" xfId="42493" xr:uid="{00000000-0005-0000-0000-00000A8C0000}"/>
    <cellStyle name="Normal 8 2 2 2 3 5 3" xfId="3825" xr:uid="{00000000-0005-0000-0000-00000B8C0000}"/>
    <cellStyle name="Normal 8 2 2 2 3 5 3 2" xfId="12498" xr:uid="{00000000-0005-0000-0000-00000C8C0000}"/>
    <cellStyle name="Normal 8 2 2 2 3 5 3 2 2" xfId="29851" xr:uid="{00000000-0005-0000-0000-00000D8C0000}"/>
    <cellStyle name="Normal 8 2 2 2 3 5 3 2 3" xfId="47197" xr:uid="{00000000-0005-0000-0000-00000E8C0000}"/>
    <cellStyle name="Normal 8 2 2 2 3 5 3 3" xfId="21178" xr:uid="{00000000-0005-0000-0000-00000F8C0000}"/>
    <cellStyle name="Normal 8 2 2 2 3 5 3 4" xfId="38524" xr:uid="{00000000-0005-0000-0000-0000108C0000}"/>
    <cellStyle name="Normal 8 2 2 2 3 5 4" xfId="10685" xr:uid="{00000000-0005-0000-0000-0000118C0000}"/>
    <cellStyle name="Normal 8 2 2 2 3 5 4 2" xfId="28038" xr:uid="{00000000-0005-0000-0000-0000128C0000}"/>
    <cellStyle name="Normal 8 2 2 2 3 5 4 3" xfId="45384" xr:uid="{00000000-0005-0000-0000-0000138C0000}"/>
    <cellStyle name="Normal 8 2 2 2 3 5 5" xfId="19365" xr:uid="{00000000-0005-0000-0000-0000148C0000}"/>
    <cellStyle name="Normal 8 2 2 2 3 5 6" xfId="36711" xr:uid="{00000000-0005-0000-0000-0000158C0000}"/>
    <cellStyle name="Normal 8 2 2 2 3 6" xfId="1179" xr:uid="{00000000-0005-0000-0000-0000168C0000}"/>
    <cellStyle name="Normal 8 2 2 2 3 6 2" xfId="6961" xr:uid="{00000000-0005-0000-0000-0000178C0000}"/>
    <cellStyle name="Normal 8 2 2 2 3 6 2 2" xfId="15634" xr:uid="{00000000-0005-0000-0000-0000188C0000}"/>
    <cellStyle name="Normal 8 2 2 2 3 6 2 2 2" xfId="32987" xr:uid="{00000000-0005-0000-0000-0000198C0000}"/>
    <cellStyle name="Normal 8 2 2 2 3 6 2 2 3" xfId="50333" xr:uid="{00000000-0005-0000-0000-00001A8C0000}"/>
    <cellStyle name="Normal 8 2 2 2 3 6 2 3" xfId="24314" xr:uid="{00000000-0005-0000-0000-00001B8C0000}"/>
    <cellStyle name="Normal 8 2 2 2 3 6 2 4" xfId="41660" xr:uid="{00000000-0005-0000-0000-00001C8C0000}"/>
    <cellStyle name="Normal 8 2 2 2 3 6 3" xfId="4805" xr:uid="{00000000-0005-0000-0000-00001D8C0000}"/>
    <cellStyle name="Normal 8 2 2 2 3 6 3 2" xfId="13478" xr:uid="{00000000-0005-0000-0000-00001E8C0000}"/>
    <cellStyle name="Normal 8 2 2 2 3 6 3 2 2" xfId="30831" xr:uid="{00000000-0005-0000-0000-00001F8C0000}"/>
    <cellStyle name="Normal 8 2 2 2 3 6 3 2 3" xfId="48177" xr:uid="{00000000-0005-0000-0000-0000208C0000}"/>
    <cellStyle name="Normal 8 2 2 2 3 6 3 3" xfId="22158" xr:uid="{00000000-0005-0000-0000-0000218C0000}"/>
    <cellStyle name="Normal 8 2 2 2 3 6 3 4" xfId="39504" xr:uid="{00000000-0005-0000-0000-0000228C0000}"/>
    <cellStyle name="Normal 8 2 2 2 3 6 4" xfId="9852" xr:uid="{00000000-0005-0000-0000-0000238C0000}"/>
    <cellStyle name="Normal 8 2 2 2 3 6 4 2" xfId="27205" xr:uid="{00000000-0005-0000-0000-0000248C0000}"/>
    <cellStyle name="Normal 8 2 2 2 3 6 4 3" xfId="44551" xr:uid="{00000000-0005-0000-0000-0000258C0000}"/>
    <cellStyle name="Normal 8 2 2 2 3 6 5" xfId="18532" xr:uid="{00000000-0005-0000-0000-0000268C0000}"/>
    <cellStyle name="Normal 8 2 2 2 3 6 6" xfId="35878" xr:uid="{00000000-0005-0000-0000-0000278C0000}"/>
    <cellStyle name="Normal 8 2 2 2 3 7" xfId="5981" xr:uid="{00000000-0005-0000-0000-0000288C0000}"/>
    <cellStyle name="Normal 8 2 2 2 3 7 2" xfId="14654" xr:uid="{00000000-0005-0000-0000-0000298C0000}"/>
    <cellStyle name="Normal 8 2 2 2 3 7 2 2" xfId="32007" xr:uid="{00000000-0005-0000-0000-00002A8C0000}"/>
    <cellStyle name="Normal 8 2 2 2 3 7 2 3" xfId="49353" xr:uid="{00000000-0005-0000-0000-00002B8C0000}"/>
    <cellStyle name="Normal 8 2 2 2 3 7 3" xfId="23334" xr:uid="{00000000-0005-0000-0000-00002C8C0000}"/>
    <cellStyle name="Normal 8 2 2 2 3 7 4" xfId="40680" xr:uid="{00000000-0005-0000-0000-00002D8C0000}"/>
    <cellStyle name="Normal 8 2 2 2 3 8" xfId="2992" xr:uid="{00000000-0005-0000-0000-00002E8C0000}"/>
    <cellStyle name="Normal 8 2 2 2 3 8 2" xfId="11665" xr:uid="{00000000-0005-0000-0000-00002F8C0000}"/>
    <cellStyle name="Normal 8 2 2 2 3 8 2 2" xfId="29018" xr:uid="{00000000-0005-0000-0000-0000308C0000}"/>
    <cellStyle name="Normal 8 2 2 2 3 8 2 3" xfId="46364" xr:uid="{00000000-0005-0000-0000-0000318C0000}"/>
    <cellStyle name="Normal 8 2 2 2 3 8 3" xfId="20345" xr:uid="{00000000-0005-0000-0000-0000328C0000}"/>
    <cellStyle name="Normal 8 2 2 2 3 8 4" xfId="37691" xr:uid="{00000000-0005-0000-0000-0000338C0000}"/>
    <cellStyle name="Normal 8 2 2 2 3 9" xfId="8872" xr:uid="{00000000-0005-0000-0000-0000348C0000}"/>
    <cellStyle name="Normal 8 2 2 2 3 9 2" xfId="26225" xr:uid="{00000000-0005-0000-0000-0000358C0000}"/>
    <cellStyle name="Normal 8 2 2 2 3 9 3" xfId="43571" xr:uid="{00000000-0005-0000-0000-0000368C0000}"/>
    <cellStyle name="Normal 8 2 2 2 4" xfId="297" xr:uid="{00000000-0005-0000-0000-0000378C0000}"/>
    <cellStyle name="Normal 8 2 2 2 4 10" xfId="34996" xr:uid="{00000000-0005-0000-0000-0000388C0000}"/>
    <cellStyle name="Normal 8 2 2 2 4 2" xfId="1032" xr:uid="{00000000-0005-0000-0000-0000398C0000}"/>
    <cellStyle name="Normal 8 2 2 2 4 2 2" xfId="2845" xr:uid="{00000000-0005-0000-0000-00003A8C0000}"/>
    <cellStyle name="Normal 8 2 2 2 4 2 2 2" xfId="8627" xr:uid="{00000000-0005-0000-0000-00003B8C0000}"/>
    <cellStyle name="Normal 8 2 2 2 4 2 2 2 2" xfId="17300" xr:uid="{00000000-0005-0000-0000-00003C8C0000}"/>
    <cellStyle name="Normal 8 2 2 2 4 2 2 2 2 2" xfId="34653" xr:uid="{00000000-0005-0000-0000-00003D8C0000}"/>
    <cellStyle name="Normal 8 2 2 2 4 2 2 2 2 3" xfId="51999" xr:uid="{00000000-0005-0000-0000-00003E8C0000}"/>
    <cellStyle name="Normal 8 2 2 2 4 2 2 2 3" xfId="25980" xr:uid="{00000000-0005-0000-0000-00003F8C0000}"/>
    <cellStyle name="Normal 8 2 2 2 4 2 2 2 4" xfId="43326" xr:uid="{00000000-0005-0000-0000-0000408C0000}"/>
    <cellStyle name="Normal 8 2 2 2 4 2 2 3" xfId="4658" xr:uid="{00000000-0005-0000-0000-0000418C0000}"/>
    <cellStyle name="Normal 8 2 2 2 4 2 2 3 2" xfId="13331" xr:uid="{00000000-0005-0000-0000-0000428C0000}"/>
    <cellStyle name="Normal 8 2 2 2 4 2 2 3 2 2" xfId="30684" xr:uid="{00000000-0005-0000-0000-0000438C0000}"/>
    <cellStyle name="Normal 8 2 2 2 4 2 2 3 2 3" xfId="48030" xr:uid="{00000000-0005-0000-0000-0000448C0000}"/>
    <cellStyle name="Normal 8 2 2 2 4 2 2 3 3" xfId="22011" xr:uid="{00000000-0005-0000-0000-0000458C0000}"/>
    <cellStyle name="Normal 8 2 2 2 4 2 2 3 4" xfId="39357" xr:uid="{00000000-0005-0000-0000-0000468C0000}"/>
    <cellStyle name="Normal 8 2 2 2 4 2 2 4" xfId="11518" xr:uid="{00000000-0005-0000-0000-0000478C0000}"/>
    <cellStyle name="Normal 8 2 2 2 4 2 2 4 2" xfId="28871" xr:uid="{00000000-0005-0000-0000-0000488C0000}"/>
    <cellStyle name="Normal 8 2 2 2 4 2 2 4 3" xfId="46217" xr:uid="{00000000-0005-0000-0000-0000498C0000}"/>
    <cellStyle name="Normal 8 2 2 2 4 2 2 5" xfId="20198" xr:uid="{00000000-0005-0000-0000-00004A8C0000}"/>
    <cellStyle name="Normal 8 2 2 2 4 2 2 6" xfId="37544" xr:uid="{00000000-0005-0000-0000-00004B8C0000}"/>
    <cellStyle name="Normal 8 2 2 2 4 2 3" xfId="1767" xr:uid="{00000000-0005-0000-0000-00004C8C0000}"/>
    <cellStyle name="Normal 8 2 2 2 4 2 3 2" xfId="7549" xr:uid="{00000000-0005-0000-0000-00004D8C0000}"/>
    <cellStyle name="Normal 8 2 2 2 4 2 3 2 2" xfId="16222" xr:uid="{00000000-0005-0000-0000-00004E8C0000}"/>
    <cellStyle name="Normal 8 2 2 2 4 2 3 2 2 2" xfId="33575" xr:uid="{00000000-0005-0000-0000-00004F8C0000}"/>
    <cellStyle name="Normal 8 2 2 2 4 2 3 2 2 3" xfId="50921" xr:uid="{00000000-0005-0000-0000-0000508C0000}"/>
    <cellStyle name="Normal 8 2 2 2 4 2 3 2 3" xfId="24902" xr:uid="{00000000-0005-0000-0000-0000518C0000}"/>
    <cellStyle name="Normal 8 2 2 2 4 2 3 2 4" xfId="42248" xr:uid="{00000000-0005-0000-0000-0000528C0000}"/>
    <cellStyle name="Normal 8 2 2 2 4 2 3 3" xfId="5393" xr:uid="{00000000-0005-0000-0000-0000538C0000}"/>
    <cellStyle name="Normal 8 2 2 2 4 2 3 3 2" xfId="14066" xr:uid="{00000000-0005-0000-0000-0000548C0000}"/>
    <cellStyle name="Normal 8 2 2 2 4 2 3 3 2 2" xfId="31419" xr:uid="{00000000-0005-0000-0000-0000558C0000}"/>
    <cellStyle name="Normal 8 2 2 2 4 2 3 3 2 3" xfId="48765" xr:uid="{00000000-0005-0000-0000-0000568C0000}"/>
    <cellStyle name="Normal 8 2 2 2 4 2 3 3 3" xfId="22746" xr:uid="{00000000-0005-0000-0000-0000578C0000}"/>
    <cellStyle name="Normal 8 2 2 2 4 2 3 3 4" xfId="40092" xr:uid="{00000000-0005-0000-0000-0000588C0000}"/>
    <cellStyle name="Normal 8 2 2 2 4 2 3 4" xfId="10440" xr:uid="{00000000-0005-0000-0000-0000598C0000}"/>
    <cellStyle name="Normal 8 2 2 2 4 2 3 4 2" xfId="27793" xr:uid="{00000000-0005-0000-0000-00005A8C0000}"/>
    <cellStyle name="Normal 8 2 2 2 4 2 3 4 3" xfId="45139" xr:uid="{00000000-0005-0000-0000-00005B8C0000}"/>
    <cellStyle name="Normal 8 2 2 2 4 2 3 5" xfId="19120" xr:uid="{00000000-0005-0000-0000-00005C8C0000}"/>
    <cellStyle name="Normal 8 2 2 2 4 2 3 6" xfId="36466" xr:uid="{00000000-0005-0000-0000-00005D8C0000}"/>
    <cellStyle name="Normal 8 2 2 2 4 2 4" xfId="6814" xr:uid="{00000000-0005-0000-0000-00005E8C0000}"/>
    <cellStyle name="Normal 8 2 2 2 4 2 4 2" xfId="15487" xr:uid="{00000000-0005-0000-0000-00005F8C0000}"/>
    <cellStyle name="Normal 8 2 2 2 4 2 4 2 2" xfId="32840" xr:uid="{00000000-0005-0000-0000-0000608C0000}"/>
    <cellStyle name="Normal 8 2 2 2 4 2 4 2 3" xfId="50186" xr:uid="{00000000-0005-0000-0000-0000618C0000}"/>
    <cellStyle name="Normal 8 2 2 2 4 2 4 3" xfId="24167" xr:uid="{00000000-0005-0000-0000-0000628C0000}"/>
    <cellStyle name="Normal 8 2 2 2 4 2 4 4" xfId="41513" xr:uid="{00000000-0005-0000-0000-0000638C0000}"/>
    <cellStyle name="Normal 8 2 2 2 4 2 5" xfId="3580" xr:uid="{00000000-0005-0000-0000-0000648C0000}"/>
    <cellStyle name="Normal 8 2 2 2 4 2 5 2" xfId="12253" xr:uid="{00000000-0005-0000-0000-0000658C0000}"/>
    <cellStyle name="Normal 8 2 2 2 4 2 5 2 2" xfId="29606" xr:uid="{00000000-0005-0000-0000-0000668C0000}"/>
    <cellStyle name="Normal 8 2 2 2 4 2 5 2 3" xfId="46952" xr:uid="{00000000-0005-0000-0000-0000678C0000}"/>
    <cellStyle name="Normal 8 2 2 2 4 2 5 3" xfId="20933" xr:uid="{00000000-0005-0000-0000-0000688C0000}"/>
    <cellStyle name="Normal 8 2 2 2 4 2 5 4" xfId="38279" xr:uid="{00000000-0005-0000-0000-0000698C0000}"/>
    <cellStyle name="Normal 8 2 2 2 4 2 6" xfId="9705" xr:uid="{00000000-0005-0000-0000-00006A8C0000}"/>
    <cellStyle name="Normal 8 2 2 2 4 2 6 2" xfId="27058" xr:uid="{00000000-0005-0000-0000-00006B8C0000}"/>
    <cellStyle name="Normal 8 2 2 2 4 2 6 3" xfId="44404" xr:uid="{00000000-0005-0000-0000-00006C8C0000}"/>
    <cellStyle name="Normal 8 2 2 2 4 2 7" xfId="18385" xr:uid="{00000000-0005-0000-0000-00006D8C0000}"/>
    <cellStyle name="Normal 8 2 2 2 4 2 8" xfId="35731" xr:uid="{00000000-0005-0000-0000-00006E8C0000}"/>
    <cellStyle name="Normal 8 2 2 2 4 3" xfId="542" xr:uid="{00000000-0005-0000-0000-00006F8C0000}"/>
    <cellStyle name="Normal 8 2 2 2 4 3 2" xfId="2355" xr:uid="{00000000-0005-0000-0000-0000708C0000}"/>
    <cellStyle name="Normal 8 2 2 2 4 3 2 2" xfId="8137" xr:uid="{00000000-0005-0000-0000-0000718C0000}"/>
    <cellStyle name="Normal 8 2 2 2 4 3 2 2 2" xfId="16810" xr:uid="{00000000-0005-0000-0000-0000728C0000}"/>
    <cellStyle name="Normal 8 2 2 2 4 3 2 2 2 2" xfId="34163" xr:uid="{00000000-0005-0000-0000-0000738C0000}"/>
    <cellStyle name="Normal 8 2 2 2 4 3 2 2 2 3" xfId="51509" xr:uid="{00000000-0005-0000-0000-0000748C0000}"/>
    <cellStyle name="Normal 8 2 2 2 4 3 2 2 3" xfId="25490" xr:uid="{00000000-0005-0000-0000-0000758C0000}"/>
    <cellStyle name="Normal 8 2 2 2 4 3 2 2 4" xfId="42836" xr:uid="{00000000-0005-0000-0000-0000768C0000}"/>
    <cellStyle name="Normal 8 2 2 2 4 3 2 3" xfId="5638" xr:uid="{00000000-0005-0000-0000-0000778C0000}"/>
    <cellStyle name="Normal 8 2 2 2 4 3 2 3 2" xfId="14311" xr:uid="{00000000-0005-0000-0000-0000788C0000}"/>
    <cellStyle name="Normal 8 2 2 2 4 3 2 3 2 2" xfId="31664" xr:uid="{00000000-0005-0000-0000-0000798C0000}"/>
    <cellStyle name="Normal 8 2 2 2 4 3 2 3 2 3" xfId="49010" xr:uid="{00000000-0005-0000-0000-00007A8C0000}"/>
    <cellStyle name="Normal 8 2 2 2 4 3 2 3 3" xfId="22991" xr:uid="{00000000-0005-0000-0000-00007B8C0000}"/>
    <cellStyle name="Normal 8 2 2 2 4 3 2 3 4" xfId="40337" xr:uid="{00000000-0005-0000-0000-00007C8C0000}"/>
    <cellStyle name="Normal 8 2 2 2 4 3 2 4" xfId="11028" xr:uid="{00000000-0005-0000-0000-00007D8C0000}"/>
    <cellStyle name="Normal 8 2 2 2 4 3 2 4 2" xfId="28381" xr:uid="{00000000-0005-0000-0000-00007E8C0000}"/>
    <cellStyle name="Normal 8 2 2 2 4 3 2 4 3" xfId="45727" xr:uid="{00000000-0005-0000-0000-00007F8C0000}"/>
    <cellStyle name="Normal 8 2 2 2 4 3 2 5" xfId="19708" xr:uid="{00000000-0005-0000-0000-0000808C0000}"/>
    <cellStyle name="Normal 8 2 2 2 4 3 2 6" xfId="37054" xr:uid="{00000000-0005-0000-0000-0000818C0000}"/>
    <cellStyle name="Normal 8 2 2 2 4 3 3" xfId="6324" xr:uid="{00000000-0005-0000-0000-0000828C0000}"/>
    <cellStyle name="Normal 8 2 2 2 4 3 3 2" xfId="14997" xr:uid="{00000000-0005-0000-0000-0000838C0000}"/>
    <cellStyle name="Normal 8 2 2 2 4 3 3 2 2" xfId="32350" xr:uid="{00000000-0005-0000-0000-0000848C0000}"/>
    <cellStyle name="Normal 8 2 2 2 4 3 3 2 3" xfId="49696" xr:uid="{00000000-0005-0000-0000-0000858C0000}"/>
    <cellStyle name="Normal 8 2 2 2 4 3 3 3" xfId="23677" xr:uid="{00000000-0005-0000-0000-0000868C0000}"/>
    <cellStyle name="Normal 8 2 2 2 4 3 3 4" xfId="41023" xr:uid="{00000000-0005-0000-0000-0000878C0000}"/>
    <cellStyle name="Normal 8 2 2 2 4 3 4" xfId="4168" xr:uid="{00000000-0005-0000-0000-0000888C0000}"/>
    <cellStyle name="Normal 8 2 2 2 4 3 4 2" xfId="12841" xr:uid="{00000000-0005-0000-0000-0000898C0000}"/>
    <cellStyle name="Normal 8 2 2 2 4 3 4 2 2" xfId="30194" xr:uid="{00000000-0005-0000-0000-00008A8C0000}"/>
    <cellStyle name="Normal 8 2 2 2 4 3 4 2 3" xfId="47540" xr:uid="{00000000-0005-0000-0000-00008B8C0000}"/>
    <cellStyle name="Normal 8 2 2 2 4 3 4 3" xfId="21521" xr:uid="{00000000-0005-0000-0000-00008C8C0000}"/>
    <cellStyle name="Normal 8 2 2 2 4 3 4 4" xfId="38867" xr:uid="{00000000-0005-0000-0000-00008D8C0000}"/>
    <cellStyle name="Normal 8 2 2 2 4 3 5" xfId="9215" xr:uid="{00000000-0005-0000-0000-00008E8C0000}"/>
    <cellStyle name="Normal 8 2 2 2 4 3 5 2" xfId="26568" xr:uid="{00000000-0005-0000-0000-00008F8C0000}"/>
    <cellStyle name="Normal 8 2 2 2 4 3 5 3" xfId="43914" xr:uid="{00000000-0005-0000-0000-0000908C0000}"/>
    <cellStyle name="Normal 8 2 2 2 4 3 6" xfId="17895" xr:uid="{00000000-0005-0000-0000-0000918C0000}"/>
    <cellStyle name="Normal 8 2 2 2 4 3 7" xfId="35241" xr:uid="{00000000-0005-0000-0000-0000928C0000}"/>
    <cellStyle name="Normal 8 2 2 2 4 4" xfId="2110" xr:uid="{00000000-0005-0000-0000-0000938C0000}"/>
    <cellStyle name="Normal 8 2 2 2 4 4 2" xfId="7892" xr:uid="{00000000-0005-0000-0000-0000948C0000}"/>
    <cellStyle name="Normal 8 2 2 2 4 4 2 2" xfId="16565" xr:uid="{00000000-0005-0000-0000-0000958C0000}"/>
    <cellStyle name="Normal 8 2 2 2 4 4 2 2 2" xfId="33918" xr:uid="{00000000-0005-0000-0000-0000968C0000}"/>
    <cellStyle name="Normal 8 2 2 2 4 4 2 2 3" xfId="51264" xr:uid="{00000000-0005-0000-0000-0000978C0000}"/>
    <cellStyle name="Normal 8 2 2 2 4 4 2 3" xfId="25245" xr:uid="{00000000-0005-0000-0000-0000988C0000}"/>
    <cellStyle name="Normal 8 2 2 2 4 4 2 4" xfId="42591" xr:uid="{00000000-0005-0000-0000-0000998C0000}"/>
    <cellStyle name="Normal 8 2 2 2 4 4 3" xfId="3923" xr:uid="{00000000-0005-0000-0000-00009A8C0000}"/>
    <cellStyle name="Normal 8 2 2 2 4 4 3 2" xfId="12596" xr:uid="{00000000-0005-0000-0000-00009B8C0000}"/>
    <cellStyle name="Normal 8 2 2 2 4 4 3 2 2" xfId="29949" xr:uid="{00000000-0005-0000-0000-00009C8C0000}"/>
    <cellStyle name="Normal 8 2 2 2 4 4 3 2 3" xfId="47295" xr:uid="{00000000-0005-0000-0000-00009D8C0000}"/>
    <cellStyle name="Normal 8 2 2 2 4 4 3 3" xfId="21276" xr:uid="{00000000-0005-0000-0000-00009E8C0000}"/>
    <cellStyle name="Normal 8 2 2 2 4 4 3 4" xfId="38622" xr:uid="{00000000-0005-0000-0000-00009F8C0000}"/>
    <cellStyle name="Normal 8 2 2 2 4 4 4" xfId="10783" xr:uid="{00000000-0005-0000-0000-0000A08C0000}"/>
    <cellStyle name="Normal 8 2 2 2 4 4 4 2" xfId="28136" xr:uid="{00000000-0005-0000-0000-0000A18C0000}"/>
    <cellStyle name="Normal 8 2 2 2 4 4 4 3" xfId="45482" xr:uid="{00000000-0005-0000-0000-0000A28C0000}"/>
    <cellStyle name="Normal 8 2 2 2 4 4 5" xfId="19463" xr:uid="{00000000-0005-0000-0000-0000A38C0000}"/>
    <cellStyle name="Normal 8 2 2 2 4 4 6" xfId="36809" xr:uid="{00000000-0005-0000-0000-0000A48C0000}"/>
    <cellStyle name="Normal 8 2 2 2 4 5" xfId="1277" xr:uid="{00000000-0005-0000-0000-0000A58C0000}"/>
    <cellStyle name="Normal 8 2 2 2 4 5 2" xfId="7059" xr:uid="{00000000-0005-0000-0000-0000A68C0000}"/>
    <cellStyle name="Normal 8 2 2 2 4 5 2 2" xfId="15732" xr:uid="{00000000-0005-0000-0000-0000A78C0000}"/>
    <cellStyle name="Normal 8 2 2 2 4 5 2 2 2" xfId="33085" xr:uid="{00000000-0005-0000-0000-0000A88C0000}"/>
    <cellStyle name="Normal 8 2 2 2 4 5 2 2 3" xfId="50431" xr:uid="{00000000-0005-0000-0000-0000A98C0000}"/>
    <cellStyle name="Normal 8 2 2 2 4 5 2 3" xfId="24412" xr:uid="{00000000-0005-0000-0000-0000AA8C0000}"/>
    <cellStyle name="Normal 8 2 2 2 4 5 2 4" xfId="41758" xr:uid="{00000000-0005-0000-0000-0000AB8C0000}"/>
    <cellStyle name="Normal 8 2 2 2 4 5 3" xfId="4903" xr:uid="{00000000-0005-0000-0000-0000AC8C0000}"/>
    <cellStyle name="Normal 8 2 2 2 4 5 3 2" xfId="13576" xr:uid="{00000000-0005-0000-0000-0000AD8C0000}"/>
    <cellStyle name="Normal 8 2 2 2 4 5 3 2 2" xfId="30929" xr:uid="{00000000-0005-0000-0000-0000AE8C0000}"/>
    <cellStyle name="Normal 8 2 2 2 4 5 3 2 3" xfId="48275" xr:uid="{00000000-0005-0000-0000-0000AF8C0000}"/>
    <cellStyle name="Normal 8 2 2 2 4 5 3 3" xfId="22256" xr:uid="{00000000-0005-0000-0000-0000B08C0000}"/>
    <cellStyle name="Normal 8 2 2 2 4 5 3 4" xfId="39602" xr:uid="{00000000-0005-0000-0000-0000B18C0000}"/>
    <cellStyle name="Normal 8 2 2 2 4 5 4" xfId="9950" xr:uid="{00000000-0005-0000-0000-0000B28C0000}"/>
    <cellStyle name="Normal 8 2 2 2 4 5 4 2" xfId="27303" xr:uid="{00000000-0005-0000-0000-0000B38C0000}"/>
    <cellStyle name="Normal 8 2 2 2 4 5 4 3" xfId="44649" xr:uid="{00000000-0005-0000-0000-0000B48C0000}"/>
    <cellStyle name="Normal 8 2 2 2 4 5 5" xfId="18630" xr:uid="{00000000-0005-0000-0000-0000B58C0000}"/>
    <cellStyle name="Normal 8 2 2 2 4 5 6" xfId="35976" xr:uid="{00000000-0005-0000-0000-0000B68C0000}"/>
    <cellStyle name="Normal 8 2 2 2 4 6" xfId="6079" xr:uid="{00000000-0005-0000-0000-0000B78C0000}"/>
    <cellStyle name="Normal 8 2 2 2 4 6 2" xfId="14752" xr:uid="{00000000-0005-0000-0000-0000B88C0000}"/>
    <cellStyle name="Normal 8 2 2 2 4 6 2 2" xfId="32105" xr:uid="{00000000-0005-0000-0000-0000B98C0000}"/>
    <cellStyle name="Normal 8 2 2 2 4 6 2 3" xfId="49451" xr:uid="{00000000-0005-0000-0000-0000BA8C0000}"/>
    <cellStyle name="Normal 8 2 2 2 4 6 3" xfId="23432" xr:uid="{00000000-0005-0000-0000-0000BB8C0000}"/>
    <cellStyle name="Normal 8 2 2 2 4 6 4" xfId="40778" xr:uid="{00000000-0005-0000-0000-0000BC8C0000}"/>
    <cellStyle name="Normal 8 2 2 2 4 7" xfId="3090" xr:uid="{00000000-0005-0000-0000-0000BD8C0000}"/>
    <cellStyle name="Normal 8 2 2 2 4 7 2" xfId="11763" xr:uid="{00000000-0005-0000-0000-0000BE8C0000}"/>
    <cellStyle name="Normal 8 2 2 2 4 7 2 2" xfId="29116" xr:uid="{00000000-0005-0000-0000-0000BF8C0000}"/>
    <cellStyle name="Normal 8 2 2 2 4 7 2 3" xfId="46462" xr:uid="{00000000-0005-0000-0000-0000C08C0000}"/>
    <cellStyle name="Normal 8 2 2 2 4 7 3" xfId="20443" xr:uid="{00000000-0005-0000-0000-0000C18C0000}"/>
    <cellStyle name="Normal 8 2 2 2 4 7 4" xfId="37789" xr:uid="{00000000-0005-0000-0000-0000C28C0000}"/>
    <cellStyle name="Normal 8 2 2 2 4 8" xfId="8970" xr:uid="{00000000-0005-0000-0000-0000C38C0000}"/>
    <cellStyle name="Normal 8 2 2 2 4 8 2" xfId="26323" xr:uid="{00000000-0005-0000-0000-0000C48C0000}"/>
    <cellStyle name="Normal 8 2 2 2 4 8 3" xfId="43669" xr:uid="{00000000-0005-0000-0000-0000C58C0000}"/>
    <cellStyle name="Normal 8 2 2 2 4 9" xfId="17650" xr:uid="{00000000-0005-0000-0000-0000C68C0000}"/>
    <cellStyle name="Normal 8 2 2 2 5" xfId="150" xr:uid="{00000000-0005-0000-0000-0000C78C0000}"/>
    <cellStyle name="Normal 8 2 2 2 5 10" xfId="34849" xr:uid="{00000000-0005-0000-0000-0000C88C0000}"/>
    <cellStyle name="Normal 8 2 2 2 5 2" xfId="885" xr:uid="{00000000-0005-0000-0000-0000C98C0000}"/>
    <cellStyle name="Normal 8 2 2 2 5 2 2" xfId="2698" xr:uid="{00000000-0005-0000-0000-0000CA8C0000}"/>
    <cellStyle name="Normal 8 2 2 2 5 2 2 2" xfId="8480" xr:uid="{00000000-0005-0000-0000-0000CB8C0000}"/>
    <cellStyle name="Normal 8 2 2 2 5 2 2 2 2" xfId="17153" xr:uid="{00000000-0005-0000-0000-0000CC8C0000}"/>
    <cellStyle name="Normal 8 2 2 2 5 2 2 2 2 2" xfId="34506" xr:uid="{00000000-0005-0000-0000-0000CD8C0000}"/>
    <cellStyle name="Normal 8 2 2 2 5 2 2 2 2 3" xfId="51852" xr:uid="{00000000-0005-0000-0000-0000CE8C0000}"/>
    <cellStyle name="Normal 8 2 2 2 5 2 2 2 3" xfId="25833" xr:uid="{00000000-0005-0000-0000-0000CF8C0000}"/>
    <cellStyle name="Normal 8 2 2 2 5 2 2 2 4" xfId="43179" xr:uid="{00000000-0005-0000-0000-0000D08C0000}"/>
    <cellStyle name="Normal 8 2 2 2 5 2 2 3" xfId="4511" xr:uid="{00000000-0005-0000-0000-0000D18C0000}"/>
    <cellStyle name="Normal 8 2 2 2 5 2 2 3 2" xfId="13184" xr:uid="{00000000-0005-0000-0000-0000D28C0000}"/>
    <cellStyle name="Normal 8 2 2 2 5 2 2 3 2 2" xfId="30537" xr:uid="{00000000-0005-0000-0000-0000D38C0000}"/>
    <cellStyle name="Normal 8 2 2 2 5 2 2 3 2 3" xfId="47883" xr:uid="{00000000-0005-0000-0000-0000D48C0000}"/>
    <cellStyle name="Normal 8 2 2 2 5 2 2 3 3" xfId="21864" xr:uid="{00000000-0005-0000-0000-0000D58C0000}"/>
    <cellStyle name="Normal 8 2 2 2 5 2 2 3 4" xfId="39210" xr:uid="{00000000-0005-0000-0000-0000D68C0000}"/>
    <cellStyle name="Normal 8 2 2 2 5 2 2 4" xfId="11371" xr:uid="{00000000-0005-0000-0000-0000D78C0000}"/>
    <cellStyle name="Normal 8 2 2 2 5 2 2 4 2" xfId="28724" xr:uid="{00000000-0005-0000-0000-0000D88C0000}"/>
    <cellStyle name="Normal 8 2 2 2 5 2 2 4 3" xfId="46070" xr:uid="{00000000-0005-0000-0000-0000D98C0000}"/>
    <cellStyle name="Normal 8 2 2 2 5 2 2 5" xfId="20051" xr:uid="{00000000-0005-0000-0000-0000DA8C0000}"/>
    <cellStyle name="Normal 8 2 2 2 5 2 2 6" xfId="37397" xr:uid="{00000000-0005-0000-0000-0000DB8C0000}"/>
    <cellStyle name="Normal 8 2 2 2 5 2 3" xfId="1620" xr:uid="{00000000-0005-0000-0000-0000DC8C0000}"/>
    <cellStyle name="Normal 8 2 2 2 5 2 3 2" xfId="7402" xr:uid="{00000000-0005-0000-0000-0000DD8C0000}"/>
    <cellStyle name="Normal 8 2 2 2 5 2 3 2 2" xfId="16075" xr:uid="{00000000-0005-0000-0000-0000DE8C0000}"/>
    <cellStyle name="Normal 8 2 2 2 5 2 3 2 2 2" xfId="33428" xr:uid="{00000000-0005-0000-0000-0000DF8C0000}"/>
    <cellStyle name="Normal 8 2 2 2 5 2 3 2 2 3" xfId="50774" xr:uid="{00000000-0005-0000-0000-0000E08C0000}"/>
    <cellStyle name="Normal 8 2 2 2 5 2 3 2 3" xfId="24755" xr:uid="{00000000-0005-0000-0000-0000E18C0000}"/>
    <cellStyle name="Normal 8 2 2 2 5 2 3 2 4" xfId="42101" xr:uid="{00000000-0005-0000-0000-0000E28C0000}"/>
    <cellStyle name="Normal 8 2 2 2 5 2 3 3" xfId="5246" xr:uid="{00000000-0005-0000-0000-0000E38C0000}"/>
    <cellStyle name="Normal 8 2 2 2 5 2 3 3 2" xfId="13919" xr:uid="{00000000-0005-0000-0000-0000E48C0000}"/>
    <cellStyle name="Normal 8 2 2 2 5 2 3 3 2 2" xfId="31272" xr:uid="{00000000-0005-0000-0000-0000E58C0000}"/>
    <cellStyle name="Normal 8 2 2 2 5 2 3 3 2 3" xfId="48618" xr:uid="{00000000-0005-0000-0000-0000E68C0000}"/>
    <cellStyle name="Normal 8 2 2 2 5 2 3 3 3" xfId="22599" xr:uid="{00000000-0005-0000-0000-0000E78C0000}"/>
    <cellStyle name="Normal 8 2 2 2 5 2 3 3 4" xfId="39945" xr:uid="{00000000-0005-0000-0000-0000E88C0000}"/>
    <cellStyle name="Normal 8 2 2 2 5 2 3 4" xfId="10293" xr:uid="{00000000-0005-0000-0000-0000E98C0000}"/>
    <cellStyle name="Normal 8 2 2 2 5 2 3 4 2" xfId="27646" xr:uid="{00000000-0005-0000-0000-0000EA8C0000}"/>
    <cellStyle name="Normal 8 2 2 2 5 2 3 4 3" xfId="44992" xr:uid="{00000000-0005-0000-0000-0000EB8C0000}"/>
    <cellStyle name="Normal 8 2 2 2 5 2 3 5" xfId="18973" xr:uid="{00000000-0005-0000-0000-0000EC8C0000}"/>
    <cellStyle name="Normal 8 2 2 2 5 2 3 6" xfId="36319" xr:uid="{00000000-0005-0000-0000-0000ED8C0000}"/>
    <cellStyle name="Normal 8 2 2 2 5 2 4" xfId="6667" xr:uid="{00000000-0005-0000-0000-0000EE8C0000}"/>
    <cellStyle name="Normal 8 2 2 2 5 2 4 2" xfId="15340" xr:uid="{00000000-0005-0000-0000-0000EF8C0000}"/>
    <cellStyle name="Normal 8 2 2 2 5 2 4 2 2" xfId="32693" xr:uid="{00000000-0005-0000-0000-0000F08C0000}"/>
    <cellStyle name="Normal 8 2 2 2 5 2 4 2 3" xfId="50039" xr:uid="{00000000-0005-0000-0000-0000F18C0000}"/>
    <cellStyle name="Normal 8 2 2 2 5 2 4 3" xfId="24020" xr:uid="{00000000-0005-0000-0000-0000F28C0000}"/>
    <cellStyle name="Normal 8 2 2 2 5 2 4 4" xfId="41366" xr:uid="{00000000-0005-0000-0000-0000F38C0000}"/>
    <cellStyle name="Normal 8 2 2 2 5 2 5" xfId="3433" xr:uid="{00000000-0005-0000-0000-0000F48C0000}"/>
    <cellStyle name="Normal 8 2 2 2 5 2 5 2" xfId="12106" xr:uid="{00000000-0005-0000-0000-0000F58C0000}"/>
    <cellStyle name="Normal 8 2 2 2 5 2 5 2 2" xfId="29459" xr:uid="{00000000-0005-0000-0000-0000F68C0000}"/>
    <cellStyle name="Normal 8 2 2 2 5 2 5 2 3" xfId="46805" xr:uid="{00000000-0005-0000-0000-0000F78C0000}"/>
    <cellStyle name="Normal 8 2 2 2 5 2 5 3" xfId="20786" xr:uid="{00000000-0005-0000-0000-0000F88C0000}"/>
    <cellStyle name="Normal 8 2 2 2 5 2 5 4" xfId="38132" xr:uid="{00000000-0005-0000-0000-0000F98C0000}"/>
    <cellStyle name="Normal 8 2 2 2 5 2 6" xfId="9558" xr:uid="{00000000-0005-0000-0000-0000FA8C0000}"/>
    <cellStyle name="Normal 8 2 2 2 5 2 6 2" xfId="26911" xr:uid="{00000000-0005-0000-0000-0000FB8C0000}"/>
    <cellStyle name="Normal 8 2 2 2 5 2 6 3" xfId="44257" xr:uid="{00000000-0005-0000-0000-0000FC8C0000}"/>
    <cellStyle name="Normal 8 2 2 2 5 2 7" xfId="18238" xr:uid="{00000000-0005-0000-0000-0000FD8C0000}"/>
    <cellStyle name="Normal 8 2 2 2 5 2 8" xfId="35584" xr:uid="{00000000-0005-0000-0000-0000FE8C0000}"/>
    <cellStyle name="Normal 8 2 2 2 5 3" xfId="640" xr:uid="{00000000-0005-0000-0000-0000FF8C0000}"/>
    <cellStyle name="Normal 8 2 2 2 5 3 2" xfId="2453" xr:uid="{00000000-0005-0000-0000-0000008D0000}"/>
    <cellStyle name="Normal 8 2 2 2 5 3 2 2" xfId="8235" xr:uid="{00000000-0005-0000-0000-0000018D0000}"/>
    <cellStyle name="Normal 8 2 2 2 5 3 2 2 2" xfId="16908" xr:uid="{00000000-0005-0000-0000-0000028D0000}"/>
    <cellStyle name="Normal 8 2 2 2 5 3 2 2 2 2" xfId="34261" xr:uid="{00000000-0005-0000-0000-0000038D0000}"/>
    <cellStyle name="Normal 8 2 2 2 5 3 2 2 2 3" xfId="51607" xr:uid="{00000000-0005-0000-0000-0000048D0000}"/>
    <cellStyle name="Normal 8 2 2 2 5 3 2 2 3" xfId="25588" xr:uid="{00000000-0005-0000-0000-0000058D0000}"/>
    <cellStyle name="Normal 8 2 2 2 5 3 2 2 4" xfId="42934" xr:uid="{00000000-0005-0000-0000-0000068D0000}"/>
    <cellStyle name="Normal 8 2 2 2 5 3 2 3" xfId="5736" xr:uid="{00000000-0005-0000-0000-0000078D0000}"/>
    <cellStyle name="Normal 8 2 2 2 5 3 2 3 2" xfId="14409" xr:uid="{00000000-0005-0000-0000-0000088D0000}"/>
    <cellStyle name="Normal 8 2 2 2 5 3 2 3 2 2" xfId="31762" xr:uid="{00000000-0005-0000-0000-0000098D0000}"/>
    <cellStyle name="Normal 8 2 2 2 5 3 2 3 2 3" xfId="49108" xr:uid="{00000000-0005-0000-0000-00000A8D0000}"/>
    <cellStyle name="Normal 8 2 2 2 5 3 2 3 3" xfId="23089" xr:uid="{00000000-0005-0000-0000-00000B8D0000}"/>
    <cellStyle name="Normal 8 2 2 2 5 3 2 3 4" xfId="40435" xr:uid="{00000000-0005-0000-0000-00000C8D0000}"/>
    <cellStyle name="Normal 8 2 2 2 5 3 2 4" xfId="11126" xr:uid="{00000000-0005-0000-0000-00000D8D0000}"/>
    <cellStyle name="Normal 8 2 2 2 5 3 2 4 2" xfId="28479" xr:uid="{00000000-0005-0000-0000-00000E8D0000}"/>
    <cellStyle name="Normal 8 2 2 2 5 3 2 4 3" xfId="45825" xr:uid="{00000000-0005-0000-0000-00000F8D0000}"/>
    <cellStyle name="Normal 8 2 2 2 5 3 2 5" xfId="19806" xr:uid="{00000000-0005-0000-0000-0000108D0000}"/>
    <cellStyle name="Normal 8 2 2 2 5 3 2 6" xfId="37152" xr:uid="{00000000-0005-0000-0000-0000118D0000}"/>
    <cellStyle name="Normal 8 2 2 2 5 3 3" xfId="6422" xr:uid="{00000000-0005-0000-0000-0000128D0000}"/>
    <cellStyle name="Normal 8 2 2 2 5 3 3 2" xfId="15095" xr:uid="{00000000-0005-0000-0000-0000138D0000}"/>
    <cellStyle name="Normal 8 2 2 2 5 3 3 2 2" xfId="32448" xr:uid="{00000000-0005-0000-0000-0000148D0000}"/>
    <cellStyle name="Normal 8 2 2 2 5 3 3 2 3" xfId="49794" xr:uid="{00000000-0005-0000-0000-0000158D0000}"/>
    <cellStyle name="Normal 8 2 2 2 5 3 3 3" xfId="23775" xr:uid="{00000000-0005-0000-0000-0000168D0000}"/>
    <cellStyle name="Normal 8 2 2 2 5 3 3 4" xfId="41121" xr:uid="{00000000-0005-0000-0000-0000178D0000}"/>
    <cellStyle name="Normal 8 2 2 2 5 3 4" xfId="4266" xr:uid="{00000000-0005-0000-0000-0000188D0000}"/>
    <cellStyle name="Normal 8 2 2 2 5 3 4 2" xfId="12939" xr:uid="{00000000-0005-0000-0000-0000198D0000}"/>
    <cellStyle name="Normal 8 2 2 2 5 3 4 2 2" xfId="30292" xr:uid="{00000000-0005-0000-0000-00001A8D0000}"/>
    <cellStyle name="Normal 8 2 2 2 5 3 4 2 3" xfId="47638" xr:uid="{00000000-0005-0000-0000-00001B8D0000}"/>
    <cellStyle name="Normal 8 2 2 2 5 3 4 3" xfId="21619" xr:uid="{00000000-0005-0000-0000-00001C8D0000}"/>
    <cellStyle name="Normal 8 2 2 2 5 3 4 4" xfId="38965" xr:uid="{00000000-0005-0000-0000-00001D8D0000}"/>
    <cellStyle name="Normal 8 2 2 2 5 3 5" xfId="9313" xr:uid="{00000000-0005-0000-0000-00001E8D0000}"/>
    <cellStyle name="Normal 8 2 2 2 5 3 5 2" xfId="26666" xr:uid="{00000000-0005-0000-0000-00001F8D0000}"/>
    <cellStyle name="Normal 8 2 2 2 5 3 5 3" xfId="44012" xr:uid="{00000000-0005-0000-0000-0000208D0000}"/>
    <cellStyle name="Normal 8 2 2 2 5 3 6" xfId="17993" xr:uid="{00000000-0005-0000-0000-0000218D0000}"/>
    <cellStyle name="Normal 8 2 2 2 5 3 7" xfId="35339" xr:uid="{00000000-0005-0000-0000-0000228D0000}"/>
    <cellStyle name="Normal 8 2 2 2 5 4" xfId="1963" xr:uid="{00000000-0005-0000-0000-0000238D0000}"/>
    <cellStyle name="Normal 8 2 2 2 5 4 2" xfId="7745" xr:uid="{00000000-0005-0000-0000-0000248D0000}"/>
    <cellStyle name="Normal 8 2 2 2 5 4 2 2" xfId="16418" xr:uid="{00000000-0005-0000-0000-0000258D0000}"/>
    <cellStyle name="Normal 8 2 2 2 5 4 2 2 2" xfId="33771" xr:uid="{00000000-0005-0000-0000-0000268D0000}"/>
    <cellStyle name="Normal 8 2 2 2 5 4 2 2 3" xfId="51117" xr:uid="{00000000-0005-0000-0000-0000278D0000}"/>
    <cellStyle name="Normal 8 2 2 2 5 4 2 3" xfId="25098" xr:uid="{00000000-0005-0000-0000-0000288D0000}"/>
    <cellStyle name="Normal 8 2 2 2 5 4 2 4" xfId="42444" xr:uid="{00000000-0005-0000-0000-0000298D0000}"/>
    <cellStyle name="Normal 8 2 2 2 5 4 3" xfId="3776" xr:uid="{00000000-0005-0000-0000-00002A8D0000}"/>
    <cellStyle name="Normal 8 2 2 2 5 4 3 2" xfId="12449" xr:uid="{00000000-0005-0000-0000-00002B8D0000}"/>
    <cellStyle name="Normal 8 2 2 2 5 4 3 2 2" xfId="29802" xr:uid="{00000000-0005-0000-0000-00002C8D0000}"/>
    <cellStyle name="Normal 8 2 2 2 5 4 3 2 3" xfId="47148" xr:uid="{00000000-0005-0000-0000-00002D8D0000}"/>
    <cellStyle name="Normal 8 2 2 2 5 4 3 3" xfId="21129" xr:uid="{00000000-0005-0000-0000-00002E8D0000}"/>
    <cellStyle name="Normal 8 2 2 2 5 4 3 4" xfId="38475" xr:uid="{00000000-0005-0000-0000-00002F8D0000}"/>
    <cellStyle name="Normal 8 2 2 2 5 4 4" xfId="10636" xr:uid="{00000000-0005-0000-0000-0000308D0000}"/>
    <cellStyle name="Normal 8 2 2 2 5 4 4 2" xfId="27989" xr:uid="{00000000-0005-0000-0000-0000318D0000}"/>
    <cellStyle name="Normal 8 2 2 2 5 4 4 3" xfId="45335" xr:uid="{00000000-0005-0000-0000-0000328D0000}"/>
    <cellStyle name="Normal 8 2 2 2 5 4 5" xfId="19316" xr:uid="{00000000-0005-0000-0000-0000338D0000}"/>
    <cellStyle name="Normal 8 2 2 2 5 4 6" xfId="36662" xr:uid="{00000000-0005-0000-0000-0000348D0000}"/>
    <cellStyle name="Normal 8 2 2 2 5 5" xfId="1375" xr:uid="{00000000-0005-0000-0000-0000358D0000}"/>
    <cellStyle name="Normal 8 2 2 2 5 5 2" xfId="7157" xr:uid="{00000000-0005-0000-0000-0000368D0000}"/>
    <cellStyle name="Normal 8 2 2 2 5 5 2 2" xfId="15830" xr:uid="{00000000-0005-0000-0000-0000378D0000}"/>
    <cellStyle name="Normal 8 2 2 2 5 5 2 2 2" xfId="33183" xr:uid="{00000000-0005-0000-0000-0000388D0000}"/>
    <cellStyle name="Normal 8 2 2 2 5 5 2 2 3" xfId="50529" xr:uid="{00000000-0005-0000-0000-0000398D0000}"/>
    <cellStyle name="Normal 8 2 2 2 5 5 2 3" xfId="24510" xr:uid="{00000000-0005-0000-0000-00003A8D0000}"/>
    <cellStyle name="Normal 8 2 2 2 5 5 2 4" xfId="41856" xr:uid="{00000000-0005-0000-0000-00003B8D0000}"/>
    <cellStyle name="Normal 8 2 2 2 5 5 3" xfId="5001" xr:uid="{00000000-0005-0000-0000-00003C8D0000}"/>
    <cellStyle name="Normal 8 2 2 2 5 5 3 2" xfId="13674" xr:uid="{00000000-0005-0000-0000-00003D8D0000}"/>
    <cellStyle name="Normal 8 2 2 2 5 5 3 2 2" xfId="31027" xr:uid="{00000000-0005-0000-0000-00003E8D0000}"/>
    <cellStyle name="Normal 8 2 2 2 5 5 3 2 3" xfId="48373" xr:uid="{00000000-0005-0000-0000-00003F8D0000}"/>
    <cellStyle name="Normal 8 2 2 2 5 5 3 3" xfId="22354" xr:uid="{00000000-0005-0000-0000-0000408D0000}"/>
    <cellStyle name="Normal 8 2 2 2 5 5 3 4" xfId="39700" xr:uid="{00000000-0005-0000-0000-0000418D0000}"/>
    <cellStyle name="Normal 8 2 2 2 5 5 4" xfId="10048" xr:uid="{00000000-0005-0000-0000-0000428D0000}"/>
    <cellStyle name="Normal 8 2 2 2 5 5 4 2" xfId="27401" xr:uid="{00000000-0005-0000-0000-0000438D0000}"/>
    <cellStyle name="Normal 8 2 2 2 5 5 4 3" xfId="44747" xr:uid="{00000000-0005-0000-0000-0000448D0000}"/>
    <cellStyle name="Normal 8 2 2 2 5 5 5" xfId="18728" xr:uid="{00000000-0005-0000-0000-0000458D0000}"/>
    <cellStyle name="Normal 8 2 2 2 5 5 6" xfId="36074" xr:uid="{00000000-0005-0000-0000-0000468D0000}"/>
    <cellStyle name="Normal 8 2 2 2 5 6" xfId="5932" xr:uid="{00000000-0005-0000-0000-0000478D0000}"/>
    <cellStyle name="Normal 8 2 2 2 5 6 2" xfId="14605" xr:uid="{00000000-0005-0000-0000-0000488D0000}"/>
    <cellStyle name="Normal 8 2 2 2 5 6 2 2" xfId="31958" xr:uid="{00000000-0005-0000-0000-0000498D0000}"/>
    <cellStyle name="Normal 8 2 2 2 5 6 2 3" xfId="49304" xr:uid="{00000000-0005-0000-0000-00004A8D0000}"/>
    <cellStyle name="Normal 8 2 2 2 5 6 3" xfId="23285" xr:uid="{00000000-0005-0000-0000-00004B8D0000}"/>
    <cellStyle name="Normal 8 2 2 2 5 6 4" xfId="40631" xr:uid="{00000000-0005-0000-0000-00004C8D0000}"/>
    <cellStyle name="Normal 8 2 2 2 5 7" xfId="3188" xr:uid="{00000000-0005-0000-0000-00004D8D0000}"/>
    <cellStyle name="Normal 8 2 2 2 5 7 2" xfId="11861" xr:uid="{00000000-0005-0000-0000-00004E8D0000}"/>
    <cellStyle name="Normal 8 2 2 2 5 7 2 2" xfId="29214" xr:uid="{00000000-0005-0000-0000-00004F8D0000}"/>
    <cellStyle name="Normal 8 2 2 2 5 7 2 3" xfId="46560" xr:uid="{00000000-0005-0000-0000-0000508D0000}"/>
    <cellStyle name="Normal 8 2 2 2 5 7 3" xfId="20541" xr:uid="{00000000-0005-0000-0000-0000518D0000}"/>
    <cellStyle name="Normal 8 2 2 2 5 7 4" xfId="37887" xr:uid="{00000000-0005-0000-0000-0000528D0000}"/>
    <cellStyle name="Normal 8 2 2 2 5 8" xfId="8823" xr:uid="{00000000-0005-0000-0000-0000538D0000}"/>
    <cellStyle name="Normal 8 2 2 2 5 8 2" xfId="26176" xr:uid="{00000000-0005-0000-0000-0000548D0000}"/>
    <cellStyle name="Normal 8 2 2 2 5 8 3" xfId="43522" xr:uid="{00000000-0005-0000-0000-0000558D0000}"/>
    <cellStyle name="Normal 8 2 2 2 5 9" xfId="17503" xr:uid="{00000000-0005-0000-0000-0000568D0000}"/>
    <cellStyle name="Normal 8 2 2 2 6" xfId="787" xr:uid="{00000000-0005-0000-0000-0000578D0000}"/>
    <cellStyle name="Normal 8 2 2 2 6 2" xfId="2600" xr:uid="{00000000-0005-0000-0000-0000588D0000}"/>
    <cellStyle name="Normal 8 2 2 2 6 2 2" xfId="8382" xr:uid="{00000000-0005-0000-0000-0000598D0000}"/>
    <cellStyle name="Normal 8 2 2 2 6 2 2 2" xfId="17055" xr:uid="{00000000-0005-0000-0000-00005A8D0000}"/>
    <cellStyle name="Normal 8 2 2 2 6 2 2 2 2" xfId="34408" xr:uid="{00000000-0005-0000-0000-00005B8D0000}"/>
    <cellStyle name="Normal 8 2 2 2 6 2 2 2 3" xfId="51754" xr:uid="{00000000-0005-0000-0000-00005C8D0000}"/>
    <cellStyle name="Normal 8 2 2 2 6 2 2 3" xfId="25735" xr:uid="{00000000-0005-0000-0000-00005D8D0000}"/>
    <cellStyle name="Normal 8 2 2 2 6 2 2 4" xfId="43081" xr:uid="{00000000-0005-0000-0000-00005E8D0000}"/>
    <cellStyle name="Normal 8 2 2 2 6 2 3" xfId="4413" xr:uid="{00000000-0005-0000-0000-00005F8D0000}"/>
    <cellStyle name="Normal 8 2 2 2 6 2 3 2" xfId="13086" xr:uid="{00000000-0005-0000-0000-0000608D0000}"/>
    <cellStyle name="Normal 8 2 2 2 6 2 3 2 2" xfId="30439" xr:uid="{00000000-0005-0000-0000-0000618D0000}"/>
    <cellStyle name="Normal 8 2 2 2 6 2 3 2 3" xfId="47785" xr:uid="{00000000-0005-0000-0000-0000628D0000}"/>
    <cellStyle name="Normal 8 2 2 2 6 2 3 3" xfId="21766" xr:uid="{00000000-0005-0000-0000-0000638D0000}"/>
    <cellStyle name="Normal 8 2 2 2 6 2 3 4" xfId="39112" xr:uid="{00000000-0005-0000-0000-0000648D0000}"/>
    <cellStyle name="Normal 8 2 2 2 6 2 4" xfId="11273" xr:uid="{00000000-0005-0000-0000-0000658D0000}"/>
    <cellStyle name="Normal 8 2 2 2 6 2 4 2" xfId="28626" xr:uid="{00000000-0005-0000-0000-0000668D0000}"/>
    <cellStyle name="Normal 8 2 2 2 6 2 4 3" xfId="45972" xr:uid="{00000000-0005-0000-0000-0000678D0000}"/>
    <cellStyle name="Normal 8 2 2 2 6 2 5" xfId="19953" xr:uid="{00000000-0005-0000-0000-0000688D0000}"/>
    <cellStyle name="Normal 8 2 2 2 6 2 6" xfId="37299" xr:uid="{00000000-0005-0000-0000-0000698D0000}"/>
    <cellStyle name="Normal 8 2 2 2 6 3" xfId="1522" xr:uid="{00000000-0005-0000-0000-00006A8D0000}"/>
    <cellStyle name="Normal 8 2 2 2 6 3 2" xfId="7304" xr:uid="{00000000-0005-0000-0000-00006B8D0000}"/>
    <cellStyle name="Normal 8 2 2 2 6 3 2 2" xfId="15977" xr:uid="{00000000-0005-0000-0000-00006C8D0000}"/>
    <cellStyle name="Normal 8 2 2 2 6 3 2 2 2" xfId="33330" xr:uid="{00000000-0005-0000-0000-00006D8D0000}"/>
    <cellStyle name="Normal 8 2 2 2 6 3 2 2 3" xfId="50676" xr:uid="{00000000-0005-0000-0000-00006E8D0000}"/>
    <cellStyle name="Normal 8 2 2 2 6 3 2 3" xfId="24657" xr:uid="{00000000-0005-0000-0000-00006F8D0000}"/>
    <cellStyle name="Normal 8 2 2 2 6 3 2 4" xfId="42003" xr:uid="{00000000-0005-0000-0000-0000708D0000}"/>
    <cellStyle name="Normal 8 2 2 2 6 3 3" xfId="5148" xr:uid="{00000000-0005-0000-0000-0000718D0000}"/>
    <cellStyle name="Normal 8 2 2 2 6 3 3 2" xfId="13821" xr:uid="{00000000-0005-0000-0000-0000728D0000}"/>
    <cellStyle name="Normal 8 2 2 2 6 3 3 2 2" xfId="31174" xr:uid="{00000000-0005-0000-0000-0000738D0000}"/>
    <cellStyle name="Normal 8 2 2 2 6 3 3 2 3" xfId="48520" xr:uid="{00000000-0005-0000-0000-0000748D0000}"/>
    <cellStyle name="Normal 8 2 2 2 6 3 3 3" xfId="22501" xr:uid="{00000000-0005-0000-0000-0000758D0000}"/>
    <cellStyle name="Normal 8 2 2 2 6 3 3 4" xfId="39847" xr:uid="{00000000-0005-0000-0000-0000768D0000}"/>
    <cellStyle name="Normal 8 2 2 2 6 3 4" xfId="10195" xr:uid="{00000000-0005-0000-0000-0000778D0000}"/>
    <cellStyle name="Normal 8 2 2 2 6 3 4 2" xfId="27548" xr:uid="{00000000-0005-0000-0000-0000788D0000}"/>
    <cellStyle name="Normal 8 2 2 2 6 3 4 3" xfId="44894" xr:uid="{00000000-0005-0000-0000-0000798D0000}"/>
    <cellStyle name="Normal 8 2 2 2 6 3 5" xfId="18875" xr:uid="{00000000-0005-0000-0000-00007A8D0000}"/>
    <cellStyle name="Normal 8 2 2 2 6 3 6" xfId="36221" xr:uid="{00000000-0005-0000-0000-00007B8D0000}"/>
    <cellStyle name="Normal 8 2 2 2 6 4" xfId="6569" xr:uid="{00000000-0005-0000-0000-00007C8D0000}"/>
    <cellStyle name="Normal 8 2 2 2 6 4 2" xfId="15242" xr:uid="{00000000-0005-0000-0000-00007D8D0000}"/>
    <cellStyle name="Normal 8 2 2 2 6 4 2 2" xfId="32595" xr:uid="{00000000-0005-0000-0000-00007E8D0000}"/>
    <cellStyle name="Normal 8 2 2 2 6 4 2 3" xfId="49941" xr:uid="{00000000-0005-0000-0000-00007F8D0000}"/>
    <cellStyle name="Normal 8 2 2 2 6 4 3" xfId="23922" xr:uid="{00000000-0005-0000-0000-0000808D0000}"/>
    <cellStyle name="Normal 8 2 2 2 6 4 4" xfId="41268" xr:uid="{00000000-0005-0000-0000-0000818D0000}"/>
    <cellStyle name="Normal 8 2 2 2 6 5" xfId="3335" xr:uid="{00000000-0005-0000-0000-0000828D0000}"/>
    <cellStyle name="Normal 8 2 2 2 6 5 2" xfId="12008" xr:uid="{00000000-0005-0000-0000-0000838D0000}"/>
    <cellStyle name="Normal 8 2 2 2 6 5 2 2" xfId="29361" xr:uid="{00000000-0005-0000-0000-0000848D0000}"/>
    <cellStyle name="Normal 8 2 2 2 6 5 2 3" xfId="46707" xr:uid="{00000000-0005-0000-0000-0000858D0000}"/>
    <cellStyle name="Normal 8 2 2 2 6 5 3" xfId="20688" xr:uid="{00000000-0005-0000-0000-0000868D0000}"/>
    <cellStyle name="Normal 8 2 2 2 6 5 4" xfId="38034" xr:uid="{00000000-0005-0000-0000-0000878D0000}"/>
    <cellStyle name="Normal 8 2 2 2 6 6" xfId="9460" xr:uid="{00000000-0005-0000-0000-0000888D0000}"/>
    <cellStyle name="Normal 8 2 2 2 6 6 2" xfId="26813" xr:uid="{00000000-0005-0000-0000-0000898D0000}"/>
    <cellStyle name="Normal 8 2 2 2 6 6 3" xfId="44159" xr:uid="{00000000-0005-0000-0000-00008A8D0000}"/>
    <cellStyle name="Normal 8 2 2 2 6 7" xfId="18140" xr:uid="{00000000-0005-0000-0000-00008B8D0000}"/>
    <cellStyle name="Normal 8 2 2 2 6 8" xfId="35486" xr:uid="{00000000-0005-0000-0000-00008C8D0000}"/>
    <cellStyle name="Normal 8 2 2 2 7" xfId="395" xr:uid="{00000000-0005-0000-0000-00008D8D0000}"/>
    <cellStyle name="Normal 8 2 2 2 7 2" xfId="2208" xr:uid="{00000000-0005-0000-0000-00008E8D0000}"/>
    <cellStyle name="Normal 8 2 2 2 7 2 2" xfId="7990" xr:uid="{00000000-0005-0000-0000-00008F8D0000}"/>
    <cellStyle name="Normal 8 2 2 2 7 2 2 2" xfId="16663" xr:uid="{00000000-0005-0000-0000-0000908D0000}"/>
    <cellStyle name="Normal 8 2 2 2 7 2 2 2 2" xfId="34016" xr:uid="{00000000-0005-0000-0000-0000918D0000}"/>
    <cellStyle name="Normal 8 2 2 2 7 2 2 2 3" xfId="51362" xr:uid="{00000000-0005-0000-0000-0000928D0000}"/>
    <cellStyle name="Normal 8 2 2 2 7 2 2 3" xfId="25343" xr:uid="{00000000-0005-0000-0000-0000938D0000}"/>
    <cellStyle name="Normal 8 2 2 2 7 2 2 4" xfId="42689" xr:uid="{00000000-0005-0000-0000-0000948D0000}"/>
    <cellStyle name="Normal 8 2 2 2 7 2 3" xfId="5491" xr:uid="{00000000-0005-0000-0000-0000958D0000}"/>
    <cellStyle name="Normal 8 2 2 2 7 2 3 2" xfId="14164" xr:uid="{00000000-0005-0000-0000-0000968D0000}"/>
    <cellStyle name="Normal 8 2 2 2 7 2 3 2 2" xfId="31517" xr:uid="{00000000-0005-0000-0000-0000978D0000}"/>
    <cellStyle name="Normal 8 2 2 2 7 2 3 2 3" xfId="48863" xr:uid="{00000000-0005-0000-0000-0000988D0000}"/>
    <cellStyle name="Normal 8 2 2 2 7 2 3 3" xfId="22844" xr:uid="{00000000-0005-0000-0000-0000998D0000}"/>
    <cellStyle name="Normal 8 2 2 2 7 2 3 4" xfId="40190" xr:uid="{00000000-0005-0000-0000-00009A8D0000}"/>
    <cellStyle name="Normal 8 2 2 2 7 2 4" xfId="10881" xr:uid="{00000000-0005-0000-0000-00009B8D0000}"/>
    <cellStyle name="Normal 8 2 2 2 7 2 4 2" xfId="28234" xr:uid="{00000000-0005-0000-0000-00009C8D0000}"/>
    <cellStyle name="Normal 8 2 2 2 7 2 4 3" xfId="45580" xr:uid="{00000000-0005-0000-0000-00009D8D0000}"/>
    <cellStyle name="Normal 8 2 2 2 7 2 5" xfId="19561" xr:uid="{00000000-0005-0000-0000-00009E8D0000}"/>
    <cellStyle name="Normal 8 2 2 2 7 2 6" xfId="36907" xr:uid="{00000000-0005-0000-0000-00009F8D0000}"/>
    <cellStyle name="Normal 8 2 2 2 7 3" xfId="6177" xr:uid="{00000000-0005-0000-0000-0000A08D0000}"/>
    <cellStyle name="Normal 8 2 2 2 7 3 2" xfId="14850" xr:uid="{00000000-0005-0000-0000-0000A18D0000}"/>
    <cellStyle name="Normal 8 2 2 2 7 3 2 2" xfId="32203" xr:uid="{00000000-0005-0000-0000-0000A28D0000}"/>
    <cellStyle name="Normal 8 2 2 2 7 3 2 3" xfId="49549" xr:uid="{00000000-0005-0000-0000-0000A38D0000}"/>
    <cellStyle name="Normal 8 2 2 2 7 3 3" xfId="23530" xr:uid="{00000000-0005-0000-0000-0000A48D0000}"/>
    <cellStyle name="Normal 8 2 2 2 7 3 4" xfId="40876" xr:uid="{00000000-0005-0000-0000-0000A58D0000}"/>
    <cellStyle name="Normal 8 2 2 2 7 4" xfId="4021" xr:uid="{00000000-0005-0000-0000-0000A68D0000}"/>
    <cellStyle name="Normal 8 2 2 2 7 4 2" xfId="12694" xr:uid="{00000000-0005-0000-0000-0000A78D0000}"/>
    <cellStyle name="Normal 8 2 2 2 7 4 2 2" xfId="30047" xr:uid="{00000000-0005-0000-0000-0000A88D0000}"/>
    <cellStyle name="Normal 8 2 2 2 7 4 2 3" xfId="47393" xr:uid="{00000000-0005-0000-0000-0000A98D0000}"/>
    <cellStyle name="Normal 8 2 2 2 7 4 3" xfId="21374" xr:uid="{00000000-0005-0000-0000-0000AA8D0000}"/>
    <cellStyle name="Normal 8 2 2 2 7 4 4" xfId="38720" xr:uid="{00000000-0005-0000-0000-0000AB8D0000}"/>
    <cellStyle name="Normal 8 2 2 2 7 5" xfId="9068" xr:uid="{00000000-0005-0000-0000-0000AC8D0000}"/>
    <cellStyle name="Normal 8 2 2 2 7 5 2" xfId="26421" xr:uid="{00000000-0005-0000-0000-0000AD8D0000}"/>
    <cellStyle name="Normal 8 2 2 2 7 5 3" xfId="43767" xr:uid="{00000000-0005-0000-0000-0000AE8D0000}"/>
    <cellStyle name="Normal 8 2 2 2 7 6" xfId="17748" xr:uid="{00000000-0005-0000-0000-0000AF8D0000}"/>
    <cellStyle name="Normal 8 2 2 2 7 7" xfId="35094" xr:uid="{00000000-0005-0000-0000-0000B08D0000}"/>
    <cellStyle name="Normal 8 2 2 2 8" xfId="1865" xr:uid="{00000000-0005-0000-0000-0000B18D0000}"/>
    <cellStyle name="Normal 8 2 2 2 8 2" xfId="7647" xr:uid="{00000000-0005-0000-0000-0000B28D0000}"/>
    <cellStyle name="Normal 8 2 2 2 8 2 2" xfId="16320" xr:uid="{00000000-0005-0000-0000-0000B38D0000}"/>
    <cellStyle name="Normal 8 2 2 2 8 2 2 2" xfId="33673" xr:uid="{00000000-0005-0000-0000-0000B48D0000}"/>
    <cellStyle name="Normal 8 2 2 2 8 2 2 3" xfId="51019" xr:uid="{00000000-0005-0000-0000-0000B58D0000}"/>
    <cellStyle name="Normal 8 2 2 2 8 2 3" xfId="25000" xr:uid="{00000000-0005-0000-0000-0000B68D0000}"/>
    <cellStyle name="Normal 8 2 2 2 8 2 4" xfId="42346" xr:uid="{00000000-0005-0000-0000-0000B78D0000}"/>
    <cellStyle name="Normal 8 2 2 2 8 3" xfId="3678" xr:uid="{00000000-0005-0000-0000-0000B88D0000}"/>
    <cellStyle name="Normal 8 2 2 2 8 3 2" xfId="12351" xr:uid="{00000000-0005-0000-0000-0000B98D0000}"/>
    <cellStyle name="Normal 8 2 2 2 8 3 2 2" xfId="29704" xr:uid="{00000000-0005-0000-0000-0000BA8D0000}"/>
    <cellStyle name="Normal 8 2 2 2 8 3 2 3" xfId="47050" xr:uid="{00000000-0005-0000-0000-0000BB8D0000}"/>
    <cellStyle name="Normal 8 2 2 2 8 3 3" xfId="21031" xr:uid="{00000000-0005-0000-0000-0000BC8D0000}"/>
    <cellStyle name="Normal 8 2 2 2 8 3 4" xfId="38377" xr:uid="{00000000-0005-0000-0000-0000BD8D0000}"/>
    <cellStyle name="Normal 8 2 2 2 8 4" xfId="10538" xr:uid="{00000000-0005-0000-0000-0000BE8D0000}"/>
    <cellStyle name="Normal 8 2 2 2 8 4 2" xfId="27891" xr:uid="{00000000-0005-0000-0000-0000BF8D0000}"/>
    <cellStyle name="Normal 8 2 2 2 8 4 3" xfId="45237" xr:uid="{00000000-0005-0000-0000-0000C08D0000}"/>
    <cellStyle name="Normal 8 2 2 2 8 5" xfId="19218" xr:uid="{00000000-0005-0000-0000-0000C18D0000}"/>
    <cellStyle name="Normal 8 2 2 2 8 6" xfId="36564" xr:uid="{00000000-0005-0000-0000-0000C28D0000}"/>
    <cellStyle name="Normal 8 2 2 2 9" xfId="1130" xr:uid="{00000000-0005-0000-0000-0000C38D0000}"/>
    <cellStyle name="Normal 8 2 2 2 9 2" xfId="6912" xr:uid="{00000000-0005-0000-0000-0000C48D0000}"/>
    <cellStyle name="Normal 8 2 2 2 9 2 2" xfId="15585" xr:uid="{00000000-0005-0000-0000-0000C58D0000}"/>
    <cellStyle name="Normal 8 2 2 2 9 2 2 2" xfId="32938" xr:uid="{00000000-0005-0000-0000-0000C68D0000}"/>
    <cellStyle name="Normal 8 2 2 2 9 2 2 3" xfId="50284" xr:uid="{00000000-0005-0000-0000-0000C78D0000}"/>
    <cellStyle name="Normal 8 2 2 2 9 2 3" xfId="24265" xr:uid="{00000000-0005-0000-0000-0000C88D0000}"/>
    <cellStyle name="Normal 8 2 2 2 9 2 4" xfId="41611" xr:uid="{00000000-0005-0000-0000-0000C98D0000}"/>
    <cellStyle name="Normal 8 2 2 2 9 3" xfId="4756" xr:uid="{00000000-0005-0000-0000-0000CA8D0000}"/>
    <cellStyle name="Normal 8 2 2 2 9 3 2" xfId="13429" xr:uid="{00000000-0005-0000-0000-0000CB8D0000}"/>
    <cellStyle name="Normal 8 2 2 2 9 3 2 2" xfId="30782" xr:uid="{00000000-0005-0000-0000-0000CC8D0000}"/>
    <cellStyle name="Normal 8 2 2 2 9 3 2 3" xfId="48128" xr:uid="{00000000-0005-0000-0000-0000CD8D0000}"/>
    <cellStyle name="Normal 8 2 2 2 9 3 3" xfId="22109" xr:uid="{00000000-0005-0000-0000-0000CE8D0000}"/>
    <cellStyle name="Normal 8 2 2 2 9 3 4" xfId="39455" xr:uid="{00000000-0005-0000-0000-0000CF8D0000}"/>
    <cellStyle name="Normal 8 2 2 2 9 4" xfId="9803" xr:uid="{00000000-0005-0000-0000-0000D08D0000}"/>
    <cellStyle name="Normal 8 2 2 2 9 4 2" xfId="27156" xr:uid="{00000000-0005-0000-0000-0000D18D0000}"/>
    <cellStyle name="Normal 8 2 2 2 9 4 3" xfId="44502" xr:uid="{00000000-0005-0000-0000-0000D28D0000}"/>
    <cellStyle name="Normal 8 2 2 2 9 5" xfId="18483" xr:uid="{00000000-0005-0000-0000-0000D38D0000}"/>
    <cellStyle name="Normal 8 2 2 2 9 6" xfId="35829" xr:uid="{00000000-0005-0000-0000-0000D48D0000}"/>
    <cellStyle name="Normal 8 2 2 3" xfId="80" xr:uid="{00000000-0005-0000-0000-0000D58D0000}"/>
    <cellStyle name="Normal 8 2 2 3 10" xfId="8753" xr:uid="{00000000-0005-0000-0000-0000D68D0000}"/>
    <cellStyle name="Normal 8 2 2 3 10 2" xfId="26106" xr:uid="{00000000-0005-0000-0000-0000D78D0000}"/>
    <cellStyle name="Normal 8 2 2 3 10 3" xfId="43452" xr:uid="{00000000-0005-0000-0000-0000D88D0000}"/>
    <cellStyle name="Normal 8 2 2 3 11" xfId="17433" xr:uid="{00000000-0005-0000-0000-0000D98D0000}"/>
    <cellStyle name="Normal 8 2 2 3 12" xfId="34779" xr:uid="{00000000-0005-0000-0000-0000DA8D0000}"/>
    <cellStyle name="Normal 8 2 2 3 2" xfId="325" xr:uid="{00000000-0005-0000-0000-0000DB8D0000}"/>
    <cellStyle name="Normal 8 2 2 3 2 10" xfId="35024" xr:uid="{00000000-0005-0000-0000-0000DC8D0000}"/>
    <cellStyle name="Normal 8 2 2 3 2 2" xfId="1060" xr:uid="{00000000-0005-0000-0000-0000DD8D0000}"/>
    <cellStyle name="Normal 8 2 2 3 2 2 2" xfId="2873" xr:uid="{00000000-0005-0000-0000-0000DE8D0000}"/>
    <cellStyle name="Normal 8 2 2 3 2 2 2 2" xfId="8655" xr:uid="{00000000-0005-0000-0000-0000DF8D0000}"/>
    <cellStyle name="Normal 8 2 2 3 2 2 2 2 2" xfId="17328" xr:uid="{00000000-0005-0000-0000-0000E08D0000}"/>
    <cellStyle name="Normal 8 2 2 3 2 2 2 2 2 2" xfId="34681" xr:uid="{00000000-0005-0000-0000-0000E18D0000}"/>
    <cellStyle name="Normal 8 2 2 3 2 2 2 2 2 3" xfId="52027" xr:uid="{00000000-0005-0000-0000-0000E28D0000}"/>
    <cellStyle name="Normal 8 2 2 3 2 2 2 2 3" xfId="26008" xr:uid="{00000000-0005-0000-0000-0000E38D0000}"/>
    <cellStyle name="Normal 8 2 2 3 2 2 2 2 4" xfId="43354" xr:uid="{00000000-0005-0000-0000-0000E48D0000}"/>
    <cellStyle name="Normal 8 2 2 3 2 2 2 3" xfId="4686" xr:uid="{00000000-0005-0000-0000-0000E58D0000}"/>
    <cellStyle name="Normal 8 2 2 3 2 2 2 3 2" xfId="13359" xr:uid="{00000000-0005-0000-0000-0000E68D0000}"/>
    <cellStyle name="Normal 8 2 2 3 2 2 2 3 2 2" xfId="30712" xr:uid="{00000000-0005-0000-0000-0000E78D0000}"/>
    <cellStyle name="Normal 8 2 2 3 2 2 2 3 2 3" xfId="48058" xr:uid="{00000000-0005-0000-0000-0000E88D0000}"/>
    <cellStyle name="Normal 8 2 2 3 2 2 2 3 3" xfId="22039" xr:uid="{00000000-0005-0000-0000-0000E98D0000}"/>
    <cellStyle name="Normal 8 2 2 3 2 2 2 3 4" xfId="39385" xr:uid="{00000000-0005-0000-0000-0000EA8D0000}"/>
    <cellStyle name="Normal 8 2 2 3 2 2 2 4" xfId="11546" xr:uid="{00000000-0005-0000-0000-0000EB8D0000}"/>
    <cellStyle name="Normal 8 2 2 3 2 2 2 4 2" xfId="28899" xr:uid="{00000000-0005-0000-0000-0000EC8D0000}"/>
    <cellStyle name="Normal 8 2 2 3 2 2 2 4 3" xfId="46245" xr:uid="{00000000-0005-0000-0000-0000ED8D0000}"/>
    <cellStyle name="Normal 8 2 2 3 2 2 2 5" xfId="20226" xr:uid="{00000000-0005-0000-0000-0000EE8D0000}"/>
    <cellStyle name="Normal 8 2 2 3 2 2 2 6" xfId="37572" xr:uid="{00000000-0005-0000-0000-0000EF8D0000}"/>
    <cellStyle name="Normal 8 2 2 3 2 2 3" xfId="1795" xr:uid="{00000000-0005-0000-0000-0000F08D0000}"/>
    <cellStyle name="Normal 8 2 2 3 2 2 3 2" xfId="7577" xr:uid="{00000000-0005-0000-0000-0000F18D0000}"/>
    <cellStyle name="Normal 8 2 2 3 2 2 3 2 2" xfId="16250" xr:uid="{00000000-0005-0000-0000-0000F28D0000}"/>
    <cellStyle name="Normal 8 2 2 3 2 2 3 2 2 2" xfId="33603" xr:uid="{00000000-0005-0000-0000-0000F38D0000}"/>
    <cellStyle name="Normal 8 2 2 3 2 2 3 2 2 3" xfId="50949" xr:uid="{00000000-0005-0000-0000-0000F48D0000}"/>
    <cellStyle name="Normal 8 2 2 3 2 2 3 2 3" xfId="24930" xr:uid="{00000000-0005-0000-0000-0000F58D0000}"/>
    <cellStyle name="Normal 8 2 2 3 2 2 3 2 4" xfId="42276" xr:uid="{00000000-0005-0000-0000-0000F68D0000}"/>
    <cellStyle name="Normal 8 2 2 3 2 2 3 3" xfId="5421" xr:uid="{00000000-0005-0000-0000-0000F78D0000}"/>
    <cellStyle name="Normal 8 2 2 3 2 2 3 3 2" xfId="14094" xr:uid="{00000000-0005-0000-0000-0000F88D0000}"/>
    <cellStyle name="Normal 8 2 2 3 2 2 3 3 2 2" xfId="31447" xr:uid="{00000000-0005-0000-0000-0000F98D0000}"/>
    <cellStyle name="Normal 8 2 2 3 2 2 3 3 2 3" xfId="48793" xr:uid="{00000000-0005-0000-0000-0000FA8D0000}"/>
    <cellStyle name="Normal 8 2 2 3 2 2 3 3 3" xfId="22774" xr:uid="{00000000-0005-0000-0000-0000FB8D0000}"/>
    <cellStyle name="Normal 8 2 2 3 2 2 3 3 4" xfId="40120" xr:uid="{00000000-0005-0000-0000-0000FC8D0000}"/>
    <cellStyle name="Normal 8 2 2 3 2 2 3 4" xfId="10468" xr:uid="{00000000-0005-0000-0000-0000FD8D0000}"/>
    <cellStyle name="Normal 8 2 2 3 2 2 3 4 2" xfId="27821" xr:uid="{00000000-0005-0000-0000-0000FE8D0000}"/>
    <cellStyle name="Normal 8 2 2 3 2 2 3 4 3" xfId="45167" xr:uid="{00000000-0005-0000-0000-0000FF8D0000}"/>
    <cellStyle name="Normal 8 2 2 3 2 2 3 5" xfId="19148" xr:uid="{00000000-0005-0000-0000-0000008E0000}"/>
    <cellStyle name="Normal 8 2 2 3 2 2 3 6" xfId="36494" xr:uid="{00000000-0005-0000-0000-0000018E0000}"/>
    <cellStyle name="Normal 8 2 2 3 2 2 4" xfId="6842" xr:uid="{00000000-0005-0000-0000-0000028E0000}"/>
    <cellStyle name="Normal 8 2 2 3 2 2 4 2" xfId="15515" xr:uid="{00000000-0005-0000-0000-0000038E0000}"/>
    <cellStyle name="Normal 8 2 2 3 2 2 4 2 2" xfId="32868" xr:uid="{00000000-0005-0000-0000-0000048E0000}"/>
    <cellStyle name="Normal 8 2 2 3 2 2 4 2 3" xfId="50214" xr:uid="{00000000-0005-0000-0000-0000058E0000}"/>
    <cellStyle name="Normal 8 2 2 3 2 2 4 3" xfId="24195" xr:uid="{00000000-0005-0000-0000-0000068E0000}"/>
    <cellStyle name="Normal 8 2 2 3 2 2 4 4" xfId="41541" xr:uid="{00000000-0005-0000-0000-0000078E0000}"/>
    <cellStyle name="Normal 8 2 2 3 2 2 5" xfId="3608" xr:uid="{00000000-0005-0000-0000-0000088E0000}"/>
    <cellStyle name="Normal 8 2 2 3 2 2 5 2" xfId="12281" xr:uid="{00000000-0005-0000-0000-0000098E0000}"/>
    <cellStyle name="Normal 8 2 2 3 2 2 5 2 2" xfId="29634" xr:uid="{00000000-0005-0000-0000-00000A8E0000}"/>
    <cellStyle name="Normal 8 2 2 3 2 2 5 2 3" xfId="46980" xr:uid="{00000000-0005-0000-0000-00000B8E0000}"/>
    <cellStyle name="Normal 8 2 2 3 2 2 5 3" xfId="20961" xr:uid="{00000000-0005-0000-0000-00000C8E0000}"/>
    <cellStyle name="Normal 8 2 2 3 2 2 5 4" xfId="38307" xr:uid="{00000000-0005-0000-0000-00000D8E0000}"/>
    <cellStyle name="Normal 8 2 2 3 2 2 6" xfId="9733" xr:uid="{00000000-0005-0000-0000-00000E8E0000}"/>
    <cellStyle name="Normal 8 2 2 3 2 2 6 2" xfId="27086" xr:uid="{00000000-0005-0000-0000-00000F8E0000}"/>
    <cellStyle name="Normal 8 2 2 3 2 2 6 3" xfId="44432" xr:uid="{00000000-0005-0000-0000-0000108E0000}"/>
    <cellStyle name="Normal 8 2 2 3 2 2 7" xfId="18413" xr:uid="{00000000-0005-0000-0000-0000118E0000}"/>
    <cellStyle name="Normal 8 2 2 3 2 2 8" xfId="35759" xr:uid="{00000000-0005-0000-0000-0000128E0000}"/>
    <cellStyle name="Normal 8 2 2 3 2 3" xfId="570" xr:uid="{00000000-0005-0000-0000-0000138E0000}"/>
    <cellStyle name="Normal 8 2 2 3 2 3 2" xfId="2383" xr:uid="{00000000-0005-0000-0000-0000148E0000}"/>
    <cellStyle name="Normal 8 2 2 3 2 3 2 2" xfId="8165" xr:uid="{00000000-0005-0000-0000-0000158E0000}"/>
    <cellStyle name="Normal 8 2 2 3 2 3 2 2 2" xfId="16838" xr:uid="{00000000-0005-0000-0000-0000168E0000}"/>
    <cellStyle name="Normal 8 2 2 3 2 3 2 2 2 2" xfId="34191" xr:uid="{00000000-0005-0000-0000-0000178E0000}"/>
    <cellStyle name="Normal 8 2 2 3 2 3 2 2 2 3" xfId="51537" xr:uid="{00000000-0005-0000-0000-0000188E0000}"/>
    <cellStyle name="Normal 8 2 2 3 2 3 2 2 3" xfId="25518" xr:uid="{00000000-0005-0000-0000-0000198E0000}"/>
    <cellStyle name="Normal 8 2 2 3 2 3 2 2 4" xfId="42864" xr:uid="{00000000-0005-0000-0000-00001A8E0000}"/>
    <cellStyle name="Normal 8 2 2 3 2 3 2 3" xfId="5666" xr:uid="{00000000-0005-0000-0000-00001B8E0000}"/>
    <cellStyle name="Normal 8 2 2 3 2 3 2 3 2" xfId="14339" xr:uid="{00000000-0005-0000-0000-00001C8E0000}"/>
    <cellStyle name="Normal 8 2 2 3 2 3 2 3 2 2" xfId="31692" xr:uid="{00000000-0005-0000-0000-00001D8E0000}"/>
    <cellStyle name="Normal 8 2 2 3 2 3 2 3 2 3" xfId="49038" xr:uid="{00000000-0005-0000-0000-00001E8E0000}"/>
    <cellStyle name="Normal 8 2 2 3 2 3 2 3 3" xfId="23019" xr:uid="{00000000-0005-0000-0000-00001F8E0000}"/>
    <cellStyle name="Normal 8 2 2 3 2 3 2 3 4" xfId="40365" xr:uid="{00000000-0005-0000-0000-0000208E0000}"/>
    <cellStyle name="Normal 8 2 2 3 2 3 2 4" xfId="11056" xr:uid="{00000000-0005-0000-0000-0000218E0000}"/>
    <cellStyle name="Normal 8 2 2 3 2 3 2 4 2" xfId="28409" xr:uid="{00000000-0005-0000-0000-0000228E0000}"/>
    <cellStyle name="Normal 8 2 2 3 2 3 2 4 3" xfId="45755" xr:uid="{00000000-0005-0000-0000-0000238E0000}"/>
    <cellStyle name="Normal 8 2 2 3 2 3 2 5" xfId="19736" xr:uid="{00000000-0005-0000-0000-0000248E0000}"/>
    <cellStyle name="Normal 8 2 2 3 2 3 2 6" xfId="37082" xr:uid="{00000000-0005-0000-0000-0000258E0000}"/>
    <cellStyle name="Normal 8 2 2 3 2 3 3" xfId="6352" xr:uid="{00000000-0005-0000-0000-0000268E0000}"/>
    <cellStyle name="Normal 8 2 2 3 2 3 3 2" xfId="15025" xr:uid="{00000000-0005-0000-0000-0000278E0000}"/>
    <cellStyle name="Normal 8 2 2 3 2 3 3 2 2" xfId="32378" xr:uid="{00000000-0005-0000-0000-0000288E0000}"/>
    <cellStyle name="Normal 8 2 2 3 2 3 3 2 3" xfId="49724" xr:uid="{00000000-0005-0000-0000-0000298E0000}"/>
    <cellStyle name="Normal 8 2 2 3 2 3 3 3" xfId="23705" xr:uid="{00000000-0005-0000-0000-00002A8E0000}"/>
    <cellStyle name="Normal 8 2 2 3 2 3 3 4" xfId="41051" xr:uid="{00000000-0005-0000-0000-00002B8E0000}"/>
    <cellStyle name="Normal 8 2 2 3 2 3 4" xfId="4196" xr:uid="{00000000-0005-0000-0000-00002C8E0000}"/>
    <cellStyle name="Normal 8 2 2 3 2 3 4 2" xfId="12869" xr:uid="{00000000-0005-0000-0000-00002D8E0000}"/>
    <cellStyle name="Normal 8 2 2 3 2 3 4 2 2" xfId="30222" xr:uid="{00000000-0005-0000-0000-00002E8E0000}"/>
    <cellStyle name="Normal 8 2 2 3 2 3 4 2 3" xfId="47568" xr:uid="{00000000-0005-0000-0000-00002F8E0000}"/>
    <cellStyle name="Normal 8 2 2 3 2 3 4 3" xfId="21549" xr:uid="{00000000-0005-0000-0000-0000308E0000}"/>
    <cellStyle name="Normal 8 2 2 3 2 3 4 4" xfId="38895" xr:uid="{00000000-0005-0000-0000-0000318E0000}"/>
    <cellStyle name="Normal 8 2 2 3 2 3 5" xfId="9243" xr:uid="{00000000-0005-0000-0000-0000328E0000}"/>
    <cellStyle name="Normal 8 2 2 3 2 3 5 2" xfId="26596" xr:uid="{00000000-0005-0000-0000-0000338E0000}"/>
    <cellStyle name="Normal 8 2 2 3 2 3 5 3" xfId="43942" xr:uid="{00000000-0005-0000-0000-0000348E0000}"/>
    <cellStyle name="Normal 8 2 2 3 2 3 6" xfId="17923" xr:uid="{00000000-0005-0000-0000-0000358E0000}"/>
    <cellStyle name="Normal 8 2 2 3 2 3 7" xfId="35269" xr:uid="{00000000-0005-0000-0000-0000368E0000}"/>
    <cellStyle name="Normal 8 2 2 3 2 4" xfId="2138" xr:uid="{00000000-0005-0000-0000-0000378E0000}"/>
    <cellStyle name="Normal 8 2 2 3 2 4 2" xfId="7920" xr:uid="{00000000-0005-0000-0000-0000388E0000}"/>
    <cellStyle name="Normal 8 2 2 3 2 4 2 2" xfId="16593" xr:uid="{00000000-0005-0000-0000-0000398E0000}"/>
    <cellStyle name="Normal 8 2 2 3 2 4 2 2 2" xfId="33946" xr:uid="{00000000-0005-0000-0000-00003A8E0000}"/>
    <cellStyle name="Normal 8 2 2 3 2 4 2 2 3" xfId="51292" xr:uid="{00000000-0005-0000-0000-00003B8E0000}"/>
    <cellStyle name="Normal 8 2 2 3 2 4 2 3" xfId="25273" xr:uid="{00000000-0005-0000-0000-00003C8E0000}"/>
    <cellStyle name="Normal 8 2 2 3 2 4 2 4" xfId="42619" xr:uid="{00000000-0005-0000-0000-00003D8E0000}"/>
    <cellStyle name="Normal 8 2 2 3 2 4 3" xfId="3951" xr:uid="{00000000-0005-0000-0000-00003E8E0000}"/>
    <cellStyle name="Normal 8 2 2 3 2 4 3 2" xfId="12624" xr:uid="{00000000-0005-0000-0000-00003F8E0000}"/>
    <cellStyle name="Normal 8 2 2 3 2 4 3 2 2" xfId="29977" xr:uid="{00000000-0005-0000-0000-0000408E0000}"/>
    <cellStyle name="Normal 8 2 2 3 2 4 3 2 3" xfId="47323" xr:uid="{00000000-0005-0000-0000-0000418E0000}"/>
    <cellStyle name="Normal 8 2 2 3 2 4 3 3" xfId="21304" xr:uid="{00000000-0005-0000-0000-0000428E0000}"/>
    <cellStyle name="Normal 8 2 2 3 2 4 3 4" xfId="38650" xr:uid="{00000000-0005-0000-0000-0000438E0000}"/>
    <cellStyle name="Normal 8 2 2 3 2 4 4" xfId="10811" xr:uid="{00000000-0005-0000-0000-0000448E0000}"/>
    <cellStyle name="Normal 8 2 2 3 2 4 4 2" xfId="28164" xr:uid="{00000000-0005-0000-0000-0000458E0000}"/>
    <cellStyle name="Normal 8 2 2 3 2 4 4 3" xfId="45510" xr:uid="{00000000-0005-0000-0000-0000468E0000}"/>
    <cellStyle name="Normal 8 2 2 3 2 4 5" xfId="19491" xr:uid="{00000000-0005-0000-0000-0000478E0000}"/>
    <cellStyle name="Normal 8 2 2 3 2 4 6" xfId="36837" xr:uid="{00000000-0005-0000-0000-0000488E0000}"/>
    <cellStyle name="Normal 8 2 2 3 2 5" xfId="1305" xr:uid="{00000000-0005-0000-0000-0000498E0000}"/>
    <cellStyle name="Normal 8 2 2 3 2 5 2" xfId="7087" xr:uid="{00000000-0005-0000-0000-00004A8E0000}"/>
    <cellStyle name="Normal 8 2 2 3 2 5 2 2" xfId="15760" xr:uid="{00000000-0005-0000-0000-00004B8E0000}"/>
    <cellStyle name="Normal 8 2 2 3 2 5 2 2 2" xfId="33113" xr:uid="{00000000-0005-0000-0000-00004C8E0000}"/>
    <cellStyle name="Normal 8 2 2 3 2 5 2 2 3" xfId="50459" xr:uid="{00000000-0005-0000-0000-00004D8E0000}"/>
    <cellStyle name="Normal 8 2 2 3 2 5 2 3" xfId="24440" xr:uid="{00000000-0005-0000-0000-00004E8E0000}"/>
    <cellStyle name="Normal 8 2 2 3 2 5 2 4" xfId="41786" xr:uid="{00000000-0005-0000-0000-00004F8E0000}"/>
    <cellStyle name="Normal 8 2 2 3 2 5 3" xfId="4931" xr:uid="{00000000-0005-0000-0000-0000508E0000}"/>
    <cellStyle name="Normal 8 2 2 3 2 5 3 2" xfId="13604" xr:uid="{00000000-0005-0000-0000-0000518E0000}"/>
    <cellStyle name="Normal 8 2 2 3 2 5 3 2 2" xfId="30957" xr:uid="{00000000-0005-0000-0000-0000528E0000}"/>
    <cellStyle name="Normal 8 2 2 3 2 5 3 2 3" xfId="48303" xr:uid="{00000000-0005-0000-0000-0000538E0000}"/>
    <cellStyle name="Normal 8 2 2 3 2 5 3 3" xfId="22284" xr:uid="{00000000-0005-0000-0000-0000548E0000}"/>
    <cellStyle name="Normal 8 2 2 3 2 5 3 4" xfId="39630" xr:uid="{00000000-0005-0000-0000-0000558E0000}"/>
    <cellStyle name="Normal 8 2 2 3 2 5 4" xfId="9978" xr:uid="{00000000-0005-0000-0000-0000568E0000}"/>
    <cellStyle name="Normal 8 2 2 3 2 5 4 2" xfId="27331" xr:uid="{00000000-0005-0000-0000-0000578E0000}"/>
    <cellStyle name="Normal 8 2 2 3 2 5 4 3" xfId="44677" xr:uid="{00000000-0005-0000-0000-0000588E0000}"/>
    <cellStyle name="Normal 8 2 2 3 2 5 5" xfId="18658" xr:uid="{00000000-0005-0000-0000-0000598E0000}"/>
    <cellStyle name="Normal 8 2 2 3 2 5 6" xfId="36004" xr:uid="{00000000-0005-0000-0000-00005A8E0000}"/>
    <cellStyle name="Normal 8 2 2 3 2 6" xfId="6107" xr:uid="{00000000-0005-0000-0000-00005B8E0000}"/>
    <cellStyle name="Normal 8 2 2 3 2 6 2" xfId="14780" xr:uid="{00000000-0005-0000-0000-00005C8E0000}"/>
    <cellStyle name="Normal 8 2 2 3 2 6 2 2" xfId="32133" xr:uid="{00000000-0005-0000-0000-00005D8E0000}"/>
    <cellStyle name="Normal 8 2 2 3 2 6 2 3" xfId="49479" xr:uid="{00000000-0005-0000-0000-00005E8E0000}"/>
    <cellStyle name="Normal 8 2 2 3 2 6 3" xfId="23460" xr:uid="{00000000-0005-0000-0000-00005F8E0000}"/>
    <cellStyle name="Normal 8 2 2 3 2 6 4" xfId="40806" xr:uid="{00000000-0005-0000-0000-0000608E0000}"/>
    <cellStyle name="Normal 8 2 2 3 2 7" xfId="3118" xr:uid="{00000000-0005-0000-0000-0000618E0000}"/>
    <cellStyle name="Normal 8 2 2 3 2 7 2" xfId="11791" xr:uid="{00000000-0005-0000-0000-0000628E0000}"/>
    <cellStyle name="Normal 8 2 2 3 2 7 2 2" xfId="29144" xr:uid="{00000000-0005-0000-0000-0000638E0000}"/>
    <cellStyle name="Normal 8 2 2 3 2 7 2 3" xfId="46490" xr:uid="{00000000-0005-0000-0000-0000648E0000}"/>
    <cellStyle name="Normal 8 2 2 3 2 7 3" xfId="20471" xr:uid="{00000000-0005-0000-0000-0000658E0000}"/>
    <cellStyle name="Normal 8 2 2 3 2 7 4" xfId="37817" xr:uid="{00000000-0005-0000-0000-0000668E0000}"/>
    <cellStyle name="Normal 8 2 2 3 2 8" xfId="8998" xr:uid="{00000000-0005-0000-0000-0000678E0000}"/>
    <cellStyle name="Normal 8 2 2 3 2 8 2" xfId="26351" xr:uid="{00000000-0005-0000-0000-0000688E0000}"/>
    <cellStyle name="Normal 8 2 2 3 2 8 3" xfId="43697" xr:uid="{00000000-0005-0000-0000-0000698E0000}"/>
    <cellStyle name="Normal 8 2 2 3 2 9" xfId="17678" xr:uid="{00000000-0005-0000-0000-00006A8E0000}"/>
    <cellStyle name="Normal 8 2 2 3 3" xfId="227" xr:uid="{00000000-0005-0000-0000-00006B8E0000}"/>
    <cellStyle name="Normal 8 2 2 3 3 10" xfId="34926" xr:uid="{00000000-0005-0000-0000-00006C8E0000}"/>
    <cellStyle name="Normal 8 2 2 3 3 2" xfId="962" xr:uid="{00000000-0005-0000-0000-00006D8E0000}"/>
    <cellStyle name="Normal 8 2 2 3 3 2 2" xfId="2775" xr:uid="{00000000-0005-0000-0000-00006E8E0000}"/>
    <cellStyle name="Normal 8 2 2 3 3 2 2 2" xfId="8557" xr:uid="{00000000-0005-0000-0000-00006F8E0000}"/>
    <cellStyle name="Normal 8 2 2 3 3 2 2 2 2" xfId="17230" xr:uid="{00000000-0005-0000-0000-0000708E0000}"/>
    <cellStyle name="Normal 8 2 2 3 3 2 2 2 2 2" xfId="34583" xr:uid="{00000000-0005-0000-0000-0000718E0000}"/>
    <cellStyle name="Normal 8 2 2 3 3 2 2 2 2 3" xfId="51929" xr:uid="{00000000-0005-0000-0000-0000728E0000}"/>
    <cellStyle name="Normal 8 2 2 3 3 2 2 2 3" xfId="25910" xr:uid="{00000000-0005-0000-0000-0000738E0000}"/>
    <cellStyle name="Normal 8 2 2 3 3 2 2 2 4" xfId="43256" xr:uid="{00000000-0005-0000-0000-0000748E0000}"/>
    <cellStyle name="Normal 8 2 2 3 3 2 2 3" xfId="4588" xr:uid="{00000000-0005-0000-0000-0000758E0000}"/>
    <cellStyle name="Normal 8 2 2 3 3 2 2 3 2" xfId="13261" xr:uid="{00000000-0005-0000-0000-0000768E0000}"/>
    <cellStyle name="Normal 8 2 2 3 3 2 2 3 2 2" xfId="30614" xr:uid="{00000000-0005-0000-0000-0000778E0000}"/>
    <cellStyle name="Normal 8 2 2 3 3 2 2 3 2 3" xfId="47960" xr:uid="{00000000-0005-0000-0000-0000788E0000}"/>
    <cellStyle name="Normal 8 2 2 3 3 2 2 3 3" xfId="21941" xr:uid="{00000000-0005-0000-0000-0000798E0000}"/>
    <cellStyle name="Normal 8 2 2 3 3 2 2 3 4" xfId="39287" xr:uid="{00000000-0005-0000-0000-00007A8E0000}"/>
    <cellStyle name="Normal 8 2 2 3 3 2 2 4" xfId="11448" xr:uid="{00000000-0005-0000-0000-00007B8E0000}"/>
    <cellStyle name="Normal 8 2 2 3 3 2 2 4 2" xfId="28801" xr:uid="{00000000-0005-0000-0000-00007C8E0000}"/>
    <cellStyle name="Normal 8 2 2 3 3 2 2 4 3" xfId="46147" xr:uid="{00000000-0005-0000-0000-00007D8E0000}"/>
    <cellStyle name="Normal 8 2 2 3 3 2 2 5" xfId="20128" xr:uid="{00000000-0005-0000-0000-00007E8E0000}"/>
    <cellStyle name="Normal 8 2 2 3 3 2 2 6" xfId="37474" xr:uid="{00000000-0005-0000-0000-00007F8E0000}"/>
    <cellStyle name="Normal 8 2 2 3 3 2 3" xfId="1697" xr:uid="{00000000-0005-0000-0000-0000808E0000}"/>
    <cellStyle name="Normal 8 2 2 3 3 2 3 2" xfId="7479" xr:uid="{00000000-0005-0000-0000-0000818E0000}"/>
    <cellStyle name="Normal 8 2 2 3 3 2 3 2 2" xfId="16152" xr:uid="{00000000-0005-0000-0000-0000828E0000}"/>
    <cellStyle name="Normal 8 2 2 3 3 2 3 2 2 2" xfId="33505" xr:uid="{00000000-0005-0000-0000-0000838E0000}"/>
    <cellStyle name="Normal 8 2 2 3 3 2 3 2 2 3" xfId="50851" xr:uid="{00000000-0005-0000-0000-0000848E0000}"/>
    <cellStyle name="Normal 8 2 2 3 3 2 3 2 3" xfId="24832" xr:uid="{00000000-0005-0000-0000-0000858E0000}"/>
    <cellStyle name="Normal 8 2 2 3 3 2 3 2 4" xfId="42178" xr:uid="{00000000-0005-0000-0000-0000868E0000}"/>
    <cellStyle name="Normal 8 2 2 3 3 2 3 3" xfId="5323" xr:uid="{00000000-0005-0000-0000-0000878E0000}"/>
    <cellStyle name="Normal 8 2 2 3 3 2 3 3 2" xfId="13996" xr:uid="{00000000-0005-0000-0000-0000888E0000}"/>
    <cellStyle name="Normal 8 2 2 3 3 2 3 3 2 2" xfId="31349" xr:uid="{00000000-0005-0000-0000-0000898E0000}"/>
    <cellStyle name="Normal 8 2 2 3 3 2 3 3 2 3" xfId="48695" xr:uid="{00000000-0005-0000-0000-00008A8E0000}"/>
    <cellStyle name="Normal 8 2 2 3 3 2 3 3 3" xfId="22676" xr:uid="{00000000-0005-0000-0000-00008B8E0000}"/>
    <cellStyle name="Normal 8 2 2 3 3 2 3 3 4" xfId="40022" xr:uid="{00000000-0005-0000-0000-00008C8E0000}"/>
    <cellStyle name="Normal 8 2 2 3 3 2 3 4" xfId="10370" xr:uid="{00000000-0005-0000-0000-00008D8E0000}"/>
    <cellStyle name="Normal 8 2 2 3 3 2 3 4 2" xfId="27723" xr:uid="{00000000-0005-0000-0000-00008E8E0000}"/>
    <cellStyle name="Normal 8 2 2 3 3 2 3 4 3" xfId="45069" xr:uid="{00000000-0005-0000-0000-00008F8E0000}"/>
    <cellStyle name="Normal 8 2 2 3 3 2 3 5" xfId="19050" xr:uid="{00000000-0005-0000-0000-0000908E0000}"/>
    <cellStyle name="Normal 8 2 2 3 3 2 3 6" xfId="36396" xr:uid="{00000000-0005-0000-0000-0000918E0000}"/>
    <cellStyle name="Normal 8 2 2 3 3 2 4" xfId="6744" xr:uid="{00000000-0005-0000-0000-0000928E0000}"/>
    <cellStyle name="Normal 8 2 2 3 3 2 4 2" xfId="15417" xr:uid="{00000000-0005-0000-0000-0000938E0000}"/>
    <cellStyle name="Normal 8 2 2 3 3 2 4 2 2" xfId="32770" xr:uid="{00000000-0005-0000-0000-0000948E0000}"/>
    <cellStyle name="Normal 8 2 2 3 3 2 4 2 3" xfId="50116" xr:uid="{00000000-0005-0000-0000-0000958E0000}"/>
    <cellStyle name="Normal 8 2 2 3 3 2 4 3" xfId="24097" xr:uid="{00000000-0005-0000-0000-0000968E0000}"/>
    <cellStyle name="Normal 8 2 2 3 3 2 4 4" xfId="41443" xr:uid="{00000000-0005-0000-0000-0000978E0000}"/>
    <cellStyle name="Normal 8 2 2 3 3 2 5" xfId="3510" xr:uid="{00000000-0005-0000-0000-0000988E0000}"/>
    <cellStyle name="Normal 8 2 2 3 3 2 5 2" xfId="12183" xr:uid="{00000000-0005-0000-0000-0000998E0000}"/>
    <cellStyle name="Normal 8 2 2 3 3 2 5 2 2" xfId="29536" xr:uid="{00000000-0005-0000-0000-00009A8E0000}"/>
    <cellStyle name="Normal 8 2 2 3 3 2 5 2 3" xfId="46882" xr:uid="{00000000-0005-0000-0000-00009B8E0000}"/>
    <cellStyle name="Normal 8 2 2 3 3 2 5 3" xfId="20863" xr:uid="{00000000-0005-0000-0000-00009C8E0000}"/>
    <cellStyle name="Normal 8 2 2 3 3 2 5 4" xfId="38209" xr:uid="{00000000-0005-0000-0000-00009D8E0000}"/>
    <cellStyle name="Normal 8 2 2 3 3 2 6" xfId="9635" xr:uid="{00000000-0005-0000-0000-00009E8E0000}"/>
    <cellStyle name="Normal 8 2 2 3 3 2 6 2" xfId="26988" xr:uid="{00000000-0005-0000-0000-00009F8E0000}"/>
    <cellStyle name="Normal 8 2 2 3 3 2 6 3" xfId="44334" xr:uid="{00000000-0005-0000-0000-0000A08E0000}"/>
    <cellStyle name="Normal 8 2 2 3 3 2 7" xfId="18315" xr:uid="{00000000-0005-0000-0000-0000A18E0000}"/>
    <cellStyle name="Normal 8 2 2 3 3 2 8" xfId="35661" xr:uid="{00000000-0005-0000-0000-0000A28E0000}"/>
    <cellStyle name="Normal 8 2 2 3 3 3" xfId="717" xr:uid="{00000000-0005-0000-0000-0000A38E0000}"/>
    <cellStyle name="Normal 8 2 2 3 3 3 2" xfId="2530" xr:uid="{00000000-0005-0000-0000-0000A48E0000}"/>
    <cellStyle name="Normal 8 2 2 3 3 3 2 2" xfId="8312" xr:uid="{00000000-0005-0000-0000-0000A58E0000}"/>
    <cellStyle name="Normal 8 2 2 3 3 3 2 2 2" xfId="16985" xr:uid="{00000000-0005-0000-0000-0000A68E0000}"/>
    <cellStyle name="Normal 8 2 2 3 3 3 2 2 2 2" xfId="34338" xr:uid="{00000000-0005-0000-0000-0000A78E0000}"/>
    <cellStyle name="Normal 8 2 2 3 3 3 2 2 2 3" xfId="51684" xr:uid="{00000000-0005-0000-0000-0000A88E0000}"/>
    <cellStyle name="Normal 8 2 2 3 3 3 2 2 3" xfId="25665" xr:uid="{00000000-0005-0000-0000-0000A98E0000}"/>
    <cellStyle name="Normal 8 2 2 3 3 3 2 2 4" xfId="43011" xr:uid="{00000000-0005-0000-0000-0000AA8E0000}"/>
    <cellStyle name="Normal 8 2 2 3 3 3 2 3" xfId="5764" xr:uid="{00000000-0005-0000-0000-0000AB8E0000}"/>
    <cellStyle name="Normal 8 2 2 3 3 3 2 3 2" xfId="14437" xr:uid="{00000000-0005-0000-0000-0000AC8E0000}"/>
    <cellStyle name="Normal 8 2 2 3 3 3 2 3 2 2" xfId="31790" xr:uid="{00000000-0005-0000-0000-0000AD8E0000}"/>
    <cellStyle name="Normal 8 2 2 3 3 3 2 3 2 3" xfId="49136" xr:uid="{00000000-0005-0000-0000-0000AE8E0000}"/>
    <cellStyle name="Normal 8 2 2 3 3 3 2 3 3" xfId="23117" xr:uid="{00000000-0005-0000-0000-0000AF8E0000}"/>
    <cellStyle name="Normal 8 2 2 3 3 3 2 3 4" xfId="40463" xr:uid="{00000000-0005-0000-0000-0000B08E0000}"/>
    <cellStyle name="Normal 8 2 2 3 3 3 2 4" xfId="11203" xr:uid="{00000000-0005-0000-0000-0000B18E0000}"/>
    <cellStyle name="Normal 8 2 2 3 3 3 2 4 2" xfId="28556" xr:uid="{00000000-0005-0000-0000-0000B28E0000}"/>
    <cellStyle name="Normal 8 2 2 3 3 3 2 4 3" xfId="45902" xr:uid="{00000000-0005-0000-0000-0000B38E0000}"/>
    <cellStyle name="Normal 8 2 2 3 3 3 2 5" xfId="19883" xr:uid="{00000000-0005-0000-0000-0000B48E0000}"/>
    <cellStyle name="Normal 8 2 2 3 3 3 2 6" xfId="37229" xr:uid="{00000000-0005-0000-0000-0000B58E0000}"/>
    <cellStyle name="Normal 8 2 2 3 3 3 3" xfId="6499" xr:uid="{00000000-0005-0000-0000-0000B68E0000}"/>
    <cellStyle name="Normal 8 2 2 3 3 3 3 2" xfId="15172" xr:uid="{00000000-0005-0000-0000-0000B78E0000}"/>
    <cellStyle name="Normal 8 2 2 3 3 3 3 2 2" xfId="32525" xr:uid="{00000000-0005-0000-0000-0000B88E0000}"/>
    <cellStyle name="Normal 8 2 2 3 3 3 3 2 3" xfId="49871" xr:uid="{00000000-0005-0000-0000-0000B98E0000}"/>
    <cellStyle name="Normal 8 2 2 3 3 3 3 3" xfId="23852" xr:uid="{00000000-0005-0000-0000-0000BA8E0000}"/>
    <cellStyle name="Normal 8 2 2 3 3 3 3 4" xfId="41198" xr:uid="{00000000-0005-0000-0000-0000BB8E0000}"/>
    <cellStyle name="Normal 8 2 2 3 3 3 4" xfId="4343" xr:uid="{00000000-0005-0000-0000-0000BC8E0000}"/>
    <cellStyle name="Normal 8 2 2 3 3 3 4 2" xfId="13016" xr:uid="{00000000-0005-0000-0000-0000BD8E0000}"/>
    <cellStyle name="Normal 8 2 2 3 3 3 4 2 2" xfId="30369" xr:uid="{00000000-0005-0000-0000-0000BE8E0000}"/>
    <cellStyle name="Normal 8 2 2 3 3 3 4 2 3" xfId="47715" xr:uid="{00000000-0005-0000-0000-0000BF8E0000}"/>
    <cellStyle name="Normal 8 2 2 3 3 3 4 3" xfId="21696" xr:uid="{00000000-0005-0000-0000-0000C08E0000}"/>
    <cellStyle name="Normal 8 2 2 3 3 3 4 4" xfId="39042" xr:uid="{00000000-0005-0000-0000-0000C18E0000}"/>
    <cellStyle name="Normal 8 2 2 3 3 3 5" xfId="9390" xr:uid="{00000000-0005-0000-0000-0000C28E0000}"/>
    <cellStyle name="Normal 8 2 2 3 3 3 5 2" xfId="26743" xr:uid="{00000000-0005-0000-0000-0000C38E0000}"/>
    <cellStyle name="Normal 8 2 2 3 3 3 5 3" xfId="44089" xr:uid="{00000000-0005-0000-0000-0000C48E0000}"/>
    <cellStyle name="Normal 8 2 2 3 3 3 6" xfId="18070" xr:uid="{00000000-0005-0000-0000-0000C58E0000}"/>
    <cellStyle name="Normal 8 2 2 3 3 3 7" xfId="35416" xr:uid="{00000000-0005-0000-0000-0000C68E0000}"/>
    <cellStyle name="Normal 8 2 2 3 3 4" xfId="2040" xr:uid="{00000000-0005-0000-0000-0000C78E0000}"/>
    <cellStyle name="Normal 8 2 2 3 3 4 2" xfId="7822" xr:uid="{00000000-0005-0000-0000-0000C88E0000}"/>
    <cellStyle name="Normal 8 2 2 3 3 4 2 2" xfId="16495" xr:uid="{00000000-0005-0000-0000-0000C98E0000}"/>
    <cellStyle name="Normal 8 2 2 3 3 4 2 2 2" xfId="33848" xr:uid="{00000000-0005-0000-0000-0000CA8E0000}"/>
    <cellStyle name="Normal 8 2 2 3 3 4 2 2 3" xfId="51194" xr:uid="{00000000-0005-0000-0000-0000CB8E0000}"/>
    <cellStyle name="Normal 8 2 2 3 3 4 2 3" xfId="25175" xr:uid="{00000000-0005-0000-0000-0000CC8E0000}"/>
    <cellStyle name="Normal 8 2 2 3 3 4 2 4" xfId="42521" xr:uid="{00000000-0005-0000-0000-0000CD8E0000}"/>
    <cellStyle name="Normal 8 2 2 3 3 4 3" xfId="3853" xr:uid="{00000000-0005-0000-0000-0000CE8E0000}"/>
    <cellStyle name="Normal 8 2 2 3 3 4 3 2" xfId="12526" xr:uid="{00000000-0005-0000-0000-0000CF8E0000}"/>
    <cellStyle name="Normal 8 2 2 3 3 4 3 2 2" xfId="29879" xr:uid="{00000000-0005-0000-0000-0000D08E0000}"/>
    <cellStyle name="Normal 8 2 2 3 3 4 3 2 3" xfId="47225" xr:uid="{00000000-0005-0000-0000-0000D18E0000}"/>
    <cellStyle name="Normal 8 2 2 3 3 4 3 3" xfId="21206" xr:uid="{00000000-0005-0000-0000-0000D28E0000}"/>
    <cellStyle name="Normal 8 2 2 3 3 4 3 4" xfId="38552" xr:uid="{00000000-0005-0000-0000-0000D38E0000}"/>
    <cellStyle name="Normal 8 2 2 3 3 4 4" xfId="10713" xr:uid="{00000000-0005-0000-0000-0000D48E0000}"/>
    <cellStyle name="Normal 8 2 2 3 3 4 4 2" xfId="28066" xr:uid="{00000000-0005-0000-0000-0000D58E0000}"/>
    <cellStyle name="Normal 8 2 2 3 3 4 4 3" xfId="45412" xr:uid="{00000000-0005-0000-0000-0000D68E0000}"/>
    <cellStyle name="Normal 8 2 2 3 3 4 5" xfId="19393" xr:uid="{00000000-0005-0000-0000-0000D78E0000}"/>
    <cellStyle name="Normal 8 2 2 3 3 4 6" xfId="36739" xr:uid="{00000000-0005-0000-0000-0000D88E0000}"/>
    <cellStyle name="Normal 8 2 2 3 3 5" xfId="1452" xr:uid="{00000000-0005-0000-0000-0000D98E0000}"/>
    <cellStyle name="Normal 8 2 2 3 3 5 2" xfId="7234" xr:uid="{00000000-0005-0000-0000-0000DA8E0000}"/>
    <cellStyle name="Normal 8 2 2 3 3 5 2 2" xfId="15907" xr:uid="{00000000-0005-0000-0000-0000DB8E0000}"/>
    <cellStyle name="Normal 8 2 2 3 3 5 2 2 2" xfId="33260" xr:uid="{00000000-0005-0000-0000-0000DC8E0000}"/>
    <cellStyle name="Normal 8 2 2 3 3 5 2 2 3" xfId="50606" xr:uid="{00000000-0005-0000-0000-0000DD8E0000}"/>
    <cellStyle name="Normal 8 2 2 3 3 5 2 3" xfId="24587" xr:uid="{00000000-0005-0000-0000-0000DE8E0000}"/>
    <cellStyle name="Normal 8 2 2 3 3 5 2 4" xfId="41933" xr:uid="{00000000-0005-0000-0000-0000DF8E0000}"/>
    <cellStyle name="Normal 8 2 2 3 3 5 3" xfId="5078" xr:uid="{00000000-0005-0000-0000-0000E08E0000}"/>
    <cellStyle name="Normal 8 2 2 3 3 5 3 2" xfId="13751" xr:uid="{00000000-0005-0000-0000-0000E18E0000}"/>
    <cellStyle name="Normal 8 2 2 3 3 5 3 2 2" xfId="31104" xr:uid="{00000000-0005-0000-0000-0000E28E0000}"/>
    <cellStyle name="Normal 8 2 2 3 3 5 3 2 3" xfId="48450" xr:uid="{00000000-0005-0000-0000-0000E38E0000}"/>
    <cellStyle name="Normal 8 2 2 3 3 5 3 3" xfId="22431" xr:uid="{00000000-0005-0000-0000-0000E48E0000}"/>
    <cellStyle name="Normal 8 2 2 3 3 5 3 4" xfId="39777" xr:uid="{00000000-0005-0000-0000-0000E58E0000}"/>
    <cellStyle name="Normal 8 2 2 3 3 5 4" xfId="10125" xr:uid="{00000000-0005-0000-0000-0000E68E0000}"/>
    <cellStyle name="Normal 8 2 2 3 3 5 4 2" xfId="27478" xr:uid="{00000000-0005-0000-0000-0000E78E0000}"/>
    <cellStyle name="Normal 8 2 2 3 3 5 4 3" xfId="44824" xr:uid="{00000000-0005-0000-0000-0000E88E0000}"/>
    <cellStyle name="Normal 8 2 2 3 3 5 5" xfId="18805" xr:uid="{00000000-0005-0000-0000-0000E98E0000}"/>
    <cellStyle name="Normal 8 2 2 3 3 5 6" xfId="36151" xr:uid="{00000000-0005-0000-0000-0000EA8E0000}"/>
    <cellStyle name="Normal 8 2 2 3 3 6" xfId="6009" xr:uid="{00000000-0005-0000-0000-0000EB8E0000}"/>
    <cellStyle name="Normal 8 2 2 3 3 6 2" xfId="14682" xr:uid="{00000000-0005-0000-0000-0000EC8E0000}"/>
    <cellStyle name="Normal 8 2 2 3 3 6 2 2" xfId="32035" xr:uid="{00000000-0005-0000-0000-0000ED8E0000}"/>
    <cellStyle name="Normal 8 2 2 3 3 6 2 3" xfId="49381" xr:uid="{00000000-0005-0000-0000-0000EE8E0000}"/>
    <cellStyle name="Normal 8 2 2 3 3 6 3" xfId="23362" xr:uid="{00000000-0005-0000-0000-0000EF8E0000}"/>
    <cellStyle name="Normal 8 2 2 3 3 6 4" xfId="40708" xr:uid="{00000000-0005-0000-0000-0000F08E0000}"/>
    <cellStyle name="Normal 8 2 2 3 3 7" xfId="3265" xr:uid="{00000000-0005-0000-0000-0000F18E0000}"/>
    <cellStyle name="Normal 8 2 2 3 3 7 2" xfId="11938" xr:uid="{00000000-0005-0000-0000-0000F28E0000}"/>
    <cellStyle name="Normal 8 2 2 3 3 7 2 2" xfId="29291" xr:uid="{00000000-0005-0000-0000-0000F38E0000}"/>
    <cellStyle name="Normal 8 2 2 3 3 7 2 3" xfId="46637" xr:uid="{00000000-0005-0000-0000-0000F48E0000}"/>
    <cellStyle name="Normal 8 2 2 3 3 7 3" xfId="20618" xr:uid="{00000000-0005-0000-0000-0000F58E0000}"/>
    <cellStyle name="Normal 8 2 2 3 3 7 4" xfId="37964" xr:uid="{00000000-0005-0000-0000-0000F68E0000}"/>
    <cellStyle name="Normal 8 2 2 3 3 8" xfId="8900" xr:uid="{00000000-0005-0000-0000-0000F78E0000}"/>
    <cellStyle name="Normal 8 2 2 3 3 8 2" xfId="26253" xr:uid="{00000000-0005-0000-0000-0000F88E0000}"/>
    <cellStyle name="Normal 8 2 2 3 3 8 3" xfId="43599" xr:uid="{00000000-0005-0000-0000-0000F98E0000}"/>
    <cellStyle name="Normal 8 2 2 3 3 9" xfId="17580" xr:uid="{00000000-0005-0000-0000-0000FA8E0000}"/>
    <cellStyle name="Normal 8 2 2 3 4" xfId="815" xr:uid="{00000000-0005-0000-0000-0000FB8E0000}"/>
    <cellStyle name="Normal 8 2 2 3 4 2" xfId="2628" xr:uid="{00000000-0005-0000-0000-0000FC8E0000}"/>
    <cellStyle name="Normal 8 2 2 3 4 2 2" xfId="8410" xr:uid="{00000000-0005-0000-0000-0000FD8E0000}"/>
    <cellStyle name="Normal 8 2 2 3 4 2 2 2" xfId="17083" xr:uid="{00000000-0005-0000-0000-0000FE8E0000}"/>
    <cellStyle name="Normal 8 2 2 3 4 2 2 2 2" xfId="34436" xr:uid="{00000000-0005-0000-0000-0000FF8E0000}"/>
    <cellStyle name="Normal 8 2 2 3 4 2 2 2 3" xfId="51782" xr:uid="{00000000-0005-0000-0000-0000008F0000}"/>
    <cellStyle name="Normal 8 2 2 3 4 2 2 3" xfId="25763" xr:uid="{00000000-0005-0000-0000-0000018F0000}"/>
    <cellStyle name="Normal 8 2 2 3 4 2 2 4" xfId="43109" xr:uid="{00000000-0005-0000-0000-0000028F0000}"/>
    <cellStyle name="Normal 8 2 2 3 4 2 3" xfId="4441" xr:uid="{00000000-0005-0000-0000-0000038F0000}"/>
    <cellStyle name="Normal 8 2 2 3 4 2 3 2" xfId="13114" xr:uid="{00000000-0005-0000-0000-0000048F0000}"/>
    <cellStyle name="Normal 8 2 2 3 4 2 3 2 2" xfId="30467" xr:uid="{00000000-0005-0000-0000-0000058F0000}"/>
    <cellStyle name="Normal 8 2 2 3 4 2 3 2 3" xfId="47813" xr:uid="{00000000-0005-0000-0000-0000068F0000}"/>
    <cellStyle name="Normal 8 2 2 3 4 2 3 3" xfId="21794" xr:uid="{00000000-0005-0000-0000-0000078F0000}"/>
    <cellStyle name="Normal 8 2 2 3 4 2 3 4" xfId="39140" xr:uid="{00000000-0005-0000-0000-0000088F0000}"/>
    <cellStyle name="Normal 8 2 2 3 4 2 4" xfId="11301" xr:uid="{00000000-0005-0000-0000-0000098F0000}"/>
    <cellStyle name="Normal 8 2 2 3 4 2 4 2" xfId="28654" xr:uid="{00000000-0005-0000-0000-00000A8F0000}"/>
    <cellStyle name="Normal 8 2 2 3 4 2 4 3" xfId="46000" xr:uid="{00000000-0005-0000-0000-00000B8F0000}"/>
    <cellStyle name="Normal 8 2 2 3 4 2 5" xfId="19981" xr:uid="{00000000-0005-0000-0000-00000C8F0000}"/>
    <cellStyle name="Normal 8 2 2 3 4 2 6" xfId="37327" xr:uid="{00000000-0005-0000-0000-00000D8F0000}"/>
    <cellStyle name="Normal 8 2 2 3 4 3" xfId="1550" xr:uid="{00000000-0005-0000-0000-00000E8F0000}"/>
    <cellStyle name="Normal 8 2 2 3 4 3 2" xfId="7332" xr:uid="{00000000-0005-0000-0000-00000F8F0000}"/>
    <cellStyle name="Normal 8 2 2 3 4 3 2 2" xfId="16005" xr:uid="{00000000-0005-0000-0000-0000108F0000}"/>
    <cellStyle name="Normal 8 2 2 3 4 3 2 2 2" xfId="33358" xr:uid="{00000000-0005-0000-0000-0000118F0000}"/>
    <cellStyle name="Normal 8 2 2 3 4 3 2 2 3" xfId="50704" xr:uid="{00000000-0005-0000-0000-0000128F0000}"/>
    <cellStyle name="Normal 8 2 2 3 4 3 2 3" xfId="24685" xr:uid="{00000000-0005-0000-0000-0000138F0000}"/>
    <cellStyle name="Normal 8 2 2 3 4 3 2 4" xfId="42031" xr:uid="{00000000-0005-0000-0000-0000148F0000}"/>
    <cellStyle name="Normal 8 2 2 3 4 3 3" xfId="5176" xr:uid="{00000000-0005-0000-0000-0000158F0000}"/>
    <cellStyle name="Normal 8 2 2 3 4 3 3 2" xfId="13849" xr:uid="{00000000-0005-0000-0000-0000168F0000}"/>
    <cellStyle name="Normal 8 2 2 3 4 3 3 2 2" xfId="31202" xr:uid="{00000000-0005-0000-0000-0000178F0000}"/>
    <cellStyle name="Normal 8 2 2 3 4 3 3 2 3" xfId="48548" xr:uid="{00000000-0005-0000-0000-0000188F0000}"/>
    <cellStyle name="Normal 8 2 2 3 4 3 3 3" xfId="22529" xr:uid="{00000000-0005-0000-0000-0000198F0000}"/>
    <cellStyle name="Normal 8 2 2 3 4 3 3 4" xfId="39875" xr:uid="{00000000-0005-0000-0000-00001A8F0000}"/>
    <cellStyle name="Normal 8 2 2 3 4 3 4" xfId="10223" xr:uid="{00000000-0005-0000-0000-00001B8F0000}"/>
    <cellStyle name="Normal 8 2 2 3 4 3 4 2" xfId="27576" xr:uid="{00000000-0005-0000-0000-00001C8F0000}"/>
    <cellStyle name="Normal 8 2 2 3 4 3 4 3" xfId="44922" xr:uid="{00000000-0005-0000-0000-00001D8F0000}"/>
    <cellStyle name="Normal 8 2 2 3 4 3 5" xfId="18903" xr:uid="{00000000-0005-0000-0000-00001E8F0000}"/>
    <cellStyle name="Normal 8 2 2 3 4 3 6" xfId="36249" xr:uid="{00000000-0005-0000-0000-00001F8F0000}"/>
    <cellStyle name="Normal 8 2 2 3 4 4" xfId="6597" xr:uid="{00000000-0005-0000-0000-0000208F0000}"/>
    <cellStyle name="Normal 8 2 2 3 4 4 2" xfId="15270" xr:uid="{00000000-0005-0000-0000-0000218F0000}"/>
    <cellStyle name="Normal 8 2 2 3 4 4 2 2" xfId="32623" xr:uid="{00000000-0005-0000-0000-0000228F0000}"/>
    <cellStyle name="Normal 8 2 2 3 4 4 2 3" xfId="49969" xr:uid="{00000000-0005-0000-0000-0000238F0000}"/>
    <cellStyle name="Normal 8 2 2 3 4 4 3" xfId="23950" xr:uid="{00000000-0005-0000-0000-0000248F0000}"/>
    <cellStyle name="Normal 8 2 2 3 4 4 4" xfId="41296" xr:uid="{00000000-0005-0000-0000-0000258F0000}"/>
    <cellStyle name="Normal 8 2 2 3 4 5" xfId="3363" xr:uid="{00000000-0005-0000-0000-0000268F0000}"/>
    <cellStyle name="Normal 8 2 2 3 4 5 2" xfId="12036" xr:uid="{00000000-0005-0000-0000-0000278F0000}"/>
    <cellStyle name="Normal 8 2 2 3 4 5 2 2" xfId="29389" xr:uid="{00000000-0005-0000-0000-0000288F0000}"/>
    <cellStyle name="Normal 8 2 2 3 4 5 2 3" xfId="46735" xr:uid="{00000000-0005-0000-0000-0000298F0000}"/>
    <cellStyle name="Normal 8 2 2 3 4 5 3" xfId="20716" xr:uid="{00000000-0005-0000-0000-00002A8F0000}"/>
    <cellStyle name="Normal 8 2 2 3 4 5 4" xfId="38062" xr:uid="{00000000-0005-0000-0000-00002B8F0000}"/>
    <cellStyle name="Normal 8 2 2 3 4 6" xfId="9488" xr:uid="{00000000-0005-0000-0000-00002C8F0000}"/>
    <cellStyle name="Normal 8 2 2 3 4 6 2" xfId="26841" xr:uid="{00000000-0005-0000-0000-00002D8F0000}"/>
    <cellStyle name="Normal 8 2 2 3 4 6 3" xfId="44187" xr:uid="{00000000-0005-0000-0000-00002E8F0000}"/>
    <cellStyle name="Normal 8 2 2 3 4 7" xfId="18168" xr:uid="{00000000-0005-0000-0000-00002F8F0000}"/>
    <cellStyle name="Normal 8 2 2 3 4 8" xfId="35514" xr:uid="{00000000-0005-0000-0000-0000308F0000}"/>
    <cellStyle name="Normal 8 2 2 3 5" xfId="472" xr:uid="{00000000-0005-0000-0000-0000318F0000}"/>
    <cellStyle name="Normal 8 2 2 3 5 2" xfId="2285" xr:uid="{00000000-0005-0000-0000-0000328F0000}"/>
    <cellStyle name="Normal 8 2 2 3 5 2 2" xfId="8067" xr:uid="{00000000-0005-0000-0000-0000338F0000}"/>
    <cellStyle name="Normal 8 2 2 3 5 2 2 2" xfId="16740" xr:uid="{00000000-0005-0000-0000-0000348F0000}"/>
    <cellStyle name="Normal 8 2 2 3 5 2 2 2 2" xfId="34093" xr:uid="{00000000-0005-0000-0000-0000358F0000}"/>
    <cellStyle name="Normal 8 2 2 3 5 2 2 2 3" xfId="51439" xr:uid="{00000000-0005-0000-0000-0000368F0000}"/>
    <cellStyle name="Normal 8 2 2 3 5 2 2 3" xfId="25420" xr:uid="{00000000-0005-0000-0000-0000378F0000}"/>
    <cellStyle name="Normal 8 2 2 3 5 2 2 4" xfId="42766" xr:uid="{00000000-0005-0000-0000-0000388F0000}"/>
    <cellStyle name="Normal 8 2 2 3 5 2 3" xfId="5568" xr:uid="{00000000-0005-0000-0000-0000398F0000}"/>
    <cellStyle name="Normal 8 2 2 3 5 2 3 2" xfId="14241" xr:uid="{00000000-0005-0000-0000-00003A8F0000}"/>
    <cellStyle name="Normal 8 2 2 3 5 2 3 2 2" xfId="31594" xr:uid="{00000000-0005-0000-0000-00003B8F0000}"/>
    <cellStyle name="Normal 8 2 2 3 5 2 3 2 3" xfId="48940" xr:uid="{00000000-0005-0000-0000-00003C8F0000}"/>
    <cellStyle name="Normal 8 2 2 3 5 2 3 3" xfId="22921" xr:uid="{00000000-0005-0000-0000-00003D8F0000}"/>
    <cellStyle name="Normal 8 2 2 3 5 2 3 4" xfId="40267" xr:uid="{00000000-0005-0000-0000-00003E8F0000}"/>
    <cellStyle name="Normal 8 2 2 3 5 2 4" xfId="10958" xr:uid="{00000000-0005-0000-0000-00003F8F0000}"/>
    <cellStyle name="Normal 8 2 2 3 5 2 4 2" xfId="28311" xr:uid="{00000000-0005-0000-0000-0000408F0000}"/>
    <cellStyle name="Normal 8 2 2 3 5 2 4 3" xfId="45657" xr:uid="{00000000-0005-0000-0000-0000418F0000}"/>
    <cellStyle name="Normal 8 2 2 3 5 2 5" xfId="19638" xr:uid="{00000000-0005-0000-0000-0000428F0000}"/>
    <cellStyle name="Normal 8 2 2 3 5 2 6" xfId="36984" xr:uid="{00000000-0005-0000-0000-0000438F0000}"/>
    <cellStyle name="Normal 8 2 2 3 5 3" xfId="6254" xr:uid="{00000000-0005-0000-0000-0000448F0000}"/>
    <cellStyle name="Normal 8 2 2 3 5 3 2" xfId="14927" xr:uid="{00000000-0005-0000-0000-0000458F0000}"/>
    <cellStyle name="Normal 8 2 2 3 5 3 2 2" xfId="32280" xr:uid="{00000000-0005-0000-0000-0000468F0000}"/>
    <cellStyle name="Normal 8 2 2 3 5 3 2 3" xfId="49626" xr:uid="{00000000-0005-0000-0000-0000478F0000}"/>
    <cellStyle name="Normal 8 2 2 3 5 3 3" xfId="23607" xr:uid="{00000000-0005-0000-0000-0000488F0000}"/>
    <cellStyle name="Normal 8 2 2 3 5 3 4" xfId="40953" xr:uid="{00000000-0005-0000-0000-0000498F0000}"/>
    <cellStyle name="Normal 8 2 2 3 5 4" xfId="4098" xr:uid="{00000000-0005-0000-0000-00004A8F0000}"/>
    <cellStyle name="Normal 8 2 2 3 5 4 2" xfId="12771" xr:uid="{00000000-0005-0000-0000-00004B8F0000}"/>
    <cellStyle name="Normal 8 2 2 3 5 4 2 2" xfId="30124" xr:uid="{00000000-0005-0000-0000-00004C8F0000}"/>
    <cellStyle name="Normal 8 2 2 3 5 4 2 3" xfId="47470" xr:uid="{00000000-0005-0000-0000-00004D8F0000}"/>
    <cellStyle name="Normal 8 2 2 3 5 4 3" xfId="21451" xr:uid="{00000000-0005-0000-0000-00004E8F0000}"/>
    <cellStyle name="Normal 8 2 2 3 5 4 4" xfId="38797" xr:uid="{00000000-0005-0000-0000-00004F8F0000}"/>
    <cellStyle name="Normal 8 2 2 3 5 5" xfId="9145" xr:uid="{00000000-0005-0000-0000-0000508F0000}"/>
    <cellStyle name="Normal 8 2 2 3 5 5 2" xfId="26498" xr:uid="{00000000-0005-0000-0000-0000518F0000}"/>
    <cellStyle name="Normal 8 2 2 3 5 5 3" xfId="43844" xr:uid="{00000000-0005-0000-0000-0000528F0000}"/>
    <cellStyle name="Normal 8 2 2 3 5 6" xfId="17825" xr:uid="{00000000-0005-0000-0000-0000538F0000}"/>
    <cellStyle name="Normal 8 2 2 3 5 7" xfId="35171" xr:uid="{00000000-0005-0000-0000-0000548F0000}"/>
    <cellStyle name="Normal 8 2 2 3 6" xfId="1893" xr:uid="{00000000-0005-0000-0000-0000558F0000}"/>
    <cellStyle name="Normal 8 2 2 3 6 2" xfId="7675" xr:uid="{00000000-0005-0000-0000-0000568F0000}"/>
    <cellStyle name="Normal 8 2 2 3 6 2 2" xfId="16348" xr:uid="{00000000-0005-0000-0000-0000578F0000}"/>
    <cellStyle name="Normal 8 2 2 3 6 2 2 2" xfId="33701" xr:uid="{00000000-0005-0000-0000-0000588F0000}"/>
    <cellStyle name="Normal 8 2 2 3 6 2 2 3" xfId="51047" xr:uid="{00000000-0005-0000-0000-0000598F0000}"/>
    <cellStyle name="Normal 8 2 2 3 6 2 3" xfId="25028" xr:uid="{00000000-0005-0000-0000-00005A8F0000}"/>
    <cellStyle name="Normal 8 2 2 3 6 2 4" xfId="42374" xr:uid="{00000000-0005-0000-0000-00005B8F0000}"/>
    <cellStyle name="Normal 8 2 2 3 6 3" xfId="3706" xr:uid="{00000000-0005-0000-0000-00005C8F0000}"/>
    <cellStyle name="Normal 8 2 2 3 6 3 2" xfId="12379" xr:uid="{00000000-0005-0000-0000-00005D8F0000}"/>
    <cellStyle name="Normal 8 2 2 3 6 3 2 2" xfId="29732" xr:uid="{00000000-0005-0000-0000-00005E8F0000}"/>
    <cellStyle name="Normal 8 2 2 3 6 3 2 3" xfId="47078" xr:uid="{00000000-0005-0000-0000-00005F8F0000}"/>
    <cellStyle name="Normal 8 2 2 3 6 3 3" xfId="21059" xr:uid="{00000000-0005-0000-0000-0000608F0000}"/>
    <cellStyle name="Normal 8 2 2 3 6 3 4" xfId="38405" xr:uid="{00000000-0005-0000-0000-0000618F0000}"/>
    <cellStyle name="Normal 8 2 2 3 6 4" xfId="10566" xr:uid="{00000000-0005-0000-0000-0000628F0000}"/>
    <cellStyle name="Normal 8 2 2 3 6 4 2" xfId="27919" xr:uid="{00000000-0005-0000-0000-0000638F0000}"/>
    <cellStyle name="Normal 8 2 2 3 6 4 3" xfId="45265" xr:uid="{00000000-0005-0000-0000-0000648F0000}"/>
    <cellStyle name="Normal 8 2 2 3 6 5" xfId="19246" xr:uid="{00000000-0005-0000-0000-0000658F0000}"/>
    <cellStyle name="Normal 8 2 2 3 6 6" xfId="36592" xr:uid="{00000000-0005-0000-0000-0000668F0000}"/>
    <cellStyle name="Normal 8 2 2 3 7" xfId="1207" xr:uid="{00000000-0005-0000-0000-0000678F0000}"/>
    <cellStyle name="Normal 8 2 2 3 7 2" xfId="6989" xr:uid="{00000000-0005-0000-0000-0000688F0000}"/>
    <cellStyle name="Normal 8 2 2 3 7 2 2" xfId="15662" xr:uid="{00000000-0005-0000-0000-0000698F0000}"/>
    <cellStyle name="Normal 8 2 2 3 7 2 2 2" xfId="33015" xr:uid="{00000000-0005-0000-0000-00006A8F0000}"/>
    <cellStyle name="Normal 8 2 2 3 7 2 2 3" xfId="50361" xr:uid="{00000000-0005-0000-0000-00006B8F0000}"/>
    <cellStyle name="Normal 8 2 2 3 7 2 3" xfId="24342" xr:uid="{00000000-0005-0000-0000-00006C8F0000}"/>
    <cellStyle name="Normal 8 2 2 3 7 2 4" xfId="41688" xr:uid="{00000000-0005-0000-0000-00006D8F0000}"/>
    <cellStyle name="Normal 8 2 2 3 7 3" xfId="4833" xr:uid="{00000000-0005-0000-0000-00006E8F0000}"/>
    <cellStyle name="Normal 8 2 2 3 7 3 2" xfId="13506" xr:uid="{00000000-0005-0000-0000-00006F8F0000}"/>
    <cellStyle name="Normal 8 2 2 3 7 3 2 2" xfId="30859" xr:uid="{00000000-0005-0000-0000-0000708F0000}"/>
    <cellStyle name="Normal 8 2 2 3 7 3 2 3" xfId="48205" xr:uid="{00000000-0005-0000-0000-0000718F0000}"/>
    <cellStyle name="Normal 8 2 2 3 7 3 3" xfId="22186" xr:uid="{00000000-0005-0000-0000-0000728F0000}"/>
    <cellStyle name="Normal 8 2 2 3 7 3 4" xfId="39532" xr:uid="{00000000-0005-0000-0000-0000738F0000}"/>
    <cellStyle name="Normal 8 2 2 3 7 4" xfId="9880" xr:uid="{00000000-0005-0000-0000-0000748F0000}"/>
    <cellStyle name="Normal 8 2 2 3 7 4 2" xfId="27233" xr:uid="{00000000-0005-0000-0000-0000758F0000}"/>
    <cellStyle name="Normal 8 2 2 3 7 4 3" xfId="44579" xr:uid="{00000000-0005-0000-0000-0000768F0000}"/>
    <cellStyle name="Normal 8 2 2 3 7 5" xfId="18560" xr:uid="{00000000-0005-0000-0000-0000778F0000}"/>
    <cellStyle name="Normal 8 2 2 3 7 6" xfId="35906" xr:uid="{00000000-0005-0000-0000-0000788F0000}"/>
    <cellStyle name="Normal 8 2 2 3 8" xfId="5862" xr:uid="{00000000-0005-0000-0000-0000798F0000}"/>
    <cellStyle name="Normal 8 2 2 3 8 2" xfId="14535" xr:uid="{00000000-0005-0000-0000-00007A8F0000}"/>
    <cellStyle name="Normal 8 2 2 3 8 2 2" xfId="31888" xr:uid="{00000000-0005-0000-0000-00007B8F0000}"/>
    <cellStyle name="Normal 8 2 2 3 8 2 3" xfId="49234" xr:uid="{00000000-0005-0000-0000-00007C8F0000}"/>
    <cellStyle name="Normal 8 2 2 3 8 3" xfId="23215" xr:uid="{00000000-0005-0000-0000-00007D8F0000}"/>
    <cellStyle name="Normal 8 2 2 3 8 4" xfId="40561" xr:uid="{00000000-0005-0000-0000-00007E8F0000}"/>
    <cellStyle name="Normal 8 2 2 3 9" xfId="3020" xr:uid="{00000000-0005-0000-0000-00007F8F0000}"/>
    <cellStyle name="Normal 8 2 2 3 9 2" xfId="11693" xr:uid="{00000000-0005-0000-0000-0000808F0000}"/>
    <cellStyle name="Normal 8 2 2 3 9 2 2" xfId="29046" xr:uid="{00000000-0005-0000-0000-0000818F0000}"/>
    <cellStyle name="Normal 8 2 2 3 9 2 3" xfId="46392" xr:uid="{00000000-0005-0000-0000-0000828F0000}"/>
    <cellStyle name="Normal 8 2 2 3 9 3" xfId="20373" xr:uid="{00000000-0005-0000-0000-0000838F0000}"/>
    <cellStyle name="Normal 8 2 2 3 9 4" xfId="37719" xr:uid="{00000000-0005-0000-0000-0000848F0000}"/>
    <cellStyle name="Normal 8 2 2 4" xfId="178" xr:uid="{00000000-0005-0000-0000-0000858F0000}"/>
    <cellStyle name="Normal 8 2 2 4 10" xfId="17531" xr:uid="{00000000-0005-0000-0000-0000868F0000}"/>
    <cellStyle name="Normal 8 2 2 4 11" xfId="34877" xr:uid="{00000000-0005-0000-0000-0000878F0000}"/>
    <cellStyle name="Normal 8 2 2 4 2" xfId="668" xr:uid="{00000000-0005-0000-0000-0000888F0000}"/>
    <cellStyle name="Normal 8 2 2 4 2 2" xfId="2481" xr:uid="{00000000-0005-0000-0000-0000898F0000}"/>
    <cellStyle name="Normal 8 2 2 4 2 2 2" xfId="8263" xr:uid="{00000000-0005-0000-0000-00008A8F0000}"/>
    <cellStyle name="Normal 8 2 2 4 2 2 2 2" xfId="16936" xr:uid="{00000000-0005-0000-0000-00008B8F0000}"/>
    <cellStyle name="Normal 8 2 2 4 2 2 2 2 2" xfId="34289" xr:uid="{00000000-0005-0000-0000-00008C8F0000}"/>
    <cellStyle name="Normal 8 2 2 4 2 2 2 2 3" xfId="51635" xr:uid="{00000000-0005-0000-0000-00008D8F0000}"/>
    <cellStyle name="Normal 8 2 2 4 2 2 2 3" xfId="25616" xr:uid="{00000000-0005-0000-0000-00008E8F0000}"/>
    <cellStyle name="Normal 8 2 2 4 2 2 2 4" xfId="42962" xr:uid="{00000000-0005-0000-0000-00008F8F0000}"/>
    <cellStyle name="Normal 8 2 2 4 2 2 3" xfId="4294" xr:uid="{00000000-0005-0000-0000-0000908F0000}"/>
    <cellStyle name="Normal 8 2 2 4 2 2 3 2" xfId="12967" xr:uid="{00000000-0005-0000-0000-0000918F0000}"/>
    <cellStyle name="Normal 8 2 2 4 2 2 3 2 2" xfId="30320" xr:uid="{00000000-0005-0000-0000-0000928F0000}"/>
    <cellStyle name="Normal 8 2 2 4 2 2 3 2 3" xfId="47666" xr:uid="{00000000-0005-0000-0000-0000938F0000}"/>
    <cellStyle name="Normal 8 2 2 4 2 2 3 3" xfId="21647" xr:uid="{00000000-0005-0000-0000-0000948F0000}"/>
    <cellStyle name="Normal 8 2 2 4 2 2 3 4" xfId="38993" xr:uid="{00000000-0005-0000-0000-0000958F0000}"/>
    <cellStyle name="Normal 8 2 2 4 2 2 4" xfId="11154" xr:uid="{00000000-0005-0000-0000-0000968F0000}"/>
    <cellStyle name="Normal 8 2 2 4 2 2 4 2" xfId="28507" xr:uid="{00000000-0005-0000-0000-0000978F0000}"/>
    <cellStyle name="Normal 8 2 2 4 2 2 4 3" xfId="45853" xr:uid="{00000000-0005-0000-0000-0000988F0000}"/>
    <cellStyle name="Normal 8 2 2 4 2 2 5" xfId="19834" xr:uid="{00000000-0005-0000-0000-0000998F0000}"/>
    <cellStyle name="Normal 8 2 2 4 2 2 6" xfId="37180" xr:uid="{00000000-0005-0000-0000-00009A8F0000}"/>
    <cellStyle name="Normal 8 2 2 4 2 3" xfId="1403" xr:uid="{00000000-0005-0000-0000-00009B8F0000}"/>
    <cellStyle name="Normal 8 2 2 4 2 3 2" xfId="7185" xr:uid="{00000000-0005-0000-0000-00009C8F0000}"/>
    <cellStyle name="Normal 8 2 2 4 2 3 2 2" xfId="15858" xr:uid="{00000000-0005-0000-0000-00009D8F0000}"/>
    <cellStyle name="Normal 8 2 2 4 2 3 2 2 2" xfId="33211" xr:uid="{00000000-0005-0000-0000-00009E8F0000}"/>
    <cellStyle name="Normal 8 2 2 4 2 3 2 2 3" xfId="50557" xr:uid="{00000000-0005-0000-0000-00009F8F0000}"/>
    <cellStyle name="Normal 8 2 2 4 2 3 2 3" xfId="24538" xr:uid="{00000000-0005-0000-0000-0000A08F0000}"/>
    <cellStyle name="Normal 8 2 2 4 2 3 2 4" xfId="41884" xr:uid="{00000000-0005-0000-0000-0000A18F0000}"/>
    <cellStyle name="Normal 8 2 2 4 2 3 3" xfId="5029" xr:uid="{00000000-0005-0000-0000-0000A28F0000}"/>
    <cellStyle name="Normal 8 2 2 4 2 3 3 2" xfId="13702" xr:uid="{00000000-0005-0000-0000-0000A38F0000}"/>
    <cellStyle name="Normal 8 2 2 4 2 3 3 2 2" xfId="31055" xr:uid="{00000000-0005-0000-0000-0000A48F0000}"/>
    <cellStyle name="Normal 8 2 2 4 2 3 3 2 3" xfId="48401" xr:uid="{00000000-0005-0000-0000-0000A58F0000}"/>
    <cellStyle name="Normal 8 2 2 4 2 3 3 3" xfId="22382" xr:uid="{00000000-0005-0000-0000-0000A68F0000}"/>
    <cellStyle name="Normal 8 2 2 4 2 3 3 4" xfId="39728" xr:uid="{00000000-0005-0000-0000-0000A78F0000}"/>
    <cellStyle name="Normal 8 2 2 4 2 3 4" xfId="10076" xr:uid="{00000000-0005-0000-0000-0000A88F0000}"/>
    <cellStyle name="Normal 8 2 2 4 2 3 4 2" xfId="27429" xr:uid="{00000000-0005-0000-0000-0000A98F0000}"/>
    <cellStyle name="Normal 8 2 2 4 2 3 4 3" xfId="44775" xr:uid="{00000000-0005-0000-0000-0000AA8F0000}"/>
    <cellStyle name="Normal 8 2 2 4 2 3 5" xfId="18756" xr:uid="{00000000-0005-0000-0000-0000AB8F0000}"/>
    <cellStyle name="Normal 8 2 2 4 2 3 6" xfId="36102" xr:uid="{00000000-0005-0000-0000-0000AC8F0000}"/>
    <cellStyle name="Normal 8 2 2 4 2 4" xfId="6450" xr:uid="{00000000-0005-0000-0000-0000AD8F0000}"/>
    <cellStyle name="Normal 8 2 2 4 2 4 2" xfId="15123" xr:uid="{00000000-0005-0000-0000-0000AE8F0000}"/>
    <cellStyle name="Normal 8 2 2 4 2 4 2 2" xfId="32476" xr:uid="{00000000-0005-0000-0000-0000AF8F0000}"/>
    <cellStyle name="Normal 8 2 2 4 2 4 2 3" xfId="49822" xr:uid="{00000000-0005-0000-0000-0000B08F0000}"/>
    <cellStyle name="Normal 8 2 2 4 2 4 3" xfId="23803" xr:uid="{00000000-0005-0000-0000-0000B18F0000}"/>
    <cellStyle name="Normal 8 2 2 4 2 4 4" xfId="41149" xr:uid="{00000000-0005-0000-0000-0000B28F0000}"/>
    <cellStyle name="Normal 8 2 2 4 2 5" xfId="3216" xr:uid="{00000000-0005-0000-0000-0000B38F0000}"/>
    <cellStyle name="Normal 8 2 2 4 2 5 2" xfId="11889" xr:uid="{00000000-0005-0000-0000-0000B48F0000}"/>
    <cellStyle name="Normal 8 2 2 4 2 5 2 2" xfId="29242" xr:uid="{00000000-0005-0000-0000-0000B58F0000}"/>
    <cellStyle name="Normal 8 2 2 4 2 5 2 3" xfId="46588" xr:uid="{00000000-0005-0000-0000-0000B68F0000}"/>
    <cellStyle name="Normal 8 2 2 4 2 5 3" xfId="20569" xr:uid="{00000000-0005-0000-0000-0000B78F0000}"/>
    <cellStyle name="Normal 8 2 2 4 2 5 4" xfId="37915" xr:uid="{00000000-0005-0000-0000-0000B88F0000}"/>
    <cellStyle name="Normal 8 2 2 4 2 6" xfId="9341" xr:uid="{00000000-0005-0000-0000-0000B98F0000}"/>
    <cellStyle name="Normal 8 2 2 4 2 6 2" xfId="26694" xr:uid="{00000000-0005-0000-0000-0000BA8F0000}"/>
    <cellStyle name="Normal 8 2 2 4 2 6 3" xfId="44040" xr:uid="{00000000-0005-0000-0000-0000BB8F0000}"/>
    <cellStyle name="Normal 8 2 2 4 2 7" xfId="18021" xr:uid="{00000000-0005-0000-0000-0000BC8F0000}"/>
    <cellStyle name="Normal 8 2 2 4 2 8" xfId="35367" xr:uid="{00000000-0005-0000-0000-0000BD8F0000}"/>
    <cellStyle name="Normal 8 2 2 4 3" xfId="913" xr:uid="{00000000-0005-0000-0000-0000BE8F0000}"/>
    <cellStyle name="Normal 8 2 2 4 3 2" xfId="2726" xr:uid="{00000000-0005-0000-0000-0000BF8F0000}"/>
    <cellStyle name="Normal 8 2 2 4 3 2 2" xfId="8508" xr:uid="{00000000-0005-0000-0000-0000C08F0000}"/>
    <cellStyle name="Normal 8 2 2 4 3 2 2 2" xfId="17181" xr:uid="{00000000-0005-0000-0000-0000C18F0000}"/>
    <cellStyle name="Normal 8 2 2 4 3 2 2 2 2" xfId="34534" xr:uid="{00000000-0005-0000-0000-0000C28F0000}"/>
    <cellStyle name="Normal 8 2 2 4 3 2 2 2 3" xfId="51880" xr:uid="{00000000-0005-0000-0000-0000C38F0000}"/>
    <cellStyle name="Normal 8 2 2 4 3 2 2 3" xfId="25861" xr:uid="{00000000-0005-0000-0000-0000C48F0000}"/>
    <cellStyle name="Normal 8 2 2 4 3 2 2 4" xfId="43207" xr:uid="{00000000-0005-0000-0000-0000C58F0000}"/>
    <cellStyle name="Normal 8 2 2 4 3 2 3" xfId="4539" xr:uid="{00000000-0005-0000-0000-0000C68F0000}"/>
    <cellStyle name="Normal 8 2 2 4 3 2 3 2" xfId="13212" xr:uid="{00000000-0005-0000-0000-0000C78F0000}"/>
    <cellStyle name="Normal 8 2 2 4 3 2 3 2 2" xfId="30565" xr:uid="{00000000-0005-0000-0000-0000C88F0000}"/>
    <cellStyle name="Normal 8 2 2 4 3 2 3 2 3" xfId="47911" xr:uid="{00000000-0005-0000-0000-0000C98F0000}"/>
    <cellStyle name="Normal 8 2 2 4 3 2 3 3" xfId="21892" xr:uid="{00000000-0005-0000-0000-0000CA8F0000}"/>
    <cellStyle name="Normal 8 2 2 4 3 2 3 4" xfId="39238" xr:uid="{00000000-0005-0000-0000-0000CB8F0000}"/>
    <cellStyle name="Normal 8 2 2 4 3 2 4" xfId="11399" xr:uid="{00000000-0005-0000-0000-0000CC8F0000}"/>
    <cellStyle name="Normal 8 2 2 4 3 2 4 2" xfId="28752" xr:uid="{00000000-0005-0000-0000-0000CD8F0000}"/>
    <cellStyle name="Normal 8 2 2 4 3 2 4 3" xfId="46098" xr:uid="{00000000-0005-0000-0000-0000CE8F0000}"/>
    <cellStyle name="Normal 8 2 2 4 3 2 5" xfId="20079" xr:uid="{00000000-0005-0000-0000-0000CF8F0000}"/>
    <cellStyle name="Normal 8 2 2 4 3 2 6" xfId="37425" xr:uid="{00000000-0005-0000-0000-0000D08F0000}"/>
    <cellStyle name="Normal 8 2 2 4 3 3" xfId="1648" xr:uid="{00000000-0005-0000-0000-0000D18F0000}"/>
    <cellStyle name="Normal 8 2 2 4 3 3 2" xfId="7430" xr:uid="{00000000-0005-0000-0000-0000D28F0000}"/>
    <cellStyle name="Normal 8 2 2 4 3 3 2 2" xfId="16103" xr:uid="{00000000-0005-0000-0000-0000D38F0000}"/>
    <cellStyle name="Normal 8 2 2 4 3 3 2 2 2" xfId="33456" xr:uid="{00000000-0005-0000-0000-0000D48F0000}"/>
    <cellStyle name="Normal 8 2 2 4 3 3 2 2 3" xfId="50802" xr:uid="{00000000-0005-0000-0000-0000D58F0000}"/>
    <cellStyle name="Normal 8 2 2 4 3 3 2 3" xfId="24783" xr:uid="{00000000-0005-0000-0000-0000D68F0000}"/>
    <cellStyle name="Normal 8 2 2 4 3 3 2 4" xfId="42129" xr:uid="{00000000-0005-0000-0000-0000D78F0000}"/>
    <cellStyle name="Normal 8 2 2 4 3 3 3" xfId="5274" xr:uid="{00000000-0005-0000-0000-0000D88F0000}"/>
    <cellStyle name="Normal 8 2 2 4 3 3 3 2" xfId="13947" xr:uid="{00000000-0005-0000-0000-0000D98F0000}"/>
    <cellStyle name="Normal 8 2 2 4 3 3 3 2 2" xfId="31300" xr:uid="{00000000-0005-0000-0000-0000DA8F0000}"/>
    <cellStyle name="Normal 8 2 2 4 3 3 3 2 3" xfId="48646" xr:uid="{00000000-0005-0000-0000-0000DB8F0000}"/>
    <cellStyle name="Normal 8 2 2 4 3 3 3 3" xfId="22627" xr:uid="{00000000-0005-0000-0000-0000DC8F0000}"/>
    <cellStyle name="Normal 8 2 2 4 3 3 3 4" xfId="39973" xr:uid="{00000000-0005-0000-0000-0000DD8F0000}"/>
    <cellStyle name="Normal 8 2 2 4 3 3 4" xfId="10321" xr:uid="{00000000-0005-0000-0000-0000DE8F0000}"/>
    <cellStyle name="Normal 8 2 2 4 3 3 4 2" xfId="27674" xr:uid="{00000000-0005-0000-0000-0000DF8F0000}"/>
    <cellStyle name="Normal 8 2 2 4 3 3 4 3" xfId="45020" xr:uid="{00000000-0005-0000-0000-0000E08F0000}"/>
    <cellStyle name="Normal 8 2 2 4 3 3 5" xfId="19001" xr:uid="{00000000-0005-0000-0000-0000E18F0000}"/>
    <cellStyle name="Normal 8 2 2 4 3 3 6" xfId="36347" xr:uid="{00000000-0005-0000-0000-0000E28F0000}"/>
    <cellStyle name="Normal 8 2 2 4 3 4" xfId="6695" xr:uid="{00000000-0005-0000-0000-0000E38F0000}"/>
    <cellStyle name="Normal 8 2 2 4 3 4 2" xfId="15368" xr:uid="{00000000-0005-0000-0000-0000E48F0000}"/>
    <cellStyle name="Normal 8 2 2 4 3 4 2 2" xfId="32721" xr:uid="{00000000-0005-0000-0000-0000E58F0000}"/>
    <cellStyle name="Normal 8 2 2 4 3 4 2 3" xfId="50067" xr:uid="{00000000-0005-0000-0000-0000E68F0000}"/>
    <cellStyle name="Normal 8 2 2 4 3 4 3" xfId="24048" xr:uid="{00000000-0005-0000-0000-0000E78F0000}"/>
    <cellStyle name="Normal 8 2 2 4 3 4 4" xfId="41394" xr:uid="{00000000-0005-0000-0000-0000E88F0000}"/>
    <cellStyle name="Normal 8 2 2 4 3 5" xfId="3461" xr:uid="{00000000-0005-0000-0000-0000E98F0000}"/>
    <cellStyle name="Normal 8 2 2 4 3 5 2" xfId="12134" xr:uid="{00000000-0005-0000-0000-0000EA8F0000}"/>
    <cellStyle name="Normal 8 2 2 4 3 5 2 2" xfId="29487" xr:uid="{00000000-0005-0000-0000-0000EB8F0000}"/>
    <cellStyle name="Normal 8 2 2 4 3 5 2 3" xfId="46833" xr:uid="{00000000-0005-0000-0000-0000EC8F0000}"/>
    <cellStyle name="Normal 8 2 2 4 3 5 3" xfId="20814" xr:uid="{00000000-0005-0000-0000-0000ED8F0000}"/>
    <cellStyle name="Normal 8 2 2 4 3 5 4" xfId="38160" xr:uid="{00000000-0005-0000-0000-0000EE8F0000}"/>
    <cellStyle name="Normal 8 2 2 4 3 6" xfId="9586" xr:uid="{00000000-0005-0000-0000-0000EF8F0000}"/>
    <cellStyle name="Normal 8 2 2 4 3 6 2" xfId="26939" xr:uid="{00000000-0005-0000-0000-0000F08F0000}"/>
    <cellStyle name="Normal 8 2 2 4 3 6 3" xfId="44285" xr:uid="{00000000-0005-0000-0000-0000F18F0000}"/>
    <cellStyle name="Normal 8 2 2 4 3 7" xfId="18266" xr:uid="{00000000-0005-0000-0000-0000F28F0000}"/>
    <cellStyle name="Normal 8 2 2 4 3 8" xfId="35612" xr:uid="{00000000-0005-0000-0000-0000F38F0000}"/>
    <cellStyle name="Normal 8 2 2 4 4" xfId="423" xr:uid="{00000000-0005-0000-0000-0000F48F0000}"/>
    <cellStyle name="Normal 8 2 2 4 4 2" xfId="2236" xr:uid="{00000000-0005-0000-0000-0000F58F0000}"/>
    <cellStyle name="Normal 8 2 2 4 4 2 2" xfId="8018" xr:uid="{00000000-0005-0000-0000-0000F68F0000}"/>
    <cellStyle name="Normal 8 2 2 4 4 2 2 2" xfId="16691" xr:uid="{00000000-0005-0000-0000-0000F78F0000}"/>
    <cellStyle name="Normal 8 2 2 4 4 2 2 2 2" xfId="34044" xr:uid="{00000000-0005-0000-0000-0000F88F0000}"/>
    <cellStyle name="Normal 8 2 2 4 4 2 2 2 3" xfId="51390" xr:uid="{00000000-0005-0000-0000-0000F98F0000}"/>
    <cellStyle name="Normal 8 2 2 4 4 2 2 3" xfId="25371" xr:uid="{00000000-0005-0000-0000-0000FA8F0000}"/>
    <cellStyle name="Normal 8 2 2 4 4 2 2 4" xfId="42717" xr:uid="{00000000-0005-0000-0000-0000FB8F0000}"/>
    <cellStyle name="Normal 8 2 2 4 4 2 3" xfId="5519" xr:uid="{00000000-0005-0000-0000-0000FC8F0000}"/>
    <cellStyle name="Normal 8 2 2 4 4 2 3 2" xfId="14192" xr:uid="{00000000-0005-0000-0000-0000FD8F0000}"/>
    <cellStyle name="Normal 8 2 2 4 4 2 3 2 2" xfId="31545" xr:uid="{00000000-0005-0000-0000-0000FE8F0000}"/>
    <cellStyle name="Normal 8 2 2 4 4 2 3 2 3" xfId="48891" xr:uid="{00000000-0005-0000-0000-0000FF8F0000}"/>
    <cellStyle name="Normal 8 2 2 4 4 2 3 3" xfId="22872" xr:uid="{00000000-0005-0000-0000-000000900000}"/>
    <cellStyle name="Normal 8 2 2 4 4 2 3 4" xfId="40218" xr:uid="{00000000-0005-0000-0000-000001900000}"/>
    <cellStyle name="Normal 8 2 2 4 4 2 4" xfId="10909" xr:uid="{00000000-0005-0000-0000-000002900000}"/>
    <cellStyle name="Normal 8 2 2 4 4 2 4 2" xfId="28262" xr:uid="{00000000-0005-0000-0000-000003900000}"/>
    <cellStyle name="Normal 8 2 2 4 4 2 4 3" xfId="45608" xr:uid="{00000000-0005-0000-0000-000004900000}"/>
    <cellStyle name="Normal 8 2 2 4 4 2 5" xfId="19589" xr:uid="{00000000-0005-0000-0000-000005900000}"/>
    <cellStyle name="Normal 8 2 2 4 4 2 6" xfId="36935" xr:uid="{00000000-0005-0000-0000-000006900000}"/>
    <cellStyle name="Normal 8 2 2 4 4 3" xfId="6205" xr:uid="{00000000-0005-0000-0000-000007900000}"/>
    <cellStyle name="Normal 8 2 2 4 4 3 2" xfId="14878" xr:uid="{00000000-0005-0000-0000-000008900000}"/>
    <cellStyle name="Normal 8 2 2 4 4 3 2 2" xfId="32231" xr:uid="{00000000-0005-0000-0000-000009900000}"/>
    <cellStyle name="Normal 8 2 2 4 4 3 2 3" xfId="49577" xr:uid="{00000000-0005-0000-0000-00000A900000}"/>
    <cellStyle name="Normal 8 2 2 4 4 3 3" xfId="23558" xr:uid="{00000000-0005-0000-0000-00000B900000}"/>
    <cellStyle name="Normal 8 2 2 4 4 3 4" xfId="40904" xr:uid="{00000000-0005-0000-0000-00000C900000}"/>
    <cellStyle name="Normal 8 2 2 4 4 4" xfId="4049" xr:uid="{00000000-0005-0000-0000-00000D900000}"/>
    <cellStyle name="Normal 8 2 2 4 4 4 2" xfId="12722" xr:uid="{00000000-0005-0000-0000-00000E900000}"/>
    <cellStyle name="Normal 8 2 2 4 4 4 2 2" xfId="30075" xr:uid="{00000000-0005-0000-0000-00000F900000}"/>
    <cellStyle name="Normal 8 2 2 4 4 4 2 3" xfId="47421" xr:uid="{00000000-0005-0000-0000-000010900000}"/>
    <cellStyle name="Normal 8 2 2 4 4 4 3" xfId="21402" xr:uid="{00000000-0005-0000-0000-000011900000}"/>
    <cellStyle name="Normal 8 2 2 4 4 4 4" xfId="38748" xr:uid="{00000000-0005-0000-0000-000012900000}"/>
    <cellStyle name="Normal 8 2 2 4 4 5" xfId="9096" xr:uid="{00000000-0005-0000-0000-000013900000}"/>
    <cellStyle name="Normal 8 2 2 4 4 5 2" xfId="26449" xr:uid="{00000000-0005-0000-0000-000014900000}"/>
    <cellStyle name="Normal 8 2 2 4 4 5 3" xfId="43795" xr:uid="{00000000-0005-0000-0000-000015900000}"/>
    <cellStyle name="Normal 8 2 2 4 4 6" xfId="17776" xr:uid="{00000000-0005-0000-0000-000016900000}"/>
    <cellStyle name="Normal 8 2 2 4 4 7" xfId="35122" xr:uid="{00000000-0005-0000-0000-000017900000}"/>
    <cellStyle name="Normal 8 2 2 4 5" xfId="1991" xr:uid="{00000000-0005-0000-0000-000018900000}"/>
    <cellStyle name="Normal 8 2 2 4 5 2" xfId="7773" xr:uid="{00000000-0005-0000-0000-000019900000}"/>
    <cellStyle name="Normal 8 2 2 4 5 2 2" xfId="16446" xr:uid="{00000000-0005-0000-0000-00001A900000}"/>
    <cellStyle name="Normal 8 2 2 4 5 2 2 2" xfId="33799" xr:uid="{00000000-0005-0000-0000-00001B900000}"/>
    <cellStyle name="Normal 8 2 2 4 5 2 2 3" xfId="51145" xr:uid="{00000000-0005-0000-0000-00001C900000}"/>
    <cellStyle name="Normal 8 2 2 4 5 2 3" xfId="25126" xr:uid="{00000000-0005-0000-0000-00001D900000}"/>
    <cellStyle name="Normal 8 2 2 4 5 2 4" xfId="42472" xr:uid="{00000000-0005-0000-0000-00001E900000}"/>
    <cellStyle name="Normal 8 2 2 4 5 3" xfId="3804" xr:uid="{00000000-0005-0000-0000-00001F900000}"/>
    <cellStyle name="Normal 8 2 2 4 5 3 2" xfId="12477" xr:uid="{00000000-0005-0000-0000-000020900000}"/>
    <cellStyle name="Normal 8 2 2 4 5 3 2 2" xfId="29830" xr:uid="{00000000-0005-0000-0000-000021900000}"/>
    <cellStyle name="Normal 8 2 2 4 5 3 2 3" xfId="47176" xr:uid="{00000000-0005-0000-0000-000022900000}"/>
    <cellStyle name="Normal 8 2 2 4 5 3 3" xfId="21157" xr:uid="{00000000-0005-0000-0000-000023900000}"/>
    <cellStyle name="Normal 8 2 2 4 5 3 4" xfId="38503" xr:uid="{00000000-0005-0000-0000-000024900000}"/>
    <cellStyle name="Normal 8 2 2 4 5 4" xfId="10664" xr:uid="{00000000-0005-0000-0000-000025900000}"/>
    <cellStyle name="Normal 8 2 2 4 5 4 2" xfId="28017" xr:uid="{00000000-0005-0000-0000-000026900000}"/>
    <cellStyle name="Normal 8 2 2 4 5 4 3" xfId="45363" xr:uid="{00000000-0005-0000-0000-000027900000}"/>
    <cellStyle name="Normal 8 2 2 4 5 5" xfId="19344" xr:uid="{00000000-0005-0000-0000-000028900000}"/>
    <cellStyle name="Normal 8 2 2 4 5 6" xfId="36690" xr:uid="{00000000-0005-0000-0000-000029900000}"/>
    <cellStyle name="Normal 8 2 2 4 6" xfId="1158" xr:uid="{00000000-0005-0000-0000-00002A900000}"/>
    <cellStyle name="Normal 8 2 2 4 6 2" xfId="6940" xr:uid="{00000000-0005-0000-0000-00002B900000}"/>
    <cellStyle name="Normal 8 2 2 4 6 2 2" xfId="15613" xr:uid="{00000000-0005-0000-0000-00002C900000}"/>
    <cellStyle name="Normal 8 2 2 4 6 2 2 2" xfId="32966" xr:uid="{00000000-0005-0000-0000-00002D900000}"/>
    <cellStyle name="Normal 8 2 2 4 6 2 2 3" xfId="50312" xr:uid="{00000000-0005-0000-0000-00002E900000}"/>
    <cellStyle name="Normal 8 2 2 4 6 2 3" xfId="24293" xr:uid="{00000000-0005-0000-0000-00002F900000}"/>
    <cellStyle name="Normal 8 2 2 4 6 2 4" xfId="41639" xr:uid="{00000000-0005-0000-0000-000030900000}"/>
    <cellStyle name="Normal 8 2 2 4 6 3" xfId="4784" xr:uid="{00000000-0005-0000-0000-000031900000}"/>
    <cellStyle name="Normal 8 2 2 4 6 3 2" xfId="13457" xr:uid="{00000000-0005-0000-0000-000032900000}"/>
    <cellStyle name="Normal 8 2 2 4 6 3 2 2" xfId="30810" xr:uid="{00000000-0005-0000-0000-000033900000}"/>
    <cellStyle name="Normal 8 2 2 4 6 3 2 3" xfId="48156" xr:uid="{00000000-0005-0000-0000-000034900000}"/>
    <cellStyle name="Normal 8 2 2 4 6 3 3" xfId="22137" xr:uid="{00000000-0005-0000-0000-000035900000}"/>
    <cellStyle name="Normal 8 2 2 4 6 3 4" xfId="39483" xr:uid="{00000000-0005-0000-0000-000036900000}"/>
    <cellStyle name="Normal 8 2 2 4 6 4" xfId="9831" xr:uid="{00000000-0005-0000-0000-000037900000}"/>
    <cellStyle name="Normal 8 2 2 4 6 4 2" xfId="27184" xr:uid="{00000000-0005-0000-0000-000038900000}"/>
    <cellStyle name="Normal 8 2 2 4 6 4 3" xfId="44530" xr:uid="{00000000-0005-0000-0000-000039900000}"/>
    <cellStyle name="Normal 8 2 2 4 6 5" xfId="18511" xr:uid="{00000000-0005-0000-0000-00003A900000}"/>
    <cellStyle name="Normal 8 2 2 4 6 6" xfId="35857" xr:uid="{00000000-0005-0000-0000-00003B900000}"/>
    <cellStyle name="Normal 8 2 2 4 7" xfId="5960" xr:uid="{00000000-0005-0000-0000-00003C900000}"/>
    <cellStyle name="Normal 8 2 2 4 7 2" xfId="14633" xr:uid="{00000000-0005-0000-0000-00003D900000}"/>
    <cellStyle name="Normal 8 2 2 4 7 2 2" xfId="31986" xr:uid="{00000000-0005-0000-0000-00003E900000}"/>
    <cellStyle name="Normal 8 2 2 4 7 2 3" xfId="49332" xr:uid="{00000000-0005-0000-0000-00003F900000}"/>
    <cellStyle name="Normal 8 2 2 4 7 3" xfId="23313" xr:uid="{00000000-0005-0000-0000-000040900000}"/>
    <cellStyle name="Normal 8 2 2 4 7 4" xfId="40659" xr:uid="{00000000-0005-0000-0000-000041900000}"/>
    <cellStyle name="Normal 8 2 2 4 8" xfId="2971" xr:uid="{00000000-0005-0000-0000-000042900000}"/>
    <cellStyle name="Normal 8 2 2 4 8 2" xfId="11644" xr:uid="{00000000-0005-0000-0000-000043900000}"/>
    <cellStyle name="Normal 8 2 2 4 8 2 2" xfId="28997" xr:uid="{00000000-0005-0000-0000-000044900000}"/>
    <cellStyle name="Normal 8 2 2 4 8 2 3" xfId="46343" xr:uid="{00000000-0005-0000-0000-000045900000}"/>
    <cellStyle name="Normal 8 2 2 4 8 3" xfId="20324" xr:uid="{00000000-0005-0000-0000-000046900000}"/>
    <cellStyle name="Normal 8 2 2 4 8 4" xfId="37670" xr:uid="{00000000-0005-0000-0000-000047900000}"/>
    <cellStyle name="Normal 8 2 2 4 9" xfId="8851" xr:uid="{00000000-0005-0000-0000-000048900000}"/>
    <cellStyle name="Normal 8 2 2 4 9 2" xfId="26204" xr:uid="{00000000-0005-0000-0000-000049900000}"/>
    <cellStyle name="Normal 8 2 2 4 9 3" xfId="43550" xr:uid="{00000000-0005-0000-0000-00004A900000}"/>
    <cellStyle name="Normal 8 2 2 5" xfId="276" xr:uid="{00000000-0005-0000-0000-00004B900000}"/>
    <cellStyle name="Normal 8 2 2 5 10" xfId="34975" xr:uid="{00000000-0005-0000-0000-00004C900000}"/>
    <cellStyle name="Normal 8 2 2 5 2" xfId="1011" xr:uid="{00000000-0005-0000-0000-00004D900000}"/>
    <cellStyle name="Normal 8 2 2 5 2 2" xfId="2824" xr:uid="{00000000-0005-0000-0000-00004E900000}"/>
    <cellStyle name="Normal 8 2 2 5 2 2 2" xfId="8606" xr:uid="{00000000-0005-0000-0000-00004F900000}"/>
    <cellStyle name="Normal 8 2 2 5 2 2 2 2" xfId="17279" xr:uid="{00000000-0005-0000-0000-000050900000}"/>
    <cellStyle name="Normal 8 2 2 5 2 2 2 2 2" xfId="34632" xr:uid="{00000000-0005-0000-0000-000051900000}"/>
    <cellStyle name="Normal 8 2 2 5 2 2 2 2 3" xfId="51978" xr:uid="{00000000-0005-0000-0000-000052900000}"/>
    <cellStyle name="Normal 8 2 2 5 2 2 2 3" xfId="25959" xr:uid="{00000000-0005-0000-0000-000053900000}"/>
    <cellStyle name="Normal 8 2 2 5 2 2 2 4" xfId="43305" xr:uid="{00000000-0005-0000-0000-000054900000}"/>
    <cellStyle name="Normal 8 2 2 5 2 2 3" xfId="4637" xr:uid="{00000000-0005-0000-0000-000055900000}"/>
    <cellStyle name="Normal 8 2 2 5 2 2 3 2" xfId="13310" xr:uid="{00000000-0005-0000-0000-000056900000}"/>
    <cellStyle name="Normal 8 2 2 5 2 2 3 2 2" xfId="30663" xr:uid="{00000000-0005-0000-0000-000057900000}"/>
    <cellStyle name="Normal 8 2 2 5 2 2 3 2 3" xfId="48009" xr:uid="{00000000-0005-0000-0000-000058900000}"/>
    <cellStyle name="Normal 8 2 2 5 2 2 3 3" xfId="21990" xr:uid="{00000000-0005-0000-0000-000059900000}"/>
    <cellStyle name="Normal 8 2 2 5 2 2 3 4" xfId="39336" xr:uid="{00000000-0005-0000-0000-00005A900000}"/>
    <cellStyle name="Normal 8 2 2 5 2 2 4" xfId="11497" xr:uid="{00000000-0005-0000-0000-00005B900000}"/>
    <cellStyle name="Normal 8 2 2 5 2 2 4 2" xfId="28850" xr:uid="{00000000-0005-0000-0000-00005C900000}"/>
    <cellStyle name="Normal 8 2 2 5 2 2 4 3" xfId="46196" xr:uid="{00000000-0005-0000-0000-00005D900000}"/>
    <cellStyle name="Normal 8 2 2 5 2 2 5" xfId="20177" xr:uid="{00000000-0005-0000-0000-00005E900000}"/>
    <cellStyle name="Normal 8 2 2 5 2 2 6" xfId="37523" xr:uid="{00000000-0005-0000-0000-00005F900000}"/>
    <cellStyle name="Normal 8 2 2 5 2 3" xfId="1746" xr:uid="{00000000-0005-0000-0000-000060900000}"/>
    <cellStyle name="Normal 8 2 2 5 2 3 2" xfId="7528" xr:uid="{00000000-0005-0000-0000-000061900000}"/>
    <cellStyle name="Normal 8 2 2 5 2 3 2 2" xfId="16201" xr:uid="{00000000-0005-0000-0000-000062900000}"/>
    <cellStyle name="Normal 8 2 2 5 2 3 2 2 2" xfId="33554" xr:uid="{00000000-0005-0000-0000-000063900000}"/>
    <cellStyle name="Normal 8 2 2 5 2 3 2 2 3" xfId="50900" xr:uid="{00000000-0005-0000-0000-000064900000}"/>
    <cellStyle name="Normal 8 2 2 5 2 3 2 3" xfId="24881" xr:uid="{00000000-0005-0000-0000-000065900000}"/>
    <cellStyle name="Normal 8 2 2 5 2 3 2 4" xfId="42227" xr:uid="{00000000-0005-0000-0000-000066900000}"/>
    <cellStyle name="Normal 8 2 2 5 2 3 3" xfId="5372" xr:uid="{00000000-0005-0000-0000-000067900000}"/>
    <cellStyle name="Normal 8 2 2 5 2 3 3 2" xfId="14045" xr:uid="{00000000-0005-0000-0000-000068900000}"/>
    <cellStyle name="Normal 8 2 2 5 2 3 3 2 2" xfId="31398" xr:uid="{00000000-0005-0000-0000-000069900000}"/>
    <cellStyle name="Normal 8 2 2 5 2 3 3 2 3" xfId="48744" xr:uid="{00000000-0005-0000-0000-00006A900000}"/>
    <cellStyle name="Normal 8 2 2 5 2 3 3 3" xfId="22725" xr:uid="{00000000-0005-0000-0000-00006B900000}"/>
    <cellStyle name="Normal 8 2 2 5 2 3 3 4" xfId="40071" xr:uid="{00000000-0005-0000-0000-00006C900000}"/>
    <cellStyle name="Normal 8 2 2 5 2 3 4" xfId="10419" xr:uid="{00000000-0005-0000-0000-00006D900000}"/>
    <cellStyle name="Normal 8 2 2 5 2 3 4 2" xfId="27772" xr:uid="{00000000-0005-0000-0000-00006E900000}"/>
    <cellStyle name="Normal 8 2 2 5 2 3 4 3" xfId="45118" xr:uid="{00000000-0005-0000-0000-00006F900000}"/>
    <cellStyle name="Normal 8 2 2 5 2 3 5" xfId="19099" xr:uid="{00000000-0005-0000-0000-000070900000}"/>
    <cellStyle name="Normal 8 2 2 5 2 3 6" xfId="36445" xr:uid="{00000000-0005-0000-0000-000071900000}"/>
    <cellStyle name="Normal 8 2 2 5 2 4" xfId="6793" xr:uid="{00000000-0005-0000-0000-000072900000}"/>
    <cellStyle name="Normal 8 2 2 5 2 4 2" xfId="15466" xr:uid="{00000000-0005-0000-0000-000073900000}"/>
    <cellStyle name="Normal 8 2 2 5 2 4 2 2" xfId="32819" xr:uid="{00000000-0005-0000-0000-000074900000}"/>
    <cellStyle name="Normal 8 2 2 5 2 4 2 3" xfId="50165" xr:uid="{00000000-0005-0000-0000-000075900000}"/>
    <cellStyle name="Normal 8 2 2 5 2 4 3" xfId="24146" xr:uid="{00000000-0005-0000-0000-000076900000}"/>
    <cellStyle name="Normal 8 2 2 5 2 4 4" xfId="41492" xr:uid="{00000000-0005-0000-0000-000077900000}"/>
    <cellStyle name="Normal 8 2 2 5 2 5" xfId="3559" xr:uid="{00000000-0005-0000-0000-000078900000}"/>
    <cellStyle name="Normal 8 2 2 5 2 5 2" xfId="12232" xr:uid="{00000000-0005-0000-0000-000079900000}"/>
    <cellStyle name="Normal 8 2 2 5 2 5 2 2" xfId="29585" xr:uid="{00000000-0005-0000-0000-00007A900000}"/>
    <cellStyle name="Normal 8 2 2 5 2 5 2 3" xfId="46931" xr:uid="{00000000-0005-0000-0000-00007B900000}"/>
    <cellStyle name="Normal 8 2 2 5 2 5 3" xfId="20912" xr:uid="{00000000-0005-0000-0000-00007C900000}"/>
    <cellStyle name="Normal 8 2 2 5 2 5 4" xfId="38258" xr:uid="{00000000-0005-0000-0000-00007D900000}"/>
    <cellStyle name="Normal 8 2 2 5 2 6" xfId="9684" xr:uid="{00000000-0005-0000-0000-00007E900000}"/>
    <cellStyle name="Normal 8 2 2 5 2 6 2" xfId="27037" xr:uid="{00000000-0005-0000-0000-00007F900000}"/>
    <cellStyle name="Normal 8 2 2 5 2 6 3" xfId="44383" xr:uid="{00000000-0005-0000-0000-000080900000}"/>
    <cellStyle name="Normal 8 2 2 5 2 7" xfId="18364" xr:uid="{00000000-0005-0000-0000-000081900000}"/>
    <cellStyle name="Normal 8 2 2 5 2 8" xfId="35710" xr:uid="{00000000-0005-0000-0000-000082900000}"/>
    <cellStyle name="Normal 8 2 2 5 3" xfId="521" xr:uid="{00000000-0005-0000-0000-000083900000}"/>
    <cellStyle name="Normal 8 2 2 5 3 2" xfId="2334" xr:uid="{00000000-0005-0000-0000-000084900000}"/>
    <cellStyle name="Normal 8 2 2 5 3 2 2" xfId="8116" xr:uid="{00000000-0005-0000-0000-000085900000}"/>
    <cellStyle name="Normal 8 2 2 5 3 2 2 2" xfId="16789" xr:uid="{00000000-0005-0000-0000-000086900000}"/>
    <cellStyle name="Normal 8 2 2 5 3 2 2 2 2" xfId="34142" xr:uid="{00000000-0005-0000-0000-000087900000}"/>
    <cellStyle name="Normal 8 2 2 5 3 2 2 2 3" xfId="51488" xr:uid="{00000000-0005-0000-0000-000088900000}"/>
    <cellStyle name="Normal 8 2 2 5 3 2 2 3" xfId="25469" xr:uid="{00000000-0005-0000-0000-000089900000}"/>
    <cellStyle name="Normal 8 2 2 5 3 2 2 4" xfId="42815" xr:uid="{00000000-0005-0000-0000-00008A900000}"/>
    <cellStyle name="Normal 8 2 2 5 3 2 3" xfId="5617" xr:uid="{00000000-0005-0000-0000-00008B900000}"/>
    <cellStyle name="Normal 8 2 2 5 3 2 3 2" xfId="14290" xr:uid="{00000000-0005-0000-0000-00008C900000}"/>
    <cellStyle name="Normal 8 2 2 5 3 2 3 2 2" xfId="31643" xr:uid="{00000000-0005-0000-0000-00008D900000}"/>
    <cellStyle name="Normal 8 2 2 5 3 2 3 2 3" xfId="48989" xr:uid="{00000000-0005-0000-0000-00008E900000}"/>
    <cellStyle name="Normal 8 2 2 5 3 2 3 3" xfId="22970" xr:uid="{00000000-0005-0000-0000-00008F900000}"/>
    <cellStyle name="Normal 8 2 2 5 3 2 3 4" xfId="40316" xr:uid="{00000000-0005-0000-0000-000090900000}"/>
    <cellStyle name="Normal 8 2 2 5 3 2 4" xfId="11007" xr:uid="{00000000-0005-0000-0000-000091900000}"/>
    <cellStyle name="Normal 8 2 2 5 3 2 4 2" xfId="28360" xr:uid="{00000000-0005-0000-0000-000092900000}"/>
    <cellStyle name="Normal 8 2 2 5 3 2 4 3" xfId="45706" xr:uid="{00000000-0005-0000-0000-000093900000}"/>
    <cellStyle name="Normal 8 2 2 5 3 2 5" xfId="19687" xr:uid="{00000000-0005-0000-0000-000094900000}"/>
    <cellStyle name="Normal 8 2 2 5 3 2 6" xfId="37033" xr:uid="{00000000-0005-0000-0000-000095900000}"/>
    <cellStyle name="Normal 8 2 2 5 3 3" xfId="6303" xr:uid="{00000000-0005-0000-0000-000096900000}"/>
    <cellStyle name="Normal 8 2 2 5 3 3 2" xfId="14976" xr:uid="{00000000-0005-0000-0000-000097900000}"/>
    <cellStyle name="Normal 8 2 2 5 3 3 2 2" xfId="32329" xr:uid="{00000000-0005-0000-0000-000098900000}"/>
    <cellStyle name="Normal 8 2 2 5 3 3 2 3" xfId="49675" xr:uid="{00000000-0005-0000-0000-000099900000}"/>
    <cellStyle name="Normal 8 2 2 5 3 3 3" xfId="23656" xr:uid="{00000000-0005-0000-0000-00009A900000}"/>
    <cellStyle name="Normal 8 2 2 5 3 3 4" xfId="41002" xr:uid="{00000000-0005-0000-0000-00009B900000}"/>
    <cellStyle name="Normal 8 2 2 5 3 4" xfId="4147" xr:uid="{00000000-0005-0000-0000-00009C900000}"/>
    <cellStyle name="Normal 8 2 2 5 3 4 2" xfId="12820" xr:uid="{00000000-0005-0000-0000-00009D900000}"/>
    <cellStyle name="Normal 8 2 2 5 3 4 2 2" xfId="30173" xr:uid="{00000000-0005-0000-0000-00009E900000}"/>
    <cellStyle name="Normal 8 2 2 5 3 4 2 3" xfId="47519" xr:uid="{00000000-0005-0000-0000-00009F900000}"/>
    <cellStyle name="Normal 8 2 2 5 3 4 3" xfId="21500" xr:uid="{00000000-0005-0000-0000-0000A0900000}"/>
    <cellStyle name="Normal 8 2 2 5 3 4 4" xfId="38846" xr:uid="{00000000-0005-0000-0000-0000A1900000}"/>
    <cellStyle name="Normal 8 2 2 5 3 5" xfId="9194" xr:uid="{00000000-0005-0000-0000-0000A2900000}"/>
    <cellStyle name="Normal 8 2 2 5 3 5 2" xfId="26547" xr:uid="{00000000-0005-0000-0000-0000A3900000}"/>
    <cellStyle name="Normal 8 2 2 5 3 5 3" xfId="43893" xr:uid="{00000000-0005-0000-0000-0000A4900000}"/>
    <cellStyle name="Normal 8 2 2 5 3 6" xfId="17874" xr:uid="{00000000-0005-0000-0000-0000A5900000}"/>
    <cellStyle name="Normal 8 2 2 5 3 7" xfId="35220" xr:uid="{00000000-0005-0000-0000-0000A6900000}"/>
    <cellStyle name="Normal 8 2 2 5 4" xfId="2089" xr:uid="{00000000-0005-0000-0000-0000A7900000}"/>
    <cellStyle name="Normal 8 2 2 5 4 2" xfId="7871" xr:uid="{00000000-0005-0000-0000-0000A8900000}"/>
    <cellStyle name="Normal 8 2 2 5 4 2 2" xfId="16544" xr:uid="{00000000-0005-0000-0000-0000A9900000}"/>
    <cellStyle name="Normal 8 2 2 5 4 2 2 2" xfId="33897" xr:uid="{00000000-0005-0000-0000-0000AA900000}"/>
    <cellStyle name="Normal 8 2 2 5 4 2 2 3" xfId="51243" xr:uid="{00000000-0005-0000-0000-0000AB900000}"/>
    <cellStyle name="Normal 8 2 2 5 4 2 3" xfId="25224" xr:uid="{00000000-0005-0000-0000-0000AC900000}"/>
    <cellStyle name="Normal 8 2 2 5 4 2 4" xfId="42570" xr:uid="{00000000-0005-0000-0000-0000AD900000}"/>
    <cellStyle name="Normal 8 2 2 5 4 3" xfId="3902" xr:uid="{00000000-0005-0000-0000-0000AE900000}"/>
    <cellStyle name="Normal 8 2 2 5 4 3 2" xfId="12575" xr:uid="{00000000-0005-0000-0000-0000AF900000}"/>
    <cellStyle name="Normal 8 2 2 5 4 3 2 2" xfId="29928" xr:uid="{00000000-0005-0000-0000-0000B0900000}"/>
    <cellStyle name="Normal 8 2 2 5 4 3 2 3" xfId="47274" xr:uid="{00000000-0005-0000-0000-0000B1900000}"/>
    <cellStyle name="Normal 8 2 2 5 4 3 3" xfId="21255" xr:uid="{00000000-0005-0000-0000-0000B2900000}"/>
    <cellStyle name="Normal 8 2 2 5 4 3 4" xfId="38601" xr:uid="{00000000-0005-0000-0000-0000B3900000}"/>
    <cellStyle name="Normal 8 2 2 5 4 4" xfId="10762" xr:uid="{00000000-0005-0000-0000-0000B4900000}"/>
    <cellStyle name="Normal 8 2 2 5 4 4 2" xfId="28115" xr:uid="{00000000-0005-0000-0000-0000B5900000}"/>
    <cellStyle name="Normal 8 2 2 5 4 4 3" xfId="45461" xr:uid="{00000000-0005-0000-0000-0000B6900000}"/>
    <cellStyle name="Normal 8 2 2 5 4 5" xfId="19442" xr:uid="{00000000-0005-0000-0000-0000B7900000}"/>
    <cellStyle name="Normal 8 2 2 5 4 6" xfId="36788" xr:uid="{00000000-0005-0000-0000-0000B8900000}"/>
    <cellStyle name="Normal 8 2 2 5 5" xfId="1256" xr:uid="{00000000-0005-0000-0000-0000B9900000}"/>
    <cellStyle name="Normal 8 2 2 5 5 2" xfId="7038" xr:uid="{00000000-0005-0000-0000-0000BA900000}"/>
    <cellStyle name="Normal 8 2 2 5 5 2 2" xfId="15711" xr:uid="{00000000-0005-0000-0000-0000BB900000}"/>
    <cellStyle name="Normal 8 2 2 5 5 2 2 2" xfId="33064" xr:uid="{00000000-0005-0000-0000-0000BC900000}"/>
    <cellStyle name="Normal 8 2 2 5 5 2 2 3" xfId="50410" xr:uid="{00000000-0005-0000-0000-0000BD900000}"/>
    <cellStyle name="Normal 8 2 2 5 5 2 3" xfId="24391" xr:uid="{00000000-0005-0000-0000-0000BE900000}"/>
    <cellStyle name="Normal 8 2 2 5 5 2 4" xfId="41737" xr:uid="{00000000-0005-0000-0000-0000BF900000}"/>
    <cellStyle name="Normal 8 2 2 5 5 3" xfId="4882" xr:uid="{00000000-0005-0000-0000-0000C0900000}"/>
    <cellStyle name="Normal 8 2 2 5 5 3 2" xfId="13555" xr:uid="{00000000-0005-0000-0000-0000C1900000}"/>
    <cellStyle name="Normal 8 2 2 5 5 3 2 2" xfId="30908" xr:uid="{00000000-0005-0000-0000-0000C2900000}"/>
    <cellStyle name="Normal 8 2 2 5 5 3 2 3" xfId="48254" xr:uid="{00000000-0005-0000-0000-0000C3900000}"/>
    <cellStyle name="Normal 8 2 2 5 5 3 3" xfId="22235" xr:uid="{00000000-0005-0000-0000-0000C4900000}"/>
    <cellStyle name="Normal 8 2 2 5 5 3 4" xfId="39581" xr:uid="{00000000-0005-0000-0000-0000C5900000}"/>
    <cellStyle name="Normal 8 2 2 5 5 4" xfId="9929" xr:uid="{00000000-0005-0000-0000-0000C6900000}"/>
    <cellStyle name="Normal 8 2 2 5 5 4 2" xfId="27282" xr:uid="{00000000-0005-0000-0000-0000C7900000}"/>
    <cellStyle name="Normal 8 2 2 5 5 4 3" xfId="44628" xr:uid="{00000000-0005-0000-0000-0000C8900000}"/>
    <cellStyle name="Normal 8 2 2 5 5 5" xfId="18609" xr:uid="{00000000-0005-0000-0000-0000C9900000}"/>
    <cellStyle name="Normal 8 2 2 5 5 6" xfId="35955" xr:uid="{00000000-0005-0000-0000-0000CA900000}"/>
    <cellStyle name="Normal 8 2 2 5 6" xfId="6058" xr:uid="{00000000-0005-0000-0000-0000CB900000}"/>
    <cellStyle name="Normal 8 2 2 5 6 2" xfId="14731" xr:uid="{00000000-0005-0000-0000-0000CC900000}"/>
    <cellStyle name="Normal 8 2 2 5 6 2 2" xfId="32084" xr:uid="{00000000-0005-0000-0000-0000CD900000}"/>
    <cellStyle name="Normal 8 2 2 5 6 2 3" xfId="49430" xr:uid="{00000000-0005-0000-0000-0000CE900000}"/>
    <cellStyle name="Normal 8 2 2 5 6 3" xfId="23411" xr:uid="{00000000-0005-0000-0000-0000CF900000}"/>
    <cellStyle name="Normal 8 2 2 5 6 4" xfId="40757" xr:uid="{00000000-0005-0000-0000-0000D0900000}"/>
    <cellStyle name="Normal 8 2 2 5 7" xfId="3069" xr:uid="{00000000-0005-0000-0000-0000D1900000}"/>
    <cellStyle name="Normal 8 2 2 5 7 2" xfId="11742" xr:uid="{00000000-0005-0000-0000-0000D2900000}"/>
    <cellStyle name="Normal 8 2 2 5 7 2 2" xfId="29095" xr:uid="{00000000-0005-0000-0000-0000D3900000}"/>
    <cellStyle name="Normal 8 2 2 5 7 2 3" xfId="46441" xr:uid="{00000000-0005-0000-0000-0000D4900000}"/>
    <cellStyle name="Normal 8 2 2 5 7 3" xfId="20422" xr:uid="{00000000-0005-0000-0000-0000D5900000}"/>
    <cellStyle name="Normal 8 2 2 5 7 4" xfId="37768" xr:uid="{00000000-0005-0000-0000-0000D6900000}"/>
    <cellStyle name="Normal 8 2 2 5 8" xfId="8949" xr:uid="{00000000-0005-0000-0000-0000D7900000}"/>
    <cellStyle name="Normal 8 2 2 5 8 2" xfId="26302" xr:uid="{00000000-0005-0000-0000-0000D8900000}"/>
    <cellStyle name="Normal 8 2 2 5 8 3" xfId="43648" xr:uid="{00000000-0005-0000-0000-0000D9900000}"/>
    <cellStyle name="Normal 8 2 2 5 9" xfId="17629" xr:uid="{00000000-0005-0000-0000-0000DA900000}"/>
    <cellStyle name="Normal 8 2 2 6" xfId="129" xr:uid="{00000000-0005-0000-0000-0000DB900000}"/>
    <cellStyle name="Normal 8 2 2 6 10" xfId="34828" xr:uid="{00000000-0005-0000-0000-0000DC900000}"/>
    <cellStyle name="Normal 8 2 2 6 2" xfId="864" xr:uid="{00000000-0005-0000-0000-0000DD900000}"/>
    <cellStyle name="Normal 8 2 2 6 2 2" xfId="2677" xr:uid="{00000000-0005-0000-0000-0000DE900000}"/>
    <cellStyle name="Normal 8 2 2 6 2 2 2" xfId="8459" xr:uid="{00000000-0005-0000-0000-0000DF900000}"/>
    <cellStyle name="Normal 8 2 2 6 2 2 2 2" xfId="17132" xr:uid="{00000000-0005-0000-0000-0000E0900000}"/>
    <cellStyle name="Normal 8 2 2 6 2 2 2 2 2" xfId="34485" xr:uid="{00000000-0005-0000-0000-0000E1900000}"/>
    <cellStyle name="Normal 8 2 2 6 2 2 2 2 3" xfId="51831" xr:uid="{00000000-0005-0000-0000-0000E2900000}"/>
    <cellStyle name="Normal 8 2 2 6 2 2 2 3" xfId="25812" xr:uid="{00000000-0005-0000-0000-0000E3900000}"/>
    <cellStyle name="Normal 8 2 2 6 2 2 2 4" xfId="43158" xr:uid="{00000000-0005-0000-0000-0000E4900000}"/>
    <cellStyle name="Normal 8 2 2 6 2 2 3" xfId="4490" xr:uid="{00000000-0005-0000-0000-0000E5900000}"/>
    <cellStyle name="Normal 8 2 2 6 2 2 3 2" xfId="13163" xr:uid="{00000000-0005-0000-0000-0000E6900000}"/>
    <cellStyle name="Normal 8 2 2 6 2 2 3 2 2" xfId="30516" xr:uid="{00000000-0005-0000-0000-0000E7900000}"/>
    <cellStyle name="Normal 8 2 2 6 2 2 3 2 3" xfId="47862" xr:uid="{00000000-0005-0000-0000-0000E8900000}"/>
    <cellStyle name="Normal 8 2 2 6 2 2 3 3" xfId="21843" xr:uid="{00000000-0005-0000-0000-0000E9900000}"/>
    <cellStyle name="Normal 8 2 2 6 2 2 3 4" xfId="39189" xr:uid="{00000000-0005-0000-0000-0000EA900000}"/>
    <cellStyle name="Normal 8 2 2 6 2 2 4" xfId="11350" xr:uid="{00000000-0005-0000-0000-0000EB900000}"/>
    <cellStyle name="Normal 8 2 2 6 2 2 4 2" xfId="28703" xr:uid="{00000000-0005-0000-0000-0000EC900000}"/>
    <cellStyle name="Normal 8 2 2 6 2 2 4 3" xfId="46049" xr:uid="{00000000-0005-0000-0000-0000ED900000}"/>
    <cellStyle name="Normal 8 2 2 6 2 2 5" xfId="20030" xr:uid="{00000000-0005-0000-0000-0000EE900000}"/>
    <cellStyle name="Normal 8 2 2 6 2 2 6" xfId="37376" xr:uid="{00000000-0005-0000-0000-0000EF900000}"/>
    <cellStyle name="Normal 8 2 2 6 2 3" xfId="1599" xr:uid="{00000000-0005-0000-0000-0000F0900000}"/>
    <cellStyle name="Normal 8 2 2 6 2 3 2" xfId="7381" xr:uid="{00000000-0005-0000-0000-0000F1900000}"/>
    <cellStyle name="Normal 8 2 2 6 2 3 2 2" xfId="16054" xr:uid="{00000000-0005-0000-0000-0000F2900000}"/>
    <cellStyle name="Normal 8 2 2 6 2 3 2 2 2" xfId="33407" xr:uid="{00000000-0005-0000-0000-0000F3900000}"/>
    <cellStyle name="Normal 8 2 2 6 2 3 2 2 3" xfId="50753" xr:uid="{00000000-0005-0000-0000-0000F4900000}"/>
    <cellStyle name="Normal 8 2 2 6 2 3 2 3" xfId="24734" xr:uid="{00000000-0005-0000-0000-0000F5900000}"/>
    <cellStyle name="Normal 8 2 2 6 2 3 2 4" xfId="42080" xr:uid="{00000000-0005-0000-0000-0000F6900000}"/>
    <cellStyle name="Normal 8 2 2 6 2 3 3" xfId="5225" xr:uid="{00000000-0005-0000-0000-0000F7900000}"/>
    <cellStyle name="Normal 8 2 2 6 2 3 3 2" xfId="13898" xr:uid="{00000000-0005-0000-0000-0000F8900000}"/>
    <cellStyle name="Normal 8 2 2 6 2 3 3 2 2" xfId="31251" xr:uid="{00000000-0005-0000-0000-0000F9900000}"/>
    <cellStyle name="Normal 8 2 2 6 2 3 3 2 3" xfId="48597" xr:uid="{00000000-0005-0000-0000-0000FA900000}"/>
    <cellStyle name="Normal 8 2 2 6 2 3 3 3" xfId="22578" xr:uid="{00000000-0005-0000-0000-0000FB900000}"/>
    <cellStyle name="Normal 8 2 2 6 2 3 3 4" xfId="39924" xr:uid="{00000000-0005-0000-0000-0000FC900000}"/>
    <cellStyle name="Normal 8 2 2 6 2 3 4" xfId="10272" xr:uid="{00000000-0005-0000-0000-0000FD900000}"/>
    <cellStyle name="Normal 8 2 2 6 2 3 4 2" xfId="27625" xr:uid="{00000000-0005-0000-0000-0000FE900000}"/>
    <cellStyle name="Normal 8 2 2 6 2 3 4 3" xfId="44971" xr:uid="{00000000-0005-0000-0000-0000FF900000}"/>
    <cellStyle name="Normal 8 2 2 6 2 3 5" xfId="18952" xr:uid="{00000000-0005-0000-0000-000000910000}"/>
    <cellStyle name="Normal 8 2 2 6 2 3 6" xfId="36298" xr:uid="{00000000-0005-0000-0000-000001910000}"/>
    <cellStyle name="Normal 8 2 2 6 2 4" xfId="6646" xr:uid="{00000000-0005-0000-0000-000002910000}"/>
    <cellStyle name="Normal 8 2 2 6 2 4 2" xfId="15319" xr:uid="{00000000-0005-0000-0000-000003910000}"/>
    <cellStyle name="Normal 8 2 2 6 2 4 2 2" xfId="32672" xr:uid="{00000000-0005-0000-0000-000004910000}"/>
    <cellStyle name="Normal 8 2 2 6 2 4 2 3" xfId="50018" xr:uid="{00000000-0005-0000-0000-000005910000}"/>
    <cellStyle name="Normal 8 2 2 6 2 4 3" xfId="23999" xr:uid="{00000000-0005-0000-0000-000006910000}"/>
    <cellStyle name="Normal 8 2 2 6 2 4 4" xfId="41345" xr:uid="{00000000-0005-0000-0000-000007910000}"/>
    <cellStyle name="Normal 8 2 2 6 2 5" xfId="3412" xr:uid="{00000000-0005-0000-0000-000008910000}"/>
    <cellStyle name="Normal 8 2 2 6 2 5 2" xfId="12085" xr:uid="{00000000-0005-0000-0000-000009910000}"/>
    <cellStyle name="Normal 8 2 2 6 2 5 2 2" xfId="29438" xr:uid="{00000000-0005-0000-0000-00000A910000}"/>
    <cellStyle name="Normal 8 2 2 6 2 5 2 3" xfId="46784" xr:uid="{00000000-0005-0000-0000-00000B910000}"/>
    <cellStyle name="Normal 8 2 2 6 2 5 3" xfId="20765" xr:uid="{00000000-0005-0000-0000-00000C910000}"/>
    <cellStyle name="Normal 8 2 2 6 2 5 4" xfId="38111" xr:uid="{00000000-0005-0000-0000-00000D910000}"/>
    <cellStyle name="Normal 8 2 2 6 2 6" xfId="9537" xr:uid="{00000000-0005-0000-0000-00000E910000}"/>
    <cellStyle name="Normal 8 2 2 6 2 6 2" xfId="26890" xr:uid="{00000000-0005-0000-0000-00000F910000}"/>
    <cellStyle name="Normal 8 2 2 6 2 6 3" xfId="44236" xr:uid="{00000000-0005-0000-0000-000010910000}"/>
    <cellStyle name="Normal 8 2 2 6 2 7" xfId="18217" xr:uid="{00000000-0005-0000-0000-000011910000}"/>
    <cellStyle name="Normal 8 2 2 6 2 8" xfId="35563" xr:uid="{00000000-0005-0000-0000-000012910000}"/>
    <cellStyle name="Normal 8 2 2 6 3" xfId="619" xr:uid="{00000000-0005-0000-0000-000013910000}"/>
    <cellStyle name="Normal 8 2 2 6 3 2" xfId="2432" xr:uid="{00000000-0005-0000-0000-000014910000}"/>
    <cellStyle name="Normal 8 2 2 6 3 2 2" xfId="8214" xr:uid="{00000000-0005-0000-0000-000015910000}"/>
    <cellStyle name="Normal 8 2 2 6 3 2 2 2" xfId="16887" xr:uid="{00000000-0005-0000-0000-000016910000}"/>
    <cellStyle name="Normal 8 2 2 6 3 2 2 2 2" xfId="34240" xr:uid="{00000000-0005-0000-0000-000017910000}"/>
    <cellStyle name="Normal 8 2 2 6 3 2 2 2 3" xfId="51586" xr:uid="{00000000-0005-0000-0000-000018910000}"/>
    <cellStyle name="Normal 8 2 2 6 3 2 2 3" xfId="25567" xr:uid="{00000000-0005-0000-0000-000019910000}"/>
    <cellStyle name="Normal 8 2 2 6 3 2 2 4" xfId="42913" xr:uid="{00000000-0005-0000-0000-00001A910000}"/>
    <cellStyle name="Normal 8 2 2 6 3 2 3" xfId="5715" xr:uid="{00000000-0005-0000-0000-00001B910000}"/>
    <cellStyle name="Normal 8 2 2 6 3 2 3 2" xfId="14388" xr:uid="{00000000-0005-0000-0000-00001C910000}"/>
    <cellStyle name="Normal 8 2 2 6 3 2 3 2 2" xfId="31741" xr:uid="{00000000-0005-0000-0000-00001D910000}"/>
    <cellStyle name="Normal 8 2 2 6 3 2 3 2 3" xfId="49087" xr:uid="{00000000-0005-0000-0000-00001E910000}"/>
    <cellStyle name="Normal 8 2 2 6 3 2 3 3" xfId="23068" xr:uid="{00000000-0005-0000-0000-00001F910000}"/>
    <cellStyle name="Normal 8 2 2 6 3 2 3 4" xfId="40414" xr:uid="{00000000-0005-0000-0000-000020910000}"/>
    <cellStyle name="Normal 8 2 2 6 3 2 4" xfId="11105" xr:uid="{00000000-0005-0000-0000-000021910000}"/>
    <cellStyle name="Normal 8 2 2 6 3 2 4 2" xfId="28458" xr:uid="{00000000-0005-0000-0000-000022910000}"/>
    <cellStyle name="Normal 8 2 2 6 3 2 4 3" xfId="45804" xr:uid="{00000000-0005-0000-0000-000023910000}"/>
    <cellStyle name="Normal 8 2 2 6 3 2 5" xfId="19785" xr:uid="{00000000-0005-0000-0000-000024910000}"/>
    <cellStyle name="Normal 8 2 2 6 3 2 6" xfId="37131" xr:uid="{00000000-0005-0000-0000-000025910000}"/>
    <cellStyle name="Normal 8 2 2 6 3 3" xfId="6401" xr:uid="{00000000-0005-0000-0000-000026910000}"/>
    <cellStyle name="Normal 8 2 2 6 3 3 2" xfId="15074" xr:uid="{00000000-0005-0000-0000-000027910000}"/>
    <cellStyle name="Normal 8 2 2 6 3 3 2 2" xfId="32427" xr:uid="{00000000-0005-0000-0000-000028910000}"/>
    <cellStyle name="Normal 8 2 2 6 3 3 2 3" xfId="49773" xr:uid="{00000000-0005-0000-0000-000029910000}"/>
    <cellStyle name="Normal 8 2 2 6 3 3 3" xfId="23754" xr:uid="{00000000-0005-0000-0000-00002A910000}"/>
    <cellStyle name="Normal 8 2 2 6 3 3 4" xfId="41100" xr:uid="{00000000-0005-0000-0000-00002B910000}"/>
    <cellStyle name="Normal 8 2 2 6 3 4" xfId="4245" xr:uid="{00000000-0005-0000-0000-00002C910000}"/>
    <cellStyle name="Normal 8 2 2 6 3 4 2" xfId="12918" xr:uid="{00000000-0005-0000-0000-00002D910000}"/>
    <cellStyle name="Normal 8 2 2 6 3 4 2 2" xfId="30271" xr:uid="{00000000-0005-0000-0000-00002E910000}"/>
    <cellStyle name="Normal 8 2 2 6 3 4 2 3" xfId="47617" xr:uid="{00000000-0005-0000-0000-00002F910000}"/>
    <cellStyle name="Normal 8 2 2 6 3 4 3" xfId="21598" xr:uid="{00000000-0005-0000-0000-000030910000}"/>
    <cellStyle name="Normal 8 2 2 6 3 4 4" xfId="38944" xr:uid="{00000000-0005-0000-0000-000031910000}"/>
    <cellStyle name="Normal 8 2 2 6 3 5" xfId="9292" xr:uid="{00000000-0005-0000-0000-000032910000}"/>
    <cellStyle name="Normal 8 2 2 6 3 5 2" xfId="26645" xr:uid="{00000000-0005-0000-0000-000033910000}"/>
    <cellStyle name="Normal 8 2 2 6 3 5 3" xfId="43991" xr:uid="{00000000-0005-0000-0000-000034910000}"/>
    <cellStyle name="Normal 8 2 2 6 3 6" xfId="17972" xr:uid="{00000000-0005-0000-0000-000035910000}"/>
    <cellStyle name="Normal 8 2 2 6 3 7" xfId="35318" xr:uid="{00000000-0005-0000-0000-000036910000}"/>
    <cellStyle name="Normal 8 2 2 6 4" xfId="1942" xr:uid="{00000000-0005-0000-0000-000037910000}"/>
    <cellStyle name="Normal 8 2 2 6 4 2" xfId="7724" xr:uid="{00000000-0005-0000-0000-000038910000}"/>
    <cellStyle name="Normal 8 2 2 6 4 2 2" xfId="16397" xr:uid="{00000000-0005-0000-0000-000039910000}"/>
    <cellStyle name="Normal 8 2 2 6 4 2 2 2" xfId="33750" xr:uid="{00000000-0005-0000-0000-00003A910000}"/>
    <cellStyle name="Normal 8 2 2 6 4 2 2 3" xfId="51096" xr:uid="{00000000-0005-0000-0000-00003B910000}"/>
    <cellStyle name="Normal 8 2 2 6 4 2 3" xfId="25077" xr:uid="{00000000-0005-0000-0000-00003C910000}"/>
    <cellStyle name="Normal 8 2 2 6 4 2 4" xfId="42423" xr:uid="{00000000-0005-0000-0000-00003D910000}"/>
    <cellStyle name="Normal 8 2 2 6 4 3" xfId="3755" xr:uid="{00000000-0005-0000-0000-00003E910000}"/>
    <cellStyle name="Normal 8 2 2 6 4 3 2" xfId="12428" xr:uid="{00000000-0005-0000-0000-00003F910000}"/>
    <cellStyle name="Normal 8 2 2 6 4 3 2 2" xfId="29781" xr:uid="{00000000-0005-0000-0000-000040910000}"/>
    <cellStyle name="Normal 8 2 2 6 4 3 2 3" xfId="47127" xr:uid="{00000000-0005-0000-0000-000041910000}"/>
    <cellStyle name="Normal 8 2 2 6 4 3 3" xfId="21108" xr:uid="{00000000-0005-0000-0000-000042910000}"/>
    <cellStyle name="Normal 8 2 2 6 4 3 4" xfId="38454" xr:uid="{00000000-0005-0000-0000-000043910000}"/>
    <cellStyle name="Normal 8 2 2 6 4 4" xfId="10615" xr:uid="{00000000-0005-0000-0000-000044910000}"/>
    <cellStyle name="Normal 8 2 2 6 4 4 2" xfId="27968" xr:uid="{00000000-0005-0000-0000-000045910000}"/>
    <cellStyle name="Normal 8 2 2 6 4 4 3" xfId="45314" xr:uid="{00000000-0005-0000-0000-000046910000}"/>
    <cellStyle name="Normal 8 2 2 6 4 5" xfId="19295" xr:uid="{00000000-0005-0000-0000-000047910000}"/>
    <cellStyle name="Normal 8 2 2 6 4 6" xfId="36641" xr:uid="{00000000-0005-0000-0000-000048910000}"/>
    <cellStyle name="Normal 8 2 2 6 5" xfId="1354" xr:uid="{00000000-0005-0000-0000-000049910000}"/>
    <cellStyle name="Normal 8 2 2 6 5 2" xfId="7136" xr:uid="{00000000-0005-0000-0000-00004A910000}"/>
    <cellStyle name="Normal 8 2 2 6 5 2 2" xfId="15809" xr:uid="{00000000-0005-0000-0000-00004B910000}"/>
    <cellStyle name="Normal 8 2 2 6 5 2 2 2" xfId="33162" xr:uid="{00000000-0005-0000-0000-00004C910000}"/>
    <cellStyle name="Normal 8 2 2 6 5 2 2 3" xfId="50508" xr:uid="{00000000-0005-0000-0000-00004D910000}"/>
    <cellStyle name="Normal 8 2 2 6 5 2 3" xfId="24489" xr:uid="{00000000-0005-0000-0000-00004E910000}"/>
    <cellStyle name="Normal 8 2 2 6 5 2 4" xfId="41835" xr:uid="{00000000-0005-0000-0000-00004F910000}"/>
    <cellStyle name="Normal 8 2 2 6 5 3" xfId="4980" xr:uid="{00000000-0005-0000-0000-000050910000}"/>
    <cellStyle name="Normal 8 2 2 6 5 3 2" xfId="13653" xr:uid="{00000000-0005-0000-0000-000051910000}"/>
    <cellStyle name="Normal 8 2 2 6 5 3 2 2" xfId="31006" xr:uid="{00000000-0005-0000-0000-000052910000}"/>
    <cellStyle name="Normal 8 2 2 6 5 3 2 3" xfId="48352" xr:uid="{00000000-0005-0000-0000-000053910000}"/>
    <cellStyle name="Normal 8 2 2 6 5 3 3" xfId="22333" xr:uid="{00000000-0005-0000-0000-000054910000}"/>
    <cellStyle name="Normal 8 2 2 6 5 3 4" xfId="39679" xr:uid="{00000000-0005-0000-0000-000055910000}"/>
    <cellStyle name="Normal 8 2 2 6 5 4" xfId="10027" xr:uid="{00000000-0005-0000-0000-000056910000}"/>
    <cellStyle name="Normal 8 2 2 6 5 4 2" xfId="27380" xr:uid="{00000000-0005-0000-0000-000057910000}"/>
    <cellStyle name="Normal 8 2 2 6 5 4 3" xfId="44726" xr:uid="{00000000-0005-0000-0000-000058910000}"/>
    <cellStyle name="Normal 8 2 2 6 5 5" xfId="18707" xr:uid="{00000000-0005-0000-0000-000059910000}"/>
    <cellStyle name="Normal 8 2 2 6 5 6" xfId="36053" xr:uid="{00000000-0005-0000-0000-00005A910000}"/>
    <cellStyle name="Normal 8 2 2 6 6" xfId="5911" xr:uid="{00000000-0005-0000-0000-00005B910000}"/>
    <cellStyle name="Normal 8 2 2 6 6 2" xfId="14584" xr:uid="{00000000-0005-0000-0000-00005C910000}"/>
    <cellStyle name="Normal 8 2 2 6 6 2 2" xfId="31937" xr:uid="{00000000-0005-0000-0000-00005D910000}"/>
    <cellStyle name="Normal 8 2 2 6 6 2 3" xfId="49283" xr:uid="{00000000-0005-0000-0000-00005E910000}"/>
    <cellStyle name="Normal 8 2 2 6 6 3" xfId="23264" xr:uid="{00000000-0005-0000-0000-00005F910000}"/>
    <cellStyle name="Normal 8 2 2 6 6 4" xfId="40610" xr:uid="{00000000-0005-0000-0000-000060910000}"/>
    <cellStyle name="Normal 8 2 2 6 7" xfId="3167" xr:uid="{00000000-0005-0000-0000-000061910000}"/>
    <cellStyle name="Normal 8 2 2 6 7 2" xfId="11840" xr:uid="{00000000-0005-0000-0000-000062910000}"/>
    <cellStyle name="Normal 8 2 2 6 7 2 2" xfId="29193" xr:uid="{00000000-0005-0000-0000-000063910000}"/>
    <cellStyle name="Normal 8 2 2 6 7 2 3" xfId="46539" xr:uid="{00000000-0005-0000-0000-000064910000}"/>
    <cellStyle name="Normal 8 2 2 6 7 3" xfId="20520" xr:uid="{00000000-0005-0000-0000-000065910000}"/>
    <cellStyle name="Normal 8 2 2 6 7 4" xfId="37866" xr:uid="{00000000-0005-0000-0000-000066910000}"/>
    <cellStyle name="Normal 8 2 2 6 8" xfId="8802" xr:uid="{00000000-0005-0000-0000-000067910000}"/>
    <cellStyle name="Normal 8 2 2 6 8 2" xfId="26155" xr:uid="{00000000-0005-0000-0000-000068910000}"/>
    <cellStyle name="Normal 8 2 2 6 8 3" xfId="43501" xr:uid="{00000000-0005-0000-0000-000069910000}"/>
    <cellStyle name="Normal 8 2 2 6 9" xfId="17482" xr:uid="{00000000-0005-0000-0000-00006A910000}"/>
    <cellStyle name="Normal 8 2 2 7" xfId="766" xr:uid="{00000000-0005-0000-0000-00006B910000}"/>
    <cellStyle name="Normal 8 2 2 7 2" xfId="2579" xr:uid="{00000000-0005-0000-0000-00006C910000}"/>
    <cellStyle name="Normal 8 2 2 7 2 2" xfId="8361" xr:uid="{00000000-0005-0000-0000-00006D910000}"/>
    <cellStyle name="Normal 8 2 2 7 2 2 2" xfId="17034" xr:uid="{00000000-0005-0000-0000-00006E910000}"/>
    <cellStyle name="Normal 8 2 2 7 2 2 2 2" xfId="34387" xr:uid="{00000000-0005-0000-0000-00006F910000}"/>
    <cellStyle name="Normal 8 2 2 7 2 2 2 3" xfId="51733" xr:uid="{00000000-0005-0000-0000-000070910000}"/>
    <cellStyle name="Normal 8 2 2 7 2 2 3" xfId="25714" xr:uid="{00000000-0005-0000-0000-000071910000}"/>
    <cellStyle name="Normal 8 2 2 7 2 2 4" xfId="43060" xr:uid="{00000000-0005-0000-0000-000072910000}"/>
    <cellStyle name="Normal 8 2 2 7 2 3" xfId="4392" xr:uid="{00000000-0005-0000-0000-000073910000}"/>
    <cellStyle name="Normal 8 2 2 7 2 3 2" xfId="13065" xr:uid="{00000000-0005-0000-0000-000074910000}"/>
    <cellStyle name="Normal 8 2 2 7 2 3 2 2" xfId="30418" xr:uid="{00000000-0005-0000-0000-000075910000}"/>
    <cellStyle name="Normal 8 2 2 7 2 3 2 3" xfId="47764" xr:uid="{00000000-0005-0000-0000-000076910000}"/>
    <cellStyle name="Normal 8 2 2 7 2 3 3" xfId="21745" xr:uid="{00000000-0005-0000-0000-000077910000}"/>
    <cellStyle name="Normal 8 2 2 7 2 3 4" xfId="39091" xr:uid="{00000000-0005-0000-0000-000078910000}"/>
    <cellStyle name="Normal 8 2 2 7 2 4" xfId="11252" xr:uid="{00000000-0005-0000-0000-000079910000}"/>
    <cellStyle name="Normal 8 2 2 7 2 4 2" xfId="28605" xr:uid="{00000000-0005-0000-0000-00007A910000}"/>
    <cellStyle name="Normal 8 2 2 7 2 4 3" xfId="45951" xr:uid="{00000000-0005-0000-0000-00007B910000}"/>
    <cellStyle name="Normal 8 2 2 7 2 5" xfId="19932" xr:uid="{00000000-0005-0000-0000-00007C910000}"/>
    <cellStyle name="Normal 8 2 2 7 2 6" xfId="37278" xr:uid="{00000000-0005-0000-0000-00007D910000}"/>
    <cellStyle name="Normal 8 2 2 7 3" xfId="1501" xr:uid="{00000000-0005-0000-0000-00007E910000}"/>
    <cellStyle name="Normal 8 2 2 7 3 2" xfId="7283" xr:uid="{00000000-0005-0000-0000-00007F910000}"/>
    <cellStyle name="Normal 8 2 2 7 3 2 2" xfId="15956" xr:uid="{00000000-0005-0000-0000-000080910000}"/>
    <cellStyle name="Normal 8 2 2 7 3 2 2 2" xfId="33309" xr:uid="{00000000-0005-0000-0000-000081910000}"/>
    <cellStyle name="Normal 8 2 2 7 3 2 2 3" xfId="50655" xr:uid="{00000000-0005-0000-0000-000082910000}"/>
    <cellStyle name="Normal 8 2 2 7 3 2 3" xfId="24636" xr:uid="{00000000-0005-0000-0000-000083910000}"/>
    <cellStyle name="Normal 8 2 2 7 3 2 4" xfId="41982" xr:uid="{00000000-0005-0000-0000-000084910000}"/>
    <cellStyle name="Normal 8 2 2 7 3 3" xfId="5127" xr:uid="{00000000-0005-0000-0000-000085910000}"/>
    <cellStyle name="Normal 8 2 2 7 3 3 2" xfId="13800" xr:uid="{00000000-0005-0000-0000-000086910000}"/>
    <cellStyle name="Normal 8 2 2 7 3 3 2 2" xfId="31153" xr:uid="{00000000-0005-0000-0000-000087910000}"/>
    <cellStyle name="Normal 8 2 2 7 3 3 2 3" xfId="48499" xr:uid="{00000000-0005-0000-0000-000088910000}"/>
    <cellStyle name="Normal 8 2 2 7 3 3 3" xfId="22480" xr:uid="{00000000-0005-0000-0000-000089910000}"/>
    <cellStyle name="Normal 8 2 2 7 3 3 4" xfId="39826" xr:uid="{00000000-0005-0000-0000-00008A910000}"/>
    <cellStyle name="Normal 8 2 2 7 3 4" xfId="10174" xr:uid="{00000000-0005-0000-0000-00008B910000}"/>
    <cellStyle name="Normal 8 2 2 7 3 4 2" xfId="27527" xr:uid="{00000000-0005-0000-0000-00008C910000}"/>
    <cellStyle name="Normal 8 2 2 7 3 4 3" xfId="44873" xr:uid="{00000000-0005-0000-0000-00008D910000}"/>
    <cellStyle name="Normal 8 2 2 7 3 5" xfId="18854" xr:uid="{00000000-0005-0000-0000-00008E910000}"/>
    <cellStyle name="Normal 8 2 2 7 3 6" xfId="36200" xr:uid="{00000000-0005-0000-0000-00008F910000}"/>
    <cellStyle name="Normal 8 2 2 7 4" xfId="6548" xr:uid="{00000000-0005-0000-0000-000090910000}"/>
    <cellStyle name="Normal 8 2 2 7 4 2" xfId="15221" xr:uid="{00000000-0005-0000-0000-000091910000}"/>
    <cellStyle name="Normal 8 2 2 7 4 2 2" xfId="32574" xr:uid="{00000000-0005-0000-0000-000092910000}"/>
    <cellStyle name="Normal 8 2 2 7 4 2 3" xfId="49920" xr:uid="{00000000-0005-0000-0000-000093910000}"/>
    <cellStyle name="Normal 8 2 2 7 4 3" xfId="23901" xr:uid="{00000000-0005-0000-0000-000094910000}"/>
    <cellStyle name="Normal 8 2 2 7 4 4" xfId="41247" xr:uid="{00000000-0005-0000-0000-000095910000}"/>
    <cellStyle name="Normal 8 2 2 7 5" xfId="3314" xr:uid="{00000000-0005-0000-0000-000096910000}"/>
    <cellStyle name="Normal 8 2 2 7 5 2" xfId="11987" xr:uid="{00000000-0005-0000-0000-000097910000}"/>
    <cellStyle name="Normal 8 2 2 7 5 2 2" xfId="29340" xr:uid="{00000000-0005-0000-0000-000098910000}"/>
    <cellStyle name="Normal 8 2 2 7 5 2 3" xfId="46686" xr:uid="{00000000-0005-0000-0000-000099910000}"/>
    <cellStyle name="Normal 8 2 2 7 5 3" xfId="20667" xr:uid="{00000000-0005-0000-0000-00009A910000}"/>
    <cellStyle name="Normal 8 2 2 7 5 4" xfId="38013" xr:uid="{00000000-0005-0000-0000-00009B910000}"/>
    <cellStyle name="Normal 8 2 2 7 6" xfId="9439" xr:uid="{00000000-0005-0000-0000-00009C910000}"/>
    <cellStyle name="Normal 8 2 2 7 6 2" xfId="26792" xr:uid="{00000000-0005-0000-0000-00009D910000}"/>
    <cellStyle name="Normal 8 2 2 7 6 3" xfId="44138" xr:uid="{00000000-0005-0000-0000-00009E910000}"/>
    <cellStyle name="Normal 8 2 2 7 7" xfId="18119" xr:uid="{00000000-0005-0000-0000-00009F910000}"/>
    <cellStyle name="Normal 8 2 2 7 8" xfId="35465" xr:uid="{00000000-0005-0000-0000-0000A0910000}"/>
    <cellStyle name="Normal 8 2 2 8" xfId="374" xr:uid="{00000000-0005-0000-0000-0000A1910000}"/>
    <cellStyle name="Normal 8 2 2 8 2" xfId="2187" xr:uid="{00000000-0005-0000-0000-0000A2910000}"/>
    <cellStyle name="Normal 8 2 2 8 2 2" xfId="7969" xr:uid="{00000000-0005-0000-0000-0000A3910000}"/>
    <cellStyle name="Normal 8 2 2 8 2 2 2" xfId="16642" xr:uid="{00000000-0005-0000-0000-0000A4910000}"/>
    <cellStyle name="Normal 8 2 2 8 2 2 2 2" xfId="33995" xr:uid="{00000000-0005-0000-0000-0000A5910000}"/>
    <cellStyle name="Normal 8 2 2 8 2 2 2 3" xfId="51341" xr:uid="{00000000-0005-0000-0000-0000A6910000}"/>
    <cellStyle name="Normal 8 2 2 8 2 2 3" xfId="25322" xr:uid="{00000000-0005-0000-0000-0000A7910000}"/>
    <cellStyle name="Normal 8 2 2 8 2 2 4" xfId="42668" xr:uid="{00000000-0005-0000-0000-0000A8910000}"/>
    <cellStyle name="Normal 8 2 2 8 2 3" xfId="5470" xr:uid="{00000000-0005-0000-0000-0000A9910000}"/>
    <cellStyle name="Normal 8 2 2 8 2 3 2" xfId="14143" xr:uid="{00000000-0005-0000-0000-0000AA910000}"/>
    <cellStyle name="Normal 8 2 2 8 2 3 2 2" xfId="31496" xr:uid="{00000000-0005-0000-0000-0000AB910000}"/>
    <cellStyle name="Normal 8 2 2 8 2 3 2 3" xfId="48842" xr:uid="{00000000-0005-0000-0000-0000AC910000}"/>
    <cellStyle name="Normal 8 2 2 8 2 3 3" xfId="22823" xr:uid="{00000000-0005-0000-0000-0000AD910000}"/>
    <cellStyle name="Normal 8 2 2 8 2 3 4" xfId="40169" xr:uid="{00000000-0005-0000-0000-0000AE910000}"/>
    <cellStyle name="Normal 8 2 2 8 2 4" xfId="10860" xr:uid="{00000000-0005-0000-0000-0000AF910000}"/>
    <cellStyle name="Normal 8 2 2 8 2 4 2" xfId="28213" xr:uid="{00000000-0005-0000-0000-0000B0910000}"/>
    <cellStyle name="Normal 8 2 2 8 2 4 3" xfId="45559" xr:uid="{00000000-0005-0000-0000-0000B1910000}"/>
    <cellStyle name="Normal 8 2 2 8 2 5" xfId="19540" xr:uid="{00000000-0005-0000-0000-0000B2910000}"/>
    <cellStyle name="Normal 8 2 2 8 2 6" xfId="36886" xr:uid="{00000000-0005-0000-0000-0000B3910000}"/>
    <cellStyle name="Normal 8 2 2 8 3" xfId="6156" xr:uid="{00000000-0005-0000-0000-0000B4910000}"/>
    <cellStyle name="Normal 8 2 2 8 3 2" xfId="14829" xr:uid="{00000000-0005-0000-0000-0000B5910000}"/>
    <cellStyle name="Normal 8 2 2 8 3 2 2" xfId="32182" xr:uid="{00000000-0005-0000-0000-0000B6910000}"/>
    <cellStyle name="Normal 8 2 2 8 3 2 3" xfId="49528" xr:uid="{00000000-0005-0000-0000-0000B7910000}"/>
    <cellStyle name="Normal 8 2 2 8 3 3" xfId="23509" xr:uid="{00000000-0005-0000-0000-0000B8910000}"/>
    <cellStyle name="Normal 8 2 2 8 3 4" xfId="40855" xr:uid="{00000000-0005-0000-0000-0000B9910000}"/>
    <cellStyle name="Normal 8 2 2 8 4" xfId="4000" xr:uid="{00000000-0005-0000-0000-0000BA910000}"/>
    <cellStyle name="Normal 8 2 2 8 4 2" xfId="12673" xr:uid="{00000000-0005-0000-0000-0000BB910000}"/>
    <cellStyle name="Normal 8 2 2 8 4 2 2" xfId="30026" xr:uid="{00000000-0005-0000-0000-0000BC910000}"/>
    <cellStyle name="Normal 8 2 2 8 4 2 3" xfId="47372" xr:uid="{00000000-0005-0000-0000-0000BD910000}"/>
    <cellStyle name="Normal 8 2 2 8 4 3" xfId="21353" xr:uid="{00000000-0005-0000-0000-0000BE910000}"/>
    <cellStyle name="Normal 8 2 2 8 4 4" xfId="38699" xr:uid="{00000000-0005-0000-0000-0000BF910000}"/>
    <cellStyle name="Normal 8 2 2 8 5" xfId="9047" xr:uid="{00000000-0005-0000-0000-0000C0910000}"/>
    <cellStyle name="Normal 8 2 2 8 5 2" xfId="26400" xr:uid="{00000000-0005-0000-0000-0000C1910000}"/>
    <cellStyle name="Normal 8 2 2 8 5 3" xfId="43746" xr:uid="{00000000-0005-0000-0000-0000C2910000}"/>
    <cellStyle name="Normal 8 2 2 8 6" xfId="17727" xr:uid="{00000000-0005-0000-0000-0000C3910000}"/>
    <cellStyle name="Normal 8 2 2 8 7" xfId="35073" xr:uid="{00000000-0005-0000-0000-0000C4910000}"/>
    <cellStyle name="Normal 8 2 2 9" xfId="1844" xr:uid="{00000000-0005-0000-0000-0000C5910000}"/>
    <cellStyle name="Normal 8 2 2 9 2" xfId="7626" xr:uid="{00000000-0005-0000-0000-0000C6910000}"/>
    <cellStyle name="Normal 8 2 2 9 2 2" xfId="16299" xr:uid="{00000000-0005-0000-0000-0000C7910000}"/>
    <cellStyle name="Normal 8 2 2 9 2 2 2" xfId="33652" xr:uid="{00000000-0005-0000-0000-0000C8910000}"/>
    <cellStyle name="Normal 8 2 2 9 2 2 3" xfId="50998" xr:uid="{00000000-0005-0000-0000-0000C9910000}"/>
    <cellStyle name="Normal 8 2 2 9 2 3" xfId="24979" xr:uid="{00000000-0005-0000-0000-0000CA910000}"/>
    <cellStyle name="Normal 8 2 2 9 2 4" xfId="42325" xr:uid="{00000000-0005-0000-0000-0000CB910000}"/>
    <cellStyle name="Normal 8 2 2 9 3" xfId="3657" xr:uid="{00000000-0005-0000-0000-0000CC910000}"/>
    <cellStyle name="Normal 8 2 2 9 3 2" xfId="12330" xr:uid="{00000000-0005-0000-0000-0000CD910000}"/>
    <cellStyle name="Normal 8 2 2 9 3 2 2" xfId="29683" xr:uid="{00000000-0005-0000-0000-0000CE910000}"/>
    <cellStyle name="Normal 8 2 2 9 3 2 3" xfId="47029" xr:uid="{00000000-0005-0000-0000-0000CF910000}"/>
    <cellStyle name="Normal 8 2 2 9 3 3" xfId="21010" xr:uid="{00000000-0005-0000-0000-0000D0910000}"/>
    <cellStyle name="Normal 8 2 2 9 3 4" xfId="38356" xr:uid="{00000000-0005-0000-0000-0000D1910000}"/>
    <cellStyle name="Normal 8 2 2 9 4" xfId="10517" xr:uid="{00000000-0005-0000-0000-0000D2910000}"/>
    <cellStyle name="Normal 8 2 2 9 4 2" xfId="27870" xr:uid="{00000000-0005-0000-0000-0000D3910000}"/>
    <cellStyle name="Normal 8 2 2 9 4 3" xfId="45216" xr:uid="{00000000-0005-0000-0000-0000D4910000}"/>
    <cellStyle name="Normal 8 2 2 9 5" xfId="19197" xr:uid="{00000000-0005-0000-0000-0000D5910000}"/>
    <cellStyle name="Normal 8 2 2 9 6" xfId="36543" xr:uid="{00000000-0005-0000-0000-0000D6910000}"/>
    <cellStyle name="Normal 8 2 3" xfId="51" xr:uid="{00000000-0005-0000-0000-0000D7910000}"/>
    <cellStyle name="Normal 8 2 3 10" xfId="5833" xr:uid="{00000000-0005-0000-0000-0000D8910000}"/>
    <cellStyle name="Normal 8 2 3 10 2" xfId="14506" xr:uid="{00000000-0005-0000-0000-0000D9910000}"/>
    <cellStyle name="Normal 8 2 3 10 2 2" xfId="31859" xr:uid="{00000000-0005-0000-0000-0000DA910000}"/>
    <cellStyle name="Normal 8 2 3 10 2 3" xfId="49205" xr:uid="{00000000-0005-0000-0000-0000DB910000}"/>
    <cellStyle name="Normal 8 2 3 10 3" xfId="23186" xr:uid="{00000000-0005-0000-0000-0000DC910000}"/>
    <cellStyle name="Normal 8 2 3 10 4" xfId="40532" xr:uid="{00000000-0005-0000-0000-0000DD910000}"/>
    <cellStyle name="Normal 8 2 3 11" xfId="2942" xr:uid="{00000000-0005-0000-0000-0000DE910000}"/>
    <cellStyle name="Normal 8 2 3 11 2" xfId="11615" xr:uid="{00000000-0005-0000-0000-0000DF910000}"/>
    <cellStyle name="Normal 8 2 3 11 2 2" xfId="28968" xr:uid="{00000000-0005-0000-0000-0000E0910000}"/>
    <cellStyle name="Normal 8 2 3 11 2 3" xfId="46314" xr:uid="{00000000-0005-0000-0000-0000E1910000}"/>
    <cellStyle name="Normal 8 2 3 11 3" xfId="20295" xr:uid="{00000000-0005-0000-0000-0000E2910000}"/>
    <cellStyle name="Normal 8 2 3 11 4" xfId="37641" xr:uid="{00000000-0005-0000-0000-0000E3910000}"/>
    <cellStyle name="Normal 8 2 3 12" xfId="8724" xr:uid="{00000000-0005-0000-0000-0000E4910000}"/>
    <cellStyle name="Normal 8 2 3 12 2" xfId="26077" xr:uid="{00000000-0005-0000-0000-0000E5910000}"/>
    <cellStyle name="Normal 8 2 3 12 3" xfId="43423" xr:uid="{00000000-0005-0000-0000-0000E6910000}"/>
    <cellStyle name="Normal 8 2 3 13" xfId="17404" xr:uid="{00000000-0005-0000-0000-0000E7910000}"/>
    <cellStyle name="Normal 8 2 3 14" xfId="34750" xr:uid="{00000000-0005-0000-0000-0000E8910000}"/>
    <cellStyle name="Normal 8 2 3 2" xfId="100" xr:uid="{00000000-0005-0000-0000-0000E9910000}"/>
    <cellStyle name="Normal 8 2 3 2 10" xfId="8773" xr:uid="{00000000-0005-0000-0000-0000EA910000}"/>
    <cellStyle name="Normal 8 2 3 2 10 2" xfId="26126" xr:uid="{00000000-0005-0000-0000-0000EB910000}"/>
    <cellStyle name="Normal 8 2 3 2 10 3" xfId="43472" xr:uid="{00000000-0005-0000-0000-0000EC910000}"/>
    <cellStyle name="Normal 8 2 3 2 11" xfId="17453" xr:uid="{00000000-0005-0000-0000-0000ED910000}"/>
    <cellStyle name="Normal 8 2 3 2 12" xfId="34799" xr:uid="{00000000-0005-0000-0000-0000EE910000}"/>
    <cellStyle name="Normal 8 2 3 2 2" xfId="345" xr:uid="{00000000-0005-0000-0000-0000EF910000}"/>
    <cellStyle name="Normal 8 2 3 2 2 10" xfId="35044" xr:uid="{00000000-0005-0000-0000-0000F0910000}"/>
    <cellStyle name="Normal 8 2 3 2 2 2" xfId="1080" xr:uid="{00000000-0005-0000-0000-0000F1910000}"/>
    <cellStyle name="Normal 8 2 3 2 2 2 2" xfId="2893" xr:uid="{00000000-0005-0000-0000-0000F2910000}"/>
    <cellStyle name="Normal 8 2 3 2 2 2 2 2" xfId="8675" xr:uid="{00000000-0005-0000-0000-0000F3910000}"/>
    <cellStyle name="Normal 8 2 3 2 2 2 2 2 2" xfId="17348" xr:uid="{00000000-0005-0000-0000-0000F4910000}"/>
    <cellStyle name="Normal 8 2 3 2 2 2 2 2 2 2" xfId="34701" xr:uid="{00000000-0005-0000-0000-0000F5910000}"/>
    <cellStyle name="Normal 8 2 3 2 2 2 2 2 2 3" xfId="52047" xr:uid="{00000000-0005-0000-0000-0000F6910000}"/>
    <cellStyle name="Normal 8 2 3 2 2 2 2 2 3" xfId="26028" xr:uid="{00000000-0005-0000-0000-0000F7910000}"/>
    <cellStyle name="Normal 8 2 3 2 2 2 2 2 4" xfId="43374" xr:uid="{00000000-0005-0000-0000-0000F8910000}"/>
    <cellStyle name="Normal 8 2 3 2 2 2 2 3" xfId="4706" xr:uid="{00000000-0005-0000-0000-0000F9910000}"/>
    <cellStyle name="Normal 8 2 3 2 2 2 2 3 2" xfId="13379" xr:uid="{00000000-0005-0000-0000-0000FA910000}"/>
    <cellStyle name="Normal 8 2 3 2 2 2 2 3 2 2" xfId="30732" xr:uid="{00000000-0005-0000-0000-0000FB910000}"/>
    <cellStyle name="Normal 8 2 3 2 2 2 2 3 2 3" xfId="48078" xr:uid="{00000000-0005-0000-0000-0000FC910000}"/>
    <cellStyle name="Normal 8 2 3 2 2 2 2 3 3" xfId="22059" xr:uid="{00000000-0005-0000-0000-0000FD910000}"/>
    <cellStyle name="Normal 8 2 3 2 2 2 2 3 4" xfId="39405" xr:uid="{00000000-0005-0000-0000-0000FE910000}"/>
    <cellStyle name="Normal 8 2 3 2 2 2 2 4" xfId="11566" xr:uid="{00000000-0005-0000-0000-0000FF910000}"/>
    <cellStyle name="Normal 8 2 3 2 2 2 2 4 2" xfId="28919" xr:uid="{00000000-0005-0000-0000-000000920000}"/>
    <cellStyle name="Normal 8 2 3 2 2 2 2 4 3" xfId="46265" xr:uid="{00000000-0005-0000-0000-000001920000}"/>
    <cellStyle name="Normal 8 2 3 2 2 2 2 5" xfId="20246" xr:uid="{00000000-0005-0000-0000-000002920000}"/>
    <cellStyle name="Normal 8 2 3 2 2 2 2 6" xfId="37592" xr:uid="{00000000-0005-0000-0000-000003920000}"/>
    <cellStyle name="Normal 8 2 3 2 2 2 3" xfId="1815" xr:uid="{00000000-0005-0000-0000-000004920000}"/>
    <cellStyle name="Normal 8 2 3 2 2 2 3 2" xfId="7597" xr:uid="{00000000-0005-0000-0000-000005920000}"/>
    <cellStyle name="Normal 8 2 3 2 2 2 3 2 2" xfId="16270" xr:uid="{00000000-0005-0000-0000-000006920000}"/>
    <cellStyle name="Normal 8 2 3 2 2 2 3 2 2 2" xfId="33623" xr:uid="{00000000-0005-0000-0000-000007920000}"/>
    <cellStyle name="Normal 8 2 3 2 2 2 3 2 2 3" xfId="50969" xr:uid="{00000000-0005-0000-0000-000008920000}"/>
    <cellStyle name="Normal 8 2 3 2 2 2 3 2 3" xfId="24950" xr:uid="{00000000-0005-0000-0000-000009920000}"/>
    <cellStyle name="Normal 8 2 3 2 2 2 3 2 4" xfId="42296" xr:uid="{00000000-0005-0000-0000-00000A920000}"/>
    <cellStyle name="Normal 8 2 3 2 2 2 3 3" xfId="5441" xr:uid="{00000000-0005-0000-0000-00000B920000}"/>
    <cellStyle name="Normal 8 2 3 2 2 2 3 3 2" xfId="14114" xr:uid="{00000000-0005-0000-0000-00000C920000}"/>
    <cellStyle name="Normal 8 2 3 2 2 2 3 3 2 2" xfId="31467" xr:uid="{00000000-0005-0000-0000-00000D920000}"/>
    <cellStyle name="Normal 8 2 3 2 2 2 3 3 2 3" xfId="48813" xr:uid="{00000000-0005-0000-0000-00000E920000}"/>
    <cellStyle name="Normal 8 2 3 2 2 2 3 3 3" xfId="22794" xr:uid="{00000000-0005-0000-0000-00000F920000}"/>
    <cellStyle name="Normal 8 2 3 2 2 2 3 3 4" xfId="40140" xr:uid="{00000000-0005-0000-0000-000010920000}"/>
    <cellStyle name="Normal 8 2 3 2 2 2 3 4" xfId="10488" xr:uid="{00000000-0005-0000-0000-000011920000}"/>
    <cellStyle name="Normal 8 2 3 2 2 2 3 4 2" xfId="27841" xr:uid="{00000000-0005-0000-0000-000012920000}"/>
    <cellStyle name="Normal 8 2 3 2 2 2 3 4 3" xfId="45187" xr:uid="{00000000-0005-0000-0000-000013920000}"/>
    <cellStyle name="Normal 8 2 3 2 2 2 3 5" xfId="19168" xr:uid="{00000000-0005-0000-0000-000014920000}"/>
    <cellStyle name="Normal 8 2 3 2 2 2 3 6" xfId="36514" xr:uid="{00000000-0005-0000-0000-000015920000}"/>
    <cellStyle name="Normal 8 2 3 2 2 2 4" xfId="6862" xr:uid="{00000000-0005-0000-0000-000016920000}"/>
    <cellStyle name="Normal 8 2 3 2 2 2 4 2" xfId="15535" xr:uid="{00000000-0005-0000-0000-000017920000}"/>
    <cellStyle name="Normal 8 2 3 2 2 2 4 2 2" xfId="32888" xr:uid="{00000000-0005-0000-0000-000018920000}"/>
    <cellStyle name="Normal 8 2 3 2 2 2 4 2 3" xfId="50234" xr:uid="{00000000-0005-0000-0000-000019920000}"/>
    <cellStyle name="Normal 8 2 3 2 2 2 4 3" xfId="24215" xr:uid="{00000000-0005-0000-0000-00001A920000}"/>
    <cellStyle name="Normal 8 2 3 2 2 2 4 4" xfId="41561" xr:uid="{00000000-0005-0000-0000-00001B920000}"/>
    <cellStyle name="Normal 8 2 3 2 2 2 5" xfId="3628" xr:uid="{00000000-0005-0000-0000-00001C920000}"/>
    <cellStyle name="Normal 8 2 3 2 2 2 5 2" xfId="12301" xr:uid="{00000000-0005-0000-0000-00001D920000}"/>
    <cellStyle name="Normal 8 2 3 2 2 2 5 2 2" xfId="29654" xr:uid="{00000000-0005-0000-0000-00001E920000}"/>
    <cellStyle name="Normal 8 2 3 2 2 2 5 2 3" xfId="47000" xr:uid="{00000000-0005-0000-0000-00001F920000}"/>
    <cellStyle name="Normal 8 2 3 2 2 2 5 3" xfId="20981" xr:uid="{00000000-0005-0000-0000-000020920000}"/>
    <cellStyle name="Normal 8 2 3 2 2 2 5 4" xfId="38327" xr:uid="{00000000-0005-0000-0000-000021920000}"/>
    <cellStyle name="Normal 8 2 3 2 2 2 6" xfId="9753" xr:uid="{00000000-0005-0000-0000-000022920000}"/>
    <cellStyle name="Normal 8 2 3 2 2 2 6 2" xfId="27106" xr:uid="{00000000-0005-0000-0000-000023920000}"/>
    <cellStyle name="Normal 8 2 3 2 2 2 6 3" xfId="44452" xr:uid="{00000000-0005-0000-0000-000024920000}"/>
    <cellStyle name="Normal 8 2 3 2 2 2 7" xfId="18433" xr:uid="{00000000-0005-0000-0000-000025920000}"/>
    <cellStyle name="Normal 8 2 3 2 2 2 8" xfId="35779" xr:uid="{00000000-0005-0000-0000-000026920000}"/>
    <cellStyle name="Normal 8 2 3 2 2 3" xfId="590" xr:uid="{00000000-0005-0000-0000-000027920000}"/>
    <cellStyle name="Normal 8 2 3 2 2 3 2" xfId="2403" xr:uid="{00000000-0005-0000-0000-000028920000}"/>
    <cellStyle name="Normal 8 2 3 2 2 3 2 2" xfId="8185" xr:uid="{00000000-0005-0000-0000-000029920000}"/>
    <cellStyle name="Normal 8 2 3 2 2 3 2 2 2" xfId="16858" xr:uid="{00000000-0005-0000-0000-00002A920000}"/>
    <cellStyle name="Normal 8 2 3 2 2 3 2 2 2 2" xfId="34211" xr:uid="{00000000-0005-0000-0000-00002B920000}"/>
    <cellStyle name="Normal 8 2 3 2 2 3 2 2 2 3" xfId="51557" xr:uid="{00000000-0005-0000-0000-00002C920000}"/>
    <cellStyle name="Normal 8 2 3 2 2 3 2 2 3" xfId="25538" xr:uid="{00000000-0005-0000-0000-00002D920000}"/>
    <cellStyle name="Normal 8 2 3 2 2 3 2 2 4" xfId="42884" xr:uid="{00000000-0005-0000-0000-00002E920000}"/>
    <cellStyle name="Normal 8 2 3 2 2 3 2 3" xfId="5686" xr:uid="{00000000-0005-0000-0000-00002F920000}"/>
    <cellStyle name="Normal 8 2 3 2 2 3 2 3 2" xfId="14359" xr:uid="{00000000-0005-0000-0000-000030920000}"/>
    <cellStyle name="Normal 8 2 3 2 2 3 2 3 2 2" xfId="31712" xr:uid="{00000000-0005-0000-0000-000031920000}"/>
    <cellStyle name="Normal 8 2 3 2 2 3 2 3 2 3" xfId="49058" xr:uid="{00000000-0005-0000-0000-000032920000}"/>
    <cellStyle name="Normal 8 2 3 2 2 3 2 3 3" xfId="23039" xr:uid="{00000000-0005-0000-0000-000033920000}"/>
    <cellStyle name="Normal 8 2 3 2 2 3 2 3 4" xfId="40385" xr:uid="{00000000-0005-0000-0000-000034920000}"/>
    <cellStyle name="Normal 8 2 3 2 2 3 2 4" xfId="11076" xr:uid="{00000000-0005-0000-0000-000035920000}"/>
    <cellStyle name="Normal 8 2 3 2 2 3 2 4 2" xfId="28429" xr:uid="{00000000-0005-0000-0000-000036920000}"/>
    <cellStyle name="Normal 8 2 3 2 2 3 2 4 3" xfId="45775" xr:uid="{00000000-0005-0000-0000-000037920000}"/>
    <cellStyle name="Normal 8 2 3 2 2 3 2 5" xfId="19756" xr:uid="{00000000-0005-0000-0000-000038920000}"/>
    <cellStyle name="Normal 8 2 3 2 2 3 2 6" xfId="37102" xr:uid="{00000000-0005-0000-0000-000039920000}"/>
    <cellStyle name="Normal 8 2 3 2 2 3 3" xfId="6372" xr:uid="{00000000-0005-0000-0000-00003A920000}"/>
    <cellStyle name="Normal 8 2 3 2 2 3 3 2" xfId="15045" xr:uid="{00000000-0005-0000-0000-00003B920000}"/>
    <cellStyle name="Normal 8 2 3 2 2 3 3 2 2" xfId="32398" xr:uid="{00000000-0005-0000-0000-00003C920000}"/>
    <cellStyle name="Normal 8 2 3 2 2 3 3 2 3" xfId="49744" xr:uid="{00000000-0005-0000-0000-00003D920000}"/>
    <cellStyle name="Normal 8 2 3 2 2 3 3 3" xfId="23725" xr:uid="{00000000-0005-0000-0000-00003E920000}"/>
    <cellStyle name="Normal 8 2 3 2 2 3 3 4" xfId="41071" xr:uid="{00000000-0005-0000-0000-00003F920000}"/>
    <cellStyle name="Normal 8 2 3 2 2 3 4" xfId="4216" xr:uid="{00000000-0005-0000-0000-000040920000}"/>
    <cellStyle name="Normal 8 2 3 2 2 3 4 2" xfId="12889" xr:uid="{00000000-0005-0000-0000-000041920000}"/>
    <cellStyle name="Normal 8 2 3 2 2 3 4 2 2" xfId="30242" xr:uid="{00000000-0005-0000-0000-000042920000}"/>
    <cellStyle name="Normal 8 2 3 2 2 3 4 2 3" xfId="47588" xr:uid="{00000000-0005-0000-0000-000043920000}"/>
    <cellStyle name="Normal 8 2 3 2 2 3 4 3" xfId="21569" xr:uid="{00000000-0005-0000-0000-000044920000}"/>
    <cellStyle name="Normal 8 2 3 2 2 3 4 4" xfId="38915" xr:uid="{00000000-0005-0000-0000-000045920000}"/>
    <cellStyle name="Normal 8 2 3 2 2 3 5" xfId="9263" xr:uid="{00000000-0005-0000-0000-000046920000}"/>
    <cellStyle name="Normal 8 2 3 2 2 3 5 2" xfId="26616" xr:uid="{00000000-0005-0000-0000-000047920000}"/>
    <cellStyle name="Normal 8 2 3 2 2 3 5 3" xfId="43962" xr:uid="{00000000-0005-0000-0000-000048920000}"/>
    <cellStyle name="Normal 8 2 3 2 2 3 6" xfId="17943" xr:uid="{00000000-0005-0000-0000-000049920000}"/>
    <cellStyle name="Normal 8 2 3 2 2 3 7" xfId="35289" xr:uid="{00000000-0005-0000-0000-00004A920000}"/>
    <cellStyle name="Normal 8 2 3 2 2 4" xfId="2158" xr:uid="{00000000-0005-0000-0000-00004B920000}"/>
    <cellStyle name="Normal 8 2 3 2 2 4 2" xfId="7940" xr:uid="{00000000-0005-0000-0000-00004C920000}"/>
    <cellStyle name="Normal 8 2 3 2 2 4 2 2" xfId="16613" xr:uid="{00000000-0005-0000-0000-00004D920000}"/>
    <cellStyle name="Normal 8 2 3 2 2 4 2 2 2" xfId="33966" xr:uid="{00000000-0005-0000-0000-00004E920000}"/>
    <cellStyle name="Normal 8 2 3 2 2 4 2 2 3" xfId="51312" xr:uid="{00000000-0005-0000-0000-00004F920000}"/>
    <cellStyle name="Normal 8 2 3 2 2 4 2 3" xfId="25293" xr:uid="{00000000-0005-0000-0000-000050920000}"/>
    <cellStyle name="Normal 8 2 3 2 2 4 2 4" xfId="42639" xr:uid="{00000000-0005-0000-0000-000051920000}"/>
    <cellStyle name="Normal 8 2 3 2 2 4 3" xfId="3971" xr:uid="{00000000-0005-0000-0000-000052920000}"/>
    <cellStyle name="Normal 8 2 3 2 2 4 3 2" xfId="12644" xr:uid="{00000000-0005-0000-0000-000053920000}"/>
    <cellStyle name="Normal 8 2 3 2 2 4 3 2 2" xfId="29997" xr:uid="{00000000-0005-0000-0000-000054920000}"/>
    <cellStyle name="Normal 8 2 3 2 2 4 3 2 3" xfId="47343" xr:uid="{00000000-0005-0000-0000-000055920000}"/>
    <cellStyle name="Normal 8 2 3 2 2 4 3 3" xfId="21324" xr:uid="{00000000-0005-0000-0000-000056920000}"/>
    <cellStyle name="Normal 8 2 3 2 2 4 3 4" xfId="38670" xr:uid="{00000000-0005-0000-0000-000057920000}"/>
    <cellStyle name="Normal 8 2 3 2 2 4 4" xfId="10831" xr:uid="{00000000-0005-0000-0000-000058920000}"/>
    <cellStyle name="Normal 8 2 3 2 2 4 4 2" xfId="28184" xr:uid="{00000000-0005-0000-0000-000059920000}"/>
    <cellStyle name="Normal 8 2 3 2 2 4 4 3" xfId="45530" xr:uid="{00000000-0005-0000-0000-00005A920000}"/>
    <cellStyle name="Normal 8 2 3 2 2 4 5" xfId="19511" xr:uid="{00000000-0005-0000-0000-00005B920000}"/>
    <cellStyle name="Normal 8 2 3 2 2 4 6" xfId="36857" xr:uid="{00000000-0005-0000-0000-00005C920000}"/>
    <cellStyle name="Normal 8 2 3 2 2 5" xfId="1325" xr:uid="{00000000-0005-0000-0000-00005D920000}"/>
    <cellStyle name="Normal 8 2 3 2 2 5 2" xfId="7107" xr:uid="{00000000-0005-0000-0000-00005E920000}"/>
    <cellStyle name="Normal 8 2 3 2 2 5 2 2" xfId="15780" xr:uid="{00000000-0005-0000-0000-00005F920000}"/>
    <cellStyle name="Normal 8 2 3 2 2 5 2 2 2" xfId="33133" xr:uid="{00000000-0005-0000-0000-000060920000}"/>
    <cellStyle name="Normal 8 2 3 2 2 5 2 2 3" xfId="50479" xr:uid="{00000000-0005-0000-0000-000061920000}"/>
    <cellStyle name="Normal 8 2 3 2 2 5 2 3" xfId="24460" xr:uid="{00000000-0005-0000-0000-000062920000}"/>
    <cellStyle name="Normal 8 2 3 2 2 5 2 4" xfId="41806" xr:uid="{00000000-0005-0000-0000-000063920000}"/>
    <cellStyle name="Normal 8 2 3 2 2 5 3" xfId="4951" xr:uid="{00000000-0005-0000-0000-000064920000}"/>
    <cellStyle name="Normal 8 2 3 2 2 5 3 2" xfId="13624" xr:uid="{00000000-0005-0000-0000-000065920000}"/>
    <cellStyle name="Normal 8 2 3 2 2 5 3 2 2" xfId="30977" xr:uid="{00000000-0005-0000-0000-000066920000}"/>
    <cellStyle name="Normal 8 2 3 2 2 5 3 2 3" xfId="48323" xr:uid="{00000000-0005-0000-0000-000067920000}"/>
    <cellStyle name="Normal 8 2 3 2 2 5 3 3" xfId="22304" xr:uid="{00000000-0005-0000-0000-000068920000}"/>
    <cellStyle name="Normal 8 2 3 2 2 5 3 4" xfId="39650" xr:uid="{00000000-0005-0000-0000-000069920000}"/>
    <cellStyle name="Normal 8 2 3 2 2 5 4" xfId="9998" xr:uid="{00000000-0005-0000-0000-00006A920000}"/>
    <cellStyle name="Normal 8 2 3 2 2 5 4 2" xfId="27351" xr:uid="{00000000-0005-0000-0000-00006B920000}"/>
    <cellStyle name="Normal 8 2 3 2 2 5 4 3" xfId="44697" xr:uid="{00000000-0005-0000-0000-00006C920000}"/>
    <cellStyle name="Normal 8 2 3 2 2 5 5" xfId="18678" xr:uid="{00000000-0005-0000-0000-00006D920000}"/>
    <cellStyle name="Normal 8 2 3 2 2 5 6" xfId="36024" xr:uid="{00000000-0005-0000-0000-00006E920000}"/>
    <cellStyle name="Normal 8 2 3 2 2 6" xfId="6127" xr:uid="{00000000-0005-0000-0000-00006F920000}"/>
    <cellStyle name="Normal 8 2 3 2 2 6 2" xfId="14800" xr:uid="{00000000-0005-0000-0000-000070920000}"/>
    <cellStyle name="Normal 8 2 3 2 2 6 2 2" xfId="32153" xr:uid="{00000000-0005-0000-0000-000071920000}"/>
    <cellStyle name="Normal 8 2 3 2 2 6 2 3" xfId="49499" xr:uid="{00000000-0005-0000-0000-000072920000}"/>
    <cellStyle name="Normal 8 2 3 2 2 6 3" xfId="23480" xr:uid="{00000000-0005-0000-0000-000073920000}"/>
    <cellStyle name="Normal 8 2 3 2 2 6 4" xfId="40826" xr:uid="{00000000-0005-0000-0000-000074920000}"/>
    <cellStyle name="Normal 8 2 3 2 2 7" xfId="3138" xr:uid="{00000000-0005-0000-0000-000075920000}"/>
    <cellStyle name="Normal 8 2 3 2 2 7 2" xfId="11811" xr:uid="{00000000-0005-0000-0000-000076920000}"/>
    <cellStyle name="Normal 8 2 3 2 2 7 2 2" xfId="29164" xr:uid="{00000000-0005-0000-0000-000077920000}"/>
    <cellStyle name="Normal 8 2 3 2 2 7 2 3" xfId="46510" xr:uid="{00000000-0005-0000-0000-000078920000}"/>
    <cellStyle name="Normal 8 2 3 2 2 7 3" xfId="20491" xr:uid="{00000000-0005-0000-0000-000079920000}"/>
    <cellStyle name="Normal 8 2 3 2 2 7 4" xfId="37837" xr:uid="{00000000-0005-0000-0000-00007A920000}"/>
    <cellStyle name="Normal 8 2 3 2 2 8" xfId="9018" xr:uid="{00000000-0005-0000-0000-00007B920000}"/>
    <cellStyle name="Normal 8 2 3 2 2 8 2" xfId="26371" xr:uid="{00000000-0005-0000-0000-00007C920000}"/>
    <cellStyle name="Normal 8 2 3 2 2 8 3" xfId="43717" xr:uid="{00000000-0005-0000-0000-00007D920000}"/>
    <cellStyle name="Normal 8 2 3 2 2 9" xfId="17698" xr:uid="{00000000-0005-0000-0000-00007E920000}"/>
    <cellStyle name="Normal 8 2 3 2 3" xfId="247" xr:uid="{00000000-0005-0000-0000-00007F920000}"/>
    <cellStyle name="Normal 8 2 3 2 3 10" xfId="34946" xr:uid="{00000000-0005-0000-0000-000080920000}"/>
    <cellStyle name="Normal 8 2 3 2 3 2" xfId="982" xr:uid="{00000000-0005-0000-0000-000081920000}"/>
    <cellStyle name="Normal 8 2 3 2 3 2 2" xfId="2795" xr:uid="{00000000-0005-0000-0000-000082920000}"/>
    <cellStyle name="Normal 8 2 3 2 3 2 2 2" xfId="8577" xr:uid="{00000000-0005-0000-0000-000083920000}"/>
    <cellStyle name="Normal 8 2 3 2 3 2 2 2 2" xfId="17250" xr:uid="{00000000-0005-0000-0000-000084920000}"/>
    <cellStyle name="Normal 8 2 3 2 3 2 2 2 2 2" xfId="34603" xr:uid="{00000000-0005-0000-0000-000085920000}"/>
    <cellStyle name="Normal 8 2 3 2 3 2 2 2 2 3" xfId="51949" xr:uid="{00000000-0005-0000-0000-000086920000}"/>
    <cellStyle name="Normal 8 2 3 2 3 2 2 2 3" xfId="25930" xr:uid="{00000000-0005-0000-0000-000087920000}"/>
    <cellStyle name="Normal 8 2 3 2 3 2 2 2 4" xfId="43276" xr:uid="{00000000-0005-0000-0000-000088920000}"/>
    <cellStyle name="Normal 8 2 3 2 3 2 2 3" xfId="4608" xr:uid="{00000000-0005-0000-0000-000089920000}"/>
    <cellStyle name="Normal 8 2 3 2 3 2 2 3 2" xfId="13281" xr:uid="{00000000-0005-0000-0000-00008A920000}"/>
    <cellStyle name="Normal 8 2 3 2 3 2 2 3 2 2" xfId="30634" xr:uid="{00000000-0005-0000-0000-00008B920000}"/>
    <cellStyle name="Normal 8 2 3 2 3 2 2 3 2 3" xfId="47980" xr:uid="{00000000-0005-0000-0000-00008C920000}"/>
    <cellStyle name="Normal 8 2 3 2 3 2 2 3 3" xfId="21961" xr:uid="{00000000-0005-0000-0000-00008D920000}"/>
    <cellStyle name="Normal 8 2 3 2 3 2 2 3 4" xfId="39307" xr:uid="{00000000-0005-0000-0000-00008E920000}"/>
    <cellStyle name="Normal 8 2 3 2 3 2 2 4" xfId="11468" xr:uid="{00000000-0005-0000-0000-00008F920000}"/>
    <cellStyle name="Normal 8 2 3 2 3 2 2 4 2" xfId="28821" xr:uid="{00000000-0005-0000-0000-000090920000}"/>
    <cellStyle name="Normal 8 2 3 2 3 2 2 4 3" xfId="46167" xr:uid="{00000000-0005-0000-0000-000091920000}"/>
    <cellStyle name="Normal 8 2 3 2 3 2 2 5" xfId="20148" xr:uid="{00000000-0005-0000-0000-000092920000}"/>
    <cellStyle name="Normal 8 2 3 2 3 2 2 6" xfId="37494" xr:uid="{00000000-0005-0000-0000-000093920000}"/>
    <cellStyle name="Normal 8 2 3 2 3 2 3" xfId="1717" xr:uid="{00000000-0005-0000-0000-000094920000}"/>
    <cellStyle name="Normal 8 2 3 2 3 2 3 2" xfId="7499" xr:uid="{00000000-0005-0000-0000-000095920000}"/>
    <cellStyle name="Normal 8 2 3 2 3 2 3 2 2" xfId="16172" xr:uid="{00000000-0005-0000-0000-000096920000}"/>
    <cellStyle name="Normal 8 2 3 2 3 2 3 2 2 2" xfId="33525" xr:uid="{00000000-0005-0000-0000-000097920000}"/>
    <cellStyle name="Normal 8 2 3 2 3 2 3 2 2 3" xfId="50871" xr:uid="{00000000-0005-0000-0000-000098920000}"/>
    <cellStyle name="Normal 8 2 3 2 3 2 3 2 3" xfId="24852" xr:uid="{00000000-0005-0000-0000-000099920000}"/>
    <cellStyle name="Normal 8 2 3 2 3 2 3 2 4" xfId="42198" xr:uid="{00000000-0005-0000-0000-00009A920000}"/>
    <cellStyle name="Normal 8 2 3 2 3 2 3 3" xfId="5343" xr:uid="{00000000-0005-0000-0000-00009B920000}"/>
    <cellStyle name="Normal 8 2 3 2 3 2 3 3 2" xfId="14016" xr:uid="{00000000-0005-0000-0000-00009C920000}"/>
    <cellStyle name="Normal 8 2 3 2 3 2 3 3 2 2" xfId="31369" xr:uid="{00000000-0005-0000-0000-00009D920000}"/>
    <cellStyle name="Normal 8 2 3 2 3 2 3 3 2 3" xfId="48715" xr:uid="{00000000-0005-0000-0000-00009E920000}"/>
    <cellStyle name="Normal 8 2 3 2 3 2 3 3 3" xfId="22696" xr:uid="{00000000-0005-0000-0000-00009F920000}"/>
    <cellStyle name="Normal 8 2 3 2 3 2 3 3 4" xfId="40042" xr:uid="{00000000-0005-0000-0000-0000A0920000}"/>
    <cellStyle name="Normal 8 2 3 2 3 2 3 4" xfId="10390" xr:uid="{00000000-0005-0000-0000-0000A1920000}"/>
    <cellStyle name="Normal 8 2 3 2 3 2 3 4 2" xfId="27743" xr:uid="{00000000-0005-0000-0000-0000A2920000}"/>
    <cellStyle name="Normal 8 2 3 2 3 2 3 4 3" xfId="45089" xr:uid="{00000000-0005-0000-0000-0000A3920000}"/>
    <cellStyle name="Normal 8 2 3 2 3 2 3 5" xfId="19070" xr:uid="{00000000-0005-0000-0000-0000A4920000}"/>
    <cellStyle name="Normal 8 2 3 2 3 2 3 6" xfId="36416" xr:uid="{00000000-0005-0000-0000-0000A5920000}"/>
    <cellStyle name="Normal 8 2 3 2 3 2 4" xfId="6764" xr:uid="{00000000-0005-0000-0000-0000A6920000}"/>
    <cellStyle name="Normal 8 2 3 2 3 2 4 2" xfId="15437" xr:uid="{00000000-0005-0000-0000-0000A7920000}"/>
    <cellStyle name="Normal 8 2 3 2 3 2 4 2 2" xfId="32790" xr:uid="{00000000-0005-0000-0000-0000A8920000}"/>
    <cellStyle name="Normal 8 2 3 2 3 2 4 2 3" xfId="50136" xr:uid="{00000000-0005-0000-0000-0000A9920000}"/>
    <cellStyle name="Normal 8 2 3 2 3 2 4 3" xfId="24117" xr:uid="{00000000-0005-0000-0000-0000AA920000}"/>
    <cellStyle name="Normal 8 2 3 2 3 2 4 4" xfId="41463" xr:uid="{00000000-0005-0000-0000-0000AB920000}"/>
    <cellStyle name="Normal 8 2 3 2 3 2 5" xfId="3530" xr:uid="{00000000-0005-0000-0000-0000AC920000}"/>
    <cellStyle name="Normal 8 2 3 2 3 2 5 2" xfId="12203" xr:uid="{00000000-0005-0000-0000-0000AD920000}"/>
    <cellStyle name="Normal 8 2 3 2 3 2 5 2 2" xfId="29556" xr:uid="{00000000-0005-0000-0000-0000AE920000}"/>
    <cellStyle name="Normal 8 2 3 2 3 2 5 2 3" xfId="46902" xr:uid="{00000000-0005-0000-0000-0000AF920000}"/>
    <cellStyle name="Normal 8 2 3 2 3 2 5 3" xfId="20883" xr:uid="{00000000-0005-0000-0000-0000B0920000}"/>
    <cellStyle name="Normal 8 2 3 2 3 2 5 4" xfId="38229" xr:uid="{00000000-0005-0000-0000-0000B1920000}"/>
    <cellStyle name="Normal 8 2 3 2 3 2 6" xfId="9655" xr:uid="{00000000-0005-0000-0000-0000B2920000}"/>
    <cellStyle name="Normal 8 2 3 2 3 2 6 2" xfId="27008" xr:uid="{00000000-0005-0000-0000-0000B3920000}"/>
    <cellStyle name="Normal 8 2 3 2 3 2 6 3" xfId="44354" xr:uid="{00000000-0005-0000-0000-0000B4920000}"/>
    <cellStyle name="Normal 8 2 3 2 3 2 7" xfId="18335" xr:uid="{00000000-0005-0000-0000-0000B5920000}"/>
    <cellStyle name="Normal 8 2 3 2 3 2 8" xfId="35681" xr:uid="{00000000-0005-0000-0000-0000B6920000}"/>
    <cellStyle name="Normal 8 2 3 2 3 3" xfId="737" xr:uid="{00000000-0005-0000-0000-0000B7920000}"/>
    <cellStyle name="Normal 8 2 3 2 3 3 2" xfId="2550" xr:uid="{00000000-0005-0000-0000-0000B8920000}"/>
    <cellStyle name="Normal 8 2 3 2 3 3 2 2" xfId="8332" xr:uid="{00000000-0005-0000-0000-0000B9920000}"/>
    <cellStyle name="Normal 8 2 3 2 3 3 2 2 2" xfId="17005" xr:uid="{00000000-0005-0000-0000-0000BA920000}"/>
    <cellStyle name="Normal 8 2 3 2 3 3 2 2 2 2" xfId="34358" xr:uid="{00000000-0005-0000-0000-0000BB920000}"/>
    <cellStyle name="Normal 8 2 3 2 3 3 2 2 2 3" xfId="51704" xr:uid="{00000000-0005-0000-0000-0000BC920000}"/>
    <cellStyle name="Normal 8 2 3 2 3 3 2 2 3" xfId="25685" xr:uid="{00000000-0005-0000-0000-0000BD920000}"/>
    <cellStyle name="Normal 8 2 3 2 3 3 2 2 4" xfId="43031" xr:uid="{00000000-0005-0000-0000-0000BE920000}"/>
    <cellStyle name="Normal 8 2 3 2 3 3 2 3" xfId="5784" xr:uid="{00000000-0005-0000-0000-0000BF920000}"/>
    <cellStyle name="Normal 8 2 3 2 3 3 2 3 2" xfId="14457" xr:uid="{00000000-0005-0000-0000-0000C0920000}"/>
    <cellStyle name="Normal 8 2 3 2 3 3 2 3 2 2" xfId="31810" xr:uid="{00000000-0005-0000-0000-0000C1920000}"/>
    <cellStyle name="Normal 8 2 3 2 3 3 2 3 2 3" xfId="49156" xr:uid="{00000000-0005-0000-0000-0000C2920000}"/>
    <cellStyle name="Normal 8 2 3 2 3 3 2 3 3" xfId="23137" xr:uid="{00000000-0005-0000-0000-0000C3920000}"/>
    <cellStyle name="Normal 8 2 3 2 3 3 2 3 4" xfId="40483" xr:uid="{00000000-0005-0000-0000-0000C4920000}"/>
    <cellStyle name="Normal 8 2 3 2 3 3 2 4" xfId="11223" xr:uid="{00000000-0005-0000-0000-0000C5920000}"/>
    <cellStyle name="Normal 8 2 3 2 3 3 2 4 2" xfId="28576" xr:uid="{00000000-0005-0000-0000-0000C6920000}"/>
    <cellStyle name="Normal 8 2 3 2 3 3 2 4 3" xfId="45922" xr:uid="{00000000-0005-0000-0000-0000C7920000}"/>
    <cellStyle name="Normal 8 2 3 2 3 3 2 5" xfId="19903" xr:uid="{00000000-0005-0000-0000-0000C8920000}"/>
    <cellStyle name="Normal 8 2 3 2 3 3 2 6" xfId="37249" xr:uid="{00000000-0005-0000-0000-0000C9920000}"/>
    <cellStyle name="Normal 8 2 3 2 3 3 3" xfId="6519" xr:uid="{00000000-0005-0000-0000-0000CA920000}"/>
    <cellStyle name="Normal 8 2 3 2 3 3 3 2" xfId="15192" xr:uid="{00000000-0005-0000-0000-0000CB920000}"/>
    <cellStyle name="Normal 8 2 3 2 3 3 3 2 2" xfId="32545" xr:uid="{00000000-0005-0000-0000-0000CC920000}"/>
    <cellStyle name="Normal 8 2 3 2 3 3 3 2 3" xfId="49891" xr:uid="{00000000-0005-0000-0000-0000CD920000}"/>
    <cellStyle name="Normal 8 2 3 2 3 3 3 3" xfId="23872" xr:uid="{00000000-0005-0000-0000-0000CE920000}"/>
    <cellStyle name="Normal 8 2 3 2 3 3 3 4" xfId="41218" xr:uid="{00000000-0005-0000-0000-0000CF920000}"/>
    <cellStyle name="Normal 8 2 3 2 3 3 4" xfId="4363" xr:uid="{00000000-0005-0000-0000-0000D0920000}"/>
    <cellStyle name="Normal 8 2 3 2 3 3 4 2" xfId="13036" xr:uid="{00000000-0005-0000-0000-0000D1920000}"/>
    <cellStyle name="Normal 8 2 3 2 3 3 4 2 2" xfId="30389" xr:uid="{00000000-0005-0000-0000-0000D2920000}"/>
    <cellStyle name="Normal 8 2 3 2 3 3 4 2 3" xfId="47735" xr:uid="{00000000-0005-0000-0000-0000D3920000}"/>
    <cellStyle name="Normal 8 2 3 2 3 3 4 3" xfId="21716" xr:uid="{00000000-0005-0000-0000-0000D4920000}"/>
    <cellStyle name="Normal 8 2 3 2 3 3 4 4" xfId="39062" xr:uid="{00000000-0005-0000-0000-0000D5920000}"/>
    <cellStyle name="Normal 8 2 3 2 3 3 5" xfId="9410" xr:uid="{00000000-0005-0000-0000-0000D6920000}"/>
    <cellStyle name="Normal 8 2 3 2 3 3 5 2" xfId="26763" xr:uid="{00000000-0005-0000-0000-0000D7920000}"/>
    <cellStyle name="Normal 8 2 3 2 3 3 5 3" xfId="44109" xr:uid="{00000000-0005-0000-0000-0000D8920000}"/>
    <cellStyle name="Normal 8 2 3 2 3 3 6" xfId="18090" xr:uid="{00000000-0005-0000-0000-0000D9920000}"/>
    <cellStyle name="Normal 8 2 3 2 3 3 7" xfId="35436" xr:uid="{00000000-0005-0000-0000-0000DA920000}"/>
    <cellStyle name="Normal 8 2 3 2 3 4" xfId="2060" xr:uid="{00000000-0005-0000-0000-0000DB920000}"/>
    <cellStyle name="Normal 8 2 3 2 3 4 2" xfId="7842" xr:uid="{00000000-0005-0000-0000-0000DC920000}"/>
    <cellStyle name="Normal 8 2 3 2 3 4 2 2" xfId="16515" xr:uid="{00000000-0005-0000-0000-0000DD920000}"/>
    <cellStyle name="Normal 8 2 3 2 3 4 2 2 2" xfId="33868" xr:uid="{00000000-0005-0000-0000-0000DE920000}"/>
    <cellStyle name="Normal 8 2 3 2 3 4 2 2 3" xfId="51214" xr:uid="{00000000-0005-0000-0000-0000DF920000}"/>
    <cellStyle name="Normal 8 2 3 2 3 4 2 3" xfId="25195" xr:uid="{00000000-0005-0000-0000-0000E0920000}"/>
    <cellStyle name="Normal 8 2 3 2 3 4 2 4" xfId="42541" xr:uid="{00000000-0005-0000-0000-0000E1920000}"/>
    <cellStyle name="Normal 8 2 3 2 3 4 3" xfId="3873" xr:uid="{00000000-0005-0000-0000-0000E2920000}"/>
    <cellStyle name="Normal 8 2 3 2 3 4 3 2" xfId="12546" xr:uid="{00000000-0005-0000-0000-0000E3920000}"/>
    <cellStyle name="Normal 8 2 3 2 3 4 3 2 2" xfId="29899" xr:uid="{00000000-0005-0000-0000-0000E4920000}"/>
    <cellStyle name="Normal 8 2 3 2 3 4 3 2 3" xfId="47245" xr:uid="{00000000-0005-0000-0000-0000E5920000}"/>
    <cellStyle name="Normal 8 2 3 2 3 4 3 3" xfId="21226" xr:uid="{00000000-0005-0000-0000-0000E6920000}"/>
    <cellStyle name="Normal 8 2 3 2 3 4 3 4" xfId="38572" xr:uid="{00000000-0005-0000-0000-0000E7920000}"/>
    <cellStyle name="Normal 8 2 3 2 3 4 4" xfId="10733" xr:uid="{00000000-0005-0000-0000-0000E8920000}"/>
    <cellStyle name="Normal 8 2 3 2 3 4 4 2" xfId="28086" xr:uid="{00000000-0005-0000-0000-0000E9920000}"/>
    <cellStyle name="Normal 8 2 3 2 3 4 4 3" xfId="45432" xr:uid="{00000000-0005-0000-0000-0000EA920000}"/>
    <cellStyle name="Normal 8 2 3 2 3 4 5" xfId="19413" xr:uid="{00000000-0005-0000-0000-0000EB920000}"/>
    <cellStyle name="Normal 8 2 3 2 3 4 6" xfId="36759" xr:uid="{00000000-0005-0000-0000-0000EC920000}"/>
    <cellStyle name="Normal 8 2 3 2 3 5" xfId="1472" xr:uid="{00000000-0005-0000-0000-0000ED920000}"/>
    <cellStyle name="Normal 8 2 3 2 3 5 2" xfId="7254" xr:uid="{00000000-0005-0000-0000-0000EE920000}"/>
    <cellStyle name="Normal 8 2 3 2 3 5 2 2" xfId="15927" xr:uid="{00000000-0005-0000-0000-0000EF920000}"/>
    <cellStyle name="Normal 8 2 3 2 3 5 2 2 2" xfId="33280" xr:uid="{00000000-0005-0000-0000-0000F0920000}"/>
    <cellStyle name="Normal 8 2 3 2 3 5 2 2 3" xfId="50626" xr:uid="{00000000-0005-0000-0000-0000F1920000}"/>
    <cellStyle name="Normal 8 2 3 2 3 5 2 3" xfId="24607" xr:uid="{00000000-0005-0000-0000-0000F2920000}"/>
    <cellStyle name="Normal 8 2 3 2 3 5 2 4" xfId="41953" xr:uid="{00000000-0005-0000-0000-0000F3920000}"/>
    <cellStyle name="Normal 8 2 3 2 3 5 3" xfId="5098" xr:uid="{00000000-0005-0000-0000-0000F4920000}"/>
    <cellStyle name="Normal 8 2 3 2 3 5 3 2" xfId="13771" xr:uid="{00000000-0005-0000-0000-0000F5920000}"/>
    <cellStyle name="Normal 8 2 3 2 3 5 3 2 2" xfId="31124" xr:uid="{00000000-0005-0000-0000-0000F6920000}"/>
    <cellStyle name="Normal 8 2 3 2 3 5 3 2 3" xfId="48470" xr:uid="{00000000-0005-0000-0000-0000F7920000}"/>
    <cellStyle name="Normal 8 2 3 2 3 5 3 3" xfId="22451" xr:uid="{00000000-0005-0000-0000-0000F8920000}"/>
    <cellStyle name="Normal 8 2 3 2 3 5 3 4" xfId="39797" xr:uid="{00000000-0005-0000-0000-0000F9920000}"/>
    <cellStyle name="Normal 8 2 3 2 3 5 4" xfId="10145" xr:uid="{00000000-0005-0000-0000-0000FA920000}"/>
    <cellStyle name="Normal 8 2 3 2 3 5 4 2" xfId="27498" xr:uid="{00000000-0005-0000-0000-0000FB920000}"/>
    <cellStyle name="Normal 8 2 3 2 3 5 4 3" xfId="44844" xr:uid="{00000000-0005-0000-0000-0000FC920000}"/>
    <cellStyle name="Normal 8 2 3 2 3 5 5" xfId="18825" xr:uid="{00000000-0005-0000-0000-0000FD920000}"/>
    <cellStyle name="Normal 8 2 3 2 3 5 6" xfId="36171" xr:uid="{00000000-0005-0000-0000-0000FE920000}"/>
    <cellStyle name="Normal 8 2 3 2 3 6" xfId="6029" xr:uid="{00000000-0005-0000-0000-0000FF920000}"/>
    <cellStyle name="Normal 8 2 3 2 3 6 2" xfId="14702" xr:uid="{00000000-0005-0000-0000-000000930000}"/>
    <cellStyle name="Normal 8 2 3 2 3 6 2 2" xfId="32055" xr:uid="{00000000-0005-0000-0000-000001930000}"/>
    <cellStyle name="Normal 8 2 3 2 3 6 2 3" xfId="49401" xr:uid="{00000000-0005-0000-0000-000002930000}"/>
    <cellStyle name="Normal 8 2 3 2 3 6 3" xfId="23382" xr:uid="{00000000-0005-0000-0000-000003930000}"/>
    <cellStyle name="Normal 8 2 3 2 3 6 4" xfId="40728" xr:uid="{00000000-0005-0000-0000-000004930000}"/>
    <cellStyle name="Normal 8 2 3 2 3 7" xfId="3285" xr:uid="{00000000-0005-0000-0000-000005930000}"/>
    <cellStyle name="Normal 8 2 3 2 3 7 2" xfId="11958" xr:uid="{00000000-0005-0000-0000-000006930000}"/>
    <cellStyle name="Normal 8 2 3 2 3 7 2 2" xfId="29311" xr:uid="{00000000-0005-0000-0000-000007930000}"/>
    <cellStyle name="Normal 8 2 3 2 3 7 2 3" xfId="46657" xr:uid="{00000000-0005-0000-0000-000008930000}"/>
    <cellStyle name="Normal 8 2 3 2 3 7 3" xfId="20638" xr:uid="{00000000-0005-0000-0000-000009930000}"/>
    <cellStyle name="Normal 8 2 3 2 3 7 4" xfId="37984" xr:uid="{00000000-0005-0000-0000-00000A930000}"/>
    <cellStyle name="Normal 8 2 3 2 3 8" xfId="8920" xr:uid="{00000000-0005-0000-0000-00000B930000}"/>
    <cellStyle name="Normal 8 2 3 2 3 8 2" xfId="26273" xr:uid="{00000000-0005-0000-0000-00000C930000}"/>
    <cellStyle name="Normal 8 2 3 2 3 8 3" xfId="43619" xr:uid="{00000000-0005-0000-0000-00000D930000}"/>
    <cellStyle name="Normal 8 2 3 2 3 9" xfId="17600" xr:uid="{00000000-0005-0000-0000-00000E930000}"/>
    <cellStyle name="Normal 8 2 3 2 4" xfId="835" xr:uid="{00000000-0005-0000-0000-00000F930000}"/>
    <cellStyle name="Normal 8 2 3 2 4 2" xfId="2648" xr:uid="{00000000-0005-0000-0000-000010930000}"/>
    <cellStyle name="Normal 8 2 3 2 4 2 2" xfId="8430" xr:uid="{00000000-0005-0000-0000-000011930000}"/>
    <cellStyle name="Normal 8 2 3 2 4 2 2 2" xfId="17103" xr:uid="{00000000-0005-0000-0000-000012930000}"/>
    <cellStyle name="Normal 8 2 3 2 4 2 2 2 2" xfId="34456" xr:uid="{00000000-0005-0000-0000-000013930000}"/>
    <cellStyle name="Normal 8 2 3 2 4 2 2 2 3" xfId="51802" xr:uid="{00000000-0005-0000-0000-000014930000}"/>
    <cellStyle name="Normal 8 2 3 2 4 2 2 3" xfId="25783" xr:uid="{00000000-0005-0000-0000-000015930000}"/>
    <cellStyle name="Normal 8 2 3 2 4 2 2 4" xfId="43129" xr:uid="{00000000-0005-0000-0000-000016930000}"/>
    <cellStyle name="Normal 8 2 3 2 4 2 3" xfId="4461" xr:uid="{00000000-0005-0000-0000-000017930000}"/>
    <cellStyle name="Normal 8 2 3 2 4 2 3 2" xfId="13134" xr:uid="{00000000-0005-0000-0000-000018930000}"/>
    <cellStyle name="Normal 8 2 3 2 4 2 3 2 2" xfId="30487" xr:uid="{00000000-0005-0000-0000-000019930000}"/>
    <cellStyle name="Normal 8 2 3 2 4 2 3 2 3" xfId="47833" xr:uid="{00000000-0005-0000-0000-00001A930000}"/>
    <cellStyle name="Normal 8 2 3 2 4 2 3 3" xfId="21814" xr:uid="{00000000-0005-0000-0000-00001B930000}"/>
    <cellStyle name="Normal 8 2 3 2 4 2 3 4" xfId="39160" xr:uid="{00000000-0005-0000-0000-00001C930000}"/>
    <cellStyle name="Normal 8 2 3 2 4 2 4" xfId="11321" xr:uid="{00000000-0005-0000-0000-00001D930000}"/>
    <cellStyle name="Normal 8 2 3 2 4 2 4 2" xfId="28674" xr:uid="{00000000-0005-0000-0000-00001E930000}"/>
    <cellStyle name="Normal 8 2 3 2 4 2 4 3" xfId="46020" xr:uid="{00000000-0005-0000-0000-00001F930000}"/>
    <cellStyle name="Normal 8 2 3 2 4 2 5" xfId="20001" xr:uid="{00000000-0005-0000-0000-000020930000}"/>
    <cellStyle name="Normal 8 2 3 2 4 2 6" xfId="37347" xr:uid="{00000000-0005-0000-0000-000021930000}"/>
    <cellStyle name="Normal 8 2 3 2 4 3" xfId="1570" xr:uid="{00000000-0005-0000-0000-000022930000}"/>
    <cellStyle name="Normal 8 2 3 2 4 3 2" xfId="7352" xr:uid="{00000000-0005-0000-0000-000023930000}"/>
    <cellStyle name="Normal 8 2 3 2 4 3 2 2" xfId="16025" xr:uid="{00000000-0005-0000-0000-000024930000}"/>
    <cellStyle name="Normal 8 2 3 2 4 3 2 2 2" xfId="33378" xr:uid="{00000000-0005-0000-0000-000025930000}"/>
    <cellStyle name="Normal 8 2 3 2 4 3 2 2 3" xfId="50724" xr:uid="{00000000-0005-0000-0000-000026930000}"/>
    <cellStyle name="Normal 8 2 3 2 4 3 2 3" xfId="24705" xr:uid="{00000000-0005-0000-0000-000027930000}"/>
    <cellStyle name="Normal 8 2 3 2 4 3 2 4" xfId="42051" xr:uid="{00000000-0005-0000-0000-000028930000}"/>
    <cellStyle name="Normal 8 2 3 2 4 3 3" xfId="5196" xr:uid="{00000000-0005-0000-0000-000029930000}"/>
    <cellStyle name="Normal 8 2 3 2 4 3 3 2" xfId="13869" xr:uid="{00000000-0005-0000-0000-00002A930000}"/>
    <cellStyle name="Normal 8 2 3 2 4 3 3 2 2" xfId="31222" xr:uid="{00000000-0005-0000-0000-00002B930000}"/>
    <cellStyle name="Normal 8 2 3 2 4 3 3 2 3" xfId="48568" xr:uid="{00000000-0005-0000-0000-00002C930000}"/>
    <cellStyle name="Normal 8 2 3 2 4 3 3 3" xfId="22549" xr:uid="{00000000-0005-0000-0000-00002D930000}"/>
    <cellStyle name="Normal 8 2 3 2 4 3 3 4" xfId="39895" xr:uid="{00000000-0005-0000-0000-00002E930000}"/>
    <cellStyle name="Normal 8 2 3 2 4 3 4" xfId="10243" xr:uid="{00000000-0005-0000-0000-00002F930000}"/>
    <cellStyle name="Normal 8 2 3 2 4 3 4 2" xfId="27596" xr:uid="{00000000-0005-0000-0000-000030930000}"/>
    <cellStyle name="Normal 8 2 3 2 4 3 4 3" xfId="44942" xr:uid="{00000000-0005-0000-0000-000031930000}"/>
    <cellStyle name="Normal 8 2 3 2 4 3 5" xfId="18923" xr:uid="{00000000-0005-0000-0000-000032930000}"/>
    <cellStyle name="Normal 8 2 3 2 4 3 6" xfId="36269" xr:uid="{00000000-0005-0000-0000-000033930000}"/>
    <cellStyle name="Normal 8 2 3 2 4 4" xfId="6617" xr:uid="{00000000-0005-0000-0000-000034930000}"/>
    <cellStyle name="Normal 8 2 3 2 4 4 2" xfId="15290" xr:uid="{00000000-0005-0000-0000-000035930000}"/>
    <cellStyle name="Normal 8 2 3 2 4 4 2 2" xfId="32643" xr:uid="{00000000-0005-0000-0000-000036930000}"/>
    <cellStyle name="Normal 8 2 3 2 4 4 2 3" xfId="49989" xr:uid="{00000000-0005-0000-0000-000037930000}"/>
    <cellStyle name="Normal 8 2 3 2 4 4 3" xfId="23970" xr:uid="{00000000-0005-0000-0000-000038930000}"/>
    <cellStyle name="Normal 8 2 3 2 4 4 4" xfId="41316" xr:uid="{00000000-0005-0000-0000-000039930000}"/>
    <cellStyle name="Normal 8 2 3 2 4 5" xfId="3383" xr:uid="{00000000-0005-0000-0000-00003A930000}"/>
    <cellStyle name="Normal 8 2 3 2 4 5 2" xfId="12056" xr:uid="{00000000-0005-0000-0000-00003B930000}"/>
    <cellStyle name="Normal 8 2 3 2 4 5 2 2" xfId="29409" xr:uid="{00000000-0005-0000-0000-00003C930000}"/>
    <cellStyle name="Normal 8 2 3 2 4 5 2 3" xfId="46755" xr:uid="{00000000-0005-0000-0000-00003D930000}"/>
    <cellStyle name="Normal 8 2 3 2 4 5 3" xfId="20736" xr:uid="{00000000-0005-0000-0000-00003E930000}"/>
    <cellStyle name="Normal 8 2 3 2 4 5 4" xfId="38082" xr:uid="{00000000-0005-0000-0000-00003F930000}"/>
    <cellStyle name="Normal 8 2 3 2 4 6" xfId="9508" xr:uid="{00000000-0005-0000-0000-000040930000}"/>
    <cellStyle name="Normal 8 2 3 2 4 6 2" xfId="26861" xr:uid="{00000000-0005-0000-0000-000041930000}"/>
    <cellStyle name="Normal 8 2 3 2 4 6 3" xfId="44207" xr:uid="{00000000-0005-0000-0000-000042930000}"/>
    <cellStyle name="Normal 8 2 3 2 4 7" xfId="18188" xr:uid="{00000000-0005-0000-0000-000043930000}"/>
    <cellStyle name="Normal 8 2 3 2 4 8" xfId="35534" xr:uid="{00000000-0005-0000-0000-000044930000}"/>
    <cellStyle name="Normal 8 2 3 2 5" xfId="492" xr:uid="{00000000-0005-0000-0000-000045930000}"/>
    <cellStyle name="Normal 8 2 3 2 5 2" xfId="2305" xr:uid="{00000000-0005-0000-0000-000046930000}"/>
    <cellStyle name="Normal 8 2 3 2 5 2 2" xfId="8087" xr:uid="{00000000-0005-0000-0000-000047930000}"/>
    <cellStyle name="Normal 8 2 3 2 5 2 2 2" xfId="16760" xr:uid="{00000000-0005-0000-0000-000048930000}"/>
    <cellStyle name="Normal 8 2 3 2 5 2 2 2 2" xfId="34113" xr:uid="{00000000-0005-0000-0000-000049930000}"/>
    <cellStyle name="Normal 8 2 3 2 5 2 2 2 3" xfId="51459" xr:uid="{00000000-0005-0000-0000-00004A930000}"/>
    <cellStyle name="Normal 8 2 3 2 5 2 2 3" xfId="25440" xr:uid="{00000000-0005-0000-0000-00004B930000}"/>
    <cellStyle name="Normal 8 2 3 2 5 2 2 4" xfId="42786" xr:uid="{00000000-0005-0000-0000-00004C930000}"/>
    <cellStyle name="Normal 8 2 3 2 5 2 3" xfId="5588" xr:uid="{00000000-0005-0000-0000-00004D930000}"/>
    <cellStyle name="Normal 8 2 3 2 5 2 3 2" xfId="14261" xr:uid="{00000000-0005-0000-0000-00004E930000}"/>
    <cellStyle name="Normal 8 2 3 2 5 2 3 2 2" xfId="31614" xr:uid="{00000000-0005-0000-0000-00004F930000}"/>
    <cellStyle name="Normal 8 2 3 2 5 2 3 2 3" xfId="48960" xr:uid="{00000000-0005-0000-0000-000050930000}"/>
    <cellStyle name="Normal 8 2 3 2 5 2 3 3" xfId="22941" xr:uid="{00000000-0005-0000-0000-000051930000}"/>
    <cellStyle name="Normal 8 2 3 2 5 2 3 4" xfId="40287" xr:uid="{00000000-0005-0000-0000-000052930000}"/>
    <cellStyle name="Normal 8 2 3 2 5 2 4" xfId="10978" xr:uid="{00000000-0005-0000-0000-000053930000}"/>
    <cellStyle name="Normal 8 2 3 2 5 2 4 2" xfId="28331" xr:uid="{00000000-0005-0000-0000-000054930000}"/>
    <cellStyle name="Normal 8 2 3 2 5 2 4 3" xfId="45677" xr:uid="{00000000-0005-0000-0000-000055930000}"/>
    <cellStyle name="Normal 8 2 3 2 5 2 5" xfId="19658" xr:uid="{00000000-0005-0000-0000-000056930000}"/>
    <cellStyle name="Normal 8 2 3 2 5 2 6" xfId="37004" xr:uid="{00000000-0005-0000-0000-000057930000}"/>
    <cellStyle name="Normal 8 2 3 2 5 3" xfId="6274" xr:uid="{00000000-0005-0000-0000-000058930000}"/>
    <cellStyle name="Normal 8 2 3 2 5 3 2" xfId="14947" xr:uid="{00000000-0005-0000-0000-000059930000}"/>
    <cellStyle name="Normal 8 2 3 2 5 3 2 2" xfId="32300" xr:uid="{00000000-0005-0000-0000-00005A930000}"/>
    <cellStyle name="Normal 8 2 3 2 5 3 2 3" xfId="49646" xr:uid="{00000000-0005-0000-0000-00005B930000}"/>
    <cellStyle name="Normal 8 2 3 2 5 3 3" xfId="23627" xr:uid="{00000000-0005-0000-0000-00005C930000}"/>
    <cellStyle name="Normal 8 2 3 2 5 3 4" xfId="40973" xr:uid="{00000000-0005-0000-0000-00005D930000}"/>
    <cellStyle name="Normal 8 2 3 2 5 4" xfId="4118" xr:uid="{00000000-0005-0000-0000-00005E930000}"/>
    <cellStyle name="Normal 8 2 3 2 5 4 2" xfId="12791" xr:uid="{00000000-0005-0000-0000-00005F930000}"/>
    <cellStyle name="Normal 8 2 3 2 5 4 2 2" xfId="30144" xr:uid="{00000000-0005-0000-0000-000060930000}"/>
    <cellStyle name="Normal 8 2 3 2 5 4 2 3" xfId="47490" xr:uid="{00000000-0005-0000-0000-000061930000}"/>
    <cellStyle name="Normal 8 2 3 2 5 4 3" xfId="21471" xr:uid="{00000000-0005-0000-0000-000062930000}"/>
    <cellStyle name="Normal 8 2 3 2 5 4 4" xfId="38817" xr:uid="{00000000-0005-0000-0000-000063930000}"/>
    <cellStyle name="Normal 8 2 3 2 5 5" xfId="9165" xr:uid="{00000000-0005-0000-0000-000064930000}"/>
    <cellStyle name="Normal 8 2 3 2 5 5 2" xfId="26518" xr:uid="{00000000-0005-0000-0000-000065930000}"/>
    <cellStyle name="Normal 8 2 3 2 5 5 3" xfId="43864" xr:uid="{00000000-0005-0000-0000-000066930000}"/>
    <cellStyle name="Normal 8 2 3 2 5 6" xfId="17845" xr:uid="{00000000-0005-0000-0000-000067930000}"/>
    <cellStyle name="Normal 8 2 3 2 5 7" xfId="35191" xr:uid="{00000000-0005-0000-0000-000068930000}"/>
    <cellStyle name="Normal 8 2 3 2 6" xfId="1913" xr:uid="{00000000-0005-0000-0000-000069930000}"/>
    <cellStyle name="Normal 8 2 3 2 6 2" xfId="7695" xr:uid="{00000000-0005-0000-0000-00006A930000}"/>
    <cellStyle name="Normal 8 2 3 2 6 2 2" xfId="16368" xr:uid="{00000000-0005-0000-0000-00006B930000}"/>
    <cellStyle name="Normal 8 2 3 2 6 2 2 2" xfId="33721" xr:uid="{00000000-0005-0000-0000-00006C930000}"/>
    <cellStyle name="Normal 8 2 3 2 6 2 2 3" xfId="51067" xr:uid="{00000000-0005-0000-0000-00006D930000}"/>
    <cellStyle name="Normal 8 2 3 2 6 2 3" xfId="25048" xr:uid="{00000000-0005-0000-0000-00006E930000}"/>
    <cellStyle name="Normal 8 2 3 2 6 2 4" xfId="42394" xr:uid="{00000000-0005-0000-0000-00006F930000}"/>
    <cellStyle name="Normal 8 2 3 2 6 3" xfId="3726" xr:uid="{00000000-0005-0000-0000-000070930000}"/>
    <cellStyle name="Normal 8 2 3 2 6 3 2" xfId="12399" xr:uid="{00000000-0005-0000-0000-000071930000}"/>
    <cellStyle name="Normal 8 2 3 2 6 3 2 2" xfId="29752" xr:uid="{00000000-0005-0000-0000-000072930000}"/>
    <cellStyle name="Normal 8 2 3 2 6 3 2 3" xfId="47098" xr:uid="{00000000-0005-0000-0000-000073930000}"/>
    <cellStyle name="Normal 8 2 3 2 6 3 3" xfId="21079" xr:uid="{00000000-0005-0000-0000-000074930000}"/>
    <cellStyle name="Normal 8 2 3 2 6 3 4" xfId="38425" xr:uid="{00000000-0005-0000-0000-000075930000}"/>
    <cellStyle name="Normal 8 2 3 2 6 4" xfId="10586" xr:uid="{00000000-0005-0000-0000-000076930000}"/>
    <cellStyle name="Normal 8 2 3 2 6 4 2" xfId="27939" xr:uid="{00000000-0005-0000-0000-000077930000}"/>
    <cellStyle name="Normal 8 2 3 2 6 4 3" xfId="45285" xr:uid="{00000000-0005-0000-0000-000078930000}"/>
    <cellStyle name="Normal 8 2 3 2 6 5" xfId="19266" xr:uid="{00000000-0005-0000-0000-000079930000}"/>
    <cellStyle name="Normal 8 2 3 2 6 6" xfId="36612" xr:uid="{00000000-0005-0000-0000-00007A930000}"/>
    <cellStyle name="Normal 8 2 3 2 7" xfId="1227" xr:uid="{00000000-0005-0000-0000-00007B930000}"/>
    <cellStyle name="Normal 8 2 3 2 7 2" xfId="7009" xr:uid="{00000000-0005-0000-0000-00007C930000}"/>
    <cellStyle name="Normal 8 2 3 2 7 2 2" xfId="15682" xr:uid="{00000000-0005-0000-0000-00007D930000}"/>
    <cellStyle name="Normal 8 2 3 2 7 2 2 2" xfId="33035" xr:uid="{00000000-0005-0000-0000-00007E930000}"/>
    <cellStyle name="Normal 8 2 3 2 7 2 2 3" xfId="50381" xr:uid="{00000000-0005-0000-0000-00007F930000}"/>
    <cellStyle name="Normal 8 2 3 2 7 2 3" xfId="24362" xr:uid="{00000000-0005-0000-0000-000080930000}"/>
    <cellStyle name="Normal 8 2 3 2 7 2 4" xfId="41708" xr:uid="{00000000-0005-0000-0000-000081930000}"/>
    <cellStyle name="Normal 8 2 3 2 7 3" xfId="4853" xr:uid="{00000000-0005-0000-0000-000082930000}"/>
    <cellStyle name="Normal 8 2 3 2 7 3 2" xfId="13526" xr:uid="{00000000-0005-0000-0000-000083930000}"/>
    <cellStyle name="Normal 8 2 3 2 7 3 2 2" xfId="30879" xr:uid="{00000000-0005-0000-0000-000084930000}"/>
    <cellStyle name="Normal 8 2 3 2 7 3 2 3" xfId="48225" xr:uid="{00000000-0005-0000-0000-000085930000}"/>
    <cellStyle name="Normal 8 2 3 2 7 3 3" xfId="22206" xr:uid="{00000000-0005-0000-0000-000086930000}"/>
    <cellStyle name="Normal 8 2 3 2 7 3 4" xfId="39552" xr:uid="{00000000-0005-0000-0000-000087930000}"/>
    <cellStyle name="Normal 8 2 3 2 7 4" xfId="9900" xr:uid="{00000000-0005-0000-0000-000088930000}"/>
    <cellStyle name="Normal 8 2 3 2 7 4 2" xfId="27253" xr:uid="{00000000-0005-0000-0000-000089930000}"/>
    <cellStyle name="Normal 8 2 3 2 7 4 3" xfId="44599" xr:uid="{00000000-0005-0000-0000-00008A930000}"/>
    <cellStyle name="Normal 8 2 3 2 7 5" xfId="18580" xr:uid="{00000000-0005-0000-0000-00008B930000}"/>
    <cellStyle name="Normal 8 2 3 2 7 6" xfId="35926" xr:uid="{00000000-0005-0000-0000-00008C930000}"/>
    <cellStyle name="Normal 8 2 3 2 8" xfId="5882" xr:uid="{00000000-0005-0000-0000-00008D930000}"/>
    <cellStyle name="Normal 8 2 3 2 8 2" xfId="14555" xr:uid="{00000000-0005-0000-0000-00008E930000}"/>
    <cellStyle name="Normal 8 2 3 2 8 2 2" xfId="31908" xr:uid="{00000000-0005-0000-0000-00008F930000}"/>
    <cellStyle name="Normal 8 2 3 2 8 2 3" xfId="49254" xr:uid="{00000000-0005-0000-0000-000090930000}"/>
    <cellStyle name="Normal 8 2 3 2 8 3" xfId="23235" xr:uid="{00000000-0005-0000-0000-000091930000}"/>
    <cellStyle name="Normal 8 2 3 2 8 4" xfId="40581" xr:uid="{00000000-0005-0000-0000-000092930000}"/>
    <cellStyle name="Normal 8 2 3 2 9" xfId="3040" xr:uid="{00000000-0005-0000-0000-000093930000}"/>
    <cellStyle name="Normal 8 2 3 2 9 2" xfId="11713" xr:uid="{00000000-0005-0000-0000-000094930000}"/>
    <cellStyle name="Normal 8 2 3 2 9 2 2" xfId="29066" xr:uid="{00000000-0005-0000-0000-000095930000}"/>
    <cellStyle name="Normal 8 2 3 2 9 2 3" xfId="46412" xr:uid="{00000000-0005-0000-0000-000096930000}"/>
    <cellStyle name="Normal 8 2 3 2 9 3" xfId="20393" xr:uid="{00000000-0005-0000-0000-000097930000}"/>
    <cellStyle name="Normal 8 2 3 2 9 4" xfId="37739" xr:uid="{00000000-0005-0000-0000-000098930000}"/>
    <cellStyle name="Normal 8 2 3 3" xfId="198" xr:uid="{00000000-0005-0000-0000-000099930000}"/>
    <cellStyle name="Normal 8 2 3 3 10" xfId="17551" xr:uid="{00000000-0005-0000-0000-00009A930000}"/>
    <cellStyle name="Normal 8 2 3 3 11" xfId="34897" xr:uid="{00000000-0005-0000-0000-00009B930000}"/>
    <cellStyle name="Normal 8 2 3 3 2" xfId="688" xr:uid="{00000000-0005-0000-0000-00009C930000}"/>
    <cellStyle name="Normal 8 2 3 3 2 2" xfId="2501" xr:uid="{00000000-0005-0000-0000-00009D930000}"/>
    <cellStyle name="Normal 8 2 3 3 2 2 2" xfId="8283" xr:uid="{00000000-0005-0000-0000-00009E930000}"/>
    <cellStyle name="Normal 8 2 3 3 2 2 2 2" xfId="16956" xr:uid="{00000000-0005-0000-0000-00009F930000}"/>
    <cellStyle name="Normal 8 2 3 3 2 2 2 2 2" xfId="34309" xr:uid="{00000000-0005-0000-0000-0000A0930000}"/>
    <cellStyle name="Normal 8 2 3 3 2 2 2 2 3" xfId="51655" xr:uid="{00000000-0005-0000-0000-0000A1930000}"/>
    <cellStyle name="Normal 8 2 3 3 2 2 2 3" xfId="25636" xr:uid="{00000000-0005-0000-0000-0000A2930000}"/>
    <cellStyle name="Normal 8 2 3 3 2 2 2 4" xfId="42982" xr:uid="{00000000-0005-0000-0000-0000A3930000}"/>
    <cellStyle name="Normal 8 2 3 3 2 2 3" xfId="4314" xr:uid="{00000000-0005-0000-0000-0000A4930000}"/>
    <cellStyle name="Normal 8 2 3 3 2 2 3 2" xfId="12987" xr:uid="{00000000-0005-0000-0000-0000A5930000}"/>
    <cellStyle name="Normal 8 2 3 3 2 2 3 2 2" xfId="30340" xr:uid="{00000000-0005-0000-0000-0000A6930000}"/>
    <cellStyle name="Normal 8 2 3 3 2 2 3 2 3" xfId="47686" xr:uid="{00000000-0005-0000-0000-0000A7930000}"/>
    <cellStyle name="Normal 8 2 3 3 2 2 3 3" xfId="21667" xr:uid="{00000000-0005-0000-0000-0000A8930000}"/>
    <cellStyle name="Normal 8 2 3 3 2 2 3 4" xfId="39013" xr:uid="{00000000-0005-0000-0000-0000A9930000}"/>
    <cellStyle name="Normal 8 2 3 3 2 2 4" xfId="11174" xr:uid="{00000000-0005-0000-0000-0000AA930000}"/>
    <cellStyle name="Normal 8 2 3 3 2 2 4 2" xfId="28527" xr:uid="{00000000-0005-0000-0000-0000AB930000}"/>
    <cellStyle name="Normal 8 2 3 3 2 2 4 3" xfId="45873" xr:uid="{00000000-0005-0000-0000-0000AC930000}"/>
    <cellStyle name="Normal 8 2 3 3 2 2 5" xfId="19854" xr:uid="{00000000-0005-0000-0000-0000AD930000}"/>
    <cellStyle name="Normal 8 2 3 3 2 2 6" xfId="37200" xr:uid="{00000000-0005-0000-0000-0000AE930000}"/>
    <cellStyle name="Normal 8 2 3 3 2 3" xfId="1423" xr:uid="{00000000-0005-0000-0000-0000AF930000}"/>
    <cellStyle name="Normal 8 2 3 3 2 3 2" xfId="7205" xr:uid="{00000000-0005-0000-0000-0000B0930000}"/>
    <cellStyle name="Normal 8 2 3 3 2 3 2 2" xfId="15878" xr:uid="{00000000-0005-0000-0000-0000B1930000}"/>
    <cellStyle name="Normal 8 2 3 3 2 3 2 2 2" xfId="33231" xr:uid="{00000000-0005-0000-0000-0000B2930000}"/>
    <cellStyle name="Normal 8 2 3 3 2 3 2 2 3" xfId="50577" xr:uid="{00000000-0005-0000-0000-0000B3930000}"/>
    <cellStyle name="Normal 8 2 3 3 2 3 2 3" xfId="24558" xr:uid="{00000000-0005-0000-0000-0000B4930000}"/>
    <cellStyle name="Normal 8 2 3 3 2 3 2 4" xfId="41904" xr:uid="{00000000-0005-0000-0000-0000B5930000}"/>
    <cellStyle name="Normal 8 2 3 3 2 3 3" xfId="5049" xr:uid="{00000000-0005-0000-0000-0000B6930000}"/>
    <cellStyle name="Normal 8 2 3 3 2 3 3 2" xfId="13722" xr:uid="{00000000-0005-0000-0000-0000B7930000}"/>
    <cellStyle name="Normal 8 2 3 3 2 3 3 2 2" xfId="31075" xr:uid="{00000000-0005-0000-0000-0000B8930000}"/>
    <cellStyle name="Normal 8 2 3 3 2 3 3 2 3" xfId="48421" xr:uid="{00000000-0005-0000-0000-0000B9930000}"/>
    <cellStyle name="Normal 8 2 3 3 2 3 3 3" xfId="22402" xr:uid="{00000000-0005-0000-0000-0000BA930000}"/>
    <cellStyle name="Normal 8 2 3 3 2 3 3 4" xfId="39748" xr:uid="{00000000-0005-0000-0000-0000BB930000}"/>
    <cellStyle name="Normal 8 2 3 3 2 3 4" xfId="10096" xr:uid="{00000000-0005-0000-0000-0000BC930000}"/>
    <cellStyle name="Normal 8 2 3 3 2 3 4 2" xfId="27449" xr:uid="{00000000-0005-0000-0000-0000BD930000}"/>
    <cellStyle name="Normal 8 2 3 3 2 3 4 3" xfId="44795" xr:uid="{00000000-0005-0000-0000-0000BE930000}"/>
    <cellStyle name="Normal 8 2 3 3 2 3 5" xfId="18776" xr:uid="{00000000-0005-0000-0000-0000BF930000}"/>
    <cellStyle name="Normal 8 2 3 3 2 3 6" xfId="36122" xr:uid="{00000000-0005-0000-0000-0000C0930000}"/>
    <cellStyle name="Normal 8 2 3 3 2 4" xfId="6470" xr:uid="{00000000-0005-0000-0000-0000C1930000}"/>
    <cellStyle name="Normal 8 2 3 3 2 4 2" xfId="15143" xr:uid="{00000000-0005-0000-0000-0000C2930000}"/>
    <cellStyle name="Normal 8 2 3 3 2 4 2 2" xfId="32496" xr:uid="{00000000-0005-0000-0000-0000C3930000}"/>
    <cellStyle name="Normal 8 2 3 3 2 4 2 3" xfId="49842" xr:uid="{00000000-0005-0000-0000-0000C4930000}"/>
    <cellStyle name="Normal 8 2 3 3 2 4 3" xfId="23823" xr:uid="{00000000-0005-0000-0000-0000C5930000}"/>
    <cellStyle name="Normal 8 2 3 3 2 4 4" xfId="41169" xr:uid="{00000000-0005-0000-0000-0000C6930000}"/>
    <cellStyle name="Normal 8 2 3 3 2 5" xfId="3236" xr:uid="{00000000-0005-0000-0000-0000C7930000}"/>
    <cellStyle name="Normal 8 2 3 3 2 5 2" xfId="11909" xr:uid="{00000000-0005-0000-0000-0000C8930000}"/>
    <cellStyle name="Normal 8 2 3 3 2 5 2 2" xfId="29262" xr:uid="{00000000-0005-0000-0000-0000C9930000}"/>
    <cellStyle name="Normal 8 2 3 3 2 5 2 3" xfId="46608" xr:uid="{00000000-0005-0000-0000-0000CA930000}"/>
    <cellStyle name="Normal 8 2 3 3 2 5 3" xfId="20589" xr:uid="{00000000-0005-0000-0000-0000CB930000}"/>
    <cellStyle name="Normal 8 2 3 3 2 5 4" xfId="37935" xr:uid="{00000000-0005-0000-0000-0000CC930000}"/>
    <cellStyle name="Normal 8 2 3 3 2 6" xfId="9361" xr:uid="{00000000-0005-0000-0000-0000CD930000}"/>
    <cellStyle name="Normal 8 2 3 3 2 6 2" xfId="26714" xr:uid="{00000000-0005-0000-0000-0000CE930000}"/>
    <cellStyle name="Normal 8 2 3 3 2 6 3" xfId="44060" xr:uid="{00000000-0005-0000-0000-0000CF930000}"/>
    <cellStyle name="Normal 8 2 3 3 2 7" xfId="18041" xr:uid="{00000000-0005-0000-0000-0000D0930000}"/>
    <cellStyle name="Normal 8 2 3 3 2 8" xfId="35387" xr:uid="{00000000-0005-0000-0000-0000D1930000}"/>
    <cellStyle name="Normal 8 2 3 3 3" xfId="933" xr:uid="{00000000-0005-0000-0000-0000D2930000}"/>
    <cellStyle name="Normal 8 2 3 3 3 2" xfId="2746" xr:uid="{00000000-0005-0000-0000-0000D3930000}"/>
    <cellStyle name="Normal 8 2 3 3 3 2 2" xfId="8528" xr:uid="{00000000-0005-0000-0000-0000D4930000}"/>
    <cellStyle name="Normal 8 2 3 3 3 2 2 2" xfId="17201" xr:uid="{00000000-0005-0000-0000-0000D5930000}"/>
    <cellStyle name="Normal 8 2 3 3 3 2 2 2 2" xfId="34554" xr:uid="{00000000-0005-0000-0000-0000D6930000}"/>
    <cellStyle name="Normal 8 2 3 3 3 2 2 2 3" xfId="51900" xr:uid="{00000000-0005-0000-0000-0000D7930000}"/>
    <cellStyle name="Normal 8 2 3 3 3 2 2 3" xfId="25881" xr:uid="{00000000-0005-0000-0000-0000D8930000}"/>
    <cellStyle name="Normal 8 2 3 3 3 2 2 4" xfId="43227" xr:uid="{00000000-0005-0000-0000-0000D9930000}"/>
    <cellStyle name="Normal 8 2 3 3 3 2 3" xfId="4559" xr:uid="{00000000-0005-0000-0000-0000DA930000}"/>
    <cellStyle name="Normal 8 2 3 3 3 2 3 2" xfId="13232" xr:uid="{00000000-0005-0000-0000-0000DB930000}"/>
    <cellStyle name="Normal 8 2 3 3 3 2 3 2 2" xfId="30585" xr:uid="{00000000-0005-0000-0000-0000DC930000}"/>
    <cellStyle name="Normal 8 2 3 3 3 2 3 2 3" xfId="47931" xr:uid="{00000000-0005-0000-0000-0000DD930000}"/>
    <cellStyle name="Normal 8 2 3 3 3 2 3 3" xfId="21912" xr:uid="{00000000-0005-0000-0000-0000DE930000}"/>
    <cellStyle name="Normal 8 2 3 3 3 2 3 4" xfId="39258" xr:uid="{00000000-0005-0000-0000-0000DF930000}"/>
    <cellStyle name="Normal 8 2 3 3 3 2 4" xfId="11419" xr:uid="{00000000-0005-0000-0000-0000E0930000}"/>
    <cellStyle name="Normal 8 2 3 3 3 2 4 2" xfId="28772" xr:uid="{00000000-0005-0000-0000-0000E1930000}"/>
    <cellStyle name="Normal 8 2 3 3 3 2 4 3" xfId="46118" xr:uid="{00000000-0005-0000-0000-0000E2930000}"/>
    <cellStyle name="Normal 8 2 3 3 3 2 5" xfId="20099" xr:uid="{00000000-0005-0000-0000-0000E3930000}"/>
    <cellStyle name="Normal 8 2 3 3 3 2 6" xfId="37445" xr:uid="{00000000-0005-0000-0000-0000E4930000}"/>
    <cellStyle name="Normal 8 2 3 3 3 3" xfId="1668" xr:uid="{00000000-0005-0000-0000-0000E5930000}"/>
    <cellStyle name="Normal 8 2 3 3 3 3 2" xfId="7450" xr:uid="{00000000-0005-0000-0000-0000E6930000}"/>
    <cellStyle name="Normal 8 2 3 3 3 3 2 2" xfId="16123" xr:uid="{00000000-0005-0000-0000-0000E7930000}"/>
    <cellStyle name="Normal 8 2 3 3 3 3 2 2 2" xfId="33476" xr:uid="{00000000-0005-0000-0000-0000E8930000}"/>
    <cellStyle name="Normal 8 2 3 3 3 3 2 2 3" xfId="50822" xr:uid="{00000000-0005-0000-0000-0000E9930000}"/>
    <cellStyle name="Normal 8 2 3 3 3 3 2 3" xfId="24803" xr:uid="{00000000-0005-0000-0000-0000EA930000}"/>
    <cellStyle name="Normal 8 2 3 3 3 3 2 4" xfId="42149" xr:uid="{00000000-0005-0000-0000-0000EB930000}"/>
    <cellStyle name="Normal 8 2 3 3 3 3 3" xfId="5294" xr:uid="{00000000-0005-0000-0000-0000EC930000}"/>
    <cellStyle name="Normal 8 2 3 3 3 3 3 2" xfId="13967" xr:uid="{00000000-0005-0000-0000-0000ED930000}"/>
    <cellStyle name="Normal 8 2 3 3 3 3 3 2 2" xfId="31320" xr:uid="{00000000-0005-0000-0000-0000EE930000}"/>
    <cellStyle name="Normal 8 2 3 3 3 3 3 2 3" xfId="48666" xr:uid="{00000000-0005-0000-0000-0000EF930000}"/>
    <cellStyle name="Normal 8 2 3 3 3 3 3 3" xfId="22647" xr:uid="{00000000-0005-0000-0000-0000F0930000}"/>
    <cellStyle name="Normal 8 2 3 3 3 3 3 4" xfId="39993" xr:uid="{00000000-0005-0000-0000-0000F1930000}"/>
    <cellStyle name="Normal 8 2 3 3 3 3 4" xfId="10341" xr:uid="{00000000-0005-0000-0000-0000F2930000}"/>
    <cellStyle name="Normal 8 2 3 3 3 3 4 2" xfId="27694" xr:uid="{00000000-0005-0000-0000-0000F3930000}"/>
    <cellStyle name="Normal 8 2 3 3 3 3 4 3" xfId="45040" xr:uid="{00000000-0005-0000-0000-0000F4930000}"/>
    <cellStyle name="Normal 8 2 3 3 3 3 5" xfId="19021" xr:uid="{00000000-0005-0000-0000-0000F5930000}"/>
    <cellStyle name="Normal 8 2 3 3 3 3 6" xfId="36367" xr:uid="{00000000-0005-0000-0000-0000F6930000}"/>
    <cellStyle name="Normal 8 2 3 3 3 4" xfId="6715" xr:uid="{00000000-0005-0000-0000-0000F7930000}"/>
    <cellStyle name="Normal 8 2 3 3 3 4 2" xfId="15388" xr:uid="{00000000-0005-0000-0000-0000F8930000}"/>
    <cellStyle name="Normal 8 2 3 3 3 4 2 2" xfId="32741" xr:uid="{00000000-0005-0000-0000-0000F9930000}"/>
    <cellStyle name="Normal 8 2 3 3 3 4 2 3" xfId="50087" xr:uid="{00000000-0005-0000-0000-0000FA930000}"/>
    <cellStyle name="Normal 8 2 3 3 3 4 3" xfId="24068" xr:uid="{00000000-0005-0000-0000-0000FB930000}"/>
    <cellStyle name="Normal 8 2 3 3 3 4 4" xfId="41414" xr:uid="{00000000-0005-0000-0000-0000FC930000}"/>
    <cellStyle name="Normal 8 2 3 3 3 5" xfId="3481" xr:uid="{00000000-0005-0000-0000-0000FD930000}"/>
    <cellStyle name="Normal 8 2 3 3 3 5 2" xfId="12154" xr:uid="{00000000-0005-0000-0000-0000FE930000}"/>
    <cellStyle name="Normal 8 2 3 3 3 5 2 2" xfId="29507" xr:uid="{00000000-0005-0000-0000-0000FF930000}"/>
    <cellStyle name="Normal 8 2 3 3 3 5 2 3" xfId="46853" xr:uid="{00000000-0005-0000-0000-000000940000}"/>
    <cellStyle name="Normal 8 2 3 3 3 5 3" xfId="20834" xr:uid="{00000000-0005-0000-0000-000001940000}"/>
    <cellStyle name="Normal 8 2 3 3 3 5 4" xfId="38180" xr:uid="{00000000-0005-0000-0000-000002940000}"/>
    <cellStyle name="Normal 8 2 3 3 3 6" xfId="9606" xr:uid="{00000000-0005-0000-0000-000003940000}"/>
    <cellStyle name="Normal 8 2 3 3 3 6 2" xfId="26959" xr:uid="{00000000-0005-0000-0000-000004940000}"/>
    <cellStyle name="Normal 8 2 3 3 3 6 3" xfId="44305" xr:uid="{00000000-0005-0000-0000-000005940000}"/>
    <cellStyle name="Normal 8 2 3 3 3 7" xfId="18286" xr:uid="{00000000-0005-0000-0000-000006940000}"/>
    <cellStyle name="Normal 8 2 3 3 3 8" xfId="35632" xr:uid="{00000000-0005-0000-0000-000007940000}"/>
    <cellStyle name="Normal 8 2 3 3 4" xfId="443" xr:uid="{00000000-0005-0000-0000-000008940000}"/>
    <cellStyle name="Normal 8 2 3 3 4 2" xfId="2256" xr:uid="{00000000-0005-0000-0000-000009940000}"/>
    <cellStyle name="Normal 8 2 3 3 4 2 2" xfId="8038" xr:uid="{00000000-0005-0000-0000-00000A940000}"/>
    <cellStyle name="Normal 8 2 3 3 4 2 2 2" xfId="16711" xr:uid="{00000000-0005-0000-0000-00000B940000}"/>
    <cellStyle name="Normal 8 2 3 3 4 2 2 2 2" xfId="34064" xr:uid="{00000000-0005-0000-0000-00000C940000}"/>
    <cellStyle name="Normal 8 2 3 3 4 2 2 2 3" xfId="51410" xr:uid="{00000000-0005-0000-0000-00000D940000}"/>
    <cellStyle name="Normal 8 2 3 3 4 2 2 3" xfId="25391" xr:uid="{00000000-0005-0000-0000-00000E940000}"/>
    <cellStyle name="Normal 8 2 3 3 4 2 2 4" xfId="42737" xr:uid="{00000000-0005-0000-0000-00000F940000}"/>
    <cellStyle name="Normal 8 2 3 3 4 2 3" xfId="5539" xr:uid="{00000000-0005-0000-0000-000010940000}"/>
    <cellStyle name="Normal 8 2 3 3 4 2 3 2" xfId="14212" xr:uid="{00000000-0005-0000-0000-000011940000}"/>
    <cellStyle name="Normal 8 2 3 3 4 2 3 2 2" xfId="31565" xr:uid="{00000000-0005-0000-0000-000012940000}"/>
    <cellStyle name="Normal 8 2 3 3 4 2 3 2 3" xfId="48911" xr:uid="{00000000-0005-0000-0000-000013940000}"/>
    <cellStyle name="Normal 8 2 3 3 4 2 3 3" xfId="22892" xr:uid="{00000000-0005-0000-0000-000014940000}"/>
    <cellStyle name="Normal 8 2 3 3 4 2 3 4" xfId="40238" xr:uid="{00000000-0005-0000-0000-000015940000}"/>
    <cellStyle name="Normal 8 2 3 3 4 2 4" xfId="10929" xr:uid="{00000000-0005-0000-0000-000016940000}"/>
    <cellStyle name="Normal 8 2 3 3 4 2 4 2" xfId="28282" xr:uid="{00000000-0005-0000-0000-000017940000}"/>
    <cellStyle name="Normal 8 2 3 3 4 2 4 3" xfId="45628" xr:uid="{00000000-0005-0000-0000-000018940000}"/>
    <cellStyle name="Normal 8 2 3 3 4 2 5" xfId="19609" xr:uid="{00000000-0005-0000-0000-000019940000}"/>
    <cellStyle name="Normal 8 2 3 3 4 2 6" xfId="36955" xr:uid="{00000000-0005-0000-0000-00001A940000}"/>
    <cellStyle name="Normal 8 2 3 3 4 3" xfId="6225" xr:uid="{00000000-0005-0000-0000-00001B940000}"/>
    <cellStyle name="Normal 8 2 3 3 4 3 2" xfId="14898" xr:uid="{00000000-0005-0000-0000-00001C940000}"/>
    <cellStyle name="Normal 8 2 3 3 4 3 2 2" xfId="32251" xr:uid="{00000000-0005-0000-0000-00001D940000}"/>
    <cellStyle name="Normal 8 2 3 3 4 3 2 3" xfId="49597" xr:uid="{00000000-0005-0000-0000-00001E940000}"/>
    <cellStyle name="Normal 8 2 3 3 4 3 3" xfId="23578" xr:uid="{00000000-0005-0000-0000-00001F940000}"/>
    <cellStyle name="Normal 8 2 3 3 4 3 4" xfId="40924" xr:uid="{00000000-0005-0000-0000-000020940000}"/>
    <cellStyle name="Normal 8 2 3 3 4 4" xfId="4069" xr:uid="{00000000-0005-0000-0000-000021940000}"/>
    <cellStyle name="Normal 8 2 3 3 4 4 2" xfId="12742" xr:uid="{00000000-0005-0000-0000-000022940000}"/>
    <cellStyle name="Normal 8 2 3 3 4 4 2 2" xfId="30095" xr:uid="{00000000-0005-0000-0000-000023940000}"/>
    <cellStyle name="Normal 8 2 3 3 4 4 2 3" xfId="47441" xr:uid="{00000000-0005-0000-0000-000024940000}"/>
    <cellStyle name="Normal 8 2 3 3 4 4 3" xfId="21422" xr:uid="{00000000-0005-0000-0000-000025940000}"/>
    <cellStyle name="Normal 8 2 3 3 4 4 4" xfId="38768" xr:uid="{00000000-0005-0000-0000-000026940000}"/>
    <cellStyle name="Normal 8 2 3 3 4 5" xfId="9116" xr:uid="{00000000-0005-0000-0000-000027940000}"/>
    <cellStyle name="Normal 8 2 3 3 4 5 2" xfId="26469" xr:uid="{00000000-0005-0000-0000-000028940000}"/>
    <cellStyle name="Normal 8 2 3 3 4 5 3" xfId="43815" xr:uid="{00000000-0005-0000-0000-000029940000}"/>
    <cellStyle name="Normal 8 2 3 3 4 6" xfId="17796" xr:uid="{00000000-0005-0000-0000-00002A940000}"/>
    <cellStyle name="Normal 8 2 3 3 4 7" xfId="35142" xr:uid="{00000000-0005-0000-0000-00002B940000}"/>
    <cellStyle name="Normal 8 2 3 3 5" xfId="2011" xr:uid="{00000000-0005-0000-0000-00002C940000}"/>
    <cellStyle name="Normal 8 2 3 3 5 2" xfId="7793" xr:uid="{00000000-0005-0000-0000-00002D940000}"/>
    <cellStyle name="Normal 8 2 3 3 5 2 2" xfId="16466" xr:uid="{00000000-0005-0000-0000-00002E940000}"/>
    <cellStyle name="Normal 8 2 3 3 5 2 2 2" xfId="33819" xr:uid="{00000000-0005-0000-0000-00002F940000}"/>
    <cellStyle name="Normal 8 2 3 3 5 2 2 3" xfId="51165" xr:uid="{00000000-0005-0000-0000-000030940000}"/>
    <cellStyle name="Normal 8 2 3 3 5 2 3" xfId="25146" xr:uid="{00000000-0005-0000-0000-000031940000}"/>
    <cellStyle name="Normal 8 2 3 3 5 2 4" xfId="42492" xr:uid="{00000000-0005-0000-0000-000032940000}"/>
    <cellStyle name="Normal 8 2 3 3 5 3" xfId="3824" xr:uid="{00000000-0005-0000-0000-000033940000}"/>
    <cellStyle name="Normal 8 2 3 3 5 3 2" xfId="12497" xr:uid="{00000000-0005-0000-0000-000034940000}"/>
    <cellStyle name="Normal 8 2 3 3 5 3 2 2" xfId="29850" xr:uid="{00000000-0005-0000-0000-000035940000}"/>
    <cellStyle name="Normal 8 2 3 3 5 3 2 3" xfId="47196" xr:uid="{00000000-0005-0000-0000-000036940000}"/>
    <cellStyle name="Normal 8 2 3 3 5 3 3" xfId="21177" xr:uid="{00000000-0005-0000-0000-000037940000}"/>
    <cellStyle name="Normal 8 2 3 3 5 3 4" xfId="38523" xr:uid="{00000000-0005-0000-0000-000038940000}"/>
    <cellStyle name="Normal 8 2 3 3 5 4" xfId="10684" xr:uid="{00000000-0005-0000-0000-000039940000}"/>
    <cellStyle name="Normal 8 2 3 3 5 4 2" xfId="28037" xr:uid="{00000000-0005-0000-0000-00003A940000}"/>
    <cellStyle name="Normal 8 2 3 3 5 4 3" xfId="45383" xr:uid="{00000000-0005-0000-0000-00003B940000}"/>
    <cellStyle name="Normal 8 2 3 3 5 5" xfId="19364" xr:uid="{00000000-0005-0000-0000-00003C940000}"/>
    <cellStyle name="Normal 8 2 3 3 5 6" xfId="36710" xr:uid="{00000000-0005-0000-0000-00003D940000}"/>
    <cellStyle name="Normal 8 2 3 3 6" xfId="1178" xr:uid="{00000000-0005-0000-0000-00003E940000}"/>
    <cellStyle name="Normal 8 2 3 3 6 2" xfId="6960" xr:uid="{00000000-0005-0000-0000-00003F940000}"/>
    <cellStyle name="Normal 8 2 3 3 6 2 2" xfId="15633" xr:uid="{00000000-0005-0000-0000-000040940000}"/>
    <cellStyle name="Normal 8 2 3 3 6 2 2 2" xfId="32986" xr:uid="{00000000-0005-0000-0000-000041940000}"/>
    <cellStyle name="Normal 8 2 3 3 6 2 2 3" xfId="50332" xr:uid="{00000000-0005-0000-0000-000042940000}"/>
    <cellStyle name="Normal 8 2 3 3 6 2 3" xfId="24313" xr:uid="{00000000-0005-0000-0000-000043940000}"/>
    <cellStyle name="Normal 8 2 3 3 6 2 4" xfId="41659" xr:uid="{00000000-0005-0000-0000-000044940000}"/>
    <cellStyle name="Normal 8 2 3 3 6 3" xfId="4804" xr:uid="{00000000-0005-0000-0000-000045940000}"/>
    <cellStyle name="Normal 8 2 3 3 6 3 2" xfId="13477" xr:uid="{00000000-0005-0000-0000-000046940000}"/>
    <cellStyle name="Normal 8 2 3 3 6 3 2 2" xfId="30830" xr:uid="{00000000-0005-0000-0000-000047940000}"/>
    <cellStyle name="Normal 8 2 3 3 6 3 2 3" xfId="48176" xr:uid="{00000000-0005-0000-0000-000048940000}"/>
    <cellStyle name="Normal 8 2 3 3 6 3 3" xfId="22157" xr:uid="{00000000-0005-0000-0000-000049940000}"/>
    <cellStyle name="Normal 8 2 3 3 6 3 4" xfId="39503" xr:uid="{00000000-0005-0000-0000-00004A940000}"/>
    <cellStyle name="Normal 8 2 3 3 6 4" xfId="9851" xr:uid="{00000000-0005-0000-0000-00004B940000}"/>
    <cellStyle name="Normal 8 2 3 3 6 4 2" xfId="27204" xr:uid="{00000000-0005-0000-0000-00004C940000}"/>
    <cellStyle name="Normal 8 2 3 3 6 4 3" xfId="44550" xr:uid="{00000000-0005-0000-0000-00004D940000}"/>
    <cellStyle name="Normal 8 2 3 3 6 5" xfId="18531" xr:uid="{00000000-0005-0000-0000-00004E940000}"/>
    <cellStyle name="Normal 8 2 3 3 6 6" xfId="35877" xr:uid="{00000000-0005-0000-0000-00004F940000}"/>
    <cellStyle name="Normal 8 2 3 3 7" xfId="5980" xr:uid="{00000000-0005-0000-0000-000050940000}"/>
    <cellStyle name="Normal 8 2 3 3 7 2" xfId="14653" xr:uid="{00000000-0005-0000-0000-000051940000}"/>
    <cellStyle name="Normal 8 2 3 3 7 2 2" xfId="32006" xr:uid="{00000000-0005-0000-0000-000052940000}"/>
    <cellStyle name="Normal 8 2 3 3 7 2 3" xfId="49352" xr:uid="{00000000-0005-0000-0000-000053940000}"/>
    <cellStyle name="Normal 8 2 3 3 7 3" xfId="23333" xr:uid="{00000000-0005-0000-0000-000054940000}"/>
    <cellStyle name="Normal 8 2 3 3 7 4" xfId="40679" xr:uid="{00000000-0005-0000-0000-000055940000}"/>
    <cellStyle name="Normal 8 2 3 3 8" xfId="2991" xr:uid="{00000000-0005-0000-0000-000056940000}"/>
    <cellStyle name="Normal 8 2 3 3 8 2" xfId="11664" xr:uid="{00000000-0005-0000-0000-000057940000}"/>
    <cellStyle name="Normal 8 2 3 3 8 2 2" xfId="29017" xr:uid="{00000000-0005-0000-0000-000058940000}"/>
    <cellStyle name="Normal 8 2 3 3 8 2 3" xfId="46363" xr:uid="{00000000-0005-0000-0000-000059940000}"/>
    <cellStyle name="Normal 8 2 3 3 8 3" xfId="20344" xr:uid="{00000000-0005-0000-0000-00005A940000}"/>
    <cellStyle name="Normal 8 2 3 3 8 4" xfId="37690" xr:uid="{00000000-0005-0000-0000-00005B940000}"/>
    <cellStyle name="Normal 8 2 3 3 9" xfId="8871" xr:uid="{00000000-0005-0000-0000-00005C940000}"/>
    <cellStyle name="Normal 8 2 3 3 9 2" xfId="26224" xr:uid="{00000000-0005-0000-0000-00005D940000}"/>
    <cellStyle name="Normal 8 2 3 3 9 3" xfId="43570" xr:uid="{00000000-0005-0000-0000-00005E940000}"/>
    <cellStyle name="Normal 8 2 3 4" xfId="296" xr:uid="{00000000-0005-0000-0000-00005F940000}"/>
    <cellStyle name="Normal 8 2 3 4 10" xfId="34995" xr:uid="{00000000-0005-0000-0000-000060940000}"/>
    <cellStyle name="Normal 8 2 3 4 2" xfId="1031" xr:uid="{00000000-0005-0000-0000-000061940000}"/>
    <cellStyle name="Normal 8 2 3 4 2 2" xfId="2844" xr:uid="{00000000-0005-0000-0000-000062940000}"/>
    <cellStyle name="Normal 8 2 3 4 2 2 2" xfId="8626" xr:uid="{00000000-0005-0000-0000-000063940000}"/>
    <cellStyle name="Normal 8 2 3 4 2 2 2 2" xfId="17299" xr:uid="{00000000-0005-0000-0000-000064940000}"/>
    <cellStyle name="Normal 8 2 3 4 2 2 2 2 2" xfId="34652" xr:uid="{00000000-0005-0000-0000-000065940000}"/>
    <cellStyle name="Normal 8 2 3 4 2 2 2 2 3" xfId="51998" xr:uid="{00000000-0005-0000-0000-000066940000}"/>
    <cellStyle name="Normal 8 2 3 4 2 2 2 3" xfId="25979" xr:uid="{00000000-0005-0000-0000-000067940000}"/>
    <cellStyle name="Normal 8 2 3 4 2 2 2 4" xfId="43325" xr:uid="{00000000-0005-0000-0000-000068940000}"/>
    <cellStyle name="Normal 8 2 3 4 2 2 3" xfId="4657" xr:uid="{00000000-0005-0000-0000-000069940000}"/>
    <cellStyle name="Normal 8 2 3 4 2 2 3 2" xfId="13330" xr:uid="{00000000-0005-0000-0000-00006A940000}"/>
    <cellStyle name="Normal 8 2 3 4 2 2 3 2 2" xfId="30683" xr:uid="{00000000-0005-0000-0000-00006B940000}"/>
    <cellStyle name="Normal 8 2 3 4 2 2 3 2 3" xfId="48029" xr:uid="{00000000-0005-0000-0000-00006C940000}"/>
    <cellStyle name="Normal 8 2 3 4 2 2 3 3" xfId="22010" xr:uid="{00000000-0005-0000-0000-00006D940000}"/>
    <cellStyle name="Normal 8 2 3 4 2 2 3 4" xfId="39356" xr:uid="{00000000-0005-0000-0000-00006E940000}"/>
    <cellStyle name="Normal 8 2 3 4 2 2 4" xfId="11517" xr:uid="{00000000-0005-0000-0000-00006F940000}"/>
    <cellStyle name="Normal 8 2 3 4 2 2 4 2" xfId="28870" xr:uid="{00000000-0005-0000-0000-000070940000}"/>
    <cellStyle name="Normal 8 2 3 4 2 2 4 3" xfId="46216" xr:uid="{00000000-0005-0000-0000-000071940000}"/>
    <cellStyle name="Normal 8 2 3 4 2 2 5" xfId="20197" xr:uid="{00000000-0005-0000-0000-000072940000}"/>
    <cellStyle name="Normal 8 2 3 4 2 2 6" xfId="37543" xr:uid="{00000000-0005-0000-0000-000073940000}"/>
    <cellStyle name="Normal 8 2 3 4 2 3" xfId="1766" xr:uid="{00000000-0005-0000-0000-000074940000}"/>
    <cellStyle name="Normal 8 2 3 4 2 3 2" xfId="7548" xr:uid="{00000000-0005-0000-0000-000075940000}"/>
    <cellStyle name="Normal 8 2 3 4 2 3 2 2" xfId="16221" xr:uid="{00000000-0005-0000-0000-000076940000}"/>
    <cellStyle name="Normal 8 2 3 4 2 3 2 2 2" xfId="33574" xr:uid="{00000000-0005-0000-0000-000077940000}"/>
    <cellStyle name="Normal 8 2 3 4 2 3 2 2 3" xfId="50920" xr:uid="{00000000-0005-0000-0000-000078940000}"/>
    <cellStyle name="Normal 8 2 3 4 2 3 2 3" xfId="24901" xr:uid="{00000000-0005-0000-0000-000079940000}"/>
    <cellStyle name="Normal 8 2 3 4 2 3 2 4" xfId="42247" xr:uid="{00000000-0005-0000-0000-00007A940000}"/>
    <cellStyle name="Normal 8 2 3 4 2 3 3" xfId="5392" xr:uid="{00000000-0005-0000-0000-00007B940000}"/>
    <cellStyle name="Normal 8 2 3 4 2 3 3 2" xfId="14065" xr:uid="{00000000-0005-0000-0000-00007C940000}"/>
    <cellStyle name="Normal 8 2 3 4 2 3 3 2 2" xfId="31418" xr:uid="{00000000-0005-0000-0000-00007D940000}"/>
    <cellStyle name="Normal 8 2 3 4 2 3 3 2 3" xfId="48764" xr:uid="{00000000-0005-0000-0000-00007E940000}"/>
    <cellStyle name="Normal 8 2 3 4 2 3 3 3" xfId="22745" xr:uid="{00000000-0005-0000-0000-00007F940000}"/>
    <cellStyle name="Normal 8 2 3 4 2 3 3 4" xfId="40091" xr:uid="{00000000-0005-0000-0000-000080940000}"/>
    <cellStyle name="Normal 8 2 3 4 2 3 4" xfId="10439" xr:uid="{00000000-0005-0000-0000-000081940000}"/>
    <cellStyle name="Normal 8 2 3 4 2 3 4 2" xfId="27792" xr:uid="{00000000-0005-0000-0000-000082940000}"/>
    <cellStyle name="Normal 8 2 3 4 2 3 4 3" xfId="45138" xr:uid="{00000000-0005-0000-0000-000083940000}"/>
    <cellStyle name="Normal 8 2 3 4 2 3 5" xfId="19119" xr:uid="{00000000-0005-0000-0000-000084940000}"/>
    <cellStyle name="Normal 8 2 3 4 2 3 6" xfId="36465" xr:uid="{00000000-0005-0000-0000-000085940000}"/>
    <cellStyle name="Normal 8 2 3 4 2 4" xfId="6813" xr:uid="{00000000-0005-0000-0000-000086940000}"/>
    <cellStyle name="Normal 8 2 3 4 2 4 2" xfId="15486" xr:uid="{00000000-0005-0000-0000-000087940000}"/>
    <cellStyle name="Normal 8 2 3 4 2 4 2 2" xfId="32839" xr:uid="{00000000-0005-0000-0000-000088940000}"/>
    <cellStyle name="Normal 8 2 3 4 2 4 2 3" xfId="50185" xr:uid="{00000000-0005-0000-0000-000089940000}"/>
    <cellStyle name="Normal 8 2 3 4 2 4 3" xfId="24166" xr:uid="{00000000-0005-0000-0000-00008A940000}"/>
    <cellStyle name="Normal 8 2 3 4 2 4 4" xfId="41512" xr:uid="{00000000-0005-0000-0000-00008B940000}"/>
    <cellStyle name="Normal 8 2 3 4 2 5" xfId="3579" xr:uid="{00000000-0005-0000-0000-00008C940000}"/>
    <cellStyle name="Normal 8 2 3 4 2 5 2" xfId="12252" xr:uid="{00000000-0005-0000-0000-00008D940000}"/>
    <cellStyle name="Normal 8 2 3 4 2 5 2 2" xfId="29605" xr:uid="{00000000-0005-0000-0000-00008E940000}"/>
    <cellStyle name="Normal 8 2 3 4 2 5 2 3" xfId="46951" xr:uid="{00000000-0005-0000-0000-00008F940000}"/>
    <cellStyle name="Normal 8 2 3 4 2 5 3" xfId="20932" xr:uid="{00000000-0005-0000-0000-000090940000}"/>
    <cellStyle name="Normal 8 2 3 4 2 5 4" xfId="38278" xr:uid="{00000000-0005-0000-0000-000091940000}"/>
    <cellStyle name="Normal 8 2 3 4 2 6" xfId="9704" xr:uid="{00000000-0005-0000-0000-000092940000}"/>
    <cellStyle name="Normal 8 2 3 4 2 6 2" xfId="27057" xr:uid="{00000000-0005-0000-0000-000093940000}"/>
    <cellStyle name="Normal 8 2 3 4 2 6 3" xfId="44403" xr:uid="{00000000-0005-0000-0000-000094940000}"/>
    <cellStyle name="Normal 8 2 3 4 2 7" xfId="18384" xr:uid="{00000000-0005-0000-0000-000095940000}"/>
    <cellStyle name="Normal 8 2 3 4 2 8" xfId="35730" xr:uid="{00000000-0005-0000-0000-000096940000}"/>
    <cellStyle name="Normal 8 2 3 4 3" xfId="541" xr:uid="{00000000-0005-0000-0000-000097940000}"/>
    <cellStyle name="Normal 8 2 3 4 3 2" xfId="2354" xr:uid="{00000000-0005-0000-0000-000098940000}"/>
    <cellStyle name="Normal 8 2 3 4 3 2 2" xfId="8136" xr:uid="{00000000-0005-0000-0000-000099940000}"/>
    <cellStyle name="Normal 8 2 3 4 3 2 2 2" xfId="16809" xr:uid="{00000000-0005-0000-0000-00009A940000}"/>
    <cellStyle name="Normal 8 2 3 4 3 2 2 2 2" xfId="34162" xr:uid="{00000000-0005-0000-0000-00009B940000}"/>
    <cellStyle name="Normal 8 2 3 4 3 2 2 2 3" xfId="51508" xr:uid="{00000000-0005-0000-0000-00009C940000}"/>
    <cellStyle name="Normal 8 2 3 4 3 2 2 3" xfId="25489" xr:uid="{00000000-0005-0000-0000-00009D940000}"/>
    <cellStyle name="Normal 8 2 3 4 3 2 2 4" xfId="42835" xr:uid="{00000000-0005-0000-0000-00009E940000}"/>
    <cellStyle name="Normal 8 2 3 4 3 2 3" xfId="5637" xr:uid="{00000000-0005-0000-0000-00009F940000}"/>
    <cellStyle name="Normal 8 2 3 4 3 2 3 2" xfId="14310" xr:uid="{00000000-0005-0000-0000-0000A0940000}"/>
    <cellStyle name="Normal 8 2 3 4 3 2 3 2 2" xfId="31663" xr:uid="{00000000-0005-0000-0000-0000A1940000}"/>
    <cellStyle name="Normal 8 2 3 4 3 2 3 2 3" xfId="49009" xr:uid="{00000000-0005-0000-0000-0000A2940000}"/>
    <cellStyle name="Normal 8 2 3 4 3 2 3 3" xfId="22990" xr:uid="{00000000-0005-0000-0000-0000A3940000}"/>
    <cellStyle name="Normal 8 2 3 4 3 2 3 4" xfId="40336" xr:uid="{00000000-0005-0000-0000-0000A4940000}"/>
    <cellStyle name="Normal 8 2 3 4 3 2 4" xfId="11027" xr:uid="{00000000-0005-0000-0000-0000A5940000}"/>
    <cellStyle name="Normal 8 2 3 4 3 2 4 2" xfId="28380" xr:uid="{00000000-0005-0000-0000-0000A6940000}"/>
    <cellStyle name="Normal 8 2 3 4 3 2 4 3" xfId="45726" xr:uid="{00000000-0005-0000-0000-0000A7940000}"/>
    <cellStyle name="Normal 8 2 3 4 3 2 5" xfId="19707" xr:uid="{00000000-0005-0000-0000-0000A8940000}"/>
    <cellStyle name="Normal 8 2 3 4 3 2 6" xfId="37053" xr:uid="{00000000-0005-0000-0000-0000A9940000}"/>
    <cellStyle name="Normal 8 2 3 4 3 3" xfId="6323" xr:uid="{00000000-0005-0000-0000-0000AA940000}"/>
    <cellStyle name="Normal 8 2 3 4 3 3 2" xfId="14996" xr:uid="{00000000-0005-0000-0000-0000AB940000}"/>
    <cellStyle name="Normal 8 2 3 4 3 3 2 2" xfId="32349" xr:uid="{00000000-0005-0000-0000-0000AC940000}"/>
    <cellStyle name="Normal 8 2 3 4 3 3 2 3" xfId="49695" xr:uid="{00000000-0005-0000-0000-0000AD940000}"/>
    <cellStyle name="Normal 8 2 3 4 3 3 3" xfId="23676" xr:uid="{00000000-0005-0000-0000-0000AE940000}"/>
    <cellStyle name="Normal 8 2 3 4 3 3 4" xfId="41022" xr:uid="{00000000-0005-0000-0000-0000AF940000}"/>
    <cellStyle name="Normal 8 2 3 4 3 4" xfId="4167" xr:uid="{00000000-0005-0000-0000-0000B0940000}"/>
    <cellStyle name="Normal 8 2 3 4 3 4 2" xfId="12840" xr:uid="{00000000-0005-0000-0000-0000B1940000}"/>
    <cellStyle name="Normal 8 2 3 4 3 4 2 2" xfId="30193" xr:uid="{00000000-0005-0000-0000-0000B2940000}"/>
    <cellStyle name="Normal 8 2 3 4 3 4 2 3" xfId="47539" xr:uid="{00000000-0005-0000-0000-0000B3940000}"/>
    <cellStyle name="Normal 8 2 3 4 3 4 3" xfId="21520" xr:uid="{00000000-0005-0000-0000-0000B4940000}"/>
    <cellStyle name="Normal 8 2 3 4 3 4 4" xfId="38866" xr:uid="{00000000-0005-0000-0000-0000B5940000}"/>
    <cellStyle name="Normal 8 2 3 4 3 5" xfId="9214" xr:uid="{00000000-0005-0000-0000-0000B6940000}"/>
    <cellStyle name="Normal 8 2 3 4 3 5 2" xfId="26567" xr:uid="{00000000-0005-0000-0000-0000B7940000}"/>
    <cellStyle name="Normal 8 2 3 4 3 5 3" xfId="43913" xr:uid="{00000000-0005-0000-0000-0000B8940000}"/>
    <cellStyle name="Normal 8 2 3 4 3 6" xfId="17894" xr:uid="{00000000-0005-0000-0000-0000B9940000}"/>
    <cellStyle name="Normal 8 2 3 4 3 7" xfId="35240" xr:uid="{00000000-0005-0000-0000-0000BA940000}"/>
    <cellStyle name="Normal 8 2 3 4 4" xfId="2109" xr:uid="{00000000-0005-0000-0000-0000BB940000}"/>
    <cellStyle name="Normal 8 2 3 4 4 2" xfId="7891" xr:uid="{00000000-0005-0000-0000-0000BC940000}"/>
    <cellStyle name="Normal 8 2 3 4 4 2 2" xfId="16564" xr:uid="{00000000-0005-0000-0000-0000BD940000}"/>
    <cellStyle name="Normal 8 2 3 4 4 2 2 2" xfId="33917" xr:uid="{00000000-0005-0000-0000-0000BE940000}"/>
    <cellStyle name="Normal 8 2 3 4 4 2 2 3" xfId="51263" xr:uid="{00000000-0005-0000-0000-0000BF940000}"/>
    <cellStyle name="Normal 8 2 3 4 4 2 3" xfId="25244" xr:uid="{00000000-0005-0000-0000-0000C0940000}"/>
    <cellStyle name="Normal 8 2 3 4 4 2 4" xfId="42590" xr:uid="{00000000-0005-0000-0000-0000C1940000}"/>
    <cellStyle name="Normal 8 2 3 4 4 3" xfId="3922" xr:uid="{00000000-0005-0000-0000-0000C2940000}"/>
    <cellStyle name="Normal 8 2 3 4 4 3 2" xfId="12595" xr:uid="{00000000-0005-0000-0000-0000C3940000}"/>
    <cellStyle name="Normal 8 2 3 4 4 3 2 2" xfId="29948" xr:uid="{00000000-0005-0000-0000-0000C4940000}"/>
    <cellStyle name="Normal 8 2 3 4 4 3 2 3" xfId="47294" xr:uid="{00000000-0005-0000-0000-0000C5940000}"/>
    <cellStyle name="Normal 8 2 3 4 4 3 3" xfId="21275" xr:uid="{00000000-0005-0000-0000-0000C6940000}"/>
    <cellStyle name="Normal 8 2 3 4 4 3 4" xfId="38621" xr:uid="{00000000-0005-0000-0000-0000C7940000}"/>
    <cellStyle name="Normal 8 2 3 4 4 4" xfId="10782" xr:uid="{00000000-0005-0000-0000-0000C8940000}"/>
    <cellStyle name="Normal 8 2 3 4 4 4 2" xfId="28135" xr:uid="{00000000-0005-0000-0000-0000C9940000}"/>
    <cellStyle name="Normal 8 2 3 4 4 4 3" xfId="45481" xr:uid="{00000000-0005-0000-0000-0000CA940000}"/>
    <cellStyle name="Normal 8 2 3 4 4 5" xfId="19462" xr:uid="{00000000-0005-0000-0000-0000CB940000}"/>
    <cellStyle name="Normal 8 2 3 4 4 6" xfId="36808" xr:uid="{00000000-0005-0000-0000-0000CC940000}"/>
    <cellStyle name="Normal 8 2 3 4 5" xfId="1276" xr:uid="{00000000-0005-0000-0000-0000CD940000}"/>
    <cellStyle name="Normal 8 2 3 4 5 2" xfId="7058" xr:uid="{00000000-0005-0000-0000-0000CE940000}"/>
    <cellStyle name="Normal 8 2 3 4 5 2 2" xfId="15731" xr:uid="{00000000-0005-0000-0000-0000CF940000}"/>
    <cellStyle name="Normal 8 2 3 4 5 2 2 2" xfId="33084" xr:uid="{00000000-0005-0000-0000-0000D0940000}"/>
    <cellStyle name="Normal 8 2 3 4 5 2 2 3" xfId="50430" xr:uid="{00000000-0005-0000-0000-0000D1940000}"/>
    <cellStyle name="Normal 8 2 3 4 5 2 3" xfId="24411" xr:uid="{00000000-0005-0000-0000-0000D2940000}"/>
    <cellStyle name="Normal 8 2 3 4 5 2 4" xfId="41757" xr:uid="{00000000-0005-0000-0000-0000D3940000}"/>
    <cellStyle name="Normal 8 2 3 4 5 3" xfId="4902" xr:uid="{00000000-0005-0000-0000-0000D4940000}"/>
    <cellStyle name="Normal 8 2 3 4 5 3 2" xfId="13575" xr:uid="{00000000-0005-0000-0000-0000D5940000}"/>
    <cellStyle name="Normal 8 2 3 4 5 3 2 2" xfId="30928" xr:uid="{00000000-0005-0000-0000-0000D6940000}"/>
    <cellStyle name="Normal 8 2 3 4 5 3 2 3" xfId="48274" xr:uid="{00000000-0005-0000-0000-0000D7940000}"/>
    <cellStyle name="Normal 8 2 3 4 5 3 3" xfId="22255" xr:uid="{00000000-0005-0000-0000-0000D8940000}"/>
    <cellStyle name="Normal 8 2 3 4 5 3 4" xfId="39601" xr:uid="{00000000-0005-0000-0000-0000D9940000}"/>
    <cellStyle name="Normal 8 2 3 4 5 4" xfId="9949" xr:uid="{00000000-0005-0000-0000-0000DA940000}"/>
    <cellStyle name="Normal 8 2 3 4 5 4 2" xfId="27302" xr:uid="{00000000-0005-0000-0000-0000DB940000}"/>
    <cellStyle name="Normal 8 2 3 4 5 4 3" xfId="44648" xr:uid="{00000000-0005-0000-0000-0000DC940000}"/>
    <cellStyle name="Normal 8 2 3 4 5 5" xfId="18629" xr:uid="{00000000-0005-0000-0000-0000DD940000}"/>
    <cellStyle name="Normal 8 2 3 4 5 6" xfId="35975" xr:uid="{00000000-0005-0000-0000-0000DE940000}"/>
    <cellStyle name="Normal 8 2 3 4 6" xfId="6078" xr:uid="{00000000-0005-0000-0000-0000DF940000}"/>
    <cellStyle name="Normal 8 2 3 4 6 2" xfId="14751" xr:uid="{00000000-0005-0000-0000-0000E0940000}"/>
    <cellStyle name="Normal 8 2 3 4 6 2 2" xfId="32104" xr:uid="{00000000-0005-0000-0000-0000E1940000}"/>
    <cellStyle name="Normal 8 2 3 4 6 2 3" xfId="49450" xr:uid="{00000000-0005-0000-0000-0000E2940000}"/>
    <cellStyle name="Normal 8 2 3 4 6 3" xfId="23431" xr:uid="{00000000-0005-0000-0000-0000E3940000}"/>
    <cellStyle name="Normal 8 2 3 4 6 4" xfId="40777" xr:uid="{00000000-0005-0000-0000-0000E4940000}"/>
    <cellStyle name="Normal 8 2 3 4 7" xfId="3089" xr:uid="{00000000-0005-0000-0000-0000E5940000}"/>
    <cellStyle name="Normal 8 2 3 4 7 2" xfId="11762" xr:uid="{00000000-0005-0000-0000-0000E6940000}"/>
    <cellStyle name="Normal 8 2 3 4 7 2 2" xfId="29115" xr:uid="{00000000-0005-0000-0000-0000E7940000}"/>
    <cellStyle name="Normal 8 2 3 4 7 2 3" xfId="46461" xr:uid="{00000000-0005-0000-0000-0000E8940000}"/>
    <cellStyle name="Normal 8 2 3 4 7 3" xfId="20442" xr:uid="{00000000-0005-0000-0000-0000E9940000}"/>
    <cellStyle name="Normal 8 2 3 4 7 4" xfId="37788" xr:uid="{00000000-0005-0000-0000-0000EA940000}"/>
    <cellStyle name="Normal 8 2 3 4 8" xfId="8969" xr:uid="{00000000-0005-0000-0000-0000EB940000}"/>
    <cellStyle name="Normal 8 2 3 4 8 2" xfId="26322" xr:uid="{00000000-0005-0000-0000-0000EC940000}"/>
    <cellStyle name="Normal 8 2 3 4 8 3" xfId="43668" xr:uid="{00000000-0005-0000-0000-0000ED940000}"/>
    <cellStyle name="Normal 8 2 3 4 9" xfId="17649" xr:uid="{00000000-0005-0000-0000-0000EE940000}"/>
    <cellStyle name="Normal 8 2 3 5" xfId="149" xr:uid="{00000000-0005-0000-0000-0000EF940000}"/>
    <cellStyle name="Normal 8 2 3 5 10" xfId="34848" xr:uid="{00000000-0005-0000-0000-0000F0940000}"/>
    <cellStyle name="Normal 8 2 3 5 2" xfId="884" xr:uid="{00000000-0005-0000-0000-0000F1940000}"/>
    <cellStyle name="Normal 8 2 3 5 2 2" xfId="2697" xr:uid="{00000000-0005-0000-0000-0000F2940000}"/>
    <cellStyle name="Normal 8 2 3 5 2 2 2" xfId="8479" xr:uid="{00000000-0005-0000-0000-0000F3940000}"/>
    <cellStyle name="Normal 8 2 3 5 2 2 2 2" xfId="17152" xr:uid="{00000000-0005-0000-0000-0000F4940000}"/>
    <cellStyle name="Normal 8 2 3 5 2 2 2 2 2" xfId="34505" xr:uid="{00000000-0005-0000-0000-0000F5940000}"/>
    <cellStyle name="Normal 8 2 3 5 2 2 2 2 3" xfId="51851" xr:uid="{00000000-0005-0000-0000-0000F6940000}"/>
    <cellStyle name="Normal 8 2 3 5 2 2 2 3" xfId="25832" xr:uid="{00000000-0005-0000-0000-0000F7940000}"/>
    <cellStyle name="Normal 8 2 3 5 2 2 2 4" xfId="43178" xr:uid="{00000000-0005-0000-0000-0000F8940000}"/>
    <cellStyle name="Normal 8 2 3 5 2 2 3" xfId="4510" xr:uid="{00000000-0005-0000-0000-0000F9940000}"/>
    <cellStyle name="Normal 8 2 3 5 2 2 3 2" xfId="13183" xr:uid="{00000000-0005-0000-0000-0000FA940000}"/>
    <cellStyle name="Normal 8 2 3 5 2 2 3 2 2" xfId="30536" xr:uid="{00000000-0005-0000-0000-0000FB940000}"/>
    <cellStyle name="Normal 8 2 3 5 2 2 3 2 3" xfId="47882" xr:uid="{00000000-0005-0000-0000-0000FC940000}"/>
    <cellStyle name="Normal 8 2 3 5 2 2 3 3" xfId="21863" xr:uid="{00000000-0005-0000-0000-0000FD940000}"/>
    <cellStyle name="Normal 8 2 3 5 2 2 3 4" xfId="39209" xr:uid="{00000000-0005-0000-0000-0000FE940000}"/>
    <cellStyle name="Normal 8 2 3 5 2 2 4" xfId="11370" xr:uid="{00000000-0005-0000-0000-0000FF940000}"/>
    <cellStyle name="Normal 8 2 3 5 2 2 4 2" xfId="28723" xr:uid="{00000000-0005-0000-0000-000000950000}"/>
    <cellStyle name="Normal 8 2 3 5 2 2 4 3" xfId="46069" xr:uid="{00000000-0005-0000-0000-000001950000}"/>
    <cellStyle name="Normal 8 2 3 5 2 2 5" xfId="20050" xr:uid="{00000000-0005-0000-0000-000002950000}"/>
    <cellStyle name="Normal 8 2 3 5 2 2 6" xfId="37396" xr:uid="{00000000-0005-0000-0000-000003950000}"/>
    <cellStyle name="Normal 8 2 3 5 2 3" xfId="1619" xr:uid="{00000000-0005-0000-0000-000004950000}"/>
    <cellStyle name="Normal 8 2 3 5 2 3 2" xfId="7401" xr:uid="{00000000-0005-0000-0000-000005950000}"/>
    <cellStyle name="Normal 8 2 3 5 2 3 2 2" xfId="16074" xr:uid="{00000000-0005-0000-0000-000006950000}"/>
    <cellStyle name="Normal 8 2 3 5 2 3 2 2 2" xfId="33427" xr:uid="{00000000-0005-0000-0000-000007950000}"/>
    <cellStyle name="Normal 8 2 3 5 2 3 2 2 3" xfId="50773" xr:uid="{00000000-0005-0000-0000-000008950000}"/>
    <cellStyle name="Normal 8 2 3 5 2 3 2 3" xfId="24754" xr:uid="{00000000-0005-0000-0000-000009950000}"/>
    <cellStyle name="Normal 8 2 3 5 2 3 2 4" xfId="42100" xr:uid="{00000000-0005-0000-0000-00000A950000}"/>
    <cellStyle name="Normal 8 2 3 5 2 3 3" xfId="5245" xr:uid="{00000000-0005-0000-0000-00000B950000}"/>
    <cellStyle name="Normal 8 2 3 5 2 3 3 2" xfId="13918" xr:uid="{00000000-0005-0000-0000-00000C950000}"/>
    <cellStyle name="Normal 8 2 3 5 2 3 3 2 2" xfId="31271" xr:uid="{00000000-0005-0000-0000-00000D950000}"/>
    <cellStyle name="Normal 8 2 3 5 2 3 3 2 3" xfId="48617" xr:uid="{00000000-0005-0000-0000-00000E950000}"/>
    <cellStyle name="Normal 8 2 3 5 2 3 3 3" xfId="22598" xr:uid="{00000000-0005-0000-0000-00000F950000}"/>
    <cellStyle name="Normal 8 2 3 5 2 3 3 4" xfId="39944" xr:uid="{00000000-0005-0000-0000-000010950000}"/>
    <cellStyle name="Normal 8 2 3 5 2 3 4" xfId="10292" xr:uid="{00000000-0005-0000-0000-000011950000}"/>
    <cellStyle name="Normal 8 2 3 5 2 3 4 2" xfId="27645" xr:uid="{00000000-0005-0000-0000-000012950000}"/>
    <cellStyle name="Normal 8 2 3 5 2 3 4 3" xfId="44991" xr:uid="{00000000-0005-0000-0000-000013950000}"/>
    <cellStyle name="Normal 8 2 3 5 2 3 5" xfId="18972" xr:uid="{00000000-0005-0000-0000-000014950000}"/>
    <cellStyle name="Normal 8 2 3 5 2 3 6" xfId="36318" xr:uid="{00000000-0005-0000-0000-000015950000}"/>
    <cellStyle name="Normal 8 2 3 5 2 4" xfId="6666" xr:uid="{00000000-0005-0000-0000-000016950000}"/>
    <cellStyle name="Normal 8 2 3 5 2 4 2" xfId="15339" xr:uid="{00000000-0005-0000-0000-000017950000}"/>
    <cellStyle name="Normal 8 2 3 5 2 4 2 2" xfId="32692" xr:uid="{00000000-0005-0000-0000-000018950000}"/>
    <cellStyle name="Normal 8 2 3 5 2 4 2 3" xfId="50038" xr:uid="{00000000-0005-0000-0000-000019950000}"/>
    <cellStyle name="Normal 8 2 3 5 2 4 3" xfId="24019" xr:uid="{00000000-0005-0000-0000-00001A950000}"/>
    <cellStyle name="Normal 8 2 3 5 2 4 4" xfId="41365" xr:uid="{00000000-0005-0000-0000-00001B950000}"/>
    <cellStyle name="Normal 8 2 3 5 2 5" xfId="3432" xr:uid="{00000000-0005-0000-0000-00001C950000}"/>
    <cellStyle name="Normal 8 2 3 5 2 5 2" xfId="12105" xr:uid="{00000000-0005-0000-0000-00001D950000}"/>
    <cellStyle name="Normal 8 2 3 5 2 5 2 2" xfId="29458" xr:uid="{00000000-0005-0000-0000-00001E950000}"/>
    <cellStyle name="Normal 8 2 3 5 2 5 2 3" xfId="46804" xr:uid="{00000000-0005-0000-0000-00001F950000}"/>
    <cellStyle name="Normal 8 2 3 5 2 5 3" xfId="20785" xr:uid="{00000000-0005-0000-0000-000020950000}"/>
    <cellStyle name="Normal 8 2 3 5 2 5 4" xfId="38131" xr:uid="{00000000-0005-0000-0000-000021950000}"/>
    <cellStyle name="Normal 8 2 3 5 2 6" xfId="9557" xr:uid="{00000000-0005-0000-0000-000022950000}"/>
    <cellStyle name="Normal 8 2 3 5 2 6 2" xfId="26910" xr:uid="{00000000-0005-0000-0000-000023950000}"/>
    <cellStyle name="Normal 8 2 3 5 2 6 3" xfId="44256" xr:uid="{00000000-0005-0000-0000-000024950000}"/>
    <cellStyle name="Normal 8 2 3 5 2 7" xfId="18237" xr:uid="{00000000-0005-0000-0000-000025950000}"/>
    <cellStyle name="Normal 8 2 3 5 2 8" xfId="35583" xr:uid="{00000000-0005-0000-0000-000026950000}"/>
    <cellStyle name="Normal 8 2 3 5 3" xfId="639" xr:uid="{00000000-0005-0000-0000-000027950000}"/>
    <cellStyle name="Normal 8 2 3 5 3 2" xfId="2452" xr:uid="{00000000-0005-0000-0000-000028950000}"/>
    <cellStyle name="Normal 8 2 3 5 3 2 2" xfId="8234" xr:uid="{00000000-0005-0000-0000-000029950000}"/>
    <cellStyle name="Normal 8 2 3 5 3 2 2 2" xfId="16907" xr:uid="{00000000-0005-0000-0000-00002A950000}"/>
    <cellStyle name="Normal 8 2 3 5 3 2 2 2 2" xfId="34260" xr:uid="{00000000-0005-0000-0000-00002B950000}"/>
    <cellStyle name="Normal 8 2 3 5 3 2 2 2 3" xfId="51606" xr:uid="{00000000-0005-0000-0000-00002C950000}"/>
    <cellStyle name="Normal 8 2 3 5 3 2 2 3" xfId="25587" xr:uid="{00000000-0005-0000-0000-00002D950000}"/>
    <cellStyle name="Normal 8 2 3 5 3 2 2 4" xfId="42933" xr:uid="{00000000-0005-0000-0000-00002E950000}"/>
    <cellStyle name="Normal 8 2 3 5 3 2 3" xfId="5735" xr:uid="{00000000-0005-0000-0000-00002F950000}"/>
    <cellStyle name="Normal 8 2 3 5 3 2 3 2" xfId="14408" xr:uid="{00000000-0005-0000-0000-000030950000}"/>
    <cellStyle name="Normal 8 2 3 5 3 2 3 2 2" xfId="31761" xr:uid="{00000000-0005-0000-0000-000031950000}"/>
    <cellStyle name="Normal 8 2 3 5 3 2 3 2 3" xfId="49107" xr:uid="{00000000-0005-0000-0000-000032950000}"/>
    <cellStyle name="Normal 8 2 3 5 3 2 3 3" xfId="23088" xr:uid="{00000000-0005-0000-0000-000033950000}"/>
    <cellStyle name="Normal 8 2 3 5 3 2 3 4" xfId="40434" xr:uid="{00000000-0005-0000-0000-000034950000}"/>
    <cellStyle name="Normal 8 2 3 5 3 2 4" xfId="11125" xr:uid="{00000000-0005-0000-0000-000035950000}"/>
    <cellStyle name="Normal 8 2 3 5 3 2 4 2" xfId="28478" xr:uid="{00000000-0005-0000-0000-000036950000}"/>
    <cellStyle name="Normal 8 2 3 5 3 2 4 3" xfId="45824" xr:uid="{00000000-0005-0000-0000-000037950000}"/>
    <cellStyle name="Normal 8 2 3 5 3 2 5" xfId="19805" xr:uid="{00000000-0005-0000-0000-000038950000}"/>
    <cellStyle name="Normal 8 2 3 5 3 2 6" xfId="37151" xr:uid="{00000000-0005-0000-0000-000039950000}"/>
    <cellStyle name="Normal 8 2 3 5 3 3" xfId="6421" xr:uid="{00000000-0005-0000-0000-00003A950000}"/>
    <cellStyle name="Normal 8 2 3 5 3 3 2" xfId="15094" xr:uid="{00000000-0005-0000-0000-00003B950000}"/>
    <cellStyle name="Normal 8 2 3 5 3 3 2 2" xfId="32447" xr:uid="{00000000-0005-0000-0000-00003C950000}"/>
    <cellStyle name="Normal 8 2 3 5 3 3 2 3" xfId="49793" xr:uid="{00000000-0005-0000-0000-00003D950000}"/>
    <cellStyle name="Normal 8 2 3 5 3 3 3" xfId="23774" xr:uid="{00000000-0005-0000-0000-00003E950000}"/>
    <cellStyle name="Normal 8 2 3 5 3 3 4" xfId="41120" xr:uid="{00000000-0005-0000-0000-00003F950000}"/>
    <cellStyle name="Normal 8 2 3 5 3 4" xfId="4265" xr:uid="{00000000-0005-0000-0000-000040950000}"/>
    <cellStyle name="Normal 8 2 3 5 3 4 2" xfId="12938" xr:uid="{00000000-0005-0000-0000-000041950000}"/>
    <cellStyle name="Normal 8 2 3 5 3 4 2 2" xfId="30291" xr:uid="{00000000-0005-0000-0000-000042950000}"/>
    <cellStyle name="Normal 8 2 3 5 3 4 2 3" xfId="47637" xr:uid="{00000000-0005-0000-0000-000043950000}"/>
    <cellStyle name="Normal 8 2 3 5 3 4 3" xfId="21618" xr:uid="{00000000-0005-0000-0000-000044950000}"/>
    <cellStyle name="Normal 8 2 3 5 3 4 4" xfId="38964" xr:uid="{00000000-0005-0000-0000-000045950000}"/>
    <cellStyle name="Normal 8 2 3 5 3 5" xfId="9312" xr:uid="{00000000-0005-0000-0000-000046950000}"/>
    <cellStyle name="Normal 8 2 3 5 3 5 2" xfId="26665" xr:uid="{00000000-0005-0000-0000-000047950000}"/>
    <cellStyle name="Normal 8 2 3 5 3 5 3" xfId="44011" xr:uid="{00000000-0005-0000-0000-000048950000}"/>
    <cellStyle name="Normal 8 2 3 5 3 6" xfId="17992" xr:uid="{00000000-0005-0000-0000-000049950000}"/>
    <cellStyle name="Normal 8 2 3 5 3 7" xfId="35338" xr:uid="{00000000-0005-0000-0000-00004A950000}"/>
    <cellStyle name="Normal 8 2 3 5 4" xfId="1962" xr:uid="{00000000-0005-0000-0000-00004B950000}"/>
    <cellStyle name="Normal 8 2 3 5 4 2" xfId="7744" xr:uid="{00000000-0005-0000-0000-00004C950000}"/>
    <cellStyle name="Normal 8 2 3 5 4 2 2" xfId="16417" xr:uid="{00000000-0005-0000-0000-00004D950000}"/>
    <cellStyle name="Normal 8 2 3 5 4 2 2 2" xfId="33770" xr:uid="{00000000-0005-0000-0000-00004E950000}"/>
    <cellStyle name="Normal 8 2 3 5 4 2 2 3" xfId="51116" xr:uid="{00000000-0005-0000-0000-00004F950000}"/>
    <cellStyle name="Normal 8 2 3 5 4 2 3" xfId="25097" xr:uid="{00000000-0005-0000-0000-000050950000}"/>
    <cellStyle name="Normal 8 2 3 5 4 2 4" xfId="42443" xr:uid="{00000000-0005-0000-0000-000051950000}"/>
    <cellStyle name="Normal 8 2 3 5 4 3" xfId="3775" xr:uid="{00000000-0005-0000-0000-000052950000}"/>
    <cellStyle name="Normal 8 2 3 5 4 3 2" xfId="12448" xr:uid="{00000000-0005-0000-0000-000053950000}"/>
    <cellStyle name="Normal 8 2 3 5 4 3 2 2" xfId="29801" xr:uid="{00000000-0005-0000-0000-000054950000}"/>
    <cellStyle name="Normal 8 2 3 5 4 3 2 3" xfId="47147" xr:uid="{00000000-0005-0000-0000-000055950000}"/>
    <cellStyle name="Normal 8 2 3 5 4 3 3" xfId="21128" xr:uid="{00000000-0005-0000-0000-000056950000}"/>
    <cellStyle name="Normal 8 2 3 5 4 3 4" xfId="38474" xr:uid="{00000000-0005-0000-0000-000057950000}"/>
    <cellStyle name="Normal 8 2 3 5 4 4" xfId="10635" xr:uid="{00000000-0005-0000-0000-000058950000}"/>
    <cellStyle name="Normal 8 2 3 5 4 4 2" xfId="27988" xr:uid="{00000000-0005-0000-0000-000059950000}"/>
    <cellStyle name="Normal 8 2 3 5 4 4 3" xfId="45334" xr:uid="{00000000-0005-0000-0000-00005A950000}"/>
    <cellStyle name="Normal 8 2 3 5 4 5" xfId="19315" xr:uid="{00000000-0005-0000-0000-00005B950000}"/>
    <cellStyle name="Normal 8 2 3 5 4 6" xfId="36661" xr:uid="{00000000-0005-0000-0000-00005C950000}"/>
    <cellStyle name="Normal 8 2 3 5 5" xfId="1374" xr:uid="{00000000-0005-0000-0000-00005D950000}"/>
    <cellStyle name="Normal 8 2 3 5 5 2" xfId="7156" xr:uid="{00000000-0005-0000-0000-00005E950000}"/>
    <cellStyle name="Normal 8 2 3 5 5 2 2" xfId="15829" xr:uid="{00000000-0005-0000-0000-00005F950000}"/>
    <cellStyle name="Normal 8 2 3 5 5 2 2 2" xfId="33182" xr:uid="{00000000-0005-0000-0000-000060950000}"/>
    <cellStyle name="Normal 8 2 3 5 5 2 2 3" xfId="50528" xr:uid="{00000000-0005-0000-0000-000061950000}"/>
    <cellStyle name="Normal 8 2 3 5 5 2 3" xfId="24509" xr:uid="{00000000-0005-0000-0000-000062950000}"/>
    <cellStyle name="Normal 8 2 3 5 5 2 4" xfId="41855" xr:uid="{00000000-0005-0000-0000-000063950000}"/>
    <cellStyle name="Normal 8 2 3 5 5 3" xfId="5000" xr:uid="{00000000-0005-0000-0000-000064950000}"/>
    <cellStyle name="Normal 8 2 3 5 5 3 2" xfId="13673" xr:uid="{00000000-0005-0000-0000-000065950000}"/>
    <cellStyle name="Normal 8 2 3 5 5 3 2 2" xfId="31026" xr:uid="{00000000-0005-0000-0000-000066950000}"/>
    <cellStyle name="Normal 8 2 3 5 5 3 2 3" xfId="48372" xr:uid="{00000000-0005-0000-0000-000067950000}"/>
    <cellStyle name="Normal 8 2 3 5 5 3 3" xfId="22353" xr:uid="{00000000-0005-0000-0000-000068950000}"/>
    <cellStyle name="Normal 8 2 3 5 5 3 4" xfId="39699" xr:uid="{00000000-0005-0000-0000-000069950000}"/>
    <cellStyle name="Normal 8 2 3 5 5 4" xfId="10047" xr:uid="{00000000-0005-0000-0000-00006A950000}"/>
    <cellStyle name="Normal 8 2 3 5 5 4 2" xfId="27400" xr:uid="{00000000-0005-0000-0000-00006B950000}"/>
    <cellStyle name="Normal 8 2 3 5 5 4 3" xfId="44746" xr:uid="{00000000-0005-0000-0000-00006C950000}"/>
    <cellStyle name="Normal 8 2 3 5 5 5" xfId="18727" xr:uid="{00000000-0005-0000-0000-00006D950000}"/>
    <cellStyle name="Normal 8 2 3 5 5 6" xfId="36073" xr:uid="{00000000-0005-0000-0000-00006E950000}"/>
    <cellStyle name="Normal 8 2 3 5 6" xfId="5931" xr:uid="{00000000-0005-0000-0000-00006F950000}"/>
    <cellStyle name="Normal 8 2 3 5 6 2" xfId="14604" xr:uid="{00000000-0005-0000-0000-000070950000}"/>
    <cellStyle name="Normal 8 2 3 5 6 2 2" xfId="31957" xr:uid="{00000000-0005-0000-0000-000071950000}"/>
    <cellStyle name="Normal 8 2 3 5 6 2 3" xfId="49303" xr:uid="{00000000-0005-0000-0000-000072950000}"/>
    <cellStyle name="Normal 8 2 3 5 6 3" xfId="23284" xr:uid="{00000000-0005-0000-0000-000073950000}"/>
    <cellStyle name="Normal 8 2 3 5 6 4" xfId="40630" xr:uid="{00000000-0005-0000-0000-000074950000}"/>
    <cellStyle name="Normal 8 2 3 5 7" xfId="3187" xr:uid="{00000000-0005-0000-0000-000075950000}"/>
    <cellStyle name="Normal 8 2 3 5 7 2" xfId="11860" xr:uid="{00000000-0005-0000-0000-000076950000}"/>
    <cellStyle name="Normal 8 2 3 5 7 2 2" xfId="29213" xr:uid="{00000000-0005-0000-0000-000077950000}"/>
    <cellStyle name="Normal 8 2 3 5 7 2 3" xfId="46559" xr:uid="{00000000-0005-0000-0000-000078950000}"/>
    <cellStyle name="Normal 8 2 3 5 7 3" xfId="20540" xr:uid="{00000000-0005-0000-0000-000079950000}"/>
    <cellStyle name="Normal 8 2 3 5 7 4" xfId="37886" xr:uid="{00000000-0005-0000-0000-00007A950000}"/>
    <cellStyle name="Normal 8 2 3 5 8" xfId="8822" xr:uid="{00000000-0005-0000-0000-00007B950000}"/>
    <cellStyle name="Normal 8 2 3 5 8 2" xfId="26175" xr:uid="{00000000-0005-0000-0000-00007C950000}"/>
    <cellStyle name="Normal 8 2 3 5 8 3" xfId="43521" xr:uid="{00000000-0005-0000-0000-00007D950000}"/>
    <cellStyle name="Normal 8 2 3 5 9" xfId="17502" xr:uid="{00000000-0005-0000-0000-00007E950000}"/>
    <cellStyle name="Normal 8 2 3 6" xfId="786" xr:uid="{00000000-0005-0000-0000-00007F950000}"/>
    <cellStyle name="Normal 8 2 3 6 2" xfId="2599" xr:uid="{00000000-0005-0000-0000-000080950000}"/>
    <cellStyle name="Normal 8 2 3 6 2 2" xfId="8381" xr:uid="{00000000-0005-0000-0000-000081950000}"/>
    <cellStyle name="Normal 8 2 3 6 2 2 2" xfId="17054" xr:uid="{00000000-0005-0000-0000-000082950000}"/>
    <cellStyle name="Normal 8 2 3 6 2 2 2 2" xfId="34407" xr:uid="{00000000-0005-0000-0000-000083950000}"/>
    <cellStyle name="Normal 8 2 3 6 2 2 2 3" xfId="51753" xr:uid="{00000000-0005-0000-0000-000084950000}"/>
    <cellStyle name="Normal 8 2 3 6 2 2 3" xfId="25734" xr:uid="{00000000-0005-0000-0000-000085950000}"/>
    <cellStyle name="Normal 8 2 3 6 2 2 4" xfId="43080" xr:uid="{00000000-0005-0000-0000-000086950000}"/>
    <cellStyle name="Normal 8 2 3 6 2 3" xfId="4412" xr:uid="{00000000-0005-0000-0000-000087950000}"/>
    <cellStyle name="Normal 8 2 3 6 2 3 2" xfId="13085" xr:uid="{00000000-0005-0000-0000-000088950000}"/>
    <cellStyle name="Normal 8 2 3 6 2 3 2 2" xfId="30438" xr:uid="{00000000-0005-0000-0000-000089950000}"/>
    <cellStyle name="Normal 8 2 3 6 2 3 2 3" xfId="47784" xr:uid="{00000000-0005-0000-0000-00008A950000}"/>
    <cellStyle name="Normal 8 2 3 6 2 3 3" xfId="21765" xr:uid="{00000000-0005-0000-0000-00008B950000}"/>
    <cellStyle name="Normal 8 2 3 6 2 3 4" xfId="39111" xr:uid="{00000000-0005-0000-0000-00008C950000}"/>
    <cellStyle name="Normal 8 2 3 6 2 4" xfId="11272" xr:uid="{00000000-0005-0000-0000-00008D950000}"/>
    <cellStyle name="Normal 8 2 3 6 2 4 2" xfId="28625" xr:uid="{00000000-0005-0000-0000-00008E950000}"/>
    <cellStyle name="Normal 8 2 3 6 2 4 3" xfId="45971" xr:uid="{00000000-0005-0000-0000-00008F950000}"/>
    <cellStyle name="Normal 8 2 3 6 2 5" xfId="19952" xr:uid="{00000000-0005-0000-0000-000090950000}"/>
    <cellStyle name="Normal 8 2 3 6 2 6" xfId="37298" xr:uid="{00000000-0005-0000-0000-000091950000}"/>
    <cellStyle name="Normal 8 2 3 6 3" xfId="1521" xr:uid="{00000000-0005-0000-0000-000092950000}"/>
    <cellStyle name="Normal 8 2 3 6 3 2" xfId="7303" xr:uid="{00000000-0005-0000-0000-000093950000}"/>
    <cellStyle name="Normal 8 2 3 6 3 2 2" xfId="15976" xr:uid="{00000000-0005-0000-0000-000094950000}"/>
    <cellStyle name="Normal 8 2 3 6 3 2 2 2" xfId="33329" xr:uid="{00000000-0005-0000-0000-000095950000}"/>
    <cellStyle name="Normal 8 2 3 6 3 2 2 3" xfId="50675" xr:uid="{00000000-0005-0000-0000-000096950000}"/>
    <cellStyle name="Normal 8 2 3 6 3 2 3" xfId="24656" xr:uid="{00000000-0005-0000-0000-000097950000}"/>
    <cellStyle name="Normal 8 2 3 6 3 2 4" xfId="42002" xr:uid="{00000000-0005-0000-0000-000098950000}"/>
    <cellStyle name="Normal 8 2 3 6 3 3" xfId="5147" xr:uid="{00000000-0005-0000-0000-000099950000}"/>
    <cellStyle name="Normal 8 2 3 6 3 3 2" xfId="13820" xr:uid="{00000000-0005-0000-0000-00009A950000}"/>
    <cellStyle name="Normal 8 2 3 6 3 3 2 2" xfId="31173" xr:uid="{00000000-0005-0000-0000-00009B950000}"/>
    <cellStyle name="Normal 8 2 3 6 3 3 2 3" xfId="48519" xr:uid="{00000000-0005-0000-0000-00009C950000}"/>
    <cellStyle name="Normal 8 2 3 6 3 3 3" xfId="22500" xr:uid="{00000000-0005-0000-0000-00009D950000}"/>
    <cellStyle name="Normal 8 2 3 6 3 3 4" xfId="39846" xr:uid="{00000000-0005-0000-0000-00009E950000}"/>
    <cellStyle name="Normal 8 2 3 6 3 4" xfId="10194" xr:uid="{00000000-0005-0000-0000-00009F950000}"/>
    <cellStyle name="Normal 8 2 3 6 3 4 2" xfId="27547" xr:uid="{00000000-0005-0000-0000-0000A0950000}"/>
    <cellStyle name="Normal 8 2 3 6 3 4 3" xfId="44893" xr:uid="{00000000-0005-0000-0000-0000A1950000}"/>
    <cellStyle name="Normal 8 2 3 6 3 5" xfId="18874" xr:uid="{00000000-0005-0000-0000-0000A2950000}"/>
    <cellStyle name="Normal 8 2 3 6 3 6" xfId="36220" xr:uid="{00000000-0005-0000-0000-0000A3950000}"/>
    <cellStyle name="Normal 8 2 3 6 4" xfId="6568" xr:uid="{00000000-0005-0000-0000-0000A4950000}"/>
    <cellStyle name="Normal 8 2 3 6 4 2" xfId="15241" xr:uid="{00000000-0005-0000-0000-0000A5950000}"/>
    <cellStyle name="Normal 8 2 3 6 4 2 2" xfId="32594" xr:uid="{00000000-0005-0000-0000-0000A6950000}"/>
    <cellStyle name="Normal 8 2 3 6 4 2 3" xfId="49940" xr:uid="{00000000-0005-0000-0000-0000A7950000}"/>
    <cellStyle name="Normal 8 2 3 6 4 3" xfId="23921" xr:uid="{00000000-0005-0000-0000-0000A8950000}"/>
    <cellStyle name="Normal 8 2 3 6 4 4" xfId="41267" xr:uid="{00000000-0005-0000-0000-0000A9950000}"/>
    <cellStyle name="Normal 8 2 3 6 5" xfId="3334" xr:uid="{00000000-0005-0000-0000-0000AA950000}"/>
    <cellStyle name="Normal 8 2 3 6 5 2" xfId="12007" xr:uid="{00000000-0005-0000-0000-0000AB950000}"/>
    <cellStyle name="Normal 8 2 3 6 5 2 2" xfId="29360" xr:uid="{00000000-0005-0000-0000-0000AC950000}"/>
    <cellStyle name="Normal 8 2 3 6 5 2 3" xfId="46706" xr:uid="{00000000-0005-0000-0000-0000AD950000}"/>
    <cellStyle name="Normal 8 2 3 6 5 3" xfId="20687" xr:uid="{00000000-0005-0000-0000-0000AE950000}"/>
    <cellStyle name="Normal 8 2 3 6 5 4" xfId="38033" xr:uid="{00000000-0005-0000-0000-0000AF950000}"/>
    <cellStyle name="Normal 8 2 3 6 6" xfId="9459" xr:uid="{00000000-0005-0000-0000-0000B0950000}"/>
    <cellStyle name="Normal 8 2 3 6 6 2" xfId="26812" xr:uid="{00000000-0005-0000-0000-0000B1950000}"/>
    <cellStyle name="Normal 8 2 3 6 6 3" xfId="44158" xr:uid="{00000000-0005-0000-0000-0000B2950000}"/>
    <cellStyle name="Normal 8 2 3 6 7" xfId="18139" xr:uid="{00000000-0005-0000-0000-0000B3950000}"/>
    <cellStyle name="Normal 8 2 3 6 8" xfId="35485" xr:uid="{00000000-0005-0000-0000-0000B4950000}"/>
    <cellStyle name="Normal 8 2 3 7" xfId="394" xr:uid="{00000000-0005-0000-0000-0000B5950000}"/>
    <cellStyle name="Normal 8 2 3 7 2" xfId="2207" xr:uid="{00000000-0005-0000-0000-0000B6950000}"/>
    <cellStyle name="Normal 8 2 3 7 2 2" xfId="7989" xr:uid="{00000000-0005-0000-0000-0000B7950000}"/>
    <cellStyle name="Normal 8 2 3 7 2 2 2" xfId="16662" xr:uid="{00000000-0005-0000-0000-0000B8950000}"/>
    <cellStyle name="Normal 8 2 3 7 2 2 2 2" xfId="34015" xr:uid="{00000000-0005-0000-0000-0000B9950000}"/>
    <cellStyle name="Normal 8 2 3 7 2 2 2 3" xfId="51361" xr:uid="{00000000-0005-0000-0000-0000BA950000}"/>
    <cellStyle name="Normal 8 2 3 7 2 2 3" xfId="25342" xr:uid="{00000000-0005-0000-0000-0000BB950000}"/>
    <cellStyle name="Normal 8 2 3 7 2 2 4" xfId="42688" xr:uid="{00000000-0005-0000-0000-0000BC950000}"/>
    <cellStyle name="Normal 8 2 3 7 2 3" xfId="5490" xr:uid="{00000000-0005-0000-0000-0000BD950000}"/>
    <cellStyle name="Normal 8 2 3 7 2 3 2" xfId="14163" xr:uid="{00000000-0005-0000-0000-0000BE950000}"/>
    <cellStyle name="Normal 8 2 3 7 2 3 2 2" xfId="31516" xr:uid="{00000000-0005-0000-0000-0000BF950000}"/>
    <cellStyle name="Normal 8 2 3 7 2 3 2 3" xfId="48862" xr:uid="{00000000-0005-0000-0000-0000C0950000}"/>
    <cellStyle name="Normal 8 2 3 7 2 3 3" xfId="22843" xr:uid="{00000000-0005-0000-0000-0000C1950000}"/>
    <cellStyle name="Normal 8 2 3 7 2 3 4" xfId="40189" xr:uid="{00000000-0005-0000-0000-0000C2950000}"/>
    <cellStyle name="Normal 8 2 3 7 2 4" xfId="10880" xr:uid="{00000000-0005-0000-0000-0000C3950000}"/>
    <cellStyle name="Normal 8 2 3 7 2 4 2" xfId="28233" xr:uid="{00000000-0005-0000-0000-0000C4950000}"/>
    <cellStyle name="Normal 8 2 3 7 2 4 3" xfId="45579" xr:uid="{00000000-0005-0000-0000-0000C5950000}"/>
    <cellStyle name="Normal 8 2 3 7 2 5" xfId="19560" xr:uid="{00000000-0005-0000-0000-0000C6950000}"/>
    <cellStyle name="Normal 8 2 3 7 2 6" xfId="36906" xr:uid="{00000000-0005-0000-0000-0000C7950000}"/>
    <cellStyle name="Normal 8 2 3 7 3" xfId="6176" xr:uid="{00000000-0005-0000-0000-0000C8950000}"/>
    <cellStyle name="Normal 8 2 3 7 3 2" xfId="14849" xr:uid="{00000000-0005-0000-0000-0000C9950000}"/>
    <cellStyle name="Normal 8 2 3 7 3 2 2" xfId="32202" xr:uid="{00000000-0005-0000-0000-0000CA950000}"/>
    <cellStyle name="Normal 8 2 3 7 3 2 3" xfId="49548" xr:uid="{00000000-0005-0000-0000-0000CB950000}"/>
    <cellStyle name="Normal 8 2 3 7 3 3" xfId="23529" xr:uid="{00000000-0005-0000-0000-0000CC950000}"/>
    <cellStyle name="Normal 8 2 3 7 3 4" xfId="40875" xr:uid="{00000000-0005-0000-0000-0000CD950000}"/>
    <cellStyle name="Normal 8 2 3 7 4" xfId="4020" xr:uid="{00000000-0005-0000-0000-0000CE950000}"/>
    <cellStyle name="Normal 8 2 3 7 4 2" xfId="12693" xr:uid="{00000000-0005-0000-0000-0000CF950000}"/>
    <cellStyle name="Normal 8 2 3 7 4 2 2" xfId="30046" xr:uid="{00000000-0005-0000-0000-0000D0950000}"/>
    <cellStyle name="Normal 8 2 3 7 4 2 3" xfId="47392" xr:uid="{00000000-0005-0000-0000-0000D1950000}"/>
    <cellStyle name="Normal 8 2 3 7 4 3" xfId="21373" xr:uid="{00000000-0005-0000-0000-0000D2950000}"/>
    <cellStyle name="Normal 8 2 3 7 4 4" xfId="38719" xr:uid="{00000000-0005-0000-0000-0000D3950000}"/>
    <cellStyle name="Normal 8 2 3 7 5" xfId="9067" xr:uid="{00000000-0005-0000-0000-0000D4950000}"/>
    <cellStyle name="Normal 8 2 3 7 5 2" xfId="26420" xr:uid="{00000000-0005-0000-0000-0000D5950000}"/>
    <cellStyle name="Normal 8 2 3 7 5 3" xfId="43766" xr:uid="{00000000-0005-0000-0000-0000D6950000}"/>
    <cellStyle name="Normal 8 2 3 7 6" xfId="17747" xr:uid="{00000000-0005-0000-0000-0000D7950000}"/>
    <cellStyle name="Normal 8 2 3 7 7" xfId="35093" xr:uid="{00000000-0005-0000-0000-0000D8950000}"/>
    <cellStyle name="Normal 8 2 3 8" xfId="1864" xr:uid="{00000000-0005-0000-0000-0000D9950000}"/>
    <cellStyle name="Normal 8 2 3 8 2" xfId="7646" xr:uid="{00000000-0005-0000-0000-0000DA950000}"/>
    <cellStyle name="Normal 8 2 3 8 2 2" xfId="16319" xr:uid="{00000000-0005-0000-0000-0000DB950000}"/>
    <cellStyle name="Normal 8 2 3 8 2 2 2" xfId="33672" xr:uid="{00000000-0005-0000-0000-0000DC950000}"/>
    <cellStyle name="Normal 8 2 3 8 2 2 3" xfId="51018" xr:uid="{00000000-0005-0000-0000-0000DD950000}"/>
    <cellStyle name="Normal 8 2 3 8 2 3" xfId="24999" xr:uid="{00000000-0005-0000-0000-0000DE950000}"/>
    <cellStyle name="Normal 8 2 3 8 2 4" xfId="42345" xr:uid="{00000000-0005-0000-0000-0000DF950000}"/>
    <cellStyle name="Normal 8 2 3 8 3" xfId="3677" xr:uid="{00000000-0005-0000-0000-0000E0950000}"/>
    <cellStyle name="Normal 8 2 3 8 3 2" xfId="12350" xr:uid="{00000000-0005-0000-0000-0000E1950000}"/>
    <cellStyle name="Normal 8 2 3 8 3 2 2" xfId="29703" xr:uid="{00000000-0005-0000-0000-0000E2950000}"/>
    <cellStyle name="Normal 8 2 3 8 3 2 3" xfId="47049" xr:uid="{00000000-0005-0000-0000-0000E3950000}"/>
    <cellStyle name="Normal 8 2 3 8 3 3" xfId="21030" xr:uid="{00000000-0005-0000-0000-0000E4950000}"/>
    <cellStyle name="Normal 8 2 3 8 3 4" xfId="38376" xr:uid="{00000000-0005-0000-0000-0000E5950000}"/>
    <cellStyle name="Normal 8 2 3 8 4" xfId="10537" xr:uid="{00000000-0005-0000-0000-0000E6950000}"/>
    <cellStyle name="Normal 8 2 3 8 4 2" xfId="27890" xr:uid="{00000000-0005-0000-0000-0000E7950000}"/>
    <cellStyle name="Normal 8 2 3 8 4 3" xfId="45236" xr:uid="{00000000-0005-0000-0000-0000E8950000}"/>
    <cellStyle name="Normal 8 2 3 8 5" xfId="19217" xr:uid="{00000000-0005-0000-0000-0000E9950000}"/>
    <cellStyle name="Normal 8 2 3 8 6" xfId="36563" xr:uid="{00000000-0005-0000-0000-0000EA950000}"/>
    <cellStyle name="Normal 8 2 3 9" xfId="1129" xr:uid="{00000000-0005-0000-0000-0000EB950000}"/>
    <cellStyle name="Normal 8 2 3 9 2" xfId="6911" xr:uid="{00000000-0005-0000-0000-0000EC950000}"/>
    <cellStyle name="Normal 8 2 3 9 2 2" xfId="15584" xr:uid="{00000000-0005-0000-0000-0000ED950000}"/>
    <cellStyle name="Normal 8 2 3 9 2 2 2" xfId="32937" xr:uid="{00000000-0005-0000-0000-0000EE950000}"/>
    <cellStyle name="Normal 8 2 3 9 2 2 3" xfId="50283" xr:uid="{00000000-0005-0000-0000-0000EF950000}"/>
    <cellStyle name="Normal 8 2 3 9 2 3" xfId="24264" xr:uid="{00000000-0005-0000-0000-0000F0950000}"/>
    <cellStyle name="Normal 8 2 3 9 2 4" xfId="41610" xr:uid="{00000000-0005-0000-0000-0000F1950000}"/>
    <cellStyle name="Normal 8 2 3 9 3" xfId="4755" xr:uid="{00000000-0005-0000-0000-0000F2950000}"/>
    <cellStyle name="Normal 8 2 3 9 3 2" xfId="13428" xr:uid="{00000000-0005-0000-0000-0000F3950000}"/>
    <cellStyle name="Normal 8 2 3 9 3 2 2" xfId="30781" xr:uid="{00000000-0005-0000-0000-0000F4950000}"/>
    <cellStyle name="Normal 8 2 3 9 3 2 3" xfId="48127" xr:uid="{00000000-0005-0000-0000-0000F5950000}"/>
    <cellStyle name="Normal 8 2 3 9 3 3" xfId="22108" xr:uid="{00000000-0005-0000-0000-0000F6950000}"/>
    <cellStyle name="Normal 8 2 3 9 3 4" xfId="39454" xr:uid="{00000000-0005-0000-0000-0000F7950000}"/>
    <cellStyle name="Normal 8 2 3 9 4" xfId="9802" xr:uid="{00000000-0005-0000-0000-0000F8950000}"/>
    <cellStyle name="Normal 8 2 3 9 4 2" xfId="27155" xr:uid="{00000000-0005-0000-0000-0000F9950000}"/>
    <cellStyle name="Normal 8 2 3 9 4 3" xfId="44501" xr:uid="{00000000-0005-0000-0000-0000FA950000}"/>
    <cellStyle name="Normal 8 2 3 9 5" xfId="18482" xr:uid="{00000000-0005-0000-0000-0000FB950000}"/>
    <cellStyle name="Normal 8 2 3 9 6" xfId="35828" xr:uid="{00000000-0005-0000-0000-0000FC950000}"/>
    <cellStyle name="Normal 8 2 4" xfId="68" xr:uid="{00000000-0005-0000-0000-0000FD950000}"/>
    <cellStyle name="Normal 8 2 4 10" xfId="8741" xr:uid="{00000000-0005-0000-0000-0000FE950000}"/>
    <cellStyle name="Normal 8 2 4 10 2" xfId="26094" xr:uid="{00000000-0005-0000-0000-0000FF950000}"/>
    <cellStyle name="Normal 8 2 4 10 3" xfId="43440" xr:uid="{00000000-0005-0000-0000-000000960000}"/>
    <cellStyle name="Normal 8 2 4 11" xfId="17421" xr:uid="{00000000-0005-0000-0000-000001960000}"/>
    <cellStyle name="Normal 8 2 4 12" xfId="34767" xr:uid="{00000000-0005-0000-0000-000002960000}"/>
    <cellStyle name="Normal 8 2 4 2" xfId="313" xr:uid="{00000000-0005-0000-0000-000003960000}"/>
    <cellStyle name="Normal 8 2 4 2 10" xfId="35012" xr:uid="{00000000-0005-0000-0000-000004960000}"/>
    <cellStyle name="Normal 8 2 4 2 2" xfId="1048" xr:uid="{00000000-0005-0000-0000-000005960000}"/>
    <cellStyle name="Normal 8 2 4 2 2 2" xfId="2861" xr:uid="{00000000-0005-0000-0000-000006960000}"/>
    <cellStyle name="Normal 8 2 4 2 2 2 2" xfId="8643" xr:uid="{00000000-0005-0000-0000-000007960000}"/>
    <cellStyle name="Normal 8 2 4 2 2 2 2 2" xfId="17316" xr:uid="{00000000-0005-0000-0000-000008960000}"/>
    <cellStyle name="Normal 8 2 4 2 2 2 2 2 2" xfId="34669" xr:uid="{00000000-0005-0000-0000-000009960000}"/>
    <cellStyle name="Normal 8 2 4 2 2 2 2 2 3" xfId="52015" xr:uid="{00000000-0005-0000-0000-00000A960000}"/>
    <cellStyle name="Normal 8 2 4 2 2 2 2 3" xfId="25996" xr:uid="{00000000-0005-0000-0000-00000B960000}"/>
    <cellStyle name="Normal 8 2 4 2 2 2 2 4" xfId="43342" xr:uid="{00000000-0005-0000-0000-00000C960000}"/>
    <cellStyle name="Normal 8 2 4 2 2 2 3" xfId="4674" xr:uid="{00000000-0005-0000-0000-00000D960000}"/>
    <cellStyle name="Normal 8 2 4 2 2 2 3 2" xfId="13347" xr:uid="{00000000-0005-0000-0000-00000E960000}"/>
    <cellStyle name="Normal 8 2 4 2 2 2 3 2 2" xfId="30700" xr:uid="{00000000-0005-0000-0000-00000F960000}"/>
    <cellStyle name="Normal 8 2 4 2 2 2 3 2 3" xfId="48046" xr:uid="{00000000-0005-0000-0000-000010960000}"/>
    <cellStyle name="Normal 8 2 4 2 2 2 3 3" xfId="22027" xr:uid="{00000000-0005-0000-0000-000011960000}"/>
    <cellStyle name="Normal 8 2 4 2 2 2 3 4" xfId="39373" xr:uid="{00000000-0005-0000-0000-000012960000}"/>
    <cellStyle name="Normal 8 2 4 2 2 2 4" xfId="11534" xr:uid="{00000000-0005-0000-0000-000013960000}"/>
    <cellStyle name="Normal 8 2 4 2 2 2 4 2" xfId="28887" xr:uid="{00000000-0005-0000-0000-000014960000}"/>
    <cellStyle name="Normal 8 2 4 2 2 2 4 3" xfId="46233" xr:uid="{00000000-0005-0000-0000-000015960000}"/>
    <cellStyle name="Normal 8 2 4 2 2 2 5" xfId="20214" xr:uid="{00000000-0005-0000-0000-000016960000}"/>
    <cellStyle name="Normal 8 2 4 2 2 2 6" xfId="37560" xr:uid="{00000000-0005-0000-0000-000017960000}"/>
    <cellStyle name="Normal 8 2 4 2 2 3" xfId="1783" xr:uid="{00000000-0005-0000-0000-000018960000}"/>
    <cellStyle name="Normal 8 2 4 2 2 3 2" xfId="7565" xr:uid="{00000000-0005-0000-0000-000019960000}"/>
    <cellStyle name="Normal 8 2 4 2 2 3 2 2" xfId="16238" xr:uid="{00000000-0005-0000-0000-00001A960000}"/>
    <cellStyle name="Normal 8 2 4 2 2 3 2 2 2" xfId="33591" xr:uid="{00000000-0005-0000-0000-00001B960000}"/>
    <cellStyle name="Normal 8 2 4 2 2 3 2 2 3" xfId="50937" xr:uid="{00000000-0005-0000-0000-00001C960000}"/>
    <cellStyle name="Normal 8 2 4 2 2 3 2 3" xfId="24918" xr:uid="{00000000-0005-0000-0000-00001D960000}"/>
    <cellStyle name="Normal 8 2 4 2 2 3 2 4" xfId="42264" xr:uid="{00000000-0005-0000-0000-00001E960000}"/>
    <cellStyle name="Normal 8 2 4 2 2 3 3" xfId="5409" xr:uid="{00000000-0005-0000-0000-00001F960000}"/>
    <cellStyle name="Normal 8 2 4 2 2 3 3 2" xfId="14082" xr:uid="{00000000-0005-0000-0000-000020960000}"/>
    <cellStyle name="Normal 8 2 4 2 2 3 3 2 2" xfId="31435" xr:uid="{00000000-0005-0000-0000-000021960000}"/>
    <cellStyle name="Normal 8 2 4 2 2 3 3 2 3" xfId="48781" xr:uid="{00000000-0005-0000-0000-000022960000}"/>
    <cellStyle name="Normal 8 2 4 2 2 3 3 3" xfId="22762" xr:uid="{00000000-0005-0000-0000-000023960000}"/>
    <cellStyle name="Normal 8 2 4 2 2 3 3 4" xfId="40108" xr:uid="{00000000-0005-0000-0000-000024960000}"/>
    <cellStyle name="Normal 8 2 4 2 2 3 4" xfId="10456" xr:uid="{00000000-0005-0000-0000-000025960000}"/>
    <cellStyle name="Normal 8 2 4 2 2 3 4 2" xfId="27809" xr:uid="{00000000-0005-0000-0000-000026960000}"/>
    <cellStyle name="Normal 8 2 4 2 2 3 4 3" xfId="45155" xr:uid="{00000000-0005-0000-0000-000027960000}"/>
    <cellStyle name="Normal 8 2 4 2 2 3 5" xfId="19136" xr:uid="{00000000-0005-0000-0000-000028960000}"/>
    <cellStyle name="Normal 8 2 4 2 2 3 6" xfId="36482" xr:uid="{00000000-0005-0000-0000-000029960000}"/>
    <cellStyle name="Normal 8 2 4 2 2 4" xfId="6830" xr:uid="{00000000-0005-0000-0000-00002A960000}"/>
    <cellStyle name="Normal 8 2 4 2 2 4 2" xfId="15503" xr:uid="{00000000-0005-0000-0000-00002B960000}"/>
    <cellStyle name="Normal 8 2 4 2 2 4 2 2" xfId="32856" xr:uid="{00000000-0005-0000-0000-00002C960000}"/>
    <cellStyle name="Normal 8 2 4 2 2 4 2 3" xfId="50202" xr:uid="{00000000-0005-0000-0000-00002D960000}"/>
    <cellStyle name="Normal 8 2 4 2 2 4 3" xfId="24183" xr:uid="{00000000-0005-0000-0000-00002E960000}"/>
    <cellStyle name="Normal 8 2 4 2 2 4 4" xfId="41529" xr:uid="{00000000-0005-0000-0000-00002F960000}"/>
    <cellStyle name="Normal 8 2 4 2 2 5" xfId="3596" xr:uid="{00000000-0005-0000-0000-000030960000}"/>
    <cellStyle name="Normal 8 2 4 2 2 5 2" xfId="12269" xr:uid="{00000000-0005-0000-0000-000031960000}"/>
    <cellStyle name="Normal 8 2 4 2 2 5 2 2" xfId="29622" xr:uid="{00000000-0005-0000-0000-000032960000}"/>
    <cellStyle name="Normal 8 2 4 2 2 5 2 3" xfId="46968" xr:uid="{00000000-0005-0000-0000-000033960000}"/>
    <cellStyle name="Normal 8 2 4 2 2 5 3" xfId="20949" xr:uid="{00000000-0005-0000-0000-000034960000}"/>
    <cellStyle name="Normal 8 2 4 2 2 5 4" xfId="38295" xr:uid="{00000000-0005-0000-0000-000035960000}"/>
    <cellStyle name="Normal 8 2 4 2 2 6" xfId="9721" xr:uid="{00000000-0005-0000-0000-000036960000}"/>
    <cellStyle name="Normal 8 2 4 2 2 6 2" xfId="27074" xr:uid="{00000000-0005-0000-0000-000037960000}"/>
    <cellStyle name="Normal 8 2 4 2 2 6 3" xfId="44420" xr:uid="{00000000-0005-0000-0000-000038960000}"/>
    <cellStyle name="Normal 8 2 4 2 2 7" xfId="18401" xr:uid="{00000000-0005-0000-0000-000039960000}"/>
    <cellStyle name="Normal 8 2 4 2 2 8" xfId="35747" xr:uid="{00000000-0005-0000-0000-00003A960000}"/>
    <cellStyle name="Normal 8 2 4 2 3" xfId="558" xr:uid="{00000000-0005-0000-0000-00003B960000}"/>
    <cellStyle name="Normal 8 2 4 2 3 2" xfId="2371" xr:uid="{00000000-0005-0000-0000-00003C960000}"/>
    <cellStyle name="Normal 8 2 4 2 3 2 2" xfId="8153" xr:uid="{00000000-0005-0000-0000-00003D960000}"/>
    <cellStyle name="Normal 8 2 4 2 3 2 2 2" xfId="16826" xr:uid="{00000000-0005-0000-0000-00003E960000}"/>
    <cellStyle name="Normal 8 2 4 2 3 2 2 2 2" xfId="34179" xr:uid="{00000000-0005-0000-0000-00003F960000}"/>
    <cellStyle name="Normal 8 2 4 2 3 2 2 2 3" xfId="51525" xr:uid="{00000000-0005-0000-0000-000040960000}"/>
    <cellStyle name="Normal 8 2 4 2 3 2 2 3" xfId="25506" xr:uid="{00000000-0005-0000-0000-000041960000}"/>
    <cellStyle name="Normal 8 2 4 2 3 2 2 4" xfId="42852" xr:uid="{00000000-0005-0000-0000-000042960000}"/>
    <cellStyle name="Normal 8 2 4 2 3 2 3" xfId="5654" xr:uid="{00000000-0005-0000-0000-000043960000}"/>
    <cellStyle name="Normal 8 2 4 2 3 2 3 2" xfId="14327" xr:uid="{00000000-0005-0000-0000-000044960000}"/>
    <cellStyle name="Normal 8 2 4 2 3 2 3 2 2" xfId="31680" xr:uid="{00000000-0005-0000-0000-000045960000}"/>
    <cellStyle name="Normal 8 2 4 2 3 2 3 2 3" xfId="49026" xr:uid="{00000000-0005-0000-0000-000046960000}"/>
    <cellStyle name="Normal 8 2 4 2 3 2 3 3" xfId="23007" xr:uid="{00000000-0005-0000-0000-000047960000}"/>
    <cellStyle name="Normal 8 2 4 2 3 2 3 4" xfId="40353" xr:uid="{00000000-0005-0000-0000-000048960000}"/>
    <cellStyle name="Normal 8 2 4 2 3 2 4" xfId="11044" xr:uid="{00000000-0005-0000-0000-000049960000}"/>
    <cellStyle name="Normal 8 2 4 2 3 2 4 2" xfId="28397" xr:uid="{00000000-0005-0000-0000-00004A960000}"/>
    <cellStyle name="Normal 8 2 4 2 3 2 4 3" xfId="45743" xr:uid="{00000000-0005-0000-0000-00004B960000}"/>
    <cellStyle name="Normal 8 2 4 2 3 2 5" xfId="19724" xr:uid="{00000000-0005-0000-0000-00004C960000}"/>
    <cellStyle name="Normal 8 2 4 2 3 2 6" xfId="37070" xr:uid="{00000000-0005-0000-0000-00004D960000}"/>
    <cellStyle name="Normal 8 2 4 2 3 3" xfId="6340" xr:uid="{00000000-0005-0000-0000-00004E960000}"/>
    <cellStyle name="Normal 8 2 4 2 3 3 2" xfId="15013" xr:uid="{00000000-0005-0000-0000-00004F960000}"/>
    <cellStyle name="Normal 8 2 4 2 3 3 2 2" xfId="32366" xr:uid="{00000000-0005-0000-0000-000050960000}"/>
    <cellStyle name="Normal 8 2 4 2 3 3 2 3" xfId="49712" xr:uid="{00000000-0005-0000-0000-000051960000}"/>
    <cellStyle name="Normal 8 2 4 2 3 3 3" xfId="23693" xr:uid="{00000000-0005-0000-0000-000052960000}"/>
    <cellStyle name="Normal 8 2 4 2 3 3 4" xfId="41039" xr:uid="{00000000-0005-0000-0000-000053960000}"/>
    <cellStyle name="Normal 8 2 4 2 3 4" xfId="4184" xr:uid="{00000000-0005-0000-0000-000054960000}"/>
    <cellStyle name="Normal 8 2 4 2 3 4 2" xfId="12857" xr:uid="{00000000-0005-0000-0000-000055960000}"/>
    <cellStyle name="Normal 8 2 4 2 3 4 2 2" xfId="30210" xr:uid="{00000000-0005-0000-0000-000056960000}"/>
    <cellStyle name="Normal 8 2 4 2 3 4 2 3" xfId="47556" xr:uid="{00000000-0005-0000-0000-000057960000}"/>
    <cellStyle name="Normal 8 2 4 2 3 4 3" xfId="21537" xr:uid="{00000000-0005-0000-0000-000058960000}"/>
    <cellStyle name="Normal 8 2 4 2 3 4 4" xfId="38883" xr:uid="{00000000-0005-0000-0000-000059960000}"/>
    <cellStyle name="Normal 8 2 4 2 3 5" xfId="9231" xr:uid="{00000000-0005-0000-0000-00005A960000}"/>
    <cellStyle name="Normal 8 2 4 2 3 5 2" xfId="26584" xr:uid="{00000000-0005-0000-0000-00005B960000}"/>
    <cellStyle name="Normal 8 2 4 2 3 5 3" xfId="43930" xr:uid="{00000000-0005-0000-0000-00005C960000}"/>
    <cellStyle name="Normal 8 2 4 2 3 6" xfId="17911" xr:uid="{00000000-0005-0000-0000-00005D960000}"/>
    <cellStyle name="Normal 8 2 4 2 3 7" xfId="35257" xr:uid="{00000000-0005-0000-0000-00005E960000}"/>
    <cellStyle name="Normal 8 2 4 2 4" xfId="2126" xr:uid="{00000000-0005-0000-0000-00005F960000}"/>
    <cellStyle name="Normal 8 2 4 2 4 2" xfId="7908" xr:uid="{00000000-0005-0000-0000-000060960000}"/>
    <cellStyle name="Normal 8 2 4 2 4 2 2" xfId="16581" xr:uid="{00000000-0005-0000-0000-000061960000}"/>
    <cellStyle name="Normal 8 2 4 2 4 2 2 2" xfId="33934" xr:uid="{00000000-0005-0000-0000-000062960000}"/>
    <cellStyle name="Normal 8 2 4 2 4 2 2 3" xfId="51280" xr:uid="{00000000-0005-0000-0000-000063960000}"/>
    <cellStyle name="Normal 8 2 4 2 4 2 3" xfId="25261" xr:uid="{00000000-0005-0000-0000-000064960000}"/>
    <cellStyle name="Normal 8 2 4 2 4 2 4" xfId="42607" xr:uid="{00000000-0005-0000-0000-000065960000}"/>
    <cellStyle name="Normal 8 2 4 2 4 3" xfId="3939" xr:uid="{00000000-0005-0000-0000-000066960000}"/>
    <cellStyle name="Normal 8 2 4 2 4 3 2" xfId="12612" xr:uid="{00000000-0005-0000-0000-000067960000}"/>
    <cellStyle name="Normal 8 2 4 2 4 3 2 2" xfId="29965" xr:uid="{00000000-0005-0000-0000-000068960000}"/>
    <cellStyle name="Normal 8 2 4 2 4 3 2 3" xfId="47311" xr:uid="{00000000-0005-0000-0000-000069960000}"/>
    <cellStyle name="Normal 8 2 4 2 4 3 3" xfId="21292" xr:uid="{00000000-0005-0000-0000-00006A960000}"/>
    <cellStyle name="Normal 8 2 4 2 4 3 4" xfId="38638" xr:uid="{00000000-0005-0000-0000-00006B960000}"/>
    <cellStyle name="Normal 8 2 4 2 4 4" xfId="10799" xr:uid="{00000000-0005-0000-0000-00006C960000}"/>
    <cellStyle name="Normal 8 2 4 2 4 4 2" xfId="28152" xr:uid="{00000000-0005-0000-0000-00006D960000}"/>
    <cellStyle name="Normal 8 2 4 2 4 4 3" xfId="45498" xr:uid="{00000000-0005-0000-0000-00006E960000}"/>
    <cellStyle name="Normal 8 2 4 2 4 5" xfId="19479" xr:uid="{00000000-0005-0000-0000-00006F960000}"/>
    <cellStyle name="Normal 8 2 4 2 4 6" xfId="36825" xr:uid="{00000000-0005-0000-0000-000070960000}"/>
    <cellStyle name="Normal 8 2 4 2 5" xfId="1293" xr:uid="{00000000-0005-0000-0000-000071960000}"/>
    <cellStyle name="Normal 8 2 4 2 5 2" xfId="7075" xr:uid="{00000000-0005-0000-0000-000072960000}"/>
    <cellStyle name="Normal 8 2 4 2 5 2 2" xfId="15748" xr:uid="{00000000-0005-0000-0000-000073960000}"/>
    <cellStyle name="Normal 8 2 4 2 5 2 2 2" xfId="33101" xr:uid="{00000000-0005-0000-0000-000074960000}"/>
    <cellStyle name="Normal 8 2 4 2 5 2 2 3" xfId="50447" xr:uid="{00000000-0005-0000-0000-000075960000}"/>
    <cellStyle name="Normal 8 2 4 2 5 2 3" xfId="24428" xr:uid="{00000000-0005-0000-0000-000076960000}"/>
    <cellStyle name="Normal 8 2 4 2 5 2 4" xfId="41774" xr:uid="{00000000-0005-0000-0000-000077960000}"/>
    <cellStyle name="Normal 8 2 4 2 5 3" xfId="4919" xr:uid="{00000000-0005-0000-0000-000078960000}"/>
    <cellStyle name="Normal 8 2 4 2 5 3 2" xfId="13592" xr:uid="{00000000-0005-0000-0000-000079960000}"/>
    <cellStyle name="Normal 8 2 4 2 5 3 2 2" xfId="30945" xr:uid="{00000000-0005-0000-0000-00007A960000}"/>
    <cellStyle name="Normal 8 2 4 2 5 3 2 3" xfId="48291" xr:uid="{00000000-0005-0000-0000-00007B960000}"/>
    <cellStyle name="Normal 8 2 4 2 5 3 3" xfId="22272" xr:uid="{00000000-0005-0000-0000-00007C960000}"/>
    <cellStyle name="Normal 8 2 4 2 5 3 4" xfId="39618" xr:uid="{00000000-0005-0000-0000-00007D960000}"/>
    <cellStyle name="Normal 8 2 4 2 5 4" xfId="9966" xr:uid="{00000000-0005-0000-0000-00007E960000}"/>
    <cellStyle name="Normal 8 2 4 2 5 4 2" xfId="27319" xr:uid="{00000000-0005-0000-0000-00007F960000}"/>
    <cellStyle name="Normal 8 2 4 2 5 4 3" xfId="44665" xr:uid="{00000000-0005-0000-0000-000080960000}"/>
    <cellStyle name="Normal 8 2 4 2 5 5" xfId="18646" xr:uid="{00000000-0005-0000-0000-000081960000}"/>
    <cellStyle name="Normal 8 2 4 2 5 6" xfId="35992" xr:uid="{00000000-0005-0000-0000-000082960000}"/>
    <cellStyle name="Normal 8 2 4 2 6" xfId="6095" xr:uid="{00000000-0005-0000-0000-000083960000}"/>
    <cellStyle name="Normal 8 2 4 2 6 2" xfId="14768" xr:uid="{00000000-0005-0000-0000-000084960000}"/>
    <cellStyle name="Normal 8 2 4 2 6 2 2" xfId="32121" xr:uid="{00000000-0005-0000-0000-000085960000}"/>
    <cellStyle name="Normal 8 2 4 2 6 2 3" xfId="49467" xr:uid="{00000000-0005-0000-0000-000086960000}"/>
    <cellStyle name="Normal 8 2 4 2 6 3" xfId="23448" xr:uid="{00000000-0005-0000-0000-000087960000}"/>
    <cellStyle name="Normal 8 2 4 2 6 4" xfId="40794" xr:uid="{00000000-0005-0000-0000-000088960000}"/>
    <cellStyle name="Normal 8 2 4 2 7" xfId="3106" xr:uid="{00000000-0005-0000-0000-000089960000}"/>
    <cellStyle name="Normal 8 2 4 2 7 2" xfId="11779" xr:uid="{00000000-0005-0000-0000-00008A960000}"/>
    <cellStyle name="Normal 8 2 4 2 7 2 2" xfId="29132" xr:uid="{00000000-0005-0000-0000-00008B960000}"/>
    <cellStyle name="Normal 8 2 4 2 7 2 3" xfId="46478" xr:uid="{00000000-0005-0000-0000-00008C960000}"/>
    <cellStyle name="Normal 8 2 4 2 7 3" xfId="20459" xr:uid="{00000000-0005-0000-0000-00008D960000}"/>
    <cellStyle name="Normal 8 2 4 2 7 4" xfId="37805" xr:uid="{00000000-0005-0000-0000-00008E960000}"/>
    <cellStyle name="Normal 8 2 4 2 8" xfId="8986" xr:uid="{00000000-0005-0000-0000-00008F960000}"/>
    <cellStyle name="Normal 8 2 4 2 8 2" xfId="26339" xr:uid="{00000000-0005-0000-0000-000090960000}"/>
    <cellStyle name="Normal 8 2 4 2 8 3" xfId="43685" xr:uid="{00000000-0005-0000-0000-000091960000}"/>
    <cellStyle name="Normal 8 2 4 2 9" xfId="17666" xr:uid="{00000000-0005-0000-0000-000092960000}"/>
    <cellStyle name="Normal 8 2 4 3" xfId="215" xr:uid="{00000000-0005-0000-0000-000093960000}"/>
    <cellStyle name="Normal 8 2 4 3 10" xfId="34914" xr:uid="{00000000-0005-0000-0000-000094960000}"/>
    <cellStyle name="Normal 8 2 4 3 2" xfId="950" xr:uid="{00000000-0005-0000-0000-000095960000}"/>
    <cellStyle name="Normal 8 2 4 3 2 2" xfId="2763" xr:uid="{00000000-0005-0000-0000-000096960000}"/>
    <cellStyle name="Normal 8 2 4 3 2 2 2" xfId="8545" xr:uid="{00000000-0005-0000-0000-000097960000}"/>
    <cellStyle name="Normal 8 2 4 3 2 2 2 2" xfId="17218" xr:uid="{00000000-0005-0000-0000-000098960000}"/>
    <cellStyle name="Normal 8 2 4 3 2 2 2 2 2" xfId="34571" xr:uid="{00000000-0005-0000-0000-000099960000}"/>
    <cellStyle name="Normal 8 2 4 3 2 2 2 2 3" xfId="51917" xr:uid="{00000000-0005-0000-0000-00009A960000}"/>
    <cellStyle name="Normal 8 2 4 3 2 2 2 3" xfId="25898" xr:uid="{00000000-0005-0000-0000-00009B960000}"/>
    <cellStyle name="Normal 8 2 4 3 2 2 2 4" xfId="43244" xr:uid="{00000000-0005-0000-0000-00009C960000}"/>
    <cellStyle name="Normal 8 2 4 3 2 2 3" xfId="4576" xr:uid="{00000000-0005-0000-0000-00009D960000}"/>
    <cellStyle name="Normal 8 2 4 3 2 2 3 2" xfId="13249" xr:uid="{00000000-0005-0000-0000-00009E960000}"/>
    <cellStyle name="Normal 8 2 4 3 2 2 3 2 2" xfId="30602" xr:uid="{00000000-0005-0000-0000-00009F960000}"/>
    <cellStyle name="Normal 8 2 4 3 2 2 3 2 3" xfId="47948" xr:uid="{00000000-0005-0000-0000-0000A0960000}"/>
    <cellStyle name="Normal 8 2 4 3 2 2 3 3" xfId="21929" xr:uid="{00000000-0005-0000-0000-0000A1960000}"/>
    <cellStyle name="Normal 8 2 4 3 2 2 3 4" xfId="39275" xr:uid="{00000000-0005-0000-0000-0000A2960000}"/>
    <cellStyle name="Normal 8 2 4 3 2 2 4" xfId="11436" xr:uid="{00000000-0005-0000-0000-0000A3960000}"/>
    <cellStyle name="Normal 8 2 4 3 2 2 4 2" xfId="28789" xr:uid="{00000000-0005-0000-0000-0000A4960000}"/>
    <cellStyle name="Normal 8 2 4 3 2 2 4 3" xfId="46135" xr:uid="{00000000-0005-0000-0000-0000A5960000}"/>
    <cellStyle name="Normal 8 2 4 3 2 2 5" xfId="20116" xr:uid="{00000000-0005-0000-0000-0000A6960000}"/>
    <cellStyle name="Normal 8 2 4 3 2 2 6" xfId="37462" xr:uid="{00000000-0005-0000-0000-0000A7960000}"/>
    <cellStyle name="Normal 8 2 4 3 2 3" xfId="1685" xr:uid="{00000000-0005-0000-0000-0000A8960000}"/>
    <cellStyle name="Normal 8 2 4 3 2 3 2" xfId="7467" xr:uid="{00000000-0005-0000-0000-0000A9960000}"/>
    <cellStyle name="Normal 8 2 4 3 2 3 2 2" xfId="16140" xr:uid="{00000000-0005-0000-0000-0000AA960000}"/>
    <cellStyle name="Normal 8 2 4 3 2 3 2 2 2" xfId="33493" xr:uid="{00000000-0005-0000-0000-0000AB960000}"/>
    <cellStyle name="Normal 8 2 4 3 2 3 2 2 3" xfId="50839" xr:uid="{00000000-0005-0000-0000-0000AC960000}"/>
    <cellStyle name="Normal 8 2 4 3 2 3 2 3" xfId="24820" xr:uid="{00000000-0005-0000-0000-0000AD960000}"/>
    <cellStyle name="Normal 8 2 4 3 2 3 2 4" xfId="42166" xr:uid="{00000000-0005-0000-0000-0000AE960000}"/>
    <cellStyle name="Normal 8 2 4 3 2 3 3" xfId="5311" xr:uid="{00000000-0005-0000-0000-0000AF960000}"/>
    <cellStyle name="Normal 8 2 4 3 2 3 3 2" xfId="13984" xr:uid="{00000000-0005-0000-0000-0000B0960000}"/>
    <cellStyle name="Normal 8 2 4 3 2 3 3 2 2" xfId="31337" xr:uid="{00000000-0005-0000-0000-0000B1960000}"/>
    <cellStyle name="Normal 8 2 4 3 2 3 3 2 3" xfId="48683" xr:uid="{00000000-0005-0000-0000-0000B2960000}"/>
    <cellStyle name="Normal 8 2 4 3 2 3 3 3" xfId="22664" xr:uid="{00000000-0005-0000-0000-0000B3960000}"/>
    <cellStyle name="Normal 8 2 4 3 2 3 3 4" xfId="40010" xr:uid="{00000000-0005-0000-0000-0000B4960000}"/>
    <cellStyle name="Normal 8 2 4 3 2 3 4" xfId="10358" xr:uid="{00000000-0005-0000-0000-0000B5960000}"/>
    <cellStyle name="Normal 8 2 4 3 2 3 4 2" xfId="27711" xr:uid="{00000000-0005-0000-0000-0000B6960000}"/>
    <cellStyle name="Normal 8 2 4 3 2 3 4 3" xfId="45057" xr:uid="{00000000-0005-0000-0000-0000B7960000}"/>
    <cellStyle name="Normal 8 2 4 3 2 3 5" xfId="19038" xr:uid="{00000000-0005-0000-0000-0000B8960000}"/>
    <cellStyle name="Normal 8 2 4 3 2 3 6" xfId="36384" xr:uid="{00000000-0005-0000-0000-0000B9960000}"/>
    <cellStyle name="Normal 8 2 4 3 2 4" xfId="6732" xr:uid="{00000000-0005-0000-0000-0000BA960000}"/>
    <cellStyle name="Normal 8 2 4 3 2 4 2" xfId="15405" xr:uid="{00000000-0005-0000-0000-0000BB960000}"/>
    <cellStyle name="Normal 8 2 4 3 2 4 2 2" xfId="32758" xr:uid="{00000000-0005-0000-0000-0000BC960000}"/>
    <cellStyle name="Normal 8 2 4 3 2 4 2 3" xfId="50104" xr:uid="{00000000-0005-0000-0000-0000BD960000}"/>
    <cellStyle name="Normal 8 2 4 3 2 4 3" xfId="24085" xr:uid="{00000000-0005-0000-0000-0000BE960000}"/>
    <cellStyle name="Normal 8 2 4 3 2 4 4" xfId="41431" xr:uid="{00000000-0005-0000-0000-0000BF960000}"/>
    <cellStyle name="Normal 8 2 4 3 2 5" xfId="3498" xr:uid="{00000000-0005-0000-0000-0000C0960000}"/>
    <cellStyle name="Normal 8 2 4 3 2 5 2" xfId="12171" xr:uid="{00000000-0005-0000-0000-0000C1960000}"/>
    <cellStyle name="Normal 8 2 4 3 2 5 2 2" xfId="29524" xr:uid="{00000000-0005-0000-0000-0000C2960000}"/>
    <cellStyle name="Normal 8 2 4 3 2 5 2 3" xfId="46870" xr:uid="{00000000-0005-0000-0000-0000C3960000}"/>
    <cellStyle name="Normal 8 2 4 3 2 5 3" xfId="20851" xr:uid="{00000000-0005-0000-0000-0000C4960000}"/>
    <cellStyle name="Normal 8 2 4 3 2 5 4" xfId="38197" xr:uid="{00000000-0005-0000-0000-0000C5960000}"/>
    <cellStyle name="Normal 8 2 4 3 2 6" xfId="9623" xr:uid="{00000000-0005-0000-0000-0000C6960000}"/>
    <cellStyle name="Normal 8 2 4 3 2 6 2" xfId="26976" xr:uid="{00000000-0005-0000-0000-0000C7960000}"/>
    <cellStyle name="Normal 8 2 4 3 2 6 3" xfId="44322" xr:uid="{00000000-0005-0000-0000-0000C8960000}"/>
    <cellStyle name="Normal 8 2 4 3 2 7" xfId="18303" xr:uid="{00000000-0005-0000-0000-0000C9960000}"/>
    <cellStyle name="Normal 8 2 4 3 2 8" xfId="35649" xr:uid="{00000000-0005-0000-0000-0000CA960000}"/>
    <cellStyle name="Normal 8 2 4 3 3" xfId="705" xr:uid="{00000000-0005-0000-0000-0000CB960000}"/>
    <cellStyle name="Normal 8 2 4 3 3 2" xfId="2518" xr:uid="{00000000-0005-0000-0000-0000CC960000}"/>
    <cellStyle name="Normal 8 2 4 3 3 2 2" xfId="8300" xr:uid="{00000000-0005-0000-0000-0000CD960000}"/>
    <cellStyle name="Normal 8 2 4 3 3 2 2 2" xfId="16973" xr:uid="{00000000-0005-0000-0000-0000CE960000}"/>
    <cellStyle name="Normal 8 2 4 3 3 2 2 2 2" xfId="34326" xr:uid="{00000000-0005-0000-0000-0000CF960000}"/>
    <cellStyle name="Normal 8 2 4 3 3 2 2 2 3" xfId="51672" xr:uid="{00000000-0005-0000-0000-0000D0960000}"/>
    <cellStyle name="Normal 8 2 4 3 3 2 2 3" xfId="25653" xr:uid="{00000000-0005-0000-0000-0000D1960000}"/>
    <cellStyle name="Normal 8 2 4 3 3 2 2 4" xfId="42999" xr:uid="{00000000-0005-0000-0000-0000D2960000}"/>
    <cellStyle name="Normal 8 2 4 3 3 2 3" xfId="5752" xr:uid="{00000000-0005-0000-0000-0000D3960000}"/>
    <cellStyle name="Normal 8 2 4 3 3 2 3 2" xfId="14425" xr:uid="{00000000-0005-0000-0000-0000D4960000}"/>
    <cellStyle name="Normal 8 2 4 3 3 2 3 2 2" xfId="31778" xr:uid="{00000000-0005-0000-0000-0000D5960000}"/>
    <cellStyle name="Normal 8 2 4 3 3 2 3 2 3" xfId="49124" xr:uid="{00000000-0005-0000-0000-0000D6960000}"/>
    <cellStyle name="Normal 8 2 4 3 3 2 3 3" xfId="23105" xr:uid="{00000000-0005-0000-0000-0000D7960000}"/>
    <cellStyle name="Normal 8 2 4 3 3 2 3 4" xfId="40451" xr:uid="{00000000-0005-0000-0000-0000D8960000}"/>
    <cellStyle name="Normal 8 2 4 3 3 2 4" xfId="11191" xr:uid="{00000000-0005-0000-0000-0000D9960000}"/>
    <cellStyle name="Normal 8 2 4 3 3 2 4 2" xfId="28544" xr:uid="{00000000-0005-0000-0000-0000DA960000}"/>
    <cellStyle name="Normal 8 2 4 3 3 2 4 3" xfId="45890" xr:uid="{00000000-0005-0000-0000-0000DB960000}"/>
    <cellStyle name="Normal 8 2 4 3 3 2 5" xfId="19871" xr:uid="{00000000-0005-0000-0000-0000DC960000}"/>
    <cellStyle name="Normal 8 2 4 3 3 2 6" xfId="37217" xr:uid="{00000000-0005-0000-0000-0000DD960000}"/>
    <cellStyle name="Normal 8 2 4 3 3 3" xfId="6487" xr:uid="{00000000-0005-0000-0000-0000DE960000}"/>
    <cellStyle name="Normal 8 2 4 3 3 3 2" xfId="15160" xr:uid="{00000000-0005-0000-0000-0000DF960000}"/>
    <cellStyle name="Normal 8 2 4 3 3 3 2 2" xfId="32513" xr:uid="{00000000-0005-0000-0000-0000E0960000}"/>
    <cellStyle name="Normal 8 2 4 3 3 3 2 3" xfId="49859" xr:uid="{00000000-0005-0000-0000-0000E1960000}"/>
    <cellStyle name="Normal 8 2 4 3 3 3 3" xfId="23840" xr:uid="{00000000-0005-0000-0000-0000E2960000}"/>
    <cellStyle name="Normal 8 2 4 3 3 3 4" xfId="41186" xr:uid="{00000000-0005-0000-0000-0000E3960000}"/>
    <cellStyle name="Normal 8 2 4 3 3 4" xfId="4331" xr:uid="{00000000-0005-0000-0000-0000E4960000}"/>
    <cellStyle name="Normal 8 2 4 3 3 4 2" xfId="13004" xr:uid="{00000000-0005-0000-0000-0000E5960000}"/>
    <cellStyle name="Normal 8 2 4 3 3 4 2 2" xfId="30357" xr:uid="{00000000-0005-0000-0000-0000E6960000}"/>
    <cellStyle name="Normal 8 2 4 3 3 4 2 3" xfId="47703" xr:uid="{00000000-0005-0000-0000-0000E7960000}"/>
    <cellStyle name="Normal 8 2 4 3 3 4 3" xfId="21684" xr:uid="{00000000-0005-0000-0000-0000E8960000}"/>
    <cellStyle name="Normal 8 2 4 3 3 4 4" xfId="39030" xr:uid="{00000000-0005-0000-0000-0000E9960000}"/>
    <cellStyle name="Normal 8 2 4 3 3 5" xfId="9378" xr:uid="{00000000-0005-0000-0000-0000EA960000}"/>
    <cellStyle name="Normal 8 2 4 3 3 5 2" xfId="26731" xr:uid="{00000000-0005-0000-0000-0000EB960000}"/>
    <cellStyle name="Normal 8 2 4 3 3 5 3" xfId="44077" xr:uid="{00000000-0005-0000-0000-0000EC960000}"/>
    <cellStyle name="Normal 8 2 4 3 3 6" xfId="18058" xr:uid="{00000000-0005-0000-0000-0000ED960000}"/>
    <cellStyle name="Normal 8 2 4 3 3 7" xfId="35404" xr:uid="{00000000-0005-0000-0000-0000EE960000}"/>
    <cellStyle name="Normal 8 2 4 3 4" xfId="2028" xr:uid="{00000000-0005-0000-0000-0000EF960000}"/>
    <cellStyle name="Normal 8 2 4 3 4 2" xfId="7810" xr:uid="{00000000-0005-0000-0000-0000F0960000}"/>
    <cellStyle name="Normal 8 2 4 3 4 2 2" xfId="16483" xr:uid="{00000000-0005-0000-0000-0000F1960000}"/>
    <cellStyle name="Normal 8 2 4 3 4 2 2 2" xfId="33836" xr:uid="{00000000-0005-0000-0000-0000F2960000}"/>
    <cellStyle name="Normal 8 2 4 3 4 2 2 3" xfId="51182" xr:uid="{00000000-0005-0000-0000-0000F3960000}"/>
    <cellStyle name="Normal 8 2 4 3 4 2 3" xfId="25163" xr:uid="{00000000-0005-0000-0000-0000F4960000}"/>
    <cellStyle name="Normal 8 2 4 3 4 2 4" xfId="42509" xr:uid="{00000000-0005-0000-0000-0000F5960000}"/>
    <cellStyle name="Normal 8 2 4 3 4 3" xfId="3841" xr:uid="{00000000-0005-0000-0000-0000F6960000}"/>
    <cellStyle name="Normal 8 2 4 3 4 3 2" xfId="12514" xr:uid="{00000000-0005-0000-0000-0000F7960000}"/>
    <cellStyle name="Normal 8 2 4 3 4 3 2 2" xfId="29867" xr:uid="{00000000-0005-0000-0000-0000F8960000}"/>
    <cellStyle name="Normal 8 2 4 3 4 3 2 3" xfId="47213" xr:uid="{00000000-0005-0000-0000-0000F9960000}"/>
    <cellStyle name="Normal 8 2 4 3 4 3 3" xfId="21194" xr:uid="{00000000-0005-0000-0000-0000FA960000}"/>
    <cellStyle name="Normal 8 2 4 3 4 3 4" xfId="38540" xr:uid="{00000000-0005-0000-0000-0000FB960000}"/>
    <cellStyle name="Normal 8 2 4 3 4 4" xfId="10701" xr:uid="{00000000-0005-0000-0000-0000FC960000}"/>
    <cellStyle name="Normal 8 2 4 3 4 4 2" xfId="28054" xr:uid="{00000000-0005-0000-0000-0000FD960000}"/>
    <cellStyle name="Normal 8 2 4 3 4 4 3" xfId="45400" xr:uid="{00000000-0005-0000-0000-0000FE960000}"/>
    <cellStyle name="Normal 8 2 4 3 4 5" xfId="19381" xr:uid="{00000000-0005-0000-0000-0000FF960000}"/>
    <cellStyle name="Normal 8 2 4 3 4 6" xfId="36727" xr:uid="{00000000-0005-0000-0000-000000970000}"/>
    <cellStyle name="Normal 8 2 4 3 5" xfId="1440" xr:uid="{00000000-0005-0000-0000-000001970000}"/>
    <cellStyle name="Normal 8 2 4 3 5 2" xfId="7222" xr:uid="{00000000-0005-0000-0000-000002970000}"/>
    <cellStyle name="Normal 8 2 4 3 5 2 2" xfId="15895" xr:uid="{00000000-0005-0000-0000-000003970000}"/>
    <cellStyle name="Normal 8 2 4 3 5 2 2 2" xfId="33248" xr:uid="{00000000-0005-0000-0000-000004970000}"/>
    <cellStyle name="Normal 8 2 4 3 5 2 2 3" xfId="50594" xr:uid="{00000000-0005-0000-0000-000005970000}"/>
    <cellStyle name="Normal 8 2 4 3 5 2 3" xfId="24575" xr:uid="{00000000-0005-0000-0000-000006970000}"/>
    <cellStyle name="Normal 8 2 4 3 5 2 4" xfId="41921" xr:uid="{00000000-0005-0000-0000-000007970000}"/>
    <cellStyle name="Normal 8 2 4 3 5 3" xfId="5066" xr:uid="{00000000-0005-0000-0000-000008970000}"/>
    <cellStyle name="Normal 8 2 4 3 5 3 2" xfId="13739" xr:uid="{00000000-0005-0000-0000-000009970000}"/>
    <cellStyle name="Normal 8 2 4 3 5 3 2 2" xfId="31092" xr:uid="{00000000-0005-0000-0000-00000A970000}"/>
    <cellStyle name="Normal 8 2 4 3 5 3 2 3" xfId="48438" xr:uid="{00000000-0005-0000-0000-00000B970000}"/>
    <cellStyle name="Normal 8 2 4 3 5 3 3" xfId="22419" xr:uid="{00000000-0005-0000-0000-00000C970000}"/>
    <cellStyle name="Normal 8 2 4 3 5 3 4" xfId="39765" xr:uid="{00000000-0005-0000-0000-00000D970000}"/>
    <cellStyle name="Normal 8 2 4 3 5 4" xfId="10113" xr:uid="{00000000-0005-0000-0000-00000E970000}"/>
    <cellStyle name="Normal 8 2 4 3 5 4 2" xfId="27466" xr:uid="{00000000-0005-0000-0000-00000F970000}"/>
    <cellStyle name="Normal 8 2 4 3 5 4 3" xfId="44812" xr:uid="{00000000-0005-0000-0000-000010970000}"/>
    <cellStyle name="Normal 8 2 4 3 5 5" xfId="18793" xr:uid="{00000000-0005-0000-0000-000011970000}"/>
    <cellStyle name="Normal 8 2 4 3 5 6" xfId="36139" xr:uid="{00000000-0005-0000-0000-000012970000}"/>
    <cellStyle name="Normal 8 2 4 3 6" xfId="5997" xr:uid="{00000000-0005-0000-0000-000013970000}"/>
    <cellStyle name="Normal 8 2 4 3 6 2" xfId="14670" xr:uid="{00000000-0005-0000-0000-000014970000}"/>
    <cellStyle name="Normal 8 2 4 3 6 2 2" xfId="32023" xr:uid="{00000000-0005-0000-0000-000015970000}"/>
    <cellStyle name="Normal 8 2 4 3 6 2 3" xfId="49369" xr:uid="{00000000-0005-0000-0000-000016970000}"/>
    <cellStyle name="Normal 8 2 4 3 6 3" xfId="23350" xr:uid="{00000000-0005-0000-0000-000017970000}"/>
    <cellStyle name="Normal 8 2 4 3 6 4" xfId="40696" xr:uid="{00000000-0005-0000-0000-000018970000}"/>
    <cellStyle name="Normal 8 2 4 3 7" xfId="3253" xr:uid="{00000000-0005-0000-0000-000019970000}"/>
    <cellStyle name="Normal 8 2 4 3 7 2" xfId="11926" xr:uid="{00000000-0005-0000-0000-00001A970000}"/>
    <cellStyle name="Normal 8 2 4 3 7 2 2" xfId="29279" xr:uid="{00000000-0005-0000-0000-00001B970000}"/>
    <cellStyle name="Normal 8 2 4 3 7 2 3" xfId="46625" xr:uid="{00000000-0005-0000-0000-00001C970000}"/>
    <cellStyle name="Normal 8 2 4 3 7 3" xfId="20606" xr:uid="{00000000-0005-0000-0000-00001D970000}"/>
    <cellStyle name="Normal 8 2 4 3 7 4" xfId="37952" xr:uid="{00000000-0005-0000-0000-00001E970000}"/>
    <cellStyle name="Normal 8 2 4 3 8" xfId="8888" xr:uid="{00000000-0005-0000-0000-00001F970000}"/>
    <cellStyle name="Normal 8 2 4 3 8 2" xfId="26241" xr:uid="{00000000-0005-0000-0000-000020970000}"/>
    <cellStyle name="Normal 8 2 4 3 8 3" xfId="43587" xr:uid="{00000000-0005-0000-0000-000021970000}"/>
    <cellStyle name="Normal 8 2 4 3 9" xfId="17568" xr:uid="{00000000-0005-0000-0000-000022970000}"/>
    <cellStyle name="Normal 8 2 4 4" xfId="803" xr:uid="{00000000-0005-0000-0000-000023970000}"/>
    <cellStyle name="Normal 8 2 4 4 2" xfId="2616" xr:uid="{00000000-0005-0000-0000-000024970000}"/>
    <cellStyle name="Normal 8 2 4 4 2 2" xfId="8398" xr:uid="{00000000-0005-0000-0000-000025970000}"/>
    <cellStyle name="Normal 8 2 4 4 2 2 2" xfId="17071" xr:uid="{00000000-0005-0000-0000-000026970000}"/>
    <cellStyle name="Normal 8 2 4 4 2 2 2 2" xfId="34424" xr:uid="{00000000-0005-0000-0000-000027970000}"/>
    <cellStyle name="Normal 8 2 4 4 2 2 2 3" xfId="51770" xr:uid="{00000000-0005-0000-0000-000028970000}"/>
    <cellStyle name="Normal 8 2 4 4 2 2 3" xfId="25751" xr:uid="{00000000-0005-0000-0000-000029970000}"/>
    <cellStyle name="Normal 8 2 4 4 2 2 4" xfId="43097" xr:uid="{00000000-0005-0000-0000-00002A970000}"/>
    <cellStyle name="Normal 8 2 4 4 2 3" xfId="4429" xr:uid="{00000000-0005-0000-0000-00002B970000}"/>
    <cellStyle name="Normal 8 2 4 4 2 3 2" xfId="13102" xr:uid="{00000000-0005-0000-0000-00002C970000}"/>
    <cellStyle name="Normal 8 2 4 4 2 3 2 2" xfId="30455" xr:uid="{00000000-0005-0000-0000-00002D970000}"/>
    <cellStyle name="Normal 8 2 4 4 2 3 2 3" xfId="47801" xr:uid="{00000000-0005-0000-0000-00002E970000}"/>
    <cellStyle name="Normal 8 2 4 4 2 3 3" xfId="21782" xr:uid="{00000000-0005-0000-0000-00002F970000}"/>
    <cellStyle name="Normal 8 2 4 4 2 3 4" xfId="39128" xr:uid="{00000000-0005-0000-0000-000030970000}"/>
    <cellStyle name="Normal 8 2 4 4 2 4" xfId="11289" xr:uid="{00000000-0005-0000-0000-000031970000}"/>
    <cellStyle name="Normal 8 2 4 4 2 4 2" xfId="28642" xr:uid="{00000000-0005-0000-0000-000032970000}"/>
    <cellStyle name="Normal 8 2 4 4 2 4 3" xfId="45988" xr:uid="{00000000-0005-0000-0000-000033970000}"/>
    <cellStyle name="Normal 8 2 4 4 2 5" xfId="19969" xr:uid="{00000000-0005-0000-0000-000034970000}"/>
    <cellStyle name="Normal 8 2 4 4 2 6" xfId="37315" xr:uid="{00000000-0005-0000-0000-000035970000}"/>
    <cellStyle name="Normal 8 2 4 4 3" xfId="1538" xr:uid="{00000000-0005-0000-0000-000036970000}"/>
    <cellStyle name="Normal 8 2 4 4 3 2" xfId="7320" xr:uid="{00000000-0005-0000-0000-000037970000}"/>
    <cellStyle name="Normal 8 2 4 4 3 2 2" xfId="15993" xr:uid="{00000000-0005-0000-0000-000038970000}"/>
    <cellStyle name="Normal 8 2 4 4 3 2 2 2" xfId="33346" xr:uid="{00000000-0005-0000-0000-000039970000}"/>
    <cellStyle name="Normal 8 2 4 4 3 2 2 3" xfId="50692" xr:uid="{00000000-0005-0000-0000-00003A970000}"/>
    <cellStyle name="Normal 8 2 4 4 3 2 3" xfId="24673" xr:uid="{00000000-0005-0000-0000-00003B970000}"/>
    <cellStyle name="Normal 8 2 4 4 3 2 4" xfId="42019" xr:uid="{00000000-0005-0000-0000-00003C970000}"/>
    <cellStyle name="Normal 8 2 4 4 3 3" xfId="5164" xr:uid="{00000000-0005-0000-0000-00003D970000}"/>
    <cellStyle name="Normal 8 2 4 4 3 3 2" xfId="13837" xr:uid="{00000000-0005-0000-0000-00003E970000}"/>
    <cellStyle name="Normal 8 2 4 4 3 3 2 2" xfId="31190" xr:uid="{00000000-0005-0000-0000-00003F970000}"/>
    <cellStyle name="Normal 8 2 4 4 3 3 2 3" xfId="48536" xr:uid="{00000000-0005-0000-0000-000040970000}"/>
    <cellStyle name="Normal 8 2 4 4 3 3 3" xfId="22517" xr:uid="{00000000-0005-0000-0000-000041970000}"/>
    <cellStyle name="Normal 8 2 4 4 3 3 4" xfId="39863" xr:uid="{00000000-0005-0000-0000-000042970000}"/>
    <cellStyle name="Normal 8 2 4 4 3 4" xfId="10211" xr:uid="{00000000-0005-0000-0000-000043970000}"/>
    <cellStyle name="Normal 8 2 4 4 3 4 2" xfId="27564" xr:uid="{00000000-0005-0000-0000-000044970000}"/>
    <cellStyle name="Normal 8 2 4 4 3 4 3" xfId="44910" xr:uid="{00000000-0005-0000-0000-000045970000}"/>
    <cellStyle name="Normal 8 2 4 4 3 5" xfId="18891" xr:uid="{00000000-0005-0000-0000-000046970000}"/>
    <cellStyle name="Normal 8 2 4 4 3 6" xfId="36237" xr:uid="{00000000-0005-0000-0000-000047970000}"/>
    <cellStyle name="Normal 8 2 4 4 4" xfId="6585" xr:uid="{00000000-0005-0000-0000-000048970000}"/>
    <cellStyle name="Normal 8 2 4 4 4 2" xfId="15258" xr:uid="{00000000-0005-0000-0000-000049970000}"/>
    <cellStyle name="Normal 8 2 4 4 4 2 2" xfId="32611" xr:uid="{00000000-0005-0000-0000-00004A970000}"/>
    <cellStyle name="Normal 8 2 4 4 4 2 3" xfId="49957" xr:uid="{00000000-0005-0000-0000-00004B970000}"/>
    <cellStyle name="Normal 8 2 4 4 4 3" xfId="23938" xr:uid="{00000000-0005-0000-0000-00004C970000}"/>
    <cellStyle name="Normal 8 2 4 4 4 4" xfId="41284" xr:uid="{00000000-0005-0000-0000-00004D970000}"/>
    <cellStyle name="Normal 8 2 4 4 5" xfId="3351" xr:uid="{00000000-0005-0000-0000-00004E970000}"/>
    <cellStyle name="Normal 8 2 4 4 5 2" xfId="12024" xr:uid="{00000000-0005-0000-0000-00004F970000}"/>
    <cellStyle name="Normal 8 2 4 4 5 2 2" xfId="29377" xr:uid="{00000000-0005-0000-0000-000050970000}"/>
    <cellStyle name="Normal 8 2 4 4 5 2 3" xfId="46723" xr:uid="{00000000-0005-0000-0000-000051970000}"/>
    <cellStyle name="Normal 8 2 4 4 5 3" xfId="20704" xr:uid="{00000000-0005-0000-0000-000052970000}"/>
    <cellStyle name="Normal 8 2 4 4 5 4" xfId="38050" xr:uid="{00000000-0005-0000-0000-000053970000}"/>
    <cellStyle name="Normal 8 2 4 4 6" xfId="9476" xr:uid="{00000000-0005-0000-0000-000054970000}"/>
    <cellStyle name="Normal 8 2 4 4 6 2" xfId="26829" xr:uid="{00000000-0005-0000-0000-000055970000}"/>
    <cellStyle name="Normal 8 2 4 4 6 3" xfId="44175" xr:uid="{00000000-0005-0000-0000-000056970000}"/>
    <cellStyle name="Normal 8 2 4 4 7" xfId="18156" xr:uid="{00000000-0005-0000-0000-000057970000}"/>
    <cellStyle name="Normal 8 2 4 4 8" xfId="35502" xr:uid="{00000000-0005-0000-0000-000058970000}"/>
    <cellStyle name="Normal 8 2 4 5" xfId="460" xr:uid="{00000000-0005-0000-0000-000059970000}"/>
    <cellStyle name="Normal 8 2 4 5 2" xfId="2273" xr:uid="{00000000-0005-0000-0000-00005A970000}"/>
    <cellStyle name="Normal 8 2 4 5 2 2" xfId="8055" xr:uid="{00000000-0005-0000-0000-00005B970000}"/>
    <cellStyle name="Normal 8 2 4 5 2 2 2" xfId="16728" xr:uid="{00000000-0005-0000-0000-00005C970000}"/>
    <cellStyle name="Normal 8 2 4 5 2 2 2 2" xfId="34081" xr:uid="{00000000-0005-0000-0000-00005D970000}"/>
    <cellStyle name="Normal 8 2 4 5 2 2 2 3" xfId="51427" xr:uid="{00000000-0005-0000-0000-00005E970000}"/>
    <cellStyle name="Normal 8 2 4 5 2 2 3" xfId="25408" xr:uid="{00000000-0005-0000-0000-00005F970000}"/>
    <cellStyle name="Normal 8 2 4 5 2 2 4" xfId="42754" xr:uid="{00000000-0005-0000-0000-000060970000}"/>
    <cellStyle name="Normal 8 2 4 5 2 3" xfId="5556" xr:uid="{00000000-0005-0000-0000-000061970000}"/>
    <cellStyle name="Normal 8 2 4 5 2 3 2" xfId="14229" xr:uid="{00000000-0005-0000-0000-000062970000}"/>
    <cellStyle name="Normal 8 2 4 5 2 3 2 2" xfId="31582" xr:uid="{00000000-0005-0000-0000-000063970000}"/>
    <cellStyle name="Normal 8 2 4 5 2 3 2 3" xfId="48928" xr:uid="{00000000-0005-0000-0000-000064970000}"/>
    <cellStyle name="Normal 8 2 4 5 2 3 3" xfId="22909" xr:uid="{00000000-0005-0000-0000-000065970000}"/>
    <cellStyle name="Normal 8 2 4 5 2 3 4" xfId="40255" xr:uid="{00000000-0005-0000-0000-000066970000}"/>
    <cellStyle name="Normal 8 2 4 5 2 4" xfId="10946" xr:uid="{00000000-0005-0000-0000-000067970000}"/>
    <cellStyle name="Normal 8 2 4 5 2 4 2" xfId="28299" xr:uid="{00000000-0005-0000-0000-000068970000}"/>
    <cellStyle name="Normal 8 2 4 5 2 4 3" xfId="45645" xr:uid="{00000000-0005-0000-0000-000069970000}"/>
    <cellStyle name="Normal 8 2 4 5 2 5" xfId="19626" xr:uid="{00000000-0005-0000-0000-00006A970000}"/>
    <cellStyle name="Normal 8 2 4 5 2 6" xfId="36972" xr:uid="{00000000-0005-0000-0000-00006B970000}"/>
    <cellStyle name="Normal 8 2 4 5 3" xfId="6242" xr:uid="{00000000-0005-0000-0000-00006C970000}"/>
    <cellStyle name="Normal 8 2 4 5 3 2" xfId="14915" xr:uid="{00000000-0005-0000-0000-00006D970000}"/>
    <cellStyle name="Normal 8 2 4 5 3 2 2" xfId="32268" xr:uid="{00000000-0005-0000-0000-00006E970000}"/>
    <cellStyle name="Normal 8 2 4 5 3 2 3" xfId="49614" xr:uid="{00000000-0005-0000-0000-00006F970000}"/>
    <cellStyle name="Normal 8 2 4 5 3 3" xfId="23595" xr:uid="{00000000-0005-0000-0000-000070970000}"/>
    <cellStyle name="Normal 8 2 4 5 3 4" xfId="40941" xr:uid="{00000000-0005-0000-0000-000071970000}"/>
    <cellStyle name="Normal 8 2 4 5 4" xfId="4086" xr:uid="{00000000-0005-0000-0000-000072970000}"/>
    <cellStyle name="Normal 8 2 4 5 4 2" xfId="12759" xr:uid="{00000000-0005-0000-0000-000073970000}"/>
    <cellStyle name="Normal 8 2 4 5 4 2 2" xfId="30112" xr:uid="{00000000-0005-0000-0000-000074970000}"/>
    <cellStyle name="Normal 8 2 4 5 4 2 3" xfId="47458" xr:uid="{00000000-0005-0000-0000-000075970000}"/>
    <cellStyle name="Normal 8 2 4 5 4 3" xfId="21439" xr:uid="{00000000-0005-0000-0000-000076970000}"/>
    <cellStyle name="Normal 8 2 4 5 4 4" xfId="38785" xr:uid="{00000000-0005-0000-0000-000077970000}"/>
    <cellStyle name="Normal 8 2 4 5 5" xfId="9133" xr:uid="{00000000-0005-0000-0000-000078970000}"/>
    <cellStyle name="Normal 8 2 4 5 5 2" xfId="26486" xr:uid="{00000000-0005-0000-0000-000079970000}"/>
    <cellStyle name="Normal 8 2 4 5 5 3" xfId="43832" xr:uid="{00000000-0005-0000-0000-00007A970000}"/>
    <cellStyle name="Normal 8 2 4 5 6" xfId="17813" xr:uid="{00000000-0005-0000-0000-00007B970000}"/>
    <cellStyle name="Normal 8 2 4 5 7" xfId="35159" xr:uid="{00000000-0005-0000-0000-00007C970000}"/>
    <cellStyle name="Normal 8 2 4 6" xfId="1881" xr:uid="{00000000-0005-0000-0000-00007D970000}"/>
    <cellStyle name="Normal 8 2 4 6 2" xfId="7663" xr:uid="{00000000-0005-0000-0000-00007E970000}"/>
    <cellStyle name="Normal 8 2 4 6 2 2" xfId="16336" xr:uid="{00000000-0005-0000-0000-00007F970000}"/>
    <cellStyle name="Normal 8 2 4 6 2 2 2" xfId="33689" xr:uid="{00000000-0005-0000-0000-000080970000}"/>
    <cellStyle name="Normal 8 2 4 6 2 2 3" xfId="51035" xr:uid="{00000000-0005-0000-0000-000081970000}"/>
    <cellStyle name="Normal 8 2 4 6 2 3" xfId="25016" xr:uid="{00000000-0005-0000-0000-000082970000}"/>
    <cellStyle name="Normal 8 2 4 6 2 4" xfId="42362" xr:uid="{00000000-0005-0000-0000-000083970000}"/>
    <cellStyle name="Normal 8 2 4 6 3" xfId="3694" xr:uid="{00000000-0005-0000-0000-000084970000}"/>
    <cellStyle name="Normal 8 2 4 6 3 2" xfId="12367" xr:uid="{00000000-0005-0000-0000-000085970000}"/>
    <cellStyle name="Normal 8 2 4 6 3 2 2" xfId="29720" xr:uid="{00000000-0005-0000-0000-000086970000}"/>
    <cellStyle name="Normal 8 2 4 6 3 2 3" xfId="47066" xr:uid="{00000000-0005-0000-0000-000087970000}"/>
    <cellStyle name="Normal 8 2 4 6 3 3" xfId="21047" xr:uid="{00000000-0005-0000-0000-000088970000}"/>
    <cellStyle name="Normal 8 2 4 6 3 4" xfId="38393" xr:uid="{00000000-0005-0000-0000-000089970000}"/>
    <cellStyle name="Normal 8 2 4 6 4" xfId="10554" xr:uid="{00000000-0005-0000-0000-00008A970000}"/>
    <cellStyle name="Normal 8 2 4 6 4 2" xfId="27907" xr:uid="{00000000-0005-0000-0000-00008B970000}"/>
    <cellStyle name="Normal 8 2 4 6 4 3" xfId="45253" xr:uid="{00000000-0005-0000-0000-00008C970000}"/>
    <cellStyle name="Normal 8 2 4 6 5" xfId="19234" xr:uid="{00000000-0005-0000-0000-00008D970000}"/>
    <cellStyle name="Normal 8 2 4 6 6" xfId="36580" xr:uid="{00000000-0005-0000-0000-00008E970000}"/>
    <cellStyle name="Normal 8 2 4 7" xfId="1195" xr:uid="{00000000-0005-0000-0000-00008F970000}"/>
    <cellStyle name="Normal 8 2 4 7 2" xfId="6977" xr:uid="{00000000-0005-0000-0000-000090970000}"/>
    <cellStyle name="Normal 8 2 4 7 2 2" xfId="15650" xr:uid="{00000000-0005-0000-0000-000091970000}"/>
    <cellStyle name="Normal 8 2 4 7 2 2 2" xfId="33003" xr:uid="{00000000-0005-0000-0000-000092970000}"/>
    <cellStyle name="Normal 8 2 4 7 2 2 3" xfId="50349" xr:uid="{00000000-0005-0000-0000-000093970000}"/>
    <cellStyle name="Normal 8 2 4 7 2 3" xfId="24330" xr:uid="{00000000-0005-0000-0000-000094970000}"/>
    <cellStyle name="Normal 8 2 4 7 2 4" xfId="41676" xr:uid="{00000000-0005-0000-0000-000095970000}"/>
    <cellStyle name="Normal 8 2 4 7 3" xfId="4821" xr:uid="{00000000-0005-0000-0000-000096970000}"/>
    <cellStyle name="Normal 8 2 4 7 3 2" xfId="13494" xr:uid="{00000000-0005-0000-0000-000097970000}"/>
    <cellStyle name="Normal 8 2 4 7 3 2 2" xfId="30847" xr:uid="{00000000-0005-0000-0000-000098970000}"/>
    <cellStyle name="Normal 8 2 4 7 3 2 3" xfId="48193" xr:uid="{00000000-0005-0000-0000-000099970000}"/>
    <cellStyle name="Normal 8 2 4 7 3 3" xfId="22174" xr:uid="{00000000-0005-0000-0000-00009A970000}"/>
    <cellStyle name="Normal 8 2 4 7 3 4" xfId="39520" xr:uid="{00000000-0005-0000-0000-00009B970000}"/>
    <cellStyle name="Normal 8 2 4 7 4" xfId="9868" xr:uid="{00000000-0005-0000-0000-00009C970000}"/>
    <cellStyle name="Normal 8 2 4 7 4 2" xfId="27221" xr:uid="{00000000-0005-0000-0000-00009D970000}"/>
    <cellStyle name="Normal 8 2 4 7 4 3" xfId="44567" xr:uid="{00000000-0005-0000-0000-00009E970000}"/>
    <cellStyle name="Normal 8 2 4 7 5" xfId="18548" xr:uid="{00000000-0005-0000-0000-00009F970000}"/>
    <cellStyle name="Normal 8 2 4 7 6" xfId="35894" xr:uid="{00000000-0005-0000-0000-0000A0970000}"/>
    <cellStyle name="Normal 8 2 4 8" xfId="5850" xr:uid="{00000000-0005-0000-0000-0000A1970000}"/>
    <cellStyle name="Normal 8 2 4 8 2" xfId="14523" xr:uid="{00000000-0005-0000-0000-0000A2970000}"/>
    <cellStyle name="Normal 8 2 4 8 2 2" xfId="31876" xr:uid="{00000000-0005-0000-0000-0000A3970000}"/>
    <cellStyle name="Normal 8 2 4 8 2 3" xfId="49222" xr:uid="{00000000-0005-0000-0000-0000A4970000}"/>
    <cellStyle name="Normal 8 2 4 8 3" xfId="23203" xr:uid="{00000000-0005-0000-0000-0000A5970000}"/>
    <cellStyle name="Normal 8 2 4 8 4" xfId="40549" xr:uid="{00000000-0005-0000-0000-0000A6970000}"/>
    <cellStyle name="Normal 8 2 4 9" xfId="3008" xr:uid="{00000000-0005-0000-0000-0000A7970000}"/>
    <cellStyle name="Normal 8 2 4 9 2" xfId="11681" xr:uid="{00000000-0005-0000-0000-0000A8970000}"/>
    <cellStyle name="Normal 8 2 4 9 2 2" xfId="29034" xr:uid="{00000000-0005-0000-0000-0000A9970000}"/>
    <cellStyle name="Normal 8 2 4 9 2 3" xfId="46380" xr:uid="{00000000-0005-0000-0000-0000AA970000}"/>
    <cellStyle name="Normal 8 2 4 9 3" xfId="20361" xr:uid="{00000000-0005-0000-0000-0000AB970000}"/>
    <cellStyle name="Normal 8 2 4 9 4" xfId="37707" xr:uid="{00000000-0005-0000-0000-0000AC970000}"/>
    <cellStyle name="Normal 8 2 5" xfId="166" xr:uid="{00000000-0005-0000-0000-0000AD970000}"/>
    <cellStyle name="Normal 8 2 5 10" xfId="17519" xr:uid="{00000000-0005-0000-0000-0000AE970000}"/>
    <cellStyle name="Normal 8 2 5 11" xfId="34865" xr:uid="{00000000-0005-0000-0000-0000AF970000}"/>
    <cellStyle name="Normal 8 2 5 2" xfId="656" xr:uid="{00000000-0005-0000-0000-0000B0970000}"/>
    <cellStyle name="Normal 8 2 5 2 2" xfId="2469" xr:uid="{00000000-0005-0000-0000-0000B1970000}"/>
    <cellStyle name="Normal 8 2 5 2 2 2" xfId="8251" xr:uid="{00000000-0005-0000-0000-0000B2970000}"/>
    <cellStyle name="Normal 8 2 5 2 2 2 2" xfId="16924" xr:uid="{00000000-0005-0000-0000-0000B3970000}"/>
    <cellStyle name="Normal 8 2 5 2 2 2 2 2" xfId="34277" xr:uid="{00000000-0005-0000-0000-0000B4970000}"/>
    <cellStyle name="Normal 8 2 5 2 2 2 2 3" xfId="51623" xr:uid="{00000000-0005-0000-0000-0000B5970000}"/>
    <cellStyle name="Normal 8 2 5 2 2 2 3" xfId="25604" xr:uid="{00000000-0005-0000-0000-0000B6970000}"/>
    <cellStyle name="Normal 8 2 5 2 2 2 4" xfId="42950" xr:uid="{00000000-0005-0000-0000-0000B7970000}"/>
    <cellStyle name="Normal 8 2 5 2 2 3" xfId="4282" xr:uid="{00000000-0005-0000-0000-0000B8970000}"/>
    <cellStyle name="Normal 8 2 5 2 2 3 2" xfId="12955" xr:uid="{00000000-0005-0000-0000-0000B9970000}"/>
    <cellStyle name="Normal 8 2 5 2 2 3 2 2" xfId="30308" xr:uid="{00000000-0005-0000-0000-0000BA970000}"/>
    <cellStyle name="Normal 8 2 5 2 2 3 2 3" xfId="47654" xr:uid="{00000000-0005-0000-0000-0000BB970000}"/>
    <cellStyle name="Normal 8 2 5 2 2 3 3" xfId="21635" xr:uid="{00000000-0005-0000-0000-0000BC970000}"/>
    <cellStyle name="Normal 8 2 5 2 2 3 4" xfId="38981" xr:uid="{00000000-0005-0000-0000-0000BD970000}"/>
    <cellStyle name="Normal 8 2 5 2 2 4" xfId="11142" xr:uid="{00000000-0005-0000-0000-0000BE970000}"/>
    <cellStyle name="Normal 8 2 5 2 2 4 2" xfId="28495" xr:uid="{00000000-0005-0000-0000-0000BF970000}"/>
    <cellStyle name="Normal 8 2 5 2 2 4 3" xfId="45841" xr:uid="{00000000-0005-0000-0000-0000C0970000}"/>
    <cellStyle name="Normal 8 2 5 2 2 5" xfId="19822" xr:uid="{00000000-0005-0000-0000-0000C1970000}"/>
    <cellStyle name="Normal 8 2 5 2 2 6" xfId="37168" xr:uid="{00000000-0005-0000-0000-0000C2970000}"/>
    <cellStyle name="Normal 8 2 5 2 3" xfId="1391" xr:uid="{00000000-0005-0000-0000-0000C3970000}"/>
    <cellStyle name="Normal 8 2 5 2 3 2" xfId="7173" xr:uid="{00000000-0005-0000-0000-0000C4970000}"/>
    <cellStyle name="Normal 8 2 5 2 3 2 2" xfId="15846" xr:uid="{00000000-0005-0000-0000-0000C5970000}"/>
    <cellStyle name="Normal 8 2 5 2 3 2 2 2" xfId="33199" xr:uid="{00000000-0005-0000-0000-0000C6970000}"/>
    <cellStyle name="Normal 8 2 5 2 3 2 2 3" xfId="50545" xr:uid="{00000000-0005-0000-0000-0000C7970000}"/>
    <cellStyle name="Normal 8 2 5 2 3 2 3" xfId="24526" xr:uid="{00000000-0005-0000-0000-0000C8970000}"/>
    <cellStyle name="Normal 8 2 5 2 3 2 4" xfId="41872" xr:uid="{00000000-0005-0000-0000-0000C9970000}"/>
    <cellStyle name="Normal 8 2 5 2 3 3" xfId="5017" xr:uid="{00000000-0005-0000-0000-0000CA970000}"/>
    <cellStyle name="Normal 8 2 5 2 3 3 2" xfId="13690" xr:uid="{00000000-0005-0000-0000-0000CB970000}"/>
    <cellStyle name="Normal 8 2 5 2 3 3 2 2" xfId="31043" xr:uid="{00000000-0005-0000-0000-0000CC970000}"/>
    <cellStyle name="Normal 8 2 5 2 3 3 2 3" xfId="48389" xr:uid="{00000000-0005-0000-0000-0000CD970000}"/>
    <cellStyle name="Normal 8 2 5 2 3 3 3" xfId="22370" xr:uid="{00000000-0005-0000-0000-0000CE970000}"/>
    <cellStyle name="Normal 8 2 5 2 3 3 4" xfId="39716" xr:uid="{00000000-0005-0000-0000-0000CF970000}"/>
    <cellStyle name="Normal 8 2 5 2 3 4" xfId="10064" xr:uid="{00000000-0005-0000-0000-0000D0970000}"/>
    <cellStyle name="Normal 8 2 5 2 3 4 2" xfId="27417" xr:uid="{00000000-0005-0000-0000-0000D1970000}"/>
    <cellStyle name="Normal 8 2 5 2 3 4 3" xfId="44763" xr:uid="{00000000-0005-0000-0000-0000D2970000}"/>
    <cellStyle name="Normal 8 2 5 2 3 5" xfId="18744" xr:uid="{00000000-0005-0000-0000-0000D3970000}"/>
    <cellStyle name="Normal 8 2 5 2 3 6" xfId="36090" xr:uid="{00000000-0005-0000-0000-0000D4970000}"/>
    <cellStyle name="Normal 8 2 5 2 4" xfId="6438" xr:uid="{00000000-0005-0000-0000-0000D5970000}"/>
    <cellStyle name="Normal 8 2 5 2 4 2" xfId="15111" xr:uid="{00000000-0005-0000-0000-0000D6970000}"/>
    <cellStyle name="Normal 8 2 5 2 4 2 2" xfId="32464" xr:uid="{00000000-0005-0000-0000-0000D7970000}"/>
    <cellStyle name="Normal 8 2 5 2 4 2 3" xfId="49810" xr:uid="{00000000-0005-0000-0000-0000D8970000}"/>
    <cellStyle name="Normal 8 2 5 2 4 3" xfId="23791" xr:uid="{00000000-0005-0000-0000-0000D9970000}"/>
    <cellStyle name="Normal 8 2 5 2 4 4" xfId="41137" xr:uid="{00000000-0005-0000-0000-0000DA970000}"/>
    <cellStyle name="Normal 8 2 5 2 5" xfId="3204" xr:uid="{00000000-0005-0000-0000-0000DB970000}"/>
    <cellStyle name="Normal 8 2 5 2 5 2" xfId="11877" xr:uid="{00000000-0005-0000-0000-0000DC970000}"/>
    <cellStyle name="Normal 8 2 5 2 5 2 2" xfId="29230" xr:uid="{00000000-0005-0000-0000-0000DD970000}"/>
    <cellStyle name="Normal 8 2 5 2 5 2 3" xfId="46576" xr:uid="{00000000-0005-0000-0000-0000DE970000}"/>
    <cellStyle name="Normal 8 2 5 2 5 3" xfId="20557" xr:uid="{00000000-0005-0000-0000-0000DF970000}"/>
    <cellStyle name="Normal 8 2 5 2 5 4" xfId="37903" xr:uid="{00000000-0005-0000-0000-0000E0970000}"/>
    <cellStyle name="Normal 8 2 5 2 6" xfId="9329" xr:uid="{00000000-0005-0000-0000-0000E1970000}"/>
    <cellStyle name="Normal 8 2 5 2 6 2" xfId="26682" xr:uid="{00000000-0005-0000-0000-0000E2970000}"/>
    <cellStyle name="Normal 8 2 5 2 6 3" xfId="44028" xr:uid="{00000000-0005-0000-0000-0000E3970000}"/>
    <cellStyle name="Normal 8 2 5 2 7" xfId="18009" xr:uid="{00000000-0005-0000-0000-0000E4970000}"/>
    <cellStyle name="Normal 8 2 5 2 8" xfId="35355" xr:uid="{00000000-0005-0000-0000-0000E5970000}"/>
    <cellStyle name="Normal 8 2 5 3" xfId="901" xr:uid="{00000000-0005-0000-0000-0000E6970000}"/>
    <cellStyle name="Normal 8 2 5 3 2" xfId="2714" xr:uid="{00000000-0005-0000-0000-0000E7970000}"/>
    <cellStyle name="Normal 8 2 5 3 2 2" xfId="8496" xr:uid="{00000000-0005-0000-0000-0000E8970000}"/>
    <cellStyle name="Normal 8 2 5 3 2 2 2" xfId="17169" xr:uid="{00000000-0005-0000-0000-0000E9970000}"/>
    <cellStyle name="Normal 8 2 5 3 2 2 2 2" xfId="34522" xr:uid="{00000000-0005-0000-0000-0000EA970000}"/>
    <cellStyle name="Normal 8 2 5 3 2 2 2 3" xfId="51868" xr:uid="{00000000-0005-0000-0000-0000EB970000}"/>
    <cellStyle name="Normal 8 2 5 3 2 2 3" xfId="25849" xr:uid="{00000000-0005-0000-0000-0000EC970000}"/>
    <cellStyle name="Normal 8 2 5 3 2 2 4" xfId="43195" xr:uid="{00000000-0005-0000-0000-0000ED970000}"/>
    <cellStyle name="Normal 8 2 5 3 2 3" xfId="4527" xr:uid="{00000000-0005-0000-0000-0000EE970000}"/>
    <cellStyle name="Normal 8 2 5 3 2 3 2" xfId="13200" xr:uid="{00000000-0005-0000-0000-0000EF970000}"/>
    <cellStyle name="Normal 8 2 5 3 2 3 2 2" xfId="30553" xr:uid="{00000000-0005-0000-0000-0000F0970000}"/>
    <cellStyle name="Normal 8 2 5 3 2 3 2 3" xfId="47899" xr:uid="{00000000-0005-0000-0000-0000F1970000}"/>
    <cellStyle name="Normal 8 2 5 3 2 3 3" xfId="21880" xr:uid="{00000000-0005-0000-0000-0000F2970000}"/>
    <cellStyle name="Normal 8 2 5 3 2 3 4" xfId="39226" xr:uid="{00000000-0005-0000-0000-0000F3970000}"/>
    <cellStyle name="Normal 8 2 5 3 2 4" xfId="11387" xr:uid="{00000000-0005-0000-0000-0000F4970000}"/>
    <cellStyle name="Normal 8 2 5 3 2 4 2" xfId="28740" xr:uid="{00000000-0005-0000-0000-0000F5970000}"/>
    <cellStyle name="Normal 8 2 5 3 2 4 3" xfId="46086" xr:uid="{00000000-0005-0000-0000-0000F6970000}"/>
    <cellStyle name="Normal 8 2 5 3 2 5" xfId="20067" xr:uid="{00000000-0005-0000-0000-0000F7970000}"/>
    <cellStyle name="Normal 8 2 5 3 2 6" xfId="37413" xr:uid="{00000000-0005-0000-0000-0000F8970000}"/>
    <cellStyle name="Normal 8 2 5 3 3" xfId="1636" xr:uid="{00000000-0005-0000-0000-0000F9970000}"/>
    <cellStyle name="Normal 8 2 5 3 3 2" xfId="7418" xr:uid="{00000000-0005-0000-0000-0000FA970000}"/>
    <cellStyle name="Normal 8 2 5 3 3 2 2" xfId="16091" xr:uid="{00000000-0005-0000-0000-0000FB970000}"/>
    <cellStyle name="Normal 8 2 5 3 3 2 2 2" xfId="33444" xr:uid="{00000000-0005-0000-0000-0000FC970000}"/>
    <cellStyle name="Normal 8 2 5 3 3 2 2 3" xfId="50790" xr:uid="{00000000-0005-0000-0000-0000FD970000}"/>
    <cellStyle name="Normal 8 2 5 3 3 2 3" xfId="24771" xr:uid="{00000000-0005-0000-0000-0000FE970000}"/>
    <cellStyle name="Normal 8 2 5 3 3 2 4" xfId="42117" xr:uid="{00000000-0005-0000-0000-0000FF970000}"/>
    <cellStyle name="Normal 8 2 5 3 3 3" xfId="5262" xr:uid="{00000000-0005-0000-0000-000000980000}"/>
    <cellStyle name="Normal 8 2 5 3 3 3 2" xfId="13935" xr:uid="{00000000-0005-0000-0000-000001980000}"/>
    <cellStyle name="Normal 8 2 5 3 3 3 2 2" xfId="31288" xr:uid="{00000000-0005-0000-0000-000002980000}"/>
    <cellStyle name="Normal 8 2 5 3 3 3 2 3" xfId="48634" xr:uid="{00000000-0005-0000-0000-000003980000}"/>
    <cellStyle name="Normal 8 2 5 3 3 3 3" xfId="22615" xr:uid="{00000000-0005-0000-0000-000004980000}"/>
    <cellStyle name="Normal 8 2 5 3 3 3 4" xfId="39961" xr:uid="{00000000-0005-0000-0000-000005980000}"/>
    <cellStyle name="Normal 8 2 5 3 3 4" xfId="10309" xr:uid="{00000000-0005-0000-0000-000006980000}"/>
    <cellStyle name="Normal 8 2 5 3 3 4 2" xfId="27662" xr:uid="{00000000-0005-0000-0000-000007980000}"/>
    <cellStyle name="Normal 8 2 5 3 3 4 3" xfId="45008" xr:uid="{00000000-0005-0000-0000-000008980000}"/>
    <cellStyle name="Normal 8 2 5 3 3 5" xfId="18989" xr:uid="{00000000-0005-0000-0000-000009980000}"/>
    <cellStyle name="Normal 8 2 5 3 3 6" xfId="36335" xr:uid="{00000000-0005-0000-0000-00000A980000}"/>
    <cellStyle name="Normal 8 2 5 3 4" xfId="6683" xr:uid="{00000000-0005-0000-0000-00000B980000}"/>
    <cellStyle name="Normal 8 2 5 3 4 2" xfId="15356" xr:uid="{00000000-0005-0000-0000-00000C980000}"/>
    <cellStyle name="Normal 8 2 5 3 4 2 2" xfId="32709" xr:uid="{00000000-0005-0000-0000-00000D980000}"/>
    <cellStyle name="Normal 8 2 5 3 4 2 3" xfId="50055" xr:uid="{00000000-0005-0000-0000-00000E980000}"/>
    <cellStyle name="Normal 8 2 5 3 4 3" xfId="24036" xr:uid="{00000000-0005-0000-0000-00000F980000}"/>
    <cellStyle name="Normal 8 2 5 3 4 4" xfId="41382" xr:uid="{00000000-0005-0000-0000-000010980000}"/>
    <cellStyle name="Normal 8 2 5 3 5" xfId="3449" xr:uid="{00000000-0005-0000-0000-000011980000}"/>
    <cellStyle name="Normal 8 2 5 3 5 2" xfId="12122" xr:uid="{00000000-0005-0000-0000-000012980000}"/>
    <cellStyle name="Normal 8 2 5 3 5 2 2" xfId="29475" xr:uid="{00000000-0005-0000-0000-000013980000}"/>
    <cellStyle name="Normal 8 2 5 3 5 2 3" xfId="46821" xr:uid="{00000000-0005-0000-0000-000014980000}"/>
    <cellStyle name="Normal 8 2 5 3 5 3" xfId="20802" xr:uid="{00000000-0005-0000-0000-000015980000}"/>
    <cellStyle name="Normal 8 2 5 3 5 4" xfId="38148" xr:uid="{00000000-0005-0000-0000-000016980000}"/>
    <cellStyle name="Normal 8 2 5 3 6" xfId="9574" xr:uid="{00000000-0005-0000-0000-000017980000}"/>
    <cellStyle name="Normal 8 2 5 3 6 2" xfId="26927" xr:uid="{00000000-0005-0000-0000-000018980000}"/>
    <cellStyle name="Normal 8 2 5 3 6 3" xfId="44273" xr:uid="{00000000-0005-0000-0000-000019980000}"/>
    <cellStyle name="Normal 8 2 5 3 7" xfId="18254" xr:uid="{00000000-0005-0000-0000-00001A980000}"/>
    <cellStyle name="Normal 8 2 5 3 8" xfId="35600" xr:uid="{00000000-0005-0000-0000-00001B980000}"/>
    <cellStyle name="Normal 8 2 5 4" xfId="411" xr:uid="{00000000-0005-0000-0000-00001C980000}"/>
    <cellStyle name="Normal 8 2 5 4 2" xfId="2224" xr:uid="{00000000-0005-0000-0000-00001D980000}"/>
    <cellStyle name="Normal 8 2 5 4 2 2" xfId="8006" xr:uid="{00000000-0005-0000-0000-00001E980000}"/>
    <cellStyle name="Normal 8 2 5 4 2 2 2" xfId="16679" xr:uid="{00000000-0005-0000-0000-00001F980000}"/>
    <cellStyle name="Normal 8 2 5 4 2 2 2 2" xfId="34032" xr:uid="{00000000-0005-0000-0000-000020980000}"/>
    <cellStyle name="Normal 8 2 5 4 2 2 2 3" xfId="51378" xr:uid="{00000000-0005-0000-0000-000021980000}"/>
    <cellStyle name="Normal 8 2 5 4 2 2 3" xfId="25359" xr:uid="{00000000-0005-0000-0000-000022980000}"/>
    <cellStyle name="Normal 8 2 5 4 2 2 4" xfId="42705" xr:uid="{00000000-0005-0000-0000-000023980000}"/>
    <cellStyle name="Normal 8 2 5 4 2 3" xfId="5507" xr:uid="{00000000-0005-0000-0000-000024980000}"/>
    <cellStyle name="Normal 8 2 5 4 2 3 2" xfId="14180" xr:uid="{00000000-0005-0000-0000-000025980000}"/>
    <cellStyle name="Normal 8 2 5 4 2 3 2 2" xfId="31533" xr:uid="{00000000-0005-0000-0000-000026980000}"/>
    <cellStyle name="Normal 8 2 5 4 2 3 2 3" xfId="48879" xr:uid="{00000000-0005-0000-0000-000027980000}"/>
    <cellStyle name="Normal 8 2 5 4 2 3 3" xfId="22860" xr:uid="{00000000-0005-0000-0000-000028980000}"/>
    <cellStyle name="Normal 8 2 5 4 2 3 4" xfId="40206" xr:uid="{00000000-0005-0000-0000-000029980000}"/>
    <cellStyle name="Normal 8 2 5 4 2 4" xfId="10897" xr:uid="{00000000-0005-0000-0000-00002A980000}"/>
    <cellStyle name="Normal 8 2 5 4 2 4 2" xfId="28250" xr:uid="{00000000-0005-0000-0000-00002B980000}"/>
    <cellStyle name="Normal 8 2 5 4 2 4 3" xfId="45596" xr:uid="{00000000-0005-0000-0000-00002C980000}"/>
    <cellStyle name="Normal 8 2 5 4 2 5" xfId="19577" xr:uid="{00000000-0005-0000-0000-00002D980000}"/>
    <cellStyle name="Normal 8 2 5 4 2 6" xfId="36923" xr:uid="{00000000-0005-0000-0000-00002E980000}"/>
    <cellStyle name="Normal 8 2 5 4 3" xfId="6193" xr:uid="{00000000-0005-0000-0000-00002F980000}"/>
    <cellStyle name="Normal 8 2 5 4 3 2" xfId="14866" xr:uid="{00000000-0005-0000-0000-000030980000}"/>
    <cellStyle name="Normal 8 2 5 4 3 2 2" xfId="32219" xr:uid="{00000000-0005-0000-0000-000031980000}"/>
    <cellStyle name="Normal 8 2 5 4 3 2 3" xfId="49565" xr:uid="{00000000-0005-0000-0000-000032980000}"/>
    <cellStyle name="Normal 8 2 5 4 3 3" xfId="23546" xr:uid="{00000000-0005-0000-0000-000033980000}"/>
    <cellStyle name="Normal 8 2 5 4 3 4" xfId="40892" xr:uid="{00000000-0005-0000-0000-000034980000}"/>
    <cellStyle name="Normal 8 2 5 4 4" xfId="4037" xr:uid="{00000000-0005-0000-0000-000035980000}"/>
    <cellStyle name="Normal 8 2 5 4 4 2" xfId="12710" xr:uid="{00000000-0005-0000-0000-000036980000}"/>
    <cellStyle name="Normal 8 2 5 4 4 2 2" xfId="30063" xr:uid="{00000000-0005-0000-0000-000037980000}"/>
    <cellStyle name="Normal 8 2 5 4 4 2 3" xfId="47409" xr:uid="{00000000-0005-0000-0000-000038980000}"/>
    <cellStyle name="Normal 8 2 5 4 4 3" xfId="21390" xr:uid="{00000000-0005-0000-0000-000039980000}"/>
    <cellStyle name="Normal 8 2 5 4 4 4" xfId="38736" xr:uid="{00000000-0005-0000-0000-00003A980000}"/>
    <cellStyle name="Normal 8 2 5 4 5" xfId="9084" xr:uid="{00000000-0005-0000-0000-00003B980000}"/>
    <cellStyle name="Normal 8 2 5 4 5 2" xfId="26437" xr:uid="{00000000-0005-0000-0000-00003C980000}"/>
    <cellStyle name="Normal 8 2 5 4 5 3" xfId="43783" xr:uid="{00000000-0005-0000-0000-00003D980000}"/>
    <cellStyle name="Normal 8 2 5 4 6" xfId="17764" xr:uid="{00000000-0005-0000-0000-00003E980000}"/>
    <cellStyle name="Normal 8 2 5 4 7" xfId="35110" xr:uid="{00000000-0005-0000-0000-00003F980000}"/>
    <cellStyle name="Normal 8 2 5 5" xfId="1979" xr:uid="{00000000-0005-0000-0000-000040980000}"/>
    <cellStyle name="Normal 8 2 5 5 2" xfId="7761" xr:uid="{00000000-0005-0000-0000-000041980000}"/>
    <cellStyle name="Normal 8 2 5 5 2 2" xfId="16434" xr:uid="{00000000-0005-0000-0000-000042980000}"/>
    <cellStyle name="Normal 8 2 5 5 2 2 2" xfId="33787" xr:uid="{00000000-0005-0000-0000-000043980000}"/>
    <cellStyle name="Normal 8 2 5 5 2 2 3" xfId="51133" xr:uid="{00000000-0005-0000-0000-000044980000}"/>
    <cellStyle name="Normal 8 2 5 5 2 3" xfId="25114" xr:uid="{00000000-0005-0000-0000-000045980000}"/>
    <cellStyle name="Normal 8 2 5 5 2 4" xfId="42460" xr:uid="{00000000-0005-0000-0000-000046980000}"/>
    <cellStyle name="Normal 8 2 5 5 3" xfId="3792" xr:uid="{00000000-0005-0000-0000-000047980000}"/>
    <cellStyle name="Normal 8 2 5 5 3 2" xfId="12465" xr:uid="{00000000-0005-0000-0000-000048980000}"/>
    <cellStyle name="Normal 8 2 5 5 3 2 2" xfId="29818" xr:uid="{00000000-0005-0000-0000-000049980000}"/>
    <cellStyle name="Normal 8 2 5 5 3 2 3" xfId="47164" xr:uid="{00000000-0005-0000-0000-00004A980000}"/>
    <cellStyle name="Normal 8 2 5 5 3 3" xfId="21145" xr:uid="{00000000-0005-0000-0000-00004B980000}"/>
    <cellStyle name="Normal 8 2 5 5 3 4" xfId="38491" xr:uid="{00000000-0005-0000-0000-00004C980000}"/>
    <cellStyle name="Normal 8 2 5 5 4" xfId="10652" xr:uid="{00000000-0005-0000-0000-00004D980000}"/>
    <cellStyle name="Normal 8 2 5 5 4 2" xfId="28005" xr:uid="{00000000-0005-0000-0000-00004E980000}"/>
    <cellStyle name="Normal 8 2 5 5 4 3" xfId="45351" xr:uid="{00000000-0005-0000-0000-00004F980000}"/>
    <cellStyle name="Normal 8 2 5 5 5" xfId="19332" xr:uid="{00000000-0005-0000-0000-000050980000}"/>
    <cellStyle name="Normal 8 2 5 5 6" xfId="36678" xr:uid="{00000000-0005-0000-0000-000051980000}"/>
    <cellStyle name="Normal 8 2 5 6" xfId="1146" xr:uid="{00000000-0005-0000-0000-000052980000}"/>
    <cellStyle name="Normal 8 2 5 6 2" xfId="6928" xr:uid="{00000000-0005-0000-0000-000053980000}"/>
    <cellStyle name="Normal 8 2 5 6 2 2" xfId="15601" xr:uid="{00000000-0005-0000-0000-000054980000}"/>
    <cellStyle name="Normal 8 2 5 6 2 2 2" xfId="32954" xr:uid="{00000000-0005-0000-0000-000055980000}"/>
    <cellStyle name="Normal 8 2 5 6 2 2 3" xfId="50300" xr:uid="{00000000-0005-0000-0000-000056980000}"/>
    <cellStyle name="Normal 8 2 5 6 2 3" xfId="24281" xr:uid="{00000000-0005-0000-0000-000057980000}"/>
    <cellStyle name="Normal 8 2 5 6 2 4" xfId="41627" xr:uid="{00000000-0005-0000-0000-000058980000}"/>
    <cellStyle name="Normal 8 2 5 6 3" xfId="4772" xr:uid="{00000000-0005-0000-0000-000059980000}"/>
    <cellStyle name="Normal 8 2 5 6 3 2" xfId="13445" xr:uid="{00000000-0005-0000-0000-00005A980000}"/>
    <cellStyle name="Normal 8 2 5 6 3 2 2" xfId="30798" xr:uid="{00000000-0005-0000-0000-00005B980000}"/>
    <cellStyle name="Normal 8 2 5 6 3 2 3" xfId="48144" xr:uid="{00000000-0005-0000-0000-00005C980000}"/>
    <cellStyle name="Normal 8 2 5 6 3 3" xfId="22125" xr:uid="{00000000-0005-0000-0000-00005D980000}"/>
    <cellStyle name="Normal 8 2 5 6 3 4" xfId="39471" xr:uid="{00000000-0005-0000-0000-00005E980000}"/>
    <cellStyle name="Normal 8 2 5 6 4" xfId="9819" xr:uid="{00000000-0005-0000-0000-00005F980000}"/>
    <cellStyle name="Normal 8 2 5 6 4 2" xfId="27172" xr:uid="{00000000-0005-0000-0000-000060980000}"/>
    <cellStyle name="Normal 8 2 5 6 4 3" xfId="44518" xr:uid="{00000000-0005-0000-0000-000061980000}"/>
    <cellStyle name="Normal 8 2 5 6 5" xfId="18499" xr:uid="{00000000-0005-0000-0000-000062980000}"/>
    <cellStyle name="Normal 8 2 5 6 6" xfId="35845" xr:uid="{00000000-0005-0000-0000-000063980000}"/>
    <cellStyle name="Normal 8 2 5 7" xfId="5948" xr:uid="{00000000-0005-0000-0000-000064980000}"/>
    <cellStyle name="Normal 8 2 5 7 2" xfId="14621" xr:uid="{00000000-0005-0000-0000-000065980000}"/>
    <cellStyle name="Normal 8 2 5 7 2 2" xfId="31974" xr:uid="{00000000-0005-0000-0000-000066980000}"/>
    <cellStyle name="Normal 8 2 5 7 2 3" xfId="49320" xr:uid="{00000000-0005-0000-0000-000067980000}"/>
    <cellStyle name="Normal 8 2 5 7 3" xfId="23301" xr:uid="{00000000-0005-0000-0000-000068980000}"/>
    <cellStyle name="Normal 8 2 5 7 4" xfId="40647" xr:uid="{00000000-0005-0000-0000-000069980000}"/>
    <cellStyle name="Normal 8 2 5 8" xfId="2959" xr:uid="{00000000-0005-0000-0000-00006A980000}"/>
    <cellStyle name="Normal 8 2 5 8 2" xfId="11632" xr:uid="{00000000-0005-0000-0000-00006B980000}"/>
    <cellStyle name="Normal 8 2 5 8 2 2" xfId="28985" xr:uid="{00000000-0005-0000-0000-00006C980000}"/>
    <cellStyle name="Normal 8 2 5 8 2 3" xfId="46331" xr:uid="{00000000-0005-0000-0000-00006D980000}"/>
    <cellStyle name="Normal 8 2 5 8 3" xfId="20312" xr:uid="{00000000-0005-0000-0000-00006E980000}"/>
    <cellStyle name="Normal 8 2 5 8 4" xfId="37658" xr:uid="{00000000-0005-0000-0000-00006F980000}"/>
    <cellStyle name="Normal 8 2 5 9" xfId="8839" xr:uid="{00000000-0005-0000-0000-000070980000}"/>
    <cellStyle name="Normal 8 2 5 9 2" xfId="26192" xr:uid="{00000000-0005-0000-0000-000071980000}"/>
    <cellStyle name="Normal 8 2 5 9 3" xfId="43538" xr:uid="{00000000-0005-0000-0000-000072980000}"/>
    <cellStyle name="Normal 8 2 6" xfId="264" xr:uid="{00000000-0005-0000-0000-000073980000}"/>
    <cellStyle name="Normal 8 2 6 10" xfId="34963" xr:uid="{00000000-0005-0000-0000-000074980000}"/>
    <cellStyle name="Normal 8 2 6 2" xfId="999" xr:uid="{00000000-0005-0000-0000-000075980000}"/>
    <cellStyle name="Normal 8 2 6 2 2" xfId="2812" xr:uid="{00000000-0005-0000-0000-000076980000}"/>
    <cellStyle name="Normal 8 2 6 2 2 2" xfId="8594" xr:uid="{00000000-0005-0000-0000-000077980000}"/>
    <cellStyle name="Normal 8 2 6 2 2 2 2" xfId="17267" xr:uid="{00000000-0005-0000-0000-000078980000}"/>
    <cellStyle name="Normal 8 2 6 2 2 2 2 2" xfId="34620" xr:uid="{00000000-0005-0000-0000-000079980000}"/>
    <cellStyle name="Normal 8 2 6 2 2 2 2 3" xfId="51966" xr:uid="{00000000-0005-0000-0000-00007A980000}"/>
    <cellStyle name="Normal 8 2 6 2 2 2 3" xfId="25947" xr:uid="{00000000-0005-0000-0000-00007B980000}"/>
    <cellStyle name="Normal 8 2 6 2 2 2 4" xfId="43293" xr:uid="{00000000-0005-0000-0000-00007C980000}"/>
    <cellStyle name="Normal 8 2 6 2 2 3" xfId="4625" xr:uid="{00000000-0005-0000-0000-00007D980000}"/>
    <cellStyle name="Normal 8 2 6 2 2 3 2" xfId="13298" xr:uid="{00000000-0005-0000-0000-00007E980000}"/>
    <cellStyle name="Normal 8 2 6 2 2 3 2 2" xfId="30651" xr:uid="{00000000-0005-0000-0000-00007F980000}"/>
    <cellStyle name="Normal 8 2 6 2 2 3 2 3" xfId="47997" xr:uid="{00000000-0005-0000-0000-000080980000}"/>
    <cellStyle name="Normal 8 2 6 2 2 3 3" xfId="21978" xr:uid="{00000000-0005-0000-0000-000081980000}"/>
    <cellStyle name="Normal 8 2 6 2 2 3 4" xfId="39324" xr:uid="{00000000-0005-0000-0000-000082980000}"/>
    <cellStyle name="Normal 8 2 6 2 2 4" xfId="11485" xr:uid="{00000000-0005-0000-0000-000083980000}"/>
    <cellStyle name="Normal 8 2 6 2 2 4 2" xfId="28838" xr:uid="{00000000-0005-0000-0000-000084980000}"/>
    <cellStyle name="Normal 8 2 6 2 2 4 3" xfId="46184" xr:uid="{00000000-0005-0000-0000-000085980000}"/>
    <cellStyle name="Normal 8 2 6 2 2 5" xfId="20165" xr:uid="{00000000-0005-0000-0000-000086980000}"/>
    <cellStyle name="Normal 8 2 6 2 2 6" xfId="37511" xr:uid="{00000000-0005-0000-0000-000087980000}"/>
    <cellStyle name="Normal 8 2 6 2 3" xfId="1734" xr:uid="{00000000-0005-0000-0000-000088980000}"/>
    <cellStyle name="Normal 8 2 6 2 3 2" xfId="7516" xr:uid="{00000000-0005-0000-0000-000089980000}"/>
    <cellStyle name="Normal 8 2 6 2 3 2 2" xfId="16189" xr:uid="{00000000-0005-0000-0000-00008A980000}"/>
    <cellStyle name="Normal 8 2 6 2 3 2 2 2" xfId="33542" xr:uid="{00000000-0005-0000-0000-00008B980000}"/>
    <cellStyle name="Normal 8 2 6 2 3 2 2 3" xfId="50888" xr:uid="{00000000-0005-0000-0000-00008C980000}"/>
    <cellStyle name="Normal 8 2 6 2 3 2 3" xfId="24869" xr:uid="{00000000-0005-0000-0000-00008D980000}"/>
    <cellStyle name="Normal 8 2 6 2 3 2 4" xfId="42215" xr:uid="{00000000-0005-0000-0000-00008E980000}"/>
    <cellStyle name="Normal 8 2 6 2 3 3" xfId="5360" xr:uid="{00000000-0005-0000-0000-00008F980000}"/>
    <cellStyle name="Normal 8 2 6 2 3 3 2" xfId="14033" xr:uid="{00000000-0005-0000-0000-000090980000}"/>
    <cellStyle name="Normal 8 2 6 2 3 3 2 2" xfId="31386" xr:uid="{00000000-0005-0000-0000-000091980000}"/>
    <cellStyle name="Normal 8 2 6 2 3 3 2 3" xfId="48732" xr:uid="{00000000-0005-0000-0000-000092980000}"/>
    <cellStyle name="Normal 8 2 6 2 3 3 3" xfId="22713" xr:uid="{00000000-0005-0000-0000-000093980000}"/>
    <cellStyle name="Normal 8 2 6 2 3 3 4" xfId="40059" xr:uid="{00000000-0005-0000-0000-000094980000}"/>
    <cellStyle name="Normal 8 2 6 2 3 4" xfId="10407" xr:uid="{00000000-0005-0000-0000-000095980000}"/>
    <cellStyle name="Normal 8 2 6 2 3 4 2" xfId="27760" xr:uid="{00000000-0005-0000-0000-000096980000}"/>
    <cellStyle name="Normal 8 2 6 2 3 4 3" xfId="45106" xr:uid="{00000000-0005-0000-0000-000097980000}"/>
    <cellStyle name="Normal 8 2 6 2 3 5" xfId="19087" xr:uid="{00000000-0005-0000-0000-000098980000}"/>
    <cellStyle name="Normal 8 2 6 2 3 6" xfId="36433" xr:uid="{00000000-0005-0000-0000-000099980000}"/>
    <cellStyle name="Normal 8 2 6 2 4" xfId="6781" xr:uid="{00000000-0005-0000-0000-00009A980000}"/>
    <cellStyle name="Normal 8 2 6 2 4 2" xfId="15454" xr:uid="{00000000-0005-0000-0000-00009B980000}"/>
    <cellStyle name="Normal 8 2 6 2 4 2 2" xfId="32807" xr:uid="{00000000-0005-0000-0000-00009C980000}"/>
    <cellStyle name="Normal 8 2 6 2 4 2 3" xfId="50153" xr:uid="{00000000-0005-0000-0000-00009D980000}"/>
    <cellStyle name="Normal 8 2 6 2 4 3" xfId="24134" xr:uid="{00000000-0005-0000-0000-00009E980000}"/>
    <cellStyle name="Normal 8 2 6 2 4 4" xfId="41480" xr:uid="{00000000-0005-0000-0000-00009F980000}"/>
    <cellStyle name="Normal 8 2 6 2 5" xfId="3547" xr:uid="{00000000-0005-0000-0000-0000A0980000}"/>
    <cellStyle name="Normal 8 2 6 2 5 2" xfId="12220" xr:uid="{00000000-0005-0000-0000-0000A1980000}"/>
    <cellStyle name="Normal 8 2 6 2 5 2 2" xfId="29573" xr:uid="{00000000-0005-0000-0000-0000A2980000}"/>
    <cellStyle name="Normal 8 2 6 2 5 2 3" xfId="46919" xr:uid="{00000000-0005-0000-0000-0000A3980000}"/>
    <cellStyle name="Normal 8 2 6 2 5 3" xfId="20900" xr:uid="{00000000-0005-0000-0000-0000A4980000}"/>
    <cellStyle name="Normal 8 2 6 2 5 4" xfId="38246" xr:uid="{00000000-0005-0000-0000-0000A5980000}"/>
    <cellStyle name="Normal 8 2 6 2 6" xfId="9672" xr:uid="{00000000-0005-0000-0000-0000A6980000}"/>
    <cellStyle name="Normal 8 2 6 2 6 2" xfId="27025" xr:uid="{00000000-0005-0000-0000-0000A7980000}"/>
    <cellStyle name="Normal 8 2 6 2 6 3" xfId="44371" xr:uid="{00000000-0005-0000-0000-0000A8980000}"/>
    <cellStyle name="Normal 8 2 6 2 7" xfId="18352" xr:uid="{00000000-0005-0000-0000-0000A9980000}"/>
    <cellStyle name="Normal 8 2 6 2 8" xfId="35698" xr:uid="{00000000-0005-0000-0000-0000AA980000}"/>
    <cellStyle name="Normal 8 2 6 3" xfId="509" xr:uid="{00000000-0005-0000-0000-0000AB980000}"/>
    <cellStyle name="Normal 8 2 6 3 2" xfId="2322" xr:uid="{00000000-0005-0000-0000-0000AC980000}"/>
    <cellStyle name="Normal 8 2 6 3 2 2" xfId="8104" xr:uid="{00000000-0005-0000-0000-0000AD980000}"/>
    <cellStyle name="Normal 8 2 6 3 2 2 2" xfId="16777" xr:uid="{00000000-0005-0000-0000-0000AE980000}"/>
    <cellStyle name="Normal 8 2 6 3 2 2 2 2" xfId="34130" xr:uid="{00000000-0005-0000-0000-0000AF980000}"/>
    <cellStyle name="Normal 8 2 6 3 2 2 2 3" xfId="51476" xr:uid="{00000000-0005-0000-0000-0000B0980000}"/>
    <cellStyle name="Normal 8 2 6 3 2 2 3" xfId="25457" xr:uid="{00000000-0005-0000-0000-0000B1980000}"/>
    <cellStyle name="Normal 8 2 6 3 2 2 4" xfId="42803" xr:uid="{00000000-0005-0000-0000-0000B2980000}"/>
    <cellStyle name="Normal 8 2 6 3 2 3" xfId="5605" xr:uid="{00000000-0005-0000-0000-0000B3980000}"/>
    <cellStyle name="Normal 8 2 6 3 2 3 2" xfId="14278" xr:uid="{00000000-0005-0000-0000-0000B4980000}"/>
    <cellStyle name="Normal 8 2 6 3 2 3 2 2" xfId="31631" xr:uid="{00000000-0005-0000-0000-0000B5980000}"/>
    <cellStyle name="Normal 8 2 6 3 2 3 2 3" xfId="48977" xr:uid="{00000000-0005-0000-0000-0000B6980000}"/>
    <cellStyle name="Normal 8 2 6 3 2 3 3" xfId="22958" xr:uid="{00000000-0005-0000-0000-0000B7980000}"/>
    <cellStyle name="Normal 8 2 6 3 2 3 4" xfId="40304" xr:uid="{00000000-0005-0000-0000-0000B8980000}"/>
    <cellStyle name="Normal 8 2 6 3 2 4" xfId="10995" xr:uid="{00000000-0005-0000-0000-0000B9980000}"/>
    <cellStyle name="Normal 8 2 6 3 2 4 2" xfId="28348" xr:uid="{00000000-0005-0000-0000-0000BA980000}"/>
    <cellStyle name="Normal 8 2 6 3 2 4 3" xfId="45694" xr:uid="{00000000-0005-0000-0000-0000BB980000}"/>
    <cellStyle name="Normal 8 2 6 3 2 5" xfId="19675" xr:uid="{00000000-0005-0000-0000-0000BC980000}"/>
    <cellStyle name="Normal 8 2 6 3 2 6" xfId="37021" xr:uid="{00000000-0005-0000-0000-0000BD980000}"/>
    <cellStyle name="Normal 8 2 6 3 3" xfId="6291" xr:uid="{00000000-0005-0000-0000-0000BE980000}"/>
    <cellStyle name="Normal 8 2 6 3 3 2" xfId="14964" xr:uid="{00000000-0005-0000-0000-0000BF980000}"/>
    <cellStyle name="Normal 8 2 6 3 3 2 2" xfId="32317" xr:uid="{00000000-0005-0000-0000-0000C0980000}"/>
    <cellStyle name="Normal 8 2 6 3 3 2 3" xfId="49663" xr:uid="{00000000-0005-0000-0000-0000C1980000}"/>
    <cellStyle name="Normal 8 2 6 3 3 3" xfId="23644" xr:uid="{00000000-0005-0000-0000-0000C2980000}"/>
    <cellStyle name="Normal 8 2 6 3 3 4" xfId="40990" xr:uid="{00000000-0005-0000-0000-0000C3980000}"/>
    <cellStyle name="Normal 8 2 6 3 4" xfId="4135" xr:uid="{00000000-0005-0000-0000-0000C4980000}"/>
    <cellStyle name="Normal 8 2 6 3 4 2" xfId="12808" xr:uid="{00000000-0005-0000-0000-0000C5980000}"/>
    <cellStyle name="Normal 8 2 6 3 4 2 2" xfId="30161" xr:uid="{00000000-0005-0000-0000-0000C6980000}"/>
    <cellStyle name="Normal 8 2 6 3 4 2 3" xfId="47507" xr:uid="{00000000-0005-0000-0000-0000C7980000}"/>
    <cellStyle name="Normal 8 2 6 3 4 3" xfId="21488" xr:uid="{00000000-0005-0000-0000-0000C8980000}"/>
    <cellStyle name="Normal 8 2 6 3 4 4" xfId="38834" xr:uid="{00000000-0005-0000-0000-0000C9980000}"/>
    <cellStyle name="Normal 8 2 6 3 5" xfId="9182" xr:uid="{00000000-0005-0000-0000-0000CA980000}"/>
    <cellStyle name="Normal 8 2 6 3 5 2" xfId="26535" xr:uid="{00000000-0005-0000-0000-0000CB980000}"/>
    <cellStyle name="Normal 8 2 6 3 5 3" xfId="43881" xr:uid="{00000000-0005-0000-0000-0000CC980000}"/>
    <cellStyle name="Normal 8 2 6 3 6" xfId="17862" xr:uid="{00000000-0005-0000-0000-0000CD980000}"/>
    <cellStyle name="Normal 8 2 6 3 7" xfId="35208" xr:uid="{00000000-0005-0000-0000-0000CE980000}"/>
    <cellStyle name="Normal 8 2 6 4" xfId="2077" xr:uid="{00000000-0005-0000-0000-0000CF980000}"/>
    <cellStyle name="Normal 8 2 6 4 2" xfId="7859" xr:uid="{00000000-0005-0000-0000-0000D0980000}"/>
    <cellStyle name="Normal 8 2 6 4 2 2" xfId="16532" xr:uid="{00000000-0005-0000-0000-0000D1980000}"/>
    <cellStyle name="Normal 8 2 6 4 2 2 2" xfId="33885" xr:uid="{00000000-0005-0000-0000-0000D2980000}"/>
    <cellStyle name="Normal 8 2 6 4 2 2 3" xfId="51231" xr:uid="{00000000-0005-0000-0000-0000D3980000}"/>
    <cellStyle name="Normal 8 2 6 4 2 3" xfId="25212" xr:uid="{00000000-0005-0000-0000-0000D4980000}"/>
    <cellStyle name="Normal 8 2 6 4 2 4" xfId="42558" xr:uid="{00000000-0005-0000-0000-0000D5980000}"/>
    <cellStyle name="Normal 8 2 6 4 3" xfId="3890" xr:uid="{00000000-0005-0000-0000-0000D6980000}"/>
    <cellStyle name="Normal 8 2 6 4 3 2" xfId="12563" xr:uid="{00000000-0005-0000-0000-0000D7980000}"/>
    <cellStyle name="Normal 8 2 6 4 3 2 2" xfId="29916" xr:uid="{00000000-0005-0000-0000-0000D8980000}"/>
    <cellStyle name="Normal 8 2 6 4 3 2 3" xfId="47262" xr:uid="{00000000-0005-0000-0000-0000D9980000}"/>
    <cellStyle name="Normal 8 2 6 4 3 3" xfId="21243" xr:uid="{00000000-0005-0000-0000-0000DA980000}"/>
    <cellStyle name="Normal 8 2 6 4 3 4" xfId="38589" xr:uid="{00000000-0005-0000-0000-0000DB980000}"/>
    <cellStyle name="Normal 8 2 6 4 4" xfId="10750" xr:uid="{00000000-0005-0000-0000-0000DC980000}"/>
    <cellStyle name="Normal 8 2 6 4 4 2" xfId="28103" xr:uid="{00000000-0005-0000-0000-0000DD980000}"/>
    <cellStyle name="Normal 8 2 6 4 4 3" xfId="45449" xr:uid="{00000000-0005-0000-0000-0000DE980000}"/>
    <cellStyle name="Normal 8 2 6 4 5" xfId="19430" xr:uid="{00000000-0005-0000-0000-0000DF980000}"/>
    <cellStyle name="Normal 8 2 6 4 6" xfId="36776" xr:uid="{00000000-0005-0000-0000-0000E0980000}"/>
    <cellStyle name="Normal 8 2 6 5" xfId="1244" xr:uid="{00000000-0005-0000-0000-0000E1980000}"/>
    <cellStyle name="Normal 8 2 6 5 2" xfId="7026" xr:uid="{00000000-0005-0000-0000-0000E2980000}"/>
    <cellStyle name="Normal 8 2 6 5 2 2" xfId="15699" xr:uid="{00000000-0005-0000-0000-0000E3980000}"/>
    <cellStyle name="Normal 8 2 6 5 2 2 2" xfId="33052" xr:uid="{00000000-0005-0000-0000-0000E4980000}"/>
    <cellStyle name="Normal 8 2 6 5 2 2 3" xfId="50398" xr:uid="{00000000-0005-0000-0000-0000E5980000}"/>
    <cellStyle name="Normal 8 2 6 5 2 3" xfId="24379" xr:uid="{00000000-0005-0000-0000-0000E6980000}"/>
    <cellStyle name="Normal 8 2 6 5 2 4" xfId="41725" xr:uid="{00000000-0005-0000-0000-0000E7980000}"/>
    <cellStyle name="Normal 8 2 6 5 3" xfId="4870" xr:uid="{00000000-0005-0000-0000-0000E8980000}"/>
    <cellStyle name="Normal 8 2 6 5 3 2" xfId="13543" xr:uid="{00000000-0005-0000-0000-0000E9980000}"/>
    <cellStyle name="Normal 8 2 6 5 3 2 2" xfId="30896" xr:uid="{00000000-0005-0000-0000-0000EA980000}"/>
    <cellStyle name="Normal 8 2 6 5 3 2 3" xfId="48242" xr:uid="{00000000-0005-0000-0000-0000EB980000}"/>
    <cellStyle name="Normal 8 2 6 5 3 3" xfId="22223" xr:uid="{00000000-0005-0000-0000-0000EC980000}"/>
    <cellStyle name="Normal 8 2 6 5 3 4" xfId="39569" xr:uid="{00000000-0005-0000-0000-0000ED980000}"/>
    <cellStyle name="Normal 8 2 6 5 4" xfId="9917" xr:uid="{00000000-0005-0000-0000-0000EE980000}"/>
    <cellStyle name="Normal 8 2 6 5 4 2" xfId="27270" xr:uid="{00000000-0005-0000-0000-0000EF980000}"/>
    <cellStyle name="Normal 8 2 6 5 4 3" xfId="44616" xr:uid="{00000000-0005-0000-0000-0000F0980000}"/>
    <cellStyle name="Normal 8 2 6 5 5" xfId="18597" xr:uid="{00000000-0005-0000-0000-0000F1980000}"/>
    <cellStyle name="Normal 8 2 6 5 6" xfId="35943" xr:uid="{00000000-0005-0000-0000-0000F2980000}"/>
    <cellStyle name="Normal 8 2 6 6" xfId="6046" xr:uid="{00000000-0005-0000-0000-0000F3980000}"/>
    <cellStyle name="Normal 8 2 6 6 2" xfId="14719" xr:uid="{00000000-0005-0000-0000-0000F4980000}"/>
    <cellStyle name="Normal 8 2 6 6 2 2" xfId="32072" xr:uid="{00000000-0005-0000-0000-0000F5980000}"/>
    <cellStyle name="Normal 8 2 6 6 2 3" xfId="49418" xr:uid="{00000000-0005-0000-0000-0000F6980000}"/>
    <cellStyle name="Normal 8 2 6 6 3" xfId="23399" xr:uid="{00000000-0005-0000-0000-0000F7980000}"/>
    <cellStyle name="Normal 8 2 6 6 4" xfId="40745" xr:uid="{00000000-0005-0000-0000-0000F8980000}"/>
    <cellStyle name="Normal 8 2 6 7" xfId="3057" xr:uid="{00000000-0005-0000-0000-0000F9980000}"/>
    <cellStyle name="Normal 8 2 6 7 2" xfId="11730" xr:uid="{00000000-0005-0000-0000-0000FA980000}"/>
    <cellStyle name="Normal 8 2 6 7 2 2" xfId="29083" xr:uid="{00000000-0005-0000-0000-0000FB980000}"/>
    <cellStyle name="Normal 8 2 6 7 2 3" xfId="46429" xr:uid="{00000000-0005-0000-0000-0000FC980000}"/>
    <cellStyle name="Normal 8 2 6 7 3" xfId="20410" xr:uid="{00000000-0005-0000-0000-0000FD980000}"/>
    <cellStyle name="Normal 8 2 6 7 4" xfId="37756" xr:uid="{00000000-0005-0000-0000-0000FE980000}"/>
    <cellStyle name="Normal 8 2 6 8" xfId="8937" xr:uid="{00000000-0005-0000-0000-0000FF980000}"/>
    <cellStyle name="Normal 8 2 6 8 2" xfId="26290" xr:uid="{00000000-0005-0000-0000-000000990000}"/>
    <cellStyle name="Normal 8 2 6 8 3" xfId="43636" xr:uid="{00000000-0005-0000-0000-000001990000}"/>
    <cellStyle name="Normal 8 2 6 9" xfId="17617" xr:uid="{00000000-0005-0000-0000-000002990000}"/>
    <cellStyle name="Normal 8 2 7" xfId="117" xr:uid="{00000000-0005-0000-0000-000003990000}"/>
    <cellStyle name="Normal 8 2 7 10" xfId="34816" xr:uid="{00000000-0005-0000-0000-000004990000}"/>
    <cellStyle name="Normal 8 2 7 2" xfId="852" xr:uid="{00000000-0005-0000-0000-000005990000}"/>
    <cellStyle name="Normal 8 2 7 2 2" xfId="2665" xr:uid="{00000000-0005-0000-0000-000006990000}"/>
    <cellStyle name="Normal 8 2 7 2 2 2" xfId="8447" xr:uid="{00000000-0005-0000-0000-000007990000}"/>
    <cellStyle name="Normal 8 2 7 2 2 2 2" xfId="17120" xr:uid="{00000000-0005-0000-0000-000008990000}"/>
    <cellStyle name="Normal 8 2 7 2 2 2 2 2" xfId="34473" xr:uid="{00000000-0005-0000-0000-000009990000}"/>
    <cellStyle name="Normal 8 2 7 2 2 2 2 3" xfId="51819" xr:uid="{00000000-0005-0000-0000-00000A990000}"/>
    <cellStyle name="Normal 8 2 7 2 2 2 3" xfId="25800" xr:uid="{00000000-0005-0000-0000-00000B990000}"/>
    <cellStyle name="Normal 8 2 7 2 2 2 4" xfId="43146" xr:uid="{00000000-0005-0000-0000-00000C990000}"/>
    <cellStyle name="Normal 8 2 7 2 2 3" xfId="4478" xr:uid="{00000000-0005-0000-0000-00000D990000}"/>
    <cellStyle name="Normal 8 2 7 2 2 3 2" xfId="13151" xr:uid="{00000000-0005-0000-0000-00000E990000}"/>
    <cellStyle name="Normal 8 2 7 2 2 3 2 2" xfId="30504" xr:uid="{00000000-0005-0000-0000-00000F990000}"/>
    <cellStyle name="Normal 8 2 7 2 2 3 2 3" xfId="47850" xr:uid="{00000000-0005-0000-0000-000010990000}"/>
    <cellStyle name="Normal 8 2 7 2 2 3 3" xfId="21831" xr:uid="{00000000-0005-0000-0000-000011990000}"/>
    <cellStyle name="Normal 8 2 7 2 2 3 4" xfId="39177" xr:uid="{00000000-0005-0000-0000-000012990000}"/>
    <cellStyle name="Normal 8 2 7 2 2 4" xfId="11338" xr:uid="{00000000-0005-0000-0000-000013990000}"/>
    <cellStyle name="Normal 8 2 7 2 2 4 2" xfId="28691" xr:uid="{00000000-0005-0000-0000-000014990000}"/>
    <cellStyle name="Normal 8 2 7 2 2 4 3" xfId="46037" xr:uid="{00000000-0005-0000-0000-000015990000}"/>
    <cellStyle name="Normal 8 2 7 2 2 5" xfId="20018" xr:uid="{00000000-0005-0000-0000-000016990000}"/>
    <cellStyle name="Normal 8 2 7 2 2 6" xfId="37364" xr:uid="{00000000-0005-0000-0000-000017990000}"/>
    <cellStyle name="Normal 8 2 7 2 3" xfId="1587" xr:uid="{00000000-0005-0000-0000-000018990000}"/>
    <cellStyle name="Normal 8 2 7 2 3 2" xfId="7369" xr:uid="{00000000-0005-0000-0000-000019990000}"/>
    <cellStyle name="Normal 8 2 7 2 3 2 2" xfId="16042" xr:uid="{00000000-0005-0000-0000-00001A990000}"/>
    <cellStyle name="Normal 8 2 7 2 3 2 2 2" xfId="33395" xr:uid="{00000000-0005-0000-0000-00001B990000}"/>
    <cellStyle name="Normal 8 2 7 2 3 2 2 3" xfId="50741" xr:uid="{00000000-0005-0000-0000-00001C990000}"/>
    <cellStyle name="Normal 8 2 7 2 3 2 3" xfId="24722" xr:uid="{00000000-0005-0000-0000-00001D990000}"/>
    <cellStyle name="Normal 8 2 7 2 3 2 4" xfId="42068" xr:uid="{00000000-0005-0000-0000-00001E990000}"/>
    <cellStyle name="Normal 8 2 7 2 3 3" xfId="5213" xr:uid="{00000000-0005-0000-0000-00001F990000}"/>
    <cellStyle name="Normal 8 2 7 2 3 3 2" xfId="13886" xr:uid="{00000000-0005-0000-0000-000020990000}"/>
    <cellStyle name="Normal 8 2 7 2 3 3 2 2" xfId="31239" xr:uid="{00000000-0005-0000-0000-000021990000}"/>
    <cellStyle name="Normal 8 2 7 2 3 3 2 3" xfId="48585" xr:uid="{00000000-0005-0000-0000-000022990000}"/>
    <cellStyle name="Normal 8 2 7 2 3 3 3" xfId="22566" xr:uid="{00000000-0005-0000-0000-000023990000}"/>
    <cellStyle name="Normal 8 2 7 2 3 3 4" xfId="39912" xr:uid="{00000000-0005-0000-0000-000024990000}"/>
    <cellStyle name="Normal 8 2 7 2 3 4" xfId="10260" xr:uid="{00000000-0005-0000-0000-000025990000}"/>
    <cellStyle name="Normal 8 2 7 2 3 4 2" xfId="27613" xr:uid="{00000000-0005-0000-0000-000026990000}"/>
    <cellStyle name="Normal 8 2 7 2 3 4 3" xfId="44959" xr:uid="{00000000-0005-0000-0000-000027990000}"/>
    <cellStyle name="Normal 8 2 7 2 3 5" xfId="18940" xr:uid="{00000000-0005-0000-0000-000028990000}"/>
    <cellStyle name="Normal 8 2 7 2 3 6" xfId="36286" xr:uid="{00000000-0005-0000-0000-000029990000}"/>
    <cellStyle name="Normal 8 2 7 2 4" xfId="6634" xr:uid="{00000000-0005-0000-0000-00002A990000}"/>
    <cellStyle name="Normal 8 2 7 2 4 2" xfId="15307" xr:uid="{00000000-0005-0000-0000-00002B990000}"/>
    <cellStyle name="Normal 8 2 7 2 4 2 2" xfId="32660" xr:uid="{00000000-0005-0000-0000-00002C990000}"/>
    <cellStyle name="Normal 8 2 7 2 4 2 3" xfId="50006" xr:uid="{00000000-0005-0000-0000-00002D990000}"/>
    <cellStyle name="Normal 8 2 7 2 4 3" xfId="23987" xr:uid="{00000000-0005-0000-0000-00002E990000}"/>
    <cellStyle name="Normal 8 2 7 2 4 4" xfId="41333" xr:uid="{00000000-0005-0000-0000-00002F990000}"/>
    <cellStyle name="Normal 8 2 7 2 5" xfId="3400" xr:uid="{00000000-0005-0000-0000-000030990000}"/>
    <cellStyle name="Normal 8 2 7 2 5 2" xfId="12073" xr:uid="{00000000-0005-0000-0000-000031990000}"/>
    <cellStyle name="Normal 8 2 7 2 5 2 2" xfId="29426" xr:uid="{00000000-0005-0000-0000-000032990000}"/>
    <cellStyle name="Normal 8 2 7 2 5 2 3" xfId="46772" xr:uid="{00000000-0005-0000-0000-000033990000}"/>
    <cellStyle name="Normal 8 2 7 2 5 3" xfId="20753" xr:uid="{00000000-0005-0000-0000-000034990000}"/>
    <cellStyle name="Normal 8 2 7 2 5 4" xfId="38099" xr:uid="{00000000-0005-0000-0000-000035990000}"/>
    <cellStyle name="Normal 8 2 7 2 6" xfId="9525" xr:uid="{00000000-0005-0000-0000-000036990000}"/>
    <cellStyle name="Normal 8 2 7 2 6 2" xfId="26878" xr:uid="{00000000-0005-0000-0000-000037990000}"/>
    <cellStyle name="Normal 8 2 7 2 6 3" xfId="44224" xr:uid="{00000000-0005-0000-0000-000038990000}"/>
    <cellStyle name="Normal 8 2 7 2 7" xfId="18205" xr:uid="{00000000-0005-0000-0000-000039990000}"/>
    <cellStyle name="Normal 8 2 7 2 8" xfId="35551" xr:uid="{00000000-0005-0000-0000-00003A990000}"/>
    <cellStyle name="Normal 8 2 7 3" xfId="607" xr:uid="{00000000-0005-0000-0000-00003B990000}"/>
    <cellStyle name="Normal 8 2 7 3 2" xfId="2420" xr:uid="{00000000-0005-0000-0000-00003C990000}"/>
    <cellStyle name="Normal 8 2 7 3 2 2" xfId="8202" xr:uid="{00000000-0005-0000-0000-00003D990000}"/>
    <cellStyle name="Normal 8 2 7 3 2 2 2" xfId="16875" xr:uid="{00000000-0005-0000-0000-00003E990000}"/>
    <cellStyle name="Normal 8 2 7 3 2 2 2 2" xfId="34228" xr:uid="{00000000-0005-0000-0000-00003F990000}"/>
    <cellStyle name="Normal 8 2 7 3 2 2 2 3" xfId="51574" xr:uid="{00000000-0005-0000-0000-000040990000}"/>
    <cellStyle name="Normal 8 2 7 3 2 2 3" xfId="25555" xr:uid="{00000000-0005-0000-0000-000041990000}"/>
    <cellStyle name="Normal 8 2 7 3 2 2 4" xfId="42901" xr:uid="{00000000-0005-0000-0000-000042990000}"/>
    <cellStyle name="Normal 8 2 7 3 2 3" xfId="5703" xr:uid="{00000000-0005-0000-0000-000043990000}"/>
    <cellStyle name="Normal 8 2 7 3 2 3 2" xfId="14376" xr:uid="{00000000-0005-0000-0000-000044990000}"/>
    <cellStyle name="Normal 8 2 7 3 2 3 2 2" xfId="31729" xr:uid="{00000000-0005-0000-0000-000045990000}"/>
    <cellStyle name="Normal 8 2 7 3 2 3 2 3" xfId="49075" xr:uid="{00000000-0005-0000-0000-000046990000}"/>
    <cellStyle name="Normal 8 2 7 3 2 3 3" xfId="23056" xr:uid="{00000000-0005-0000-0000-000047990000}"/>
    <cellStyle name="Normal 8 2 7 3 2 3 4" xfId="40402" xr:uid="{00000000-0005-0000-0000-000048990000}"/>
    <cellStyle name="Normal 8 2 7 3 2 4" xfId="11093" xr:uid="{00000000-0005-0000-0000-000049990000}"/>
    <cellStyle name="Normal 8 2 7 3 2 4 2" xfId="28446" xr:uid="{00000000-0005-0000-0000-00004A990000}"/>
    <cellStyle name="Normal 8 2 7 3 2 4 3" xfId="45792" xr:uid="{00000000-0005-0000-0000-00004B990000}"/>
    <cellStyle name="Normal 8 2 7 3 2 5" xfId="19773" xr:uid="{00000000-0005-0000-0000-00004C990000}"/>
    <cellStyle name="Normal 8 2 7 3 2 6" xfId="37119" xr:uid="{00000000-0005-0000-0000-00004D990000}"/>
    <cellStyle name="Normal 8 2 7 3 3" xfId="6389" xr:uid="{00000000-0005-0000-0000-00004E990000}"/>
    <cellStyle name="Normal 8 2 7 3 3 2" xfId="15062" xr:uid="{00000000-0005-0000-0000-00004F990000}"/>
    <cellStyle name="Normal 8 2 7 3 3 2 2" xfId="32415" xr:uid="{00000000-0005-0000-0000-000050990000}"/>
    <cellStyle name="Normal 8 2 7 3 3 2 3" xfId="49761" xr:uid="{00000000-0005-0000-0000-000051990000}"/>
    <cellStyle name="Normal 8 2 7 3 3 3" xfId="23742" xr:uid="{00000000-0005-0000-0000-000052990000}"/>
    <cellStyle name="Normal 8 2 7 3 3 4" xfId="41088" xr:uid="{00000000-0005-0000-0000-000053990000}"/>
    <cellStyle name="Normal 8 2 7 3 4" xfId="4233" xr:uid="{00000000-0005-0000-0000-000054990000}"/>
    <cellStyle name="Normal 8 2 7 3 4 2" xfId="12906" xr:uid="{00000000-0005-0000-0000-000055990000}"/>
    <cellStyle name="Normal 8 2 7 3 4 2 2" xfId="30259" xr:uid="{00000000-0005-0000-0000-000056990000}"/>
    <cellStyle name="Normal 8 2 7 3 4 2 3" xfId="47605" xr:uid="{00000000-0005-0000-0000-000057990000}"/>
    <cellStyle name="Normal 8 2 7 3 4 3" xfId="21586" xr:uid="{00000000-0005-0000-0000-000058990000}"/>
    <cellStyle name="Normal 8 2 7 3 4 4" xfId="38932" xr:uid="{00000000-0005-0000-0000-000059990000}"/>
    <cellStyle name="Normal 8 2 7 3 5" xfId="9280" xr:uid="{00000000-0005-0000-0000-00005A990000}"/>
    <cellStyle name="Normal 8 2 7 3 5 2" xfId="26633" xr:uid="{00000000-0005-0000-0000-00005B990000}"/>
    <cellStyle name="Normal 8 2 7 3 5 3" xfId="43979" xr:uid="{00000000-0005-0000-0000-00005C990000}"/>
    <cellStyle name="Normal 8 2 7 3 6" xfId="17960" xr:uid="{00000000-0005-0000-0000-00005D990000}"/>
    <cellStyle name="Normal 8 2 7 3 7" xfId="35306" xr:uid="{00000000-0005-0000-0000-00005E990000}"/>
    <cellStyle name="Normal 8 2 7 4" xfId="1930" xr:uid="{00000000-0005-0000-0000-00005F990000}"/>
    <cellStyle name="Normal 8 2 7 4 2" xfId="7712" xr:uid="{00000000-0005-0000-0000-000060990000}"/>
    <cellStyle name="Normal 8 2 7 4 2 2" xfId="16385" xr:uid="{00000000-0005-0000-0000-000061990000}"/>
    <cellStyle name="Normal 8 2 7 4 2 2 2" xfId="33738" xr:uid="{00000000-0005-0000-0000-000062990000}"/>
    <cellStyle name="Normal 8 2 7 4 2 2 3" xfId="51084" xr:uid="{00000000-0005-0000-0000-000063990000}"/>
    <cellStyle name="Normal 8 2 7 4 2 3" xfId="25065" xr:uid="{00000000-0005-0000-0000-000064990000}"/>
    <cellStyle name="Normal 8 2 7 4 2 4" xfId="42411" xr:uid="{00000000-0005-0000-0000-000065990000}"/>
    <cellStyle name="Normal 8 2 7 4 3" xfId="3743" xr:uid="{00000000-0005-0000-0000-000066990000}"/>
    <cellStyle name="Normal 8 2 7 4 3 2" xfId="12416" xr:uid="{00000000-0005-0000-0000-000067990000}"/>
    <cellStyle name="Normal 8 2 7 4 3 2 2" xfId="29769" xr:uid="{00000000-0005-0000-0000-000068990000}"/>
    <cellStyle name="Normal 8 2 7 4 3 2 3" xfId="47115" xr:uid="{00000000-0005-0000-0000-000069990000}"/>
    <cellStyle name="Normal 8 2 7 4 3 3" xfId="21096" xr:uid="{00000000-0005-0000-0000-00006A990000}"/>
    <cellStyle name="Normal 8 2 7 4 3 4" xfId="38442" xr:uid="{00000000-0005-0000-0000-00006B990000}"/>
    <cellStyle name="Normal 8 2 7 4 4" xfId="10603" xr:uid="{00000000-0005-0000-0000-00006C990000}"/>
    <cellStyle name="Normal 8 2 7 4 4 2" xfId="27956" xr:uid="{00000000-0005-0000-0000-00006D990000}"/>
    <cellStyle name="Normal 8 2 7 4 4 3" xfId="45302" xr:uid="{00000000-0005-0000-0000-00006E990000}"/>
    <cellStyle name="Normal 8 2 7 4 5" xfId="19283" xr:uid="{00000000-0005-0000-0000-00006F990000}"/>
    <cellStyle name="Normal 8 2 7 4 6" xfId="36629" xr:uid="{00000000-0005-0000-0000-000070990000}"/>
    <cellStyle name="Normal 8 2 7 5" xfId="1342" xr:uid="{00000000-0005-0000-0000-000071990000}"/>
    <cellStyle name="Normal 8 2 7 5 2" xfId="7124" xr:uid="{00000000-0005-0000-0000-000072990000}"/>
    <cellStyle name="Normal 8 2 7 5 2 2" xfId="15797" xr:uid="{00000000-0005-0000-0000-000073990000}"/>
    <cellStyle name="Normal 8 2 7 5 2 2 2" xfId="33150" xr:uid="{00000000-0005-0000-0000-000074990000}"/>
    <cellStyle name="Normal 8 2 7 5 2 2 3" xfId="50496" xr:uid="{00000000-0005-0000-0000-000075990000}"/>
    <cellStyle name="Normal 8 2 7 5 2 3" xfId="24477" xr:uid="{00000000-0005-0000-0000-000076990000}"/>
    <cellStyle name="Normal 8 2 7 5 2 4" xfId="41823" xr:uid="{00000000-0005-0000-0000-000077990000}"/>
    <cellStyle name="Normal 8 2 7 5 3" xfId="4968" xr:uid="{00000000-0005-0000-0000-000078990000}"/>
    <cellStyle name="Normal 8 2 7 5 3 2" xfId="13641" xr:uid="{00000000-0005-0000-0000-000079990000}"/>
    <cellStyle name="Normal 8 2 7 5 3 2 2" xfId="30994" xr:uid="{00000000-0005-0000-0000-00007A990000}"/>
    <cellStyle name="Normal 8 2 7 5 3 2 3" xfId="48340" xr:uid="{00000000-0005-0000-0000-00007B990000}"/>
    <cellStyle name="Normal 8 2 7 5 3 3" xfId="22321" xr:uid="{00000000-0005-0000-0000-00007C990000}"/>
    <cellStyle name="Normal 8 2 7 5 3 4" xfId="39667" xr:uid="{00000000-0005-0000-0000-00007D990000}"/>
    <cellStyle name="Normal 8 2 7 5 4" xfId="10015" xr:uid="{00000000-0005-0000-0000-00007E990000}"/>
    <cellStyle name="Normal 8 2 7 5 4 2" xfId="27368" xr:uid="{00000000-0005-0000-0000-00007F990000}"/>
    <cellStyle name="Normal 8 2 7 5 4 3" xfId="44714" xr:uid="{00000000-0005-0000-0000-000080990000}"/>
    <cellStyle name="Normal 8 2 7 5 5" xfId="18695" xr:uid="{00000000-0005-0000-0000-000081990000}"/>
    <cellStyle name="Normal 8 2 7 5 6" xfId="36041" xr:uid="{00000000-0005-0000-0000-000082990000}"/>
    <cellStyle name="Normal 8 2 7 6" xfId="5899" xr:uid="{00000000-0005-0000-0000-000083990000}"/>
    <cellStyle name="Normal 8 2 7 6 2" xfId="14572" xr:uid="{00000000-0005-0000-0000-000084990000}"/>
    <cellStyle name="Normal 8 2 7 6 2 2" xfId="31925" xr:uid="{00000000-0005-0000-0000-000085990000}"/>
    <cellStyle name="Normal 8 2 7 6 2 3" xfId="49271" xr:uid="{00000000-0005-0000-0000-000086990000}"/>
    <cellStyle name="Normal 8 2 7 6 3" xfId="23252" xr:uid="{00000000-0005-0000-0000-000087990000}"/>
    <cellStyle name="Normal 8 2 7 6 4" xfId="40598" xr:uid="{00000000-0005-0000-0000-000088990000}"/>
    <cellStyle name="Normal 8 2 7 7" xfId="3155" xr:uid="{00000000-0005-0000-0000-000089990000}"/>
    <cellStyle name="Normal 8 2 7 7 2" xfId="11828" xr:uid="{00000000-0005-0000-0000-00008A990000}"/>
    <cellStyle name="Normal 8 2 7 7 2 2" xfId="29181" xr:uid="{00000000-0005-0000-0000-00008B990000}"/>
    <cellStyle name="Normal 8 2 7 7 2 3" xfId="46527" xr:uid="{00000000-0005-0000-0000-00008C990000}"/>
    <cellStyle name="Normal 8 2 7 7 3" xfId="20508" xr:uid="{00000000-0005-0000-0000-00008D990000}"/>
    <cellStyle name="Normal 8 2 7 7 4" xfId="37854" xr:uid="{00000000-0005-0000-0000-00008E990000}"/>
    <cellStyle name="Normal 8 2 7 8" xfId="8790" xr:uid="{00000000-0005-0000-0000-00008F990000}"/>
    <cellStyle name="Normal 8 2 7 8 2" xfId="26143" xr:uid="{00000000-0005-0000-0000-000090990000}"/>
    <cellStyle name="Normal 8 2 7 8 3" xfId="43489" xr:uid="{00000000-0005-0000-0000-000091990000}"/>
    <cellStyle name="Normal 8 2 7 9" xfId="17470" xr:uid="{00000000-0005-0000-0000-000092990000}"/>
    <cellStyle name="Normal 8 2 8" xfId="754" xr:uid="{00000000-0005-0000-0000-000093990000}"/>
    <cellStyle name="Normal 8 2 8 2" xfId="2567" xr:uid="{00000000-0005-0000-0000-000094990000}"/>
    <cellStyle name="Normal 8 2 8 2 2" xfId="8349" xr:uid="{00000000-0005-0000-0000-000095990000}"/>
    <cellStyle name="Normal 8 2 8 2 2 2" xfId="17022" xr:uid="{00000000-0005-0000-0000-000096990000}"/>
    <cellStyle name="Normal 8 2 8 2 2 2 2" xfId="34375" xr:uid="{00000000-0005-0000-0000-000097990000}"/>
    <cellStyle name="Normal 8 2 8 2 2 2 3" xfId="51721" xr:uid="{00000000-0005-0000-0000-000098990000}"/>
    <cellStyle name="Normal 8 2 8 2 2 3" xfId="25702" xr:uid="{00000000-0005-0000-0000-000099990000}"/>
    <cellStyle name="Normal 8 2 8 2 2 4" xfId="43048" xr:uid="{00000000-0005-0000-0000-00009A990000}"/>
    <cellStyle name="Normal 8 2 8 2 3" xfId="4380" xr:uid="{00000000-0005-0000-0000-00009B990000}"/>
    <cellStyle name="Normal 8 2 8 2 3 2" xfId="13053" xr:uid="{00000000-0005-0000-0000-00009C990000}"/>
    <cellStyle name="Normal 8 2 8 2 3 2 2" xfId="30406" xr:uid="{00000000-0005-0000-0000-00009D990000}"/>
    <cellStyle name="Normal 8 2 8 2 3 2 3" xfId="47752" xr:uid="{00000000-0005-0000-0000-00009E990000}"/>
    <cellStyle name="Normal 8 2 8 2 3 3" xfId="21733" xr:uid="{00000000-0005-0000-0000-00009F990000}"/>
    <cellStyle name="Normal 8 2 8 2 3 4" xfId="39079" xr:uid="{00000000-0005-0000-0000-0000A0990000}"/>
    <cellStyle name="Normal 8 2 8 2 4" xfId="11240" xr:uid="{00000000-0005-0000-0000-0000A1990000}"/>
    <cellStyle name="Normal 8 2 8 2 4 2" xfId="28593" xr:uid="{00000000-0005-0000-0000-0000A2990000}"/>
    <cellStyle name="Normal 8 2 8 2 4 3" xfId="45939" xr:uid="{00000000-0005-0000-0000-0000A3990000}"/>
    <cellStyle name="Normal 8 2 8 2 5" xfId="19920" xr:uid="{00000000-0005-0000-0000-0000A4990000}"/>
    <cellStyle name="Normal 8 2 8 2 6" xfId="37266" xr:uid="{00000000-0005-0000-0000-0000A5990000}"/>
    <cellStyle name="Normal 8 2 8 3" xfId="1489" xr:uid="{00000000-0005-0000-0000-0000A6990000}"/>
    <cellStyle name="Normal 8 2 8 3 2" xfId="7271" xr:uid="{00000000-0005-0000-0000-0000A7990000}"/>
    <cellStyle name="Normal 8 2 8 3 2 2" xfId="15944" xr:uid="{00000000-0005-0000-0000-0000A8990000}"/>
    <cellStyle name="Normal 8 2 8 3 2 2 2" xfId="33297" xr:uid="{00000000-0005-0000-0000-0000A9990000}"/>
    <cellStyle name="Normal 8 2 8 3 2 2 3" xfId="50643" xr:uid="{00000000-0005-0000-0000-0000AA990000}"/>
    <cellStyle name="Normal 8 2 8 3 2 3" xfId="24624" xr:uid="{00000000-0005-0000-0000-0000AB990000}"/>
    <cellStyle name="Normal 8 2 8 3 2 4" xfId="41970" xr:uid="{00000000-0005-0000-0000-0000AC990000}"/>
    <cellStyle name="Normal 8 2 8 3 3" xfId="5115" xr:uid="{00000000-0005-0000-0000-0000AD990000}"/>
    <cellStyle name="Normal 8 2 8 3 3 2" xfId="13788" xr:uid="{00000000-0005-0000-0000-0000AE990000}"/>
    <cellStyle name="Normal 8 2 8 3 3 2 2" xfId="31141" xr:uid="{00000000-0005-0000-0000-0000AF990000}"/>
    <cellStyle name="Normal 8 2 8 3 3 2 3" xfId="48487" xr:uid="{00000000-0005-0000-0000-0000B0990000}"/>
    <cellStyle name="Normal 8 2 8 3 3 3" xfId="22468" xr:uid="{00000000-0005-0000-0000-0000B1990000}"/>
    <cellStyle name="Normal 8 2 8 3 3 4" xfId="39814" xr:uid="{00000000-0005-0000-0000-0000B2990000}"/>
    <cellStyle name="Normal 8 2 8 3 4" xfId="10162" xr:uid="{00000000-0005-0000-0000-0000B3990000}"/>
    <cellStyle name="Normal 8 2 8 3 4 2" xfId="27515" xr:uid="{00000000-0005-0000-0000-0000B4990000}"/>
    <cellStyle name="Normal 8 2 8 3 4 3" xfId="44861" xr:uid="{00000000-0005-0000-0000-0000B5990000}"/>
    <cellStyle name="Normal 8 2 8 3 5" xfId="18842" xr:uid="{00000000-0005-0000-0000-0000B6990000}"/>
    <cellStyle name="Normal 8 2 8 3 6" xfId="36188" xr:uid="{00000000-0005-0000-0000-0000B7990000}"/>
    <cellStyle name="Normal 8 2 8 4" xfId="6536" xr:uid="{00000000-0005-0000-0000-0000B8990000}"/>
    <cellStyle name="Normal 8 2 8 4 2" xfId="15209" xr:uid="{00000000-0005-0000-0000-0000B9990000}"/>
    <cellStyle name="Normal 8 2 8 4 2 2" xfId="32562" xr:uid="{00000000-0005-0000-0000-0000BA990000}"/>
    <cellStyle name="Normal 8 2 8 4 2 3" xfId="49908" xr:uid="{00000000-0005-0000-0000-0000BB990000}"/>
    <cellStyle name="Normal 8 2 8 4 3" xfId="23889" xr:uid="{00000000-0005-0000-0000-0000BC990000}"/>
    <cellStyle name="Normal 8 2 8 4 4" xfId="41235" xr:uid="{00000000-0005-0000-0000-0000BD990000}"/>
    <cellStyle name="Normal 8 2 8 5" xfId="3302" xr:uid="{00000000-0005-0000-0000-0000BE990000}"/>
    <cellStyle name="Normal 8 2 8 5 2" xfId="11975" xr:uid="{00000000-0005-0000-0000-0000BF990000}"/>
    <cellStyle name="Normal 8 2 8 5 2 2" xfId="29328" xr:uid="{00000000-0005-0000-0000-0000C0990000}"/>
    <cellStyle name="Normal 8 2 8 5 2 3" xfId="46674" xr:uid="{00000000-0005-0000-0000-0000C1990000}"/>
    <cellStyle name="Normal 8 2 8 5 3" xfId="20655" xr:uid="{00000000-0005-0000-0000-0000C2990000}"/>
    <cellStyle name="Normal 8 2 8 5 4" xfId="38001" xr:uid="{00000000-0005-0000-0000-0000C3990000}"/>
    <cellStyle name="Normal 8 2 8 6" xfId="9427" xr:uid="{00000000-0005-0000-0000-0000C4990000}"/>
    <cellStyle name="Normal 8 2 8 6 2" xfId="26780" xr:uid="{00000000-0005-0000-0000-0000C5990000}"/>
    <cellStyle name="Normal 8 2 8 6 3" xfId="44126" xr:uid="{00000000-0005-0000-0000-0000C6990000}"/>
    <cellStyle name="Normal 8 2 8 7" xfId="18107" xr:uid="{00000000-0005-0000-0000-0000C7990000}"/>
    <cellStyle name="Normal 8 2 8 8" xfId="35453" xr:uid="{00000000-0005-0000-0000-0000C8990000}"/>
    <cellStyle name="Normal 8 2 9" xfId="362" xr:uid="{00000000-0005-0000-0000-0000C9990000}"/>
    <cellStyle name="Normal 8 2 9 2" xfId="2175" xr:uid="{00000000-0005-0000-0000-0000CA990000}"/>
    <cellStyle name="Normal 8 2 9 2 2" xfId="7957" xr:uid="{00000000-0005-0000-0000-0000CB990000}"/>
    <cellStyle name="Normal 8 2 9 2 2 2" xfId="16630" xr:uid="{00000000-0005-0000-0000-0000CC990000}"/>
    <cellStyle name="Normal 8 2 9 2 2 2 2" xfId="33983" xr:uid="{00000000-0005-0000-0000-0000CD990000}"/>
    <cellStyle name="Normal 8 2 9 2 2 2 3" xfId="51329" xr:uid="{00000000-0005-0000-0000-0000CE990000}"/>
    <cellStyle name="Normal 8 2 9 2 2 3" xfId="25310" xr:uid="{00000000-0005-0000-0000-0000CF990000}"/>
    <cellStyle name="Normal 8 2 9 2 2 4" xfId="42656" xr:uid="{00000000-0005-0000-0000-0000D0990000}"/>
    <cellStyle name="Normal 8 2 9 2 3" xfId="5458" xr:uid="{00000000-0005-0000-0000-0000D1990000}"/>
    <cellStyle name="Normal 8 2 9 2 3 2" xfId="14131" xr:uid="{00000000-0005-0000-0000-0000D2990000}"/>
    <cellStyle name="Normal 8 2 9 2 3 2 2" xfId="31484" xr:uid="{00000000-0005-0000-0000-0000D3990000}"/>
    <cellStyle name="Normal 8 2 9 2 3 2 3" xfId="48830" xr:uid="{00000000-0005-0000-0000-0000D4990000}"/>
    <cellStyle name="Normal 8 2 9 2 3 3" xfId="22811" xr:uid="{00000000-0005-0000-0000-0000D5990000}"/>
    <cellStyle name="Normal 8 2 9 2 3 4" xfId="40157" xr:uid="{00000000-0005-0000-0000-0000D6990000}"/>
    <cellStyle name="Normal 8 2 9 2 4" xfId="10848" xr:uid="{00000000-0005-0000-0000-0000D7990000}"/>
    <cellStyle name="Normal 8 2 9 2 4 2" xfId="28201" xr:uid="{00000000-0005-0000-0000-0000D8990000}"/>
    <cellStyle name="Normal 8 2 9 2 4 3" xfId="45547" xr:uid="{00000000-0005-0000-0000-0000D9990000}"/>
    <cellStyle name="Normal 8 2 9 2 5" xfId="19528" xr:uid="{00000000-0005-0000-0000-0000DA990000}"/>
    <cellStyle name="Normal 8 2 9 2 6" xfId="36874" xr:uid="{00000000-0005-0000-0000-0000DB990000}"/>
    <cellStyle name="Normal 8 2 9 3" xfId="6144" xr:uid="{00000000-0005-0000-0000-0000DC990000}"/>
    <cellStyle name="Normal 8 2 9 3 2" xfId="14817" xr:uid="{00000000-0005-0000-0000-0000DD990000}"/>
    <cellStyle name="Normal 8 2 9 3 2 2" xfId="32170" xr:uid="{00000000-0005-0000-0000-0000DE990000}"/>
    <cellStyle name="Normal 8 2 9 3 2 3" xfId="49516" xr:uid="{00000000-0005-0000-0000-0000DF990000}"/>
    <cellStyle name="Normal 8 2 9 3 3" xfId="23497" xr:uid="{00000000-0005-0000-0000-0000E0990000}"/>
    <cellStyle name="Normal 8 2 9 3 4" xfId="40843" xr:uid="{00000000-0005-0000-0000-0000E1990000}"/>
    <cellStyle name="Normal 8 2 9 4" xfId="3988" xr:uid="{00000000-0005-0000-0000-0000E2990000}"/>
    <cellStyle name="Normal 8 2 9 4 2" xfId="12661" xr:uid="{00000000-0005-0000-0000-0000E3990000}"/>
    <cellStyle name="Normal 8 2 9 4 2 2" xfId="30014" xr:uid="{00000000-0005-0000-0000-0000E4990000}"/>
    <cellStyle name="Normal 8 2 9 4 2 3" xfId="47360" xr:uid="{00000000-0005-0000-0000-0000E5990000}"/>
    <cellStyle name="Normal 8 2 9 4 3" xfId="21341" xr:uid="{00000000-0005-0000-0000-0000E6990000}"/>
    <cellStyle name="Normal 8 2 9 4 4" xfId="38687" xr:uid="{00000000-0005-0000-0000-0000E7990000}"/>
    <cellStyle name="Normal 8 2 9 5" xfId="9035" xr:uid="{00000000-0005-0000-0000-0000E8990000}"/>
    <cellStyle name="Normal 8 2 9 5 2" xfId="26388" xr:uid="{00000000-0005-0000-0000-0000E9990000}"/>
    <cellStyle name="Normal 8 2 9 5 3" xfId="43734" xr:uid="{00000000-0005-0000-0000-0000EA990000}"/>
    <cellStyle name="Normal 8 2 9 6" xfId="17715" xr:uid="{00000000-0005-0000-0000-0000EB990000}"/>
    <cellStyle name="Normal 8 2 9 7" xfId="35061" xr:uid="{00000000-0005-0000-0000-0000EC990000}"/>
    <cellStyle name="Normal 8 3" xfId="23" xr:uid="{00000000-0005-0000-0000-0000ED990000}"/>
    <cellStyle name="Normal 8 3 10" xfId="1102" xr:uid="{00000000-0005-0000-0000-0000EE990000}"/>
    <cellStyle name="Normal 8 3 10 2" xfId="6884" xr:uid="{00000000-0005-0000-0000-0000EF990000}"/>
    <cellStyle name="Normal 8 3 10 2 2" xfId="15557" xr:uid="{00000000-0005-0000-0000-0000F0990000}"/>
    <cellStyle name="Normal 8 3 10 2 2 2" xfId="32910" xr:uid="{00000000-0005-0000-0000-0000F1990000}"/>
    <cellStyle name="Normal 8 3 10 2 2 3" xfId="50256" xr:uid="{00000000-0005-0000-0000-0000F2990000}"/>
    <cellStyle name="Normal 8 3 10 2 3" xfId="24237" xr:uid="{00000000-0005-0000-0000-0000F3990000}"/>
    <cellStyle name="Normal 8 3 10 2 4" xfId="41583" xr:uid="{00000000-0005-0000-0000-0000F4990000}"/>
    <cellStyle name="Normal 8 3 10 3" xfId="4728" xr:uid="{00000000-0005-0000-0000-0000F5990000}"/>
    <cellStyle name="Normal 8 3 10 3 2" xfId="13401" xr:uid="{00000000-0005-0000-0000-0000F6990000}"/>
    <cellStyle name="Normal 8 3 10 3 2 2" xfId="30754" xr:uid="{00000000-0005-0000-0000-0000F7990000}"/>
    <cellStyle name="Normal 8 3 10 3 2 3" xfId="48100" xr:uid="{00000000-0005-0000-0000-0000F8990000}"/>
    <cellStyle name="Normal 8 3 10 3 3" xfId="22081" xr:uid="{00000000-0005-0000-0000-0000F9990000}"/>
    <cellStyle name="Normal 8 3 10 3 4" xfId="39427" xr:uid="{00000000-0005-0000-0000-0000FA990000}"/>
    <cellStyle name="Normal 8 3 10 4" xfId="9775" xr:uid="{00000000-0005-0000-0000-0000FB990000}"/>
    <cellStyle name="Normal 8 3 10 4 2" xfId="27128" xr:uid="{00000000-0005-0000-0000-0000FC990000}"/>
    <cellStyle name="Normal 8 3 10 4 3" xfId="44474" xr:uid="{00000000-0005-0000-0000-0000FD990000}"/>
    <cellStyle name="Normal 8 3 10 5" xfId="18455" xr:uid="{00000000-0005-0000-0000-0000FE990000}"/>
    <cellStyle name="Normal 8 3 10 6" xfId="35801" xr:uid="{00000000-0005-0000-0000-0000FF990000}"/>
    <cellStyle name="Normal 8 3 11" xfId="5806" xr:uid="{00000000-0005-0000-0000-0000009A0000}"/>
    <cellStyle name="Normal 8 3 11 2" xfId="14479" xr:uid="{00000000-0005-0000-0000-0000019A0000}"/>
    <cellStyle name="Normal 8 3 11 2 2" xfId="31832" xr:uid="{00000000-0005-0000-0000-0000029A0000}"/>
    <cellStyle name="Normal 8 3 11 2 3" xfId="49178" xr:uid="{00000000-0005-0000-0000-0000039A0000}"/>
    <cellStyle name="Normal 8 3 11 3" xfId="23159" xr:uid="{00000000-0005-0000-0000-0000049A0000}"/>
    <cellStyle name="Normal 8 3 11 4" xfId="40505" xr:uid="{00000000-0005-0000-0000-0000059A0000}"/>
    <cellStyle name="Normal 8 3 12" xfId="2915" xr:uid="{00000000-0005-0000-0000-0000069A0000}"/>
    <cellStyle name="Normal 8 3 12 2" xfId="11588" xr:uid="{00000000-0005-0000-0000-0000079A0000}"/>
    <cellStyle name="Normal 8 3 12 2 2" xfId="28941" xr:uid="{00000000-0005-0000-0000-0000089A0000}"/>
    <cellStyle name="Normal 8 3 12 2 3" xfId="46287" xr:uid="{00000000-0005-0000-0000-0000099A0000}"/>
    <cellStyle name="Normal 8 3 12 3" xfId="20268" xr:uid="{00000000-0005-0000-0000-00000A9A0000}"/>
    <cellStyle name="Normal 8 3 12 4" xfId="37614" xr:uid="{00000000-0005-0000-0000-00000B9A0000}"/>
    <cellStyle name="Normal 8 3 13" xfId="8697" xr:uid="{00000000-0005-0000-0000-00000C9A0000}"/>
    <cellStyle name="Normal 8 3 13 2" xfId="26050" xr:uid="{00000000-0005-0000-0000-00000D9A0000}"/>
    <cellStyle name="Normal 8 3 13 3" xfId="43396" xr:uid="{00000000-0005-0000-0000-00000E9A0000}"/>
    <cellStyle name="Normal 8 3 14" xfId="17378" xr:uid="{00000000-0005-0000-0000-00000F9A0000}"/>
    <cellStyle name="Normal 8 3 15" xfId="34723" xr:uid="{00000000-0005-0000-0000-0000109A0000}"/>
    <cellStyle name="Normal 8 3 2" xfId="53" xr:uid="{00000000-0005-0000-0000-0000119A0000}"/>
    <cellStyle name="Normal 8 3 2 10" xfId="5835" xr:uid="{00000000-0005-0000-0000-0000129A0000}"/>
    <cellStyle name="Normal 8 3 2 10 2" xfId="14508" xr:uid="{00000000-0005-0000-0000-0000139A0000}"/>
    <cellStyle name="Normal 8 3 2 10 2 2" xfId="31861" xr:uid="{00000000-0005-0000-0000-0000149A0000}"/>
    <cellStyle name="Normal 8 3 2 10 2 3" xfId="49207" xr:uid="{00000000-0005-0000-0000-0000159A0000}"/>
    <cellStyle name="Normal 8 3 2 10 3" xfId="23188" xr:uid="{00000000-0005-0000-0000-0000169A0000}"/>
    <cellStyle name="Normal 8 3 2 10 4" xfId="40534" xr:uid="{00000000-0005-0000-0000-0000179A0000}"/>
    <cellStyle name="Normal 8 3 2 11" xfId="2944" xr:uid="{00000000-0005-0000-0000-0000189A0000}"/>
    <cellStyle name="Normal 8 3 2 11 2" xfId="11617" xr:uid="{00000000-0005-0000-0000-0000199A0000}"/>
    <cellStyle name="Normal 8 3 2 11 2 2" xfId="28970" xr:uid="{00000000-0005-0000-0000-00001A9A0000}"/>
    <cellStyle name="Normal 8 3 2 11 2 3" xfId="46316" xr:uid="{00000000-0005-0000-0000-00001B9A0000}"/>
    <cellStyle name="Normal 8 3 2 11 3" xfId="20297" xr:uid="{00000000-0005-0000-0000-00001C9A0000}"/>
    <cellStyle name="Normal 8 3 2 11 4" xfId="37643" xr:uid="{00000000-0005-0000-0000-00001D9A0000}"/>
    <cellStyle name="Normal 8 3 2 12" xfId="8726" xr:uid="{00000000-0005-0000-0000-00001E9A0000}"/>
    <cellStyle name="Normal 8 3 2 12 2" xfId="26079" xr:uid="{00000000-0005-0000-0000-00001F9A0000}"/>
    <cellStyle name="Normal 8 3 2 12 3" xfId="43425" xr:uid="{00000000-0005-0000-0000-0000209A0000}"/>
    <cellStyle name="Normal 8 3 2 13" xfId="17406" xr:uid="{00000000-0005-0000-0000-0000219A0000}"/>
    <cellStyle name="Normal 8 3 2 14" xfId="34752" xr:uid="{00000000-0005-0000-0000-0000229A0000}"/>
    <cellStyle name="Normal 8 3 2 2" xfId="102" xr:uid="{00000000-0005-0000-0000-0000239A0000}"/>
    <cellStyle name="Normal 8 3 2 2 10" xfId="8775" xr:uid="{00000000-0005-0000-0000-0000249A0000}"/>
    <cellStyle name="Normal 8 3 2 2 10 2" xfId="26128" xr:uid="{00000000-0005-0000-0000-0000259A0000}"/>
    <cellStyle name="Normal 8 3 2 2 10 3" xfId="43474" xr:uid="{00000000-0005-0000-0000-0000269A0000}"/>
    <cellStyle name="Normal 8 3 2 2 11" xfId="17455" xr:uid="{00000000-0005-0000-0000-0000279A0000}"/>
    <cellStyle name="Normal 8 3 2 2 12" xfId="34801" xr:uid="{00000000-0005-0000-0000-0000289A0000}"/>
    <cellStyle name="Normal 8 3 2 2 2" xfId="347" xr:uid="{00000000-0005-0000-0000-0000299A0000}"/>
    <cellStyle name="Normal 8 3 2 2 2 10" xfId="35046" xr:uid="{00000000-0005-0000-0000-00002A9A0000}"/>
    <cellStyle name="Normal 8 3 2 2 2 2" xfId="1082" xr:uid="{00000000-0005-0000-0000-00002B9A0000}"/>
    <cellStyle name="Normal 8 3 2 2 2 2 2" xfId="2895" xr:uid="{00000000-0005-0000-0000-00002C9A0000}"/>
    <cellStyle name="Normal 8 3 2 2 2 2 2 2" xfId="8677" xr:uid="{00000000-0005-0000-0000-00002D9A0000}"/>
    <cellStyle name="Normal 8 3 2 2 2 2 2 2 2" xfId="17350" xr:uid="{00000000-0005-0000-0000-00002E9A0000}"/>
    <cellStyle name="Normal 8 3 2 2 2 2 2 2 2 2" xfId="34703" xr:uid="{00000000-0005-0000-0000-00002F9A0000}"/>
    <cellStyle name="Normal 8 3 2 2 2 2 2 2 2 3" xfId="52049" xr:uid="{00000000-0005-0000-0000-0000309A0000}"/>
    <cellStyle name="Normal 8 3 2 2 2 2 2 2 3" xfId="26030" xr:uid="{00000000-0005-0000-0000-0000319A0000}"/>
    <cellStyle name="Normal 8 3 2 2 2 2 2 2 4" xfId="43376" xr:uid="{00000000-0005-0000-0000-0000329A0000}"/>
    <cellStyle name="Normal 8 3 2 2 2 2 2 3" xfId="4708" xr:uid="{00000000-0005-0000-0000-0000339A0000}"/>
    <cellStyle name="Normal 8 3 2 2 2 2 2 3 2" xfId="13381" xr:uid="{00000000-0005-0000-0000-0000349A0000}"/>
    <cellStyle name="Normal 8 3 2 2 2 2 2 3 2 2" xfId="30734" xr:uid="{00000000-0005-0000-0000-0000359A0000}"/>
    <cellStyle name="Normal 8 3 2 2 2 2 2 3 2 3" xfId="48080" xr:uid="{00000000-0005-0000-0000-0000369A0000}"/>
    <cellStyle name="Normal 8 3 2 2 2 2 2 3 3" xfId="22061" xr:uid="{00000000-0005-0000-0000-0000379A0000}"/>
    <cellStyle name="Normal 8 3 2 2 2 2 2 3 4" xfId="39407" xr:uid="{00000000-0005-0000-0000-0000389A0000}"/>
    <cellStyle name="Normal 8 3 2 2 2 2 2 4" xfId="11568" xr:uid="{00000000-0005-0000-0000-0000399A0000}"/>
    <cellStyle name="Normal 8 3 2 2 2 2 2 4 2" xfId="28921" xr:uid="{00000000-0005-0000-0000-00003A9A0000}"/>
    <cellStyle name="Normal 8 3 2 2 2 2 2 4 3" xfId="46267" xr:uid="{00000000-0005-0000-0000-00003B9A0000}"/>
    <cellStyle name="Normal 8 3 2 2 2 2 2 5" xfId="20248" xr:uid="{00000000-0005-0000-0000-00003C9A0000}"/>
    <cellStyle name="Normal 8 3 2 2 2 2 2 6" xfId="37594" xr:uid="{00000000-0005-0000-0000-00003D9A0000}"/>
    <cellStyle name="Normal 8 3 2 2 2 2 3" xfId="1817" xr:uid="{00000000-0005-0000-0000-00003E9A0000}"/>
    <cellStyle name="Normal 8 3 2 2 2 2 3 2" xfId="7599" xr:uid="{00000000-0005-0000-0000-00003F9A0000}"/>
    <cellStyle name="Normal 8 3 2 2 2 2 3 2 2" xfId="16272" xr:uid="{00000000-0005-0000-0000-0000409A0000}"/>
    <cellStyle name="Normal 8 3 2 2 2 2 3 2 2 2" xfId="33625" xr:uid="{00000000-0005-0000-0000-0000419A0000}"/>
    <cellStyle name="Normal 8 3 2 2 2 2 3 2 2 3" xfId="50971" xr:uid="{00000000-0005-0000-0000-0000429A0000}"/>
    <cellStyle name="Normal 8 3 2 2 2 2 3 2 3" xfId="24952" xr:uid="{00000000-0005-0000-0000-0000439A0000}"/>
    <cellStyle name="Normal 8 3 2 2 2 2 3 2 4" xfId="42298" xr:uid="{00000000-0005-0000-0000-0000449A0000}"/>
    <cellStyle name="Normal 8 3 2 2 2 2 3 3" xfId="5443" xr:uid="{00000000-0005-0000-0000-0000459A0000}"/>
    <cellStyle name="Normal 8 3 2 2 2 2 3 3 2" xfId="14116" xr:uid="{00000000-0005-0000-0000-0000469A0000}"/>
    <cellStyle name="Normal 8 3 2 2 2 2 3 3 2 2" xfId="31469" xr:uid="{00000000-0005-0000-0000-0000479A0000}"/>
    <cellStyle name="Normal 8 3 2 2 2 2 3 3 2 3" xfId="48815" xr:uid="{00000000-0005-0000-0000-0000489A0000}"/>
    <cellStyle name="Normal 8 3 2 2 2 2 3 3 3" xfId="22796" xr:uid="{00000000-0005-0000-0000-0000499A0000}"/>
    <cellStyle name="Normal 8 3 2 2 2 2 3 3 4" xfId="40142" xr:uid="{00000000-0005-0000-0000-00004A9A0000}"/>
    <cellStyle name="Normal 8 3 2 2 2 2 3 4" xfId="10490" xr:uid="{00000000-0005-0000-0000-00004B9A0000}"/>
    <cellStyle name="Normal 8 3 2 2 2 2 3 4 2" xfId="27843" xr:uid="{00000000-0005-0000-0000-00004C9A0000}"/>
    <cellStyle name="Normal 8 3 2 2 2 2 3 4 3" xfId="45189" xr:uid="{00000000-0005-0000-0000-00004D9A0000}"/>
    <cellStyle name="Normal 8 3 2 2 2 2 3 5" xfId="19170" xr:uid="{00000000-0005-0000-0000-00004E9A0000}"/>
    <cellStyle name="Normal 8 3 2 2 2 2 3 6" xfId="36516" xr:uid="{00000000-0005-0000-0000-00004F9A0000}"/>
    <cellStyle name="Normal 8 3 2 2 2 2 4" xfId="6864" xr:uid="{00000000-0005-0000-0000-0000509A0000}"/>
    <cellStyle name="Normal 8 3 2 2 2 2 4 2" xfId="15537" xr:uid="{00000000-0005-0000-0000-0000519A0000}"/>
    <cellStyle name="Normal 8 3 2 2 2 2 4 2 2" xfId="32890" xr:uid="{00000000-0005-0000-0000-0000529A0000}"/>
    <cellStyle name="Normal 8 3 2 2 2 2 4 2 3" xfId="50236" xr:uid="{00000000-0005-0000-0000-0000539A0000}"/>
    <cellStyle name="Normal 8 3 2 2 2 2 4 3" xfId="24217" xr:uid="{00000000-0005-0000-0000-0000549A0000}"/>
    <cellStyle name="Normal 8 3 2 2 2 2 4 4" xfId="41563" xr:uid="{00000000-0005-0000-0000-0000559A0000}"/>
    <cellStyle name="Normal 8 3 2 2 2 2 5" xfId="3630" xr:uid="{00000000-0005-0000-0000-0000569A0000}"/>
    <cellStyle name="Normal 8 3 2 2 2 2 5 2" xfId="12303" xr:uid="{00000000-0005-0000-0000-0000579A0000}"/>
    <cellStyle name="Normal 8 3 2 2 2 2 5 2 2" xfId="29656" xr:uid="{00000000-0005-0000-0000-0000589A0000}"/>
    <cellStyle name="Normal 8 3 2 2 2 2 5 2 3" xfId="47002" xr:uid="{00000000-0005-0000-0000-0000599A0000}"/>
    <cellStyle name="Normal 8 3 2 2 2 2 5 3" xfId="20983" xr:uid="{00000000-0005-0000-0000-00005A9A0000}"/>
    <cellStyle name="Normal 8 3 2 2 2 2 5 4" xfId="38329" xr:uid="{00000000-0005-0000-0000-00005B9A0000}"/>
    <cellStyle name="Normal 8 3 2 2 2 2 6" xfId="9755" xr:uid="{00000000-0005-0000-0000-00005C9A0000}"/>
    <cellStyle name="Normal 8 3 2 2 2 2 6 2" xfId="27108" xr:uid="{00000000-0005-0000-0000-00005D9A0000}"/>
    <cellStyle name="Normal 8 3 2 2 2 2 6 3" xfId="44454" xr:uid="{00000000-0005-0000-0000-00005E9A0000}"/>
    <cellStyle name="Normal 8 3 2 2 2 2 7" xfId="18435" xr:uid="{00000000-0005-0000-0000-00005F9A0000}"/>
    <cellStyle name="Normal 8 3 2 2 2 2 8" xfId="35781" xr:uid="{00000000-0005-0000-0000-0000609A0000}"/>
    <cellStyle name="Normal 8 3 2 2 2 3" xfId="592" xr:uid="{00000000-0005-0000-0000-0000619A0000}"/>
    <cellStyle name="Normal 8 3 2 2 2 3 2" xfId="2405" xr:uid="{00000000-0005-0000-0000-0000629A0000}"/>
    <cellStyle name="Normal 8 3 2 2 2 3 2 2" xfId="8187" xr:uid="{00000000-0005-0000-0000-0000639A0000}"/>
    <cellStyle name="Normal 8 3 2 2 2 3 2 2 2" xfId="16860" xr:uid="{00000000-0005-0000-0000-0000649A0000}"/>
    <cellStyle name="Normal 8 3 2 2 2 3 2 2 2 2" xfId="34213" xr:uid="{00000000-0005-0000-0000-0000659A0000}"/>
    <cellStyle name="Normal 8 3 2 2 2 3 2 2 2 3" xfId="51559" xr:uid="{00000000-0005-0000-0000-0000669A0000}"/>
    <cellStyle name="Normal 8 3 2 2 2 3 2 2 3" xfId="25540" xr:uid="{00000000-0005-0000-0000-0000679A0000}"/>
    <cellStyle name="Normal 8 3 2 2 2 3 2 2 4" xfId="42886" xr:uid="{00000000-0005-0000-0000-0000689A0000}"/>
    <cellStyle name="Normal 8 3 2 2 2 3 2 3" xfId="5688" xr:uid="{00000000-0005-0000-0000-0000699A0000}"/>
    <cellStyle name="Normal 8 3 2 2 2 3 2 3 2" xfId="14361" xr:uid="{00000000-0005-0000-0000-00006A9A0000}"/>
    <cellStyle name="Normal 8 3 2 2 2 3 2 3 2 2" xfId="31714" xr:uid="{00000000-0005-0000-0000-00006B9A0000}"/>
    <cellStyle name="Normal 8 3 2 2 2 3 2 3 2 3" xfId="49060" xr:uid="{00000000-0005-0000-0000-00006C9A0000}"/>
    <cellStyle name="Normal 8 3 2 2 2 3 2 3 3" xfId="23041" xr:uid="{00000000-0005-0000-0000-00006D9A0000}"/>
    <cellStyle name="Normal 8 3 2 2 2 3 2 3 4" xfId="40387" xr:uid="{00000000-0005-0000-0000-00006E9A0000}"/>
    <cellStyle name="Normal 8 3 2 2 2 3 2 4" xfId="11078" xr:uid="{00000000-0005-0000-0000-00006F9A0000}"/>
    <cellStyle name="Normal 8 3 2 2 2 3 2 4 2" xfId="28431" xr:uid="{00000000-0005-0000-0000-0000709A0000}"/>
    <cellStyle name="Normal 8 3 2 2 2 3 2 4 3" xfId="45777" xr:uid="{00000000-0005-0000-0000-0000719A0000}"/>
    <cellStyle name="Normal 8 3 2 2 2 3 2 5" xfId="19758" xr:uid="{00000000-0005-0000-0000-0000729A0000}"/>
    <cellStyle name="Normal 8 3 2 2 2 3 2 6" xfId="37104" xr:uid="{00000000-0005-0000-0000-0000739A0000}"/>
    <cellStyle name="Normal 8 3 2 2 2 3 3" xfId="6374" xr:uid="{00000000-0005-0000-0000-0000749A0000}"/>
    <cellStyle name="Normal 8 3 2 2 2 3 3 2" xfId="15047" xr:uid="{00000000-0005-0000-0000-0000759A0000}"/>
    <cellStyle name="Normal 8 3 2 2 2 3 3 2 2" xfId="32400" xr:uid="{00000000-0005-0000-0000-0000769A0000}"/>
    <cellStyle name="Normal 8 3 2 2 2 3 3 2 3" xfId="49746" xr:uid="{00000000-0005-0000-0000-0000779A0000}"/>
    <cellStyle name="Normal 8 3 2 2 2 3 3 3" xfId="23727" xr:uid="{00000000-0005-0000-0000-0000789A0000}"/>
    <cellStyle name="Normal 8 3 2 2 2 3 3 4" xfId="41073" xr:uid="{00000000-0005-0000-0000-0000799A0000}"/>
    <cellStyle name="Normal 8 3 2 2 2 3 4" xfId="4218" xr:uid="{00000000-0005-0000-0000-00007A9A0000}"/>
    <cellStyle name="Normal 8 3 2 2 2 3 4 2" xfId="12891" xr:uid="{00000000-0005-0000-0000-00007B9A0000}"/>
    <cellStyle name="Normal 8 3 2 2 2 3 4 2 2" xfId="30244" xr:uid="{00000000-0005-0000-0000-00007C9A0000}"/>
    <cellStyle name="Normal 8 3 2 2 2 3 4 2 3" xfId="47590" xr:uid="{00000000-0005-0000-0000-00007D9A0000}"/>
    <cellStyle name="Normal 8 3 2 2 2 3 4 3" xfId="21571" xr:uid="{00000000-0005-0000-0000-00007E9A0000}"/>
    <cellStyle name="Normal 8 3 2 2 2 3 4 4" xfId="38917" xr:uid="{00000000-0005-0000-0000-00007F9A0000}"/>
    <cellStyle name="Normal 8 3 2 2 2 3 5" xfId="9265" xr:uid="{00000000-0005-0000-0000-0000809A0000}"/>
    <cellStyle name="Normal 8 3 2 2 2 3 5 2" xfId="26618" xr:uid="{00000000-0005-0000-0000-0000819A0000}"/>
    <cellStyle name="Normal 8 3 2 2 2 3 5 3" xfId="43964" xr:uid="{00000000-0005-0000-0000-0000829A0000}"/>
    <cellStyle name="Normal 8 3 2 2 2 3 6" xfId="17945" xr:uid="{00000000-0005-0000-0000-0000839A0000}"/>
    <cellStyle name="Normal 8 3 2 2 2 3 7" xfId="35291" xr:uid="{00000000-0005-0000-0000-0000849A0000}"/>
    <cellStyle name="Normal 8 3 2 2 2 4" xfId="2160" xr:uid="{00000000-0005-0000-0000-0000859A0000}"/>
    <cellStyle name="Normal 8 3 2 2 2 4 2" xfId="7942" xr:uid="{00000000-0005-0000-0000-0000869A0000}"/>
    <cellStyle name="Normal 8 3 2 2 2 4 2 2" xfId="16615" xr:uid="{00000000-0005-0000-0000-0000879A0000}"/>
    <cellStyle name="Normal 8 3 2 2 2 4 2 2 2" xfId="33968" xr:uid="{00000000-0005-0000-0000-0000889A0000}"/>
    <cellStyle name="Normal 8 3 2 2 2 4 2 2 3" xfId="51314" xr:uid="{00000000-0005-0000-0000-0000899A0000}"/>
    <cellStyle name="Normal 8 3 2 2 2 4 2 3" xfId="25295" xr:uid="{00000000-0005-0000-0000-00008A9A0000}"/>
    <cellStyle name="Normal 8 3 2 2 2 4 2 4" xfId="42641" xr:uid="{00000000-0005-0000-0000-00008B9A0000}"/>
    <cellStyle name="Normal 8 3 2 2 2 4 3" xfId="3973" xr:uid="{00000000-0005-0000-0000-00008C9A0000}"/>
    <cellStyle name="Normal 8 3 2 2 2 4 3 2" xfId="12646" xr:uid="{00000000-0005-0000-0000-00008D9A0000}"/>
    <cellStyle name="Normal 8 3 2 2 2 4 3 2 2" xfId="29999" xr:uid="{00000000-0005-0000-0000-00008E9A0000}"/>
    <cellStyle name="Normal 8 3 2 2 2 4 3 2 3" xfId="47345" xr:uid="{00000000-0005-0000-0000-00008F9A0000}"/>
    <cellStyle name="Normal 8 3 2 2 2 4 3 3" xfId="21326" xr:uid="{00000000-0005-0000-0000-0000909A0000}"/>
    <cellStyle name="Normal 8 3 2 2 2 4 3 4" xfId="38672" xr:uid="{00000000-0005-0000-0000-0000919A0000}"/>
    <cellStyle name="Normal 8 3 2 2 2 4 4" xfId="10833" xr:uid="{00000000-0005-0000-0000-0000929A0000}"/>
    <cellStyle name="Normal 8 3 2 2 2 4 4 2" xfId="28186" xr:uid="{00000000-0005-0000-0000-0000939A0000}"/>
    <cellStyle name="Normal 8 3 2 2 2 4 4 3" xfId="45532" xr:uid="{00000000-0005-0000-0000-0000949A0000}"/>
    <cellStyle name="Normal 8 3 2 2 2 4 5" xfId="19513" xr:uid="{00000000-0005-0000-0000-0000959A0000}"/>
    <cellStyle name="Normal 8 3 2 2 2 4 6" xfId="36859" xr:uid="{00000000-0005-0000-0000-0000969A0000}"/>
    <cellStyle name="Normal 8 3 2 2 2 5" xfId="1327" xr:uid="{00000000-0005-0000-0000-0000979A0000}"/>
    <cellStyle name="Normal 8 3 2 2 2 5 2" xfId="7109" xr:uid="{00000000-0005-0000-0000-0000989A0000}"/>
    <cellStyle name="Normal 8 3 2 2 2 5 2 2" xfId="15782" xr:uid="{00000000-0005-0000-0000-0000999A0000}"/>
    <cellStyle name="Normal 8 3 2 2 2 5 2 2 2" xfId="33135" xr:uid="{00000000-0005-0000-0000-00009A9A0000}"/>
    <cellStyle name="Normal 8 3 2 2 2 5 2 2 3" xfId="50481" xr:uid="{00000000-0005-0000-0000-00009B9A0000}"/>
    <cellStyle name="Normal 8 3 2 2 2 5 2 3" xfId="24462" xr:uid="{00000000-0005-0000-0000-00009C9A0000}"/>
    <cellStyle name="Normal 8 3 2 2 2 5 2 4" xfId="41808" xr:uid="{00000000-0005-0000-0000-00009D9A0000}"/>
    <cellStyle name="Normal 8 3 2 2 2 5 3" xfId="4953" xr:uid="{00000000-0005-0000-0000-00009E9A0000}"/>
    <cellStyle name="Normal 8 3 2 2 2 5 3 2" xfId="13626" xr:uid="{00000000-0005-0000-0000-00009F9A0000}"/>
    <cellStyle name="Normal 8 3 2 2 2 5 3 2 2" xfId="30979" xr:uid="{00000000-0005-0000-0000-0000A09A0000}"/>
    <cellStyle name="Normal 8 3 2 2 2 5 3 2 3" xfId="48325" xr:uid="{00000000-0005-0000-0000-0000A19A0000}"/>
    <cellStyle name="Normal 8 3 2 2 2 5 3 3" xfId="22306" xr:uid="{00000000-0005-0000-0000-0000A29A0000}"/>
    <cellStyle name="Normal 8 3 2 2 2 5 3 4" xfId="39652" xr:uid="{00000000-0005-0000-0000-0000A39A0000}"/>
    <cellStyle name="Normal 8 3 2 2 2 5 4" xfId="10000" xr:uid="{00000000-0005-0000-0000-0000A49A0000}"/>
    <cellStyle name="Normal 8 3 2 2 2 5 4 2" xfId="27353" xr:uid="{00000000-0005-0000-0000-0000A59A0000}"/>
    <cellStyle name="Normal 8 3 2 2 2 5 4 3" xfId="44699" xr:uid="{00000000-0005-0000-0000-0000A69A0000}"/>
    <cellStyle name="Normal 8 3 2 2 2 5 5" xfId="18680" xr:uid="{00000000-0005-0000-0000-0000A79A0000}"/>
    <cellStyle name="Normal 8 3 2 2 2 5 6" xfId="36026" xr:uid="{00000000-0005-0000-0000-0000A89A0000}"/>
    <cellStyle name="Normal 8 3 2 2 2 6" xfId="6129" xr:uid="{00000000-0005-0000-0000-0000A99A0000}"/>
    <cellStyle name="Normal 8 3 2 2 2 6 2" xfId="14802" xr:uid="{00000000-0005-0000-0000-0000AA9A0000}"/>
    <cellStyle name="Normal 8 3 2 2 2 6 2 2" xfId="32155" xr:uid="{00000000-0005-0000-0000-0000AB9A0000}"/>
    <cellStyle name="Normal 8 3 2 2 2 6 2 3" xfId="49501" xr:uid="{00000000-0005-0000-0000-0000AC9A0000}"/>
    <cellStyle name="Normal 8 3 2 2 2 6 3" xfId="23482" xr:uid="{00000000-0005-0000-0000-0000AD9A0000}"/>
    <cellStyle name="Normal 8 3 2 2 2 6 4" xfId="40828" xr:uid="{00000000-0005-0000-0000-0000AE9A0000}"/>
    <cellStyle name="Normal 8 3 2 2 2 7" xfId="3140" xr:uid="{00000000-0005-0000-0000-0000AF9A0000}"/>
    <cellStyle name="Normal 8 3 2 2 2 7 2" xfId="11813" xr:uid="{00000000-0005-0000-0000-0000B09A0000}"/>
    <cellStyle name="Normal 8 3 2 2 2 7 2 2" xfId="29166" xr:uid="{00000000-0005-0000-0000-0000B19A0000}"/>
    <cellStyle name="Normal 8 3 2 2 2 7 2 3" xfId="46512" xr:uid="{00000000-0005-0000-0000-0000B29A0000}"/>
    <cellStyle name="Normal 8 3 2 2 2 7 3" xfId="20493" xr:uid="{00000000-0005-0000-0000-0000B39A0000}"/>
    <cellStyle name="Normal 8 3 2 2 2 7 4" xfId="37839" xr:uid="{00000000-0005-0000-0000-0000B49A0000}"/>
    <cellStyle name="Normal 8 3 2 2 2 8" xfId="9020" xr:uid="{00000000-0005-0000-0000-0000B59A0000}"/>
    <cellStyle name="Normal 8 3 2 2 2 8 2" xfId="26373" xr:uid="{00000000-0005-0000-0000-0000B69A0000}"/>
    <cellStyle name="Normal 8 3 2 2 2 8 3" xfId="43719" xr:uid="{00000000-0005-0000-0000-0000B79A0000}"/>
    <cellStyle name="Normal 8 3 2 2 2 9" xfId="17700" xr:uid="{00000000-0005-0000-0000-0000B89A0000}"/>
    <cellStyle name="Normal 8 3 2 2 3" xfId="249" xr:uid="{00000000-0005-0000-0000-0000B99A0000}"/>
    <cellStyle name="Normal 8 3 2 2 3 10" xfId="34948" xr:uid="{00000000-0005-0000-0000-0000BA9A0000}"/>
    <cellStyle name="Normal 8 3 2 2 3 2" xfId="984" xr:uid="{00000000-0005-0000-0000-0000BB9A0000}"/>
    <cellStyle name="Normal 8 3 2 2 3 2 2" xfId="2797" xr:uid="{00000000-0005-0000-0000-0000BC9A0000}"/>
    <cellStyle name="Normal 8 3 2 2 3 2 2 2" xfId="8579" xr:uid="{00000000-0005-0000-0000-0000BD9A0000}"/>
    <cellStyle name="Normal 8 3 2 2 3 2 2 2 2" xfId="17252" xr:uid="{00000000-0005-0000-0000-0000BE9A0000}"/>
    <cellStyle name="Normal 8 3 2 2 3 2 2 2 2 2" xfId="34605" xr:uid="{00000000-0005-0000-0000-0000BF9A0000}"/>
    <cellStyle name="Normal 8 3 2 2 3 2 2 2 2 3" xfId="51951" xr:uid="{00000000-0005-0000-0000-0000C09A0000}"/>
    <cellStyle name="Normal 8 3 2 2 3 2 2 2 3" xfId="25932" xr:uid="{00000000-0005-0000-0000-0000C19A0000}"/>
    <cellStyle name="Normal 8 3 2 2 3 2 2 2 4" xfId="43278" xr:uid="{00000000-0005-0000-0000-0000C29A0000}"/>
    <cellStyle name="Normal 8 3 2 2 3 2 2 3" xfId="4610" xr:uid="{00000000-0005-0000-0000-0000C39A0000}"/>
    <cellStyle name="Normal 8 3 2 2 3 2 2 3 2" xfId="13283" xr:uid="{00000000-0005-0000-0000-0000C49A0000}"/>
    <cellStyle name="Normal 8 3 2 2 3 2 2 3 2 2" xfId="30636" xr:uid="{00000000-0005-0000-0000-0000C59A0000}"/>
    <cellStyle name="Normal 8 3 2 2 3 2 2 3 2 3" xfId="47982" xr:uid="{00000000-0005-0000-0000-0000C69A0000}"/>
    <cellStyle name="Normal 8 3 2 2 3 2 2 3 3" xfId="21963" xr:uid="{00000000-0005-0000-0000-0000C79A0000}"/>
    <cellStyle name="Normal 8 3 2 2 3 2 2 3 4" xfId="39309" xr:uid="{00000000-0005-0000-0000-0000C89A0000}"/>
    <cellStyle name="Normal 8 3 2 2 3 2 2 4" xfId="11470" xr:uid="{00000000-0005-0000-0000-0000C99A0000}"/>
    <cellStyle name="Normal 8 3 2 2 3 2 2 4 2" xfId="28823" xr:uid="{00000000-0005-0000-0000-0000CA9A0000}"/>
    <cellStyle name="Normal 8 3 2 2 3 2 2 4 3" xfId="46169" xr:uid="{00000000-0005-0000-0000-0000CB9A0000}"/>
    <cellStyle name="Normal 8 3 2 2 3 2 2 5" xfId="20150" xr:uid="{00000000-0005-0000-0000-0000CC9A0000}"/>
    <cellStyle name="Normal 8 3 2 2 3 2 2 6" xfId="37496" xr:uid="{00000000-0005-0000-0000-0000CD9A0000}"/>
    <cellStyle name="Normal 8 3 2 2 3 2 3" xfId="1719" xr:uid="{00000000-0005-0000-0000-0000CE9A0000}"/>
    <cellStyle name="Normal 8 3 2 2 3 2 3 2" xfId="7501" xr:uid="{00000000-0005-0000-0000-0000CF9A0000}"/>
    <cellStyle name="Normal 8 3 2 2 3 2 3 2 2" xfId="16174" xr:uid="{00000000-0005-0000-0000-0000D09A0000}"/>
    <cellStyle name="Normal 8 3 2 2 3 2 3 2 2 2" xfId="33527" xr:uid="{00000000-0005-0000-0000-0000D19A0000}"/>
    <cellStyle name="Normal 8 3 2 2 3 2 3 2 2 3" xfId="50873" xr:uid="{00000000-0005-0000-0000-0000D29A0000}"/>
    <cellStyle name="Normal 8 3 2 2 3 2 3 2 3" xfId="24854" xr:uid="{00000000-0005-0000-0000-0000D39A0000}"/>
    <cellStyle name="Normal 8 3 2 2 3 2 3 2 4" xfId="42200" xr:uid="{00000000-0005-0000-0000-0000D49A0000}"/>
    <cellStyle name="Normal 8 3 2 2 3 2 3 3" xfId="5345" xr:uid="{00000000-0005-0000-0000-0000D59A0000}"/>
    <cellStyle name="Normal 8 3 2 2 3 2 3 3 2" xfId="14018" xr:uid="{00000000-0005-0000-0000-0000D69A0000}"/>
    <cellStyle name="Normal 8 3 2 2 3 2 3 3 2 2" xfId="31371" xr:uid="{00000000-0005-0000-0000-0000D79A0000}"/>
    <cellStyle name="Normal 8 3 2 2 3 2 3 3 2 3" xfId="48717" xr:uid="{00000000-0005-0000-0000-0000D89A0000}"/>
    <cellStyle name="Normal 8 3 2 2 3 2 3 3 3" xfId="22698" xr:uid="{00000000-0005-0000-0000-0000D99A0000}"/>
    <cellStyle name="Normal 8 3 2 2 3 2 3 3 4" xfId="40044" xr:uid="{00000000-0005-0000-0000-0000DA9A0000}"/>
    <cellStyle name="Normal 8 3 2 2 3 2 3 4" xfId="10392" xr:uid="{00000000-0005-0000-0000-0000DB9A0000}"/>
    <cellStyle name="Normal 8 3 2 2 3 2 3 4 2" xfId="27745" xr:uid="{00000000-0005-0000-0000-0000DC9A0000}"/>
    <cellStyle name="Normal 8 3 2 2 3 2 3 4 3" xfId="45091" xr:uid="{00000000-0005-0000-0000-0000DD9A0000}"/>
    <cellStyle name="Normal 8 3 2 2 3 2 3 5" xfId="19072" xr:uid="{00000000-0005-0000-0000-0000DE9A0000}"/>
    <cellStyle name="Normal 8 3 2 2 3 2 3 6" xfId="36418" xr:uid="{00000000-0005-0000-0000-0000DF9A0000}"/>
    <cellStyle name="Normal 8 3 2 2 3 2 4" xfId="6766" xr:uid="{00000000-0005-0000-0000-0000E09A0000}"/>
    <cellStyle name="Normal 8 3 2 2 3 2 4 2" xfId="15439" xr:uid="{00000000-0005-0000-0000-0000E19A0000}"/>
    <cellStyle name="Normal 8 3 2 2 3 2 4 2 2" xfId="32792" xr:uid="{00000000-0005-0000-0000-0000E29A0000}"/>
    <cellStyle name="Normal 8 3 2 2 3 2 4 2 3" xfId="50138" xr:uid="{00000000-0005-0000-0000-0000E39A0000}"/>
    <cellStyle name="Normal 8 3 2 2 3 2 4 3" xfId="24119" xr:uid="{00000000-0005-0000-0000-0000E49A0000}"/>
    <cellStyle name="Normal 8 3 2 2 3 2 4 4" xfId="41465" xr:uid="{00000000-0005-0000-0000-0000E59A0000}"/>
    <cellStyle name="Normal 8 3 2 2 3 2 5" xfId="3532" xr:uid="{00000000-0005-0000-0000-0000E69A0000}"/>
    <cellStyle name="Normal 8 3 2 2 3 2 5 2" xfId="12205" xr:uid="{00000000-0005-0000-0000-0000E79A0000}"/>
    <cellStyle name="Normal 8 3 2 2 3 2 5 2 2" xfId="29558" xr:uid="{00000000-0005-0000-0000-0000E89A0000}"/>
    <cellStyle name="Normal 8 3 2 2 3 2 5 2 3" xfId="46904" xr:uid="{00000000-0005-0000-0000-0000E99A0000}"/>
    <cellStyle name="Normal 8 3 2 2 3 2 5 3" xfId="20885" xr:uid="{00000000-0005-0000-0000-0000EA9A0000}"/>
    <cellStyle name="Normal 8 3 2 2 3 2 5 4" xfId="38231" xr:uid="{00000000-0005-0000-0000-0000EB9A0000}"/>
    <cellStyle name="Normal 8 3 2 2 3 2 6" xfId="9657" xr:uid="{00000000-0005-0000-0000-0000EC9A0000}"/>
    <cellStyle name="Normal 8 3 2 2 3 2 6 2" xfId="27010" xr:uid="{00000000-0005-0000-0000-0000ED9A0000}"/>
    <cellStyle name="Normal 8 3 2 2 3 2 6 3" xfId="44356" xr:uid="{00000000-0005-0000-0000-0000EE9A0000}"/>
    <cellStyle name="Normal 8 3 2 2 3 2 7" xfId="18337" xr:uid="{00000000-0005-0000-0000-0000EF9A0000}"/>
    <cellStyle name="Normal 8 3 2 2 3 2 8" xfId="35683" xr:uid="{00000000-0005-0000-0000-0000F09A0000}"/>
    <cellStyle name="Normal 8 3 2 2 3 3" xfId="739" xr:uid="{00000000-0005-0000-0000-0000F19A0000}"/>
    <cellStyle name="Normal 8 3 2 2 3 3 2" xfId="2552" xr:uid="{00000000-0005-0000-0000-0000F29A0000}"/>
    <cellStyle name="Normal 8 3 2 2 3 3 2 2" xfId="8334" xr:uid="{00000000-0005-0000-0000-0000F39A0000}"/>
    <cellStyle name="Normal 8 3 2 2 3 3 2 2 2" xfId="17007" xr:uid="{00000000-0005-0000-0000-0000F49A0000}"/>
    <cellStyle name="Normal 8 3 2 2 3 3 2 2 2 2" xfId="34360" xr:uid="{00000000-0005-0000-0000-0000F59A0000}"/>
    <cellStyle name="Normal 8 3 2 2 3 3 2 2 2 3" xfId="51706" xr:uid="{00000000-0005-0000-0000-0000F69A0000}"/>
    <cellStyle name="Normal 8 3 2 2 3 3 2 2 3" xfId="25687" xr:uid="{00000000-0005-0000-0000-0000F79A0000}"/>
    <cellStyle name="Normal 8 3 2 2 3 3 2 2 4" xfId="43033" xr:uid="{00000000-0005-0000-0000-0000F89A0000}"/>
    <cellStyle name="Normal 8 3 2 2 3 3 2 3" xfId="5786" xr:uid="{00000000-0005-0000-0000-0000F99A0000}"/>
    <cellStyle name="Normal 8 3 2 2 3 3 2 3 2" xfId="14459" xr:uid="{00000000-0005-0000-0000-0000FA9A0000}"/>
    <cellStyle name="Normal 8 3 2 2 3 3 2 3 2 2" xfId="31812" xr:uid="{00000000-0005-0000-0000-0000FB9A0000}"/>
    <cellStyle name="Normal 8 3 2 2 3 3 2 3 2 3" xfId="49158" xr:uid="{00000000-0005-0000-0000-0000FC9A0000}"/>
    <cellStyle name="Normal 8 3 2 2 3 3 2 3 3" xfId="23139" xr:uid="{00000000-0005-0000-0000-0000FD9A0000}"/>
    <cellStyle name="Normal 8 3 2 2 3 3 2 3 4" xfId="40485" xr:uid="{00000000-0005-0000-0000-0000FE9A0000}"/>
    <cellStyle name="Normal 8 3 2 2 3 3 2 4" xfId="11225" xr:uid="{00000000-0005-0000-0000-0000FF9A0000}"/>
    <cellStyle name="Normal 8 3 2 2 3 3 2 4 2" xfId="28578" xr:uid="{00000000-0005-0000-0000-0000009B0000}"/>
    <cellStyle name="Normal 8 3 2 2 3 3 2 4 3" xfId="45924" xr:uid="{00000000-0005-0000-0000-0000019B0000}"/>
    <cellStyle name="Normal 8 3 2 2 3 3 2 5" xfId="19905" xr:uid="{00000000-0005-0000-0000-0000029B0000}"/>
    <cellStyle name="Normal 8 3 2 2 3 3 2 6" xfId="37251" xr:uid="{00000000-0005-0000-0000-0000039B0000}"/>
    <cellStyle name="Normal 8 3 2 2 3 3 3" xfId="6521" xr:uid="{00000000-0005-0000-0000-0000049B0000}"/>
    <cellStyle name="Normal 8 3 2 2 3 3 3 2" xfId="15194" xr:uid="{00000000-0005-0000-0000-0000059B0000}"/>
    <cellStyle name="Normal 8 3 2 2 3 3 3 2 2" xfId="32547" xr:uid="{00000000-0005-0000-0000-0000069B0000}"/>
    <cellStyle name="Normal 8 3 2 2 3 3 3 2 3" xfId="49893" xr:uid="{00000000-0005-0000-0000-0000079B0000}"/>
    <cellStyle name="Normal 8 3 2 2 3 3 3 3" xfId="23874" xr:uid="{00000000-0005-0000-0000-0000089B0000}"/>
    <cellStyle name="Normal 8 3 2 2 3 3 3 4" xfId="41220" xr:uid="{00000000-0005-0000-0000-0000099B0000}"/>
    <cellStyle name="Normal 8 3 2 2 3 3 4" xfId="4365" xr:uid="{00000000-0005-0000-0000-00000A9B0000}"/>
    <cellStyle name="Normal 8 3 2 2 3 3 4 2" xfId="13038" xr:uid="{00000000-0005-0000-0000-00000B9B0000}"/>
    <cellStyle name="Normal 8 3 2 2 3 3 4 2 2" xfId="30391" xr:uid="{00000000-0005-0000-0000-00000C9B0000}"/>
    <cellStyle name="Normal 8 3 2 2 3 3 4 2 3" xfId="47737" xr:uid="{00000000-0005-0000-0000-00000D9B0000}"/>
    <cellStyle name="Normal 8 3 2 2 3 3 4 3" xfId="21718" xr:uid="{00000000-0005-0000-0000-00000E9B0000}"/>
    <cellStyle name="Normal 8 3 2 2 3 3 4 4" xfId="39064" xr:uid="{00000000-0005-0000-0000-00000F9B0000}"/>
    <cellStyle name="Normal 8 3 2 2 3 3 5" xfId="9412" xr:uid="{00000000-0005-0000-0000-0000109B0000}"/>
    <cellStyle name="Normal 8 3 2 2 3 3 5 2" xfId="26765" xr:uid="{00000000-0005-0000-0000-0000119B0000}"/>
    <cellStyle name="Normal 8 3 2 2 3 3 5 3" xfId="44111" xr:uid="{00000000-0005-0000-0000-0000129B0000}"/>
    <cellStyle name="Normal 8 3 2 2 3 3 6" xfId="18092" xr:uid="{00000000-0005-0000-0000-0000139B0000}"/>
    <cellStyle name="Normal 8 3 2 2 3 3 7" xfId="35438" xr:uid="{00000000-0005-0000-0000-0000149B0000}"/>
    <cellStyle name="Normal 8 3 2 2 3 4" xfId="2062" xr:uid="{00000000-0005-0000-0000-0000159B0000}"/>
    <cellStyle name="Normal 8 3 2 2 3 4 2" xfId="7844" xr:uid="{00000000-0005-0000-0000-0000169B0000}"/>
    <cellStyle name="Normal 8 3 2 2 3 4 2 2" xfId="16517" xr:uid="{00000000-0005-0000-0000-0000179B0000}"/>
    <cellStyle name="Normal 8 3 2 2 3 4 2 2 2" xfId="33870" xr:uid="{00000000-0005-0000-0000-0000189B0000}"/>
    <cellStyle name="Normal 8 3 2 2 3 4 2 2 3" xfId="51216" xr:uid="{00000000-0005-0000-0000-0000199B0000}"/>
    <cellStyle name="Normal 8 3 2 2 3 4 2 3" xfId="25197" xr:uid="{00000000-0005-0000-0000-00001A9B0000}"/>
    <cellStyle name="Normal 8 3 2 2 3 4 2 4" xfId="42543" xr:uid="{00000000-0005-0000-0000-00001B9B0000}"/>
    <cellStyle name="Normal 8 3 2 2 3 4 3" xfId="3875" xr:uid="{00000000-0005-0000-0000-00001C9B0000}"/>
    <cellStyle name="Normal 8 3 2 2 3 4 3 2" xfId="12548" xr:uid="{00000000-0005-0000-0000-00001D9B0000}"/>
    <cellStyle name="Normal 8 3 2 2 3 4 3 2 2" xfId="29901" xr:uid="{00000000-0005-0000-0000-00001E9B0000}"/>
    <cellStyle name="Normal 8 3 2 2 3 4 3 2 3" xfId="47247" xr:uid="{00000000-0005-0000-0000-00001F9B0000}"/>
    <cellStyle name="Normal 8 3 2 2 3 4 3 3" xfId="21228" xr:uid="{00000000-0005-0000-0000-0000209B0000}"/>
    <cellStyle name="Normal 8 3 2 2 3 4 3 4" xfId="38574" xr:uid="{00000000-0005-0000-0000-0000219B0000}"/>
    <cellStyle name="Normal 8 3 2 2 3 4 4" xfId="10735" xr:uid="{00000000-0005-0000-0000-0000229B0000}"/>
    <cellStyle name="Normal 8 3 2 2 3 4 4 2" xfId="28088" xr:uid="{00000000-0005-0000-0000-0000239B0000}"/>
    <cellStyle name="Normal 8 3 2 2 3 4 4 3" xfId="45434" xr:uid="{00000000-0005-0000-0000-0000249B0000}"/>
    <cellStyle name="Normal 8 3 2 2 3 4 5" xfId="19415" xr:uid="{00000000-0005-0000-0000-0000259B0000}"/>
    <cellStyle name="Normal 8 3 2 2 3 4 6" xfId="36761" xr:uid="{00000000-0005-0000-0000-0000269B0000}"/>
    <cellStyle name="Normal 8 3 2 2 3 5" xfId="1474" xr:uid="{00000000-0005-0000-0000-0000279B0000}"/>
    <cellStyle name="Normal 8 3 2 2 3 5 2" xfId="7256" xr:uid="{00000000-0005-0000-0000-0000289B0000}"/>
    <cellStyle name="Normal 8 3 2 2 3 5 2 2" xfId="15929" xr:uid="{00000000-0005-0000-0000-0000299B0000}"/>
    <cellStyle name="Normal 8 3 2 2 3 5 2 2 2" xfId="33282" xr:uid="{00000000-0005-0000-0000-00002A9B0000}"/>
    <cellStyle name="Normal 8 3 2 2 3 5 2 2 3" xfId="50628" xr:uid="{00000000-0005-0000-0000-00002B9B0000}"/>
    <cellStyle name="Normal 8 3 2 2 3 5 2 3" xfId="24609" xr:uid="{00000000-0005-0000-0000-00002C9B0000}"/>
    <cellStyle name="Normal 8 3 2 2 3 5 2 4" xfId="41955" xr:uid="{00000000-0005-0000-0000-00002D9B0000}"/>
    <cellStyle name="Normal 8 3 2 2 3 5 3" xfId="5100" xr:uid="{00000000-0005-0000-0000-00002E9B0000}"/>
    <cellStyle name="Normal 8 3 2 2 3 5 3 2" xfId="13773" xr:uid="{00000000-0005-0000-0000-00002F9B0000}"/>
    <cellStyle name="Normal 8 3 2 2 3 5 3 2 2" xfId="31126" xr:uid="{00000000-0005-0000-0000-0000309B0000}"/>
    <cellStyle name="Normal 8 3 2 2 3 5 3 2 3" xfId="48472" xr:uid="{00000000-0005-0000-0000-0000319B0000}"/>
    <cellStyle name="Normal 8 3 2 2 3 5 3 3" xfId="22453" xr:uid="{00000000-0005-0000-0000-0000329B0000}"/>
    <cellStyle name="Normal 8 3 2 2 3 5 3 4" xfId="39799" xr:uid="{00000000-0005-0000-0000-0000339B0000}"/>
    <cellStyle name="Normal 8 3 2 2 3 5 4" xfId="10147" xr:uid="{00000000-0005-0000-0000-0000349B0000}"/>
    <cellStyle name="Normal 8 3 2 2 3 5 4 2" xfId="27500" xr:uid="{00000000-0005-0000-0000-0000359B0000}"/>
    <cellStyle name="Normal 8 3 2 2 3 5 4 3" xfId="44846" xr:uid="{00000000-0005-0000-0000-0000369B0000}"/>
    <cellStyle name="Normal 8 3 2 2 3 5 5" xfId="18827" xr:uid="{00000000-0005-0000-0000-0000379B0000}"/>
    <cellStyle name="Normal 8 3 2 2 3 5 6" xfId="36173" xr:uid="{00000000-0005-0000-0000-0000389B0000}"/>
    <cellStyle name="Normal 8 3 2 2 3 6" xfId="6031" xr:uid="{00000000-0005-0000-0000-0000399B0000}"/>
    <cellStyle name="Normal 8 3 2 2 3 6 2" xfId="14704" xr:uid="{00000000-0005-0000-0000-00003A9B0000}"/>
    <cellStyle name="Normal 8 3 2 2 3 6 2 2" xfId="32057" xr:uid="{00000000-0005-0000-0000-00003B9B0000}"/>
    <cellStyle name="Normal 8 3 2 2 3 6 2 3" xfId="49403" xr:uid="{00000000-0005-0000-0000-00003C9B0000}"/>
    <cellStyle name="Normal 8 3 2 2 3 6 3" xfId="23384" xr:uid="{00000000-0005-0000-0000-00003D9B0000}"/>
    <cellStyle name="Normal 8 3 2 2 3 6 4" xfId="40730" xr:uid="{00000000-0005-0000-0000-00003E9B0000}"/>
    <cellStyle name="Normal 8 3 2 2 3 7" xfId="3287" xr:uid="{00000000-0005-0000-0000-00003F9B0000}"/>
    <cellStyle name="Normal 8 3 2 2 3 7 2" xfId="11960" xr:uid="{00000000-0005-0000-0000-0000409B0000}"/>
    <cellStyle name="Normal 8 3 2 2 3 7 2 2" xfId="29313" xr:uid="{00000000-0005-0000-0000-0000419B0000}"/>
    <cellStyle name="Normal 8 3 2 2 3 7 2 3" xfId="46659" xr:uid="{00000000-0005-0000-0000-0000429B0000}"/>
    <cellStyle name="Normal 8 3 2 2 3 7 3" xfId="20640" xr:uid="{00000000-0005-0000-0000-0000439B0000}"/>
    <cellStyle name="Normal 8 3 2 2 3 7 4" xfId="37986" xr:uid="{00000000-0005-0000-0000-0000449B0000}"/>
    <cellStyle name="Normal 8 3 2 2 3 8" xfId="8922" xr:uid="{00000000-0005-0000-0000-0000459B0000}"/>
    <cellStyle name="Normal 8 3 2 2 3 8 2" xfId="26275" xr:uid="{00000000-0005-0000-0000-0000469B0000}"/>
    <cellStyle name="Normal 8 3 2 2 3 8 3" xfId="43621" xr:uid="{00000000-0005-0000-0000-0000479B0000}"/>
    <cellStyle name="Normal 8 3 2 2 3 9" xfId="17602" xr:uid="{00000000-0005-0000-0000-0000489B0000}"/>
    <cellStyle name="Normal 8 3 2 2 4" xfId="837" xr:uid="{00000000-0005-0000-0000-0000499B0000}"/>
    <cellStyle name="Normal 8 3 2 2 4 2" xfId="2650" xr:uid="{00000000-0005-0000-0000-00004A9B0000}"/>
    <cellStyle name="Normal 8 3 2 2 4 2 2" xfId="8432" xr:uid="{00000000-0005-0000-0000-00004B9B0000}"/>
    <cellStyle name="Normal 8 3 2 2 4 2 2 2" xfId="17105" xr:uid="{00000000-0005-0000-0000-00004C9B0000}"/>
    <cellStyle name="Normal 8 3 2 2 4 2 2 2 2" xfId="34458" xr:uid="{00000000-0005-0000-0000-00004D9B0000}"/>
    <cellStyle name="Normal 8 3 2 2 4 2 2 2 3" xfId="51804" xr:uid="{00000000-0005-0000-0000-00004E9B0000}"/>
    <cellStyle name="Normal 8 3 2 2 4 2 2 3" xfId="25785" xr:uid="{00000000-0005-0000-0000-00004F9B0000}"/>
    <cellStyle name="Normal 8 3 2 2 4 2 2 4" xfId="43131" xr:uid="{00000000-0005-0000-0000-0000509B0000}"/>
    <cellStyle name="Normal 8 3 2 2 4 2 3" xfId="4463" xr:uid="{00000000-0005-0000-0000-0000519B0000}"/>
    <cellStyle name="Normal 8 3 2 2 4 2 3 2" xfId="13136" xr:uid="{00000000-0005-0000-0000-0000529B0000}"/>
    <cellStyle name="Normal 8 3 2 2 4 2 3 2 2" xfId="30489" xr:uid="{00000000-0005-0000-0000-0000539B0000}"/>
    <cellStyle name="Normal 8 3 2 2 4 2 3 2 3" xfId="47835" xr:uid="{00000000-0005-0000-0000-0000549B0000}"/>
    <cellStyle name="Normal 8 3 2 2 4 2 3 3" xfId="21816" xr:uid="{00000000-0005-0000-0000-0000559B0000}"/>
    <cellStyle name="Normal 8 3 2 2 4 2 3 4" xfId="39162" xr:uid="{00000000-0005-0000-0000-0000569B0000}"/>
    <cellStyle name="Normal 8 3 2 2 4 2 4" xfId="11323" xr:uid="{00000000-0005-0000-0000-0000579B0000}"/>
    <cellStyle name="Normal 8 3 2 2 4 2 4 2" xfId="28676" xr:uid="{00000000-0005-0000-0000-0000589B0000}"/>
    <cellStyle name="Normal 8 3 2 2 4 2 4 3" xfId="46022" xr:uid="{00000000-0005-0000-0000-0000599B0000}"/>
    <cellStyle name="Normal 8 3 2 2 4 2 5" xfId="20003" xr:uid="{00000000-0005-0000-0000-00005A9B0000}"/>
    <cellStyle name="Normal 8 3 2 2 4 2 6" xfId="37349" xr:uid="{00000000-0005-0000-0000-00005B9B0000}"/>
    <cellStyle name="Normal 8 3 2 2 4 3" xfId="1572" xr:uid="{00000000-0005-0000-0000-00005C9B0000}"/>
    <cellStyle name="Normal 8 3 2 2 4 3 2" xfId="7354" xr:uid="{00000000-0005-0000-0000-00005D9B0000}"/>
    <cellStyle name="Normal 8 3 2 2 4 3 2 2" xfId="16027" xr:uid="{00000000-0005-0000-0000-00005E9B0000}"/>
    <cellStyle name="Normal 8 3 2 2 4 3 2 2 2" xfId="33380" xr:uid="{00000000-0005-0000-0000-00005F9B0000}"/>
    <cellStyle name="Normal 8 3 2 2 4 3 2 2 3" xfId="50726" xr:uid="{00000000-0005-0000-0000-0000609B0000}"/>
    <cellStyle name="Normal 8 3 2 2 4 3 2 3" xfId="24707" xr:uid="{00000000-0005-0000-0000-0000619B0000}"/>
    <cellStyle name="Normal 8 3 2 2 4 3 2 4" xfId="42053" xr:uid="{00000000-0005-0000-0000-0000629B0000}"/>
    <cellStyle name="Normal 8 3 2 2 4 3 3" xfId="5198" xr:uid="{00000000-0005-0000-0000-0000639B0000}"/>
    <cellStyle name="Normal 8 3 2 2 4 3 3 2" xfId="13871" xr:uid="{00000000-0005-0000-0000-0000649B0000}"/>
    <cellStyle name="Normal 8 3 2 2 4 3 3 2 2" xfId="31224" xr:uid="{00000000-0005-0000-0000-0000659B0000}"/>
    <cellStyle name="Normal 8 3 2 2 4 3 3 2 3" xfId="48570" xr:uid="{00000000-0005-0000-0000-0000669B0000}"/>
    <cellStyle name="Normal 8 3 2 2 4 3 3 3" xfId="22551" xr:uid="{00000000-0005-0000-0000-0000679B0000}"/>
    <cellStyle name="Normal 8 3 2 2 4 3 3 4" xfId="39897" xr:uid="{00000000-0005-0000-0000-0000689B0000}"/>
    <cellStyle name="Normal 8 3 2 2 4 3 4" xfId="10245" xr:uid="{00000000-0005-0000-0000-0000699B0000}"/>
    <cellStyle name="Normal 8 3 2 2 4 3 4 2" xfId="27598" xr:uid="{00000000-0005-0000-0000-00006A9B0000}"/>
    <cellStyle name="Normal 8 3 2 2 4 3 4 3" xfId="44944" xr:uid="{00000000-0005-0000-0000-00006B9B0000}"/>
    <cellStyle name="Normal 8 3 2 2 4 3 5" xfId="18925" xr:uid="{00000000-0005-0000-0000-00006C9B0000}"/>
    <cellStyle name="Normal 8 3 2 2 4 3 6" xfId="36271" xr:uid="{00000000-0005-0000-0000-00006D9B0000}"/>
    <cellStyle name="Normal 8 3 2 2 4 4" xfId="6619" xr:uid="{00000000-0005-0000-0000-00006E9B0000}"/>
    <cellStyle name="Normal 8 3 2 2 4 4 2" xfId="15292" xr:uid="{00000000-0005-0000-0000-00006F9B0000}"/>
    <cellStyle name="Normal 8 3 2 2 4 4 2 2" xfId="32645" xr:uid="{00000000-0005-0000-0000-0000709B0000}"/>
    <cellStyle name="Normal 8 3 2 2 4 4 2 3" xfId="49991" xr:uid="{00000000-0005-0000-0000-0000719B0000}"/>
    <cellStyle name="Normal 8 3 2 2 4 4 3" xfId="23972" xr:uid="{00000000-0005-0000-0000-0000729B0000}"/>
    <cellStyle name="Normal 8 3 2 2 4 4 4" xfId="41318" xr:uid="{00000000-0005-0000-0000-0000739B0000}"/>
    <cellStyle name="Normal 8 3 2 2 4 5" xfId="3385" xr:uid="{00000000-0005-0000-0000-0000749B0000}"/>
    <cellStyle name="Normal 8 3 2 2 4 5 2" xfId="12058" xr:uid="{00000000-0005-0000-0000-0000759B0000}"/>
    <cellStyle name="Normal 8 3 2 2 4 5 2 2" xfId="29411" xr:uid="{00000000-0005-0000-0000-0000769B0000}"/>
    <cellStyle name="Normal 8 3 2 2 4 5 2 3" xfId="46757" xr:uid="{00000000-0005-0000-0000-0000779B0000}"/>
    <cellStyle name="Normal 8 3 2 2 4 5 3" xfId="20738" xr:uid="{00000000-0005-0000-0000-0000789B0000}"/>
    <cellStyle name="Normal 8 3 2 2 4 5 4" xfId="38084" xr:uid="{00000000-0005-0000-0000-0000799B0000}"/>
    <cellStyle name="Normal 8 3 2 2 4 6" xfId="9510" xr:uid="{00000000-0005-0000-0000-00007A9B0000}"/>
    <cellStyle name="Normal 8 3 2 2 4 6 2" xfId="26863" xr:uid="{00000000-0005-0000-0000-00007B9B0000}"/>
    <cellStyle name="Normal 8 3 2 2 4 6 3" xfId="44209" xr:uid="{00000000-0005-0000-0000-00007C9B0000}"/>
    <cellStyle name="Normal 8 3 2 2 4 7" xfId="18190" xr:uid="{00000000-0005-0000-0000-00007D9B0000}"/>
    <cellStyle name="Normal 8 3 2 2 4 8" xfId="35536" xr:uid="{00000000-0005-0000-0000-00007E9B0000}"/>
    <cellStyle name="Normal 8 3 2 2 5" xfId="494" xr:uid="{00000000-0005-0000-0000-00007F9B0000}"/>
    <cellStyle name="Normal 8 3 2 2 5 2" xfId="2307" xr:uid="{00000000-0005-0000-0000-0000809B0000}"/>
    <cellStyle name="Normal 8 3 2 2 5 2 2" xfId="8089" xr:uid="{00000000-0005-0000-0000-0000819B0000}"/>
    <cellStyle name="Normal 8 3 2 2 5 2 2 2" xfId="16762" xr:uid="{00000000-0005-0000-0000-0000829B0000}"/>
    <cellStyle name="Normal 8 3 2 2 5 2 2 2 2" xfId="34115" xr:uid="{00000000-0005-0000-0000-0000839B0000}"/>
    <cellStyle name="Normal 8 3 2 2 5 2 2 2 3" xfId="51461" xr:uid="{00000000-0005-0000-0000-0000849B0000}"/>
    <cellStyle name="Normal 8 3 2 2 5 2 2 3" xfId="25442" xr:uid="{00000000-0005-0000-0000-0000859B0000}"/>
    <cellStyle name="Normal 8 3 2 2 5 2 2 4" xfId="42788" xr:uid="{00000000-0005-0000-0000-0000869B0000}"/>
    <cellStyle name="Normal 8 3 2 2 5 2 3" xfId="5590" xr:uid="{00000000-0005-0000-0000-0000879B0000}"/>
    <cellStyle name="Normal 8 3 2 2 5 2 3 2" xfId="14263" xr:uid="{00000000-0005-0000-0000-0000889B0000}"/>
    <cellStyle name="Normal 8 3 2 2 5 2 3 2 2" xfId="31616" xr:uid="{00000000-0005-0000-0000-0000899B0000}"/>
    <cellStyle name="Normal 8 3 2 2 5 2 3 2 3" xfId="48962" xr:uid="{00000000-0005-0000-0000-00008A9B0000}"/>
    <cellStyle name="Normal 8 3 2 2 5 2 3 3" xfId="22943" xr:uid="{00000000-0005-0000-0000-00008B9B0000}"/>
    <cellStyle name="Normal 8 3 2 2 5 2 3 4" xfId="40289" xr:uid="{00000000-0005-0000-0000-00008C9B0000}"/>
    <cellStyle name="Normal 8 3 2 2 5 2 4" xfId="10980" xr:uid="{00000000-0005-0000-0000-00008D9B0000}"/>
    <cellStyle name="Normal 8 3 2 2 5 2 4 2" xfId="28333" xr:uid="{00000000-0005-0000-0000-00008E9B0000}"/>
    <cellStyle name="Normal 8 3 2 2 5 2 4 3" xfId="45679" xr:uid="{00000000-0005-0000-0000-00008F9B0000}"/>
    <cellStyle name="Normal 8 3 2 2 5 2 5" xfId="19660" xr:uid="{00000000-0005-0000-0000-0000909B0000}"/>
    <cellStyle name="Normal 8 3 2 2 5 2 6" xfId="37006" xr:uid="{00000000-0005-0000-0000-0000919B0000}"/>
    <cellStyle name="Normal 8 3 2 2 5 3" xfId="6276" xr:uid="{00000000-0005-0000-0000-0000929B0000}"/>
    <cellStyle name="Normal 8 3 2 2 5 3 2" xfId="14949" xr:uid="{00000000-0005-0000-0000-0000939B0000}"/>
    <cellStyle name="Normal 8 3 2 2 5 3 2 2" xfId="32302" xr:uid="{00000000-0005-0000-0000-0000949B0000}"/>
    <cellStyle name="Normal 8 3 2 2 5 3 2 3" xfId="49648" xr:uid="{00000000-0005-0000-0000-0000959B0000}"/>
    <cellStyle name="Normal 8 3 2 2 5 3 3" xfId="23629" xr:uid="{00000000-0005-0000-0000-0000969B0000}"/>
    <cellStyle name="Normal 8 3 2 2 5 3 4" xfId="40975" xr:uid="{00000000-0005-0000-0000-0000979B0000}"/>
    <cellStyle name="Normal 8 3 2 2 5 4" xfId="4120" xr:uid="{00000000-0005-0000-0000-0000989B0000}"/>
    <cellStyle name="Normal 8 3 2 2 5 4 2" xfId="12793" xr:uid="{00000000-0005-0000-0000-0000999B0000}"/>
    <cellStyle name="Normal 8 3 2 2 5 4 2 2" xfId="30146" xr:uid="{00000000-0005-0000-0000-00009A9B0000}"/>
    <cellStyle name="Normal 8 3 2 2 5 4 2 3" xfId="47492" xr:uid="{00000000-0005-0000-0000-00009B9B0000}"/>
    <cellStyle name="Normal 8 3 2 2 5 4 3" xfId="21473" xr:uid="{00000000-0005-0000-0000-00009C9B0000}"/>
    <cellStyle name="Normal 8 3 2 2 5 4 4" xfId="38819" xr:uid="{00000000-0005-0000-0000-00009D9B0000}"/>
    <cellStyle name="Normal 8 3 2 2 5 5" xfId="9167" xr:uid="{00000000-0005-0000-0000-00009E9B0000}"/>
    <cellStyle name="Normal 8 3 2 2 5 5 2" xfId="26520" xr:uid="{00000000-0005-0000-0000-00009F9B0000}"/>
    <cellStyle name="Normal 8 3 2 2 5 5 3" xfId="43866" xr:uid="{00000000-0005-0000-0000-0000A09B0000}"/>
    <cellStyle name="Normal 8 3 2 2 5 6" xfId="17847" xr:uid="{00000000-0005-0000-0000-0000A19B0000}"/>
    <cellStyle name="Normal 8 3 2 2 5 7" xfId="35193" xr:uid="{00000000-0005-0000-0000-0000A29B0000}"/>
    <cellStyle name="Normal 8 3 2 2 6" xfId="1915" xr:uid="{00000000-0005-0000-0000-0000A39B0000}"/>
    <cellStyle name="Normal 8 3 2 2 6 2" xfId="7697" xr:uid="{00000000-0005-0000-0000-0000A49B0000}"/>
    <cellStyle name="Normal 8 3 2 2 6 2 2" xfId="16370" xr:uid="{00000000-0005-0000-0000-0000A59B0000}"/>
    <cellStyle name="Normal 8 3 2 2 6 2 2 2" xfId="33723" xr:uid="{00000000-0005-0000-0000-0000A69B0000}"/>
    <cellStyle name="Normal 8 3 2 2 6 2 2 3" xfId="51069" xr:uid="{00000000-0005-0000-0000-0000A79B0000}"/>
    <cellStyle name="Normal 8 3 2 2 6 2 3" xfId="25050" xr:uid="{00000000-0005-0000-0000-0000A89B0000}"/>
    <cellStyle name="Normal 8 3 2 2 6 2 4" xfId="42396" xr:uid="{00000000-0005-0000-0000-0000A99B0000}"/>
    <cellStyle name="Normal 8 3 2 2 6 3" xfId="3728" xr:uid="{00000000-0005-0000-0000-0000AA9B0000}"/>
    <cellStyle name="Normal 8 3 2 2 6 3 2" xfId="12401" xr:uid="{00000000-0005-0000-0000-0000AB9B0000}"/>
    <cellStyle name="Normal 8 3 2 2 6 3 2 2" xfId="29754" xr:uid="{00000000-0005-0000-0000-0000AC9B0000}"/>
    <cellStyle name="Normal 8 3 2 2 6 3 2 3" xfId="47100" xr:uid="{00000000-0005-0000-0000-0000AD9B0000}"/>
    <cellStyle name="Normal 8 3 2 2 6 3 3" xfId="21081" xr:uid="{00000000-0005-0000-0000-0000AE9B0000}"/>
    <cellStyle name="Normal 8 3 2 2 6 3 4" xfId="38427" xr:uid="{00000000-0005-0000-0000-0000AF9B0000}"/>
    <cellStyle name="Normal 8 3 2 2 6 4" xfId="10588" xr:uid="{00000000-0005-0000-0000-0000B09B0000}"/>
    <cellStyle name="Normal 8 3 2 2 6 4 2" xfId="27941" xr:uid="{00000000-0005-0000-0000-0000B19B0000}"/>
    <cellStyle name="Normal 8 3 2 2 6 4 3" xfId="45287" xr:uid="{00000000-0005-0000-0000-0000B29B0000}"/>
    <cellStyle name="Normal 8 3 2 2 6 5" xfId="19268" xr:uid="{00000000-0005-0000-0000-0000B39B0000}"/>
    <cellStyle name="Normal 8 3 2 2 6 6" xfId="36614" xr:uid="{00000000-0005-0000-0000-0000B49B0000}"/>
    <cellStyle name="Normal 8 3 2 2 7" xfId="1229" xr:uid="{00000000-0005-0000-0000-0000B59B0000}"/>
    <cellStyle name="Normal 8 3 2 2 7 2" xfId="7011" xr:uid="{00000000-0005-0000-0000-0000B69B0000}"/>
    <cellStyle name="Normal 8 3 2 2 7 2 2" xfId="15684" xr:uid="{00000000-0005-0000-0000-0000B79B0000}"/>
    <cellStyle name="Normal 8 3 2 2 7 2 2 2" xfId="33037" xr:uid="{00000000-0005-0000-0000-0000B89B0000}"/>
    <cellStyle name="Normal 8 3 2 2 7 2 2 3" xfId="50383" xr:uid="{00000000-0005-0000-0000-0000B99B0000}"/>
    <cellStyle name="Normal 8 3 2 2 7 2 3" xfId="24364" xr:uid="{00000000-0005-0000-0000-0000BA9B0000}"/>
    <cellStyle name="Normal 8 3 2 2 7 2 4" xfId="41710" xr:uid="{00000000-0005-0000-0000-0000BB9B0000}"/>
    <cellStyle name="Normal 8 3 2 2 7 3" xfId="4855" xr:uid="{00000000-0005-0000-0000-0000BC9B0000}"/>
    <cellStyle name="Normal 8 3 2 2 7 3 2" xfId="13528" xr:uid="{00000000-0005-0000-0000-0000BD9B0000}"/>
    <cellStyle name="Normal 8 3 2 2 7 3 2 2" xfId="30881" xr:uid="{00000000-0005-0000-0000-0000BE9B0000}"/>
    <cellStyle name="Normal 8 3 2 2 7 3 2 3" xfId="48227" xr:uid="{00000000-0005-0000-0000-0000BF9B0000}"/>
    <cellStyle name="Normal 8 3 2 2 7 3 3" xfId="22208" xr:uid="{00000000-0005-0000-0000-0000C09B0000}"/>
    <cellStyle name="Normal 8 3 2 2 7 3 4" xfId="39554" xr:uid="{00000000-0005-0000-0000-0000C19B0000}"/>
    <cellStyle name="Normal 8 3 2 2 7 4" xfId="9902" xr:uid="{00000000-0005-0000-0000-0000C29B0000}"/>
    <cellStyle name="Normal 8 3 2 2 7 4 2" xfId="27255" xr:uid="{00000000-0005-0000-0000-0000C39B0000}"/>
    <cellStyle name="Normal 8 3 2 2 7 4 3" xfId="44601" xr:uid="{00000000-0005-0000-0000-0000C49B0000}"/>
    <cellStyle name="Normal 8 3 2 2 7 5" xfId="18582" xr:uid="{00000000-0005-0000-0000-0000C59B0000}"/>
    <cellStyle name="Normal 8 3 2 2 7 6" xfId="35928" xr:uid="{00000000-0005-0000-0000-0000C69B0000}"/>
    <cellStyle name="Normal 8 3 2 2 8" xfId="5884" xr:uid="{00000000-0005-0000-0000-0000C79B0000}"/>
    <cellStyle name="Normal 8 3 2 2 8 2" xfId="14557" xr:uid="{00000000-0005-0000-0000-0000C89B0000}"/>
    <cellStyle name="Normal 8 3 2 2 8 2 2" xfId="31910" xr:uid="{00000000-0005-0000-0000-0000C99B0000}"/>
    <cellStyle name="Normal 8 3 2 2 8 2 3" xfId="49256" xr:uid="{00000000-0005-0000-0000-0000CA9B0000}"/>
    <cellStyle name="Normal 8 3 2 2 8 3" xfId="23237" xr:uid="{00000000-0005-0000-0000-0000CB9B0000}"/>
    <cellStyle name="Normal 8 3 2 2 8 4" xfId="40583" xr:uid="{00000000-0005-0000-0000-0000CC9B0000}"/>
    <cellStyle name="Normal 8 3 2 2 9" xfId="3042" xr:uid="{00000000-0005-0000-0000-0000CD9B0000}"/>
    <cellStyle name="Normal 8 3 2 2 9 2" xfId="11715" xr:uid="{00000000-0005-0000-0000-0000CE9B0000}"/>
    <cellStyle name="Normal 8 3 2 2 9 2 2" xfId="29068" xr:uid="{00000000-0005-0000-0000-0000CF9B0000}"/>
    <cellStyle name="Normal 8 3 2 2 9 2 3" xfId="46414" xr:uid="{00000000-0005-0000-0000-0000D09B0000}"/>
    <cellStyle name="Normal 8 3 2 2 9 3" xfId="20395" xr:uid="{00000000-0005-0000-0000-0000D19B0000}"/>
    <cellStyle name="Normal 8 3 2 2 9 4" xfId="37741" xr:uid="{00000000-0005-0000-0000-0000D29B0000}"/>
    <cellStyle name="Normal 8 3 2 3" xfId="200" xr:uid="{00000000-0005-0000-0000-0000D39B0000}"/>
    <cellStyle name="Normal 8 3 2 3 10" xfId="17553" xr:uid="{00000000-0005-0000-0000-0000D49B0000}"/>
    <cellStyle name="Normal 8 3 2 3 11" xfId="34899" xr:uid="{00000000-0005-0000-0000-0000D59B0000}"/>
    <cellStyle name="Normal 8 3 2 3 2" xfId="690" xr:uid="{00000000-0005-0000-0000-0000D69B0000}"/>
    <cellStyle name="Normal 8 3 2 3 2 2" xfId="2503" xr:uid="{00000000-0005-0000-0000-0000D79B0000}"/>
    <cellStyle name="Normal 8 3 2 3 2 2 2" xfId="8285" xr:uid="{00000000-0005-0000-0000-0000D89B0000}"/>
    <cellStyle name="Normal 8 3 2 3 2 2 2 2" xfId="16958" xr:uid="{00000000-0005-0000-0000-0000D99B0000}"/>
    <cellStyle name="Normal 8 3 2 3 2 2 2 2 2" xfId="34311" xr:uid="{00000000-0005-0000-0000-0000DA9B0000}"/>
    <cellStyle name="Normal 8 3 2 3 2 2 2 2 3" xfId="51657" xr:uid="{00000000-0005-0000-0000-0000DB9B0000}"/>
    <cellStyle name="Normal 8 3 2 3 2 2 2 3" xfId="25638" xr:uid="{00000000-0005-0000-0000-0000DC9B0000}"/>
    <cellStyle name="Normal 8 3 2 3 2 2 2 4" xfId="42984" xr:uid="{00000000-0005-0000-0000-0000DD9B0000}"/>
    <cellStyle name="Normal 8 3 2 3 2 2 3" xfId="4316" xr:uid="{00000000-0005-0000-0000-0000DE9B0000}"/>
    <cellStyle name="Normal 8 3 2 3 2 2 3 2" xfId="12989" xr:uid="{00000000-0005-0000-0000-0000DF9B0000}"/>
    <cellStyle name="Normal 8 3 2 3 2 2 3 2 2" xfId="30342" xr:uid="{00000000-0005-0000-0000-0000E09B0000}"/>
    <cellStyle name="Normal 8 3 2 3 2 2 3 2 3" xfId="47688" xr:uid="{00000000-0005-0000-0000-0000E19B0000}"/>
    <cellStyle name="Normal 8 3 2 3 2 2 3 3" xfId="21669" xr:uid="{00000000-0005-0000-0000-0000E29B0000}"/>
    <cellStyle name="Normal 8 3 2 3 2 2 3 4" xfId="39015" xr:uid="{00000000-0005-0000-0000-0000E39B0000}"/>
    <cellStyle name="Normal 8 3 2 3 2 2 4" xfId="11176" xr:uid="{00000000-0005-0000-0000-0000E49B0000}"/>
    <cellStyle name="Normal 8 3 2 3 2 2 4 2" xfId="28529" xr:uid="{00000000-0005-0000-0000-0000E59B0000}"/>
    <cellStyle name="Normal 8 3 2 3 2 2 4 3" xfId="45875" xr:uid="{00000000-0005-0000-0000-0000E69B0000}"/>
    <cellStyle name="Normal 8 3 2 3 2 2 5" xfId="19856" xr:uid="{00000000-0005-0000-0000-0000E79B0000}"/>
    <cellStyle name="Normal 8 3 2 3 2 2 6" xfId="37202" xr:uid="{00000000-0005-0000-0000-0000E89B0000}"/>
    <cellStyle name="Normal 8 3 2 3 2 3" xfId="1425" xr:uid="{00000000-0005-0000-0000-0000E99B0000}"/>
    <cellStyle name="Normal 8 3 2 3 2 3 2" xfId="7207" xr:uid="{00000000-0005-0000-0000-0000EA9B0000}"/>
    <cellStyle name="Normal 8 3 2 3 2 3 2 2" xfId="15880" xr:uid="{00000000-0005-0000-0000-0000EB9B0000}"/>
    <cellStyle name="Normal 8 3 2 3 2 3 2 2 2" xfId="33233" xr:uid="{00000000-0005-0000-0000-0000EC9B0000}"/>
    <cellStyle name="Normal 8 3 2 3 2 3 2 2 3" xfId="50579" xr:uid="{00000000-0005-0000-0000-0000ED9B0000}"/>
    <cellStyle name="Normal 8 3 2 3 2 3 2 3" xfId="24560" xr:uid="{00000000-0005-0000-0000-0000EE9B0000}"/>
    <cellStyle name="Normal 8 3 2 3 2 3 2 4" xfId="41906" xr:uid="{00000000-0005-0000-0000-0000EF9B0000}"/>
    <cellStyle name="Normal 8 3 2 3 2 3 3" xfId="5051" xr:uid="{00000000-0005-0000-0000-0000F09B0000}"/>
    <cellStyle name="Normal 8 3 2 3 2 3 3 2" xfId="13724" xr:uid="{00000000-0005-0000-0000-0000F19B0000}"/>
    <cellStyle name="Normal 8 3 2 3 2 3 3 2 2" xfId="31077" xr:uid="{00000000-0005-0000-0000-0000F29B0000}"/>
    <cellStyle name="Normal 8 3 2 3 2 3 3 2 3" xfId="48423" xr:uid="{00000000-0005-0000-0000-0000F39B0000}"/>
    <cellStyle name="Normal 8 3 2 3 2 3 3 3" xfId="22404" xr:uid="{00000000-0005-0000-0000-0000F49B0000}"/>
    <cellStyle name="Normal 8 3 2 3 2 3 3 4" xfId="39750" xr:uid="{00000000-0005-0000-0000-0000F59B0000}"/>
    <cellStyle name="Normal 8 3 2 3 2 3 4" xfId="10098" xr:uid="{00000000-0005-0000-0000-0000F69B0000}"/>
    <cellStyle name="Normal 8 3 2 3 2 3 4 2" xfId="27451" xr:uid="{00000000-0005-0000-0000-0000F79B0000}"/>
    <cellStyle name="Normal 8 3 2 3 2 3 4 3" xfId="44797" xr:uid="{00000000-0005-0000-0000-0000F89B0000}"/>
    <cellStyle name="Normal 8 3 2 3 2 3 5" xfId="18778" xr:uid="{00000000-0005-0000-0000-0000F99B0000}"/>
    <cellStyle name="Normal 8 3 2 3 2 3 6" xfId="36124" xr:uid="{00000000-0005-0000-0000-0000FA9B0000}"/>
    <cellStyle name="Normal 8 3 2 3 2 4" xfId="6472" xr:uid="{00000000-0005-0000-0000-0000FB9B0000}"/>
    <cellStyle name="Normal 8 3 2 3 2 4 2" xfId="15145" xr:uid="{00000000-0005-0000-0000-0000FC9B0000}"/>
    <cellStyle name="Normal 8 3 2 3 2 4 2 2" xfId="32498" xr:uid="{00000000-0005-0000-0000-0000FD9B0000}"/>
    <cellStyle name="Normal 8 3 2 3 2 4 2 3" xfId="49844" xr:uid="{00000000-0005-0000-0000-0000FE9B0000}"/>
    <cellStyle name="Normal 8 3 2 3 2 4 3" xfId="23825" xr:uid="{00000000-0005-0000-0000-0000FF9B0000}"/>
    <cellStyle name="Normal 8 3 2 3 2 4 4" xfId="41171" xr:uid="{00000000-0005-0000-0000-0000009C0000}"/>
    <cellStyle name="Normal 8 3 2 3 2 5" xfId="3238" xr:uid="{00000000-0005-0000-0000-0000019C0000}"/>
    <cellStyle name="Normal 8 3 2 3 2 5 2" xfId="11911" xr:uid="{00000000-0005-0000-0000-0000029C0000}"/>
    <cellStyle name="Normal 8 3 2 3 2 5 2 2" xfId="29264" xr:uid="{00000000-0005-0000-0000-0000039C0000}"/>
    <cellStyle name="Normal 8 3 2 3 2 5 2 3" xfId="46610" xr:uid="{00000000-0005-0000-0000-0000049C0000}"/>
    <cellStyle name="Normal 8 3 2 3 2 5 3" xfId="20591" xr:uid="{00000000-0005-0000-0000-0000059C0000}"/>
    <cellStyle name="Normal 8 3 2 3 2 5 4" xfId="37937" xr:uid="{00000000-0005-0000-0000-0000069C0000}"/>
    <cellStyle name="Normal 8 3 2 3 2 6" xfId="9363" xr:uid="{00000000-0005-0000-0000-0000079C0000}"/>
    <cellStyle name="Normal 8 3 2 3 2 6 2" xfId="26716" xr:uid="{00000000-0005-0000-0000-0000089C0000}"/>
    <cellStyle name="Normal 8 3 2 3 2 6 3" xfId="44062" xr:uid="{00000000-0005-0000-0000-0000099C0000}"/>
    <cellStyle name="Normal 8 3 2 3 2 7" xfId="18043" xr:uid="{00000000-0005-0000-0000-00000A9C0000}"/>
    <cellStyle name="Normal 8 3 2 3 2 8" xfId="35389" xr:uid="{00000000-0005-0000-0000-00000B9C0000}"/>
    <cellStyle name="Normal 8 3 2 3 3" xfId="935" xr:uid="{00000000-0005-0000-0000-00000C9C0000}"/>
    <cellStyle name="Normal 8 3 2 3 3 2" xfId="2748" xr:uid="{00000000-0005-0000-0000-00000D9C0000}"/>
    <cellStyle name="Normal 8 3 2 3 3 2 2" xfId="8530" xr:uid="{00000000-0005-0000-0000-00000E9C0000}"/>
    <cellStyle name="Normal 8 3 2 3 3 2 2 2" xfId="17203" xr:uid="{00000000-0005-0000-0000-00000F9C0000}"/>
    <cellStyle name="Normal 8 3 2 3 3 2 2 2 2" xfId="34556" xr:uid="{00000000-0005-0000-0000-0000109C0000}"/>
    <cellStyle name="Normal 8 3 2 3 3 2 2 2 3" xfId="51902" xr:uid="{00000000-0005-0000-0000-0000119C0000}"/>
    <cellStyle name="Normal 8 3 2 3 3 2 2 3" xfId="25883" xr:uid="{00000000-0005-0000-0000-0000129C0000}"/>
    <cellStyle name="Normal 8 3 2 3 3 2 2 4" xfId="43229" xr:uid="{00000000-0005-0000-0000-0000139C0000}"/>
    <cellStyle name="Normal 8 3 2 3 3 2 3" xfId="4561" xr:uid="{00000000-0005-0000-0000-0000149C0000}"/>
    <cellStyle name="Normal 8 3 2 3 3 2 3 2" xfId="13234" xr:uid="{00000000-0005-0000-0000-0000159C0000}"/>
    <cellStyle name="Normal 8 3 2 3 3 2 3 2 2" xfId="30587" xr:uid="{00000000-0005-0000-0000-0000169C0000}"/>
    <cellStyle name="Normal 8 3 2 3 3 2 3 2 3" xfId="47933" xr:uid="{00000000-0005-0000-0000-0000179C0000}"/>
    <cellStyle name="Normal 8 3 2 3 3 2 3 3" xfId="21914" xr:uid="{00000000-0005-0000-0000-0000189C0000}"/>
    <cellStyle name="Normal 8 3 2 3 3 2 3 4" xfId="39260" xr:uid="{00000000-0005-0000-0000-0000199C0000}"/>
    <cellStyle name="Normal 8 3 2 3 3 2 4" xfId="11421" xr:uid="{00000000-0005-0000-0000-00001A9C0000}"/>
    <cellStyle name="Normal 8 3 2 3 3 2 4 2" xfId="28774" xr:uid="{00000000-0005-0000-0000-00001B9C0000}"/>
    <cellStyle name="Normal 8 3 2 3 3 2 4 3" xfId="46120" xr:uid="{00000000-0005-0000-0000-00001C9C0000}"/>
    <cellStyle name="Normal 8 3 2 3 3 2 5" xfId="20101" xr:uid="{00000000-0005-0000-0000-00001D9C0000}"/>
    <cellStyle name="Normal 8 3 2 3 3 2 6" xfId="37447" xr:uid="{00000000-0005-0000-0000-00001E9C0000}"/>
    <cellStyle name="Normal 8 3 2 3 3 3" xfId="1670" xr:uid="{00000000-0005-0000-0000-00001F9C0000}"/>
    <cellStyle name="Normal 8 3 2 3 3 3 2" xfId="7452" xr:uid="{00000000-0005-0000-0000-0000209C0000}"/>
    <cellStyle name="Normal 8 3 2 3 3 3 2 2" xfId="16125" xr:uid="{00000000-0005-0000-0000-0000219C0000}"/>
    <cellStyle name="Normal 8 3 2 3 3 3 2 2 2" xfId="33478" xr:uid="{00000000-0005-0000-0000-0000229C0000}"/>
    <cellStyle name="Normal 8 3 2 3 3 3 2 2 3" xfId="50824" xr:uid="{00000000-0005-0000-0000-0000239C0000}"/>
    <cellStyle name="Normal 8 3 2 3 3 3 2 3" xfId="24805" xr:uid="{00000000-0005-0000-0000-0000249C0000}"/>
    <cellStyle name="Normal 8 3 2 3 3 3 2 4" xfId="42151" xr:uid="{00000000-0005-0000-0000-0000259C0000}"/>
    <cellStyle name="Normal 8 3 2 3 3 3 3" xfId="5296" xr:uid="{00000000-0005-0000-0000-0000269C0000}"/>
    <cellStyle name="Normal 8 3 2 3 3 3 3 2" xfId="13969" xr:uid="{00000000-0005-0000-0000-0000279C0000}"/>
    <cellStyle name="Normal 8 3 2 3 3 3 3 2 2" xfId="31322" xr:uid="{00000000-0005-0000-0000-0000289C0000}"/>
    <cellStyle name="Normal 8 3 2 3 3 3 3 2 3" xfId="48668" xr:uid="{00000000-0005-0000-0000-0000299C0000}"/>
    <cellStyle name="Normal 8 3 2 3 3 3 3 3" xfId="22649" xr:uid="{00000000-0005-0000-0000-00002A9C0000}"/>
    <cellStyle name="Normal 8 3 2 3 3 3 3 4" xfId="39995" xr:uid="{00000000-0005-0000-0000-00002B9C0000}"/>
    <cellStyle name="Normal 8 3 2 3 3 3 4" xfId="10343" xr:uid="{00000000-0005-0000-0000-00002C9C0000}"/>
    <cellStyle name="Normal 8 3 2 3 3 3 4 2" xfId="27696" xr:uid="{00000000-0005-0000-0000-00002D9C0000}"/>
    <cellStyle name="Normal 8 3 2 3 3 3 4 3" xfId="45042" xr:uid="{00000000-0005-0000-0000-00002E9C0000}"/>
    <cellStyle name="Normal 8 3 2 3 3 3 5" xfId="19023" xr:uid="{00000000-0005-0000-0000-00002F9C0000}"/>
    <cellStyle name="Normal 8 3 2 3 3 3 6" xfId="36369" xr:uid="{00000000-0005-0000-0000-0000309C0000}"/>
    <cellStyle name="Normal 8 3 2 3 3 4" xfId="6717" xr:uid="{00000000-0005-0000-0000-0000319C0000}"/>
    <cellStyle name="Normal 8 3 2 3 3 4 2" xfId="15390" xr:uid="{00000000-0005-0000-0000-0000329C0000}"/>
    <cellStyle name="Normal 8 3 2 3 3 4 2 2" xfId="32743" xr:uid="{00000000-0005-0000-0000-0000339C0000}"/>
    <cellStyle name="Normal 8 3 2 3 3 4 2 3" xfId="50089" xr:uid="{00000000-0005-0000-0000-0000349C0000}"/>
    <cellStyle name="Normal 8 3 2 3 3 4 3" xfId="24070" xr:uid="{00000000-0005-0000-0000-0000359C0000}"/>
    <cellStyle name="Normal 8 3 2 3 3 4 4" xfId="41416" xr:uid="{00000000-0005-0000-0000-0000369C0000}"/>
    <cellStyle name="Normal 8 3 2 3 3 5" xfId="3483" xr:uid="{00000000-0005-0000-0000-0000379C0000}"/>
    <cellStyle name="Normal 8 3 2 3 3 5 2" xfId="12156" xr:uid="{00000000-0005-0000-0000-0000389C0000}"/>
    <cellStyle name="Normal 8 3 2 3 3 5 2 2" xfId="29509" xr:uid="{00000000-0005-0000-0000-0000399C0000}"/>
    <cellStyle name="Normal 8 3 2 3 3 5 2 3" xfId="46855" xr:uid="{00000000-0005-0000-0000-00003A9C0000}"/>
    <cellStyle name="Normal 8 3 2 3 3 5 3" xfId="20836" xr:uid="{00000000-0005-0000-0000-00003B9C0000}"/>
    <cellStyle name="Normal 8 3 2 3 3 5 4" xfId="38182" xr:uid="{00000000-0005-0000-0000-00003C9C0000}"/>
    <cellStyle name="Normal 8 3 2 3 3 6" xfId="9608" xr:uid="{00000000-0005-0000-0000-00003D9C0000}"/>
    <cellStyle name="Normal 8 3 2 3 3 6 2" xfId="26961" xr:uid="{00000000-0005-0000-0000-00003E9C0000}"/>
    <cellStyle name="Normal 8 3 2 3 3 6 3" xfId="44307" xr:uid="{00000000-0005-0000-0000-00003F9C0000}"/>
    <cellStyle name="Normal 8 3 2 3 3 7" xfId="18288" xr:uid="{00000000-0005-0000-0000-0000409C0000}"/>
    <cellStyle name="Normal 8 3 2 3 3 8" xfId="35634" xr:uid="{00000000-0005-0000-0000-0000419C0000}"/>
    <cellStyle name="Normal 8 3 2 3 4" xfId="445" xr:uid="{00000000-0005-0000-0000-0000429C0000}"/>
    <cellStyle name="Normal 8 3 2 3 4 2" xfId="2258" xr:uid="{00000000-0005-0000-0000-0000439C0000}"/>
    <cellStyle name="Normal 8 3 2 3 4 2 2" xfId="8040" xr:uid="{00000000-0005-0000-0000-0000449C0000}"/>
    <cellStyle name="Normal 8 3 2 3 4 2 2 2" xfId="16713" xr:uid="{00000000-0005-0000-0000-0000459C0000}"/>
    <cellStyle name="Normal 8 3 2 3 4 2 2 2 2" xfId="34066" xr:uid="{00000000-0005-0000-0000-0000469C0000}"/>
    <cellStyle name="Normal 8 3 2 3 4 2 2 2 3" xfId="51412" xr:uid="{00000000-0005-0000-0000-0000479C0000}"/>
    <cellStyle name="Normal 8 3 2 3 4 2 2 3" xfId="25393" xr:uid="{00000000-0005-0000-0000-0000489C0000}"/>
    <cellStyle name="Normal 8 3 2 3 4 2 2 4" xfId="42739" xr:uid="{00000000-0005-0000-0000-0000499C0000}"/>
    <cellStyle name="Normal 8 3 2 3 4 2 3" xfId="5541" xr:uid="{00000000-0005-0000-0000-00004A9C0000}"/>
    <cellStyle name="Normal 8 3 2 3 4 2 3 2" xfId="14214" xr:uid="{00000000-0005-0000-0000-00004B9C0000}"/>
    <cellStyle name="Normal 8 3 2 3 4 2 3 2 2" xfId="31567" xr:uid="{00000000-0005-0000-0000-00004C9C0000}"/>
    <cellStyle name="Normal 8 3 2 3 4 2 3 2 3" xfId="48913" xr:uid="{00000000-0005-0000-0000-00004D9C0000}"/>
    <cellStyle name="Normal 8 3 2 3 4 2 3 3" xfId="22894" xr:uid="{00000000-0005-0000-0000-00004E9C0000}"/>
    <cellStyle name="Normal 8 3 2 3 4 2 3 4" xfId="40240" xr:uid="{00000000-0005-0000-0000-00004F9C0000}"/>
    <cellStyle name="Normal 8 3 2 3 4 2 4" xfId="10931" xr:uid="{00000000-0005-0000-0000-0000509C0000}"/>
    <cellStyle name="Normal 8 3 2 3 4 2 4 2" xfId="28284" xr:uid="{00000000-0005-0000-0000-0000519C0000}"/>
    <cellStyle name="Normal 8 3 2 3 4 2 4 3" xfId="45630" xr:uid="{00000000-0005-0000-0000-0000529C0000}"/>
    <cellStyle name="Normal 8 3 2 3 4 2 5" xfId="19611" xr:uid="{00000000-0005-0000-0000-0000539C0000}"/>
    <cellStyle name="Normal 8 3 2 3 4 2 6" xfId="36957" xr:uid="{00000000-0005-0000-0000-0000549C0000}"/>
    <cellStyle name="Normal 8 3 2 3 4 3" xfId="6227" xr:uid="{00000000-0005-0000-0000-0000559C0000}"/>
    <cellStyle name="Normal 8 3 2 3 4 3 2" xfId="14900" xr:uid="{00000000-0005-0000-0000-0000569C0000}"/>
    <cellStyle name="Normal 8 3 2 3 4 3 2 2" xfId="32253" xr:uid="{00000000-0005-0000-0000-0000579C0000}"/>
    <cellStyle name="Normal 8 3 2 3 4 3 2 3" xfId="49599" xr:uid="{00000000-0005-0000-0000-0000589C0000}"/>
    <cellStyle name="Normal 8 3 2 3 4 3 3" xfId="23580" xr:uid="{00000000-0005-0000-0000-0000599C0000}"/>
    <cellStyle name="Normal 8 3 2 3 4 3 4" xfId="40926" xr:uid="{00000000-0005-0000-0000-00005A9C0000}"/>
    <cellStyle name="Normal 8 3 2 3 4 4" xfId="4071" xr:uid="{00000000-0005-0000-0000-00005B9C0000}"/>
    <cellStyle name="Normal 8 3 2 3 4 4 2" xfId="12744" xr:uid="{00000000-0005-0000-0000-00005C9C0000}"/>
    <cellStyle name="Normal 8 3 2 3 4 4 2 2" xfId="30097" xr:uid="{00000000-0005-0000-0000-00005D9C0000}"/>
    <cellStyle name="Normal 8 3 2 3 4 4 2 3" xfId="47443" xr:uid="{00000000-0005-0000-0000-00005E9C0000}"/>
    <cellStyle name="Normal 8 3 2 3 4 4 3" xfId="21424" xr:uid="{00000000-0005-0000-0000-00005F9C0000}"/>
    <cellStyle name="Normal 8 3 2 3 4 4 4" xfId="38770" xr:uid="{00000000-0005-0000-0000-0000609C0000}"/>
    <cellStyle name="Normal 8 3 2 3 4 5" xfId="9118" xr:uid="{00000000-0005-0000-0000-0000619C0000}"/>
    <cellStyle name="Normal 8 3 2 3 4 5 2" xfId="26471" xr:uid="{00000000-0005-0000-0000-0000629C0000}"/>
    <cellStyle name="Normal 8 3 2 3 4 5 3" xfId="43817" xr:uid="{00000000-0005-0000-0000-0000639C0000}"/>
    <cellStyle name="Normal 8 3 2 3 4 6" xfId="17798" xr:uid="{00000000-0005-0000-0000-0000649C0000}"/>
    <cellStyle name="Normal 8 3 2 3 4 7" xfId="35144" xr:uid="{00000000-0005-0000-0000-0000659C0000}"/>
    <cellStyle name="Normal 8 3 2 3 5" xfId="2013" xr:uid="{00000000-0005-0000-0000-0000669C0000}"/>
    <cellStyle name="Normal 8 3 2 3 5 2" xfId="7795" xr:uid="{00000000-0005-0000-0000-0000679C0000}"/>
    <cellStyle name="Normal 8 3 2 3 5 2 2" xfId="16468" xr:uid="{00000000-0005-0000-0000-0000689C0000}"/>
    <cellStyle name="Normal 8 3 2 3 5 2 2 2" xfId="33821" xr:uid="{00000000-0005-0000-0000-0000699C0000}"/>
    <cellStyle name="Normal 8 3 2 3 5 2 2 3" xfId="51167" xr:uid="{00000000-0005-0000-0000-00006A9C0000}"/>
    <cellStyle name="Normal 8 3 2 3 5 2 3" xfId="25148" xr:uid="{00000000-0005-0000-0000-00006B9C0000}"/>
    <cellStyle name="Normal 8 3 2 3 5 2 4" xfId="42494" xr:uid="{00000000-0005-0000-0000-00006C9C0000}"/>
    <cellStyle name="Normal 8 3 2 3 5 3" xfId="3826" xr:uid="{00000000-0005-0000-0000-00006D9C0000}"/>
    <cellStyle name="Normal 8 3 2 3 5 3 2" xfId="12499" xr:uid="{00000000-0005-0000-0000-00006E9C0000}"/>
    <cellStyle name="Normal 8 3 2 3 5 3 2 2" xfId="29852" xr:uid="{00000000-0005-0000-0000-00006F9C0000}"/>
    <cellStyle name="Normal 8 3 2 3 5 3 2 3" xfId="47198" xr:uid="{00000000-0005-0000-0000-0000709C0000}"/>
    <cellStyle name="Normal 8 3 2 3 5 3 3" xfId="21179" xr:uid="{00000000-0005-0000-0000-0000719C0000}"/>
    <cellStyle name="Normal 8 3 2 3 5 3 4" xfId="38525" xr:uid="{00000000-0005-0000-0000-0000729C0000}"/>
    <cellStyle name="Normal 8 3 2 3 5 4" xfId="10686" xr:uid="{00000000-0005-0000-0000-0000739C0000}"/>
    <cellStyle name="Normal 8 3 2 3 5 4 2" xfId="28039" xr:uid="{00000000-0005-0000-0000-0000749C0000}"/>
    <cellStyle name="Normal 8 3 2 3 5 4 3" xfId="45385" xr:uid="{00000000-0005-0000-0000-0000759C0000}"/>
    <cellStyle name="Normal 8 3 2 3 5 5" xfId="19366" xr:uid="{00000000-0005-0000-0000-0000769C0000}"/>
    <cellStyle name="Normal 8 3 2 3 5 6" xfId="36712" xr:uid="{00000000-0005-0000-0000-0000779C0000}"/>
    <cellStyle name="Normal 8 3 2 3 6" xfId="1180" xr:uid="{00000000-0005-0000-0000-0000789C0000}"/>
    <cellStyle name="Normal 8 3 2 3 6 2" xfId="6962" xr:uid="{00000000-0005-0000-0000-0000799C0000}"/>
    <cellStyle name="Normal 8 3 2 3 6 2 2" xfId="15635" xr:uid="{00000000-0005-0000-0000-00007A9C0000}"/>
    <cellStyle name="Normal 8 3 2 3 6 2 2 2" xfId="32988" xr:uid="{00000000-0005-0000-0000-00007B9C0000}"/>
    <cellStyle name="Normal 8 3 2 3 6 2 2 3" xfId="50334" xr:uid="{00000000-0005-0000-0000-00007C9C0000}"/>
    <cellStyle name="Normal 8 3 2 3 6 2 3" xfId="24315" xr:uid="{00000000-0005-0000-0000-00007D9C0000}"/>
    <cellStyle name="Normal 8 3 2 3 6 2 4" xfId="41661" xr:uid="{00000000-0005-0000-0000-00007E9C0000}"/>
    <cellStyle name="Normal 8 3 2 3 6 3" xfId="4806" xr:uid="{00000000-0005-0000-0000-00007F9C0000}"/>
    <cellStyle name="Normal 8 3 2 3 6 3 2" xfId="13479" xr:uid="{00000000-0005-0000-0000-0000809C0000}"/>
    <cellStyle name="Normal 8 3 2 3 6 3 2 2" xfId="30832" xr:uid="{00000000-0005-0000-0000-0000819C0000}"/>
    <cellStyle name="Normal 8 3 2 3 6 3 2 3" xfId="48178" xr:uid="{00000000-0005-0000-0000-0000829C0000}"/>
    <cellStyle name="Normal 8 3 2 3 6 3 3" xfId="22159" xr:uid="{00000000-0005-0000-0000-0000839C0000}"/>
    <cellStyle name="Normal 8 3 2 3 6 3 4" xfId="39505" xr:uid="{00000000-0005-0000-0000-0000849C0000}"/>
    <cellStyle name="Normal 8 3 2 3 6 4" xfId="9853" xr:uid="{00000000-0005-0000-0000-0000859C0000}"/>
    <cellStyle name="Normal 8 3 2 3 6 4 2" xfId="27206" xr:uid="{00000000-0005-0000-0000-0000869C0000}"/>
    <cellStyle name="Normal 8 3 2 3 6 4 3" xfId="44552" xr:uid="{00000000-0005-0000-0000-0000879C0000}"/>
    <cellStyle name="Normal 8 3 2 3 6 5" xfId="18533" xr:uid="{00000000-0005-0000-0000-0000889C0000}"/>
    <cellStyle name="Normal 8 3 2 3 6 6" xfId="35879" xr:uid="{00000000-0005-0000-0000-0000899C0000}"/>
    <cellStyle name="Normal 8 3 2 3 7" xfId="5982" xr:uid="{00000000-0005-0000-0000-00008A9C0000}"/>
    <cellStyle name="Normal 8 3 2 3 7 2" xfId="14655" xr:uid="{00000000-0005-0000-0000-00008B9C0000}"/>
    <cellStyle name="Normal 8 3 2 3 7 2 2" xfId="32008" xr:uid="{00000000-0005-0000-0000-00008C9C0000}"/>
    <cellStyle name="Normal 8 3 2 3 7 2 3" xfId="49354" xr:uid="{00000000-0005-0000-0000-00008D9C0000}"/>
    <cellStyle name="Normal 8 3 2 3 7 3" xfId="23335" xr:uid="{00000000-0005-0000-0000-00008E9C0000}"/>
    <cellStyle name="Normal 8 3 2 3 7 4" xfId="40681" xr:uid="{00000000-0005-0000-0000-00008F9C0000}"/>
    <cellStyle name="Normal 8 3 2 3 8" xfId="2993" xr:uid="{00000000-0005-0000-0000-0000909C0000}"/>
    <cellStyle name="Normal 8 3 2 3 8 2" xfId="11666" xr:uid="{00000000-0005-0000-0000-0000919C0000}"/>
    <cellStyle name="Normal 8 3 2 3 8 2 2" xfId="29019" xr:uid="{00000000-0005-0000-0000-0000929C0000}"/>
    <cellStyle name="Normal 8 3 2 3 8 2 3" xfId="46365" xr:uid="{00000000-0005-0000-0000-0000939C0000}"/>
    <cellStyle name="Normal 8 3 2 3 8 3" xfId="20346" xr:uid="{00000000-0005-0000-0000-0000949C0000}"/>
    <cellStyle name="Normal 8 3 2 3 8 4" xfId="37692" xr:uid="{00000000-0005-0000-0000-0000959C0000}"/>
    <cellStyle name="Normal 8 3 2 3 9" xfId="8873" xr:uid="{00000000-0005-0000-0000-0000969C0000}"/>
    <cellStyle name="Normal 8 3 2 3 9 2" xfId="26226" xr:uid="{00000000-0005-0000-0000-0000979C0000}"/>
    <cellStyle name="Normal 8 3 2 3 9 3" xfId="43572" xr:uid="{00000000-0005-0000-0000-0000989C0000}"/>
    <cellStyle name="Normal 8 3 2 4" xfId="298" xr:uid="{00000000-0005-0000-0000-0000999C0000}"/>
    <cellStyle name="Normal 8 3 2 4 10" xfId="34997" xr:uid="{00000000-0005-0000-0000-00009A9C0000}"/>
    <cellStyle name="Normal 8 3 2 4 2" xfId="1033" xr:uid="{00000000-0005-0000-0000-00009B9C0000}"/>
    <cellStyle name="Normal 8 3 2 4 2 2" xfId="2846" xr:uid="{00000000-0005-0000-0000-00009C9C0000}"/>
    <cellStyle name="Normal 8 3 2 4 2 2 2" xfId="8628" xr:uid="{00000000-0005-0000-0000-00009D9C0000}"/>
    <cellStyle name="Normal 8 3 2 4 2 2 2 2" xfId="17301" xr:uid="{00000000-0005-0000-0000-00009E9C0000}"/>
    <cellStyle name="Normal 8 3 2 4 2 2 2 2 2" xfId="34654" xr:uid="{00000000-0005-0000-0000-00009F9C0000}"/>
    <cellStyle name="Normal 8 3 2 4 2 2 2 2 3" xfId="52000" xr:uid="{00000000-0005-0000-0000-0000A09C0000}"/>
    <cellStyle name="Normal 8 3 2 4 2 2 2 3" xfId="25981" xr:uid="{00000000-0005-0000-0000-0000A19C0000}"/>
    <cellStyle name="Normal 8 3 2 4 2 2 2 4" xfId="43327" xr:uid="{00000000-0005-0000-0000-0000A29C0000}"/>
    <cellStyle name="Normal 8 3 2 4 2 2 3" xfId="4659" xr:uid="{00000000-0005-0000-0000-0000A39C0000}"/>
    <cellStyle name="Normal 8 3 2 4 2 2 3 2" xfId="13332" xr:uid="{00000000-0005-0000-0000-0000A49C0000}"/>
    <cellStyle name="Normal 8 3 2 4 2 2 3 2 2" xfId="30685" xr:uid="{00000000-0005-0000-0000-0000A59C0000}"/>
    <cellStyle name="Normal 8 3 2 4 2 2 3 2 3" xfId="48031" xr:uid="{00000000-0005-0000-0000-0000A69C0000}"/>
    <cellStyle name="Normal 8 3 2 4 2 2 3 3" xfId="22012" xr:uid="{00000000-0005-0000-0000-0000A79C0000}"/>
    <cellStyle name="Normal 8 3 2 4 2 2 3 4" xfId="39358" xr:uid="{00000000-0005-0000-0000-0000A89C0000}"/>
    <cellStyle name="Normal 8 3 2 4 2 2 4" xfId="11519" xr:uid="{00000000-0005-0000-0000-0000A99C0000}"/>
    <cellStyle name="Normal 8 3 2 4 2 2 4 2" xfId="28872" xr:uid="{00000000-0005-0000-0000-0000AA9C0000}"/>
    <cellStyle name="Normal 8 3 2 4 2 2 4 3" xfId="46218" xr:uid="{00000000-0005-0000-0000-0000AB9C0000}"/>
    <cellStyle name="Normal 8 3 2 4 2 2 5" xfId="20199" xr:uid="{00000000-0005-0000-0000-0000AC9C0000}"/>
    <cellStyle name="Normal 8 3 2 4 2 2 6" xfId="37545" xr:uid="{00000000-0005-0000-0000-0000AD9C0000}"/>
    <cellStyle name="Normal 8 3 2 4 2 3" xfId="1768" xr:uid="{00000000-0005-0000-0000-0000AE9C0000}"/>
    <cellStyle name="Normal 8 3 2 4 2 3 2" xfId="7550" xr:uid="{00000000-0005-0000-0000-0000AF9C0000}"/>
    <cellStyle name="Normal 8 3 2 4 2 3 2 2" xfId="16223" xr:uid="{00000000-0005-0000-0000-0000B09C0000}"/>
    <cellStyle name="Normal 8 3 2 4 2 3 2 2 2" xfId="33576" xr:uid="{00000000-0005-0000-0000-0000B19C0000}"/>
    <cellStyle name="Normal 8 3 2 4 2 3 2 2 3" xfId="50922" xr:uid="{00000000-0005-0000-0000-0000B29C0000}"/>
    <cellStyle name="Normal 8 3 2 4 2 3 2 3" xfId="24903" xr:uid="{00000000-0005-0000-0000-0000B39C0000}"/>
    <cellStyle name="Normal 8 3 2 4 2 3 2 4" xfId="42249" xr:uid="{00000000-0005-0000-0000-0000B49C0000}"/>
    <cellStyle name="Normal 8 3 2 4 2 3 3" xfId="5394" xr:uid="{00000000-0005-0000-0000-0000B59C0000}"/>
    <cellStyle name="Normal 8 3 2 4 2 3 3 2" xfId="14067" xr:uid="{00000000-0005-0000-0000-0000B69C0000}"/>
    <cellStyle name="Normal 8 3 2 4 2 3 3 2 2" xfId="31420" xr:uid="{00000000-0005-0000-0000-0000B79C0000}"/>
    <cellStyle name="Normal 8 3 2 4 2 3 3 2 3" xfId="48766" xr:uid="{00000000-0005-0000-0000-0000B89C0000}"/>
    <cellStyle name="Normal 8 3 2 4 2 3 3 3" xfId="22747" xr:uid="{00000000-0005-0000-0000-0000B99C0000}"/>
    <cellStyle name="Normal 8 3 2 4 2 3 3 4" xfId="40093" xr:uid="{00000000-0005-0000-0000-0000BA9C0000}"/>
    <cellStyle name="Normal 8 3 2 4 2 3 4" xfId="10441" xr:uid="{00000000-0005-0000-0000-0000BB9C0000}"/>
    <cellStyle name="Normal 8 3 2 4 2 3 4 2" xfId="27794" xr:uid="{00000000-0005-0000-0000-0000BC9C0000}"/>
    <cellStyle name="Normal 8 3 2 4 2 3 4 3" xfId="45140" xr:uid="{00000000-0005-0000-0000-0000BD9C0000}"/>
    <cellStyle name="Normal 8 3 2 4 2 3 5" xfId="19121" xr:uid="{00000000-0005-0000-0000-0000BE9C0000}"/>
    <cellStyle name="Normal 8 3 2 4 2 3 6" xfId="36467" xr:uid="{00000000-0005-0000-0000-0000BF9C0000}"/>
    <cellStyle name="Normal 8 3 2 4 2 4" xfId="6815" xr:uid="{00000000-0005-0000-0000-0000C09C0000}"/>
    <cellStyle name="Normal 8 3 2 4 2 4 2" xfId="15488" xr:uid="{00000000-0005-0000-0000-0000C19C0000}"/>
    <cellStyle name="Normal 8 3 2 4 2 4 2 2" xfId="32841" xr:uid="{00000000-0005-0000-0000-0000C29C0000}"/>
    <cellStyle name="Normal 8 3 2 4 2 4 2 3" xfId="50187" xr:uid="{00000000-0005-0000-0000-0000C39C0000}"/>
    <cellStyle name="Normal 8 3 2 4 2 4 3" xfId="24168" xr:uid="{00000000-0005-0000-0000-0000C49C0000}"/>
    <cellStyle name="Normal 8 3 2 4 2 4 4" xfId="41514" xr:uid="{00000000-0005-0000-0000-0000C59C0000}"/>
    <cellStyle name="Normal 8 3 2 4 2 5" xfId="3581" xr:uid="{00000000-0005-0000-0000-0000C69C0000}"/>
    <cellStyle name="Normal 8 3 2 4 2 5 2" xfId="12254" xr:uid="{00000000-0005-0000-0000-0000C79C0000}"/>
    <cellStyle name="Normal 8 3 2 4 2 5 2 2" xfId="29607" xr:uid="{00000000-0005-0000-0000-0000C89C0000}"/>
    <cellStyle name="Normal 8 3 2 4 2 5 2 3" xfId="46953" xr:uid="{00000000-0005-0000-0000-0000C99C0000}"/>
    <cellStyle name="Normal 8 3 2 4 2 5 3" xfId="20934" xr:uid="{00000000-0005-0000-0000-0000CA9C0000}"/>
    <cellStyle name="Normal 8 3 2 4 2 5 4" xfId="38280" xr:uid="{00000000-0005-0000-0000-0000CB9C0000}"/>
    <cellStyle name="Normal 8 3 2 4 2 6" xfId="9706" xr:uid="{00000000-0005-0000-0000-0000CC9C0000}"/>
    <cellStyle name="Normal 8 3 2 4 2 6 2" xfId="27059" xr:uid="{00000000-0005-0000-0000-0000CD9C0000}"/>
    <cellStyle name="Normal 8 3 2 4 2 6 3" xfId="44405" xr:uid="{00000000-0005-0000-0000-0000CE9C0000}"/>
    <cellStyle name="Normal 8 3 2 4 2 7" xfId="18386" xr:uid="{00000000-0005-0000-0000-0000CF9C0000}"/>
    <cellStyle name="Normal 8 3 2 4 2 8" xfId="35732" xr:uid="{00000000-0005-0000-0000-0000D09C0000}"/>
    <cellStyle name="Normal 8 3 2 4 3" xfId="543" xr:uid="{00000000-0005-0000-0000-0000D19C0000}"/>
    <cellStyle name="Normal 8 3 2 4 3 2" xfId="2356" xr:uid="{00000000-0005-0000-0000-0000D29C0000}"/>
    <cellStyle name="Normal 8 3 2 4 3 2 2" xfId="8138" xr:uid="{00000000-0005-0000-0000-0000D39C0000}"/>
    <cellStyle name="Normal 8 3 2 4 3 2 2 2" xfId="16811" xr:uid="{00000000-0005-0000-0000-0000D49C0000}"/>
    <cellStyle name="Normal 8 3 2 4 3 2 2 2 2" xfId="34164" xr:uid="{00000000-0005-0000-0000-0000D59C0000}"/>
    <cellStyle name="Normal 8 3 2 4 3 2 2 2 3" xfId="51510" xr:uid="{00000000-0005-0000-0000-0000D69C0000}"/>
    <cellStyle name="Normal 8 3 2 4 3 2 2 3" xfId="25491" xr:uid="{00000000-0005-0000-0000-0000D79C0000}"/>
    <cellStyle name="Normal 8 3 2 4 3 2 2 4" xfId="42837" xr:uid="{00000000-0005-0000-0000-0000D89C0000}"/>
    <cellStyle name="Normal 8 3 2 4 3 2 3" xfId="5639" xr:uid="{00000000-0005-0000-0000-0000D99C0000}"/>
    <cellStyle name="Normal 8 3 2 4 3 2 3 2" xfId="14312" xr:uid="{00000000-0005-0000-0000-0000DA9C0000}"/>
    <cellStyle name="Normal 8 3 2 4 3 2 3 2 2" xfId="31665" xr:uid="{00000000-0005-0000-0000-0000DB9C0000}"/>
    <cellStyle name="Normal 8 3 2 4 3 2 3 2 3" xfId="49011" xr:uid="{00000000-0005-0000-0000-0000DC9C0000}"/>
    <cellStyle name="Normal 8 3 2 4 3 2 3 3" xfId="22992" xr:uid="{00000000-0005-0000-0000-0000DD9C0000}"/>
    <cellStyle name="Normal 8 3 2 4 3 2 3 4" xfId="40338" xr:uid="{00000000-0005-0000-0000-0000DE9C0000}"/>
    <cellStyle name="Normal 8 3 2 4 3 2 4" xfId="11029" xr:uid="{00000000-0005-0000-0000-0000DF9C0000}"/>
    <cellStyle name="Normal 8 3 2 4 3 2 4 2" xfId="28382" xr:uid="{00000000-0005-0000-0000-0000E09C0000}"/>
    <cellStyle name="Normal 8 3 2 4 3 2 4 3" xfId="45728" xr:uid="{00000000-0005-0000-0000-0000E19C0000}"/>
    <cellStyle name="Normal 8 3 2 4 3 2 5" xfId="19709" xr:uid="{00000000-0005-0000-0000-0000E29C0000}"/>
    <cellStyle name="Normal 8 3 2 4 3 2 6" xfId="37055" xr:uid="{00000000-0005-0000-0000-0000E39C0000}"/>
    <cellStyle name="Normal 8 3 2 4 3 3" xfId="6325" xr:uid="{00000000-0005-0000-0000-0000E49C0000}"/>
    <cellStyle name="Normal 8 3 2 4 3 3 2" xfId="14998" xr:uid="{00000000-0005-0000-0000-0000E59C0000}"/>
    <cellStyle name="Normal 8 3 2 4 3 3 2 2" xfId="32351" xr:uid="{00000000-0005-0000-0000-0000E69C0000}"/>
    <cellStyle name="Normal 8 3 2 4 3 3 2 3" xfId="49697" xr:uid="{00000000-0005-0000-0000-0000E79C0000}"/>
    <cellStyle name="Normal 8 3 2 4 3 3 3" xfId="23678" xr:uid="{00000000-0005-0000-0000-0000E89C0000}"/>
    <cellStyle name="Normal 8 3 2 4 3 3 4" xfId="41024" xr:uid="{00000000-0005-0000-0000-0000E99C0000}"/>
    <cellStyle name="Normal 8 3 2 4 3 4" xfId="4169" xr:uid="{00000000-0005-0000-0000-0000EA9C0000}"/>
    <cellStyle name="Normal 8 3 2 4 3 4 2" xfId="12842" xr:uid="{00000000-0005-0000-0000-0000EB9C0000}"/>
    <cellStyle name="Normal 8 3 2 4 3 4 2 2" xfId="30195" xr:uid="{00000000-0005-0000-0000-0000EC9C0000}"/>
    <cellStyle name="Normal 8 3 2 4 3 4 2 3" xfId="47541" xr:uid="{00000000-0005-0000-0000-0000ED9C0000}"/>
    <cellStyle name="Normal 8 3 2 4 3 4 3" xfId="21522" xr:uid="{00000000-0005-0000-0000-0000EE9C0000}"/>
    <cellStyle name="Normal 8 3 2 4 3 4 4" xfId="38868" xr:uid="{00000000-0005-0000-0000-0000EF9C0000}"/>
    <cellStyle name="Normal 8 3 2 4 3 5" xfId="9216" xr:uid="{00000000-0005-0000-0000-0000F09C0000}"/>
    <cellStyle name="Normal 8 3 2 4 3 5 2" xfId="26569" xr:uid="{00000000-0005-0000-0000-0000F19C0000}"/>
    <cellStyle name="Normal 8 3 2 4 3 5 3" xfId="43915" xr:uid="{00000000-0005-0000-0000-0000F29C0000}"/>
    <cellStyle name="Normal 8 3 2 4 3 6" xfId="17896" xr:uid="{00000000-0005-0000-0000-0000F39C0000}"/>
    <cellStyle name="Normal 8 3 2 4 3 7" xfId="35242" xr:uid="{00000000-0005-0000-0000-0000F49C0000}"/>
    <cellStyle name="Normal 8 3 2 4 4" xfId="2111" xr:uid="{00000000-0005-0000-0000-0000F59C0000}"/>
    <cellStyle name="Normal 8 3 2 4 4 2" xfId="7893" xr:uid="{00000000-0005-0000-0000-0000F69C0000}"/>
    <cellStyle name="Normal 8 3 2 4 4 2 2" xfId="16566" xr:uid="{00000000-0005-0000-0000-0000F79C0000}"/>
    <cellStyle name="Normal 8 3 2 4 4 2 2 2" xfId="33919" xr:uid="{00000000-0005-0000-0000-0000F89C0000}"/>
    <cellStyle name="Normal 8 3 2 4 4 2 2 3" xfId="51265" xr:uid="{00000000-0005-0000-0000-0000F99C0000}"/>
    <cellStyle name="Normal 8 3 2 4 4 2 3" xfId="25246" xr:uid="{00000000-0005-0000-0000-0000FA9C0000}"/>
    <cellStyle name="Normal 8 3 2 4 4 2 4" xfId="42592" xr:uid="{00000000-0005-0000-0000-0000FB9C0000}"/>
    <cellStyle name="Normal 8 3 2 4 4 3" xfId="3924" xr:uid="{00000000-0005-0000-0000-0000FC9C0000}"/>
    <cellStyle name="Normal 8 3 2 4 4 3 2" xfId="12597" xr:uid="{00000000-0005-0000-0000-0000FD9C0000}"/>
    <cellStyle name="Normal 8 3 2 4 4 3 2 2" xfId="29950" xr:uid="{00000000-0005-0000-0000-0000FE9C0000}"/>
    <cellStyle name="Normal 8 3 2 4 4 3 2 3" xfId="47296" xr:uid="{00000000-0005-0000-0000-0000FF9C0000}"/>
    <cellStyle name="Normal 8 3 2 4 4 3 3" xfId="21277" xr:uid="{00000000-0005-0000-0000-0000009D0000}"/>
    <cellStyle name="Normal 8 3 2 4 4 3 4" xfId="38623" xr:uid="{00000000-0005-0000-0000-0000019D0000}"/>
    <cellStyle name="Normal 8 3 2 4 4 4" xfId="10784" xr:uid="{00000000-0005-0000-0000-0000029D0000}"/>
    <cellStyle name="Normal 8 3 2 4 4 4 2" xfId="28137" xr:uid="{00000000-0005-0000-0000-0000039D0000}"/>
    <cellStyle name="Normal 8 3 2 4 4 4 3" xfId="45483" xr:uid="{00000000-0005-0000-0000-0000049D0000}"/>
    <cellStyle name="Normal 8 3 2 4 4 5" xfId="19464" xr:uid="{00000000-0005-0000-0000-0000059D0000}"/>
    <cellStyle name="Normal 8 3 2 4 4 6" xfId="36810" xr:uid="{00000000-0005-0000-0000-0000069D0000}"/>
    <cellStyle name="Normal 8 3 2 4 5" xfId="1278" xr:uid="{00000000-0005-0000-0000-0000079D0000}"/>
    <cellStyle name="Normal 8 3 2 4 5 2" xfId="7060" xr:uid="{00000000-0005-0000-0000-0000089D0000}"/>
    <cellStyle name="Normal 8 3 2 4 5 2 2" xfId="15733" xr:uid="{00000000-0005-0000-0000-0000099D0000}"/>
    <cellStyle name="Normal 8 3 2 4 5 2 2 2" xfId="33086" xr:uid="{00000000-0005-0000-0000-00000A9D0000}"/>
    <cellStyle name="Normal 8 3 2 4 5 2 2 3" xfId="50432" xr:uid="{00000000-0005-0000-0000-00000B9D0000}"/>
    <cellStyle name="Normal 8 3 2 4 5 2 3" xfId="24413" xr:uid="{00000000-0005-0000-0000-00000C9D0000}"/>
    <cellStyle name="Normal 8 3 2 4 5 2 4" xfId="41759" xr:uid="{00000000-0005-0000-0000-00000D9D0000}"/>
    <cellStyle name="Normal 8 3 2 4 5 3" xfId="4904" xr:uid="{00000000-0005-0000-0000-00000E9D0000}"/>
    <cellStyle name="Normal 8 3 2 4 5 3 2" xfId="13577" xr:uid="{00000000-0005-0000-0000-00000F9D0000}"/>
    <cellStyle name="Normal 8 3 2 4 5 3 2 2" xfId="30930" xr:uid="{00000000-0005-0000-0000-0000109D0000}"/>
    <cellStyle name="Normal 8 3 2 4 5 3 2 3" xfId="48276" xr:uid="{00000000-0005-0000-0000-0000119D0000}"/>
    <cellStyle name="Normal 8 3 2 4 5 3 3" xfId="22257" xr:uid="{00000000-0005-0000-0000-0000129D0000}"/>
    <cellStyle name="Normal 8 3 2 4 5 3 4" xfId="39603" xr:uid="{00000000-0005-0000-0000-0000139D0000}"/>
    <cellStyle name="Normal 8 3 2 4 5 4" xfId="9951" xr:uid="{00000000-0005-0000-0000-0000149D0000}"/>
    <cellStyle name="Normal 8 3 2 4 5 4 2" xfId="27304" xr:uid="{00000000-0005-0000-0000-0000159D0000}"/>
    <cellStyle name="Normal 8 3 2 4 5 4 3" xfId="44650" xr:uid="{00000000-0005-0000-0000-0000169D0000}"/>
    <cellStyle name="Normal 8 3 2 4 5 5" xfId="18631" xr:uid="{00000000-0005-0000-0000-0000179D0000}"/>
    <cellStyle name="Normal 8 3 2 4 5 6" xfId="35977" xr:uid="{00000000-0005-0000-0000-0000189D0000}"/>
    <cellStyle name="Normal 8 3 2 4 6" xfId="6080" xr:uid="{00000000-0005-0000-0000-0000199D0000}"/>
    <cellStyle name="Normal 8 3 2 4 6 2" xfId="14753" xr:uid="{00000000-0005-0000-0000-00001A9D0000}"/>
    <cellStyle name="Normal 8 3 2 4 6 2 2" xfId="32106" xr:uid="{00000000-0005-0000-0000-00001B9D0000}"/>
    <cellStyle name="Normal 8 3 2 4 6 2 3" xfId="49452" xr:uid="{00000000-0005-0000-0000-00001C9D0000}"/>
    <cellStyle name="Normal 8 3 2 4 6 3" xfId="23433" xr:uid="{00000000-0005-0000-0000-00001D9D0000}"/>
    <cellStyle name="Normal 8 3 2 4 6 4" xfId="40779" xr:uid="{00000000-0005-0000-0000-00001E9D0000}"/>
    <cellStyle name="Normal 8 3 2 4 7" xfId="3091" xr:uid="{00000000-0005-0000-0000-00001F9D0000}"/>
    <cellStyle name="Normal 8 3 2 4 7 2" xfId="11764" xr:uid="{00000000-0005-0000-0000-0000209D0000}"/>
    <cellStyle name="Normal 8 3 2 4 7 2 2" xfId="29117" xr:uid="{00000000-0005-0000-0000-0000219D0000}"/>
    <cellStyle name="Normal 8 3 2 4 7 2 3" xfId="46463" xr:uid="{00000000-0005-0000-0000-0000229D0000}"/>
    <cellStyle name="Normal 8 3 2 4 7 3" xfId="20444" xr:uid="{00000000-0005-0000-0000-0000239D0000}"/>
    <cellStyle name="Normal 8 3 2 4 7 4" xfId="37790" xr:uid="{00000000-0005-0000-0000-0000249D0000}"/>
    <cellStyle name="Normal 8 3 2 4 8" xfId="8971" xr:uid="{00000000-0005-0000-0000-0000259D0000}"/>
    <cellStyle name="Normal 8 3 2 4 8 2" xfId="26324" xr:uid="{00000000-0005-0000-0000-0000269D0000}"/>
    <cellStyle name="Normal 8 3 2 4 8 3" xfId="43670" xr:uid="{00000000-0005-0000-0000-0000279D0000}"/>
    <cellStyle name="Normal 8 3 2 4 9" xfId="17651" xr:uid="{00000000-0005-0000-0000-0000289D0000}"/>
    <cellStyle name="Normal 8 3 2 5" xfId="151" xr:uid="{00000000-0005-0000-0000-0000299D0000}"/>
    <cellStyle name="Normal 8 3 2 5 10" xfId="34850" xr:uid="{00000000-0005-0000-0000-00002A9D0000}"/>
    <cellStyle name="Normal 8 3 2 5 2" xfId="886" xr:uid="{00000000-0005-0000-0000-00002B9D0000}"/>
    <cellStyle name="Normal 8 3 2 5 2 2" xfId="2699" xr:uid="{00000000-0005-0000-0000-00002C9D0000}"/>
    <cellStyle name="Normal 8 3 2 5 2 2 2" xfId="8481" xr:uid="{00000000-0005-0000-0000-00002D9D0000}"/>
    <cellStyle name="Normal 8 3 2 5 2 2 2 2" xfId="17154" xr:uid="{00000000-0005-0000-0000-00002E9D0000}"/>
    <cellStyle name="Normal 8 3 2 5 2 2 2 2 2" xfId="34507" xr:uid="{00000000-0005-0000-0000-00002F9D0000}"/>
    <cellStyle name="Normal 8 3 2 5 2 2 2 2 3" xfId="51853" xr:uid="{00000000-0005-0000-0000-0000309D0000}"/>
    <cellStyle name="Normal 8 3 2 5 2 2 2 3" xfId="25834" xr:uid="{00000000-0005-0000-0000-0000319D0000}"/>
    <cellStyle name="Normal 8 3 2 5 2 2 2 4" xfId="43180" xr:uid="{00000000-0005-0000-0000-0000329D0000}"/>
    <cellStyle name="Normal 8 3 2 5 2 2 3" xfId="4512" xr:uid="{00000000-0005-0000-0000-0000339D0000}"/>
    <cellStyle name="Normal 8 3 2 5 2 2 3 2" xfId="13185" xr:uid="{00000000-0005-0000-0000-0000349D0000}"/>
    <cellStyle name="Normal 8 3 2 5 2 2 3 2 2" xfId="30538" xr:uid="{00000000-0005-0000-0000-0000359D0000}"/>
    <cellStyle name="Normal 8 3 2 5 2 2 3 2 3" xfId="47884" xr:uid="{00000000-0005-0000-0000-0000369D0000}"/>
    <cellStyle name="Normal 8 3 2 5 2 2 3 3" xfId="21865" xr:uid="{00000000-0005-0000-0000-0000379D0000}"/>
    <cellStyle name="Normal 8 3 2 5 2 2 3 4" xfId="39211" xr:uid="{00000000-0005-0000-0000-0000389D0000}"/>
    <cellStyle name="Normal 8 3 2 5 2 2 4" xfId="11372" xr:uid="{00000000-0005-0000-0000-0000399D0000}"/>
    <cellStyle name="Normal 8 3 2 5 2 2 4 2" xfId="28725" xr:uid="{00000000-0005-0000-0000-00003A9D0000}"/>
    <cellStyle name="Normal 8 3 2 5 2 2 4 3" xfId="46071" xr:uid="{00000000-0005-0000-0000-00003B9D0000}"/>
    <cellStyle name="Normal 8 3 2 5 2 2 5" xfId="20052" xr:uid="{00000000-0005-0000-0000-00003C9D0000}"/>
    <cellStyle name="Normal 8 3 2 5 2 2 6" xfId="37398" xr:uid="{00000000-0005-0000-0000-00003D9D0000}"/>
    <cellStyle name="Normal 8 3 2 5 2 3" xfId="1621" xr:uid="{00000000-0005-0000-0000-00003E9D0000}"/>
    <cellStyle name="Normal 8 3 2 5 2 3 2" xfId="7403" xr:uid="{00000000-0005-0000-0000-00003F9D0000}"/>
    <cellStyle name="Normal 8 3 2 5 2 3 2 2" xfId="16076" xr:uid="{00000000-0005-0000-0000-0000409D0000}"/>
    <cellStyle name="Normal 8 3 2 5 2 3 2 2 2" xfId="33429" xr:uid="{00000000-0005-0000-0000-0000419D0000}"/>
    <cellStyle name="Normal 8 3 2 5 2 3 2 2 3" xfId="50775" xr:uid="{00000000-0005-0000-0000-0000429D0000}"/>
    <cellStyle name="Normal 8 3 2 5 2 3 2 3" xfId="24756" xr:uid="{00000000-0005-0000-0000-0000439D0000}"/>
    <cellStyle name="Normal 8 3 2 5 2 3 2 4" xfId="42102" xr:uid="{00000000-0005-0000-0000-0000449D0000}"/>
    <cellStyle name="Normal 8 3 2 5 2 3 3" xfId="5247" xr:uid="{00000000-0005-0000-0000-0000459D0000}"/>
    <cellStyle name="Normal 8 3 2 5 2 3 3 2" xfId="13920" xr:uid="{00000000-0005-0000-0000-0000469D0000}"/>
    <cellStyle name="Normal 8 3 2 5 2 3 3 2 2" xfId="31273" xr:uid="{00000000-0005-0000-0000-0000479D0000}"/>
    <cellStyle name="Normal 8 3 2 5 2 3 3 2 3" xfId="48619" xr:uid="{00000000-0005-0000-0000-0000489D0000}"/>
    <cellStyle name="Normal 8 3 2 5 2 3 3 3" xfId="22600" xr:uid="{00000000-0005-0000-0000-0000499D0000}"/>
    <cellStyle name="Normal 8 3 2 5 2 3 3 4" xfId="39946" xr:uid="{00000000-0005-0000-0000-00004A9D0000}"/>
    <cellStyle name="Normal 8 3 2 5 2 3 4" xfId="10294" xr:uid="{00000000-0005-0000-0000-00004B9D0000}"/>
    <cellStyle name="Normal 8 3 2 5 2 3 4 2" xfId="27647" xr:uid="{00000000-0005-0000-0000-00004C9D0000}"/>
    <cellStyle name="Normal 8 3 2 5 2 3 4 3" xfId="44993" xr:uid="{00000000-0005-0000-0000-00004D9D0000}"/>
    <cellStyle name="Normal 8 3 2 5 2 3 5" xfId="18974" xr:uid="{00000000-0005-0000-0000-00004E9D0000}"/>
    <cellStyle name="Normal 8 3 2 5 2 3 6" xfId="36320" xr:uid="{00000000-0005-0000-0000-00004F9D0000}"/>
    <cellStyle name="Normal 8 3 2 5 2 4" xfId="6668" xr:uid="{00000000-0005-0000-0000-0000509D0000}"/>
    <cellStyle name="Normal 8 3 2 5 2 4 2" xfId="15341" xr:uid="{00000000-0005-0000-0000-0000519D0000}"/>
    <cellStyle name="Normal 8 3 2 5 2 4 2 2" xfId="32694" xr:uid="{00000000-0005-0000-0000-0000529D0000}"/>
    <cellStyle name="Normal 8 3 2 5 2 4 2 3" xfId="50040" xr:uid="{00000000-0005-0000-0000-0000539D0000}"/>
    <cellStyle name="Normal 8 3 2 5 2 4 3" xfId="24021" xr:uid="{00000000-0005-0000-0000-0000549D0000}"/>
    <cellStyle name="Normal 8 3 2 5 2 4 4" xfId="41367" xr:uid="{00000000-0005-0000-0000-0000559D0000}"/>
    <cellStyle name="Normal 8 3 2 5 2 5" xfId="3434" xr:uid="{00000000-0005-0000-0000-0000569D0000}"/>
    <cellStyle name="Normal 8 3 2 5 2 5 2" xfId="12107" xr:uid="{00000000-0005-0000-0000-0000579D0000}"/>
    <cellStyle name="Normal 8 3 2 5 2 5 2 2" xfId="29460" xr:uid="{00000000-0005-0000-0000-0000589D0000}"/>
    <cellStyle name="Normal 8 3 2 5 2 5 2 3" xfId="46806" xr:uid="{00000000-0005-0000-0000-0000599D0000}"/>
    <cellStyle name="Normal 8 3 2 5 2 5 3" xfId="20787" xr:uid="{00000000-0005-0000-0000-00005A9D0000}"/>
    <cellStyle name="Normal 8 3 2 5 2 5 4" xfId="38133" xr:uid="{00000000-0005-0000-0000-00005B9D0000}"/>
    <cellStyle name="Normal 8 3 2 5 2 6" xfId="9559" xr:uid="{00000000-0005-0000-0000-00005C9D0000}"/>
    <cellStyle name="Normal 8 3 2 5 2 6 2" xfId="26912" xr:uid="{00000000-0005-0000-0000-00005D9D0000}"/>
    <cellStyle name="Normal 8 3 2 5 2 6 3" xfId="44258" xr:uid="{00000000-0005-0000-0000-00005E9D0000}"/>
    <cellStyle name="Normal 8 3 2 5 2 7" xfId="18239" xr:uid="{00000000-0005-0000-0000-00005F9D0000}"/>
    <cellStyle name="Normal 8 3 2 5 2 8" xfId="35585" xr:uid="{00000000-0005-0000-0000-0000609D0000}"/>
    <cellStyle name="Normal 8 3 2 5 3" xfId="641" xr:uid="{00000000-0005-0000-0000-0000619D0000}"/>
    <cellStyle name="Normal 8 3 2 5 3 2" xfId="2454" xr:uid="{00000000-0005-0000-0000-0000629D0000}"/>
    <cellStyle name="Normal 8 3 2 5 3 2 2" xfId="8236" xr:uid="{00000000-0005-0000-0000-0000639D0000}"/>
    <cellStyle name="Normal 8 3 2 5 3 2 2 2" xfId="16909" xr:uid="{00000000-0005-0000-0000-0000649D0000}"/>
    <cellStyle name="Normal 8 3 2 5 3 2 2 2 2" xfId="34262" xr:uid="{00000000-0005-0000-0000-0000659D0000}"/>
    <cellStyle name="Normal 8 3 2 5 3 2 2 2 3" xfId="51608" xr:uid="{00000000-0005-0000-0000-0000669D0000}"/>
    <cellStyle name="Normal 8 3 2 5 3 2 2 3" xfId="25589" xr:uid="{00000000-0005-0000-0000-0000679D0000}"/>
    <cellStyle name="Normal 8 3 2 5 3 2 2 4" xfId="42935" xr:uid="{00000000-0005-0000-0000-0000689D0000}"/>
    <cellStyle name="Normal 8 3 2 5 3 2 3" xfId="5737" xr:uid="{00000000-0005-0000-0000-0000699D0000}"/>
    <cellStyle name="Normal 8 3 2 5 3 2 3 2" xfId="14410" xr:uid="{00000000-0005-0000-0000-00006A9D0000}"/>
    <cellStyle name="Normal 8 3 2 5 3 2 3 2 2" xfId="31763" xr:uid="{00000000-0005-0000-0000-00006B9D0000}"/>
    <cellStyle name="Normal 8 3 2 5 3 2 3 2 3" xfId="49109" xr:uid="{00000000-0005-0000-0000-00006C9D0000}"/>
    <cellStyle name="Normal 8 3 2 5 3 2 3 3" xfId="23090" xr:uid="{00000000-0005-0000-0000-00006D9D0000}"/>
    <cellStyle name="Normal 8 3 2 5 3 2 3 4" xfId="40436" xr:uid="{00000000-0005-0000-0000-00006E9D0000}"/>
    <cellStyle name="Normal 8 3 2 5 3 2 4" xfId="11127" xr:uid="{00000000-0005-0000-0000-00006F9D0000}"/>
    <cellStyle name="Normal 8 3 2 5 3 2 4 2" xfId="28480" xr:uid="{00000000-0005-0000-0000-0000709D0000}"/>
    <cellStyle name="Normal 8 3 2 5 3 2 4 3" xfId="45826" xr:uid="{00000000-0005-0000-0000-0000719D0000}"/>
    <cellStyle name="Normal 8 3 2 5 3 2 5" xfId="19807" xr:uid="{00000000-0005-0000-0000-0000729D0000}"/>
    <cellStyle name="Normal 8 3 2 5 3 2 6" xfId="37153" xr:uid="{00000000-0005-0000-0000-0000739D0000}"/>
    <cellStyle name="Normal 8 3 2 5 3 3" xfId="6423" xr:uid="{00000000-0005-0000-0000-0000749D0000}"/>
    <cellStyle name="Normal 8 3 2 5 3 3 2" xfId="15096" xr:uid="{00000000-0005-0000-0000-0000759D0000}"/>
    <cellStyle name="Normal 8 3 2 5 3 3 2 2" xfId="32449" xr:uid="{00000000-0005-0000-0000-0000769D0000}"/>
    <cellStyle name="Normal 8 3 2 5 3 3 2 3" xfId="49795" xr:uid="{00000000-0005-0000-0000-0000779D0000}"/>
    <cellStyle name="Normal 8 3 2 5 3 3 3" xfId="23776" xr:uid="{00000000-0005-0000-0000-0000789D0000}"/>
    <cellStyle name="Normal 8 3 2 5 3 3 4" xfId="41122" xr:uid="{00000000-0005-0000-0000-0000799D0000}"/>
    <cellStyle name="Normal 8 3 2 5 3 4" xfId="4267" xr:uid="{00000000-0005-0000-0000-00007A9D0000}"/>
    <cellStyle name="Normal 8 3 2 5 3 4 2" xfId="12940" xr:uid="{00000000-0005-0000-0000-00007B9D0000}"/>
    <cellStyle name="Normal 8 3 2 5 3 4 2 2" xfId="30293" xr:uid="{00000000-0005-0000-0000-00007C9D0000}"/>
    <cellStyle name="Normal 8 3 2 5 3 4 2 3" xfId="47639" xr:uid="{00000000-0005-0000-0000-00007D9D0000}"/>
    <cellStyle name="Normal 8 3 2 5 3 4 3" xfId="21620" xr:uid="{00000000-0005-0000-0000-00007E9D0000}"/>
    <cellStyle name="Normal 8 3 2 5 3 4 4" xfId="38966" xr:uid="{00000000-0005-0000-0000-00007F9D0000}"/>
    <cellStyle name="Normal 8 3 2 5 3 5" xfId="9314" xr:uid="{00000000-0005-0000-0000-0000809D0000}"/>
    <cellStyle name="Normal 8 3 2 5 3 5 2" xfId="26667" xr:uid="{00000000-0005-0000-0000-0000819D0000}"/>
    <cellStyle name="Normal 8 3 2 5 3 5 3" xfId="44013" xr:uid="{00000000-0005-0000-0000-0000829D0000}"/>
    <cellStyle name="Normal 8 3 2 5 3 6" xfId="17994" xr:uid="{00000000-0005-0000-0000-0000839D0000}"/>
    <cellStyle name="Normal 8 3 2 5 3 7" xfId="35340" xr:uid="{00000000-0005-0000-0000-0000849D0000}"/>
    <cellStyle name="Normal 8 3 2 5 4" xfId="1964" xr:uid="{00000000-0005-0000-0000-0000859D0000}"/>
    <cellStyle name="Normal 8 3 2 5 4 2" xfId="7746" xr:uid="{00000000-0005-0000-0000-0000869D0000}"/>
    <cellStyle name="Normal 8 3 2 5 4 2 2" xfId="16419" xr:uid="{00000000-0005-0000-0000-0000879D0000}"/>
    <cellStyle name="Normal 8 3 2 5 4 2 2 2" xfId="33772" xr:uid="{00000000-0005-0000-0000-0000889D0000}"/>
    <cellStyle name="Normal 8 3 2 5 4 2 2 3" xfId="51118" xr:uid="{00000000-0005-0000-0000-0000899D0000}"/>
    <cellStyle name="Normal 8 3 2 5 4 2 3" xfId="25099" xr:uid="{00000000-0005-0000-0000-00008A9D0000}"/>
    <cellStyle name="Normal 8 3 2 5 4 2 4" xfId="42445" xr:uid="{00000000-0005-0000-0000-00008B9D0000}"/>
    <cellStyle name="Normal 8 3 2 5 4 3" xfId="3777" xr:uid="{00000000-0005-0000-0000-00008C9D0000}"/>
    <cellStyle name="Normal 8 3 2 5 4 3 2" xfId="12450" xr:uid="{00000000-0005-0000-0000-00008D9D0000}"/>
    <cellStyle name="Normal 8 3 2 5 4 3 2 2" xfId="29803" xr:uid="{00000000-0005-0000-0000-00008E9D0000}"/>
    <cellStyle name="Normal 8 3 2 5 4 3 2 3" xfId="47149" xr:uid="{00000000-0005-0000-0000-00008F9D0000}"/>
    <cellStyle name="Normal 8 3 2 5 4 3 3" xfId="21130" xr:uid="{00000000-0005-0000-0000-0000909D0000}"/>
    <cellStyle name="Normal 8 3 2 5 4 3 4" xfId="38476" xr:uid="{00000000-0005-0000-0000-0000919D0000}"/>
    <cellStyle name="Normal 8 3 2 5 4 4" xfId="10637" xr:uid="{00000000-0005-0000-0000-0000929D0000}"/>
    <cellStyle name="Normal 8 3 2 5 4 4 2" xfId="27990" xr:uid="{00000000-0005-0000-0000-0000939D0000}"/>
    <cellStyle name="Normal 8 3 2 5 4 4 3" xfId="45336" xr:uid="{00000000-0005-0000-0000-0000949D0000}"/>
    <cellStyle name="Normal 8 3 2 5 4 5" xfId="19317" xr:uid="{00000000-0005-0000-0000-0000959D0000}"/>
    <cellStyle name="Normal 8 3 2 5 4 6" xfId="36663" xr:uid="{00000000-0005-0000-0000-0000969D0000}"/>
    <cellStyle name="Normal 8 3 2 5 5" xfId="1376" xr:uid="{00000000-0005-0000-0000-0000979D0000}"/>
    <cellStyle name="Normal 8 3 2 5 5 2" xfId="7158" xr:uid="{00000000-0005-0000-0000-0000989D0000}"/>
    <cellStyle name="Normal 8 3 2 5 5 2 2" xfId="15831" xr:uid="{00000000-0005-0000-0000-0000999D0000}"/>
    <cellStyle name="Normal 8 3 2 5 5 2 2 2" xfId="33184" xr:uid="{00000000-0005-0000-0000-00009A9D0000}"/>
    <cellStyle name="Normal 8 3 2 5 5 2 2 3" xfId="50530" xr:uid="{00000000-0005-0000-0000-00009B9D0000}"/>
    <cellStyle name="Normal 8 3 2 5 5 2 3" xfId="24511" xr:uid="{00000000-0005-0000-0000-00009C9D0000}"/>
    <cellStyle name="Normal 8 3 2 5 5 2 4" xfId="41857" xr:uid="{00000000-0005-0000-0000-00009D9D0000}"/>
    <cellStyle name="Normal 8 3 2 5 5 3" xfId="5002" xr:uid="{00000000-0005-0000-0000-00009E9D0000}"/>
    <cellStyle name="Normal 8 3 2 5 5 3 2" xfId="13675" xr:uid="{00000000-0005-0000-0000-00009F9D0000}"/>
    <cellStyle name="Normal 8 3 2 5 5 3 2 2" xfId="31028" xr:uid="{00000000-0005-0000-0000-0000A09D0000}"/>
    <cellStyle name="Normal 8 3 2 5 5 3 2 3" xfId="48374" xr:uid="{00000000-0005-0000-0000-0000A19D0000}"/>
    <cellStyle name="Normal 8 3 2 5 5 3 3" xfId="22355" xr:uid="{00000000-0005-0000-0000-0000A29D0000}"/>
    <cellStyle name="Normal 8 3 2 5 5 3 4" xfId="39701" xr:uid="{00000000-0005-0000-0000-0000A39D0000}"/>
    <cellStyle name="Normal 8 3 2 5 5 4" xfId="10049" xr:uid="{00000000-0005-0000-0000-0000A49D0000}"/>
    <cellStyle name="Normal 8 3 2 5 5 4 2" xfId="27402" xr:uid="{00000000-0005-0000-0000-0000A59D0000}"/>
    <cellStyle name="Normal 8 3 2 5 5 4 3" xfId="44748" xr:uid="{00000000-0005-0000-0000-0000A69D0000}"/>
    <cellStyle name="Normal 8 3 2 5 5 5" xfId="18729" xr:uid="{00000000-0005-0000-0000-0000A79D0000}"/>
    <cellStyle name="Normal 8 3 2 5 5 6" xfId="36075" xr:uid="{00000000-0005-0000-0000-0000A89D0000}"/>
    <cellStyle name="Normal 8 3 2 5 6" xfId="5933" xr:uid="{00000000-0005-0000-0000-0000A99D0000}"/>
    <cellStyle name="Normal 8 3 2 5 6 2" xfId="14606" xr:uid="{00000000-0005-0000-0000-0000AA9D0000}"/>
    <cellStyle name="Normal 8 3 2 5 6 2 2" xfId="31959" xr:uid="{00000000-0005-0000-0000-0000AB9D0000}"/>
    <cellStyle name="Normal 8 3 2 5 6 2 3" xfId="49305" xr:uid="{00000000-0005-0000-0000-0000AC9D0000}"/>
    <cellStyle name="Normal 8 3 2 5 6 3" xfId="23286" xr:uid="{00000000-0005-0000-0000-0000AD9D0000}"/>
    <cellStyle name="Normal 8 3 2 5 6 4" xfId="40632" xr:uid="{00000000-0005-0000-0000-0000AE9D0000}"/>
    <cellStyle name="Normal 8 3 2 5 7" xfId="3189" xr:uid="{00000000-0005-0000-0000-0000AF9D0000}"/>
    <cellStyle name="Normal 8 3 2 5 7 2" xfId="11862" xr:uid="{00000000-0005-0000-0000-0000B09D0000}"/>
    <cellStyle name="Normal 8 3 2 5 7 2 2" xfId="29215" xr:uid="{00000000-0005-0000-0000-0000B19D0000}"/>
    <cellStyle name="Normal 8 3 2 5 7 2 3" xfId="46561" xr:uid="{00000000-0005-0000-0000-0000B29D0000}"/>
    <cellStyle name="Normal 8 3 2 5 7 3" xfId="20542" xr:uid="{00000000-0005-0000-0000-0000B39D0000}"/>
    <cellStyle name="Normal 8 3 2 5 7 4" xfId="37888" xr:uid="{00000000-0005-0000-0000-0000B49D0000}"/>
    <cellStyle name="Normal 8 3 2 5 8" xfId="8824" xr:uid="{00000000-0005-0000-0000-0000B59D0000}"/>
    <cellStyle name="Normal 8 3 2 5 8 2" xfId="26177" xr:uid="{00000000-0005-0000-0000-0000B69D0000}"/>
    <cellStyle name="Normal 8 3 2 5 8 3" xfId="43523" xr:uid="{00000000-0005-0000-0000-0000B79D0000}"/>
    <cellStyle name="Normal 8 3 2 5 9" xfId="17504" xr:uid="{00000000-0005-0000-0000-0000B89D0000}"/>
    <cellStyle name="Normal 8 3 2 6" xfId="788" xr:uid="{00000000-0005-0000-0000-0000B99D0000}"/>
    <cellStyle name="Normal 8 3 2 6 2" xfId="2601" xr:uid="{00000000-0005-0000-0000-0000BA9D0000}"/>
    <cellStyle name="Normal 8 3 2 6 2 2" xfId="8383" xr:uid="{00000000-0005-0000-0000-0000BB9D0000}"/>
    <cellStyle name="Normal 8 3 2 6 2 2 2" xfId="17056" xr:uid="{00000000-0005-0000-0000-0000BC9D0000}"/>
    <cellStyle name="Normal 8 3 2 6 2 2 2 2" xfId="34409" xr:uid="{00000000-0005-0000-0000-0000BD9D0000}"/>
    <cellStyle name="Normal 8 3 2 6 2 2 2 3" xfId="51755" xr:uid="{00000000-0005-0000-0000-0000BE9D0000}"/>
    <cellStyle name="Normal 8 3 2 6 2 2 3" xfId="25736" xr:uid="{00000000-0005-0000-0000-0000BF9D0000}"/>
    <cellStyle name="Normal 8 3 2 6 2 2 4" xfId="43082" xr:uid="{00000000-0005-0000-0000-0000C09D0000}"/>
    <cellStyle name="Normal 8 3 2 6 2 3" xfId="4414" xr:uid="{00000000-0005-0000-0000-0000C19D0000}"/>
    <cellStyle name="Normal 8 3 2 6 2 3 2" xfId="13087" xr:uid="{00000000-0005-0000-0000-0000C29D0000}"/>
    <cellStyle name="Normal 8 3 2 6 2 3 2 2" xfId="30440" xr:uid="{00000000-0005-0000-0000-0000C39D0000}"/>
    <cellStyle name="Normal 8 3 2 6 2 3 2 3" xfId="47786" xr:uid="{00000000-0005-0000-0000-0000C49D0000}"/>
    <cellStyle name="Normal 8 3 2 6 2 3 3" xfId="21767" xr:uid="{00000000-0005-0000-0000-0000C59D0000}"/>
    <cellStyle name="Normal 8 3 2 6 2 3 4" xfId="39113" xr:uid="{00000000-0005-0000-0000-0000C69D0000}"/>
    <cellStyle name="Normal 8 3 2 6 2 4" xfId="11274" xr:uid="{00000000-0005-0000-0000-0000C79D0000}"/>
    <cellStyle name="Normal 8 3 2 6 2 4 2" xfId="28627" xr:uid="{00000000-0005-0000-0000-0000C89D0000}"/>
    <cellStyle name="Normal 8 3 2 6 2 4 3" xfId="45973" xr:uid="{00000000-0005-0000-0000-0000C99D0000}"/>
    <cellStyle name="Normal 8 3 2 6 2 5" xfId="19954" xr:uid="{00000000-0005-0000-0000-0000CA9D0000}"/>
    <cellStyle name="Normal 8 3 2 6 2 6" xfId="37300" xr:uid="{00000000-0005-0000-0000-0000CB9D0000}"/>
    <cellStyle name="Normal 8 3 2 6 3" xfId="1523" xr:uid="{00000000-0005-0000-0000-0000CC9D0000}"/>
    <cellStyle name="Normal 8 3 2 6 3 2" xfId="7305" xr:uid="{00000000-0005-0000-0000-0000CD9D0000}"/>
    <cellStyle name="Normal 8 3 2 6 3 2 2" xfId="15978" xr:uid="{00000000-0005-0000-0000-0000CE9D0000}"/>
    <cellStyle name="Normal 8 3 2 6 3 2 2 2" xfId="33331" xr:uid="{00000000-0005-0000-0000-0000CF9D0000}"/>
    <cellStyle name="Normal 8 3 2 6 3 2 2 3" xfId="50677" xr:uid="{00000000-0005-0000-0000-0000D09D0000}"/>
    <cellStyle name="Normal 8 3 2 6 3 2 3" xfId="24658" xr:uid="{00000000-0005-0000-0000-0000D19D0000}"/>
    <cellStyle name="Normal 8 3 2 6 3 2 4" xfId="42004" xr:uid="{00000000-0005-0000-0000-0000D29D0000}"/>
    <cellStyle name="Normal 8 3 2 6 3 3" xfId="5149" xr:uid="{00000000-0005-0000-0000-0000D39D0000}"/>
    <cellStyle name="Normal 8 3 2 6 3 3 2" xfId="13822" xr:uid="{00000000-0005-0000-0000-0000D49D0000}"/>
    <cellStyle name="Normal 8 3 2 6 3 3 2 2" xfId="31175" xr:uid="{00000000-0005-0000-0000-0000D59D0000}"/>
    <cellStyle name="Normal 8 3 2 6 3 3 2 3" xfId="48521" xr:uid="{00000000-0005-0000-0000-0000D69D0000}"/>
    <cellStyle name="Normal 8 3 2 6 3 3 3" xfId="22502" xr:uid="{00000000-0005-0000-0000-0000D79D0000}"/>
    <cellStyle name="Normal 8 3 2 6 3 3 4" xfId="39848" xr:uid="{00000000-0005-0000-0000-0000D89D0000}"/>
    <cellStyle name="Normal 8 3 2 6 3 4" xfId="10196" xr:uid="{00000000-0005-0000-0000-0000D99D0000}"/>
    <cellStyle name="Normal 8 3 2 6 3 4 2" xfId="27549" xr:uid="{00000000-0005-0000-0000-0000DA9D0000}"/>
    <cellStyle name="Normal 8 3 2 6 3 4 3" xfId="44895" xr:uid="{00000000-0005-0000-0000-0000DB9D0000}"/>
    <cellStyle name="Normal 8 3 2 6 3 5" xfId="18876" xr:uid="{00000000-0005-0000-0000-0000DC9D0000}"/>
    <cellStyle name="Normal 8 3 2 6 3 6" xfId="36222" xr:uid="{00000000-0005-0000-0000-0000DD9D0000}"/>
    <cellStyle name="Normal 8 3 2 6 4" xfId="6570" xr:uid="{00000000-0005-0000-0000-0000DE9D0000}"/>
    <cellStyle name="Normal 8 3 2 6 4 2" xfId="15243" xr:uid="{00000000-0005-0000-0000-0000DF9D0000}"/>
    <cellStyle name="Normal 8 3 2 6 4 2 2" xfId="32596" xr:uid="{00000000-0005-0000-0000-0000E09D0000}"/>
    <cellStyle name="Normal 8 3 2 6 4 2 3" xfId="49942" xr:uid="{00000000-0005-0000-0000-0000E19D0000}"/>
    <cellStyle name="Normal 8 3 2 6 4 3" xfId="23923" xr:uid="{00000000-0005-0000-0000-0000E29D0000}"/>
    <cellStyle name="Normal 8 3 2 6 4 4" xfId="41269" xr:uid="{00000000-0005-0000-0000-0000E39D0000}"/>
    <cellStyle name="Normal 8 3 2 6 5" xfId="3336" xr:uid="{00000000-0005-0000-0000-0000E49D0000}"/>
    <cellStyle name="Normal 8 3 2 6 5 2" xfId="12009" xr:uid="{00000000-0005-0000-0000-0000E59D0000}"/>
    <cellStyle name="Normal 8 3 2 6 5 2 2" xfId="29362" xr:uid="{00000000-0005-0000-0000-0000E69D0000}"/>
    <cellStyle name="Normal 8 3 2 6 5 2 3" xfId="46708" xr:uid="{00000000-0005-0000-0000-0000E79D0000}"/>
    <cellStyle name="Normal 8 3 2 6 5 3" xfId="20689" xr:uid="{00000000-0005-0000-0000-0000E89D0000}"/>
    <cellStyle name="Normal 8 3 2 6 5 4" xfId="38035" xr:uid="{00000000-0005-0000-0000-0000E99D0000}"/>
    <cellStyle name="Normal 8 3 2 6 6" xfId="9461" xr:uid="{00000000-0005-0000-0000-0000EA9D0000}"/>
    <cellStyle name="Normal 8 3 2 6 6 2" xfId="26814" xr:uid="{00000000-0005-0000-0000-0000EB9D0000}"/>
    <cellStyle name="Normal 8 3 2 6 6 3" xfId="44160" xr:uid="{00000000-0005-0000-0000-0000EC9D0000}"/>
    <cellStyle name="Normal 8 3 2 6 7" xfId="18141" xr:uid="{00000000-0005-0000-0000-0000ED9D0000}"/>
    <cellStyle name="Normal 8 3 2 6 8" xfId="35487" xr:uid="{00000000-0005-0000-0000-0000EE9D0000}"/>
    <cellStyle name="Normal 8 3 2 7" xfId="396" xr:uid="{00000000-0005-0000-0000-0000EF9D0000}"/>
    <cellStyle name="Normal 8 3 2 7 2" xfId="2209" xr:uid="{00000000-0005-0000-0000-0000F09D0000}"/>
    <cellStyle name="Normal 8 3 2 7 2 2" xfId="7991" xr:uid="{00000000-0005-0000-0000-0000F19D0000}"/>
    <cellStyle name="Normal 8 3 2 7 2 2 2" xfId="16664" xr:uid="{00000000-0005-0000-0000-0000F29D0000}"/>
    <cellStyle name="Normal 8 3 2 7 2 2 2 2" xfId="34017" xr:uid="{00000000-0005-0000-0000-0000F39D0000}"/>
    <cellStyle name="Normal 8 3 2 7 2 2 2 3" xfId="51363" xr:uid="{00000000-0005-0000-0000-0000F49D0000}"/>
    <cellStyle name="Normal 8 3 2 7 2 2 3" xfId="25344" xr:uid="{00000000-0005-0000-0000-0000F59D0000}"/>
    <cellStyle name="Normal 8 3 2 7 2 2 4" xfId="42690" xr:uid="{00000000-0005-0000-0000-0000F69D0000}"/>
    <cellStyle name="Normal 8 3 2 7 2 3" xfId="5492" xr:uid="{00000000-0005-0000-0000-0000F79D0000}"/>
    <cellStyle name="Normal 8 3 2 7 2 3 2" xfId="14165" xr:uid="{00000000-0005-0000-0000-0000F89D0000}"/>
    <cellStyle name="Normal 8 3 2 7 2 3 2 2" xfId="31518" xr:uid="{00000000-0005-0000-0000-0000F99D0000}"/>
    <cellStyle name="Normal 8 3 2 7 2 3 2 3" xfId="48864" xr:uid="{00000000-0005-0000-0000-0000FA9D0000}"/>
    <cellStyle name="Normal 8 3 2 7 2 3 3" xfId="22845" xr:uid="{00000000-0005-0000-0000-0000FB9D0000}"/>
    <cellStyle name="Normal 8 3 2 7 2 3 4" xfId="40191" xr:uid="{00000000-0005-0000-0000-0000FC9D0000}"/>
    <cellStyle name="Normal 8 3 2 7 2 4" xfId="10882" xr:uid="{00000000-0005-0000-0000-0000FD9D0000}"/>
    <cellStyle name="Normal 8 3 2 7 2 4 2" xfId="28235" xr:uid="{00000000-0005-0000-0000-0000FE9D0000}"/>
    <cellStyle name="Normal 8 3 2 7 2 4 3" xfId="45581" xr:uid="{00000000-0005-0000-0000-0000FF9D0000}"/>
    <cellStyle name="Normal 8 3 2 7 2 5" xfId="19562" xr:uid="{00000000-0005-0000-0000-0000009E0000}"/>
    <cellStyle name="Normal 8 3 2 7 2 6" xfId="36908" xr:uid="{00000000-0005-0000-0000-0000019E0000}"/>
    <cellStyle name="Normal 8 3 2 7 3" xfId="6178" xr:uid="{00000000-0005-0000-0000-0000029E0000}"/>
    <cellStyle name="Normal 8 3 2 7 3 2" xfId="14851" xr:uid="{00000000-0005-0000-0000-0000039E0000}"/>
    <cellStyle name="Normal 8 3 2 7 3 2 2" xfId="32204" xr:uid="{00000000-0005-0000-0000-0000049E0000}"/>
    <cellStyle name="Normal 8 3 2 7 3 2 3" xfId="49550" xr:uid="{00000000-0005-0000-0000-0000059E0000}"/>
    <cellStyle name="Normal 8 3 2 7 3 3" xfId="23531" xr:uid="{00000000-0005-0000-0000-0000069E0000}"/>
    <cellStyle name="Normal 8 3 2 7 3 4" xfId="40877" xr:uid="{00000000-0005-0000-0000-0000079E0000}"/>
    <cellStyle name="Normal 8 3 2 7 4" xfId="4022" xr:uid="{00000000-0005-0000-0000-0000089E0000}"/>
    <cellStyle name="Normal 8 3 2 7 4 2" xfId="12695" xr:uid="{00000000-0005-0000-0000-0000099E0000}"/>
    <cellStyle name="Normal 8 3 2 7 4 2 2" xfId="30048" xr:uid="{00000000-0005-0000-0000-00000A9E0000}"/>
    <cellStyle name="Normal 8 3 2 7 4 2 3" xfId="47394" xr:uid="{00000000-0005-0000-0000-00000B9E0000}"/>
    <cellStyle name="Normal 8 3 2 7 4 3" xfId="21375" xr:uid="{00000000-0005-0000-0000-00000C9E0000}"/>
    <cellStyle name="Normal 8 3 2 7 4 4" xfId="38721" xr:uid="{00000000-0005-0000-0000-00000D9E0000}"/>
    <cellStyle name="Normal 8 3 2 7 5" xfId="9069" xr:uid="{00000000-0005-0000-0000-00000E9E0000}"/>
    <cellStyle name="Normal 8 3 2 7 5 2" xfId="26422" xr:uid="{00000000-0005-0000-0000-00000F9E0000}"/>
    <cellStyle name="Normal 8 3 2 7 5 3" xfId="43768" xr:uid="{00000000-0005-0000-0000-0000109E0000}"/>
    <cellStyle name="Normal 8 3 2 7 6" xfId="17749" xr:uid="{00000000-0005-0000-0000-0000119E0000}"/>
    <cellStyle name="Normal 8 3 2 7 7" xfId="35095" xr:uid="{00000000-0005-0000-0000-0000129E0000}"/>
    <cellStyle name="Normal 8 3 2 8" xfId="1866" xr:uid="{00000000-0005-0000-0000-0000139E0000}"/>
    <cellStyle name="Normal 8 3 2 8 2" xfId="7648" xr:uid="{00000000-0005-0000-0000-0000149E0000}"/>
    <cellStyle name="Normal 8 3 2 8 2 2" xfId="16321" xr:uid="{00000000-0005-0000-0000-0000159E0000}"/>
    <cellStyle name="Normal 8 3 2 8 2 2 2" xfId="33674" xr:uid="{00000000-0005-0000-0000-0000169E0000}"/>
    <cellStyle name="Normal 8 3 2 8 2 2 3" xfId="51020" xr:uid="{00000000-0005-0000-0000-0000179E0000}"/>
    <cellStyle name="Normal 8 3 2 8 2 3" xfId="25001" xr:uid="{00000000-0005-0000-0000-0000189E0000}"/>
    <cellStyle name="Normal 8 3 2 8 2 4" xfId="42347" xr:uid="{00000000-0005-0000-0000-0000199E0000}"/>
    <cellStyle name="Normal 8 3 2 8 3" xfId="3679" xr:uid="{00000000-0005-0000-0000-00001A9E0000}"/>
    <cellStyle name="Normal 8 3 2 8 3 2" xfId="12352" xr:uid="{00000000-0005-0000-0000-00001B9E0000}"/>
    <cellStyle name="Normal 8 3 2 8 3 2 2" xfId="29705" xr:uid="{00000000-0005-0000-0000-00001C9E0000}"/>
    <cellStyle name="Normal 8 3 2 8 3 2 3" xfId="47051" xr:uid="{00000000-0005-0000-0000-00001D9E0000}"/>
    <cellStyle name="Normal 8 3 2 8 3 3" xfId="21032" xr:uid="{00000000-0005-0000-0000-00001E9E0000}"/>
    <cellStyle name="Normal 8 3 2 8 3 4" xfId="38378" xr:uid="{00000000-0005-0000-0000-00001F9E0000}"/>
    <cellStyle name="Normal 8 3 2 8 4" xfId="10539" xr:uid="{00000000-0005-0000-0000-0000209E0000}"/>
    <cellStyle name="Normal 8 3 2 8 4 2" xfId="27892" xr:uid="{00000000-0005-0000-0000-0000219E0000}"/>
    <cellStyle name="Normal 8 3 2 8 4 3" xfId="45238" xr:uid="{00000000-0005-0000-0000-0000229E0000}"/>
    <cellStyle name="Normal 8 3 2 8 5" xfId="19219" xr:uid="{00000000-0005-0000-0000-0000239E0000}"/>
    <cellStyle name="Normal 8 3 2 8 6" xfId="36565" xr:uid="{00000000-0005-0000-0000-0000249E0000}"/>
    <cellStyle name="Normal 8 3 2 9" xfId="1131" xr:uid="{00000000-0005-0000-0000-0000259E0000}"/>
    <cellStyle name="Normal 8 3 2 9 2" xfId="6913" xr:uid="{00000000-0005-0000-0000-0000269E0000}"/>
    <cellStyle name="Normal 8 3 2 9 2 2" xfId="15586" xr:uid="{00000000-0005-0000-0000-0000279E0000}"/>
    <cellStyle name="Normal 8 3 2 9 2 2 2" xfId="32939" xr:uid="{00000000-0005-0000-0000-0000289E0000}"/>
    <cellStyle name="Normal 8 3 2 9 2 2 3" xfId="50285" xr:uid="{00000000-0005-0000-0000-0000299E0000}"/>
    <cellStyle name="Normal 8 3 2 9 2 3" xfId="24266" xr:uid="{00000000-0005-0000-0000-00002A9E0000}"/>
    <cellStyle name="Normal 8 3 2 9 2 4" xfId="41612" xr:uid="{00000000-0005-0000-0000-00002B9E0000}"/>
    <cellStyle name="Normal 8 3 2 9 3" xfId="4757" xr:uid="{00000000-0005-0000-0000-00002C9E0000}"/>
    <cellStyle name="Normal 8 3 2 9 3 2" xfId="13430" xr:uid="{00000000-0005-0000-0000-00002D9E0000}"/>
    <cellStyle name="Normal 8 3 2 9 3 2 2" xfId="30783" xr:uid="{00000000-0005-0000-0000-00002E9E0000}"/>
    <cellStyle name="Normal 8 3 2 9 3 2 3" xfId="48129" xr:uid="{00000000-0005-0000-0000-00002F9E0000}"/>
    <cellStyle name="Normal 8 3 2 9 3 3" xfId="22110" xr:uid="{00000000-0005-0000-0000-0000309E0000}"/>
    <cellStyle name="Normal 8 3 2 9 3 4" xfId="39456" xr:uid="{00000000-0005-0000-0000-0000319E0000}"/>
    <cellStyle name="Normal 8 3 2 9 4" xfId="9804" xr:uid="{00000000-0005-0000-0000-0000329E0000}"/>
    <cellStyle name="Normal 8 3 2 9 4 2" xfId="27157" xr:uid="{00000000-0005-0000-0000-0000339E0000}"/>
    <cellStyle name="Normal 8 3 2 9 4 3" xfId="44503" xr:uid="{00000000-0005-0000-0000-0000349E0000}"/>
    <cellStyle name="Normal 8 3 2 9 5" xfId="18484" xr:uid="{00000000-0005-0000-0000-0000359E0000}"/>
    <cellStyle name="Normal 8 3 2 9 6" xfId="35830" xr:uid="{00000000-0005-0000-0000-0000369E0000}"/>
    <cellStyle name="Normal 8 3 3" xfId="73" xr:uid="{00000000-0005-0000-0000-0000379E0000}"/>
    <cellStyle name="Normal 8 3 3 10" xfId="8746" xr:uid="{00000000-0005-0000-0000-0000389E0000}"/>
    <cellStyle name="Normal 8 3 3 10 2" xfId="26099" xr:uid="{00000000-0005-0000-0000-0000399E0000}"/>
    <cellStyle name="Normal 8 3 3 10 3" xfId="43445" xr:uid="{00000000-0005-0000-0000-00003A9E0000}"/>
    <cellStyle name="Normal 8 3 3 11" xfId="17426" xr:uid="{00000000-0005-0000-0000-00003B9E0000}"/>
    <cellStyle name="Normal 8 3 3 12" xfId="34772" xr:uid="{00000000-0005-0000-0000-00003C9E0000}"/>
    <cellStyle name="Normal 8 3 3 2" xfId="318" xr:uid="{00000000-0005-0000-0000-00003D9E0000}"/>
    <cellStyle name="Normal 8 3 3 2 10" xfId="35017" xr:uid="{00000000-0005-0000-0000-00003E9E0000}"/>
    <cellStyle name="Normal 8 3 3 2 2" xfId="1053" xr:uid="{00000000-0005-0000-0000-00003F9E0000}"/>
    <cellStyle name="Normal 8 3 3 2 2 2" xfId="2866" xr:uid="{00000000-0005-0000-0000-0000409E0000}"/>
    <cellStyle name="Normal 8 3 3 2 2 2 2" xfId="8648" xr:uid="{00000000-0005-0000-0000-0000419E0000}"/>
    <cellStyle name="Normal 8 3 3 2 2 2 2 2" xfId="17321" xr:uid="{00000000-0005-0000-0000-0000429E0000}"/>
    <cellStyle name="Normal 8 3 3 2 2 2 2 2 2" xfId="34674" xr:uid="{00000000-0005-0000-0000-0000439E0000}"/>
    <cellStyle name="Normal 8 3 3 2 2 2 2 2 3" xfId="52020" xr:uid="{00000000-0005-0000-0000-0000449E0000}"/>
    <cellStyle name="Normal 8 3 3 2 2 2 2 3" xfId="26001" xr:uid="{00000000-0005-0000-0000-0000459E0000}"/>
    <cellStyle name="Normal 8 3 3 2 2 2 2 4" xfId="43347" xr:uid="{00000000-0005-0000-0000-0000469E0000}"/>
    <cellStyle name="Normal 8 3 3 2 2 2 3" xfId="4679" xr:uid="{00000000-0005-0000-0000-0000479E0000}"/>
    <cellStyle name="Normal 8 3 3 2 2 2 3 2" xfId="13352" xr:uid="{00000000-0005-0000-0000-0000489E0000}"/>
    <cellStyle name="Normal 8 3 3 2 2 2 3 2 2" xfId="30705" xr:uid="{00000000-0005-0000-0000-0000499E0000}"/>
    <cellStyle name="Normal 8 3 3 2 2 2 3 2 3" xfId="48051" xr:uid="{00000000-0005-0000-0000-00004A9E0000}"/>
    <cellStyle name="Normal 8 3 3 2 2 2 3 3" xfId="22032" xr:uid="{00000000-0005-0000-0000-00004B9E0000}"/>
    <cellStyle name="Normal 8 3 3 2 2 2 3 4" xfId="39378" xr:uid="{00000000-0005-0000-0000-00004C9E0000}"/>
    <cellStyle name="Normal 8 3 3 2 2 2 4" xfId="11539" xr:uid="{00000000-0005-0000-0000-00004D9E0000}"/>
    <cellStyle name="Normal 8 3 3 2 2 2 4 2" xfId="28892" xr:uid="{00000000-0005-0000-0000-00004E9E0000}"/>
    <cellStyle name="Normal 8 3 3 2 2 2 4 3" xfId="46238" xr:uid="{00000000-0005-0000-0000-00004F9E0000}"/>
    <cellStyle name="Normal 8 3 3 2 2 2 5" xfId="20219" xr:uid="{00000000-0005-0000-0000-0000509E0000}"/>
    <cellStyle name="Normal 8 3 3 2 2 2 6" xfId="37565" xr:uid="{00000000-0005-0000-0000-0000519E0000}"/>
    <cellStyle name="Normal 8 3 3 2 2 3" xfId="1788" xr:uid="{00000000-0005-0000-0000-0000529E0000}"/>
    <cellStyle name="Normal 8 3 3 2 2 3 2" xfId="7570" xr:uid="{00000000-0005-0000-0000-0000539E0000}"/>
    <cellStyle name="Normal 8 3 3 2 2 3 2 2" xfId="16243" xr:uid="{00000000-0005-0000-0000-0000549E0000}"/>
    <cellStyle name="Normal 8 3 3 2 2 3 2 2 2" xfId="33596" xr:uid="{00000000-0005-0000-0000-0000559E0000}"/>
    <cellStyle name="Normal 8 3 3 2 2 3 2 2 3" xfId="50942" xr:uid="{00000000-0005-0000-0000-0000569E0000}"/>
    <cellStyle name="Normal 8 3 3 2 2 3 2 3" xfId="24923" xr:uid="{00000000-0005-0000-0000-0000579E0000}"/>
    <cellStyle name="Normal 8 3 3 2 2 3 2 4" xfId="42269" xr:uid="{00000000-0005-0000-0000-0000589E0000}"/>
    <cellStyle name="Normal 8 3 3 2 2 3 3" xfId="5414" xr:uid="{00000000-0005-0000-0000-0000599E0000}"/>
    <cellStyle name="Normal 8 3 3 2 2 3 3 2" xfId="14087" xr:uid="{00000000-0005-0000-0000-00005A9E0000}"/>
    <cellStyle name="Normal 8 3 3 2 2 3 3 2 2" xfId="31440" xr:uid="{00000000-0005-0000-0000-00005B9E0000}"/>
    <cellStyle name="Normal 8 3 3 2 2 3 3 2 3" xfId="48786" xr:uid="{00000000-0005-0000-0000-00005C9E0000}"/>
    <cellStyle name="Normal 8 3 3 2 2 3 3 3" xfId="22767" xr:uid="{00000000-0005-0000-0000-00005D9E0000}"/>
    <cellStyle name="Normal 8 3 3 2 2 3 3 4" xfId="40113" xr:uid="{00000000-0005-0000-0000-00005E9E0000}"/>
    <cellStyle name="Normal 8 3 3 2 2 3 4" xfId="10461" xr:uid="{00000000-0005-0000-0000-00005F9E0000}"/>
    <cellStyle name="Normal 8 3 3 2 2 3 4 2" xfId="27814" xr:uid="{00000000-0005-0000-0000-0000609E0000}"/>
    <cellStyle name="Normal 8 3 3 2 2 3 4 3" xfId="45160" xr:uid="{00000000-0005-0000-0000-0000619E0000}"/>
    <cellStyle name="Normal 8 3 3 2 2 3 5" xfId="19141" xr:uid="{00000000-0005-0000-0000-0000629E0000}"/>
    <cellStyle name="Normal 8 3 3 2 2 3 6" xfId="36487" xr:uid="{00000000-0005-0000-0000-0000639E0000}"/>
    <cellStyle name="Normal 8 3 3 2 2 4" xfId="6835" xr:uid="{00000000-0005-0000-0000-0000649E0000}"/>
    <cellStyle name="Normal 8 3 3 2 2 4 2" xfId="15508" xr:uid="{00000000-0005-0000-0000-0000659E0000}"/>
    <cellStyle name="Normal 8 3 3 2 2 4 2 2" xfId="32861" xr:uid="{00000000-0005-0000-0000-0000669E0000}"/>
    <cellStyle name="Normal 8 3 3 2 2 4 2 3" xfId="50207" xr:uid="{00000000-0005-0000-0000-0000679E0000}"/>
    <cellStyle name="Normal 8 3 3 2 2 4 3" xfId="24188" xr:uid="{00000000-0005-0000-0000-0000689E0000}"/>
    <cellStyle name="Normal 8 3 3 2 2 4 4" xfId="41534" xr:uid="{00000000-0005-0000-0000-0000699E0000}"/>
    <cellStyle name="Normal 8 3 3 2 2 5" xfId="3601" xr:uid="{00000000-0005-0000-0000-00006A9E0000}"/>
    <cellStyle name="Normal 8 3 3 2 2 5 2" xfId="12274" xr:uid="{00000000-0005-0000-0000-00006B9E0000}"/>
    <cellStyle name="Normal 8 3 3 2 2 5 2 2" xfId="29627" xr:uid="{00000000-0005-0000-0000-00006C9E0000}"/>
    <cellStyle name="Normal 8 3 3 2 2 5 2 3" xfId="46973" xr:uid="{00000000-0005-0000-0000-00006D9E0000}"/>
    <cellStyle name="Normal 8 3 3 2 2 5 3" xfId="20954" xr:uid="{00000000-0005-0000-0000-00006E9E0000}"/>
    <cellStyle name="Normal 8 3 3 2 2 5 4" xfId="38300" xr:uid="{00000000-0005-0000-0000-00006F9E0000}"/>
    <cellStyle name="Normal 8 3 3 2 2 6" xfId="9726" xr:uid="{00000000-0005-0000-0000-0000709E0000}"/>
    <cellStyle name="Normal 8 3 3 2 2 6 2" xfId="27079" xr:uid="{00000000-0005-0000-0000-0000719E0000}"/>
    <cellStyle name="Normal 8 3 3 2 2 6 3" xfId="44425" xr:uid="{00000000-0005-0000-0000-0000729E0000}"/>
    <cellStyle name="Normal 8 3 3 2 2 7" xfId="18406" xr:uid="{00000000-0005-0000-0000-0000739E0000}"/>
    <cellStyle name="Normal 8 3 3 2 2 8" xfId="35752" xr:uid="{00000000-0005-0000-0000-0000749E0000}"/>
    <cellStyle name="Normal 8 3 3 2 3" xfId="563" xr:uid="{00000000-0005-0000-0000-0000759E0000}"/>
    <cellStyle name="Normal 8 3 3 2 3 2" xfId="2376" xr:uid="{00000000-0005-0000-0000-0000769E0000}"/>
    <cellStyle name="Normal 8 3 3 2 3 2 2" xfId="8158" xr:uid="{00000000-0005-0000-0000-0000779E0000}"/>
    <cellStyle name="Normal 8 3 3 2 3 2 2 2" xfId="16831" xr:uid="{00000000-0005-0000-0000-0000789E0000}"/>
    <cellStyle name="Normal 8 3 3 2 3 2 2 2 2" xfId="34184" xr:uid="{00000000-0005-0000-0000-0000799E0000}"/>
    <cellStyle name="Normal 8 3 3 2 3 2 2 2 3" xfId="51530" xr:uid="{00000000-0005-0000-0000-00007A9E0000}"/>
    <cellStyle name="Normal 8 3 3 2 3 2 2 3" xfId="25511" xr:uid="{00000000-0005-0000-0000-00007B9E0000}"/>
    <cellStyle name="Normal 8 3 3 2 3 2 2 4" xfId="42857" xr:uid="{00000000-0005-0000-0000-00007C9E0000}"/>
    <cellStyle name="Normal 8 3 3 2 3 2 3" xfId="5659" xr:uid="{00000000-0005-0000-0000-00007D9E0000}"/>
    <cellStyle name="Normal 8 3 3 2 3 2 3 2" xfId="14332" xr:uid="{00000000-0005-0000-0000-00007E9E0000}"/>
    <cellStyle name="Normal 8 3 3 2 3 2 3 2 2" xfId="31685" xr:uid="{00000000-0005-0000-0000-00007F9E0000}"/>
    <cellStyle name="Normal 8 3 3 2 3 2 3 2 3" xfId="49031" xr:uid="{00000000-0005-0000-0000-0000809E0000}"/>
    <cellStyle name="Normal 8 3 3 2 3 2 3 3" xfId="23012" xr:uid="{00000000-0005-0000-0000-0000819E0000}"/>
    <cellStyle name="Normal 8 3 3 2 3 2 3 4" xfId="40358" xr:uid="{00000000-0005-0000-0000-0000829E0000}"/>
    <cellStyle name="Normal 8 3 3 2 3 2 4" xfId="11049" xr:uid="{00000000-0005-0000-0000-0000839E0000}"/>
    <cellStyle name="Normal 8 3 3 2 3 2 4 2" xfId="28402" xr:uid="{00000000-0005-0000-0000-0000849E0000}"/>
    <cellStyle name="Normal 8 3 3 2 3 2 4 3" xfId="45748" xr:uid="{00000000-0005-0000-0000-0000859E0000}"/>
    <cellStyle name="Normal 8 3 3 2 3 2 5" xfId="19729" xr:uid="{00000000-0005-0000-0000-0000869E0000}"/>
    <cellStyle name="Normal 8 3 3 2 3 2 6" xfId="37075" xr:uid="{00000000-0005-0000-0000-0000879E0000}"/>
    <cellStyle name="Normal 8 3 3 2 3 3" xfId="6345" xr:uid="{00000000-0005-0000-0000-0000889E0000}"/>
    <cellStyle name="Normal 8 3 3 2 3 3 2" xfId="15018" xr:uid="{00000000-0005-0000-0000-0000899E0000}"/>
    <cellStyle name="Normal 8 3 3 2 3 3 2 2" xfId="32371" xr:uid="{00000000-0005-0000-0000-00008A9E0000}"/>
    <cellStyle name="Normal 8 3 3 2 3 3 2 3" xfId="49717" xr:uid="{00000000-0005-0000-0000-00008B9E0000}"/>
    <cellStyle name="Normal 8 3 3 2 3 3 3" xfId="23698" xr:uid="{00000000-0005-0000-0000-00008C9E0000}"/>
    <cellStyle name="Normal 8 3 3 2 3 3 4" xfId="41044" xr:uid="{00000000-0005-0000-0000-00008D9E0000}"/>
    <cellStyle name="Normal 8 3 3 2 3 4" xfId="4189" xr:uid="{00000000-0005-0000-0000-00008E9E0000}"/>
    <cellStyle name="Normal 8 3 3 2 3 4 2" xfId="12862" xr:uid="{00000000-0005-0000-0000-00008F9E0000}"/>
    <cellStyle name="Normal 8 3 3 2 3 4 2 2" xfId="30215" xr:uid="{00000000-0005-0000-0000-0000909E0000}"/>
    <cellStyle name="Normal 8 3 3 2 3 4 2 3" xfId="47561" xr:uid="{00000000-0005-0000-0000-0000919E0000}"/>
    <cellStyle name="Normal 8 3 3 2 3 4 3" xfId="21542" xr:uid="{00000000-0005-0000-0000-0000929E0000}"/>
    <cellStyle name="Normal 8 3 3 2 3 4 4" xfId="38888" xr:uid="{00000000-0005-0000-0000-0000939E0000}"/>
    <cellStyle name="Normal 8 3 3 2 3 5" xfId="9236" xr:uid="{00000000-0005-0000-0000-0000949E0000}"/>
    <cellStyle name="Normal 8 3 3 2 3 5 2" xfId="26589" xr:uid="{00000000-0005-0000-0000-0000959E0000}"/>
    <cellStyle name="Normal 8 3 3 2 3 5 3" xfId="43935" xr:uid="{00000000-0005-0000-0000-0000969E0000}"/>
    <cellStyle name="Normal 8 3 3 2 3 6" xfId="17916" xr:uid="{00000000-0005-0000-0000-0000979E0000}"/>
    <cellStyle name="Normal 8 3 3 2 3 7" xfId="35262" xr:uid="{00000000-0005-0000-0000-0000989E0000}"/>
    <cellStyle name="Normal 8 3 3 2 4" xfId="2131" xr:uid="{00000000-0005-0000-0000-0000999E0000}"/>
    <cellStyle name="Normal 8 3 3 2 4 2" xfId="7913" xr:uid="{00000000-0005-0000-0000-00009A9E0000}"/>
    <cellStyle name="Normal 8 3 3 2 4 2 2" xfId="16586" xr:uid="{00000000-0005-0000-0000-00009B9E0000}"/>
    <cellStyle name="Normal 8 3 3 2 4 2 2 2" xfId="33939" xr:uid="{00000000-0005-0000-0000-00009C9E0000}"/>
    <cellStyle name="Normal 8 3 3 2 4 2 2 3" xfId="51285" xr:uid="{00000000-0005-0000-0000-00009D9E0000}"/>
    <cellStyle name="Normal 8 3 3 2 4 2 3" xfId="25266" xr:uid="{00000000-0005-0000-0000-00009E9E0000}"/>
    <cellStyle name="Normal 8 3 3 2 4 2 4" xfId="42612" xr:uid="{00000000-0005-0000-0000-00009F9E0000}"/>
    <cellStyle name="Normal 8 3 3 2 4 3" xfId="3944" xr:uid="{00000000-0005-0000-0000-0000A09E0000}"/>
    <cellStyle name="Normal 8 3 3 2 4 3 2" xfId="12617" xr:uid="{00000000-0005-0000-0000-0000A19E0000}"/>
    <cellStyle name="Normal 8 3 3 2 4 3 2 2" xfId="29970" xr:uid="{00000000-0005-0000-0000-0000A29E0000}"/>
    <cellStyle name="Normal 8 3 3 2 4 3 2 3" xfId="47316" xr:uid="{00000000-0005-0000-0000-0000A39E0000}"/>
    <cellStyle name="Normal 8 3 3 2 4 3 3" xfId="21297" xr:uid="{00000000-0005-0000-0000-0000A49E0000}"/>
    <cellStyle name="Normal 8 3 3 2 4 3 4" xfId="38643" xr:uid="{00000000-0005-0000-0000-0000A59E0000}"/>
    <cellStyle name="Normal 8 3 3 2 4 4" xfId="10804" xr:uid="{00000000-0005-0000-0000-0000A69E0000}"/>
    <cellStyle name="Normal 8 3 3 2 4 4 2" xfId="28157" xr:uid="{00000000-0005-0000-0000-0000A79E0000}"/>
    <cellStyle name="Normal 8 3 3 2 4 4 3" xfId="45503" xr:uid="{00000000-0005-0000-0000-0000A89E0000}"/>
    <cellStyle name="Normal 8 3 3 2 4 5" xfId="19484" xr:uid="{00000000-0005-0000-0000-0000A99E0000}"/>
    <cellStyle name="Normal 8 3 3 2 4 6" xfId="36830" xr:uid="{00000000-0005-0000-0000-0000AA9E0000}"/>
    <cellStyle name="Normal 8 3 3 2 5" xfId="1298" xr:uid="{00000000-0005-0000-0000-0000AB9E0000}"/>
    <cellStyle name="Normal 8 3 3 2 5 2" xfId="7080" xr:uid="{00000000-0005-0000-0000-0000AC9E0000}"/>
    <cellStyle name="Normal 8 3 3 2 5 2 2" xfId="15753" xr:uid="{00000000-0005-0000-0000-0000AD9E0000}"/>
    <cellStyle name="Normal 8 3 3 2 5 2 2 2" xfId="33106" xr:uid="{00000000-0005-0000-0000-0000AE9E0000}"/>
    <cellStyle name="Normal 8 3 3 2 5 2 2 3" xfId="50452" xr:uid="{00000000-0005-0000-0000-0000AF9E0000}"/>
    <cellStyle name="Normal 8 3 3 2 5 2 3" xfId="24433" xr:uid="{00000000-0005-0000-0000-0000B09E0000}"/>
    <cellStyle name="Normal 8 3 3 2 5 2 4" xfId="41779" xr:uid="{00000000-0005-0000-0000-0000B19E0000}"/>
    <cellStyle name="Normal 8 3 3 2 5 3" xfId="4924" xr:uid="{00000000-0005-0000-0000-0000B29E0000}"/>
    <cellStyle name="Normal 8 3 3 2 5 3 2" xfId="13597" xr:uid="{00000000-0005-0000-0000-0000B39E0000}"/>
    <cellStyle name="Normal 8 3 3 2 5 3 2 2" xfId="30950" xr:uid="{00000000-0005-0000-0000-0000B49E0000}"/>
    <cellStyle name="Normal 8 3 3 2 5 3 2 3" xfId="48296" xr:uid="{00000000-0005-0000-0000-0000B59E0000}"/>
    <cellStyle name="Normal 8 3 3 2 5 3 3" xfId="22277" xr:uid="{00000000-0005-0000-0000-0000B69E0000}"/>
    <cellStyle name="Normal 8 3 3 2 5 3 4" xfId="39623" xr:uid="{00000000-0005-0000-0000-0000B79E0000}"/>
    <cellStyle name="Normal 8 3 3 2 5 4" xfId="9971" xr:uid="{00000000-0005-0000-0000-0000B89E0000}"/>
    <cellStyle name="Normal 8 3 3 2 5 4 2" xfId="27324" xr:uid="{00000000-0005-0000-0000-0000B99E0000}"/>
    <cellStyle name="Normal 8 3 3 2 5 4 3" xfId="44670" xr:uid="{00000000-0005-0000-0000-0000BA9E0000}"/>
    <cellStyle name="Normal 8 3 3 2 5 5" xfId="18651" xr:uid="{00000000-0005-0000-0000-0000BB9E0000}"/>
    <cellStyle name="Normal 8 3 3 2 5 6" xfId="35997" xr:uid="{00000000-0005-0000-0000-0000BC9E0000}"/>
    <cellStyle name="Normal 8 3 3 2 6" xfId="6100" xr:uid="{00000000-0005-0000-0000-0000BD9E0000}"/>
    <cellStyle name="Normal 8 3 3 2 6 2" xfId="14773" xr:uid="{00000000-0005-0000-0000-0000BE9E0000}"/>
    <cellStyle name="Normal 8 3 3 2 6 2 2" xfId="32126" xr:uid="{00000000-0005-0000-0000-0000BF9E0000}"/>
    <cellStyle name="Normal 8 3 3 2 6 2 3" xfId="49472" xr:uid="{00000000-0005-0000-0000-0000C09E0000}"/>
    <cellStyle name="Normal 8 3 3 2 6 3" xfId="23453" xr:uid="{00000000-0005-0000-0000-0000C19E0000}"/>
    <cellStyle name="Normal 8 3 3 2 6 4" xfId="40799" xr:uid="{00000000-0005-0000-0000-0000C29E0000}"/>
    <cellStyle name="Normal 8 3 3 2 7" xfId="3111" xr:uid="{00000000-0005-0000-0000-0000C39E0000}"/>
    <cellStyle name="Normal 8 3 3 2 7 2" xfId="11784" xr:uid="{00000000-0005-0000-0000-0000C49E0000}"/>
    <cellStyle name="Normal 8 3 3 2 7 2 2" xfId="29137" xr:uid="{00000000-0005-0000-0000-0000C59E0000}"/>
    <cellStyle name="Normal 8 3 3 2 7 2 3" xfId="46483" xr:uid="{00000000-0005-0000-0000-0000C69E0000}"/>
    <cellStyle name="Normal 8 3 3 2 7 3" xfId="20464" xr:uid="{00000000-0005-0000-0000-0000C79E0000}"/>
    <cellStyle name="Normal 8 3 3 2 7 4" xfId="37810" xr:uid="{00000000-0005-0000-0000-0000C89E0000}"/>
    <cellStyle name="Normal 8 3 3 2 8" xfId="8991" xr:uid="{00000000-0005-0000-0000-0000C99E0000}"/>
    <cellStyle name="Normal 8 3 3 2 8 2" xfId="26344" xr:uid="{00000000-0005-0000-0000-0000CA9E0000}"/>
    <cellStyle name="Normal 8 3 3 2 8 3" xfId="43690" xr:uid="{00000000-0005-0000-0000-0000CB9E0000}"/>
    <cellStyle name="Normal 8 3 3 2 9" xfId="17671" xr:uid="{00000000-0005-0000-0000-0000CC9E0000}"/>
    <cellStyle name="Normal 8 3 3 3" xfId="220" xr:uid="{00000000-0005-0000-0000-0000CD9E0000}"/>
    <cellStyle name="Normal 8 3 3 3 10" xfId="34919" xr:uid="{00000000-0005-0000-0000-0000CE9E0000}"/>
    <cellStyle name="Normal 8 3 3 3 2" xfId="955" xr:uid="{00000000-0005-0000-0000-0000CF9E0000}"/>
    <cellStyle name="Normal 8 3 3 3 2 2" xfId="2768" xr:uid="{00000000-0005-0000-0000-0000D09E0000}"/>
    <cellStyle name="Normal 8 3 3 3 2 2 2" xfId="8550" xr:uid="{00000000-0005-0000-0000-0000D19E0000}"/>
    <cellStyle name="Normal 8 3 3 3 2 2 2 2" xfId="17223" xr:uid="{00000000-0005-0000-0000-0000D29E0000}"/>
    <cellStyle name="Normal 8 3 3 3 2 2 2 2 2" xfId="34576" xr:uid="{00000000-0005-0000-0000-0000D39E0000}"/>
    <cellStyle name="Normal 8 3 3 3 2 2 2 2 3" xfId="51922" xr:uid="{00000000-0005-0000-0000-0000D49E0000}"/>
    <cellStyle name="Normal 8 3 3 3 2 2 2 3" xfId="25903" xr:uid="{00000000-0005-0000-0000-0000D59E0000}"/>
    <cellStyle name="Normal 8 3 3 3 2 2 2 4" xfId="43249" xr:uid="{00000000-0005-0000-0000-0000D69E0000}"/>
    <cellStyle name="Normal 8 3 3 3 2 2 3" xfId="4581" xr:uid="{00000000-0005-0000-0000-0000D79E0000}"/>
    <cellStyle name="Normal 8 3 3 3 2 2 3 2" xfId="13254" xr:uid="{00000000-0005-0000-0000-0000D89E0000}"/>
    <cellStyle name="Normal 8 3 3 3 2 2 3 2 2" xfId="30607" xr:uid="{00000000-0005-0000-0000-0000D99E0000}"/>
    <cellStyle name="Normal 8 3 3 3 2 2 3 2 3" xfId="47953" xr:uid="{00000000-0005-0000-0000-0000DA9E0000}"/>
    <cellStyle name="Normal 8 3 3 3 2 2 3 3" xfId="21934" xr:uid="{00000000-0005-0000-0000-0000DB9E0000}"/>
    <cellStyle name="Normal 8 3 3 3 2 2 3 4" xfId="39280" xr:uid="{00000000-0005-0000-0000-0000DC9E0000}"/>
    <cellStyle name="Normal 8 3 3 3 2 2 4" xfId="11441" xr:uid="{00000000-0005-0000-0000-0000DD9E0000}"/>
    <cellStyle name="Normal 8 3 3 3 2 2 4 2" xfId="28794" xr:uid="{00000000-0005-0000-0000-0000DE9E0000}"/>
    <cellStyle name="Normal 8 3 3 3 2 2 4 3" xfId="46140" xr:uid="{00000000-0005-0000-0000-0000DF9E0000}"/>
    <cellStyle name="Normal 8 3 3 3 2 2 5" xfId="20121" xr:uid="{00000000-0005-0000-0000-0000E09E0000}"/>
    <cellStyle name="Normal 8 3 3 3 2 2 6" xfId="37467" xr:uid="{00000000-0005-0000-0000-0000E19E0000}"/>
    <cellStyle name="Normal 8 3 3 3 2 3" xfId="1690" xr:uid="{00000000-0005-0000-0000-0000E29E0000}"/>
    <cellStyle name="Normal 8 3 3 3 2 3 2" xfId="7472" xr:uid="{00000000-0005-0000-0000-0000E39E0000}"/>
    <cellStyle name="Normal 8 3 3 3 2 3 2 2" xfId="16145" xr:uid="{00000000-0005-0000-0000-0000E49E0000}"/>
    <cellStyle name="Normal 8 3 3 3 2 3 2 2 2" xfId="33498" xr:uid="{00000000-0005-0000-0000-0000E59E0000}"/>
    <cellStyle name="Normal 8 3 3 3 2 3 2 2 3" xfId="50844" xr:uid="{00000000-0005-0000-0000-0000E69E0000}"/>
    <cellStyle name="Normal 8 3 3 3 2 3 2 3" xfId="24825" xr:uid="{00000000-0005-0000-0000-0000E79E0000}"/>
    <cellStyle name="Normal 8 3 3 3 2 3 2 4" xfId="42171" xr:uid="{00000000-0005-0000-0000-0000E89E0000}"/>
    <cellStyle name="Normal 8 3 3 3 2 3 3" xfId="5316" xr:uid="{00000000-0005-0000-0000-0000E99E0000}"/>
    <cellStyle name="Normal 8 3 3 3 2 3 3 2" xfId="13989" xr:uid="{00000000-0005-0000-0000-0000EA9E0000}"/>
    <cellStyle name="Normal 8 3 3 3 2 3 3 2 2" xfId="31342" xr:uid="{00000000-0005-0000-0000-0000EB9E0000}"/>
    <cellStyle name="Normal 8 3 3 3 2 3 3 2 3" xfId="48688" xr:uid="{00000000-0005-0000-0000-0000EC9E0000}"/>
    <cellStyle name="Normal 8 3 3 3 2 3 3 3" xfId="22669" xr:uid="{00000000-0005-0000-0000-0000ED9E0000}"/>
    <cellStyle name="Normal 8 3 3 3 2 3 3 4" xfId="40015" xr:uid="{00000000-0005-0000-0000-0000EE9E0000}"/>
    <cellStyle name="Normal 8 3 3 3 2 3 4" xfId="10363" xr:uid="{00000000-0005-0000-0000-0000EF9E0000}"/>
    <cellStyle name="Normal 8 3 3 3 2 3 4 2" xfId="27716" xr:uid="{00000000-0005-0000-0000-0000F09E0000}"/>
    <cellStyle name="Normal 8 3 3 3 2 3 4 3" xfId="45062" xr:uid="{00000000-0005-0000-0000-0000F19E0000}"/>
    <cellStyle name="Normal 8 3 3 3 2 3 5" xfId="19043" xr:uid="{00000000-0005-0000-0000-0000F29E0000}"/>
    <cellStyle name="Normal 8 3 3 3 2 3 6" xfId="36389" xr:uid="{00000000-0005-0000-0000-0000F39E0000}"/>
    <cellStyle name="Normal 8 3 3 3 2 4" xfId="6737" xr:uid="{00000000-0005-0000-0000-0000F49E0000}"/>
    <cellStyle name="Normal 8 3 3 3 2 4 2" xfId="15410" xr:uid="{00000000-0005-0000-0000-0000F59E0000}"/>
    <cellStyle name="Normal 8 3 3 3 2 4 2 2" xfId="32763" xr:uid="{00000000-0005-0000-0000-0000F69E0000}"/>
    <cellStyle name="Normal 8 3 3 3 2 4 2 3" xfId="50109" xr:uid="{00000000-0005-0000-0000-0000F79E0000}"/>
    <cellStyle name="Normal 8 3 3 3 2 4 3" xfId="24090" xr:uid="{00000000-0005-0000-0000-0000F89E0000}"/>
    <cellStyle name="Normal 8 3 3 3 2 4 4" xfId="41436" xr:uid="{00000000-0005-0000-0000-0000F99E0000}"/>
    <cellStyle name="Normal 8 3 3 3 2 5" xfId="3503" xr:uid="{00000000-0005-0000-0000-0000FA9E0000}"/>
    <cellStyle name="Normal 8 3 3 3 2 5 2" xfId="12176" xr:uid="{00000000-0005-0000-0000-0000FB9E0000}"/>
    <cellStyle name="Normal 8 3 3 3 2 5 2 2" xfId="29529" xr:uid="{00000000-0005-0000-0000-0000FC9E0000}"/>
    <cellStyle name="Normal 8 3 3 3 2 5 2 3" xfId="46875" xr:uid="{00000000-0005-0000-0000-0000FD9E0000}"/>
    <cellStyle name="Normal 8 3 3 3 2 5 3" xfId="20856" xr:uid="{00000000-0005-0000-0000-0000FE9E0000}"/>
    <cellStyle name="Normal 8 3 3 3 2 5 4" xfId="38202" xr:uid="{00000000-0005-0000-0000-0000FF9E0000}"/>
    <cellStyle name="Normal 8 3 3 3 2 6" xfId="9628" xr:uid="{00000000-0005-0000-0000-0000009F0000}"/>
    <cellStyle name="Normal 8 3 3 3 2 6 2" xfId="26981" xr:uid="{00000000-0005-0000-0000-0000019F0000}"/>
    <cellStyle name="Normal 8 3 3 3 2 6 3" xfId="44327" xr:uid="{00000000-0005-0000-0000-0000029F0000}"/>
    <cellStyle name="Normal 8 3 3 3 2 7" xfId="18308" xr:uid="{00000000-0005-0000-0000-0000039F0000}"/>
    <cellStyle name="Normal 8 3 3 3 2 8" xfId="35654" xr:uid="{00000000-0005-0000-0000-0000049F0000}"/>
    <cellStyle name="Normal 8 3 3 3 3" xfId="710" xr:uid="{00000000-0005-0000-0000-0000059F0000}"/>
    <cellStyle name="Normal 8 3 3 3 3 2" xfId="2523" xr:uid="{00000000-0005-0000-0000-0000069F0000}"/>
    <cellStyle name="Normal 8 3 3 3 3 2 2" xfId="8305" xr:uid="{00000000-0005-0000-0000-0000079F0000}"/>
    <cellStyle name="Normal 8 3 3 3 3 2 2 2" xfId="16978" xr:uid="{00000000-0005-0000-0000-0000089F0000}"/>
    <cellStyle name="Normal 8 3 3 3 3 2 2 2 2" xfId="34331" xr:uid="{00000000-0005-0000-0000-0000099F0000}"/>
    <cellStyle name="Normal 8 3 3 3 3 2 2 2 3" xfId="51677" xr:uid="{00000000-0005-0000-0000-00000A9F0000}"/>
    <cellStyle name="Normal 8 3 3 3 3 2 2 3" xfId="25658" xr:uid="{00000000-0005-0000-0000-00000B9F0000}"/>
    <cellStyle name="Normal 8 3 3 3 3 2 2 4" xfId="43004" xr:uid="{00000000-0005-0000-0000-00000C9F0000}"/>
    <cellStyle name="Normal 8 3 3 3 3 2 3" xfId="5757" xr:uid="{00000000-0005-0000-0000-00000D9F0000}"/>
    <cellStyle name="Normal 8 3 3 3 3 2 3 2" xfId="14430" xr:uid="{00000000-0005-0000-0000-00000E9F0000}"/>
    <cellStyle name="Normal 8 3 3 3 3 2 3 2 2" xfId="31783" xr:uid="{00000000-0005-0000-0000-00000F9F0000}"/>
    <cellStyle name="Normal 8 3 3 3 3 2 3 2 3" xfId="49129" xr:uid="{00000000-0005-0000-0000-0000109F0000}"/>
    <cellStyle name="Normal 8 3 3 3 3 2 3 3" xfId="23110" xr:uid="{00000000-0005-0000-0000-0000119F0000}"/>
    <cellStyle name="Normal 8 3 3 3 3 2 3 4" xfId="40456" xr:uid="{00000000-0005-0000-0000-0000129F0000}"/>
    <cellStyle name="Normal 8 3 3 3 3 2 4" xfId="11196" xr:uid="{00000000-0005-0000-0000-0000139F0000}"/>
    <cellStyle name="Normal 8 3 3 3 3 2 4 2" xfId="28549" xr:uid="{00000000-0005-0000-0000-0000149F0000}"/>
    <cellStyle name="Normal 8 3 3 3 3 2 4 3" xfId="45895" xr:uid="{00000000-0005-0000-0000-0000159F0000}"/>
    <cellStyle name="Normal 8 3 3 3 3 2 5" xfId="19876" xr:uid="{00000000-0005-0000-0000-0000169F0000}"/>
    <cellStyle name="Normal 8 3 3 3 3 2 6" xfId="37222" xr:uid="{00000000-0005-0000-0000-0000179F0000}"/>
    <cellStyle name="Normal 8 3 3 3 3 3" xfId="6492" xr:uid="{00000000-0005-0000-0000-0000189F0000}"/>
    <cellStyle name="Normal 8 3 3 3 3 3 2" xfId="15165" xr:uid="{00000000-0005-0000-0000-0000199F0000}"/>
    <cellStyle name="Normal 8 3 3 3 3 3 2 2" xfId="32518" xr:uid="{00000000-0005-0000-0000-00001A9F0000}"/>
    <cellStyle name="Normal 8 3 3 3 3 3 2 3" xfId="49864" xr:uid="{00000000-0005-0000-0000-00001B9F0000}"/>
    <cellStyle name="Normal 8 3 3 3 3 3 3" xfId="23845" xr:uid="{00000000-0005-0000-0000-00001C9F0000}"/>
    <cellStyle name="Normal 8 3 3 3 3 3 4" xfId="41191" xr:uid="{00000000-0005-0000-0000-00001D9F0000}"/>
    <cellStyle name="Normal 8 3 3 3 3 4" xfId="4336" xr:uid="{00000000-0005-0000-0000-00001E9F0000}"/>
    <cellStyle name="Normal 8 3 3 3 3 4 2" xfId="13009" xr:uid="{00000000-0005-0000-0000-00001F9F0000}"/>
    <cellStyle name="Normal 8 3 3 3 3 4 2 2" xfId="30362" xr:uid="{00000000-0005-0000-0000-0000209F0000}"/>
    <cellStyle name="Normal 8 3 3 3 3 4 2 3" xfId="47708" xr:uid="{00000000-0005-0000-0000-0000219F0000}"/>
    <cellStyle name="Normal 8 3 3 3 3 4 3" xfId="21689" xr:uid="{00000000-0005-0000-0000-0000229F0000}"/>
    <cellStyle name="Normal 8 3 3 3 3 4 4" xfId="39035" xr:uid="{00000000-0005-0000-0000-0000239F0000}"/>
    <cellStyle name="Normal 8 3 3 3 3 5" xfId="9383" xr:uid="{00000000-0005-0000-0000-0000249F0000}"/>
    <cellStyle name="Normal 8 3 3 3 3 5 2" xfId="26736" xr:uid="{00000000-0005-0000-0000-0000259F0000}"/>
    <cellStyle name="Normal 8 3 3 3 3 5 3" xfId="44082" xr:uid="{00000000-0005-0000-0000-0000269F0000}"/>
    <cellStyle name="Normal 8 3 3 3 3 6" xfId="18063" xr:uid="{00000000-0005-0000-0000-0000279F0000}"/>
    <cellStyle name="Normal 8 3 3 3 3 7" xfId="35409" xr:uid="{00000000-0005-0000-0000-0000289F0000}"/>
    <cellStyle name="Normal 8 3 3 3 4" xfId="2033" xr:uid="{00000000-0005-0000-0000-0000299F0000}"/>
    <cellStyle name="Normal 8 3 3 3 4 2" xfId="7815" xr:uid="{00000000-0005-0000-0000-00002A9F0000}"/>
    <cellStyle name="Normal 8 3 3 3 4 2 2" xfId="16488" xr:uid="{00000000-0005-0000-0000-00002B9F0000}"/>
    <cellStyle name="Normal 8 3 3 3 4 2 2 2" xfId="33841" xr:uid="{00000000-0005-0000-0000-00002C9F0000}"/>
    <cellStyle name="Normal 8 3 3 3 4 2 2 3" xfId="51187" xr:uid="{00000000-0005-0000-0000-00002D9F0000}"/>
    <cellStyle name="Normal 8 3 3 3 4 2 3" xfId="25168" xr:uid="{00000000-0005-0000-0000-00002E9F0000}"/>
    <cellStyle name="Normal 8 3 3 3 4 2 4" xfId="42514" xr:uid="{00000000-0005-0000-0000-00002F9F0000}"/>
    <cellStyle name="Normal 8 3 3 3 4 3" xfId="3846" xr:uid="{00000000-0005-0000-0000-0000309F0000}"/>
    <cellStyle name="Normal 8 3 3 3 4 3 2" xfId="12519" xr:uid="{00000000-0005-0000-0000-0000319F0000}"/>
    <cellStyle name="Normal 8 3 3 3 4 3 2 2" xfId="29872" xr:uid="{00000000-0005-0000-0000-0000329F0000}"/>
    <cellStyle name="Normal 8 3 3 3 4 3 2 3" xfId="47218" xr:uid="{00000000-0005-0000-0000-0000339F0000}"/>
    <cellStyle name="Normal 8 3 3 3 4 3 3" xfId="21199" xr:uid="{00000000-0005-0000-0000-0000349F0000}"/>
    <cellStyle name="Normal 8 3 3 3 4 3 4" xfId="38545" xr:uid="{00000000-0005-0000-0000-0000359F0000}"/>
    <cellStyle name="Normal 8 3 3 3 4 4" xfId="10706" xr:uid="{00000000-0005-0000-0000-0000369F0000}"/>
    <cellStyle name="Normal 8 3 3 3 4 4 2" xfId="28059" xr:uid="{00000000-0005-0000-0000-0000379F0000}"/>
    <cellStyle name="Normal 8 3 3 3 4 4 3" xfId="45405" xr:uid="{00000000-0005-0000-0000-0000389F0000}"/>
    <cellStyle name="Normal 8 3 3 3 4 5" xfId="19386" xr:uid="{00000000-0005-0000-0000-0000399F0000}"/>
    <cellStyle name="Normal 8 3 3 3 4 6" xfId="36732" xr:uid="{00000000-0005-0000-0000-00003A9F0000}"/>
    <cellStyle name="Normal 8 3 3 3 5" xfId="1445" xr:uid="{00000000-0005-0000-0000-00003B9F0000}"/>
    <cellStyle name="Normal 8 3 3 3 5 2" xfId="7227" xr:uid="{00000000-0005-0000-0000-00003C9F0000}"/>
    <cellStyle name="Normal 8 3 3 3 5 2 2" xfId="15900" xr:uid="{00000000-0005-0000-0000-00003D9F0000}"/>
    <cellStyle name="Normal 8 3 3 3 5 2 2 2" xfId="33253" xr:uid="{00000000-0005-0000-0000-00003E9F0000}"/>
    <cellStyle name="Normal 8 3 3 3 5 2 2 3" xfId="50599" xr:uid="{00000000-0005-0000-0000-00003F9F0000}"/>
    <cellStyle name="Normal 8 3 3 3 5 2 3" xfId="24580" xr:uid="{00000000-0005-0000-0000-0000409F0000}"/>
    <cellStyle name="Normal 8 3 3 3 5 2 4" xfId="41926" xr:uid="{00000000-0005-0000-0000-0000419F0000}"/>
    <cellStyle name="Normal 8 3 3 3 5 3" xfId="5071" xr:uid="{00000000-0005-0000-0000-0000429F0000}"/>
    <cellStyle name="Normal 8 3 3 3 5 3 2" xfId="13744" xr:uid="{00000000-0005-0000-0000-0000439F0000}"/>
    <cellStyle name="Normal 8 3 3 3 5 3 2 2" xfId="31097" xr:uid="{00000000-0005-0000-0000-0000449F0000}"/>
    <cellStyle name="Normal 8 3 3 3 5 3 2 3" xfId="48443" xr:uid="{00000000-0005-0000-0000-0000459F0000}"/>
    <cellStyle name="Normal 8 3 3 3 5 3 3" xfId="22424" xr:uid="{00000000-0005-0000-0000-0000469F0000}"/>
    <cellStyle name="Normal 8 3 3 3 5 3 4" xfId="39770" xr:uid="{00000000-0005-0000-0000-0000479F0000}"/>
    <cellStyle name="Normal 8 3 3 3 5 4" xfId="10118" xr:uid="{00000000-0005-0000-0000-0000489F0000}"/>
    <cellStyle name="Normal 8 3 3 3 5 4 2" xfId="27471" xr:uid="{00000000-0005-0000-0000-0000499F0000}"/>
    <cellStyle name="Normal 8 3 3 3 5 4 3" xfId="44817" xr:uid="{00000000-0005-0000-0000-00004A9F0000}"/>
    <cellStyle name="Normal 8 3 3 3 5 5" xfId="18798" xr:uid="{00000000-0005-0000-0000-00004B9F0000}"/>
    <cellStyle name="Normal 8 3 3 3 5 6" xfId="36144" xr:uid="{00000000-0005-0000-0000-00004C9F0000}"/>
    <cellStyle name="Normal 8 3 3 3 6" xfId="6002" xr:uid="{00000000-0005-0000-0000-00004D9F0000}"/>
    <cellStyle name="Normal 8 3 3 3 6 2" xfId="14675" xr:uid="{00000000-0005-0000-0000-00004E9F0000}"/>
    <cellStyle name="Normal 8 3 3 3 6 2 2" xfId="32028" xr:uid="{00000000-0005-0000-0000-00004F9F0000}"/>
    <cellStyle name="Normal 8 3 3 3 6 2 3" xfId="49374" xr:uid="{00000000-0005-0000-0000-0000509F0000}"/>
    <cellStyle name="Normal 8 3 3 3 6 3" xfId="23355" xr:uid="{00000000-0005-0000-0000-0000519F0000}"/>
    <cellStyle name="Normal 8 3 3 3 6 4" xfId="40701" xr:uid="{00000000-0005-0000-0000-0000529F0000}"/>
    <cellStyle name="Normal 8 3 3 3 7" xfId="3258" xr:uid="{00000000-0005-0000-0000-0000539F0000}"/>
    <cellStyle name="Normal 8 3 3 3 7 2" xfId="11931" xr:uid="{00000000-0005-0000-0000-0000549F0000}"/>
    <cellStyle name="Normal 8 3 3 3 7 2 2" xfId="29284" xr:uid="{00000000-0005-0000-0000-0000559F0000}"/>
    <cellStyle name="Normal 8 3 3 3 7 2 3" xfId="46630" xr:uid="{00000000-0005-0000-0000-0000569F0000}"/>
    <cellStyle name="Normal 8 3 3 3 7 3" xfId="20611" xr:uid="{00000000-0005-0000-0000-0000579F0000}"/>
    <cellStyle name="Normal 8 3 3 3 7 4" xfId="37957" xr:uid="{00000000-0005-0000-0000-0000589F0000}"/>
    <cellStyle name="Normal 8 3 3 3 8" xfId="8893" xr:uid="{00000000-0005-0000-0000-0000599F0000}"/>
    <cellStyle name="Normal 8 3 3 3 8 2" xfId="26246" xr:uid="{00000000-0005-0000-0000-00005A9F0000}"/>
    <cellStyle name="Normal 8 3 3 3 8 3" xfId="43592" xr:uid="{00000000-0005-0000-0000-00005B9F0000}"/>
    <cellStyle name="Normal 8 3 3 3 9" xfId="17573" xr:uid="{00000000-0005-0000-0000-00005C9F0000}"/>
    <cellStyle name="Normal 8 3 3 4" xfId="808" xr:uid="{00000000-0005-0000-0000-00005D9F0000}"/>
    <cellStyle name="Normal 8 3 3 4 2" xfId="2621" xr:uid="{00000000-0005-0000-0000-00005E9F0000}"/>
    <cellStyle name="Normal 8 3 3 4 2 2" xfId="8403" xr:uid="{00000000-0005-0000-0000-00005F9F0000}"/>
    <cellStyle name="Normal 8 3 3 4 2 2 2" xfId="17076" xr:uid="{00000000-0005-0000-0000-0000609F0000}"/>
    <cellStyle name="Normal 8 3 3 4 2 2 2 2" xfId="34429" xr:uid="{00000000-0005-0000-0000-0000619F0000}"/>
    <cellStyle name="Normal 8 3 3 4 2 2 2 3" xfId="51775" xr:uid="{00000000-0005-0000-0000-0000629F0000}"/>
    <cellStyle name="Normal 8 3 3 4 2 2 3" xfId="25756" xr:uid="{00000000-0005-0000-0000-0000639F0000}"/>
    <cellStyle name="Normal 8 3 3 4 2 2 4" xfId="43102" xr:uid="{00000000-0005-0000-0000-0000649F0000}"/>
    <cellStyle name="Normal 8 3 3 4 2 3" xfId="4434" xr:uid="{00000000-0005-0000-0000-0000659F0000}"/>
    <cellStyle name="Normal 8 3 3 4 2 3 2" xfId="13107" xr:uid="{00000000-0005-0000-0000-0000669F0000}"/>
    <cellStyle name="Normal 8 3 3 4 2 3 2 2" xfId="30460" xr:uid="{00000000-0005-0000-0000-0000679F0000}"/>
    <cellStyle name="Normal 8 3 3 4 2 3 2 3" xfId="47806" xr:uid="{00000000-0005-0000-0000-0000689F0000}"/>
    <cellStyle name="Normal 8 3 3 4 2 3 3" xfId="21787" xr:uid="{00000000-0005-0000-0000-0000699F0000}"/>
    <cellStyle name="Normal 8 3 3 4 2 3 4" xfId="39133" xr:uid="{00000000-0005-0000-0000-00006A9F0000}"/>
    <cellStyle name="Normal 8 3 3 4 2 4" xfId="11294" xr:uid="{00000000-0005-0000-0000-00006B9F0000}"/>
    <cellStyle name="Normal 8 3 3 4 2 4 2" xfId="28647" xr:uid="{00000000-0005-0000-0000-00006C9F0000}"/>
    <cellStyle name="Normal 8 3 3 4 2 4 3" xfId="45993" xr:uid="{00000000-0005-0000-0000-00006D9F0000}"/>
    <cellStyle name="Normal 8 3 3 4 2 5" xfId="19974" xr:uid="{00000000-0005-0000-0000-00006E9F0000}"/>
    <cellStyle name="Normal 8 3 3 4 2 6" xfId="37320" xr:uid="{00000000-0005-0000-0000-00006F9F0000}"/>
    <cellStyle name="Normal 8 3 3 4 3" xfId="1543" xr:uid="{00000000-0005-0000-0000-0000709F0000}"/>
    <cellStyle name="Normal 8 3 3 4 3 2" xfId="7325" xr:uid="{00000000-0005-0000-0000-0000719F0000}"/>
    <cellStyle name="Normal 8 3 3 4 3 2 2" xfId="15998" xr:uid="{00000000-0005-0000-0000-0000729F0000}"/>
    <cellStyle name="Normal 8 3 3 4 3 2 2 2" xfId="33351" xr:uid="{00000000-0005-0000-0000-0000739F0000}"/>
    <cellStyle name="Normal 8 3 3 4 3 2 2 3" xfId="50697" xr:uid="{00000000-0005-0000-0000-0000749F0000}"/>
    <cellStyle name="Normal 8 3 3 4 3 2 3" xfId="24678" xr:uid="{00000000-0005-0000-0000-0000759F0000}"/>
    <cellStyle name="Normal 8 3 3 4 3 2 4" xfId="42024" xr:uid="{00000000-0005-0000-0000-0000769F0000}"/>
    <cellStyle name="Normal 8 3 3 4 3 3" xfId="5169" xr:uid="{00000000-0005-0000-0000-0000779F0000}"/>
    <cellStyle name="Normal 8 3 3 4 3 3 2" xfId="13842" xr:uid="{00000000-0005-0000-0000-0000789F0000}"/>
    <cellStyle name="Normal 8 3 3 4 3 3 2 2" xfId="31195" xr:uid="{00000000-0005-0000-0000-0000799F0000}"/>
    <cellStyle name="Normal 8 3 3 4 3 3 2 3" xfId="48541" xr:uid="{00000000-0005-0000-0000-00007A9F0000}"/>
    <cellStyle name="Normal 8 3 3 4 3 3 3" xfId="22522" xr:uid="{00000000-0005-0000-0000-00007B9F0000}"/>
    <cellStyle name="Normal 8 3 3 4 3 3 4" xfId="39868" xr:uid="{00000000-0005-0000-0000-00007C9F0000}"/>
    <cellStyle name="Normal 8 3 3 4 3 4" xfId="10216" xr:uid="{00000000-0005-0000-0000-00007D9F0000}"/>
    <cellStyle name="Normal 8 3 3 4 3 4 2" xfId="27569" xr:uid="{00000000-0005-0000-0000-00007E9F0000}"/>
    <cellStyle name="Normal 8 3 3 4 3 4 3" xfId="44915" xr:uid="{00000000-0005-0000-0000-00007F9F0000}"/>
    <cellStyle name="Normal 8 3 3 4 3 5" xfId="18896" xr:uid="{00000000-0005-0000-0000-0000809F0000}"/>
    <cellStyle name="Normal 8 3 3 4 3 6" xfId="36242" xr:uid="{00000000-0005-0000-0000-0000819F0000}"/>
    <cellStyle name="Normal 8 3 3 4 4" xfId="6590" xr:uid="{00000000-0005-0000-0000-0000829F0000}"/>
    <cellStyle name="Normal 8 3 3 4 4 2" xfId="15263" xr:uid="{00000000-0005-0000-0000-0000839F0000}"/>
    <cellStyle name="Normal 8 3 3 4 4 2 2" xfId="32616" xr:uid="{00000000-0005-0000-0000-0000849F0000}"/>
    <cellStyle name="Normal 8 3 3 4 4 2 3" xfId="49962" xr:uid="{00000000-0005-0000-0000-0000859F0000}"/>
    <cellStyle name="Normal 8 3 3 4 4 3" xfId="23943" xr:uid="{00000000-0005-0000-0000-0000869F0000}"/>
    <cellStyle name="Normal 8 3 3 4 4 4" xfId="41289" xr:uid="{00000000-0005-0000-0000-0000879F0000}"/>
    <cellStyle name="Normal 8 3 3 4 5" xfId="3356" xr:uid="{00000000-0005-0000-0000-0000889F0000}"/>
    <cellStyle name="Normal 8 3 3 4 5 2" xfId="12029" xr:uid="{00000000-0005-0000-0000-0000899F0000}"/>
    <cellStyle name="Normal 8 3 3 4 5 2 2" xfId="29382" xr:uid="{00000000-0005-0000-0000-00008A9F0000}"/>
    <cellStyle name="Normal 8 3 3 4 5 2 3" xfId="46728" xr:uid="{00000000-0005-0000-0000-00008B9F0000}"/>
    <cellStyle name="Normal 8 3 3 4 5 3" xfId="20709" xr:uid="{00000000-0005-0000-0000-00008C9F0000}"/>
    <cellStyle name="Normal 8 3 3 4 5 4" xfId="38055" xr:uid="{00000000-0005-0000-0000-00008D9F0000}"/>
    <cellStyle name="Normal 8 3 3 4 6" xfId="9481" xr:uid="{00000000-0005-0000-0000-00008E9F0000}"/>
    <cellStyle name="Normal 8 3 3 4 6 2" xfId="26834" xr:uid="{00000000-0005-0000-0000-00008F9F0000}"/>
    <cellStyle name="Normal 8 3 3 4 6 3" xfId="44180" xr:uid="{00000000-0005-0000-0000-0000909F0000}"/>
    <cellStyle name="Normal 8 3 3 4 7" xfId="18161" xr:uid="{00000000-0005-0000-0000-0000919F0000}"/>
    <cellStyle name="Normal 8 3 3 4 8" xfId="35507" xr:uid="{00000000-0005-0000-0000-0000929F0000}"/>
    <cellStyle name="Normal 8 3 3 5" xfId="465" xr:uid="{00000000-0005-0000-0000-0000939F0000}"/>
    <cellStyle name="Normal 8 3 3 5 2" xfId="2278" xr:uid="{00000000-0005-0000-0000-0000949F0000}"/>
    <cellStyle name="Normal 8 3 3 5 2 2" xfId="8060" xr:uid="{00000000-0005-0000-0000-0000959F0000}"/>
    <cellStyle name="Normal 8 3 3 5 2 2 2" xfId="16733" xr:uid="{00000000-0005-0000-0000-0000969F0000}"/>
    <cellStyle name="Normal 8 3 3 5 2 2 2 2" xfId="34086" xr:uid="{00000000-0005-0000-0000-0000979F0000}"/>
    <cellStyle name="Normal 8 3 3 5 2 2 2 3" xfId="51432" xr:uid="{00000000-0005-0000-0000-0000989F0000}"/>
    <cellStyle name="Normal 8 3 3 5 2 2 3" xfId="25413" xr:uid="{00000000-0005-0000-0000-0000999F0000}"/>
    <cellStyle name="Normal 8 3 3 5 2 2 4" xfId="42759" xr:uid="{00000000-0005-0000-0000-00009A9F0000}"/>
    <cellStyle name="Normal 8 3 3 5 2 3" xfId="5561" xr:uid="{00000000-0005-0000-0000-00009B9F0000}"/>
    <cellStyle name="Normal 8 3 3 5 2 3 2" xfId="14234" xr:uid="{00000000-0005-0000-0000-00009C9F0000}"/>
    <cellStyle name="Normal 8 3 3 5 2 3 2 2" xfId="31587" xr:uid="{00000000-0005-0000-0000-00009D9F0000}"/>
    <cellStyle name="Normal 8 3 3 5 2 3 2 3" xfId="48933" xr:uid="{00000000-0005-0000-0000-00009E9F0000}"/>
    <cellStyle name="Normal 8 3 3 5 2 3 3" xfId="22914" xr:uid="{00000000-0005-0000-0000-00009F9F0000}"/>
    <cellStyle name="Normal 8 3 3 5 2 3 4" xfId="40260" xr:uid="{00000000-0005-0000-0000-0000A09F0000}"/>
    <cellStyle name="Normal 8 3 3 5 2 4" xfId="10951" xr:uid="{00000000-0005-0000-0000-0000A19F0000}"/>
    <cellStyle name="Normal 8 3 3 5 2 4 2" xfId="28304" xr:uid="{00000000-0005-0000-0000-0000A29F0000}"/>
    <cellStyle name="Normal 8 3 3 5 2 4 3" xfId="45650" xr:uid="{00000000-0005-0000-0000-0000A39F0000}"/>
    <cellStyle name="Normal 8 3 3 5 2 5" xfId="19631" xr:uid="{00000000-0005-0000-0000-0000A49F0000}"/>
    <cellStyle name="Normal 8 3 3 5 2 6" xfId="36977" xr:uid="{00000000-0005-0000-0000-0000A59F0000}"/>
    <cellStyle name="Normal 8 3 3 5 3" xfId="6247" xr:uid="{00000000-0005-0000-0000-0000A69F0000}"/>
    <cellStyle name="Normal 8 3 3 5 3 2" xfId="14920" xr:uid="{00000000-0005-0000-0000-0000A79F0000}"/>
    <cellStyle name="Normal 8 3 3 5 3 2 2" xfId="32273" xr:uid="{00000000-0005-0000-0000-0000A89F0000}"/>
    <cellStyle name="Normal 8 3 3 5 3 2 3" xfId="49619" xr:uid="{00000000-0005-0000-0000-0000A99F0000}"/>
    <cellStyle name="Normal 8 3 3 5 3 3" xfId="23600" xr:uid="{00000000-0005-0000-0000-0000AA9F0000}"/>
    <cellStyle name="Normal 8 3 3 5 3 4" xfId="40946" xr:uid="{00000000-0005-0000-0000-0000AB9F0000}"/>
    <cellStyle name="Normal 8 3 3 5 4" xfId="4091" xr:uid="{00000000-0005-0000-0000-0000AC9F0000}"/>
    <cellStyle name="Normal 8 3 3 5 4 2" xfId="12764" xr:uid="{00000000-0005-0000-0000-0000AD9F0000}"/>
    <cellStyle name="Normal 8 3 3 5 4 2 2" xfId="30117" xr:uid="{00000000-0005-0000-0000-0000AE9F0000}"/>
    <cellStyle name="Normal 8 3 3 5 4 2 3" xfId="47463" xr:uid="{00000000-0005-0000-0000-0000AF9F0000}"/>
    <cellStyle name="Normal 8 3 3 5 4 3" xfId="21444" xr:uid="{00000000-0005-0000-0000-0000B09F0000}"/>
    <cellStyle name="Normal 8 3 3 5 4 4" xfId="38790" xr:uid="{00000000-0005-0000-0000-0000B19F0000}"/>
    <cellStyle name="Normal 8 3 3 5 5" xfId="9138" xr:uid="{00000000-0005-0000-0000-0000B29F0000}"/>
    <cellStyle name="Normal 8 3 3 5 5 2" xfId="26491" xr:uid="{00000000-0005-0000-0000-0000B39F0000}"/>
    <cellStyle name="Normal 8 3 3 5 5 3" xfId="43837" xr:uid="{00000000-0005-0000-0000-0000B49F0000}"/>
    <cellStyle name="Normal 8 3 3 5 6" xfId="17818" xr:uid="{00000000-0005-0000-0000-0000B59F0000}"/>
    <cellStyle name="Normal 8 3 3 5 7" xfId="35164" xr:uid="{00000000-0005-0000-0000-0000B69F0000}"/>
    <cellStyle name="Normal 8 3 3 6" xfId="1886" xr:uid="{00000000-0005-0000-0000-0000B79F0000}"/>
    <cellStyle name="Normal 8 3 3 6 2" xfId="7668" xr:uid="{00000000-0005-0000-0000-0000B89F0000}"/>
    <cellStyle name="Normal 8 3 3 6 2 2" xfId="16341" xr:uid="{00000000-0005-0000-0000-0000B99F0000}"/>
    <cellStyle name="Normal 8 3 3 6 2 2 2" xfId="33694" xr:uid="{00000000-0005-0000-0000-0000BA9F0000}"/>
    <cellStyle name="Normal 8 3 3 6 2 2 3" xfId="51040" xr:uid="{00000000-0005-0000-0000-0000BB9F0000}"/>
    <cellStyle name="Normal 8 3 3 6 2 3" xfId="25021" xr:uid="{00000000-0005-0000-0000-0000BC9F0000}"/>
    <cellStyle name="Normal 8 3 3 6 2 4" xfId="42367" xr:uid="{00000000-0005-0000-0000-0000BD9F0000}"/>
    <cellStyle name="Normal 8 3 3 6 3" xfId="3699" xr:uid="{00000000-0005-0000-0000-0000BE9F0000}"/>
    <cellStyle name="Normal 8 3 3 6 3 2" xfId="12372" xr:uid="{00000000-0005-0000-0000-0000BF9F0000}"/>
    <cellStyle name="Normal 8 3 3 6 3 2 2" xfId="29725" xr:uid="{00000000-0005-0000-0000-0000C09F0000}"/>
    <cellStyle name="Normal 8 3 3 6 3 2 3" xfId="47071" xr:uid="{00000000-0005-0000-0000-0000C19F0000}"/>
    <cellStyle name="Normal 8 3 3 6 3 3" xfId="21052" xr:uid="{00000000-0005-0000-0000-0000C29F0000}"/>
    <cellStyle name="Normal 8 3 3 6 3 4" xfId="38398" xr:uid="{00000000-0005-0000-0000-0000C39F0000}"/>
    <cellStyle name="Normal 8 3 3 6 4" xfId="10559" xr:uid="{00000000-0005-0000-0000-0000C49F0000}"/>
    <cellStyle name="Normal 8 3 3 6 4 2" xfId="27912" xr:uid="{00000000-0005-0000-0000-0000C59F0000}"/>
    <cellStyle name="Normal 8 3 3 6 4 3" xfId="45258" xr:uid="{00000000-0005-0000-0000-0000C69F0000}"/>
    <cellStyle name="Normal 8 3 3 6 5" xfId="19239" xr:uid="{00000000-0005-0000-0000-0000C79F0000}"/>
    <cellStyle name="Normal 8 3 3 6 6" xfId="36585" xr:uid="{00000000-0005-0000-0000-0000C89F0000}"/>
    <cellStyle name="Normal 8 3 3 7" xfId="1200" xr:uid="{00000000-0005-0000-0000-0000C99F0000}"/>
    <cellStyle name="Normal 8 3 3 7 2" xfId="6982" xr:uid="{00000000-0005-0000-0000-0000CA9F0000}"/>
    <cellStyle name="Normal 8 3 3 7 2 2" xfId="15655" xr:uid="{00000000-0005-0000-0000-0000CB9F0000}"/>
    <cellStyle name="Normal 8 3 3 7 2 2 2" xfId="33008" xr:uid="{00000000-0005-0000-0000-0000CC9F0000}"/>
    <cellStyle name="Normal 8 3 3 7 2 2 3" xfId="50354" xr:uid="{00000000-0005-0000-0000-0000CD9F0000}"/>
    <cellStyle name="Normal 8 3 3 7 2 3" xfId="24335" xr:uid="{00000000-0005-0000-0000-0000CE9F0000}"/>
    <cellStyle name="Normal 8 3 3 7 2 4" xfId="41681" xr:uid="{00000000-0005-0000-0000-0000CF9F0000}"/>
    <cellStyle name="Normal 8 3 3 7 3" xfId="4826" xr:uid="{00000000-0005-0000-0000-0000D09F0000}"/>
    <cellStyle name="Normal 8 3 3 7 3 2" xfId="13499" xr:uid="{00000000-0005-0000-0000-0000D19F0000}"/>
    <cellStyle name="Normal 8 3 3 7 3 2 2" xfId="30852" xr:uid="{00000000-0005-0000-0000-0000D29F0000}"/>
    <cellStyle name="Normal 8 3 3 7 3 2 3" xfId="48198" xr:uid="{00000000-0005-0000-0000-0000D39F0000}"/>
    <cellStyle name="Normal 8 3 3 7 3 3" xfId="22179" xr:uid="{00000000-0005-0000-0000-0000D49F0000}"/>
    <cellStyle name="Normal 8 3 3 7 3 4" xfId="39525" xr:uid="{00000000-0005-0000-0000-0000D59F0000}"/>
    <cellStyle name="Normal 8 3 3 7 4" xfId="9873" xr:uid="{00000000-0005-0000-0000-0000D69F0000}"/>
    <cellStyle name="Normal 8 3 3 7 4 2" xfId="27226" xr:uid="{00000000-0005-0000-0000-0000D79F0000}"/>
    <cellStyle name="Normal 8 3 3 7 4 3" xfId="44572" xr:uid="{00000000-0005-0000-0000-0000D89F0000}"/>
    <cellStyle name="Normal 8 3 3 7 5" xfId="18553" xr:uid="{00000000-0005-0000-0000-0000D99F0000}"/>
    <cellStyle name="Normal 8 3 3 7 6" xfId="35899" xr:uid="{00000000-0005-0000-0000-0000DA9F0000}"/>
    <cellStyle name="Normal 8 3 3 8" xfId="5855" xr:uid="{00000000-0005-0000-0000-0000DB9F0000}"/>
    <cellStyle name="Normal 8 3 3 8 2" xfId="14528" xr:uid="{00000000-0005-0000-0000-0000DC9F0000}"/>
    <cellStyle name="Normal 8 3 3 8 2 2" xfId="31881" xr:uid="{00000000-0005-0000-0000-0000DD9F0000}"/>
    <cellStyle name="Normal 8 3 3 8 2 3" xfId="49227" xr:uid="{00000000-0005-0000-0000-0000DE9F0000}"/>
    <cellStyle name="Normal 8 3 3 8 3" xfId="23208" xr:uid="{00000000-0005-0000-0000-0000DF9F0000}"/>
    <cellStyle name="Normal 8 3 3 8 4" xfId="40554" xr:uid="{00000000-0005-0000-0000-0000E09F0000}"/>
    <cellStyle name="Normal 8 3 3 9" xfId="3013" xr:uid="{00000000-0005-0000-0000-0000E19F0000}"/>
    <cellStyle name="Normal 8 3 3 9 2" xfId="11686" xr:uid="{00000000-0005-0000-0000-0000E29F0000}"/>
    <cellStyle name="Normal 8 3 3 9 2 2" xfId="29039" xr:uid="{00000000-0005-0000-0000-0000E39F0000}"/>
    <cellStyle name="Normal 8 3 3 9 2 3" xfId="46385" xr:uid="{00000000-0005-0000-0000-0000E49F0000}"/>
    <cellStyle name="Normal 8 3 3 9 3" xfId="20366" xr:uid="{00000000-0005-0000-0000-0000E59F0000}"/>
    <cellStyle name="Normal 8 3 3 9 4" xfId="37712" xr:uid="{00000000-0005-0000-0000-0000E69F0000}"/>
    <cellStyle name="Normal 8 3 4" xfId="171" xr:uid="{00000000-0005-0000-0000-0000E79F0000}"/>
    <cellStyle name="Normal 8 3 4 10" xfId="17524" xr:uid="{00000000-0005-0000-0000-0000E89F0000}"/>
    <cellStyle name="Normal 8 3 4 11" xfId="34870" xr:uid="{00000000-0005-0000-0000-0000E99F0000}"/>
    <cellStyle name="Normal 8 3 4 2" xfId="661" xr:uid="{00000000-0005-0000-0000-0000EA9F0000}"/>
    <cellStyle name="Normal 8 3 4 2 2" xfId="2474" xr:uid="{00000000-0005-0000-0000-0000EB9F0000}"/>
    <cellStyle name="Normal 8 3 4 2 2 2" xfId="8256" xr:uid="{00000000-0005-0000-0000-0000EC9F0000}"/>
    <cellStyle name="Normal 8 3 4 2 2 2 2" xfId="16929" xr:uid="{00000000-0005-0000-0000-0000ED9F0000}"/>
    <cellStyle name="Normal 8 3 4 2 2 2 2 2" xfId="34282" xr:uid="{00000000-0005-0000-0000-0000EE9F0000}"/>
    <cellStyle name="Normal 8 3 4 2 2 2 2 3" xfId="51628" xr:uid="{00000000-0005-0000-0000-0000EF9F0000}"/>
    <cellStyle name="Normal 8 3 4 2 2 2 3" xfId="25609" xr:uid="{00000000-0005-0000-0000-0000F09F0000}"/>
    <cellStyle name="Normal 8 3 4 2 2 2 4" xfId="42955" xr:uid="{00000000-0005-0000-0000-0000F19F0000}"/>
    <cellStyle name="Normal 8 3 4 2 2 3" xfId="4287" xr:uid="{00000000-0005-0000-0000-0000F29F0000}"/>
    <cellStyle name="Normal 8 3 4 2 2 3 2" xfId="12960" xr:uid="{00000000-0005-0000-0000-0000F39F0000}"/>
    <cellStyle name="Normal 8 3 4 2 2 3 2 2" xfId="30313" xr:uid="{00000000-0005-0000-0000-0000F49F0000}"/>
    <cellStyle name="Normal 8 3 4 2 2 3 2 3" xfId="47659" xr:uid="{00000000-0005-0000-0000-0000F59F0000}"/>
    <cellStyle name="Normal 8 3 4 2 2 3 3" xfId="21640" xr:uid="{00000000-0005-0000-0000-0000F69F0000}"/>
    <cellStyle name="Normal 8 3 4 2 2 3 4" xfId="38986" xr:uid="{00000000-0005-0000-0000-0000F79F0000}"/>
    <cellStyle name="Normal 8 3 4 2 2 4" xfId="11147" xr:uid="{00000000-0005-0000-0000-0000F89F0000}"/>
    <cellStyle name="Normal 8 3 4 2 2 4 2" xfId="28500" xr:uid="{00000000-0005-0000-0000-0000F99F0000}"/>
    <cellStyle name="Normal 8 3 4 2 2 4 3" xfId="45846" xr:uid="{00000000-0005-0000-0000-0000FA9F0000}"/>
    <cellStyle name="Normal 8 3 4 2 2 5" xfId="19827" xr:uid="{00000000-0005-0000-0000-0000FB9F0000}"/>
    <cellStyle name="Normal 8 3 4 2 2 6" xfId="37173" xr:uid="{00000000-0005-0000-0000-0000FC9F0000}"/>
    <cellStyle name="Normal 8 3 4 2 3" xfId="1396" xr:uid="{00000000-0005-0000-0000-0000FD9F0000}"/>
    <cellStyle name="Normal 8 3 4 2 3 2" xfId="7178" xr:uid="{00000000-0005-0000-0000-0000FE9F0000}"/>
    <cellStyle name="Normal 8 3 4 2 3 2 2" xfId="15851" xr:uid="{00000000-0005-0000-0000-0000FF9F0000}"/>
    <cellStyle name="Normal 8 3 4 2 3 2 2 2" xfId="33204" xr:uid="{00000000-0005-0000-0000-000000A00000}"/>
    <cellStyle name="Normal 8 3 4 2 3 2 2 3" xfId="50550" xr:uid="{00000000-0005-0000-0000-000001A00000}"/>
    <cellStyle name="Normal 8 3 4 2 3 2 3" xfId="24531" xr:uid="{00000000-0005-0000-0000-000002A00000}"/>
    <cellStyle name="Normal 8 3 4 2 3 2 4" xfId="41877" xr:uid="{00000000-0005-0000-0000-000003A00000}"/>
    <cellStyle name="Normal 8 3 4 2 3 3" xfId="5022" xr:uid="{00000000-0005-0000-0000-000004A00000}"/>
    <cellStyle name="Normal 8 3 4 2 3 3 2" xfId="13695" xr:uid="{00000000-0005-0000-0000-000005A00000}"/>
    <cellStyle name="Normal 8 3 4 2 3 3 2 2" xfId="31048" xr:uid="{00000000-0005-0000-0000-000006A00000}"/>
    <cellStyle name="Normal 8 3 4 2 3 3 2 3" xfId="48394" xr:uid="{00000000-0005-0000-0000-000007A00000}"/>
    <cellStyle name="Normal 8 3 4 2 3 3 3" xfId="22375" xr:uid="{00000000-0005-0000-0000-000008A00000}"/>
    <cellStyle name="Normal 8 3 4 2 3 3 4" xfId="39721" xr:uid="{00000000-0005-0000-0000-000009A00000}"/>
    <cellStyle name="Normal 8 3 4 2 3 4" xfId="10069" xr:uid="{00000000-0005-0000-0000-00000AA00000}"/>
    <cellStyle name="Normal 8 3 4 2 3 4 2" xfId="27422" xr:uid="{00000000-0005-0000-0000-00000BA00000}"/>
    <cellStyle name="Normal 8 3 4 2 3 4 3" xfId="44768" xr:uid="{00000000-0005-0000-0000-00000CA00000}"/>
    <cellStyle name="Normal 8 3 4 2 3 5" xfId="18749" xr:uid="{00000000-0005-0000-0000-00000DA00000}"/>
    <cellStyle name="Normal 8 3 4 2 3 6" xfId="36095" xr:uid="{00000000-0005-0000-0000-00000EA00000}"/>
    <cellStyle name="Normal 8 3 4 2 4" xfId="6443" xr:uid="{00000000-0005-0000-0000-00000FA00000}"/>
    <cellStyle name="Normal 8 3 4 2 4 2" xfId="15116" xr:uid="{00000000-0005-0000-0000-000010A00000}"/>
    <cellStyle name="Normal 8 3 4 2 4 2 2" xfId="32469" xr:uid="{00000000-0005-0000-0000-000011A00000}"/>
    <cellStyle name="Normal 8 3 4 2 4 2 3" xfId="49815" xr:uid="{00000000-0005-0000-0000-000012A00000}"/>
    <cellStyle name="Normal 8 3 4 2 4 3" xfId="23796" xr:uid="{00000000-0005-0000-0000-000013A00000}"/>
    <cellStyle name="Normal 8 3 4 2 4 4" xfId="41142" xr:uid="{00000000-0005-0000-0000-000014A00000}"/>
    <cellStyle name="Normal 8 3 4 2 5" xfId="3209" xr:uid="{00000000-0005-0000-0000-000015A00000}"/>
    <cellStyle name="Normal 8 3 4 2 5 2" xfId="11882" xr:uid="{00000000-0005-0000-0000-000016A00000}"/>
    <cellStyle name="Normal 8 3 4 2 5 2 2" xfId="29235" xr:uid="{00000000-0005-0000-0000-000017A00000}"/>
    <cellStyle name="Normal 8 3 4 2 5 2 3" xfId="46581" xr:uid="{00000000-0005-0000-0000-000018A00000}"/>
    <cellStyle name="Normal 8 3 4 2 5 3" xfId="20562" xr:uid="{00000000-0005-0000-0000-000019A00000}"/>
    <cellStyle name="Normal 8 3 4 2 5 4" xfId="37908" xr:uid="{00000000-0005-0000-0000-00001AA00000}"/>
    <cellStyle name="Normal 8 3 4 2 6" xfId="9334" xr:uid="{00000000-0005-0000-0000-00001BA00000}"/>
    <cellStyle name="Normal 8 3 4 2 6 2" xfId="26687" xr:uid="{00000000-0005-0000-0000-00001CA00000}"/>
    <cellStyle name="Normal 8 3 4 2 6 3" xfId="44033" xr:uid="{00000000-0005-0000-0000-00001DA00000}"/>
    <cellStyle name="Normal 8 3 4 2 7" xfId="18014" xr:uid="{00000000-0005-0000-0000-00001EA00000}"/>
    <cellStyle name="Normal 8 3 4 2 8" xfId="35360" xr:uid="{00000000-0005-0000-0000-00001FA00000}"/>
    <cellStyle name="Normal 8 3 4 3" xfId="906" xr:uid="{00000000-0005-0000-0000-000020A00000}"/>
    <cellStyle name="Normal 8 3 4 3 2" xfId="2719" xr:uid="{00000000-0005-0000-0000-000021A00000}"/>
    <cellStyle name="Normal 8 3 4 3 2 2" xfId="8501" xr:uid="{00000000-0005-0000-0000-000022A00000}"/>
    <cellStyle name="Normal 8 3 4 3 2 2 2" xfId="17174" xr:uid="{00000000-0005-0000-0000-000023A00000}"/>
    <cellStyle name="Normal 8 3 4 3 2 2 2 2" xfId="34527" xr:uid="{00000000-0005-0000-0000-000024A00000}"/>
    <cellStyle name="Normal 8 3 4 3 2 2 2 3" xfId="51873" xr:uid="{00000000-0005-0000-0000-000025A00000}"/>
    <cellStyle name="Normal 8 3 4 3 2 2 3" xfId="25854" xr:uid="{00000000-0005-0000-0000-000026A00000}"/>
    <cellStyle name="Normal 8 3 4 3 2 2 4" xfId="43200" xr:uid="{00000000-0005-0000-0000-000027A00000}"/>
    <cellStyle name="Normal 8 3 4 3 2 3" xfId="4532" xr:uid="{00000000-0005-0000-0000-000028A00000}"/>
    <cellStyle name="Normal 8 3 4 3 2 3 2" xfId="13205" xr:uid="{00000000-0005-0000-0000-000029A00000}"/>
    <cellStyle name="Normal 8 3 4 3 2 3 2 2" xfId="30558" xr:uid="{00000000-0005-0000-0000-00002AA00000}"/>
    <cellStyle name="Normal 8 3 4 3 2 3 2 3" xfId="47904" xr:uid="{00000000-0005-0000-0000-00002BA00000}"/>
    <cellStyle name="Normal 8 3 4 3 2 3 3" xfId="21885" xr:uid="{00000000-0005-0000-0000-00002CA00000}"/>
    <cellStyle name="Normal 8 3 4 3 2 3 4" xfId="39231" xr:uid="{00000000-0005-0000-0000-00002DA00000}"/>
    <cellStyle name="Normal 8 3 4 3 2 4" xfId="11392" xr:uid="{00000000-0005-0000-0000-00002EA00000}"/>
    <cellStyle name="Normal 8 3 4 3 2 4 2" xfId="28745" xr:uid="{00000000-0005-0000-0000-00002FA00000}"/>
    <cellStyle name="Normal 8 3 4 3 2 4 3" xfId="46091" xr:uid="{00000000-0005-0000-0000-000030A00000}"/>
    <cellStyle name="Normal 8 3 4 3 2 5" xfId="20072" xr:uid="{00000000-0005-0000-0000-000031A00000}"/>
    <cellStyle name="Normal 8 3 4 3 2 6" xfId="37418" xr:uid="{00000000-0005-0000-0000-000032A00000}"/>
    <cellStyle name="Normal 8 3 4 3 3" xfId="1641" xr:uid="{00000000-0005-0000-0000-000033A00000}"/>
    <cellStyle name="Normal 8 3 4 3 3 2" xfId="7423" xr:uid="{00000000-0005-0000-0000-000034A00000}"/>
    <cellStyle name="Normal 8 3 4 3 3 2 2" xfId="16096" xr:uid="{00000000-0005-0000-0000-000035A00000}"/>
    <cellStyle name="Normal 8 3 4 3 3 2 2 2" xfId="33449" xr:uid="{00000000-0005-0000-0000-000036A00000}"/>
    <cellStyle name="Normal 8 3 4 3 3 2 2 3" xfId="50795" xr:uid="{00000000-0005-0000-0000-000037A00000}"/>
    <cellStyle name="Normal 8 3 4 3 3 2 3" xfId="24776" xr:uid="{00000000-0005-0000-0000-000038A00000}"/>
    <cellStyle name="Normal 8 3 4 3 3 2 4" xfId="42122" xr:uid="{00000000-0005-0000-0000-000039A00000}"/>
    <cellStyle name="Normal 8 3 4 3 3 3" xfId="5267" xr:uid="{00000000-0005-0000-0000-00003AA00000}"/>
    <cellStyle name="Normal 8 3 4 3 3 3 2" xfId="13940" xr:uid="{00000000-0005-0000-0000-00003BA00000}"/>
    <cellStyle name="Normal 8 3 4 3 3 3 2 2" xfId="31293" xr:uid="{00000000-0005-0000-0000-00003CA00000}"/>
    <cellStyle name="Normal 8 3 4 3 3 3 2 3" xfId="48639" xr:uid="{00000000-0005-0000-0000-00003DA00000}"/>
    <cellStyle name="Normal 8 3 4 3 3 3 3" xfId="22620" xr:uid="{00000000-0005-0000-0000-00003EA00000}"/>
    <cellStyle name="Normal 8 3 4 3 3 3 4" xfId="39966" xr:uid="{00000000-0005-0000-0000-00003FA00000}"/>
    <cellStyle name="Normal 8 3 4 3 3 4" xfId="10314" xr:uid="{00000000-0005-0000-0000-000040A00000}"/>
    <cellStyle name="Normal 8 3 4 3 3 4 2" xfId="27667" xr:uid="{00000000-0005-0000-0000-000041A00000}"/>
    <cellStyle name="Normal 8 3 4 3 3 4 3" xfId="45013" xr:uid="{00000000-0005-0000-0000-000042A00000}"/>
    <cellStyle name="Normal 8 3 4 3 3 5" xfId="18994" xr:uid="{00000000-0005-0000-0000-000043A00000}"/>
    <cellStyle name="Normal 8 3 4 3 3 6" xfId="36340" xr:uid="{00000000-0005-0000-0000-000044A00000}"/>
    <cellStyle name="Normal 8 3 4 3 4" xfId="6688" xr:uid="{00000000-0005-0000-0000-000045A00000}"/>
    <cellStyle name="Normal 8 3 4 3 4 2" xfId="15361" xr:uid="{00000000-0005-0000-0000-000046A00000}"/>
    <cellStyle name="Normal 8 3 4 3 4 2 2" xfId="32714" xr:uid="{00000000-0005-0000-0000-000047A00000}"/>
    <cellStyle name="Normal 8 3 4 3 4 2 3" xfId="50060" xr:uid="{00000000-0005-0000-0000-000048A00000}"/>
    <cellStyle name="Normal 8 3 4 3 4 3" xfId="24041" xr:uid="{00000000-0005-0000-0000-000049A00000}"/>
    <cellStyle name="Normal 8 3 4 3 4 4" xfId="41387" xr:uid="{00000000-0005-0000-0000-00004AA00000}"/>
    <cellStyle name="Normal 8 3 4 3 5" xfId="3454" xr:uid="{00000000-0005-0000-0000-00004BA00000}"/>
    <cellStyle name="Normal 8 3 4 3 5 2" xfId="12127" xr:uid="{00000000-0005-0000-0000-00004CA00000}"/>
    <cellStyle name="Normal 8 3 4 3 5 2 2" xfId="29480" xr:uid="{00000000-0005-0000-0000-00004DA00000}"/>
    <cellStyle name="Normal 8 3 4 3 5 2 3" xfId="46826" xr:uid="{00000000-0005-0000-0000-00004EA00000}"/>
    <cellStyle name="Normal 8 3 4 3 5 3" xfId="20807" xr:uid="{00000000-0005-0000-0000-00004FA00000}"/>
    <cellStyle name="Normal 8 3 4 3 5 4" xfId="38153" xr:uid="{00000000-0005-0000-0000-000050A00000}"/>
    <cellStyle name="Normal 8 3 4 3 6" xfId="9579" xr:uid="{00000000-0005-0000-0000-000051A00000}"/>
    <cellStyle name="Normal 8 3 4 3 6 2" xfId="26932" xr:uid="{00000000-0005-0000-0000-000052A00000}"/>
    <cellStyle name="Normal 8 3 4 3 6 3" xfId="44278" xr:uid="{00000000-0005-0000-0000-000053A00000}"/>
    <cellStyle name="Normal 8 3 4 3 7" xfId="18259" xr:uid="{00000000-0005-0000-0000-000054A00000}"/>
    <cellStyle name="Normal 8 3 4 3 8" xfId="35605" xr:uid="{00000000-0005-0000-0000-000055A00000}"/>
    <cellStyle name="Normal 8 3 4 4" xfId="416" xr:uid="{00000000-0005-0000-0000-000056A00000}"/>
    <cellStyle name="Normal 8 3 4 4 2" xfId="2229" xr:uid="{00000000-0005-0000-0000-000057A00000}"/>
    <cellStyle name="Normal 8 3 4 4 2 2" xfId="8011" xr:uid="{00000000-0005-0000-0000-000058A00000}"/>
    <cellStyle name="Normal 8 3 4 4 2 2 2" xfId="16684" xr:uid="{00000000-0005-0000-0000-000059A00000}"/>
    <cellStyle name="Normal 8 3 4 4 2 2 2 2" xfId="34037" xr:uid="{00000000-0005-0000-0000-00005AA00000}"/>
    <cellStyle name="Normal 8 3 4 4 2 2 2 3" xfId="51383" xr:uid="{00000000-0005-0000-0000-00005BA00000}"/>
    <cellStyle name="Normal 8 3 4 4 2 2 3" xfId="25364" xr:uid="{00000000-0005-0000-0000-00005CA00000}"/>
    <cellStyle name="Normal 8 3 4 4 2 2 4" xfId="42710" xr:uid="{00000000-0005-0000-0000-00005DA00000}"/>
    <cellStyle name="Normal 8 3 4 4 2 3" xfId="5512" xr:uid="{00000000-0005-0000-0000-00005EA00000}"/>
    <cellStyle name="Normal 8 3 4 4 2 3 2" xfId="14185" xr:uid="{00000000-0005-0000-0000-00005FA00000}"/>
    <cellStyle name="Normal 8 3 4 4 2 3 2 2" xfId="31538" xr:uid="{00000000-0005-0000-0000-000060A00000}"/>
    <cellStyle name="Normal 8 3 4 4 2 3 2 3" xfId="48884" xr:uid="{00000000-0005-0000-0000-000061A00000}"/>
    <cellStyle name="Normal 8 3 4 4 2 3 3" xfId="22865" xr:uid="{00000000-0005-0000-0000-000062A00000}"/>
    <cellStyle name="Normal 8 3 4 4 2 3 4" xfId="40211" xr:uid="{00000000-0005-0000-0000-000063A00000}"/>
    <cellStyle name="Normal 8 3 4 4 2 4" xfId="10902" xr:uid="{00000000-0005-0000-0000-000064A00000}"/>
    <cellStyle name="Normal 8 3 4 4 2 4 2" xfId="28255" xr:uid="{00000000-0005-0000-0000-000065A00000}"/>
    <cellStyle name="Normal 8 3 4 4 2 4 3" xfId="45601" xr:uid="{00000000-0005-0000-0000-000066A00000}"/>
    <cellStyle name="Normal 8 3 4 4 2 5" xfId="19582" xr:uid="{00000000-0005-0000-0000-000067A00000}"/>
    <cellStyle name="Normal 8 3 4 4 2 6" xfId="36928" xr:uid="{00000000-0005-0000-0000-000068A00000}"/>
    <cellStyle name="Normal 8 3 4 4 3" xfId="6198" xr:uid="{00000000-0005-0000-0000-000069A00000}"/>
    <cellStyle name="Normal 8 3 4 4 3 2" xfId="14871" xr:uid="{00000000-0005-0000-0000-00006AA00000}"/>
    <cellStyle name="Normal 8 3 4 4 3 2 2" xfId="32224" xr:uid="{00000000-0005-0000-0000-00006BA00000}"/>
    <cellStyle name="Normal 8 3 4 4 3 2 3" xfId="49570" xr:uid="{00000000-0005-0000-0000-00006CA00000}"/>
    <cellStyle name="Normal 8 3 4 4 3 3" xfId="23551" xr:uid="{00000000-0005-0000-0000-00006DA00000}"/>
    <cellStyle name="Normal 8 3 4 4 3 4" xfId="40897" xr:uid="{00000000-0005-0000-0000-00006EA00000}"/>
    <cellStyle name="Normal 8 3 4 4 4" xfId="4042" xr:uid="{00000000-0005-0000-0000-00006FA00000}"/>
    <cellStyle name="Normal 8 3 4 4 4 2" xfId="12715" xr:uid="{00000000-0005-0000-0000-000070A00000}"/>
    <cellStyle name="Normal 8 3 4 4 4 2 2" xfId="30068" xr:uid="{00000000-0005-0000-0000-000071A00000}"/>
    <cellStyle name="Normal 8 3 4 4 4 2 3" xfId="47414" xr:uid="{00000000-0005-0000-0000-000072A00000}"/>
    <cellStyle name="Normal 8 3 4 4 4 3" xfId="21395" xr:uid="{00000000-0005-0000-0000-000073A00000}"/>
    <cellStyle name="Normal 8 3 4 4 4 4" xfId="38741" xr:uid="{00000000-0005-0000-0000-000074A00000}"/>
    <cellStyle name="Normal 8 3 4 4 5" xfId="9089" xr:uid="{00000000-0005-0000-0000-000075A00000}"/>
    <cellStyle name="Normal 8 3 4 4 5 2" xfId="26442" xr:uid="{00000000-0005-0000-0000-000076A00000}"/>
    <cellStyle name="Normal 8 3 4 4 5 3" xfId="43788" xr:uid="{00000000-0005-0000-0000-000077A00000}"/>
    <cellStyle name="Normal 8 3 4 4 6" xfId="17769" xr:uid="{00000000-0005-0000-0000-000078A00000}"/>
    <cellStyle name="Normal 8 3 4 4 7" xfId="35115" xr:uid="{00000000-0005-0000-0000-000079A00000}"/>
    <cellStyle name="Normal 8 3 4 5" xfId="1984" xr:uid="{00000000-0005-0000-0000-00007AA00000}"/>
    <cellStyle name="Normal 8 3 4 5 2" xfId="7766" xr:uid="{00000000-0005-0000-0000-00007BA00000}"/>
    <cellStyle name="Normal 8 3 4 5 2 2" xfId="16439" xr:uid="{00000000-0005-0000-0000-00007CA00000}"/>
    <cellStyle name="Normal 8 3 4 5 2 2 2" xfId="33792" xr:uid="{00000000-0005-0000-0000-00007DA00000}"/>
    <cellStyle name="Normal 8 3 4 5 2 2 3" xfId="51138" xr:uid="{00000000-0005-0000-0000-00007EA00000}"/>
    <cellStyle name="Normal 8 3 4 5 2 3" xfId="25119" xr:uid="{00000000-0005-0000-0000-00007FA00000}"/>
    <cellStyle name="Normal 8 3 4 5 2 4" xfId="42465" xr:uid="{00000000-0005-0000-0000-000080A00000}"/>
    <cellStyle name="Normal 8 3 4 5 3" xfId="3797" xr:uid="{00000000-0005-0000-0000-000081A00000}"/>
    <cellStyle name="Normal 8 3 4 5 3 2" xfId="12470" xr:uid="{00000000-0005-0000-0000-000082A00000}"/>
    <cellStyle name="Normal 8 3 4 5 3 2 2" xfId="29823" xr:uid="{00000000-0005-0000-0000-000083A00000}"/>
    <cellStyle name="Normal 8 3 4 5 3 2 3" xfId="47169" xr:uid="{00000000-0005-0000-0000-000084A00000}"/>
    <cellStyle name="Normal 8 3 4 5 3 3" xfId="21150" xr:uid="{00000000-0005-0000-0000-000085A00000}"/>
    <cellStyle name="Normal 8 3 4 5 3 4" xfId="38496" xr:uid="{00000000-0005-0000-0000-000086A00000}"/>
    <cellStyle name="Normal 8 3 4 5 4" xfId="10657" xr:uid="{00000000-0005-0000-0000-000087A00000}"/>
    <cellStyle name="Normal 8 3 4 5 4 2" xfId="28010" xr:uid="{00000000-0005-0000-0000-000088A00000}"/>
    <cellStyle name="Normal 8 3 4 5 4 3" xfId="45356" xr:uid="{00000000-0005-0000-0000-000089A00000}"/>
    <cellStyle name="Normal 8 3 4 5 5" xfId="19337" xr:uid="{00000000-0005-0000-0000-00008AA00000}"/>
    <cellStyle name="Normal 8 3 4 5 6" xfId="36683" xr:uid="{00000000-0005-0000-0000-00008BA00000}"/>
    <cellStyle name="Normal 8 3 4 6" xfId="1151" xr:uid="{00000000-0005-0000-0000-00008CA00000}"/>
    <cellStyle name="Normal 8 3 4 6 2" xfId="6933" xr:uid="{00000000-0005-0000-0000-00008DA00000}"/>
    <cellStyle name="Normal 8 3 4 6 2 2" xfId="15606" xr:uid="{00000000-0005-0000-0000-00008EA00000}"/>
    <cellStyle name="Normal 8 3 4 6 2 2 2" xfId="32959" xr:uid="{00000000-0005-0000-0000-00008FA00000}"/>
    <cellStyle name="Normal 8 3 4 6 2 2 3" xfId="50305" xr:uid="{00000000-0005-0000-0000-000090A00000}"/>
    <cellStyle name="Normal 8 3 4 6 2 3" xfId="24286" xr:uid="{00000000-0005-0000-0000-000091A00000}"/>
    <cellStyle name="Normal 8 3 4 6 2 4" xfId="41632" xr:uid="{00000000-0005-0000-0000-000092A00000}"/>
    <cellStyle name="Normal 8 3 4 6 3" xfId="4777" xr:uid="{00000000-0005-0000-0000-000093A00000}"/>
    <cellStyle name="Normal 8 3 4 6 3 2" xfId="13450" xr:uid="{00000000-0005-0000-0000-000094A00000}"/>
    <cellStyle name="Normal 8 3 4 6 3 2 2" xfId="30803" xr:uid="{00000000-0005-0000-0000-000095A00000}"/>
    <cellStyle name="Normal 8 3 4 6 3 2 3" xfId="48149" xr:uid="{00000000-0005-0000-0000-000096A00000}"/>
    <cellStyle name="Normal 8 3 4 6 3 3" xfId="22130" xr:uid="{00000000-0005-0000-0000-000097A00000}"/>
    <cellStyle name="Normal 8 3 4 6 3 4" xfId="39476" xr:uid="{00000000-0005-0000-0000-000098A00000}"/>
    <cellStyle name="Normal 8 3 4 6 4" xfId="9824" xr:uid="{00000000-0005-0000-0000-000099A00000}"/>
    <cellStyle name="Normal 8 3 4 6 4 2" xfId="27177" xr:uid="{00000000-0005-0000-0000-00009AA00000}"/>
    <cellStyle name="Normal 8 3 4 6 4 3" xfId="44523" xr:uid="{00000000-0005-0000-0000-00009BA00000}"/>
    <cellStyle name="Normal 8 3 4 6 5" xfId="18504" xr:uid="{00000000-0005-0000-0000-00009CA00000}"/>
    <cellStyle name="Normal 8 3 4 6 6" xfId="35850" xr:uid="{00000000-0005-0000-0000-00009DA00000}"/>
    <cellStyle name="Normal 8 3 4 7" xfId="5953" xr:uid="{00000000-0005-0000-0000-00009EA00000}"/>
    <cellStyle name="Normal 8 3 4 7 2" xfId="14626" xr:uid="{00000000-0005-0000-0000-00009FA00000}"/>
    <cellStyle name="Normal 8 3 4 7 2 2" xfId="31979" xr:uid="{00000000-0005-0000-0000-0000A0A00000}"/>
    <cellStyle name="Normal 8 3 4 7 2 3" xfId="49325" xr:uid="{00000000-0005-0000-0000-0000A1A00000}"/>
    <cellStyle name="Normal 8 3 4 7 3" xfId="23306" xr:uid="{00000000-0005-0000-0000-0000A2A00000}"/>
    <cellStyle name="Normal 8 3 4 7 4" xfId="40652" xr:uid="{00000000-0005-0000-0000-0000A3A00000}"/>
    <cellStyle name="Normal 8 3 4 8" xfId="2964" xr:uid="{00000000-0005-0000-0000-0000A4A00000}"/>
    <cellStyle name="Normal 8 3 4 8 2" xfId="11637" xr:uid="{00000000-0005-0000-0000-0000A5A00000}"/>
    <cellStyle name="Normal 8 3 4 8 2 2" xfId="28990" xr:uid="{00000000-0005-0000-0000-0000A6A00000}"/>
    <cellStyle name="Normal 8 3 4 8 2 3" xfId="46336" xr:uid="{00000000-0005-0000-0000-0000A7A00000}"/>
    <cellStyle name="Normal 8 3 4 8 3" xfId="20317" xr:uid="{00000000-0005-0000-0000-0000A8A00000}"/>
    <cellStyle name="Normal 8 3 4 8 4" xfId="37663" xr:uid="{00000000-0005-0000-0000-0000A9A00000}"/>
    <cellStyle name="Normal 8 3 4 9" xfId="8844" xr:uid="{00000000-0005-0000-0000-0000AAA00000}"/>
    <cellStyle name="Normal 8 3 4 9 2" xfId="26197" xr:uid="{00000000-0005-0000-0000-0000ABA00000}"/>
    <cellStyle name="Normal 8 3 4 9 3" xfId="43543" xr:uid="{00000000-0005-0000-0000-0000ACA00000}"/>
    <cellStyle name="Normal 8 3 5" xfId="269" xr:uid="{00000000-0005-0000-0000-0000ADA00000}"/>
    <cellStyle name="Normal 8 3 5 10" xfId="34968" xr:uid="{00000000-0005-0000-0000-0000AEA00000}"/>
    <cellStyle name="Normal 8 3 5 2" xfId="1004" xr:uid="{00000000-0005-0000-0000-0000AFA00000}"/>
    <cellStyle name="Normal 8 3 5 2 2" xfId="2817" xr:uid="{00000000-0005-0000-0000-0000B0A00000}"/>
    <cellStyle name="Normal 8 3 5 2 2 2" xfId="8599" xr:uid="{00000000-0005-0000-0000-0000B1A00000}"/>
    <cellStyle name="Normal 8 3 5 2 2 2 2" xfId="17272" xr:uid="{00000000-0005-0000-0000-0000B2A00000}"/>
    <cellStyle name="Normal 8 3 5 2 2 2 2 2" xfId="34625" xr:uid="{00000000-0005-0000-0000-0000B3A00000}"/>
    <cellStyle name="Normal 8 3 5 2 2 2 2 3" xfId="51971" xr:uid="{00000000-0005-0000-0000-0000B4A00000}"/>
    <cellStyle name="Normal 8 3 5 2 2 2 3" xfId="25952" xr:uid="{00000000-0005-0000-0000-0000B5A00000}"/>
    <cellStyle name="Normal 8 3 5 2 2 2 4" xfId="43298" xr:uid="{00000000-0005-0000-0000-0000B6A00000}"/>
    <cellStyle name="Normal 8 3 5 2 2 3" xfId="4630" xr:uid="{00000000-0005-0000-0000-0000B7A00000}"/>
    <cellStyle name="Normal 8 3 5 2 2 3 2" xfId="13303" xr:uid="{00000000-0005-0000-0000-0000B8A00000}"/>
    <cellStyle name="Normal 8 3 5 2 2 3 2 2" xfId="30656" xr:uid="{00000000-0005-0000-0000-0000B9A00000}"/>
    <cellStyle name="Normal 8 3 5 2 2 3 2 3" xfId="48002" xr:uid="{00000000-0005-0000-0000-0000BAA00000}"/>
    <cellStyle name="Normal 8 3 5 2 2 3 3" xfId="21983" xr:uid="{00000000-0005-0000-0000-0000BBA00000}"/>
    <cellStyle name="Normal 8 3 5 2 2 3 4" xfId="39329" xr:uid="{00000000-0005-0000-0000-0000BCA00000}"/>
    <cellStyle name="Normal 8 3 5 2 2 4" xfId="11490" xr:uid="{00000000-0005-0000-0000-0000BDA00000}"/>
    <cellStyle name="Normal 8 3 5 2 2 4 2" xfId="28843" xr:uid="{00000000-0005-0000-0000-0000BEA00000}"/>
    <cellStyle name="Normal 8 3 5 2 2 4 3" xfId="46189" xr:uid="{00000000-0005-0000-0000-0000BFA00000}"/>
    <cellStyle name="Normal 8 3 5 2 2 5" xfId="20170" xr:uid="{00000000-0005-0000-0000-0000C0A00000}"/>
    <cellStyle name="Normal 8 3 5 2 2 6" xfId="37516" xr:uid="{00000000-0005-0000-0000-0000C1A00000}"/>
    <cellStyle name="Normal 8 3 5 2 3" xfId="1739" xr:uid="{00000000-0005-0000-0000-0000C2A00000}"/>
    <cellStyle name="Normal 8 3 5 2 3 2" xfId="7521" xr:uid="{00000000-0005-0000-0000-0000C3A00000}"/>
    <cellStyle name="Normal 8 3 5 2 3 2 2" xfId="16194" xr:uid="{00000000-0005-0000-0000-0000C4A00000}"/>
    <cellStyle name="Normal 8 3 5 2 3 2 2 2" xfId="33547" xr:uid="{00000000-0005-0000-0000-0000C5A00000}"/>
    <cellStyle name="Normal 8 3 5 2 3 2 2 3" xfId="50893" xr:uid="{00000000-0005-0000-0000-0000C6A00000}"/>
    <cellStyle name="Normal 8 3 5 2 3 2 3" xfId="24874" xr:uid="{00000000-0005-0000-0000-0000C7A00000}"/>
    <cellStyle name="Normal 8 3 5 2 3 2 4" xfId="42220" xr:uid="{00000000-0005-0000-0000-0000C8A00000}"/>
    <cellStyle name="Normal 8 3 5 2 3 3" xfId="5365" xr:uid="{00000000-0005-0000-0000-0000C9A00000}"/>
    <cellStyle name="Normal 8 3 5 2 3 3 2" xfId="14038" xr:uid="{00000000-0005-0000-0000-0000CAA00000}"/>
    <cellStyle name="Normal 8 3 5 2 3 3 2 2" xfId="31391" xr:uid="{00000000-0005-0000-0000-0000CBA00000}"/>
    <cellStyle name="Normal 8 3 5 2 3 3 2 3" xfId="48737" xr:uid="{00000000-0005-0000-0000-0000CCA00000}"/>
    <cellStyle name="Normal 8 3 5 2 3 3 3" xfId="22718" xr:uid="{00000000-0005-0000-0000-0000CDA00000}"/>
    <cellStyle name="Normal 8 3 5 2 3 3 4" xfId="40064" xr:uid="{00000000-0005-0000-0000-0000CEA00000}"/>
    <cellStyle name="Normal 8 3 5 2 3 4" xfId="10412" xr:uid="{00000000-0005-0000-0000-0000CFA00000}"/>
    <cellStyle name="Normal 8 3 5 2 3 4 2" xfId="27765" xr:uid="{00000000-0005-0000-0000-0000D0A00000}"/>
    <cellStyle name="Normal 8 3 5 2 3 4 3" xfId="45111" xr:uid="{00000000-0005-0000-0000-0000D1A00000}"/>
    <cellStyle name="Normal 8 3 5 2 3 5" xfId="19092" xr:uid="{00000000-0005-0000-0000-0000D2A00000}"/>
    <cellStyle name="Normal 8 3 5 2 3 6" xfId="36438" xr:uid="{00000000-0005-0000-0000-0000D3A00000}"/>
    <cellStyle name="Normal 8 3 5 2 4" xfId="6786" xr:uid="{00000000-0005-0000-0000-0000D4A00000}"/>
    <cellStyle name="Normal 8 3 5 2 4 2" xfId="15459" xr:uid="{00000000-0005-0000-0000-0000D5A00000}"/>
    <cellStyle name="Normal 8 3 5 2 4 2 2" xfId="32812" xr:uid="{00000000-0005-0000-0000-0000D6A00000}"/>
    <cellStyle name="Normal 8 3 5 2 4 2 3" xfId="50158" xr:uid="{00000000-0005-0000-0000-0000D7A00000}"/>
    <cellStyle name="Normal 8 3 5 2 4 3" xfId="24139" xr:uid="{00000000-0005-0000-0000-0000D8A00000}"/>
    <cellStyle name="Normal 8 3 5 2 4 4" xfId="41485" xr:uid="{00000000-0005-0000-0000-0000D9A00000}"/>
    <cellStyle name="Normal 8 3 5 2 5" xfId="3552" xr:uid="{00000000-0005-0000-0000-0000DAA00000}"/>
    <cellStyle name="Normal 8 3 5 2 5 2" xfId="12225" xr:uid="{00000000-0005-0000-0000-0000DBA00000}"/>
    <cellStyle name="Normal 8 3 5 2 5 2 2" xfId="29578" xr:uid="{00000000-0005-0000-0000-0000DCA00000}"/>
    <cellStyle name="Normal 8 3 5 2 5 2 3" xfId="46924" xr:uid="{00000000-0005-0000-0000-0000DDA00000}"/>
    <cellStyle name="Normal 8 3 5 2 5 3" xfId="20905" xr:uid="{00000000-0005-0000-0000-0000DEA00000}"/>
    <cellStyle name="Normal 8 3 5 2 5 4" xfId="38251" xr:uid="{00000000-0005-0000-0000-0000DFA00000}"/>
    <cellStyle name="Normal 8 3 5 2 6" xfId="9677" xr:uid="{00000000-0005-0000-0000-0000E0A00000}"/>
    <cellStyle name="Normal 8 3 5 2 6 2" xfId="27030" xr:uid="{00000000-0005-0000-0000-0000E1A00000}"/>
    <cellStyle name="Normal 8 3 5 2 6 3" xfId="44376" xr:uid="{00000000-0005-0000-0000-0000E2A00000}"/>
    <cellStyle name="Normal 8 3 5 2 7" xfId="18357" xr:uid="{00000000-0005-0000-0000-0000E3A00000}"/>
    <cellStyle name="Normal 8 3 5 2 8" xfId="35703" xr:uid="{00000000-0005-0000-0000-0000E4A00000}"/>
    <cellStyle name="Normal 8 3 5 3" xfId="514" xr:uid="{00000000-0005-0000-0000-0000E5A00000}"/>
    <cellStyle name="Normal 8 3 5 3 2" xfId="2327" xr:uid="{00000000-0005-0000-0000-0000E6A00000}"/>
    <cellStyle name="Normal 8 3 5 3 2 2" xfId="8109" xr:uid="{00000000-0005-0000-0000-0000E7A00000}"/>
    <cellStyle name="Normal 8 3 5 3 2 2 2" xfId="16782" xr:uid="{00000000-0005-0000-0000-0000E8A00000}"/>
    <cellStyle name="Normal 8 3 5 3 2 2 2 2" xfId="34135" xr:uid="{00000000-0005-0000-0000-0000E9A00000}"/>
    <cellStyle name="Normal 8 3 5 3 2 2 2 3" xfId="51481" xr:uid="{00000000-0005-0000-0000-0000EAA00000}"/>
    <cellStyle name="Normal 8 3 5 3 2 2 3" xfId="25462" xr:uid="{00000000-0005-0000-0000-0000EBA00000}"/>
    <cellStyle name="Normal 8 3 5 3 2 2 4" xfId="42808" xr:uid="{00000000-0005-0000-0000-0000ECA00000}"/>
    <cellStyle name="Normal 8 3 5 3 2 3" xfId="5610" xr:uid="{00000000-0005-0000-0000-0000EDA00000}"/>
    <cellStyle name="Normal 8 3 5 3 2 3 2" xfId="14283" xr:uid="{00000000-0005-0000-0000-0000EEA00000}"/>
    <cellStyle name="Normal 8 3 5 3 2 3 2 2" xfId="31636" xr:uid="{00000000-0005-0000-0000-0000EFA00000}"/>
    <cellStyle name="Normal 8 3 5 3 2 3 2 3" xfId="48982" xr:uid="{00000000-0005-0000-0000-0000F0A00000}"/>
    <cellStyle name="Normal 8 3 5 3 2 3 3" xfId="22963" xr:uid="{00000000-0005-0000-0000-0000F1A00000}"/>
    <cellStyle name="Normal 8 3 5 3 2 3 4" xfId="40309" xr:uid="{00000000-0005-0000-0000-0000F2A00000}"/>
    <cellStyle name="Normal 8 3 5 3 2 4" xfId="11000" xr:uid="{00000000-0005-0000-0000-0000F3A00000}"/>
    <cellStyle name="Normal 8 3 5 3 2 4 2" xfId="28353" xr:uid="{00000000-0005-0000-0000-0000F4A00000}"/>
    <cellStyle name="Normal 8 3 5 3 2 4 3" xfId="45699" xr:uid="{00000000-0005-0000-0000-0000F5A00000}"/>
    <cellStyle name="Normal 8 3 5 3 2 5" xfId="19680" xr:uid="{00000000-0005-0000-0000-0000F6A00000}"/>
    <cellStyle name="Normal 8 3 5 3 2 6" xfId="37026" xr:uid="{00000000-0005-0000-0000-0000F7A00000}"/>
    <cellStyle name="Normal 8 3 5 3 3" xfId="6296" xr:uid="{00000000-0005-0000-0000-0000F8A00000}"/>
    <cellStyle name="Normal 8 3 5 3 3 2" xfId="14969" xr:uid="{00000000-0005-0000-0000-0000F9A00000}"/>
    <cellStyle name="Normal 8 3 5 3 3 2 2" xfId="32322" xr:uid="{00000000-0005-0000-0000-0000FAA00000}"/>
    <cellStyle name="Normal 8 3 5 3 3 2 3" xfId="49668" xr:uid="{00000000-0005-0000-0000-0000FBA00000}"/>
    <cellStyle name="Normal 8 3 5 3 3 3" xfId="23649" xr:uid="{00000000-0005-0000-0000-0000FCA00000}"/>
    <cellStyle name="Normal 8 3 5 3 3 4" xfId="40995" xr:uid="{00000000-0005-0000-0000-0000FDA00000}"/>
    <cellStyle name="Normal 8 3 5 3 4" xfId="4140" xr:uid="{00000000-0005-0000-0000-0000FEA00000}"/>
    <cellStyle name="Normal 8 3 5 3 4 2" xfId="12813" xr:uid="{00000000-0005-0000-0000-0000FFA00000}"/>
    <cellStyle name="Normal 8 3 5 3 4 2 2" xfId="30166" xr:uid="{00000000-0005-0000-0000-000000A10000}"/>
    <cellStyle name="Normal 8 3 5 3 4 2 3" xfId="47512" xr:uid="{00000000-0005-0000-0000-000001A10000}"/>
    <cellStyle name="Normal 8 3 5 3 4 3" xfId="21493" xr:uid="{00000000-0005-0000-0000-000002A10000}"/>
    <cellStyle name="Normal 8 3 5 3 4 4" xfId="38839" xr:uid="{00000000-0005-0000-0000-000003A10000}"/>
    <cellStyle name="Normal 8 3 5 3 5" xfId="9187" xr:uid="{00000000-0005-0000-0000-000004A10000}"/>
    <cellStyle name="Normal 8 3 5 3 5 2" xfId="26540" xr:uid="{00000000-0005-0000-0000-000005A10000}"/>
    <cellStyle name="Normal 8 3 5 3 5 3" xfId="43886" xr:uid="{00000000-0005-0000-0000-000006A10000}"/>
    <cellStyle name="Normal 8 3 5 3 6" xfId="17867" xr:uid="{00000000-0005-0000-0000-000007A10000}"/>
    <cellStyle name="Normal 8 3 5 3 7" xfId="35213" xr:uid="{00000000-0005-0000-0000-000008A10000}"/>
    <cellStyle name="Normal 8 3 5 4" xfId="2082" xr:uid="{00000000-0005-0000-0000-000009A10000}"/>
    <cellStyle name="Normal 8 3 5 4 2" xfId="7864" xr:uid="{00000000-0005-0000-0000-00000AA10000}"/>
    <cellStyle name="Normal 8 3 5 4 2 2" xfId="16537" xr:uid="{00000000-0005-0000-0000-00000BA10000}"/>
    <cellStyle name="Normal 8 3 5 4 2 2 2" xfId="33890" xr:uid="{00000000-0005-0000-0000-00000CA10000}"/>
    <cellStyle name="Normal 8 3 5 4 2 2 3" xfId="51236" xr:uid="{00000000-0005-0000-0000-00000DA10000}"/>
    <cellStyle name="Normal 8 3 5 4 2 3" xfId="25217" xr:uid="{00000000-0005-0000-0000-00000EA10000}"/>
    <cellStyle name="Normal 8 3 5 4 2 4" xfId="42563" xr:uid="{00000000-0005-0000-0000-00000FA10000}"/>
    <cellStyle name="Normal 8 3 5 4 3" xfId="3895" xr:uid="{00000000-0005-0000-0000-000010A10000}"/>
    <cellStyle name="Normal 8 3 5 4 3 2" xfId="12568" xr:uid="{00000000-0005-0000-0000-000011A10000}"/>
    <cellStyle name="Normal 8 3 5 4 3 2 2" xfId="29921" xr:uid="{00000000-0005-0000-0000-000012A10000}"/>
    <cellStyle name="Normal 8 3 5 4 3 2 3" xfId="47267" xr:uid="{00000000-0005-0000-0000-000013A10000}"/>
    <cellStyle name="Normal 8 3 5 4 3 3" xfId="21248" xr:uid="{00000000-0005-0000-0000-000014A10000}"/>
    <cellStyle name="Normal 8 3 5 4 3 4" xfId="38594" xr:uid="{00000000-0005-0000-0000-000015A10000}"/>
    <cellStyle name="Normal 8 3 5 4 4" xfId="10755" xr:uid="{00000000-0005-0000-0000-000016A10000}"/>
    <cellStyle name="Normal 8 3 5 4 4 2" xfId="28108" xr:uid="{00000000-0005-0000-0000-000017A10000}"/>
    <cellStyle name="Normal 8 3 5 4 4 3" xfId="45454" xr:uid="{00000000-0005-0000-0000-000018A10000}"/>
    <cellStyle name="Normal 8 3 5 4 5" xfId="19435" xr:uid="{00000000-0005-0000-0000-000019A10000}"/>
    <cellStyle name="Normal 8 3 5 4 6" xfId="36781" xr:uid="{00000000-0005-0000-0000-00001AA10000}"/>
    <cellStyle name="Normal 8 3 5 5" xfId="1249" xr:uid="{00000000-0005-0000-0000-00001BA10000}"/>
    <cellStyle name="Normal 8 3 5 5 2" xfId="7031" xr:uid="{00000000-0005-0000-0000-00001CA10000}"/>
    <cellStyle name="Normal 8 3 5 5 2 2" xfId="15704" xr:uid="{00000000-0005-0000-0000-00001DA10000}"/>
    <cellStyle name="Normal 8 3 5 5 2 2 2" xfId="33057" xr:uid="{00000000-0005-0000-0000-00001EA10000}"/>
    <cellStyle name="Normal 8 3 5 5 2 2 3" xfId="50403" xr:uid="{00000000-0005-0000-0000-00001FA10000}"/>
    <cellStyle name="Normal 8 3 5 5 2 3" xfId="24384" xr:uid="{00000000-0005-0000-0000-000020A10000}"/>
    <cellStyle name="Normal 8 3 5 5 2 4" xfId="41730" xr:uid="{00000000-0005-0000-0000-000021A10000}"/>
    <cellStyle name="Normal 8 3 5 5 3" xfId="4875" xr:uid="{00000000-0005-0000-0000-000022A10000}"/>
    <cellStyle name="Normal 8 3 5 5 3 2" xfId="13548" xr:uid="{00000000-0005-0000-0000-000023A10000}"/>
    <cellStyle name="Normal 8 3 5 5 3 2 2" xfId="30901" xr:uid="{00000000-0005-0000-0000-000024A10000}"/>
    <cellStyle name="Normal 8 3 5 5 3 2 3" xfId="48247" xr:uid="{00000000-0005-0000-0000-000025A10000}"/>
    <cellStyle name="Normal 8 3 5 5 3 3" xfId="22228" xr:uid="{00000000-0005-0000-0000-000026A10000}"/>
    <cellStyle name="Normal 8 3 5 5 3 4" xfId="39574" xr:uid="{00000000-0005-0000-0000-000027A10000}"/>
    <cellStyle name="Normal 8 3 5 5 4" xfId="9922" xr:uid="{00000000-0005-0000-0000-000028A10000}"/>
    <cellStyle name="Normal 8 3 5 5 4 2" xfId="27275" xr:uid="{00000000-0005-0000-0000-000029A10000}"/>
    <cellStyle name="Normal 8 3 5 5 4 3" xfId="44621" xr:uid="{00000000-0005-0000-0000-00002AA10000}"/>
    <cellStyle name="Normal 8 3 5 5 5" xfId="18602" xr:uid="{00000000-0005-0000-0000-00002BA10000}"/>
    <cellStyle name="Normal 8 3 5 5 6" xfId="35948" xr:uid="{00000000-0005-0000-0000-00002CA10000}"/>
    <cellStyle name="Normal 8 3 5 6" xfId="6051" xr:uid="{00000000-0005-0000-0000-00002DA10000}"/>
    <cellStyle name="Normal 8 3 5 6 2" xfId="14724" xr:uid="{00000000-0005-0000-0000-00002EA10000}"/>
    <cellStyle name="Normal 8 3 5 6 2 2" xfId="32077" xr:uid="{00000000-0005-0000-0000-00002FA10000}"/>
    <cellStyle name="Normal 8 3 5 6 2 3" xfId="49423" xr:uid="{00000000-0005-0000-0000-000030A10000}"/>
    <cellStyle name="Normal 8 3 5 6 3" xfId="23404" xr:uid="{00000000-0005-0000-0000-000031A10000}"/>
    <cellStyle name="Normal 8 3 5 6 4" xfId="40750" xr:uid="{00000000-0005-0000-0000-000032A10000}"/>
    <cellStyle name="Normal 8 3 5 7" xfId="3062" xr:uid="{00000000-0005-0000-0000-000033A10000}"/>
    <cellStyle name="Normal 8 3 5 7 2" xfId="11735" xr:uid="{00000000-0005-0000-0000-000034A10000}"/>
    <cellStyle name="Normal 8 3 5 7 2 2" xfId="29088" xr:uid="{00000000-0005-0000-0000-000035A10000}"/>
    <cellStyle name="Normal 8 3 5 7 2 3" xfId="46434" xr:uid="{00000000-0005-0000-0000-000036A10000}"/>
    <cellStyle name="Normal 8 3 5 7 3" xfId="20415" xr:uid="{00000000-0005-0000-0000-000037A10000}"/>
    <cellStyle name="Normal 8 3 5 7 4" xfId="37761" xr:uid="{00000000-0005-0000-0000-000038A10000}"/>
    <cellStyle name="Normal 8 3 5 8" xfId="8942" xr:uid="{00000000-0005-0000-0000-000039A10000}"/>
    <cellStyle name="Normal 8 3 5 8 2" xfId="26295" xr:uid="{00000000-0005-0000-0000-00003AA10000}"/>
    <cellStyle name="Normal 8 3 5 8 3" xfId="43641" xr:uid="{00000000-0005-0000-0000-00003BA10000}"/>
    <cellStyle name="Normal 8 3 5 9" xfId="17622" xr:uid="{00000000-0005-0000-0000-00003CA10000}"/>
    <cellStyle name="Normal 8 3 6" xfId="122" xr:uid="{00000000-0005-0000-0000-00003DA10000}"/>
    <cellStyle name="Normal 8 3 6 10" xfId="34821" xr:uid="{00000000-0005-0000-0000-00003EA10000}"/>
    <cellStyle name="Normal 8 3 6 2" xfId="857" xr:uid="{00000000-0005-0000-0000-00003FA10000}"/>
    <cellStyle name="Normal 8 3 6 2 2" xfId="2670" xr:uid="{00000000-0005-0000-0000-000040A10000}"/>
    <cellStyle name="Normal 8 3 6 2 2 2" xfId="8452" xr:uid="{00000000-0005-0000-0000-000041A10000}"/>
    <cellStyle name="Normal 8 3 6 2 2 2 2" xfId="17125" xr:uid="{00000000-0005-0000-0000-000042A10000}"/>
    <cellStyle name="Normal 8 3 6 2 2 2 2 2" xfId="34478" xr:uid="{00000000-0005-0000-0000-000043A10000}"/>
    <cellStyle name="Normal 8 3 6 2 2 2 2 3" xfId="51824" xr:uid="{00000000-0005-0000-0000-000044A10000}"/>
    <cellStyle name="Normal 8 3 6 2 2 2 3" xfId="25805" xr:uid="{00000000-0005-0000-0000-000045A10000}"/>
    <cellStyle name="Normal 8 3 6 2 2 2 4" xfId="43151" xr:uid="{00000000-0005-0000-0000-000046A10000}"/>
    <cellStyle name="Normal 8 3 6 2 2 3" xfId="4483" xr:uid="{00000000-0005-0000-0000-000047A10000}"/>
    <cellStyle name="Normal 8 3 6 2 2 3 2" xfId="13156" xr:uid="{00000000-0005-0000-0000-000048A10000}"/>
    <cellStyle name="Normal 8 3 6 2 2 3 2 2" xfId="30509" xr:uid="{00000000-0005-0000-0000-000049A10000}"/>
    <cellStyle name="Normal 8 3 6 2 2 3 2 3" xfId="47855" xr:uid="{00000000-0005-0000-0000-00004AA10000}"/>
    <cellStyle name="Normal 8 3 6 2 2 3 3" xfId="21836" xr:uid="{00000000-0005-0000-0000-00004BA10000}"/>
    <cellStyle name="Normal 8 3 6 2 2 3 4" xfId="39182" xr:uid="{00000000-0005-0000-0000-00004CA10000}"/>
    <cellStyle name="Normal 8 3 6 2 2 4" xfId="11343" xr:uid="{00000000-0005-0000-0000-00004DA10000}"/>
    <cellStyle name="Normal 8 3 6 2 2 4 2" xfId="28696" xr:uid="{00000000-0005-0000-0000-00004EA10000}"/>
    <cellStyle name="Normal 8 3 6 2 2 4 3" xfId="46042" xr:uid="{00000000-0005-0000-0000-00004FA10000}"/>
    <cellStyle name="Normal 8 3 6 2 2 5" xfId="20023" xr:uid="{00000000-0005-0000-0000-000050A10000}"/>
    <cellStyle name="Normal 8 3 6 2 2 6" xfId="37369" xr:uid="{00000000-0005-0000-0000-000051A10000}"/>
    <cellStyle name="Normal 8 3 6 2 3" xfId="1592" xr:uid="{00000000-0005-0000-0000-000052A10000}"/>
    <cellStyle name="Normal 8 3 6 2 3 2" xfId="7374" xr:uid="{00000000-0005-0000-0000-000053A10000}"/>
    <cellStyle name="Normal 8 3 6 2 3 2 2" xfId="16047" xr:uid="{00000000-0005-0000-0000-000054A10000}"/>
    <cellStyle name="Normal 8 3 6 2 3 2 2 2" xfId="33400" xr:uid="{00000000-0005-0000-0000-000055A10000}"/>
    <cellStyle name="Normal 8 3 6 2 3 2 2 3" xfId="50746" xr:uid="{00000000-0005-0000-0000-000056A10000}"/>
    <cellStyle name="Normal 8 3 6 2 3 2 3" xfId="24727" xr:uid="{00000000-0005-0000-0000-000057A10000}"/>
    <cellStyle name="Normal 8 3 6 2 3 2 4" xfId="42073" xr:uid="{00000000-0005-0000-0000-000058A10000}"/>
    <cellStyle name="Normal 8 3 6 2 3 3" xfId="5218" xr:uid="{00000000-0005-0000-0000-000059A10000}"/>
    <cellStyle name="Normal 8 3 6 2 3 3 2" xfId="13891" xr:uid="{00000000-0005-0000-0000-00005AA10000}"/>
    <cellStyle name="Normal 8 3 6 2 3 3 2 2" xfId="31244" xr:uid="{00000000-0005-0000-0000-00005BA10000}"/>
    <cellStyle name="Normal 8 3 6 2 3 3 2 3" xfId="48590" xr:uid="{00000000-0005-0000-0000-00005CA10000}"/>
    <cellStyle name="Normal 8 3 6 2 3 3 3" xfId="22571" xr:uid="{00000000-0005-0000-0000-00005DA10000}"/>
    <cellStyle name="Normal 8 3 6 2 3 3 4" xfId="39917" xr:uid="{00000000-0005-0000-0000-00005EA10000}"/>
    <cellStyle name="Normal 8 3 6 2 3 4" xfId="10265" xr:uid="{00000000-0005-0000-0000-00005FA10000}"/>
    <cellStyle name="Normal 8 3 6 2 3 4 2" xfId="27618" xr:uid="{00000000-0005-0000-0000-000060A10000}"/>
    <cellStyle name="Normal 8 3 6 2 3 4 3" xfId="44964" xr:uid="{00000000-0005-0000-0000-000061A10000}"/>
    <cellStyle name="Normal 8 3 6 2 3 5" xfId="18945" xr:uid="{00000000-0005-0000-0000-000062A10000}"/>
    <cellStyle name="Normal 8 3 6 2 3 6" xfId="36291" xr:uid="{00000000-0005-0000-0000-000063A10000}"/>
    <cellStyle name="Normal 8 3 6 2 4" xfId="6639" xr:uid="{00000000-0005-0000-0000-000064A10000}"/>
    <cellStyle name="Normal 8 3 6 2 4 2" xfId="15312" xr:uid="{00000000-0005-0000-0000-000065A10000}"/>
    <cellStyle name="Normal 8 3 6 2 4 2 2" xfId="32665" xr:uid="{00000000-0005-0000-0000-000066A10000}"/>
    <cellStyle name="Normal 8 3 6 2 4 2 3" xfId="50011" xr:uid="{00000000-0005-0000-0000-000067A10000}"/>
    <cellStyle name="Normal 8 3 6 2 4 3" xfId="23992" xr:uid="{00000000-0005-0000-0000-000068A10000}"/>
    <cellStyle name="Normal 8 3 6 2 4 4" xfId="41338" xr:uid="{00000000-0005-0000-0000-000069A10000}"/>
    <cellStyle name="Normal 8 3 6 2 5" xfId="3405" xr:uid="{00000000-0005-0000-0000-00006AA10000}"/>
    <cellStyle name="Normal 8 3 6 2 5 2" xfId="12078" xr:uid="{00000000-0005-0000-0000-00006BA10000}"/>
    <cellStyle name="Normal 8 3 6 2 5 2 2" xfId="29431" xr:uid="{00000000-0005-0000-0000-00006CA10000}"/>
    <cellStyle name="Normal 8 3 6 2 5 2 3" xfId="46777" xr:uid="{00000000-0005-0000-0000-00006DA10000}"/>
    <cellStyle name="Normal 8 3 6 2 5 3" xfId="20758" xr:uid="{00000000-0005-0000-0000-00006EA10000}"/>
    <cellStyle name="Normal 8 3 6 2 5 4" xfId="38104" xr:uid="{00000000-0005-0000-0000-00006FA10000}"/>
    <cellStyle name="Normal 8 3 6 2 6" xfId="9530" xr:uid="{00000000-0005-0000-0000-000070A10000}"/>
    <cellStyle name="Normal 8 3 6 2 6 2" xfId="26883" xr:uid="{00000000-0005-0000-0000-000071A10000}"/>
    <cellStyle name="Normal 8 3 6 2 6 3" xfId="44229" xr:uid="{00000000-0005-0000-0000-000072A10000}"/>
    <cellStyle name="Normal 8 3 6 2 7" xfId="18210" xr:uid="{00000000-0005-0000-0000-000073A10000}"/>
    <cellStyle name="Normal 8 3 6 2 8" xfId="35556" xr:uid="{00000000-0005-0000-0000-000074A10000}"/>
    <cellStyle name="Normal 8 3 6 3" xfId="612" xr:uid="{00000000-0005-0000-0000-000075A10000}"/>
    <cellStyle name="Normal 8 3 6 3 2" xfId="2425" xr:uid="{00000000-0005-0000-0000-000076A10000}"/>
    <cellStyle name="Normal 8 3 6 3 2 2" xfId="8207" xr:uid="{00000000-0005-0000-0000-000077A10000}"/>
    <cellStyle name="Normal 8 3 6 3 2 2 2" xfId="16880" xr:uid="{00000000-0005-0000-0000-000078A10000}"/>
    <cellStyle name="Normal 8 3 6 3 2 2 2 2" xfId="34233" xr:uid="{00000000-0005-0000-0000-000079A10000}"/>
    <cellStyle name="Normal 8 3 6 3 2 2 2 3" xfId="51579" xr:uid="{00000000-0005-0000-0000-00007AA10000}"/>
    <cellStyle name="Normal 8 3 6 3 2 2 3" xfId="25560" xr:uid="{00000000-0005-0000-0000-00007BA10000}"/>
    <cellStyle name="Normal 8 3 6 3 2 2 4" xfId="42906" xr:uid="{00000000-0005-0000-0000-00007CA10000}"/>
    <cellStyle name="Normal 8 3 6 3 2 3" xfId="5708" xr:uid="{00000000-0005-0000-0000-00007DA10000}"/>
    <cellStyle name="Normal 8 3 6 3 2 3 2" xfId="14381" xr:uid="{00000000-0005-0000-0000-00007EA10000}"/>
    <cellStyle name="Normal 8 3 6 3 2 3 2 2" xfId="31734" xr:uid="{00000000-0005-0000-0000-00007FA10000}"/>
    <cellStyle name="Normal 8 3 6 3 2 3 2 3" xfId="49080" xr:uid="{00000000-0005-0000-0000-000080A10000}"/>
    <cellStyle name="Normal 8 3 6 3 2 3 3" xfId="23061" xr:uid="{00000000-0005-0000-0000-000081A10000}"/>
    <cellStyle name="Normal 8 3 6 3 2 3 4" xfId="40407" xr:uid="{00000000-0005-0000-0000-000082A10000}"/>
    <cellStyle name="Normal 8 3 6 3 2 4" xfId="11098" xr:uid="{00000000-0005-0000-0000-000083A10000}"/>
    <cellStyle name="Normal 8 3 6 3 2 4 2" xfId="28451" xr:uid="{00000000-0005-0000-0000-000084A10000}"/>
    <cellStyle name="Normal 8 3 6 3 2 4 3" xfId="45797" xr:uid="{00000000-0005-0000-0000-000085A10000}"/>
    <cellStyle name="Normal 8 3 6 3 2 5" xfId="19778" xr:uid="{00000000-0005-0000-0000-000086A10000}"/>
    <cellStyle name="Normal 8 3 6 3 2 6" xfId="37124" xr:uid="{00000000-0005-0000-0000-000087A10000}"/>
    <cellStyle name="Normal 8 3 6 3 3" xfId="6394" xr:uid="{00000000-0005-0000-0000-000088A10000}"/>
    <cellStyle name="Normal 8 3 6 3 3 2" xfId="15067" xr:uid="{00000000-0005-0000-0000-000089A10000}"/>
    <cellStyle name="Normal 8 3 6 3 3 2 2" xfId="32420" xr:uid="{00000000-0005-0000-0000-00008AA10000}"/>
    <cellStyle name="Normal 8 3 6 3 3 2 3" xfId="49766" xr:uid="{00000000-0005-0000-0000-00008BA10000}"/>
    <cellStyle name="Normal 8 3 6 3 3 3" xfId="23747" xr:uid="{00000000-0005-0000-0000-00008CA10000}"/>
    <cellStyle name="Normal 8 3 6 3 3 4" xfId="41093" xr:uid="{00000000-0005-0000-0000-00008DA10000}"/>
    <cellStyle name="Normal 8 3 6 3 4" xfId="4238" xr:uid="{00000000-0005-0000-0000-00008EA10000}"/>
    <cellStyle name="Normal 8 3 6 3 4 2" xfId="12911" xr:uid="{00000000-0005-0000-0000-00008FA10000}"/>
    <cellStyle name="Normal 8 3 6 3 4 2 2" xfId="30264" xr:uid="{00000000-0005-0000-0000-000090A10000}"/>
    <cellStyle name="Normal 8 3 6 3 4 2 3" xfId="47610" xr:uid="{00000000-0005-0000-0000-000091A10000}"/>
    <cellStyle name="Normal 8 3 6 3 4 3" xfId="21591" xr:uid="{00000000-0005-0000-0000-000092A10000}"/>
    <cellStyle name="Normal 8 3 6 3 4 4" xfId="38937" xr:uid="{00000000-0005-0000-0000-000093A10000}"/>
    <cellStyle name="Normal 8 3 6 3 5" xfId="9285" xr:uid="{00000000-0005-0000-0000-000094A10000}"/>
    <cellStyle name="Normal 8 3 6 3 5 2" xfId="26638" xr:uid="{00000000-0005-0000-0000-000095A10000}"/>
    <cellStyle name="Normal 8 3 6 3 5 3" xfId="43984" xr:uid="{00000000-0005-0000-0000-000096A10000}"/>
    <cellStyle name="Normal 8 3 6 3 6" xfId="17965" xr:uid="{00000000-0005-0000-0000-000097A10000}"/>
    <cellStyle name="Normal 8 3 6 3 7" xfId="35311" xr:uid="{00000000-0005-0000-0000-000098A10000}"/>
    <cellStyle name="Normal 8 3 6 4" xfId="1935" xr:uid="{00000000-0005-0000-0000-000099A10000}"/>
    <cellStyle name="Normal 8 3 6 4 2" xfId="7717" xr:uid="{00000000-0005-0000-0000-00009AA10000}"/>
    <cellStyle name="Normal 8 3 6 4 2 2" xfId="16390" xr:uid="{00000000-0005-0000-0000-00009BA10000}"/>
    <cellStyle name="Normal 8 3 6 4 2 2 2" xfId="33743" xr:uid="{00000000-0005-0000-0000-00009CA10000}"/>
    <cellStyle name="Normal 8 3 6 4 2 2 3" xfId="51089" xr:uid="{00000000-0005-0000-0000-00009DA10000}"/>
    <cellStyle name="Normal 8 3 6 4 2 3" xfId="25070" xr:uid="{00000000-0005-0000-0000-00009EA10000}"/>
    <cellStyle name="Normal 8 3 6 4 2 4" xfId="42416" xr:uid="{00000000-0005-0000-0000-00009FA10000}"/>
    <cellStyle name="Normal 8 3 6 4 3" xfId="3748" xr:uid="{00000000-0005-0000-0000-0000A0A10000}"/>
    <cellStyle name="Normal 8 3 6 4 3 2" xfId="12421" xr:uid="{00000000-0005-0000-0000-0000A1A10000}"/>
    <cellStyle name="Normal 8 3 6 4 3 2 2" xfId="29774" xr:uid="{00000000-0005-0000-0000-0000A2A10000}"/>
    <cellStyle name="Normal 8 3 6 4 3 2 3" xfId="47120" xr:uid="{00000000-0005-0000-0000-0000A3A10000}"/>
    <cellStyle name="Normal 8 3 6 4 3 3" xfId="21101" xr:uid="{00000000-0005-0000-0000-0000A4A10000}"/>
    <cellStyle name="Normal 8 3 6 4 3 4" xfId="38447" xr:uid="{00000000-0005-0000-0000-0000A5A10000}"/>
    <cellStyle name="Normal 8 3 6 4 4" xfId="10608" xr:uid="{00000000-0005-0000-0000-0000A6A10000}"/>
    <cellStyle name="Normal 8 3 6 4 4 2" xfId="27961" xr:uid="{00000000-0005-0000-0000-0000A7A10000}"/>
    <cellStyle name="Normal 8 3 6 4 4 3" xfId="45307" xr:uid="{00000000-0005-0000-0000-0000A8A10000}"/>
    <cellStyle name="Normal 8 3 6 4 5" xfId="19288" xr:uid="{00000000-0005-0000-0000-0000A9A10000}"/>
    <cellStyle name="Normal 8 3 6 4 6" xfId="36634" xr:uid="{00000000-0005-0000-0000-0000AAA10000}"/>
    <cellStyle name="Normal 8 3 6 5" xfId="1347" xr:uid="{00000000-0005-0000-0000-0000ABA10000}"/>
    <cellStyle name="Normal 8 3 6 5 2" xfId="7129" xr:uid="{00000000-0005-0000-0000-0000ACA10000}"/>
    <cellStyle name="Normal 8 3 6 5 2 2" xfId="15802" xr:uid="{00000000-0005-0000-0000-0000ADA10000}"/>
    <cellStyle name="Normal 8 3 6 5 2 2 2" xfId="33155" xr:uid="{00000000-0005-0000-0000-0000AEA10000}"/>
    <cellStyle name="Normal 8 3 6 5 2 2 3" xfId="50501" xr:uid="{00000000-0005-0000-0000-0000AFA10000}"/>
    <cellStyle name="Normal 8 3 6 5 2 3" xfId="24482" xr:uid="{00000000-0005-0000-0000-0000B0A10000}"/>
    <cellStyle name="Normal 8 3 6 5 2 4" xfId="41828" xr:uid="{00000000-0005-0000-0000-0000B1A10000}"/>
    <cellStyle name="Normal 8 3 6 5 3" xfId="4973" xr:uid="{00000000-0005-0000-0000-0000B2A10000}"/>
    <cellStyle name="Normal 8 3 6 5 3 2" xfId="13646" xr:uid="{00000000-0005-0000-0000-0000B3A10000}"/>
    <cellStyle name="Normal 8 3 6 5 3 2 2" xfId="30999" xr:uid="{00000000-0005-0000-0000-0000B4A10000}"/>
    <cellStyle name="Normal 8 3 6 5 3 2 3" xfId="48345" xr:uid="{00000000-0005-0000-0000-0000B5A10000}"/>
    <cellStyle name="Normal 8 3 6 5 3 3" xfId="22326" xr:uid="{00000000-0005-0000-0000-0000B6A10000}"/>
    <cellStyle name="Normal 8 3 6 5 3 4" xfId="39672" xr:uid="{00000000-0005-0000-0000-0000B7A10000}"/>
    <cellStyle name="Normal 8 3 6 5 4" xfId="10020" xr:uid="{00000000-0005-0000-0000-0000B8A10000}"/>
    <cellStyle name="Normal 8 3 6 5 4 2" xfId="27373" xr:uid="{00000000-0005-0000-0000-0000B9A10000}"/>
    <cellStyle name="Normal 8 3 6 5 4 3" xfId="44719" xr:uid="{00000000-0005-0000-0000-0000BAA10000}"/>
    <cellStyle name="Normal 8 3 6 5 5" xfId="18700" xr:uid="{00000000-0005-0000-0000-0000BBA10000}"/>
    <cellStyle name="Normal 8 3 6 5 6" xfId="36046" xr:uid="{00000000-0005-0000-0000-0000BCA10000}"/>
    <cellStyle name="Normal 8 3 6 6" xfId="5904" xr:uid="{00000000-0005-0000-0000-0000BDA10000}"/>
    <cellStyle name="Normal 8 3 6 6 2" xfId="14577" xr:uid="{00000000-0005-0000-0000-0000BEA10000}"/>
    <cellStyle name="Normal 8 3 6 6 2 2" xfId="31930" xr:uid="{00000000-0005-0000-0000-0000BFA10000}"/>
    <cellStyle name="Normal 8 3 6 6 2 3" xfId="49276" xr:uid="{00000000-0005-0000-0000-0000C0A10000}"/>
    <cellStyle name="Normal 8 3 6 6 3" xfId="23257" xr:uid="{00000000-0005-0000-0000-0000C1A10000}"/>
    <cellStyle name="Normal 8 3 6 6 4" xfId="40603" xr:uid="{00000000-0005-0000-0000-0000C2A10000}"/>
    <cellStyle name="Normal 8 3 6 7" xfId="3160" xr:uid="{00000000-0005-0000-0000-0000C3A10000}"/>
    <cellStyle name="Normal 8 3 6 7 2" xfId="11833" xr:uid="{00000000-0005-0000-0000-0000C4A10000}"/>
    <cellStyle name="Normal 8 3 6 7 2 2" xfId="29186" xr:uid="{00000000-0005-0000-0000-0000C5A10000}"/>
    <cellStyle name="Normal 8 3 6 7 2 3" xfId="46532" xr:uid="{00000000-0005-0000-0000-0000C6A10000}"/>
    <cellStyle name="Normal 8 3 6 7 3" xfId="20513" xr:uid="{00000000-0005-0000-0000-0000C7A10000}"/>
    <cellStyle name="Normal 8 3 6 7 4" xfId="37859" xr:uid="{00000000-0005-0000-0000-0000C8A10000}"/>
    <cellStyle name="Normal 8 3 6 8" xfId="8795" xr:uid="{00000000-0005-0000-0000-0000C9A10000}"/>
    <cellStyle name="Normal 8 3 6 8 2" xfId="26148" xr:uid="{00000000-0005-0000-0000-0000CAA10000}"/>
    <cellStyle name="Normal 8 3 6 8 3" xfId="43494" xr:uid="{00000000-0005-0000-0000-0000CBA10000}"/>
    <cellStyle name="Normal 8 3 6 9" xfId="17475" xr:uid="{00000000-0005-0000-0000-0000CCA10000}"/>
    <cellStyle name="Normal 8 3 7" xfId="759" xr:uid="{00000000-0005-0000-0000-0000CDA10000}"/>
    <cellStyle name="Normal 8 3 7 2" xfId="2572" xr:uid="{00000000-0005-0000-0000-0000CEA10000}"/>
    <cellStyle name="Normal 8 3 7 2 2" xfId="8354" xr:uid="{00000000-0005-0000-0000-0000CFA10000}"/>
    <cellStyle name="Normal 8 3 7 2 2 2" xfId="17027" xr:uid="{00000000-0005-0000-0000-0000D0A10000}"/>
    <cellStyle name="Normal 8 3 7 2 2 2 2" xfId="34380" xr:uid="{00000000-0005-0000-0000-0000D1A10000}"/>
    <cellStyle name="Normal 8 3 7 2 2 2 3" xfId="51726" xr:uid="{00000000-0005-0000-0000-0000D2A10000}"/>
    <cellStyle name="Normal 8 3 7 2 2 3" xfId="25707" xr:uid="{00000000-0005-0000-0000-0000D3A10000}"/>
    <cellStyle name="Normal 8 3 7 2 2 4" xfId="43053" xr:uid="{00000000-0005-0000-0000-0000D4A10000}"/>
    <cellStyle name="Normal 8 3 7 2 3" xfId="4385" xr:uid="{00000000-0005-0000-0000-0000D5A10000}"/>
    <cellStyle name="Normal 8 3 7 2 3 2" xfId="13058" xr:uid="{00000000-0005-0000-0000-0000D6A10000}"/>
    <cellStyle name="Normal 8 3 7 2 3 2 2" xfId="30411" xr:uid="{00000000-0005-0000-0000-0000D7A10000}"/>
    <cellStyle name="Normal 8 3 7 2 3 2 3" xfId="47757" xr:uid="{00000000-0005-0000-0000-0000D8A10000}"/>
    <cellStyle name="Normal 8 3 7 2 3 3" xfId="21738" xr:uid="{00000000-0005-0000-0000-0000D9A10000}"/>
    <cellStyle name="Normal 8 3 7 2 3 4" xfId="39084" xr:uid="{00000000-0005-0000-0000-0000DAA10000}"/>
    <cellStyle name="Normal 8 3 7 2 4" xfId="11245" xr:uid="{00000000-0005-0000-0000-0000DBA10000}"/>
    <cellStyle name="Normal 8 3 7 2 4 2" xfId="28598" xr:uid="{00000000-0005-0000-0000-0000DCA10000}"/>
    <cellStyle name="Normal 8 3 7 2 4 3" xfId="45944" xr:uid="{00000000-0005-0000-0000-0000DDA10000}"/>
    <cellStyle name="Normal 8 3 7 2 5" xfId="19925" xr:uid="{00000000-0005-0000-0000-0000DEA10000}"/>
    <cellStyle name="Normal 8 3 7 2 6" xfId="37271" xr:uid="{00000000-0005-0000-0000-0000DFA10000}"/>
    <cellStyle name="Normal 8 3 7 3" xfId="1494" xr:uid="{00000000-0005-0000-0000-0000E0A10000}"/>
    <cellStyle name="Normal 8 3 7 3 2" xfId="7276" xr:uid="{00000000-0005-0000-0000-0000E1A10000}"/>
    <cellStyle name="Normal 8 3 7 3 2 2" xfId="15949" xr:uid="{00000000-0005-0000-0000-0000E2A10000}"/>
    <cellStyle name="Normal 8 3 7 3 2 2 2" xfId="33302" xr:uid="{00000000-0005-0000-0000-0000E3A10000}"/>
    <cellStyle name="Normal 8 3 7 3 2 2 3" xfId="50648" xr:uid="{00000000-0005-0000-0000-0000E4A10000}"/>
    <cellStyle name="Normal 8 3 7 3 2 3" xfId="24629" xr:uid="{00000000-0005-0000-0000-0000E5A10000}"/>
    <cellStyle name="Normal 8 3 7 3 2 4" xfId="41975" xr:uid="{00000000-0005-0000-0000-0000E6A10000}"/>
    <cellStyle name="Normal 8 3 7 3 3" xfId="5120" xr:uid="{00000000-0005-0000-0000-0000E7A10000}"/>
    <cellStyle name="Normal 8 3 7 3 3 2" xfId="13793" xr:uid="{00000000-0005-0000-0000-0000E8A10000}"/>
    <cellStyle name="Normal 8 3 7 3 3 2 2" xfId="31146" xr:uid="{00000000-0005-0000-0000-0000E9A10000}"/>
    <cellStyle name="Normal 8 3 7 3 3 2 3" xfId="48492" xr:uid="{00000000-0005-0000-0000-0000EAA10000}"/>
    <cellStyle name="Normal 8 3 7 3 3 3" xfId="22473" xr:uid="{00000000-0005-0000-0000-0000EBA10000}"/>
    <cellStyle name="Normal 8 3 7 3 3 4" xfId="39819" xr:uid="{00000000-0005-0000-0000-0000ECA10000}"/>
    <cellStyle name="Normal 8 3 7 3 4" xfId="10167" xr:uid="{00000000-0005-0000-0000-0000EDA10000}"/>
    <cellStyle name="Normal 8 3 7 3 4 2" xfId="27520" xr:uid="{00000000-0005-0000-0000-0000EEA10000}"/>
    <cellStyle name="Normal 8 3 7 3 4 3" xfId="44866" xr:uid="{00000000-0005-0000-0000-0000EFA10000}"/>
    <cellStyle name="Normal 8 3 7 3 5" xfId="18847" xr:uid="{00000000-0005-0000-0000-0000F0A10000}"/>
    <cellStyle name="Normal 8 3 7 3 6" xfId="36193" xr:uid="{00000000-0005-0000-0000-0000F1A10000}"/>
    <cellStyle name="Normal 8 3 7 4" xfId="6541" xr:uid="{00000000-0005-0000-0000-0000F2A10000}"/>
    <cellStyle name="Normal 8 3 7 4 2" xfId="15214" xr:uid="{00000000-0005-0000-0000-0000F3A10000}"/>
    <cellStyle name="Normal 8 3 7 4 2 2" xfId="32567" xr:uid="{00000000-0005-0000-0000-0000F4A10000}"/>
    <cellStyle name="Normal 8 3 7 4 2 3" xfId="49913" xr:uid="{00000000-0005-0000-0000-0000F5A10000}"/>
    <cellStyle name="Normal 8 3 7 4 3" xfId="23894" xr:uid="{00000000-0005-0000-0000-0000F6A10000}"/>
    <cellStyle name="Normal 8 3 7 4 4" xfId="41240" xr:uid="{00000000-0005-0000-0000-0000F7A10000}"/>
    <cellStyle name="Normal 8 3 7 5" xfId="3307" xr:uid="{00000000-0005-0000-0000-0000F8A10000}"/>
    <cellStyle name="Normal 8 3 7 5 2" xfId="11980" xr:uid="{00000000-0005-0000-0000-0000F9A10000}"/>
    <cellStyle name="Normal 8 3 7 5 2 2" xfId="29333" xr:uid="{00000000-0005-0000-0000-0000FAA10000}"/>
    <cellStyle name="Normal 8 3 7 5 2 3" xfId="46679" xr:uid="{00000000-0005-0000-0000-0000FBA10000}"/>
    <cellStyle name="Normal 8 3 7 5 3" xfId="20660" xr:uid="{00000000-0005-0000-0000-0000FCA10000}"/>
    <cellStyle name="Normal 8 3 7 5 4" xfId="38006" xr:uid="{00000000-0005-0000-0000-0000FDA10000}"/>
    <cellStyle name="Normal 8 3 7 6" xfId="9432" xr:uid="{00000000-0005-0000-0000-0000FEA10000}"/>
    <cellStyle name="Normal 8 3 7 6 2" xfId="26785" xr:uid="{00000000-0005-0000-0000-0000FFA10000}"/>
    <cellStyle name="Normal 8 3 7 6 3" xfId="44131" xr:uid="{00000000-0005-0000-0000-000000A20000}"/>
    <cellStyle name="Normal 8 3 7 7" xfId="18112" xr:uid="{00000000-0005-0000-0000-000001A20000}"/>
    <cellStyle name="Normal 8 3 7 8" xfId="35458" xr:uid="{00000000-0005-0000-0000-000002A20000}"/>
    <cellStyle name="Normal 8 3 8" xfId="367" xr:uid="{00000000-0005-0000-0000-000003A20000}"/>
    <cellStyle name="Normal 8 3 8 2" xfId="2180" xr:uid="{00000000-0005-0000-0000-000004A20000}"/>
    <cellStyle name="Normal 8 3 8 2 2" xfId="7962" xr:uid="{00000000-0005-0000-0000-000005A20000}"/>
    <cellStyle name="Normal 8 3 8 2 2 2" xfId="16635" xr:uid="{00000000-0005-0000-0000-000006A20000}"/>
    <cellStyle name="Normal 8 3 8 2 2 2 2" xfId="33988" xr:uid="{00000000-0005-0000-0000-000007A20000}"/>
    <cellStyle name="Normal 8 3 8 2 2 2 3" xfId="51334" xr:uid="{00000000-0005-0000-0000-000008A20000}"/>
    <cellStyle name="Normal 8 3 8 2 2 3" xfId="25315" xr:uid="{00000000-0005-0000-0000-000009A20000}"/>
    <cellStyle name="Normal 8 3 8 2 2 4" xfId="42661" xr:uid="{00000000-0005-0000-0000-00000AA20000}"/>
    <cellStyle name="Normal 8 3 8 2 3" xfId="5463" xr:uid="{00000000-0005-0000-0000-00000BA20000}"/>
    <cellStyle name="Normal 8 3 8 2 3 2" xfId="14136" xr:uid="{00000000-0005-0000-0000-00000CA20000}"/>
    <cellStyle name="Normal 8 3 8 2 3 2 2" xfId="31489" xr:uid="{00000000-0005-0000-0000-00000DA20000}"/>
    <cellStyle name="Normal 8 3 8 2 3 2 3" xfId="48835" xr:uid="{00000000-0005-0000-0000-00000EA20000}"/>
    <cellStyle name="Normal 8 3 8 2 3 3" xfId="22816" xr:uid="{00000000-0005-0000-0000-00000FA20000}"/>
    <cellStyle name="Normal 8 3 8 2 3 4" xfId="40162" xr:uid="{00000000-0005-0000-0000-000010A20000}"/>
    <cellStyle name="Normal 8 3 8 2 4" xfId="10853" xr:uid="{00000000-0005-0000-0000-000011A20000}"/>
    <cellStyle name="Normal 8 3 8 2 4 2" xfId="28206" xr:uid="{00000000-0005-0000-0000-000012A20000}"/>
    <cellStyle name="Normal 8 3 8 2 4 3" xfId="45552" xr:uid="{00000000-0005-0000-0000-000013A20000}"/>
    <cellStyle name="Normal 8 3 8 2 5" xfId="19533" xr:uid="{00000000-0005-0000-0000-000014A20000}"/>
    <cellStyle name="Normal 8 3 8 2 6" xfId="36879" xr:uid="{00000000-0005-0000-0000-000015A20000}"/>
    <cellStyle name="Normal 8 3 8 3" xfId="6149" xr:uid="{00000000-0005-0000-0000-000016A20000}"/>
    <cellStyle name="Normal 8 3 8 3 2" xfId="14822" xr:uid="{00000000-0005-0000-0000-000017A20000}"/>
    <cellStyle name="Normal 8 3 8 3 2 2" xfId="32175" xr:uid="{00000000-0005-0000-0000-000018A20000}"/>
    <cellStyle name="Normal 8 3 8 3 2 3" xfId="49521" xr:uid="{00000000-0005-0000-0000-000019A20000}"/>
    <cellStyle name="Normal 8 3 8 3 3" xfId="23502" xr:uid="{00000000-0005-0000-0000-00001AA20000}"/>
    <cellStyle name="Normal 8 3 8 3 4" xfId="40848" xr:uid="{00000000-0005-0000-0000-00001BA20000}"/>
    <cellStyle name="Normal 8 3 8 4" xfId="3993" xr:uid="{00000000-0005-0000-0000-00001CA20000}"/>
    <cellStyle name="Normal 8 3 8 4 2" xfId="12666" xr:uid="{00000000-0005-0000-0000-00001DA20000}"/>
    <cellStyle name="Normal 8 3 8 4 2 2" xfId="30019" xr:uid="{00000000-0005-0000-0000-00001EA20000}"/>
    <cellStyle name="Normal 8 3 8 4 2 3" xfId="47365" xr:uid="{00000000-0005-0000-0000-00001FA20000}"/>
    <cellStyle name="Normal 8 3 8 4 3" xfId="21346" xr:uid="{00000000-0005-0000-0000-000020A20000}"/>
    <cellStyle name="Normal 8 3 8 4 4" xfId="38692" xr:uid="{00000000-0005-0000-0000-000021A20000}"/>
    <cellStyle name="Normal 8 3 8 5" xfId="9040" xr:uid="{00000000-0005-0000-0000-000022A20000}"/>
    <cellStyle name="Normal 8 3 8 5 2" xfId="26393" xr:uid="{00000000-0005-0000-0000-000023A20000}"/>
    <cellStyle name="Normal 8 3 8 5 3" xfId="43739" xr:uid="{00000000-0005-0000-0000-000024A20000}"/>
    <cellStyle name="Normal 8 3 8 6" xfId="17720" xr:uid="{00000000-0005-0000-0000-000025A20000}"/>
    <cellStyle name="Normal 8 3 8 7" xfId="35066" xr:uid="{00000000-0005-0000-0000-000026A20000}"/>
    <cellStyle name="Normal 8 3 9" xfId="1837" xr:uid="{00000000-0005-0000-0000-000027A20000}"/>
    <cellStyle name="Normal 8 3 9 2" xfId="7619" xr:uid="{00000000-0005-0000-0000-000028A20000}"/>
    <cellStyle name="Normal 8 3 9 2 2" xfId="16292" xr:uid="{00000000-0005-0000-0000-000029A20000}"/>
    <cellStyle name="Normal 8 3 9 2 2 2" xfId="33645" xr:uid="{00000000-0005-0000-0000-00002AA20000}"/>
    <cellStyle name="Normal 8 3 9 2 2 3" xfId="50991" xr:uid="{00000000-0005-0000-0000-00002BA20000}"/>
    <cellStyle name="Normal 8 3 9 2 3" xfId="24972" xr:uid="{00000000-0005-0000-0000-00002CA20000}"/>
    <cellStyle name="Normal 8 3 9 2 4" xfId="42318" xr:uid="{00000000-0005-0000-0000-00002DA20000}"/>
    <cellStyle name="Normal 8 3 9 3" xfId="3650" xr:uid="{00000000-0005-0000-0000-00002EA20000}"/>
    <cellStyle name="Normal 8 3 9 3 2" xfId="12323" xr:uid="{00000000-0005-0000-0000-00002FA20000}"/>
    <cellStyle name="Normal 8 3 9 3 2 2" xfId="29676" xr:uid="{00000000-0005-0000-0000-000030A20000}"/>
    <cellStyle name="Normal 8 3 9 3 2 3" xfId="47022" xr:uid="{00000000-0005-0000-0000-000031A20000}"/>
    <cellStyle name="Normal 8 3 9 3 3" xfId="21003" xr:uid="{00000000-0005-0000-0000-000032A20000}"/>
    <cellStyle name="Normal 8 3 9 3 4" xfId="38349" xr:uid="{00000000-0005-0000-0000-000033A20000}"/>
    <cellStyle name="Normal 8 3 9 4" xfId="10510" xr:uid="{00000000-0005-0000-0000-000034A20000}"/>
    <cellStyle name="Normal 8 3 9 4 2" xfId="27863" xr:uid="{00000000-0005-0000-0000-000035A20000}"/>
    <cellStyle name="Normal 8 3 9 4 3" xfId="45209" xr:uid="{00000000-0005-0000-0000-000036A20000}"/>
    <cellStyle name="Normal 8 3 9 5" xfId="19190" xr:uid="{00000000-0005-0000-0000-000037A20000}"/>
    <cellStyle name="Normal 8 3 9 6" xfId="36536" xr:uid="{00000000-0005-0000-0000-000038A20000}"/>
    <cellStyle name="Normal 8 4" xfId="50" xr:uid="{00000000-0005-0000-0000-000039A20000}"/>
    <cellStyle name="Normal 8 4 10" xfId="5832" xr:uid="{00000000-0005-0000-0000-00003AA20000}"/>
    <cellStyle name="Normal 8 4 10 2" xfId="14505" xr:uid="{00000000-0005-0000-0000-00003BA20000}"/>
    <cellStyle name="Normal 8 4 10 2 2" xfId="31858" xr:uid="{00000000-0005-0000-0000-00003CA20000}"/>
    <cellStyle name="Normal 8 4 10 2 3" xfId="49204" xr:uid="{00000000-0005-0000-0000-00003DA20000}"/>
    <cellStyle name="Normal 8 4 10 3" xfId="23185" xr:uid="{00000000-0005-0000-0000-00003EA20000}"/>
    <cellStyle name="Normal 8 4 10 4" xfId="40531" xr:uid="{00000000-0005-0000-0000-00003FA20000}"/>
    <cellStyle name="Normal 8 4 11" xfId="2941" xr:uid="{00000000-0005-0000-0000-000040A20000}"/>
    <cellStyle name="Normal 8 4 11 2" xfId="11614" xr:uid="{00000000-0005-0000-0000-000041A20000}"/>
    <cellStyle name="Normal 8 4 11 2 2" xfId="28967" xr:uid="{00000000-0005-0000-0000-000042A20000}"/>
    <cellStyle name="Normal 8 4 11 2 3" xfId="46313" xr:uid="{00000000-0005-0000-0000-000043A20000}"/>
    <cellStyle name="Normal 8 4 11 3" xfId="20294" xr:uid="{00000000-0005-0000-0000-000044A20000}"/>
    <cellStyle name="Normal 8 4 11 4" xfId="37640" xr:uid="{00000000-0005-0000-0000-000045A20000}"/>
    <cellStyle name="Normal 8 4 12" xfId="8723" xr:uid="{00000000-0005-0000-0000-000046A20000}"/>
    <cellStyle name="Normal 8 4 12 2" xfId="26076" xr:uid="{00000000-0005-0000-0000-000047A20000}"/>
    <cellStyle name="Normal 8 4 12 3" xfId="43422" xr:uid="{00000000-0005-0000-0000-000048A20000}"/>
    <cellStyle name="Normal 8 4 13" xfId="17403" xr:uid="{00000000-0005-0000-0000-000049A20000}"/>
    <cellStyle name="Normal 8 4 14" xfId="34749" xr:uid="{00000000-0005-0000-0000-00004AA20000}"/>
    <cellStyle name="Normal 8 4 2" xfId="99" xr:uid="{00000000-0005-0000-0000-00004BA20000}"/>
    <cellStyle name="Normal 8 4 2 10" xfId="8772" xr:uid="{00000000-0005-0000-0000-00004CA20000}"/>
    <cellStyle name="Normal 8 4 2 10 2" xfId="26125" xr:uid="{00000000-0005-0000-0000-00004DA20000}"/>
    <cellStyle name="Normal 8 4 2 10 3" xfId="43471" xr:uid="{00000000-0005-0000-0000-00004EA20000}"/>
    <cellStyle name="Normal 8 4 2 11" xfId="17452" xr:uid="{00000000-0005-0000-0000-00004FA20000}"/>
    <cellStyle name="Normal 8 4 2 12" xfId="34798" xr:uid="{00000000-0005-0000-0000-000050A20000}"/>
    <cellStyle name="Normal 8 4 2 2" xfId="344" xr:uid="{00000000-0005-0000-0000-000051A20000}"/>
    <cellStyle name="Normal 8 4 2 2 10" xfId="35043" xr:uid="{00000000-0005-0000-0000-000052A20000}"/>
    <cellStyle name="Normal 8 4 2 2 2" xfId="1079" xr:uid="{00000000-0005-0000-0000-000053A20000}"/>
    <cellStyle name="Normal 8 4 2 2 2 2" xfId="2892" xr:uid="{00000000-0005-0000-0000-000054A20000}"/>
    <cellStyle name="Normal 8 4 2 2 2 2 2" xfId="8674" xr:uid="{00000000-0005-0000-0000-000055A20000}"/>
    <cellStyle name="Normal 8 4 2 2 2 2 2 2" xfId="17347" xr:uid="{00000000-0005-0000-0000-000056A20000}"/>
    <cellStyle name="Normal 8 4 2 2 2 2 2 2 2" xfId="34700" xr:uid="{00000000-0005-0000-0000-000057A20000}"/>
    <cellStyle name="Normal 8 4 2 2 2 2 2 2 3" xfId="52046" xr:uid="{00000000-0005-0000-0000-000058A20000}"/>
    <cellStyle name="Normal 8 4 2 2 2 2 2 3" xfId="26027" xr:uid="{00000000-0005-0000-0000-000059A20000}"/>
    <cellStyle name="Normal 8 4 2 2 2 2 2 4" xfId="43373" xr:uid="{00000000-0005-0000-0000-00005AA20000}"/>
    <cellStyle name="Normal 8 4 2 2 2 2 3" xfId="4705" xr:uid="{00000000-0005-0000-0000-00005BA20000}"/>
    <cellStyle name="Normal 8 4 2 2 2 2 3 2" xfId="13378" xr:uid="{00000000-0005-0000-0000-00005CA20000}"/>
    <cellStyle name="Normal 8 4 2 2 2 2 3 2 2" xfId="30731" xr:uid="{00000000-0005-0000-0000-00005DA20000}"/>
    <cellStyle name="Normal 8 4 2 2 2 2 3 2 3" xfId="48077" xr:uid="{00000000-0005-0000-0000-00005EA20000}"/>
    <cellStyle name="Normal 8 4 2 2 2 2 3 3" xfId="22058" xr:uid="{00000000-0005-0000-0000-00005FA20000}"/>
    <cellStyle name="Normal 8 4 2 2 2 2 3 4" xfId="39404" xr:uid="{00000000-0005-0000-0000-000060A20000}"/>
    <cellStyle name="Normal 8 4 2 2 2 2 4" xfId="11565" xr:uid="{00000000-0005-0000-0000-000061A20000}"/>
    <cellStyle name="Normal 8 4 2 2 2 2 4 2" xfId="28918" xr:uid="{00000000-0005-0000-0000-000062A20000}"/>
    <cellStyle name="Normal 8 4 2 2 2 2 4 3" xfId="46264" xr:uid="{00000000-0005-0000-0000-000063A20000}"/>
    <cellStyle name="Normal 8 4 2 2 2 2 5" xfId="20245" xr:uid="{00000000-0005-0000-0000-000064A20000}"/>
    <cellStyle name="Normal 8 4 2 2 2 2 6" xfId="37591" xr:uid="{00000000-0005-0000-0000-000065A20000}"/>
    <cellStyle name="Normal 8 4 2 2 2 3" xfId="1814" xr:uid="{00000000-0005-0000-0000-000066A20000}"/>
    <cellStyle name="Normal 8 4 2 2 2 3 2" xfId="7596" xr:uid="{00000000-0005-0000-0000-000067A20000}"/>
    <cellStyle name="Normal 8 4 2 2 2 3 2 2" xfId="16269" xr:uid="{00000000-0005-0000-0000-000068A20000}"/>
    <cellStyle name="Normal 8 4 2 2 2 3 2 2 2" xfId="33622" xr:uid="{00000000-0005-0000-0000-000069A20000}"/>
    <cellStyle name="Normal 8 4 2 2 2 3 2 2 3" xfId="50968" xr:uid="{00000000-0005-0000-0000-00006AA20000}"/>
    <cellStyle name="Normal 8 4 2 2 2 3 2 3" xfId="24949" xr:uid="{00000000-0005-0000-0000-00006BA20000}"/>
    <cellStyle name="Normal 8 4 2 2 2 3 2 4" xfId="42295" xr:uid="{00000000-0005-0000-0000-00006CA20000}"/>
    <cellStyle name="Normal 8 4 2 2 2 3 3" xfId="5440" xr:uid="{00000000-0005-0000-0000-00006DA20000}"/>
    <cellStyle name="Normal 8 4 2 2 2 3 3 2" xfId="14113" xr:uid="{00000000-0005-0000-0000-00006EA20000}"/>
    <cellStyle name="Normal 8 4 2 2 2 3 3 2 2" xfId="31466" xr:uid="{00000000-0005-0000-0000-00006FA20000}"/>
    <cellStyle name="Normal 8 4 2 2 2 3 3 2 3" xfId="48812" xr:uid="{00000000-0005-0000-0000-000070A20000}"/>
    <cellStyle name="Normal 8 4 2 2 2 3 3 3" xfId="22793" xr:uid="{00000000-0005-0000-0000-000071A20000}"/>
    <cellStyle name="Normal 8 4 2 2 2 3 3 4" xfId="40139" xr:uid="{00000000-0005-0000-0000-000072A20000}"/>
    <cellStyle name="Normal 8 4 2 2 2 3 4" xfId="10487" xr:uid="{00000000-0005-0000-0000-000073A20000}"/>
    <cellStyle name="Normal 8 4 2 2 2 3 4 2" xfId="27840" xr:uid="{00000000-0005-0000-0000-000074A20000}"/>
    <cellStyle name="Normal 8 4 2 2 2 3 4 3" xfId="45186" xr:uid="{00000000-0005-0000-0000-000075A20000}"/>
    <cellStyle name="Normal 8 4 2 2 2 3 5" xfId="19167" xr:uid="{00000000-0005-0000-0000-000076A20000}"/>
    <cellStyle name="Normal 8 4 2 2 2 3 6" xfId="36513" xr:uid="{00000000-0005-0000-0000-000077A20000}"/>
    <cellStyle name="Normal 8 4 2 2 2 4" xfId="6861" xr:uid="{00000000-0005-0000-0000-000078A20000}"/>
    <cellStyle name="Normal 8 4 2 2 2 4 2" xfId="15534" xr:uid="{00000000-0005-0000-0000-000079A20000}"/>
    <cellStyle name="Normal 8 4 2 2 2 4 2 2" xfId="32887" xr:uid="{00000000-0005-0000-0000-00007AA20000}"/>
    <cellStyle name="Normal 8 4 2 2 2 4 2 3" xfId="50233" xr:uid="{00000000-0005-0000-0000-00007BA20000}"/>
    <cellStyle name="Normal 8 4 2 2 2 4 3" xfId="24214" xr:uid="{00000000-0005-0000-0000-00007CA20000}"/>
    <cellStyle name="Normal 8 4 2 2 2 4 4" xfId="41560" xr:uid="{00000000-0005-0000-0000-00007DA20000}"/>
    <cellStyle name="Normal 8 4 2 2 2 5" xfId="3627" xr:uid="{00000000-0005-0000-0000-00007EA20000}"/>
    <cellStyle name="Normal 8 4 2 2 2 5 2" xfId="12300" xr:uid="{00000000-0005-0000-0000-00007FA20000}"/>
    <cellStyle name="Normal 8 4 2 2 2 5 2 2" xfId="29653" xr:uid="{00000000-0005-0000-0000-000080A20000}"/>
    <cellStyle name="Normal 8 4 2 2 2 5 2 3" xfId="46999" xr:uid="{00000000-0005-0000-0000-000081A20000}"/>
    <cellStyle name="Normal 8 4 2 2 2 5 3" xfId="20980" xr:uid="{00000000-0005-0000-0000-000082A20000}"/>
    <cellStyle name="Normal 8 4 2 2 2 5 4" xfId="38326" xr:uid="{00000000-0005-0000-0000-000083A20000}"/>
    <cellStyle name="Normal 8 4 2 2 2 6" xfId="9752" xr:uid="{00000000-0005-0000-0000-000084A20000}"/>
    <cellStyle name="Normal 8 4 2 2 2 6 2" xfId="27105" xr:uid="{00000000-0005-0000-0000-000085A20000}"/>
    <cellStyle name="Normal 8 4 2 2 2 6 3" xfId="44451" xr:uid="{00000000-0005-0000-0000-000086A20000}"/>
    <cellStyle name="Normal 8 4 2 2 2 7" xfId="18432" xr:uid="{00000000-0005-0000-0000-000087A20000}"/>
    <cellStyle name="Normal 8 4 2 2 2 8" xfId="35778" xr:uid="{00000000-0005-0000-0000-000088A20000}"/>
    <cellStyle name="Normal 8 4 2 2 3" xfId="589" xr:uid="{00000000-0005-0000-0000-000089A20000}"/>
    <cellStyle name="Normal 8 4 2 2 3 2" xfId="2402" xr:uid="{00000000-0005-0000-0000-00008AA20000}"/>
    <cellStyle name="Normal 8 4 2 2 3 2 2" xfId="8184" xr:uid="{00000000-0005-0000-0000-00008BA20000}"/>
    <cellStyle name="Normal 8 4 2 2 3 2 2 2" xfId="16857" xr:uid="{00000000-0005-0000-0000-00008CA20000}"/>
    <cellStyle name="Normal 8 4 2 2 3 2 2 2 2" xfId="34210" xr:uid="{00000000-0005-0000-0000-00008DA20000}"/>
    <cellStyle name="Normal 8 4 2 2 3 2 2 2 3" xfId="51556" xr:uid="{00000000-0005-0000-0000-00008EA20000}"/>
    <cellStyle name="Normal 8 4 2 2 3 2 2 3" xfId="25537" xr:uid="{00000000-0005-0000-0000-00008FA20000}"/>
    <cellStyle name="Normal 8 4 2 2 3 2 2 4" xfId="42883" xr:uid="{00000000-0005-0000-0000-000090A20000}"/>
    <cellStyle name="Normal 8 4 2 2 3 2 3" xfId="5685" xr:uid="{00000000-0005-0000-0000-000091A20000}"/>
    <cellStyle name="Normal 8 4 2 2 3 2 3 2" xfId="14358" xr:uid="{00000000-0005-0000-0000-000092A20000}"/>
    <cellStyle name="Normal 8 4 2 2 3 2 3 2 2" xfId="31711" xr:uid="{00000000-0005-0000-0000-000093A20000}"/>
    <cellStyle name="Normal 8 4 2 2 3 2 3 2 3" xfId="49057" xr:uid="{00000000-0005-0000-0000-000094A20000}"/>
    <cellStyle name="Normal 8 4 2 2 3 2 3 3" xfId="23038" xr:uid="{00000000-0005-0000-0000-000095A20000}"/>
    <cellStyle name="Normal 8 4 2 2 3 2 3 4" xfId="40384" xr:uid="{00000000-0005-0000-0000-000096A20000}"/>
    <cellStyle name="Normal 8 4 2 2 3 2 4" xfId="11075" xr:uid="{00000000-0005-0000-0000-000097A20000}"/>
    <cellStyle name="Normal 8 4 2 2 3 2 4 2" xfId="28428" xr:uid="{00000000-0005-0000-0000-000098A20000}"/>
    <cellStyle name="Normal 8 4 2 2 3 2 4 3" xfId="45774" xr:uid="{00000000-0005-0000-0000-000099A20000}"/>
    <cellStyle name="Normal 8 4 2 2 3 2 5" xfId="19755" xr:uid="{00000000-0005-0000-0000-00009AA20000}"/>
    <cellStyle name="Normal 8 4 2 2 3 2 6" xfId="37101" xr:uid="{00000000-0005-0000-0000-00009BA20000}"/>
    <cellStyle name="Normal 8 4 2 2 3 3" xfId="6371" xr:uid="{00000000-0005-0000-0000-00009CA20000}"/>
    <cellStyle name="Normal 8 4 2 2 3 3 2" xfId="15044" xr:uid="{00000000-0005-0000-0000-00009DA20000}"/>
    <cellStyle name="Normal 8 4 2 2 3 3 2 2" xfId="32397" xr:uid="{00000000-0005-0000-0000-00009EA20000}"/>
    <cellStyle name="Normal 8 4 2 2 3 3 2 3" xfId="49743" xr:uid="{00000000-0005-0000-0000-00009FA20000}"/>
    <cellStyle name="Normal 8 4 2 2 3 3 3" xfId="23724" xr:uid="{00000000-0005-0000-0000-0000A0A20000}"/>
    <cellStyle name="Normal 8 4 2 2 3 3 4" xfId="41070" xr:uid="{00000000-0005-0000-0000-0000A1A20000}"/>
    <cellStyle name="Normal 8 4 2 2 3 4" xfId="4215" xr:uid="{00000000-0005-0000-0000-0000A2A20000}"/>
    <cellStyle name="Normal 8 4 2 2 3 4 2" xfId="12888" xr:uid="{00000000-0005-0000-0000-0000A3A20000}"/>
    <cellStyle name="Normal 8 4 2 2 3 4 2 2" xfId="30241" xr:uid="{00000000-0005-0000-0000-0000A4A20000}"/>
    <cellStyle name="Normal 8 4 2 2 3 4 2 3" xfId="47587" xr:uid="{00000000-0005-0000-0000-0000A5A20000}"/>
    <cellStyle name="Normal 8 4 2 2 3 4 3" xfId="21568" xr:uid="{00000000-0005-0000-0000-0000A6A20000}"/>
    <cellStyle name="Normal 8 4 2 2 3 4 4" xfId="38914" xr:uid="{00000000-0005-0000-0000-0000A7A20000}"/>
    <cellStyle name="Normal 8 4 2 2 3 5" xfId="9262" xr:uid="{00000000-0005-0000-0000-0000A8A20000}"/>
    <cellStyle name="Normal 8 4 2 2 3 5 2" xfId="26615" xr:uid="{00000000-0005-0000-0000-0000A9A20000}"/>
    <cellStyle name="Normal 8 4 2 2 3 5 3" xfId="43961" xr:uid="{00000000-0005-0000-0000-0000AAA20000}"/>
    <cellStyle name="Normal 8 4 2 2 3 6" xfId="17942" xr:uid="{00000000-0005-0000-0000-0000ABA20000}"/>
    <cellStyle name="Normal 8 4 2 2 3 7" xfId="35288" xr:uid="{00000000-0005-0000-0000-0000ACA20000}"/>
    <cellStyle name="Normal 8 4 2 2 4" xfId="2157" xr:uid="{00000000-0005-0000-0000-0000ADA20000}"/>
    <cellStyle name="Normal 8 4 2 2 4 2" xfId="7939" xr:uid="{00000000-0005-0000-0000-0000AEA20000}"/>
    <cellStyle name="Normal 8 4 2 2 4 2 2" xfId="16612" xr:uid="{00000000-0005-0000-0000-0000AFA20000}"/>
    <cellStyle name="Normal 8 4 2 2 4 2 2 2" xfId="33965" xr:uid="{00000000-0005-0000-0000-0000B0A20000}"/>
    <cellStyle name="Normal 8 4 2 2 4 2 2 3" xfId="51311" xr:uid="{00000000-0005-0000-0000-0000B1A20000}"/>
    <cellStyle name="Normal 8 4 2 2 4 2 3" xfId="25292" xr:uid="{00000000-0005-0000-0000-0000B2A20000}"/>
    <cellStyle name="Normal 8 4 2 2 4 2 4" xfId="42638" xr:uid="{00000000-0005-0000-0000-0000B3A20000}"/>
    <cellStyle name="Normal 8 4 2 2 4 3" xfId="3970" xr:uid="{00000000-0005-0000-0000-0000B4A20000}"/>
    <cellStyle name="Normal 8 4 2 2 4 3 2" xfId="12643" xr:uid="{00000000-0005-0000-0000-0000B5A20000}"/>
    <cellStyle name="Normal 8 4 2 2 4 3 2 2" xfId="29996" xr:uid="{00000000-0005-0000-0000-0000B6A20000}"/>
    <cellStyle name="Normal 8 4 2 2 4 3 2 3" xfId="47342" xr:uid="{00000000-0005-0000-0000-0000B7A20000}"/>
    <cellStyle name="Normal 8 4 2 2 4 3 3" xfId="21323" xr:uid="{00000000-0005-0000-0000-0000B8A20000}"/>
    <cellStyle name="Normal 8 4 2 2 4 3 4" xfId="38669" xr:uid="{00000000-0005-0000-0000-0000B9A20000}"/>
    <cellStyle name="Normal 8 4 2 2 4 4" xfId="10830" xr:uid="{00000000-0005-0000-0000-0000BAA20000}"/>
    <cellStyle name="Normal 8 4 2 2 4 4 2" xfId="28183" xr:uid="{00000000-0005-0000-0000-0000BBA20000}"/>
    <cellStyle name="Normal 8 4 2 2 4 4 3" xfId="45529" xr:uid="{00000000-0005-0000-0000-0000BCA20000}"/>
    <cellStyle name="Normal 8 4 2 2 4 5" xfId="19510" xr:uid="{00000000-0005-0000-0000-0000BDA20000}"/>
    <cellStyle name="Normal 8 4 2 2 4 6" xfId="36856" xr:uid="{00000000-0005-0000-0000-0000BEA20000}"/>
    <cellStyle name="Normal 8 4 2 2 5" xfId="1324" xr:uid="{00000000-0005-0000-0000-0000BFA20000}"/>
    <cellStyle name="Normal 8 4 2 2 5 2" xfId="7106" xr:uid="{00000000-0005-0000-0000-0000C0A20000}"/>
    <cellStyle name="Normal 8 4 2 2 5 2 2" xfId="15779" xr:uid="{00000000-0005-0000-0000-0000C1A20000}"/>
    <cellStyle name="Normal 8 4 2 2 5 2 2 2" xfId="33132" xr:uid="{00000000-0005-0000-0000-0000C2A20000}"/>
    <cellStyle name="Normal 8 4 2 2 5 2 2 3" xfId="50478" xr:uid="{00000000-0005-0000-0000-0000C3A20000}"/>
    <cellStyle name="Normal 8 4 2 2 5 2 3" xfId="24459" xr:uid="{00000000-0005-0000-0000-0000C4A20000}"/>
    <cellStyle name="Normal 8 4 2 2 5 2 4" xfId="41805" xr:uid="{00000000-0005-0000-0000-0000C5A20000}"/>
    <cellStyle name="Normal 8 4 2 2 5 3" xfId="4950" xr:uid="{00000000-0005-0000-0000-0000C6A20000}"/>
    <cellStyle name="Normal 8 4 2 2 5 3 2" xfId="13623" xr:uid="{00000000-0005-0000-0000-0000C7A20000}"/>
    <cellStyle name="Normal 8 4 2 2 5 3 2 2" xfId="30976" xr:uid="{00000000-0005-0000-0000-0000C8A20000}"/>
    <cellStyle name="Normal 8 4 2 2 5 3 2 3" xfId="48322" xr:uid="{00000000-0005-0000-0000-0000C9A20000}"/>
    <cellStyle name="Normal 8 4 2 2 5 3 3" xfId="22303" xr:uid="{00000000-0005-0000-0000-0000CAA20000}"/>
    <cellStyle name="Normal 8 4 2 2 5 3 4" xfId="39649" xr:uid="{00000000-0005-0000-0000-0000CBA20000}"/>
    <cellStyle name="Normal 8 4 2 2 5 4" xfId="9997" xr:uid="{00000000-0005-0000-0000-0000CCA20000}"/>
    <cellStyle name="Normal 8 4 2 2 5 4 2" xfId="27350" xr:uid="{00000000-0005-0000-0000-0000CDA20000}"/>
    <cellStyle name="Normal 8 4 2 2 5 4 3" xfId="44696" xr:uid="{00000000-0005-0000-0000-0000CEA20000}"/>
    <cellStyle name="Normal 8 4 2 2 5 5" xfId="18677" xr:uid="{00000000-0005-0000-0000-0000CFA20000}"/>
    <cellStyle name="Normal 8 4 2 2 5 6" xfId="36023" xr:uid="{00000000-0005-0000-0000-0000D0A20000}"/>
    <cellStyle name="Normal 8 4 2 2 6" xfId="6126" xr:uid="{00000000-0005-0000-0000-0000D1A20000}"/>
    <cellStyle name="Normal 8 4 2 2 6 2" xfId="14799" xr:uid="{00000000-0005-0000-0000-0000D2A20000}"/>
    <cellStyle name="Normal 8 4 2 2 6 2 2" xfId="32152" xr:uid="{00000000-0005-0000-0000-0000D3A20000}"/>
    <cellStyle name="Normal 8 4 2 2 6 2 3" xfId="49498" xr:uid="{00000000-0005-0000-0000-0000D4A20000}"/>
    <cellStyle name="Normal 8 4 2 2 6 3" xfId="23479" xr:uid="{00000000-0005-0000-0000-0000D5A20000}"/>
    <cellStyle name="Normal 8 4 2 2 6 4" xfId="40825" xr:uid="{00000000-0005-0000-0000-0000D6A20000}"/>
    <cellStyle name="Normal 8 4 2 2 7" xfId="3137" xr:uid="{00000000-0005-0000-0000-0000D7A20000}"/>
    <cellStyle name="Normal 8 4 2 2 7 2" xfId="11810" xr:uid="{00000000-0005-0000-0000-0000D8A20000}"/>
    <cellStyle name="Normal 8 4 2 2 7 2 2" xfId="29163" xr:uid="{00000000-0005-0000-0000-0000D9A20000}"/>
    <cellStyle name="Normal 8 4 2 2 7 2 3" xfId="46509" xr:uid="{00000000-0005-0000-0000-0000DAA20000}"/>
    <cellStyle name="Normal 8 4 2 2 7 3" xfId="20490" xr:uid="{00000000-0005-0000-0000-0000DBA20000}"/>
    <cellStyle name="Normal 8 4 2 2 7 4" xfId="37836" xr:uid="{00000000-0005-0000-0000-0000DCA20000}"/>
    <cellStyle name="Normal 8 4 2 2 8" xfId="9017" xr:uid="{00000000-0005-0000-0000-0000DDA20000}"/>
    <cellStyle name="Normal 8 4 2 2 8 2" xfId="26370" xr:uid="{00000000-0005-0000-0000-0000DEA20000}"/>
    <cellStyle name="Normal 8 4 2 2 8 3" xfId="43716" xr:uid="{00000000-0005-0000-0000-0000DFA20000}"/>
    <cellStyle name="Normal 8 4 2 2 9" xfId="17697" xr:uid="{00000000-0005-0000-0000-0000E0A20000}"/>
    <cellStyle name="Normal 8 4 2 3" xfId="246" xr:uid="{00000000-0005-0000-0000-0000E1A20000}"/>
    <cellStyle name="Normal 8 4 2 3 10" xfId="34945" xr:uid="{00000000-0005-0000-0000-0000E2A20000}"/>
    <cellStyle name="Normal 8 4 2 3 2" xfId="981" xr:uid="{00000000-0005-0000-0000-0000E3A20000}"/>
    <cellStyle name="Normal 8 4 2 3 2 2" xfId="2794" xr:uid="{00000000-0005-0000-0000-0000E4A20000}"/>
    <cellStyle name="Normal 8 4 2 3 2 2 2" xfId="8576" xr:uid="{00000000-0005-0000-0000-0000E5A20000}"/>
    <cellStyle name="Normal 8 4 2 3 2 2 2 2" xfId="17249" xr:uid="{00000000-0005-0000-0000-0000E6A20000}"/>
    <cellStyle name="Normal 8 4 2 3 2 2 2 2 2" xfId="34602" xr:uid="{00000000-0005-0000-0000-0000E7A20000}"/>
    <cellStyle name="Normal 8 4 2 3 2 2 2 2 3" xfId="51948" xr:uid="{00000000-0005-0000-0000-0000E8A20000}"/>
    <cellStyle name="Normal 8 4 2 3 2 2 2 3" xfId="25929" xr:uid="{00000000-0005-0000-0000-0000E9A20000}"/>
    <cellStyle name="Normal 8 4 2 3 2 2 2 4" xfId="43275" xr:uid="{00000000-0005-0000-0000-0000EAA20000}"/>
    <cellStyle name="Normal 8 4 2 3 2 2 3" xfId="4607" xr:uid="{00000000-0005-0000-0000-0000EBA20000}"/>
    <cellStyle name="Normal 8 4 2 3 2 2 3 2" xfId="13280" xr:uid="{00000000-0005-0000-0000-0000ECA20000}"/>
    <cellStyle name="Normal 8 4 2 3 2 2 3 2 2" xfId="30633" xr:uid="{00000000-0005-0000-0000-0000EDA20000}"/>
    <cellStyle name="Normal 8 4 2 3 2 2 3 2 3" xfId="47979" xr:uid="{00000000-0005-0000-0000-0000EEA20000}"/>
    <cellStyle name="Normal 8 4 2 3 2 2 3 3" xfId="21960" xr:uid="{00000000-0005-0000-0000-0000EFA20000}"/>
    <cellStyle name="Normal 8 4 2 3 2 2 3 4" xfId="39306" xr:uid="{00000000-0005-0000-0000-0000F0A20000}"/>
    <cellStyle name="Normal 8 4 2 3 2 2 4" xfId="11467" xr:uid="{00000000-0005-0000-0000-0000F1A20000}"/>
    <cellStyle name="Normal 8 4 2 3 2 2 4 2" xfId="28820" xr:uid="{00000000-0005-0000-0000-0000F2A20000}"/>
    <cellStyle name="Normal 8 4 2 3 2 2 4 3" xfId="46166" xr:uid="{00000000-0005-0000-0000-0000F3A20000}"/>
    <cellStyle name="Normal 8 4 2 3 2 2 5" xfId="20147" xr:uid="{00000000-0005-0000-0000-0000F4A20000}"/>
    <cellStyle name="Normal 8 4 2 3 2 2 6" xfId="37493" xr:uid="{00000000-0005-0000-0000-0000F5A20000}"/>
    <cellStyle name="Normal 8 4 2 3 2 3" xfId="1716" xr:uid="{00000000-0005-0000-0000-0000F6A20000}"/>
    <cellStyle name="Normal 8 4 2 3 2 3 2" xfId="7498" xr:uid="{00000000-0005-0000-0000-0000F7A20000}"/>
    <cellStyle name="Normal 8 4 2 3 2 3 2 2" xfId="16171" xr:uid="{00000000-0005-0000-0000-0000F8A20000}"/>
    <cellStyle name="Normal 8 4 2 3 2 3 2 2 2" xfId="33524" xr:uid="{00000000-0005-0000-0000-0000F9A20000}"/>
    <cellStyle name="Normal 8 4 2 3 2 3 2 2 3" xfId="50870" xr:uid="{00000000-0005-0000-0000-0000FAA20000}"/>
    <cellStyle name="Normal 8 4 2 3 2 3 2 3" xfId="24851" xr:uid="{00000000-0005-0000-0000-0000FBA20000}"/>
    <cellStyle name="Normal 8 4 2 3 2 3 2 4" xfId="42197" xr:uid="{00000000-0005-0000-0000-0000FCA20000}"/>
    <cellStyle name="Normal 8 4 2 3 2 3 3" xfId="5342" xr:uid="{00000000-0005-0000-0000-0000FDA20000}"/>
    <cellStyle name="Normal 8 4 2 3 2 3 3 2" xfId="14015" xr:uid="{00000000-0005-0000-0000-0000FEA20000}"/>
    <cellStyle name="Normal 8 4 2 3 2 3 3 2 2" xfId="31368" xr:uid="{00000000-0005-0000-0000-0000FFA20000}"/>
    <cellStyle name="Normal 8 4 2 3 2 3 3 2 3" xfId="48714" xr:uid="{00000000-0005-0000-0000-000000A30000}"/>
    <cellStyle name="Normal 8 4 2 3 2 3 3 3" xfId="22695" xr:uid="{00000000-0005-0000-0000-000001A30000}"/>
    <cellStyle name="Normal 8 4 2 3 2 3 3 4" xfId="40041" xr:uid="{00000000-0005-0000-0000-000002A30000}"/>
    <cellStyle name="Normal 8 4 2 3 2 3 4" xfId="10389" xr:uid="{00000000-0005-0000-0000-000003A30000}"/>
    <cellStyle name="Normal 8 4 2 3 2 3 4 2" xfId="27742" xr:uid="{00000000-0005-0000-0000-000004A30000}"/>
    <cellStyle name="Normal 8 4 2 3 2 3 4 3" xfId="45088" xr:uid="{00000000-0005-0000-0000-000005A30000}"/>
    <cellStyle name="Normal 8 4 2 3 2 3 5" xfId="19069" xr:uid="{00000000-0005-0000-0000-000006A30000}"/>
    <cellStyle name="Normal 8 4 2 3 2 3 6" xfId="36415" xr:uid="{00000000-0005-0000-0000-000007A30000}"/>
    <cellStyle name="Normal 8 4 2 3 2 4" xfId="6763" xr:uid="{00000000-0005-0000-0000-000008A30000}"/>
    <cellStyle name="Normal 8 4 2 3 2 4 2" xfId="15436" xr:uid="{00000000-0005-0000-0000-000009A30000}"/>
    <cellStyle name="Normal 8 4 2 3 2 4 2 2" xfId="32789" xr:uid="{00000000-0005-0000-0000-00000AA30000}"/>
    <cellStyle name="Normal 8 4 2 3 2 4 2 3" xfId="50135" xr:uid="{00000000-0005-0000-0000-00000BA30000}"/>
    <cellStyle name="Normal 8 4 2 3 2 4 3" xfId="24116" xr:uid="{00000000-0005-0000-0000-00000CA30000}"/>
    <cellStyle name="Normal 8 4 2 3 2 4 4" xfId="41462" xr:uid="{00000000-0005-0000-0000-00000DA30000}"/>
    <cellStyle name="Normal 8 4 2 3 2 5" xfId="3529" xr:uid="{00000000-0005-0000-0000-00000EA30000}"/>
    <cellStyle name="Normal 8 4 2 3 2 5 2" xfId="12202" xr:uid="{00000000-0005-0000-0000-00000FA30000}"/>
    <cellStyle name="Normal 8 4 2 3 2 5 2 2" xfId="29555" xr:uid="{00000000-0005-0000-0000-000010A30000}"/>
    <cellStyle name="Normal 8 4 2 3 2 5 2 3" xfId="46901" xr:uid="{00000000-0005-0000-0000-000011A30000}"/>
    <cellStyle name="Normal 8 4 2 3 2 5 3" xfId="20882" xr:uid="{00000000-0005-0000-0000-000012A30000}"/>
    <cellStyle name="Normal 8 4 2 3 2 5 4" xfId="38228" xr:uid="{00000000-0005-0000-0000-000013A30000}"/>
    <cellStyle name="Normal 8 4 2 3 2 6" xfId="9654" xr:uid="{00000000-0005-0000-0000-000014A30000}"/>
    <cellStyle name="Normal 8 4 2 3 2 6 2" xfId="27007" xr:uid="{00000000-0005-0000-0000-000015A30000}"/>
    <cellStyle name="Normal 8 4 2 3 2 6 3" xfId="44353" xr:uid="{00000000-0005-0000-0000-000016A30000}"/>
    <cellStyle name="Normal 8 4 2 3 2 7" xfId="18334" xr:uid="{00000000-0005-0000-0000-000017A30000}"/>
    <cellStyle name="Normal 8 4 2 3 2 8" xfId="35680" xr:uid="{00000000-0005-0000-0000-000018A30000}"/>
    <cellStyle name="Normal 8 4 2 3 3" xfId="736" xr:uid="{00000000-0005-0000-0000-000019A30000}"/>
    <cellStyle name="Normal 8 4 2 3 3 2" xfId="2549" xr:uid="{00000000-0005-0000-0000-00001AA30000}"/>
    <cellStyle name="Normal 8 4 2 3 3 2 2" xfId="8331" xr:uid="{00000000-0005-0000-0000-00001BA30000}"/>
    <cellStyle name="Normal 8 4 2 3 3 2 2 2" xfId="17004" xr:uid="{00000000-0005-0000-0000-00001CA30000}"/>
    <cellStyle name="Normal 8 4 2 3 3 2 2 2 2" xfId="34357" xr:uid="{00000000-0005-0000-0000-00001DA30000}"/>
    <cellStyle name="Normal 8 4 2 3 3 2 2 2 3" xfId="51703" xr:uid="{00000000-0005-0000-0000-00001EA30000}"/>
    <cellStyle name="Normal 8 4 2 3 3 2 2 3" xfId="25684" xr:uid="{00000000-0005-0000-0000-00001FA30000}"/>
    <cellStyle name="Normal 8 4 2 3 3 2 2 4" xfId="43030" xr:uid="{00000000-0005-0000-0000-000020A30000}"/>
    <cellStyle name="Normal 8 4 2 3 3 2 3" xfId="5783" xr:uid="{00000000-0005-0000-0000-000021A30000}"/>
    <cellStyle name="Normal 8 4 2 3 3 2 3 2" xfId="14456" xr:uid="{00000000-0005-0000-0000-000022A30000}"/>
    <cellStyle name="Normal 8 4 2 3 3 2 3 2 2" xfId="31809" xr:uid="{00000000-0005-0000-0000-000023A30000}"/>
    <cellStyle name="Normal 8 4 2 3 3 2 3 2 3" xfId="49155" xr:uid="{00000000-0005-0000-0000-000024A30000}"/>
    <cellStyle name="Normal 8 4 2 3 3 2 3 3" xfId="23136" xr:uid="{00000000-0005-0000-0000-000025A30000}"/>
    <cellStyle name="Normal 8 4 2 3 3 2 3 4" xfId="40482" xr:uid="{00000000-0005-0000-0000-000026A30000}"/>
    <cellStyle name="Normal 8 4 2 3 3 2 4" xfId="11222" xr:uid="{00000000-0005-0000-0000-000027A30000}"/>
    <cellStyle name="Normal 8 4 2 3 3 2 4 2" xfId="28575" xr:uid="{00000000-0005-0000-0000-000028A30000}"/>
    <cellStyle name="Normal 8 4 2 3 3 2 4 3" xfId="45921" xr:uid="{00000000-0005-0000-0000-000029A30000}"/>
    <cellStyle name="Normal 8 4 2 3 3 2 5" xfId="19902" xr:uid="{00000000-0005-0000-0000-00002AA30000}"/>
    <cellStyle name="Normal 8 4 2 3 3 2 6" xfId="37248" xr:uid="{00000000-0005-0000-0000-00002BA30000}"/>
    <cellStyle name="Normal 8 4 2 3 3 3" xfId="6518" xr:uid="{00000000-0005-0000-0000-00002CA30000}"/>
    <cellStyle name="Normal 8 4 2 3 3 3 2" xfId="15191" xr:uid="{00000000-0005-0000-0000-00002DA30000}"/>
    <cellStyle name="Normal 8 4 2 3 3 3 2 2" xfId="32544" xr:uid="{00000000-0005-0000-0000-00002EA30000}"/>
    <cellStyle name="Normal 8 4 2 3 3 3 2 3" xfId="49890" xr:uid="{00000000-0005-0000-0000-00002FA30000}"/>
    <cellStyle name="Normal 8 4 2 3 3 3 3" xfId="23871" xr:uid="{00000000-0005-0000-0000-000030A30000}"/>
    <cellStyle name="Normal 8 4 2 3 3 3 4" xfId="41217" xr:uid="{00000000-0005-0000-0000-000031A30000}"/>
    <cellStyle name="Normal 8 4 2 3 3 4" xfId="4362" xr:uid="{00000000-0005-0000-0000-000032A30000}"/>
    <cellStyle name="Normal 8 4 2 3 3 4 2" xfId="13035" xr:uid="{00000000-0005-0000-0000-000033A30000}"/>
    <cellStyle name="Normal 8 4 2 3 3 4 2 2" xfId="30388" xr:uid="{00000000-0005-0000-0000-000034A30000}"/>
    <cellStyle name="Normal 8 4 2 3 3 4 2 3" xfId="47734" xr:uid="{00000000-0005-0000-0000-000035A30000}"/>
    <cellStyle name="Normal 8 4 2 3 3 4 3" xfId="21715" xr:uid="{00000000-0005-0000-0000-000036A30000}"/>
    <cellStyle name="Normal 8 4 2 3 3 4 4" xfId="39061" xr:uid="{00000000-0005-0000-0000-000037A30000}"/>
    <cellStyle name="Normal 8 4 2 3 3 5" xfId="9409" xr:uid="{00000000-0005-0000-0000-000038A30000}"/>
    <cellStyle name="Normal 8 4 2 3 3 5 2" xfId="26762" xr:uid="{00000000-0005-0000-0000-000039A30000}"/>
    <cellStyle name="Normal 8 4 2 3 3 5 3" xfId="44108" xr:uid="{00000000-0005-0000-0000-00003AA30000}"/>
    <cellStyle name="Normal 8 4 2 3 3 6" xfId="18089" xr:uid="{00000000-0005-0000-0000-00003BA30000}"/>
    <cellStyle name="Normal 8 4 2 3 3 7" xfId="35435" xr:uid="{00000000-0005-0000-0000-00003CA30000}"/>
    <cellStyle name="Normal 8 4 2 3 4" xfId="2059" xr:uid="{00000000-0005-0000-0000-00003DA30000}"/>
    <cellStyle name="Normal 8 4 2 3 4 2" xfId="7841" xr:uid="{00000000-0005-0000-0000-00003EA30000}"/>
    <cellStyle name="Normal 8 4 2 3 4 2 2" xfId="16514" xr:uid="{00000000-0005-0000-0000-00003FA30000}"/>
    <cellStyle name="Normal 8 4 2 3 4 2 2 2" xfId="33867" xr:uid="{00000000-0005-0000-0000-000040A30000}"/>
    <cellStyle name="Normal 8 4 2 3 4 2 2 3" xfId="51213" xr:uid="{00000000-0005-0000-0000-000041A30000}"/>
    <cellStyle name="Normal 8 4 2 3 4 2 3" xfId="25194" xr:uid="{00000000-0005-0000-0000-000042A30000}"/>
    <cellStyle name="Normal 8 4 2 3 4 2 4" xfId="42540" xr:uid="{00000000-0005-0000-0000-000043A30000}"/>
    <cellStyle name="Normal 8 4 2 3 4 3" xfId="3872" xr:uid="{00000000-0005-0000-0000-000044A30000}"/>
    <cellStyle name="Normal 8 4 2 3 4 3 2" xfId="12545" xr:uid="{00000000-0005-0000-0000-000045A30000}"/>
    <cellStyle name="Normal 8 4 2 3 4 3 2 2" xfId="29898" xr:uid="{00000000-0005-0000-0000-000046A30000}"/>
    <cellStyle name="Normal 8 4 2 3 4 3 2 3" xfId="47244" xr:uid="{00000000-0005-0000-0000-000047A30000}"/>
    <cellStyle name="Normal 8 4 2 3 4 3 3" xfId="21225" xr:uid="{00000000-0005-0000-0000-000048A30000}"/>
    <cellStyle name="Normal 8 4 2 3 4 3 4" xfId="38571" xr:uid="{00000000-0005-0000-0000-000049A30000}"/>
    <cellStyle name="Normal 8 4 2 3 4 4" xfId="10732" xr:uid="{00000000-0005-0000-0000-00004AA30000}"/>
    <cellStyle name="Normal 8 4 2 3 4 4 2" xfId="28085" xr:uid="{00000000-0005-0000-0000-00004BA30000}"/>
    <cellStyle name="Normal 8 4 2 3 4 4 3" xfId="45431" xr:uid="{00000000-0005-0000-0000-00004CA30000}"/>
    <cellStyle name="Normal 8 4 2 3 4 5" xfId="19412" xr:uid="{00000000-0005-0000-0000-00004DA30000}"/>
    <cellStyle name="Normal 8 4 2 3 4 6" xfId="36758" xr:uid="{00000000-0005-0000-0000-00004EA30000}"/>
    <cellStyle name="Normal 8 4 2 3 5" xfId="1471" xr:uid="{00000000-0005-0000-0000-00004FA30000}"/>
    <cellStyle name="Normal 8 4 2 3 5 2" xfId="7253" xr:uid="{00000000-0005-0000-0000-000050A30000}"/>
    <cellStyle name="Normal 8 4 2 3 5 2 2" xfId="15926" xr:uid="{00000000-0005-0000-0000-000051A30000}"/>
    <cellStyle name="Normal 8 4 2 3 5 2 2 2" xfId="33279" xr:uid="{00000000-0005-0000-0000-000052A30000}"/>
    <cellStyle name="Normal 8 4 2 3 5 2 2 3" xfId="50625" xr:uid="{00000000-0005-0000-0000-000053A30000}"/>
    <cellStyle name="Normal 8 4 2 3 5 2 3" xfId="24606" xr:uid="{00000000-0005-0000-0000-000054A30000}"/>
    <cellStyle name="Normal 8 4 2 3 5 2 4" xfId="41952" xr:uid="{00000000-0005-0000-0000-000055A30000}"/>
    <cellStyle name="Normal 8 4 2 3 5 3" xfId="5097" xr:uid="{00000000-0005-0000-0000-000056A30000}"/>
    <cellStyle name="Normal 8 4 2 3 5 3 2" xfId="13770" xr:uid="{00000000-0005-0000-0000-000057A30000}"/>
    <cellStyle name="Normal 8 4 2 3 5 3 2 2" xfId="31123" xr:uid="{00000000-0005-0000-0000-000058A30000}"/>
    <cellStyle name="Normal 8 4 2 3 5 3 2 3" xfId="48469" xr:uid="{00000000-0005-0000-0000-000059A30000}"/>
    <cellStyle name="Normal 8 4 2 3 5 3 3" xfId="22450" xr:uid="{00000000-0005-0000-0000-00005AA30000}"/>
    <cellStyle name="Normal 8 4 2 3 5 3 4" xfId="39796" xr:uid="{00000000-0005-0000-0000-00005BA30000}"/>
    <cellStyle name="Normal 8 4 2 3 5 4" xfId="10144" xr:uid="{00000000-0005-0000-0000-00005CA30000}"/>
    <cellStyle name="Normal 8 4 2 3 5 4 2" xfId="27497" xr:uid="{00000000-0005-0000-0000-00005DA30000}"/>
    <cellStyle name="Normal 8 4 2 3 5 4 3" xfId="44843" xr:uid="{00000000-0005-0000-0000-00005EA30000}"/>
    <cellStyle name="Normal 8 4 2 3 5 5" xfId="18824" xr:uid="{00000000-0005-0000-0000-00005FA30000}"/>
    <cellStyle name="Normal 8 4 2 3 5 6" xfId="36170" xr:uid="{00000000-0005-0000-0000-000060A30000}"/>
    <cellStyle name="Normal 8 4 2 3 6" xfId="6028" xr:uid="{00000000-0005-0000-0000-000061A30000}"/>
    <cellStyle name="Normal 8 4 2 3 6 2" xfId="14701" xr:uid="{00000000-0005-0000-0000-000062A30000}"/>
    <cellStyle name="Normal 8 4 2 3 6 2 2" xfId="32054" xr:uid="{00000000-0005-0000-0000-000063A30000}"/>
    <cellStyle name="Normal 8 4 2 3 6 2 3" xfId="49400" xr:uid="{00000000-0005-0000-0000-000064A30000}"/>
    <cellStyle name="Normal 8 4 2 3 6 3" xfId="23381" xr:uid="{00000000-0005-0000-0000-000065A30000}"/>
    <cellStyle name="Normal 8 4 2 3 6 4" xfId="40727" xr:uid="{00000000-0005-0000-0000-000066A30000}"/>
    <cellStyle name="Normal 8 4 2 3 7" xfId="3284" xr:uid="{00000000-0005-0000-0000-000067A30000}"/>
    <cellStyle name="Normal 8 4 2 3 7 2" xfId="11957" xr:uid="{00000000-0005-0000-0000-000068A30000}"/>
    <cellStyle name="Normal 8 4 2 3 7 2 2" xfId="29310" xr:uid="{00000000-0005-0000-0000-000069A30000}"/>
    <cellStyle name="Normal 8 4 2 3 7 2 3" xfId="46656" xr:uid="{00000000-0005-0000-0000-00006AA30000}"/>
    <cellStyle name="Normal 8 4 2 3 7 3" xfId="20637" xr:uid="{00000000-0005-0000-0000-00006BA30000}"/>
    <cellStyle name="Normal 8 4 2 3 7 4" xfId="37983" xr:uid="{00000000-0005-0000-0000-00006CA30000}"/>
    <cellStyle name="Normal 8 4 2 3 8" xfId="8919" xr:uid="{00000000-0005-0000-0000-00006DA30000}"/>
    <cellStyle name="Normal 8 4 2 3 8 2" xfId="26272" xr:uid="{00000000-0005-0000-0000-00006EA30000}"/>
    <cellStyle name="Normal 8 4 2 3 8 3" xfId="43618" xr:uid="{00000000-0005-0000-0000-00006FA30000}"/>
    <cellStyle name="Normal 8 4 2 3 9" xfId="17599" xr:uid="{00000000-0005-0000-0000-000070A30000}"/>
    <cellStyle name="Normal 8 4 2 4" xfId="834" xr:uid="{00000000-0005-0000-0000-000071A30000}"/>
    <cellStyle name="Normal 8 4 2 4 2" xfId="2647" xr:uid="{00000000-0005-0000-0000-000072A30000}"/>
    <cellStyle name="Normal 8 4 2 4 2 2" xfId="8429" xr:uid="{00000000-0005-0000-0000-000073A30000}"/>
    <cellStyle name="Normal 8 4 2 4 2 2 2" xfId="17102" xr:uid="{00000000-0005-0000-0000-000074A30000}"/>
    <cellStyle name="Normal 8 4 2 4 2 2 2 2" xfId="34455" xr:uid="{00000000-0005-0000-0000-000075A30000}"/>
    <cellStyle name="Normal 8 4 2 4 2 2 2 3" xfId="51801" xr:uid="{00000000-0005-0000-0000-000076A30000}"/>
    <cellStyle name="Normal 8 4 2 4 2 2 3" xfId="25782" xr:uid="{00000000-0005-0000-0000-000077A30000}"/>
    <cellStyle name="Normal 8 4 2 4 2 2 4" xfId="43128" xr:uid="{00000000-0005-0000-0000-000078A30000}"/>
    <cellStyle name="Normal 8 4 2 4 2 3" xfId="4460" xr:uid="{00000000-0005-0000-0000-000079A30000}"/>
    <cellStyle name="Normal 8 4 2 4 2 3 2" xfId="13133" xr:uid="{00000000-0005-0000-0000-00007AA30000}"/>
    <cellStyle name="Normal 8 4 2 4 2 3 2 2" xfId="30486" xr:uid="{00000000-0005-0000-0000-00007BA30000}"/>
    <cellStyle name="Normal 8 4 2 4 2 3 2 3" xfId="47832" xr:uid="{00000000-0005-0000-0000-00007CA30000}"/>
    <cellStyle name="Normal 8 4 2 4 2 3 3" xfId="21813" xr:uid="{00000000-0005-0000-0000-00007DA30000}"/>
    <cellStyle name="Normal 8 4 2 4 2 3 4" xfId="39159" xr:uid="{00000000-0005-0000-0000-00007EA30000}"/>
    <cellStyle name="Normal 8 4 2 4 2 4" xfId="11320" xr:uid="{00000000-0005-0000-0000-00007FA30000}"/>
    <cellStyle name="Normal 8 4 2 4 2 4 2" xfId="28673" xr:uid="{00000000-0005-0000-0000-000080A30000}"/>
    <cellStyle name="Normal 8 4 2 4 2 4 3" xfId="46019" xr:uid="{00000000-0005-0000-0000-000081A30000}"/>
    <cellStyle name="Normal 8 4 2 4 2 5" xfId="20000" xr:uid="{00000000-0005-0000-0000-000082A30000}"/>
    <cellStyle name="Normal 8 4 2 4 2 6" xfId="37346" xr:uid="{00000000-0005-0000-0000-000083A30000}"/>
    <cellStyle name="Normal 8 4 2 4 3" xfId="1569" xr:uid="{00000000-0005-0000-0000-000084A30000}"/>
    <cellStyle name="Normal 8 4 2 4 3 2" xfId="7351" xr:uid="{00000000-0005-0000-0000-000085A30000}"/>
    <cellStyle name="Normal 8 4 2 4 3 2 2" xfId="16024" xr:uid="{00000000-0005-0000-0000-000086A30000}"/>
    <cellStyle name="Normal 8 4 2 4 3 2 2 2" xfId="33377" xr:uid="{00000000-0005-0000-0000-000087A30000}"/>
    <cellStyle name="Normal 8 4 2 4 3 2 2 3" xfId="50723" xr:uid="{00000000-0005-0000-0000-000088A30000}"/>
    <cellStyle name="Normal 8 4 2 4 3 2 3" xfId="24704" xr:uid="{00000000-0005-0000-0000-000089A30000}"/>
    <cellStyle name="Normal 8 4 2 4 3 2 4" xfId="42050" xr:uid="{00000000-0005-0000-0000-00008AA30000}"/>
    <cellStyle name="Normal 8 4 2 4 3 3" xfId="5195" xr:uid="{00000000-0005-0000-0000-00008BA30000}"/>
    <cellStyle name="Normal 8 4 2 4 3 3 2" xfId="13868" xr:uid="{00000000-0005-0000-0000-00008CA30000}"/>
    <cellStyle name="Normal 8 4 2 4 3 3 2 2" xfId="31221" xr:uid="{00000000-0005-0000-0000-00008DA30000}"/>
    <cellStyle name="Normal 8 4 2 4 3 3 2 3" xfId="48567" xr:uid="{00000000-0005-0000-0000-00008EA30000}"/>
    <cellStyle name="Normal 8 4 2 4 3 3 3" xfId="22548" xr:uid="{00000000-0005-0000-0000-00008FA30000}"/>
    <cellStyle name="Normal 8 4 2 4 3 3 4" xfId="39894" xr:uid="{00000000-0005-0000-0000-000090A30000}"/>
    <cellStyle name="Normal 8 4 2 4 3 4" xfId="10242" xr:uid="{00000000-0005-0000-0000-000091A30000}"/>
    <cellStyle name="Normal 8 4 2 4 3 4 2" xfId="27595" xr:uid="{00000000-0005-0000-0000-000092A30000}"/>
    <cellStyle name="Normal 8 4 2 4 3 4 3" xfId="44941" xr:uid="{00000000-0005-0000-0000-000093A30000}"/>
    <cellStyle name="Normal 8 4 2 4 3 5" xfId="18922" xr:uid="{00000000-0005-0000-0000-000094A30000}"/>
    <cellStyle name="Normal 8 4 2 4 3 6" xfId="36268" xr:uid="{00000000-0005-0000-0000-000095A30000}"/>
    <cellStyle name="Normal 8 4 2 4 4" xfId="6616" xr:uid="{00000000-0005-0000-0000-000096A30000}"/>
    <cellStyle name="Normal 8 4 2 4 4 2" xfId="15289" xr:uid="{00000000-0005-0000-0000-000097A30000}"/>
    <cellStyle name="Normal 8 4 2 4 4 2 2" xfId="32642" xr:uid="{00000000-0005-0000-0000-000098A30000}"/>
    <cellStyle name="Normal 8 4 2 4 4 2 3" xfId="49988" xr:uid="{00000000-0005-0000-0000-000099A30000}"/>
    <cellStyle name="Normal 8 4 2 4 4 3" xfId="23969" xr:uid="{00000000-0005-0000-0000-00009AA30000}"/>
    <cellStyle name="Normal 8 4 2 4 4 4" xfId="41315" xr:uid="{00000000-0005-0000-0000-00009BA30000}"/>
    <cellStyle name="Normal 8 4 2 4 5" xfId="3382" xr:uid="{00000000-0005-0000-0000-00009CA30000}"/>
    <cellStyle name="Normal 8 4 2 4 5 2" xfId="12055" xr:uid="{00000000-0005-0000-0000-00009DA30000}"/>
    <cellStyle name="Normal 8 4 2 4 5 2 2" xfId="29408" xr:uid="{00000000-0005-0000-0000-00009EA30000}"/>
    <cellStyle name="Normal 8 4 2 4 5 2 3" xfId="46754" xr:uid="{00000000-0005-0000-0000-00009FA30000}"/>
    <cellStyle name="Normal 8 4 2 4 5 3" xfId="20735" xr:uid="{00000000-0005-0000-0000-0000A0A30000}"/>
    <cellStyle name="Normal 8 4 2 4 5 4" xfId="38081" xr:uid="{00000000-0005-0000-0000-0000A1A30000}"/>
    <cellStyle name="Normal 8 4 2 4 6" xfId="9507" xr:uid="{00000000-0005-0000-0000-0000A2A30000}"/>
    <cellStyle name="Normal 8 4 2 4 6 2" xfId="26860" xr:uid="{00000000-0005-0000-0000-0000A3A30000}"/>
    <cellStyle name="Normal 8 4 2 4 6 3" xfId="44206" xr:uid="{00000000-0005-0000-0000-0000A4A30000}"/>
    <cellStyle name="Normal 8 4 2 4 7" xfId="18187" xr:uid="{00000000-0005-0000-0000-0000A5A30000}"/>
    <cellStyle name="Normal 8 4 2 4 8" xfId="35533" xr:uid="{00000000-0005-0000-0000-0000A6A30000}"/>
    <cellStyle name="Normal 8 4 2 5" xfId="491" xr:uid="{00000000-0005-0000-0000-0000A7A30000}"/>
    <cellStyle name="Normal 8 4 2 5 2" xfId="2304" xr:uid="{00000000-0005-0000-0000-0000A8A30000}"/>
    <cellStyle name="Normal 8 4 2 5 2 2" xfId="8086" xr:uid="{00000000-0005-0000-0000-0000A9A30000}"/>
    <cellStyle name="Normal 8 4 2 5 2 2 2" xfId="16759" xr:uid="{00000000-0005-0000-0000-0000AAA30000}"/>
    <cellStyle name="Normal 8 4 2 5 2 2 2 2" xfId="34112" xr:uid="{00000000-0005-0000-0000-0000ABA30000}"/>
    <cellStyle name="Normal 8 4 2 5 2 2 2 3" xfId="51458" xr:uid="{00000000-0005-0000-0000-0000ACA30000}"/>
    <cellStyle name="Normal 8 4 2 5 2 2 3" xfId="25439" xr:uid="{00000000-0005-0000-0000-0000ADA30000}"/>
    <cellStyle name="Normal 8 4 2 5 2 2 4" xfId="42785" xr:uid="{00000000-0005-0000-0000-0000AEA30000}"/>
    <cellStyle name="Normal 8 4 2 5 2 3" xfId="5587" xr:uid="{00000000-0005-0000-0000-0000AFA30000}"/>
    <cellStyle name="Normal 8 4 2 5 2 3 2" xfId="14260" xr:uid="{00000000-0005-0000-0000-0000B0A30000}"/>
    <cellStyle name="Normal 8 4 2 5 2 3 2 2" xfId="31613" xr:uid="{00000000-0005-0000-0000-0000B1A30000}"/>
    <cellStyle name="Normal 8 4 2 5 2 3 2 3" xfId="48959" xr:uid="{00000000-0005-0000-0000-0000B2A30000}"/>
    <cellStyle name="Normal 8 4 2 5 2 3 3" xfId="22940" xr:uid="{00000000-0005-0000-0000-0000B3A30000}"/>
    <cellStyle name="Normal 8 4 2 5 2 3 4" xfId="40286" xr:uid="{00000000-0005-0000-0000-0000B4A30000}"/>
    <cellStyle name="Normal 8 4 2 5 2 4" xfId="10977" xr:uid="{00000000-0005-0000-0000-0000B5A30000}"/>
    <cellStyle name="Normal 8 4 2 5 2 4 2" xfId="28330" xr:uid="{00000000-0005-0000-0000-0000B6A30000}"/>
    <cellStyle name="Normal 8 4 2 5 2 4 3" xfId="45676" xr:uid="{00000000-0005-0000-0000-0000B7A30000}"/>
    <cellStyle name="Normal 8 4 2 5 2 5" xfId="19657" xr:uid="{00000000-0005-0000-0000-0000B8A30000}"/>
    <cellStyle name="Normal 8 4 2 5 2 6" xfId="37003" xr:uid="{00000000-0005-0000-0000-0000B9A30000}"/>
    <cellStyle name="Normal 8 4 2 5 3" xfId="6273" xr:uid="{00000000-0005-0000-0000-0000BAA30000}"/>
    <cellStyle name="Normal 8 4 2 5 3 2" xfId="14946" xr:uid="{00000000-0005-0000-0000-0000BBA30000}"/>
    <cellStyle name="Normal 8 4 2 5 3 2 2" xfId="32299" xr:uid="{00000000-0005-0000-0000-0000BCA30000}"/>
    <cellStyle name="Normal 8 4 2 5 3 2 3" xfId="49645" xr:uid="{00000000-0005-0000-0000-0000BDA30000}"/>
    <cellStyle name="Normal 8 4 2 5 3 3" xfId="23626" xr:uid="{00000000-0005-0000-0000-0000BEA30000}"/>
    <cellStyle name="Normal 8 4 2 5 3 4" xfId="40972" xr:uid="{00000000-0005-0000-0000-0000BFA30000}"/>
    <cellStyle name="Normal 8 4 2 5 4" xfId="4117" xr:uid="{00000000-0005-0000-0000-0000C0A30000}"/>
    <cellStyle name="Normal 8 4 2 5 4 2" xfId="12790" xr:uid="{00000000-0005-0000-0000-0000C1A30000}"/>
    <cellStyle name="Normal 8 4 2 5 4 2 2" xfId="30143" xr:uid="{00000000-0005-0000-0000-0000C2A30000}"/>
    <cellStyle name="Normal 8 4 2 5 4 2 3" xfId="47489" xr:uid="{00000000-0005-0000-0000-0000C3A30000}"/>
    <cellStyle name="Normal 8 4 2 5 4 3" xfId="21470" xr:uid="{00000000-0005-0000-0000-0000C4A30000}"/>
    <cellStyle name="Normal 8 4 2 5 4 4" xfId="38816" xr:uid="{00000000-0005-0000-0000-0000C5A30000}"/>
    <cellStyle name="Normal 8 4 2 5 5" xfId="9164" xr:uid="{00000000-0005-0000-0000-0000C6A30000}"/>
    <cellStyle name="Normal 8 4 2 5 5 2" xfId="26517" xr:uid="{00000000-0005-0000-0000-0000C7A30000}"/>
    <cellStyle name="Normal 8 4 2 5 5 3" xfId="43863" xr:uid="{00000000-0005-0000-0000-0000C8A30000}"/>
    <cellStyle name="Normal 8 4 2 5 6" xfId="17844" xr:uid="{00000000-0005-0000-0000-0000C9A30000}"/>
    <cellStyle name="Normal 8 4 2 5 7" xfId="35190" xr:uid="{00000000-0005-0000-0000-0000CAA30000}"/>
    <cellStyle name="Normal 8 4 2 6" xfId="1912" xr:uid="{00000000-0005-0000-0000-0000CBA30000}"/>
    <cellStyle name="Normal 8 4 2 6 2" xfId="7694" xr:uid="{00000000-0005-0000-0000-0000CCA30000}"/>
    <cellStyle name="Normal 8 4 2 6 2 2" xfId="16367" xr:uid="{00000000-0005-0000-0000-0000CDA30000}"/>
    <cellStyle name="Normal 8 4 2 6 2 2 2" xfId="33720" xr:uid="{00000000-0005-0000-0000-0000CEA30000}"/>
    <cellStyle name="Normal 8 4 2 6 2 2 3" xfId="51066" xr:uid="{00000000-0005-0000-0000-0000CFA30000}"/>
    <cellStyle name="Normal 8 4 2 6 2 3" xfId="25047" xr:uid="{00000000-0005-0000-0000-0000D0A30000}"/>
    <cellStyle name="Normal 8 4 2 6 2 4" xfId="42393" xr:uid="{00000000-0005-0000-0000-0000D1A30000}"/>
    <cellStyle name="Normal 8 4 2 6 3" xfId="3725" xr:uid="{00000000-0005-0000-0000-0000D2A30000}"/>
    <cellStyle name="Normal 8 4 2 6 3 2" xfId="12398" xr:uid="{00000000-0005-0000-0000-0000D3A30000}"/>
    <cellStyle name="Normal 8 4 2 6 3 2 2" xfId="29751" xr:uid="{00000000-0005-0000-0000-0000D4A30000}"/>
    <cellStyle name="Normal 8 4 2 6 3 2 3" xfId="47097" xr:uid="{00000000-0005-0000-0000-0000D5A30000}"/>
    <cellStyle name="Normal 8 4 2 6 3 3" xfId="21078" xr:uid="{00000000-0005-0000-0000-0000D6A30000}"/>
    <cellStyle name="Normal 8 4 2 6 3 4" xfId="38424" xr:uid="{00000000-0005-0000-0000-0000D7A30000}"/>
    <cellStyle name="Normal 8 4 2 6 4" xfId="10585" xr:uid="{00000000-0005-0000-0000-0000D8A30000}"/>
    <cellStyle name="Normal 8 4 2 6 4 2" xfId="27938" xr:uid="{00000000-0005-0000-0000-0000D9A30000}"/>
    <cellStyle name="Normal 8 4 2 6 4 3" xfId="45284" xr:uid="{00000000-0005-0000-0000-0000DAA30000}"/>
    <cellStyle name="Normal 8 4 2 6 5" xfId="19265" xr:uid="{00000000-0005-0000-0000-0000DBA30000}"/>
    <cellStyle name="Normal 8 4 2 6 6" xfId="36611" xr:uid="{00000000-0005-0000-0000-0000DCA30000}"/>
    <cellStyle name="Normal 8 4 2 7" xfId="1226" xr:uid="{00000000-0005-0000-0000-0000DDA30000}"/>
    <cellStyle name="Normal 8 4 2 7 2" xfId="7008" xr:uid="{00000000-0005-0000-0000-0000DEA30000}"/>
    <cellStyle name="Normal 8 4 2 7 2 2" xfId="15681" xr:uid="{00000000-0005-0000-0000-0000DFA30000}"/>
    <cellStyle name="Normal 8 4 2 7 2 2 2" xfId="33034" xr:uid="{00000000-0005-0000-0000-0000E0A30000}"/>
    <cellStyle name="Normal 8 4 2 7 2 2 3" xfId="50380" xr:uid="{00000000-0005-0000-0000-0000E1A30000}"/>
    <cellStyle name="Normal 8 4 2 7 2 3" xfId="24361" xr:uid="{00000000-0005-0000-0000-0000E2A30000}"/>
    <cellStyle name="Normal 8 4 2 7 2 4" xfId="41707" xr:uid="{00000000-0005-0000-0000-0000E3A30000}"/>
    <cellStyle name="Normal 8 4 2 7 3" xfId="4852" xr:uid="{00000000-0005-0000-0000-0000E4A30000}"/>
    <cellStyle name="Normal 8 4 2 7 3 2" xfId="13525" xr:uid="{00000000-0005-0000-0000-0000E5A30000}"/>
    <cellStyle name="Normal 8 4 2 7 3 2 2" xfId="30878" xr:uid="{00000000-0005-0000-0000-0000E6A30000}"/>
    <cellStyle name="Normal 8 4 2 7 3 2 3" xfId="48224" xr:uid="{00000000-0005-0000-0000-0000E7A30000}"/>
    <cellStyle name="Normal 8 4 2 7 3 3" xfId="22205" xr:uid="{00000000-0005-0000-0000-0000E8A30000}"/>
    <cellStyle name="Normal 8 4 2 7 3 4" xfId="39551" xr:uid="{00000000-0005-0000-0000-0000E9A30000}"/>
    <cellStyle name="Normal 8 4 2 7 4" xfId="9899" xr:uid="{00000000-0005-0000-0000-0000EAA30000}"/>
    <cellStyle name="Normal 8 4 2 7 4 2" xfId="27252" xr:uid="{00000000-0005-0000-0000-0000EBA30000}"/>
    <cellStyle name="Normal 8 4 2 7 4 3" xfId="44598" xr:uid="{00000000-0005-0000-0000-0000ECA30000}"/>
    <cellStyle name="Normal 8 4 2 7 5" xfId="18579" xr:uid="{00000000-0005-0000-0000-0000EDA30000}"/>
    <cellStyle name="Normal 8 4 2 7 6" xfId="35925" xr:uid="{00000000-0005-0000-0000-0000EEA30000}"/>
    <cellStyle name="Normal 8 4 2 8" xfId="5881" xr:uid="{00000000-0005-0000-0000-0000EFA30000}"/>
    <cellStyle name="Normal 8 4 2 8 2" xfId="14554" xr:uid="{00000000-0005-0000-0000-0000F0A30000}"/>
    <cellStyle name="Normal 8 4 2 8 2 2" xfId="31907" xr:uid="{00000000-0005-0000-0000-0000F1A30000}"/>
    <cellStyle name="Normal 8 4 2 8 2 3" xfId="49253" xr:uid="{00000000-0005-0000-0000-0000F2A30000}"/>
    <cellStyle name="Normal 8 4 2 8 3" xfId="23234" xr:uid="{00000000-0005-0000-0000-0000F3A30000}"/>
    <cellStyle name="Normal 8 4 2 8 4" xfId="40580" xr:uid="{00000000-0005-0000-0000-0000F4A30000}"/>
    <cellStyle name="Normal 8 4 2 9" xfId="3039" xr:uid="{00000000-0005-0000-0000-0000F5A30000}"/>
    <cellStyle name="Normal 8 4 2 9 2" xfId="11712" xr:uid="{00000000-0005-0000-0000-0000F6A30000}"/>
    <cellStyle name="Normal 8 4 2 9 2 2" xfId="29065" xr:uid="{00000000-0005-0000-0000-0000F7A30000}"/>
    <cellStyle name="Normal 8 4 2 9 2 3" xfId="46411" xr:uid="{00000000-0005-0000-0000-0000F8A30000}"/>
    <cellStyle name="Normal 8 4 2 9 3" xfId="20392" xr:uid="{00000000-0005-0000-0000-0000F9A30000}"/>
    <cellStyle name="Normal 8 4 2 9 4" xfId="37738" xr:uid="{00000000-0005-0000-0000-0000FAA30000}"/>
    <cellStyle name="Normal 8 4 3" xfId="197" xr:uid="{00000000-0005-0000-0000-0000FBA30000}"/>
    <cellStyle name="Normal 8 4 3 10" xfId="17550" xr:uid="{00000000-0005-0000-0000-0000FCA30000}"/>
    <cellStyle name="Normal 8 4 3 11" xfId="34896" xr:uid="{00000000-0005-0000-0000-0000FDA30000}"/>
    <cellStyle name="Normal 8 4 3 2" xfId="687" xr:uid="{00000000-0005-0000-0000-0000FEA30000}"/>
    <cellStyle name="Normal 8 4 3 2 2" xfId="2500" xr:uid="{00000000-0005-0000-0000-0000FFA30000}"/>
    <cellStyle name="Normal 8 4 3 2 2 2" xfId="8282" xr:uid="{00000000-0005-0000-0000-000000A40000}"/>
    <cellStyle name="Normal 8 4 3 2 2 2 2" xfId="16955" xr:uid="{00000000-0005-0000-0000-000001A40000}"/>
    <cellStyle name="Normal 8 4 3 2 2 2 2 2" xfId="34308" xr:uid="{00000000-0005-0000-0000-000002A40000}"/>
    <cellStyle name="Normal 8 4 3 2 2 2 2 3" xfId="51654" xr:uid="{00000000-0005-0000-0000-000003A40000}"/>
    <cellStyle name="Normal 8 4 3 2 2 2 3" xfId="25635" xr:uid="{00000000-0005-0000-0000-000004A40000}"/>
    <cellStyle name="Normal 8 4 3 2 2 2 4" xfId="42981" xr:uid="{00000000-0005-0000-0000-000005A40000}"/>
    <cellStyle name="Normal 8 4 3 2 2 3" xfId="4313" xr:uid="{00000000-0005-0000-0000-000006A40000}"/>
    <cellStyle name="Normal 8 4 3 2 2 3 2" xfId="12986" xr:uid="{00000000-0005-0000-0000-000007A40000}"/>
    <cellStyle name="Normal 8 4 3 2 2 3 2 2" xfId="30339" xr:uid="{00000000-0005-0000-0000-000008A40000}"/>
    <cellStyle name="Normal 8 4 3 2 2 3 2 3" xfId="47685" xr:uid="{00000000-0005-0000-0000-000009A40000}"/>
    <cellStyle name="Normal 8 4 3 2 2 3 3" xfId="21666" xr:uid="{00000000-0005-0000-0000-00000AA40000}"/>
    <cellStyle name="Normal 8 4 3 2 2 3 4" xfId="39012" xr:uid="{00000000-0005-0000-0000-00000BA40000}"/>
    <cellStyle name="Normal 8 4 3 2 2 4" xfId="11173" xr:uid="{00000000-0005-0000-0000-00000CA40000}"/>
    <cellStyle name="Normal 8 4 3 2 2 4 2" xfId="28526" xr:uid="{00000000-0005-0000-0000-00000DA40000}"/>
    <cellStyle name="Normal 8 4 3 2 2 4 3" xfId="45872" xr:uid="{00000000-0005-0000-0000-00000EA40000}"/>
    <cellStyle name="Normal 8 4 3 2 2 5" xfId="19853" xr:uid="{00000000-0005-0000-0000-00000FA40000}"/>
    <cellStyle name="Normal 8 4 3 2 2 6" xfId="37199" xr:uid="{00000000-0005-0000-0000-000010A40000}"/>
    <cellStyle name="Normal 8 4 3 2 3" xfId="1422" xr:uid="{00000000-0005-0000-0000-000011A40000}"/>
    <cellStyle name="Normal 8 4 3 2 3 2" xfId="7204" xr:uid="{00000000-0005-0000-0000-000012A40000}"/>
    <cellStyle name="Normal 8 4 3 2 3 2 2" xfId="15877" xr:uid="{00000000-0005-0000-0000-000013A40000}"/>
    <cellStyle name="Normal 8 4 3 2 3 2 2 2" xfId="33230" xr:uid="{00000000-0005-0000-0000-000014A40000}"/>
    <cellStyle name="Normal 8 4 3 2 3 2 2 3" xfId="50576" xr:uid="{00000000-0005-0000-0000-000015A40000}"/>
    <cellStyle name="Normal 8 4 3 2 3 2 3" xfId="24557" xr:uid="{00000000-0005-0000-0000-000016A40000}"/>
    <cellStyle name="Normal 8 4 3 2 3 2 4" xfId="41903" xr:uid="{00000000-0005-0000-0000-000017A40000}"/>
    <cellStyle name="Normal 8 4 3 2 3 3" xfId="5048" xr:uid="{00000000-0005-0000-0000-000018A40000}"/>
    <cellStyle name="Normal 8 4 3 2 3 3 2" xfId="13721" xr:uid="{00000000-0005-0000-0000-000019A40000}"/>
    <cellStyle name="Normal 8 4 3 2 3 3 2 2" xfId="31074" xr:uid="{00000000-0005-0000-0000-00001AA40000}"/>
    <cellStyle name="Normal 8 4 3 2 3 3 2 3" xfId="48420" xr:uid="{00000000-0005-0000-0000-00001BA40000}"/>
    <cellStyle name="Normal 8 4 3 2 3 3 3" xfId="22401" xr:uid="{00000000-0005-0000-0000-00001CA40000}"/>
    <cellStyle name="Normal 8 4 3 2 3 3 4" xfId="39747" xr:uid="{00000000-0005-0000-0000-00001DA40000}"/>
    <cellStyle name="Normal 8 4 3 2 3 4" xfId="10095" xr:uid="{00000000-0005-0000-0000-00001EA40000}"/>
    <cellStyle name="Normal 8 4 3 2 3 4 2" xfId="27448" xr:uid="{00000000-0005-0000-0000-00001FA40000}"/>
    <cellStyle name="Normal 8 4 3 2 3 4 3" xfId="44794" xr:uid="{00000000-0005-0000-0000-000020A40000}"/>
    <cellStyle name="Normal 8 4 3 2 3 5" xfId="18775" xr:uid="{00000000-0005-0000-0000-000021A40000}"/>
    <cellStyle name="Normal 8 4 3 2 3 6" xfId="36121" xr:uid="{00000000-0005-0000-0000-000022A40000}"/>
    <cellStyle name="Normal 8 4 3 2 4" xfId="6469" xr:uid="{00000000-0005-0000-0000-000023A40000}"/>
    <cellStyle name="Normal 8 4 3 2 4 2" xfId="15142" xr:uid="{00000000-0005-0000-0000-000024A40000}"/>
    <cellStyle name="Normal 8 4 3 2 4 2 2" xfId="32495" xr:uid="{00000000-0005-0000-0000-000025A40000}"/>
    <cellStyle name="Normal 8 4 3 2 4 2 3" xfId="49841" xr:uid="{00000000-0005-0000-0000-000026A40000}"/>
    <cellStyle name="Normal 8 4 3 2 4 3" xfId="23822" xr:uid="{00000000-0005-0000-0000-000027A40000}"/>
    <cellStyle name="Normal 8 4 3 2 4 4" xfId="41168" xr:uid="{00000000-0005-0000-0000-000028A40000}"/>
    <cellStyle name="Normal 8 4 3 2 5" xfId="3235" xr:uid="{00000000-0005-0000-0000-000029A40000}"/>
    <cellStyle name="Normal 8 4 3 2 5 2" xfId="11908" xr:uid="{00000000-0005-0000-0000-00002AA40000}"/>
    <cellStyle name="Normal 8 4 3 2 5 2 2" xfId="29261" xr:uid="{00000000-0005-0000-0000-00002BA40000}"/>
    <cellStyle name="Normal 8 4 3 2 5 2 3" xfId="46607" xr:uid="{00000000-0005-0000-0000-00002CA40000}"/>
    <cellStyle name="Normal 8 4 3 2 5 3" xfId="20588" xr:uid="{00000000-0005-0000-0000-00002DA40000}"/>
    <cellStyle name="Normal 8 4 3 2 5 4" xfId="37934" xr:uid="{00000000-0005-0000-0000-00002EA40000}"/>
    <cellStyle name="Normal 8 4 3 2 6" xfId="9360" xr:uid="{00000000-0005-0000-0000-00002FA40000}"/>
    <cellStyle name="Normal 8 4 3 2 6 2" xfId="26713" xr:uid="{00000000-0005-0000-0000-000030A40000}"/>
    <cellStyle name="Normal 8 4 3 2 6 3" xfId="44059" xr:uid="{00000000-0005-0000-0000-000031A40000}"/>
    <cellStyle name="Normal 8 4 3 2 7" xfId="18040" xr:uid="{00000000-0005-0000-0000-000032A40000}"/>
    <cellStyle name="Normal 8 4 3 2 8" xfId="35386" xr:uid="{00000000-0005-0000-0000-000033A40000}"/>
    <cellStyle name="Normal 8 4 3 3" xfId="932" xr:uid="{00000000-0005-0000-0000-000034A40000}"/>
    <cellStyle name="Normal 8 4 3 3 2" xfId="2745" xr:uid="{00000000-0005-0000-0000-000035A40000}"/>
    <cellStyle name="Normal 8 4 3 3 2 2" xfId="8527" xr:uid="{00000000-0005-0000-0000-000036A40000}"/>
    <cellStyle name="Normal 8 4 3 3 2 2 2" xfId="17200" xr:uid="{00000000-0005-0000-0000-000037A40000}"/>
    <cellStyle name="Normal 8 4 3 3 2 2 2 2" xfId="34553" xr:uid="{00000000-0005-0000-0000-000038A40000}"/>
    <cellStyle name="Normal 8 4 3 3 2 2 2 3" xfId="51899" xr:uid="{00000000-0005-0000-0000-000039A40000}"/>
    <cellStyle name="Normal 8 4 3 3 2 2 3" xfId="25880" xr:uid="{00000000-0005-0000-0000-00003AA40000}"/>
    <cellStyle name="Normal 8 4 3 3 2 2 4" xfId="43226" xr:uid="{00000000-0005-0000-0000-00003BA40000}"/>
    <cellStyle name="Normal 8 4 3 3 2 3" xfId="4558" xr:uid="{00000000-0005-0000-0000-00003CA40000}"/>
    <cellStyle name="Normal 8 4 3 3 2 3 2" xfId="13231" xr:uid="{00000000-0005-0000-0000-00003DA40000}"/>
    <cellStyle name="Normal 8 4 3 3 2 3 2 2" xfId="30584" xr:uid="{00000000-0005-0000-0000-00003EA40000}"/>
    <cellStyle name="Normal 8 4 3 3 2 3 2 3" xfId="47930" xr:uid="{00000000-0005-0000-0000-00003FA40000}"/>
    <cellStyle name="Normal 8 4 3 3 2 3 3" xfId="21911" xr:uid="{00000000-0005-0000-0000-000040A40000}"/>
    <cellStyle name="Normal 8 4 3 3 2 3 4" xfId="39257" xr:uid="{00000000-0005-0000-0000-000041A40000}"/>
    <cellStyle name="Normal 8 4 3 3 2 4" xfId="11418" xr:uid="{00000000-0005-0000-0000-000042A40000}"/>
    <cellStyle name="Normal 8 4 3 3 2 4 2" xfId="28771" xr:uid="{00000000-0005-0000-0000-000043A40000}"/>
    <cellStyle name="Normal 8 4 3 3 2 4 3" xfId="46117" xr:uid="{00000000-0005-0000-0000-000044A40000}"/>
    <cellStyle name="Normal 8 4 3 3 2 5" xfId="20098" xr:uid="{00000000-0005-0000-0000-000045A40000}"/>
    <cellStyle name="Normal 8 4 3 3 2 6" xfId="37444" xr:uid="{00000000-0005-0000-0000-000046A40000}"/>
    <cellStyle name="Normal 8 4 3 3 3" xfId="1667" xr:uid="{00000000-0005-0000-0000-000047A40000}"/>
    <cellStyle name="Normal 8 4 3 3 3 2" xfId="7449" xr:uid="{00000000-0005-0000-0000-000048A40000}"/>
    <cellStyle name="Normal 8 4 3 3 3 2 2" xfId="16122" xr:uid="{00000000-0005-0000-0000-000049A40000}"/>
    <cellStyle name="Normal 8 4 3 3 3 2 2 2" xfId="33475" xr:uid="{00000000-0005-0000-0000-00004AA40000}"/>
    <cellStyle name="Normal 8 4 3 3 3 2 2 3" xfId="50821" xr:uid="{00000000-0005-0000-0000-00004BA40000}"/>
    <cellStyle name="Normal 8 4 3 3 3 2 3" xfId="24802" xr:uid="{00000000-0005-0000-0000-00004CA40000}"/>
    <cellStyle name="Normal 8 4 3 3 3 2 4" xfId="42148" xr:uid="{00000000-0005-0000-0000-00004DA40000}"/>
    <cellStyle name="Normal 8 4 3 3 3 3" xfId="5293" xr:uid="{00000000-0005-0000-0000-00004EA40000}"/>
    <cellStyle name="Normal 8 4 3 3 3 3 2" xfId="13966" xr:uid="{00000000-0005-0000-0000-00004FA40000}"/>
    <cellStyle name="Normal 8 4 3 3 3 3 2 2" xfId="31319" xr:uid="{00000000-0005-0000-0000-000050A40000}"/>
    <cellStyle name="Normal 8 4 3 3 3 3 2 3" xfId="48665" xr:uid="{00000000-0005-0000-0000-000051A40000}"/>
    <cellStyle name="Normal 8 4 3 3 3 3 3" xfId="22646" xr:uid="{00000000-0005-0000-0000-000052A40000}"/>
    <cellStyle name="Normal 8 4 3 3 3 3 4" xfId="39992" xr:uid="{00000000-0005-0000-0000-000053A40000}"/>
    <cellStyle name="Normal 8 4 3 3 3 4" xfId="10340" xr:uid="{00000000-0005-0000-0000-000054A40000}"/>
    <cellStyle name="Normal 8 4 3 3 3 4 2" xfId="27693" xr:uid="{00000000-0005-0000-0000-000055A40000}"/>
    <cellStyle name="Normal 8 4 3 3 3 4 3" xfId="45039" xr:uid="{00000000-0005-0000-0000-000056A40000}"/>
    <cellStyle name="Normal 8 4 3 3 3 5" xfId="19020" xr:uid="{00000000-0005-0000-0000-000057A40000}"/>
    <cellStyle name="Normal 8 4 3 3 3 6" xfId="36366" xr:uid="{00000000-0005-0000-0000-000058A40000}"/>
    <cellStyle name="Normal 8 4 3 3 4" xfId="6714" xr:uid="{00000000-0005-0000-0000-000059A40000}"/>
    <cellStyle name="Normal 8 4 3 3 4 2" xfId="15387" xr:uid="{00000000-0005-0000-0000-00005AA40000}"/>
    <cellStyle name="Normal 8 4 3 3 4 2 2" xfId="32740" xr:uid="{00000000-0005-0000-0000-00005BA40000}"/>
    <cellStyle name="Normal 8 4 3 3 4 2 3" xfId="50086" xr:uid="{00000000-0005-0000-0000-00005CA40000}"/>
    <cellStyle name="Normal 8 4 3 3 4 3" xfId="24067" xr:uid="{00000000-0005-0000-0000-00005DA40000}"/>
    <cellStyle name="Normal 8 4 3 3 4 4" xfId="41413" xr:uid="{00000000-0005-0000-0000-00005EA40000}"/>
    <cellStyle name="Normal 8 4 3 3 5" xfId="3480" xr:uid="{00000000-0005-0000-0000-00005FA40000}"/>
    <cellStyle name="Normal 8 4 3 3 5 2" xfId="12153" xr:uid="{00000000-0005-0000-0000-000060A40000}"/>
    <cellStyle name="Normal 8 4 3 3 5 2 2" xfId="29506" xr:uid="{00000000-0005-0000-0000-000061A40000}"/>
    <cellStyle name="Normal 8 4 3 3 5 2 3" xfId="46852" xr:uid="{00000000-0005-0000-0000-000062A40000}"/>
    <cellStyle name="Normal 8 4 3 3 5 3" xfId="20833" xr:uid="{00000000-0005-0000-0000-000063A40000}"/>
    <cellStyle name="Normal 8 4 3 3 5 4" xfId="38179" xr:uid="{00000000-0005-0000-0000-000064A40000}"/>
    <cellStyle name="Normal 8 4 3 3 6" xfId="9605" xr:uid="{00000000-0005-0000-0000-000065A40000}"/>
    <cellStyle name="Normal 8 4 3 3 6 2" xfId="26958" xr:uid="{00000000-0005-0000-0000-000066A40000}"/>
    <cellStyle name="Normal 8 4 3 3 6 3" xfId="44304" xr:uid="{00000000-0005-0000-0000-000067A40000}"/>
    <cellStyle name="Normal 8 4 3 3 7" xfId="18285" xr:uid="{00000000-0005-0000-0000-000068A40000}"/>
    <cellStyle name="Normal 8 4 3 3 8" xfId="35631" xr:uid="{00000000-0005-0000-0000-000069A40000}"/>
    <cellStyle name="Normal 8 4 3 4" xfId="442" xr:uid="{00000000-0005-0000-0000-00006AA40000}"/>
    <cellStyle name="Normal 8 4 3 4 2" xfId="2255" xr:uid="{00000000-0005-0000-0000-00006BA40000}"/>
    <cellStyle name="Normal 8 4 3 4 2 2" xfId="8037" xr:uid="{00000000-0005-0000-0000-00006CA40000}"/>
    <cellStyle name="Normal 8 4 3 4 2 2 2" xfId="16710" xr:uid="{00000000-0005-0000-0000-00006DA40000}"/>
    <cellStyle name="Normal 8 4 3 4 2 2 2 2" xfId="34063" xr:uid="{00000000-0005-0000-0000-00006EA40000}"/>
    <cellStyle name="Normal 8 4 3 4 2 2 2 3" xfId="51409" xr:uid="{00000000-0005-0000-0000-00006FA40000}"/>
    <cellStyle name="Normal 8 4 3 4 2 2 3" xfId="25390" xr:uid="{00000000-0005-0000-0000-000070A40000}"/>
    <cellStyle name="Normal 8 4 3 4 2 2 4" xfId="42736" xr:uid="{00000000-0005-0000-0000-000071A40000}"/>
    <cellStyle name="Normal 8 4 3 4 2 3" xfId="5538" xr:uid="{00000000-0005-0000-0000-000072A40000}"/>
    <cellStyle name="Normal 8 4 3 4 2 3 2" xfId="14211" xr:uid="{00000000-0005-0000-0000-000073A40000}"/>
    <cellStyle name="Normal 8 4 3 4 2 3 2 2" xfId="31564" xr:uid="{00000000-0005-0000-0000-000074A40000}"/>
    <cellStyle name="Normal 8 4 3 4 2 3 2 3" xfId="48910" xr:uid="{00000000-0005-0000-0000-000075A40000}"/>
    <cellStyle name="Normal 8 4 3 4 2 3 3" xfId="22891" xr:uid="{00000000-0005-0000-0000-000076A40000}"/>
    <cellStyle name="Normal 8 4 3 4 2 3 4" xfId="40237" xr:uid="{00000000-0005-0000-0000-000077A40000}"/>
    <cellStyle name="Normal 8 4 3 4 2 4" xfId="10928" xr:uid="{00000000-0005-0000-0000-000078A40000}"/>
    <cellStyle name="Normal 8 4 3 4 2 4 2" xfId="28281" xr:uid="{00000000-0005-0000-0000-000079A40000}"/>
    <cellStyle name="Normal 8 4 3 4 2 4 3" xfId="45627" xr:uid="{00000000-0005-0000-0000-00007AA40000}"/>
    <cellStyle name="Normal 8 4 3 4 2 5" xfId="19608" xr:uid="{00000000-0005-0000-0000-00007BA40000}"/>
    <cellStyle name="Normal 8 4 3 4 2 6" xfId="36954" xr:uid="{00000000-0005-0000-0000-00007CA40000}"/>
    <cellStyle name="Normal 8 4 3 4 3" xfId="6224" xr:uid="{00000000-0005-0000-0000-00007DA40000}"/>
    <cellStyle name="Normal 8 4 3 4 3 2" xfId="14897" xr:uid="{00000000-0005-0000-0000-00007EA40000}"/>
    <cellStyle name="Normal 8 4 3 4 3 2 2" xfId="32250" xr:uid="{00000000-0005-0000-0000-00007FA40000}"/>
    <cellStyle name="Normal 8 4 3 4 3 2 3" xfId="49596" xr:uid="{00000000-0005-0000-0000-000080A40000}"/>
    <cellStyle name="Normal 8 4 3 4 3 3" xfId="23577" xr:uid="{00000000-0005-0000-0000-000081A40000}"/>
    <cellStyle name="Normal 8 4 3 4 3 4" xfId="40923" xr:uid="{00000000-0005-0000-0000-000082A40000}"/>
    <cellStyle name="Normal 8 4 3 4 4" xfId="4068" xr:uid="{00000000-0005-0000-0000-000083A40000}"/>
    <cellStyle name="Normal 8 4 3 4 4 2" xfId="12741" xr:uid="{00000000-0005-0000-0000-000084A40000}"/>
    <cellStyle name="Normal 8 4 3 4 4 2 2" xfId="30094" xr:uid="{00000000-0005-0000-0000-000085A40000}"/>
    <cellStyle name="Normal 8 4 3 4 4 2 3" xfId="47440" xr:uid="{00000000-0005-0000-0000-000086A40000}"/>
    <cellStyle name="Normal 8 4 3 4 4 3" xfId="21421" xr:uid="{00000000-0005-0000-0000-000087A40000}"/>
    <cellStyle name="Normal 8 4 3 4 4 4" xfId="38767" xr:uid="{00000000-0005-0000-0000-000088A40000}"/>
    <cellStyle name="Normal 8 4 3 4 5" xfId="9115" xr:uid="{00000000-0005-0000-0000-000089A40000}"/>
    <cellStyle name="Normal 8 4 3 4 5 2" xfId="26468" xr:uid="{00000000-0005-0000-0000-00008AA40000}"/>
    <cellStyle name="Normal 8 4 3 4 5 3" xfId="43814" xr:uid="{00000000-0005-0000-0000-00008BA40000}"/>
    <cellStyle name="Normal 8 4 3 4 6" xfId="17795" xr:uid="{00000000-0005-0000-0000-00008CA40000}"/>
    <cellStyle name="Normal 8 4 3 4 7" xfId="35141" xr:uid="{00000000-0005-0000-0000-00008DA40000}"/>
    <cellStyle name="Normal 8 4 3 5" xfId="2010" xr:uid="{00000000-0005-0000-0000-00008EA40000}"/>
    <cellStyle name="Normal 8 4 3 5 2" xfId="7792" xr:uid="{00000000-0005-0000-0000-00008FA40000}"/>
    <cellStyle name="Normal 8 4 3 5 2 2" xfId="16465" xr:uid="{00000000-0005-0000-0000-000090A40000}"/>
    <cellStyle name="Normal 8 4 3 5 2 2 2" xfId="33818" xr:uid="{00000000-0005-0000-0000-000091A40000}"/>
    <cellStyle name="Normal 8 4 3 5 2 2 3" xfId="51164" xr:uid="{00000000-0005-0000-0000-000092A40000}"/>
    <cellStyle name="Normal 8 4 3 5 2 3" xfId="25145" xr:uid="{00000000-0005-0000-0000-000093A40000}"/>
    <cellStyle name="Normal 8 4 3 5 2 4" xfId="42491" xr:uid="{00000000-0005-0000-0000-000094A40000}"/>
    <cellStyle name="Normal 8 4 3 5 3" xfId="3823" xr:uid="{00000000-0005-0000-0000-000095A40000}"/>
    <cellStyle name="Normal 8 4 3 5 3 2" xfId="12496" xr:uid="{00000000-0005-0000-0000-000096A40000}"/>
    <cellStyle name="Normal 8 4 3 5 3 2 2" xfId="29849" xr:uid="{00000000-0005-0000-0000-000097A40000}"/>
    <cellStyle name="Normal 8 4 3 5 3 2 3" xfId="47195" xr:uid="{00000000-0005-0000-0000-000098A40000}"/>
    <cellStyle name="Normal 8 4 3 5 3 3" xfId="21176" xr:uid="{00000000-0005-0000-0000-000099A40000}"/>
    <cellStyle name="Normal 8 4 3 5 3 4" xfId="38522" xr:uid="{00000000-0005-0000-0000-00009AA40000}"/>
    <cellStyle name="Normal 8 4 3 5 4" xfId="10683" xr:uid="{00000000-0005-0000-0000-00009BA40000}"/>
    <cellStyle name="Normal 8 4 3 5 4 2" xfId="28036" xr:uid="{00000000-0005-0000-0000-00009CA40000}"/>
    <cellStyle name="Normal 8 4 3 5 4 3" xfId="45382" xr:uid="{00000000-0005-0000-0000-00009DA40000}"/>
    <cellStyle name="Normal 8 4 3 5 5" xfId="19363" xr:uid="{00000000-0005-0000-0000-00009EA40000}"/>
    <cellStyle name="Normal 8 4 3 5 6" xfId="36709" xr:uid="{00000000-0005-0000-0000-00009FA40000}"/>
    <cellStyle name="Normal 8 4 3 6" xfId="1177" xr:uid="{00000000-0005-0000-0000-0000A0A40000}"/>
    <cellStyle name="Normal 8 4 3 6 2" xfId="6959" xr:uid="{00000000-0005-0000-0000-0000A1A40000}"/>
    <cellStyle name="Normal 8 4 3 6 2 2" xfId="15632" xr:uid="{00000000-0005-0000-0000-0000A2A40000}"/>
    <cellStyle name="Normal 8 4 3 6 2 2 2" xfId="32985" xr:uid="{00000000-0005-0000-0000-0000A3A40000}"/>
    <cellStyle name="Normal 8 4 3 6 2 2 3" xfId="50331" xr:uid="{00000000-0005-0000-0000-0000A4A40000}"/>
    <cellStyle name="Normal 8 4 3 6 2 3" xfId="24312" xr:uid="{00000000-0005-0000-0000-0000A5A40000}"/>
    <cellStyle name="Normal 8 4 3 6 2 4" xfId="41658" xr:uid="{00000000-0005-0000-0000-0000A6A40000}"/>
    <cellStyle name="Normal 8 4 3 6 3" xfId="4803" xr:uid="{00000000-0005-0000-0000-0000A7A40000}"/>
    <cellStyle name="Normal 8 4 3 6 3 2" xfId="13476" xr:uid="{00000000-0005-0000-0000-0000A8A40000}"/>
    <cellStyle name="Normal 8 4 3 6 3 2 2" xfId="30829" xr:uid="{00000000-0005-0000-0000-0000A9A40000}"/>
    <cellStyle name="Normal 8 4 3 6 3 2 3" xfId="48175" xr:uid="{00000000-0005-0000-0000-0000AAA40000}"/>
    <cellStyle name="Normal 8 4 3 6 3 3" xfId="22156" xr:uid="{00000000-0005-0000-0000-0000ABA40000}"/>
    <cellStyle name="Normal 8 4 3 6 3 4" xfId="39502" xr:uid="{00000000-0005-0000-0000-0000ACA40000}"/>
    <cellStyle name="Normal 8 4 3 6 4" xfId="9850" xr:uid="{00000000-0005-0000-0000-0000ADA40000}"/>
    <cellStyle name="Normal 8 4 3 6 4 2" xfId="27203" xr:uid="{00000000-0005-0000-0000-0000AEA40000}"/>
    <cellStyle name="Normal 8 4 3 6 4 3" xfId="44549" xr:uid="{00000000-0005-0000-0000-0000AFA40000}"/>
    <cellStyle name="Normal 8 4 3 6 5" xfId="18530" xr:uid="{00000000-0005-0000-0000-0000B0A40000}"/>
    <cellStyle name="Normal 8 4 3 6 6" xfId="35876" xr:uid="{00000000-0005-0000-0000-0000B1A40000}"/>
    <cellStyle name="Normal 8 4 3 7" xfId="5979" xr:uid="{00000000-0005-0000-0000-0000B2A40000}"/>
    <cellStyle name="Normal 8 4 3 7 2" xfId="14652" xr:uid="{00000000-0005-0000-0000-0000B3A40000}"/>
    <cellStyle name="Normal 8 4 3 7 2 2" xfId="32005" xr:uid="{00000000-0005-0000-0000-0000B4A40000}"/>
    <cellStyle name="Normal 8 4 3 7 2 3" xfId="49351" xr:uid="{00000000-0005-0000-0000-0000B5A40000}"/>
    <cellStyle name="Normal 8 4 3 7 3" xfId="23332" xr:uid="{00000000-0005-0000-0000-0000B6A40000}"/>
    <cellStyle name="Normal 8 4 3 7 4" xfId="40678" xr:uid="{00000000-0005-0000-0000-0000B7A40000}"/>
    <cellStyle name="Normal 8 4 3 8" xfId="2990" xr:uid="{00000000-0005-0000-0000-0000B8A40000}"/>
    <cellStyle name="Normal 8 4 3 8 2" xfId="11663" xr:uid="{00000000-0005-0000-0000-0000B9A40000}"/>
    <cellStyle name="Normal 8 4 3 8 2 2" xfId="29016" xr:uid="{00000000-0005-0000-0000-0000BAA40000}"/>
    <cellStyle name="Normal 8 4 3 8 2 3" xfId="46362" xr:uid="{00000000-0005-0000-0000-0000BBA40000}"/>
    <cellStyle name="Normal 8 4 3 8 3" xfId="20343" xr:uid="{00000000-0005-0000-0000-0000BCA40000}"/>
    <cellStyle name="Normal 8 4 3 8 4" xfId="37689" xr:uid="{00000000-0005-0000-0000-0000BDA40000}"/>
    <cellStyle name="Normal 8 4 3 9" xfId="8870" xr:uid="{00000000-0005-0000-0000-0000BEA40000}"/>
    <cellStyle name="Normal 8 4 3 9 2" xfId="26223" xr:uid="{00000000-0005-0000-0000-0000BFA40000}"/>
    <cellStyle name="Normal 8 4 3 9 3" xfId="43569" xr:uid="{00000000-0005-0000-0000-0000C0A40000}"/>
    <cellStyle name="Normal 8 4 4" xfId="295" xr:uid="{00000000-0005-0000-0000-0000C1A40000}"/>
    <cellStyle name="Normal 8 4 4 10" xfId="34994" xr:uid="{00000000-0005-0000-0000-0000C2A40000}"/>
    <cellStyle name="Normal 8 4 4 2" xfId="1030" xr:uid="{00000000-0005-0000-0000-0000C3A40000}"/>
    <cellStyle name="Normal 8 4 4 2 2" xfId="2843" xr:uid="{00000000-0005-0000-0000-0000C4A40000}"/>
    <cellStyle name="Normal 8 4 4 2 2 2" xfId="8625" xr:uid="{00000000-0005-0000-0000-0000C5A40000}"/>
    <cellStyle name="Normal 8 4 4 2 2 2 2" xfId="17298" xr:uid="{00000000-0005-0000-0000-0000C6A40000}"/>
    <cellStyle name="Normal 8 4 4 2 2 2 2 2" xfId="34651" xr:uid="{00000000-0005-0000-0000-0000C7A40000}"/>
    <cellStyle name="Normal 8 4 4 2 2 2 2 3" xfId="51997" xr:uid="{00000000-0005-0000-0000-0000C8A40000}"/>
    <cellStyle name="Normal 8 4 4 2 2 2 3" xfId="25978" xr:uid="{00000000-0005-0000-0000-0000C9A40000}"/>
    <cellStyle name="Normal 8 4 4 2 2 2 4" xfId="43324" xr:uid="{00000000-0005-0000-0000-0000CAA40000}"/>
    <cellStyle name="Normal 8 4 4 2 2 3" xfId="4656" xr:uid="{00000000-0005-0000-0000-0000CBA40000}"/>
    <cellStyle name="Normal 8 4 4 2 2 3 2" xfId="13329" xr:uid="{00000000-0005-0000-0000-0000CCA40000}"/>
    <cellStyle name="Normal 8 4 4 2 2 3 2 2" xfId="30682" xr:uid="{00000000-0005-0000-0000-0000CDA40000}"/>
    <cellStyle name="Normal 8 4 4 2 2 3 2 3" xfId="48028" xr:uid="{00000000-0005-0000-0000-0000CEA40000}"/>
    <cellStyle name="Normal 8 4 4 2 2 3 3" xfId="22009" xr:uid="{00000000-0005-0000-0000-0000CFA40000}"/>
    <cellStyle name="Normal 8 4 4 2 2 3 4" xfId="39355" xr:uid="{00000000-0005-0000-0000-0000D0A40000}"/>
    <cellStyle name="Normal 8 4 4 2 2 4" xfId="11516" xr:uid="{00000000-0005-0000-0000-0000D1A40000}"/>
    <cellStyle name="Normal 8 4 4 2 2 4 2" xfId="28869" xr:uid="{00000000-0005-0000-0000-0000D2A40000}"/>
    <cellStyle name="Normal 8 4 4 2 2 4 3" xfId="46215" xr:uid="{00000000-0005-0000-0000-0000D3A40000}"/>
    <cellStyle name="Normal 8 4 4 2 2 5" xfId="20196" xr:uid="{00000000-0005-0000-0000-0000D4A40000}"/>
    <cellStyle name="Normal 8 4 4 2 2 6" xfId="37542" xr:uid="{00000000-0005-0000-0000-0000D5A40000}"/>
    <cellStyle name="Normal 8 4 4 2 3" xfId="1765" xr:uid="{00000000-0005-0000-0000-0000D6A40000}"/>
    <cellStyle name="Normal 8 4 4 2 3 2" xfId="7547" xr:uid="{00000000-0005-0000-0000-0000D7A40000}"/>
    <cellStyle name="Normal 8 4 4 2 3 2 2" xfId="16220" xr:uid="{00000000-0005-0000-0000-0000D8A40000}"/>
    <cellStyle name="Normal 8 4 4 2 3 2 2 2" xfId="33573" xr:uid="{00000000-0005-0000-0000-0000D9A40000}"/>
    <cellStyle name="Normal 8 4 4 2 3 2 2 3" xfId="50919" xr:uid="{00000000-0005-0000-0000-0000DAA40000}"/>
    <cellStyle name="Normal 8 4 4 2 3 2 3" xfId="24900" xr:uid="{00000000-0005-0000-0000-0000DBA40000}"/>
    <cellStyle name="Normal 8 4 4 2 3 2 4" xfId="42246" xr:uid="{00000000-0005-0000-0000-0000DCA40000}"/>
    <cellStyle name="Normal 8 4 4 2 3 3" xfId="5391" xr:uid="{00000000-0005-0000-0000-0000DDA40000}"/>
    <cellStyle name="Normal 8 4 4 2 3 3 2" xfId="14064" xr:uid="{00000000-0005-0000-0000-0000DEA40000}"/>
    <cellStyle name="Normal 8 4 4 2 3 3 2 2" xfId="31417" xr:uid="{00000000-0005-0000-0000-0000DFA40000}"/>
    <cellStyle name="Normal 8 4 4 2 3 3 2 3" xfId="48763" xr:uid="{00000000-0005-0000-0000-0000E0A40000}"/>
    <cellStyle name="Normal 8 4 4 2 3 3 3" xfId="22744" xr:uid="{00000000-0005-0000-0000-0000E1A40000}"/>
    <cellStyle name="Normal 8 4 4 2 3 3 4" xfId="40090" xr:uid="{00000000-0005-0000-0000-0000E2A40000}"/>
    <cellStyle name="Normal 8 4 4 2 3 4" xfId="10438" xr:uid="{00000000-0005-0000-0000-0000E3A40000}"/>
    <cellStyle name="Normal 8 4 4 2 3 4 2" xfId="27791" xr:uid="{00000000-0005-0000-0000-0000E4A40000}"/>
    <cellStyle name="Normal 8 4 4 2 3 4 3" xfId="45137" xr:uid="{00000000-0005-0000-0000-0000E5A40000}"/>
    <cellStyle name="Normal 8 4 4 2 3 5" xfId="19118" xr:uid="{00000000-0005-0000-0000-0000E6A40000}"/>
    <cellStyle name="Normal 8 4 4 2 3 6" xfId="36464" xr:uid="{00000000-0005-0000-0000-0000E7A40000}"/>
    <cellStyle name="Normal 8 4 4 2 4" xfId="6812" xr:uid="{00000000-0005-0000-0000-0000E8A40000}"/>
    <cellStyle name="Normal 8 4 4 2 4 2" xfId="15485" xr:uid="{00000000-0005-0000-0000-0000E9A40000}"/>
    <cellStyle name="Normal 8 4 4 2 4 2 2" xfId="32838" xr:uid="{00000000-0005-0000-0000-0000EAA40000}"/>
    <cellStyle name="Normal 8 4 4 2 4 2 3" xfId="50184" xr:uid="{00000000-0005-0000-0000-0000EBA40000}"/>
    <cellStyle name="Normal 8 4 4 2 4 3" xfId="24165" xr:uid="{00000000-0005-0000-0000-0000ECA40000}"/>
    <cellStyle name="Normal 8 4 4 2 4 4" xfId="41511" xr:uid="{00000000-0005-0000-0000-0000EDA40000}"/>
    <cellStyle name="Normal 8 4 4 2 5" xfId="3578" xr:uid="{00000000-0005-0000-0000-0000EEA40000}"/>
    <cellStyle name="Normal 8 4 4 2 5 2" xfId="12251" xr:uid="{00000000-0005-0000-0000-0000EFA40000}"/>
    <cellStyle name="Normal 8 4 4 2 5 2 2" xfId="29604" xr:uid="{00000000-0005-0000-0000-0000F0A40000}"/>
    <cellStyle name="Normal 8 4 4 2 5 2 3" xfId="46950" xr:uid="{00000000-0005-0000-0000-0000F1A40000}"/>
    <cellStyle name="Normal 8 4 4 2 5 3" xfId="20931" xr:uid="{00000000-0005-0000-0000-0000F2A40000}"/>
    <cellStyle name="Normal 8 4 4 2 5 4" xfId="38277" xr:uid="{00000000-0005-0000-0000-0000F3A40000}"/>
    <cellStyle name="Normal 8 4 4 2 6" xfId="9703" xr:uid="{00000000-0005-0000-0000-0000F4A40000}"/>
    <cellStyle name="Normal 8 4 4 2 6 2" xfId="27056" xr:uid="{00000000-0005-0000-0000-0000F5A40000}"/>
    <cellStyle name="Normal 8 4 4 2 6 3" xfId="44402" xr:uid="{00000000-0005-0000-0000-0000F6A40000}"/>
    <cellStyle name="Normal 8 4 4 2 7" xfId="18383" xr:uid="{00000000-0005-0000-0000-0000F7A40000}"/>
    <cellStyle name="Normal 8 4 4 2 8" xfId="35729" xr:uid="{00000000-0005-0000-0000-0000F8A40000}"/>
    <cellStyle name="Normal 8 4 4 3" xfId="540" xr:uid="{00000000-0005-0000-0000-0000F9A40000}"/>
    <cellStyle name="Normal 8 4 4 3 2" xfId="2353" xr:uid="{00000000-0005-0000-0000-0000FAA40000}"/>
    <cellStyle name="Normal 8 4 4 3 2 2" xfId="8135" xr:uid="{00000000-0005-0000-0000-0000FBA40000}"/>
    <cellStyle name="Normal 8 4 4 3 2 2 2" xfId="16808" xr:uid="{00000000-0005-0000-0000-0000FCA40000}"/>
    <cellStyle name="Normal 8 4 4 3 2 2 2 2" xfId="34161" xr:uid="{00000000-0005-0000-0000-0000FDA40000}"/>
    <cellStyle name="Normal 8 4 4 3 2 2 2 3" xfId="51507" xr:uid="{00000000-0005-0000-0000-0000FEA40000}"/>
    <cellStyle name="Normal 8 4 4 3 2 2 3" xfId="25488" xr:uid="{00000000-0005-0000-0000-0000FFA40000}"/>
    <cellStyle name="Normal 8 4 4 3 2 2 4" xfId="42834" xr:uid="{00000000-0005-0000-0000-000000A50000}"/>
    <cellStyle name="Normal 8 4 4 3 2 3" xfId="5636" xr:uid="{00000000-0005-0000-0000-000001A50000}"/>
    <cellStyle name="Normal 8 4 4 3 2 3 2" xfId="14309" xr:uid="{00000000-0005-0000-0000-000002A50000}"/>
    <cellStyle name="Normal 8 4 4 3 2 3 2 2" xfId="31662" xr:uid="{00000000-0005-0000-0000-000003A50000}"/>
    <cellStyle name="Normal 8 4 4 3 2 3 2 3" xfId="49008" xr:uid="{00000000-0005-0000-0000-000004A50000}"/>
    <cellStyle name="Normal 8 4 4 3 2 3 3" xfId="22989" xr:uid="{00000000-0005-0000-0000-000005A50000}"/>
    <cellStyle name="Normal 8 4 4 3 2 3 4" xfId="40335" xr:uid="{00000000-0005-0000-0000-000006A50000}"/>
    <cellStyle name="Normal 8 4 4 3 2 4" xfId="11026" xr:uid="{00000000-0005-0000-0000-000007A50000}"/>
    <cellStyle name="Normal 8 4 4 3 2 4 2" xfId="28379" xr:uid="{00000000-0005-0000-0000-000008A50000}"/>
    <cellStyle name="Normal 8 4 4 3 2 4 3" xfId="45725" xr:uid="{00000000-0005-0000-0000-000009A50000}"/>
    <cellStyle name="Normal 8 4 4 3 2 5" xfId="19706" xr:uid="{00000000-0005-0000-0000-00000AA50000}"/>
    <cellStyle name="Normal 8 4 4 3 2 6" xfId="37052" xr:uid="{00000000-0005-0000-0000-00000BA50000}"/>
    <cellStyle name="Normal 8 4 4 3 3" xfId="6322" xr:uid="{00000000-0005-0000-0000-00000CA50000}"/>
    <cellStyle name="Normal 8 4 4 3 3 2" xfId="14995" xr:uid="{00000000-0005-0000-0000-00000DA50000}"/>
    <cellStyle name="Normal 8 4 4 3 3 2 2" xfId="32348" xr:uid="{00000000-0005-0000-0000-00000EA50000}"/>
    <cellStyle name="Normal 8 4 4 3 3 2 3" xfId="49694" xr:uid="{00000000-0005-0000-0000-00000FA50000}"/>
    <cellStyle name="Normal 8 4 4 3 3 3" xfId="23675" xr:uid="{00000000-0005-0000-0000-000010A50000}"/>
    <cellStyle name="Normal 8 4 4 3 3 4" xfId="41021" xr:uid="{00000000-0005-0000-0000-000011A50000}"/>
    <cellStyle name="Normal 8 4 4 3 4" xfId="4166" xr:uid="{00000000-0005-0000-0000-000012A50000}"/>
    <cellStyle name="Normal 8 4 4 3 4 2" xfId="12839" xr:uid="{00000000-0005-0000-0000-000013A50000}"/>
    <cellStyle name="Normal 8 4 4 3 4 2 2" xfId="30192" xr:uid="{00000000-0005-0000-0000-000014A50000}"/>
    <cellStyle name="Normal 8 4 4 3 4 2 3" xfId="47538" xr:uid="{00000000-0005-0000-0000-000015A50000}"/>
    <cellStyle name="Normal 8 4 4 3 4 3" xfId="21519" xr:uid="{00000000-0005-0000-0000-000016A50000}"/>
    <cellStyle name="Normal 8 4 4 3 4 4" xfId="38865" xr:uid="{00000000-0005-0000-0000-000017A50000}"/>
    <cellStyle name="Normal 8 4 4 3 5" xfId="9213" xr:uid="{00000000-0005-0000-0000-000018A50000}"/>
    <cellStyle name="Normal 8 4 4 3 5 2" xfId="26566" xr:uid="{00000000-0005-0000-0000-000019A50000}"/>
    <cellStyle name="Normal 8 4 4 3 5 3" xfId="43912" xr:uid="{00000000-0005-0000-0000-00001AA50000}"/>
    <cellStyle name="Normal 8 4 4 3 6" xfId="17893" xr:uid="{00000000-0005-0000-0000-00001BA50000}"/>
    <cellStyle name="Normal 8 4 4 3 7" xfId="35239" xr:uid="{00000000-0005-0000-0000-00001CA50000}"/>
    <cellStyle name="Normal 8 4 4 4" xfId="2108" xr:uid="{00000000-0005-0000-0000-00001DA50000}"/>
    <cellStyle name="Normal 8 4 4 4 2" xfId="7890" xr:uid="{00000000-0005-0000-0000-00001EA50000}"/>
    <cellStyle name="Normal 8 4 4 4 2 2" xfId="16563" xr:uid="{00000000-0005-0000-0000-00001FA50000}"/>
    <cellStyle name="Normal 8 4 4 4 2 2 2" xfId="33916" xr:uid="{00000000-0005-0000-0000-000020A50000}"/>
    <cellStyle name="Normal 8 4 4 4 2 2 3" xfId="51262" xr:uid="{00000000-0005-0000-0000-000021A50000}"/>
    <cellStyle name="Normal 8 4 4 4 2 3" xfId="25243" xr:uid="{00000000-0005-0000-0000-000022A50000}"/>
    <cellStyle name="Normal 8 4 4 4 2 4" xfId="42589" xr:uid="{00000000-0005-0000-0000-000023A50000}"/>
    <cellStyle name="Normal 8 4 4 4 3" xfId="3921" xr:uid="{00000000-0005-0000-0000-000024A50000}"/>
    <cellStyle name="Normal 8 4 4 4 3 2" xfId="12594" xr:uid="{00000000-0005-0000-0000-000025A50000}"/>
    <cellStyle name="Normal 8 4 4 4 3 2 2" xfId="29947" xr:uid="{00000000-0005-0000-0000-000026A50000}"/>
    <cellStyle name="Normal 8 4 4 4 3 2 3" xfId="47293" xr:uid="{00000000-0005-0000-0000-000027A50000}"/>
    <cellStyle name="Normal 8 4 4 4 3 3" xfId="21274" xr:uid="{00000000-0005-0000-0000-000028A50000}"/>
    <cellStyle name="Normal 8 4 4 4 3 4" xfId="38620" xr:uid="{00000000-0005-0000-0000-000029A50000}"/>
    <cellStyle name="Normal 8 4 4 4 4" xfId="10781" xr:uid="{00000000-0005-0000-0000-00002AA50000}"/>
    <cellStyle name="Normal 8 4 4 4 4 2" xfId="28134" xr:uid="{00000000-0005-0000-0000-00002BA50000}"/>
    <cellStyle name="Normal 8 4 4 4 4 3" xfId="45480" xr:uid="{00000000-0005-0000-0000-00002CA50000}"/>
    <cellStyle name="Normal 8 4 4 4 5" xfId="19461" xr:uid="{00000000-0005-0000-0000-00002DA50000}"/>
    <cellStyle name="Normal 8 4 4 4 6" xfId="36807" xr:uid="{00000000-0005-0000-0000-00002EA50000}"/>
    <cellStyle name="Normal 8 4 4 5" xfId="1275" xr:uid="{00000000-0005-0000-0000-00002FA50000}"/>
    <cellStyle name="Normal 8 4 4 5 2" xfId="7057" xr:uid="{00000000-0005-0000-0000-000030A50000}"/>
    <cellStyle name="Normal 8 4 4 5 2 2" xfId="15730" xr:uid="{00000000-0005-0000-0000-000031A50000}"/>
    <cellStyle name="Normal 8 4 4 5 2 2 2" xfId="33083" xr:uid="{00000000-0005-0000-0000-000032A50000}"/>
    <cellStyle name="Normal 8 4 4 5 2 2 3" xfId="50429" xr:uid="{00000000-0005-0000-0000-000033A50000}"/>
    <cellStyle name="Normal 8 4 4 5 2 3" xfId="24410" xr:uid="{00000000-0005-0000-0000-000034A50000}"/>
    <cellStyle name="Normal 8 4 4 5 2 4" xfId="41756" xr:uid="{00000000-0005-0000-0000-000035A50000}"/>
    <cellStyle name="Normal 8 4 4 5 3" xfId="4901" xr:uid="{00000000-0005-0000-0000-000036A50000}"/>
    <cellStyle name="Normal 8 4 4 5 3 2" xfId="13574" xr:uid="{00000000-0005-0000-0000-000037A50000}"/>
    <cellStyle name="Normal 8 4 4 5 3 2 2" xfId="30927" xr:uid="{00000000-0005-0000-0000-000038A50000}"/>
    <cellStyle name="Normal 8 4 4 5 3 2 3" xfId="48273" xr:uid="{00000000-0005-0000-0000-000039A50000}"/>
    <cellStyle name="Normal 8 4 4 5 3 3" xfId="22254" xr:uid="{00000000-0005-0000-0000-00003AA50000}"/>
    <cellStyle name="Normal 8 4 4 5 3 4" xfId="39600" xr:uid="{00000000-0005-0000-0000-00003BA50000}"/>
    <cellStyle name="Normal 8 4 4 5 4" xfId="9948" xr:uid="{00000000-0005-0000-0000-00003CA50000}"/>
    <cellStyle name="Normal 8 4 4 5 4 2" xfId="27301" xr:uid="{00000000-0005-0000-0000-00003DA50000}"/>
    <cellStyle name="Normal 8 4 4 5 4 3" xfId="44647" xr:uid="{00000000-0005-0000-0000-00003EA50000}"/>
    <cellStyle name="Normal 8 4 4 5 5" xfId="18628" xr:uid="{00000000-0005-0000-0000-00003FA50000}"/>
    <cellStyle name="Normal 8 4 4 5 6" xfId="35974" xr:uid="{00000000-0005-0000-0000-000040A50000}"/>
    <cellStyle name="Normal 8 4 4 6" xfId="6077" xr:uid="{00000000-0005-0000-0000-000041A50000}"/>
    <cellStyle name="Normal 8 4 4 6 2" xfId="14750" xr:uid="{00000000-0005-0000-0000-000042A50000}"/>
    <cellStyle name="Normal 8 4 4 6 2 2" xfId="32103" xr:uid="{00000000-0005-0000-0000-000043A50000}"/>
    <cellStyle name="Normal 8 4 4 6 2 3" xfId="49449" xr:uid="{00000000-0005-0000-0000-000044A50000}"/>
    <cellStyle name="Normal 8 4 4 6 3" xfId="23430" xr:uid="{00000000-0005-0000-0000-000045A50000}"/>
    <cellStyle name="Normal 8 4 4 6 4" xfId="40776" xr:uid="{00000000-0005-0000-0000-000046A50000}"/>
    <cellStyle name="Normal 8 4 4 7" xfId="3088" xr:uid="{00000000-0005-0000-0000-000047A50000}"/>
    <cellStyle name="Normal 8 4 4 7 2" xfId="11761" xr:uid="{00000000-0005-0000-0000-000048A50000}"/>
    <cellStyle name="Normal 8 4 4 7 2 2" xfId="29114" xr:uid="{00000000-0005-0000-0000-000049A50000}"/>
    <cellStyle name="Normal 8 4 4 7 2 3" xfId="46460" xr:uid="{00000000-0005-0000-0000-00004AA50000}"/>
    <cellStyle name="Normal 8 4 4 7 3" xfId="20441" xr:uid="{00000000-0005-0000-0000-00004BA50000}"/>
    <cellStyle name="Normal 8 4 4 7 4" xfId="37787" xr:uid="{00000000-0005-0000-0000-00004CA50000}"/>
    <cellStyle name="Normal 8 4 4 8" xfId="8968" xr:uid="{00000000-0005-0000-0000-00004DA50000}"/>
    <cellStyle name="Normal 8 4 4 8 2" xfId="26321" xr:uid="{00000000-0005-0000-0000-00004EA50000}"/>
    <cellStyle name="Normal 8 4 4 8 3" xfId="43667" xr:uid="{00000000-0005-0000-0000-00004FA50000}"/>
    <cellStyle name="Normal 8 4 4 9" xfId="17648" xr:uid="{00000000-0005-0000-0000-000050A50000}"/>
    <cellStyle name="Normal 8 4 5" xfId="148" xr:uid="{00000000-0005-0000-0000-000051A50000}"/>
    <cellStyle name="Normal 8 4 5 10" xfId="34847" xr:uid="{00000000-0005-0000-0000-000052A50000}"/>
    <cellStyle name="Normal 8 4 5 2" xfId="883" xr:uid="{00000000-0005-0000-0000-000053A50000}"/>
    <cellStyle name="Normal 8 4 5 2 2" xfId="2696" xr:uid="{00000000-0005-0000-0000-000054A50000}"/>
    <cellStyle name="Normal 8 4 5 2 2 2" xfId="8478" xr:uid="{00000000-0005-0000-0000-000055A50000}"/>
    <cellStyle name="Normal 8 4 5 2 2 2 2" xfId="17151" xr:uid="{00000000-0005-0000-0000-000056A50000}"/>
    <cellStyle name="Normal 8 4 5 2 2 2 2 2" xfId="34504" xr:uid="{00000000-0005-0000-0000-000057A50000}"/>
    <cellStyle name="Normal 8 4 5 2 2 2 2 3" xfId="51850" xr:uid="{00000000-0005-0000-0000-000058A50000}"/>
    <cellStyle name="Normal 8 4 5 2 2 2 3" xfId="25831" xr:uid="{00000000-0005-0000-0000-000059A50000}"/>
    <cellStyle name="Normal 8 4 5 2 2 2 4" xfId="43177" xr:uid="{00000000-0005-0000-0000-00005AA50000}"/>
    <cellStyle name="Normal 8 4 5 2 2 3" xfId="4509" xr:uid="{00000000-0005-0000-0000-00005BA50000}"/>
    <cellStyle name="Normal 8 4 5 2 2 3 2" xfId="13182" xr:uid="{00000000-0005-0000-0000-00005CA50000}"/>
    <cellStyle name="Normal 8 4 5 2 2 3 2 2" xfId="30535" xr:uid="{00000000-0005-0000-0000-00005DA50000}"/>
    <cellStyle name="Normal 8 4 5 2 2 3 2 3" xfId="47881" xr:uid="{00000000-0005-0000-0000-00005EA50000}"/>
    <cellStyle name="Normal 8 4 5 2 2 3 3" xfId="21862" xr:uid="{00000000-0005-0000-0000-00005FA50000}"/>
    <cellStyle name="Normal 8 4 5 2 2 3 4" xfId="39208" xr:uid="{00000000-0005-0000-0000-000060A50000}"/>
    <cellStyle name="Normal 8 4 5 2 2 4" xfId="11369" xr:uid="{00000000-0005-0000-0000-000061A50000}"/>
    <cellStyle name="Normal 8 4 5 2 2 4 2" xfId="28722" xr:uid="{00000000-0005-0000-0000-000062A50000}"/>
    <cellStyle name="Normal 8 4 5 2 2 4 3" xfId="46068" xr:uid="{00000000-0005-0000-0000-000063A50000}"/>
    <cellStyle name="Normal 8 4 5 2 2 5" xfId="20049" xr:uid="{00000000-0005-0000-0000-000064A50000}"/>
    <cellStyle name="Normal 8 4 5 2 2 6" xfId="37395" xr:uid="{00000000-0005-0000-0000-000065A50000}"/>
    <cellStyle name="Normal 8 4 5 2 3" xfId="1618" xr:uid="{00000000-0005-0000-0000-000066A50000}"/>
    <cellStyle name="Normal 8 4 5 2 3 2" xfId="7400" xr:uid="{00000000-0005-0000-0000-000067A50000}"/>
    <cellStyle name="Normal 8 4 5 2 3 2 2" xfId="16073" xr:uid="{00000000-0005-0000-0000-000068A50000}"/>
    <cellStyle name="Normal 8 4 5 2 3 2 2 2" xfId="33426" xr:uid="{00000000-0005-0000-0000-000069A50000}"/>
    <cellStyle name="Normal 8 4 5 2 3 2 2 3" xfId="50772" xr:uid="{00000000-0005-0000-0000-00006AA50000}"/>
    <cellStyle name="Normal 8 4 5 2 3 2 3" xfId="24753" xr:uid="{00000000-0005-0000-0000-00006BA50000}"/>
    <cellStyle name="Normal 8 4 5 2 3 2 4" xfId="42099" xr:uid="{00000000-0005-0000-0000-00006CA50000}"/>
    <cellStyle name="Normal 8 4 5 2 3 3" xfId="5244" xr:uid="{00000000-0005-0000-0000-00006DA50000}"/>
    <cellStyle name="Normal 8 4 5 2 3 3 2" xfId="13917" xr:uid="{00000000-0005-0000-0000-00006EA50000}"/>
    <cellStyle name="Normal 8 4 5 2 3 3 2 2" xfId="31270" xr:uid="{00000000-0005-0000-0000-00006FA50000}"/>
    <cellStyle name="Normal 8 4 5 2 3 3 2 3" xfId="48616" xr:uid="{00000000-0005-0000-0000-000070A50000}"/>
    <cellStyle name="Normal 8 4 5 2 3 3 3" xfId="22597" xr:uid="{00000000-0005-0000-0000-000071A50000}"/>
    <cellStyle name="Normal 8 4 5 2 3 3 4" xfId="39943" xr:uid="{00000000-0005-0000-0000-000072A50000}"/>
    <cellStyle name="Normal 8 4 5 2 3 4" xfId="10291" xr:uid="{00000000-0005-0000-0000-000073A50000}"/>
    <cellStyle name="Normal 8 4 5 2 3 4 2" xfId="27644" xr:uid="{00000000-0005-0000-0000-000074A50000}"/>
    <cellStyle name="Normal 8 4 5 2 3 4 3" xfId="44990" xr:uid="{00000000-0005-0000-0000-000075A50000}"/>
    <cellStyle name="Normal 8 4 5 2 3 5" xfId="18971" xr:uid="{00000000-0005-0000-0000-000076A50000}"/>
    <cellStyle name="Normal 8 4 5 2 3 6" xfId="36317" xr:uid="{00000000-0005-0000-0000-000077A50000}"/>
    <cellStyle name="Normal 8 4 5 2 4" xfId="6665" xr:uid="{00000000-0005-0000-0000-000078A50000}"/>
    <cellStyle name="Normal 8 4 5 2 4 2" xfId="15338" xr:uid="{00000000-0005-0000-0000-000079A50000}"/>
    <cellStyle name="Normal 8 4 5 2 4 2 2" xfId="32691" xr:uid="{00000000-0005-0000-0000-00007AA50000}"/>
    <cellStyle name="Normal 8 4 5 2 4 2 3" xfId="50037" xr:uid="{00000000-0005-0000-0000-00007BA50000}"/>
    <cellStyle name="Normal 8 4 5 2 4 3" xfId="24018" xr:uid="{00000000-0005-0000-0000-00007CA50000}"/>
    <cellStyle name="Normal 8 4 5 2 4 4" xfId="41364" xr:uid="{00000000-0005-0000-0000-00007DA50000}"/>
    <cellStyle name="Normal 8 4 5 2 5" xfId="3431" xr:uid="{00000000-0005-0000-0000-00007EA50000}"/>
    <cellStyle name="Normal 8 4 5 2 5 2" xfId="12104" xr:uid="{00000000-0005-0000-0000-00007FA50000}"/>
    <cellStyle name="Normal 8 4 5 2 5 2 2" xfId="29457" xr:uid="{00000000-0005-0000-0000-000080A50000}"/>
    <cellStyle name="Normal 8 4 5 2 5 2 3" xfId="46803" xr:uid="{00000000-0005-0000-0000-000081A50000}"/>
    <cellStyle name="Normal 8 4 5 2 5 3" xfId="20784" xr:uid="{00000000-0005-0000-0000-000082A50000}"/>
    <cellStyle name="Normal 8 4 5 2 5 4" xfId="38130" xr:uid="{00000000-0005-0000-0000-000083A50000}"/>
    <cellStyle name="Normal 8 4 5 2 6" xfId="9556" xr:uid="{00000000-0005-0000-0000-000084A50000}"/>
    <cellStyle name="Normal 8 4 5 2 6 2" xfId="26909" xr:uid="{00000000-0005-0000-0000-000085A50000}"/>
    <cellStyle name="Normal 8 4 5 2 6 3" xfId="44255" xr:uid="{00000000-0005-0000-0000-000086A50000}"/>
    <cellStyle name="Normal 8 4 5 2 7" xfId="18236" xr:uid="{00000000-0005-0000-0000-000087A50000}"/>
    <cellStyle name="Normal 8 4 5 2 8" xfId="35582" xr:uid="{00000000-0005-0000-0000-000088A50000}"/>
    <cellStyle name="Normal 8 4 5 3" xfId="638" xr:uid="{00000000-0005-0000-0000-000089A50000}"/>
    <cellStyle name="Normal 8 4 5 3 2" xfId="2451" xr:uid="{00000000-0005-0000-0000-00008AA50000}"/>
    <cellStyle name="Normal 8 4 5 3 2 2" xfId="8233" xr:uid="{00000000-0005-0000-0000-00008BA50000}"/>
    <cellStyle name="Normal 8 4 5 3 2 2 2" xfId="16906" xr:uid="{00000000-0005-0000-0000-00008CA50000}"/>
    <cellStyle name="Normal 8 4 5 3 2 2 2 2" xfId="34259" xr:uid="{00000000-0005-0000-0000-00008DA50000}"/>
    <cellStyle name="Normal 8 4 5 3 2 2 2 3" xfId="51605" xr:uid="{00000000-0005-0000-0000-00008EA50000}"/>
    <cellStyle name="Normal 8 4 5 3 2 2 3" xfId="25586" xr:uid="{00000000-0005-0000-0000-00008FA50000}"/>
    <cellStyle name="Normal 8 4 5 3 2 2 4" xfId="42932" xr:uid="{00000000-0005-0000-0000-000090A50000}"/>
    <cellStyle name="Normal 8 4 5 3 2 3" xfId="5734" xr:uid="{00000000-0005-0000-0000-000091A50000}"/>
    <cellStyle name="Normal 8 4 5 3 2 3 2" xfId="14407" xr:uid="{00000000-0005-0000-0000-000092A50000}"/>
    <cellStyle name="Normal 8 4 5 3 2 3 2 2" xfId="31760" xr:uid="{00000000-0005-0000-0000-000093A50000}"/>
    <cellStyle name="Normal 8 4 5 3 2 3 2 3" xfId="49106" xr:uid="{00000000-0005-0000-0000-000094A50000}"/>
    <cellStyle name="Normal 8 4 5 3 2 3 3" xfId="23087" xr:uid="{00000000-0005-0000-0000-000095A50000}"/>
    <cellStyle name="Normal 8 4 5 3 2 3 4" xfId="40433" xr:uid="{00000000-0005-0000-0000-000096A50000}"/>
    <cellStyle name="Normal 8 4 5 3 2 4" xfId="11124" xr:uid="{00000000-0005-0000-0000-000097A50000}"/>
    <cellStyle name="Normal 8 4 5 3 2 4 2" xfId="28477" xr:uid="{00000000-0005-0000-0000-000098A50000}"/>
    <cellStyle name="Normal 8 4 5 3 2 4 3" xfId="45823" xr:uid="{00000000-0005-0000-0000-000099A50000}"/>
    <cellStyle name="Normal 8 4 5 3 2 5" xfId="19804" xr:uid="{00000000-0005-0000-0000-00009AA50000}"/>
    <cellStyle name="Normal 8 4 5 3 2 6" xfId="37150" xr:uid="{00000000-0005-0000-0000-00009BA50000}"/>
    <cellStyle name="Normal 8 4 5 3 3" xfId="6420" xr:uid="{00000000-0005-0000-0000-00009CA50000}"/>
    <cellStyle name="Normal 8 4 5 3 3 2" xfId="15093" xr:uid="{00000000-0005-0000-0000-00009DA50000}"/>
    <cellStyle name="Normal 8 4 5 3 3 2 2" xfId="32446" xr:uid="{00000000-0005-0000-0000-00009EA50000}"/>
    <cellStyle name="Normal 8 4 5 3 3 2 3" xfId="49792" xr:uid="{00000000-0005-0000-0000-00009FA50000}"/>
    <cellStyle name="Normal 8 4 5 3 3 3" xfId="23773" xr:uid="{00000000-0005-0000-0000-0000A0A50000}"/>
    <cellStyle name="Normal 8 4 5 3 3 4" xfId="41119" xr:uid="{00000000-0005-0000-0000-0000A1A50000}"/>
    <cellStyle name="Normal 8 4 5 3 4" xfId="4264" xr:uid="{00000000-0005-0000-0000-0000A2A50000}"/>
    <cellStyle name="Normal 8 4 5 3 4 2" xfId="12937" xr:uid="{00000000-0005-0000-0000-0000A3A50000}"/>
    <cellStyle name="Normal 8 4 5 3 4 2 2" xfId="30290" xr:uid="{00000000-0005-0000-0000-0000A4A50000}"/>
    <cellStyle name="Normal 8 4 5 3 4 2 3" xfId="47636" xr:uid="{00000000-0005-0000-0000-0000A5A50000}"/>
    <cellStyle name="Normal 8 4 5 3 4 3" xfId="21617" xr:uid="{00000000-0005-0000-0000-0000A6A50000}"/>
    <cellStyle name="Normal 8 4 5 3 4 4" xfId="38963" xr:uid="{00000000-0005-0000-0000-0000A7A50000}"/>
    <cellStyle name="Normal 8 4 5 3 5" xfId="9311" xr:uid="{00000000-0005-0000-0000-0000A8A50000}"/>
    <cellStyle name="Normal 8 4 5 3 5 2" xfId="26664" xr:uid="{00000000-0005-0000-0000-0000A9A50000}"/>
    <cellStyle name="Normal 8 4 5 3 5 3" xfId="44010" xr:uid="{00000000-0005-0000-0000-0000AAA50000}"/>
    <cellStyle name="Normal 8 4 5 3 6" xfId="17991" xr:uid="{00000000-0005-0000-0000-0000ABA50000}"/>
    <cellStyle name="Normal 8 4 5 3 7" xfId="35337" xr:uid="{00000000-0005-0000-0000-0000ACA50000}"/>
    <cellStyle name="Normal 8 4 5 4" xfId="1961" xr:uid="{00000000-0005-0000-0000-0000ADA50000}"/>
    <cellStyle name="Normal 8 4 5 4 2" xfId="7743" xr:uid="{00000000-0005-0000-0000-0000AEA50000}"/>
    <cellStyle name="Normal 8 4 5 4 2 2" xfId="16416" xr:uid="{00000000-0005-0000-0000-0000AFA50000}"/>
    <cellStyle name="Normal 8 4 5 4 2 2 2" xfId="33769" xr:uid="{00000000-0005-0000-0000-0000B0A50000}"/>
    <cellStyle name="Normal 8 4 5 4 2 2 3" xfId="51115" xr:uid="{00000000-0005-0000-0000-0000B1A50000}"/>
    <cellStyle name="Normal 8 4 5 4 2 3" xfId="25096" xr:uid="{00000000-0005-0000-0000-0000B2A50000}"/>
    <cellStyle name="Normal 8 4 5 4 2 4" xfId="42442" xr:uid="{00000000-0005-0000-0000-0000B3A50000}"/>
    <cellStyle name="Normal 8 4 5 4 3" xfId="3774" xr:uid="{00000000-0005-0000-0000-0000B4A50000}"/>
    <cellStyle name="Normal 8 4 5 4 3 2" xfId="12447" xr:uid="{00000000-0005-0000-0000-0000B5A50000}"/>
    <cellStyle name="Normal 8 4 5 4 3 2 2" xfId="29800" xr:uid="{00000000-0005-0000-0000-0000B6A50000}"/>
    <cellStyle name="Normal 8 4 5 4 3 2 3" xfId="47146" xr:uid="{00000000-0005-0000-0000-0000B7A50000}"/>
    <cellStyle name="Normal 8 4 5 4 3 3" xfId="21127" xr:uid="{00000000-0005-0000-0000-0000B8A50000}"/>
    <cellStyle name="Normal 8 4 5 4 3 4" xfId="38473" xr:uid="{00000000-0005-0000-0000-0000B9A50000}"/>
    <cellStyle name="Normal 8 4 5 4 4" xfId="10634" xr:uid="{00000000-0005-0000-0000-0000BAA50000}"/>
    <cellStyle name="Normal 8 4 5 4 4 2" xfId="27987" xr:uid="{00000000-0005-0000-0000-0000BBA50000}"/>
    <cellStyle name="Normal 8 4 5 4 4 3" xfId="45333" xr:uid="{00000000-0005-0000-0000-0000BCA50000}"/>
    <cellStyle name="Normal 8 4 5 4 5" xfId="19314" xr:uid="{00000000-0005-0000-0000-0000BDA50000}"/>
    <cellStyle name="Normal 8 4 5 4 6" xfId="36660" xr:uid="{00000000-0005-0000-0000-0000BEA50000}"/>
    <cellStyle name="Normal 8 4 5 5" xfId="1373" xr:uid="{00000000-0005-0000-0000-0000BFA50000}"/>
    <cellStyle name="Normal 8 4 5 5 2" xfId="7155" xr:uid="{00000000-0005-0000-0000-0000C0A50000}"/>
    <cellStyle name="Normal 8 4 5 5 2 2" xfId="15828" xr:uid="{00000000-0005-0000-0000-0000C1A50000}"/>
    <cellStyle name="Normal 8 4 5 5 2 2 2" xfId="33181" xr:uid="{00000000-0005-0000-0000-0000C2A50000}"/>
    <cellStyle name="Normal 8 4 5 5 2 2 3" xfId="50527" xr:uid="{00000000-0005-0000-0000-0000C3A50000}"/>
    <cellStyle name="Normal 8 4 5 5 2 3" xfId="24508" xr:uid="{00000000-0005-0000-0000-0000C4A50000}"/>
    <cellStyle name="Normal 8 4 5 5 2 4" xfId="41854" xr:uid="{00000000-0005-0000-0000-0000C5A50000}"/>
    <cellStyle name="Normal 8 4 5 5 3" xfId="4999" xr:uid="{00000000-0005-0000-0000-0000C6A50000}"/>
    <cellStyle name="Normal 8 4 5 5 3 2" xfId="13672" xr:uid="{00000000-0005-0000-0000-0000C7A50000}"/>
    <cellStyle name="Normal 8 4 5 5 3 2 2" xfId="31025" xr:uid="{00000000-0005-0000-0000-0000C8A50000}"/>
    <cellStyle name="Normal 8 4 5 5 3 2 3" xfId="48371" xr:uid="{00000000-0005-0000-0000-0000C9A50000}"/>
    <cellStyle name="Normal 8 4 5 5 3 3" xfId="22352" xr:uid="{00000000-0005-0000-0000-0000CAA50000}"/>
    <cellStyle name="Normal 8 4 5 5 3 4" xfId="39698" xr:uid="{00000000-0005-0000-0000-0000CBA50000}"/>
    <cellStyle name="Normal 8 4 5 5 4" xfId="10046" xr:uid="{00000000-0005-0000-0000-0000CCA50000}"/>
    <cellStyle name="Normal 8 4 5 5 4 2" xfId="27399" xr:uid="{00000000-0005-0000-0000-0000CDA50000}"/>
    <cellStyle name="Normal 8 4 5 5 4 3" xfId="44745" xr:uid="{00000000-0005-0000-0000-0000CEA50000}"/>
    <cellStyle name="Normal 8 4 5 5 5" xfId="18726" xr:uid="{00000000-0005-0000-0000-0000CFA50000}"/>
    <cellStyle name="Normal 8 4 5 5 6" xfId="36072" xr:uid="{00000000-0005-0000-0000-0000D0A50000}"/>
    <cellStyle name="Normal 8 4 5 6" xfId="5930" xr:uid="{00000000-0005-0000-0000-0000D1A50000}"/>
    <cellStyle name="Normal 8 4 5 6 2" xfId="14603" xr:uid="{00000000-0005-0000-0000-0000D2A50000}"/>
    <cellStyle name="Normal 8 4 5 6 2 2" xfId="31956" xr:uid="{00000000-0005-0000-0000-0000D3A50000}"/>
    <cellStyle name="Normal 8 4 5 6 2 3" xfId="49302" xr:uid="{00000000-0005-0000-0000-0000D4A50000}"/>
    <cellStyle name="Normal 8 4 5 6 3" xfId="23283" xr:uid="{00000000-0005-0000-0000-0000D5A50000}"/>
    <cellStyle name="Normal 8 4 5 6 4" xfId="40629" xr:uid="{00000000-0005-0000-0000-0000D6A50000}"/>
    <cellStyle name="Normal 8 4 5 7" xfId="3186" xr:uid="{00000000-0005-0000-0000-0000D7A50000}"/>
    <cellStyle name="Normal 8 4 5 7 2" xfId="11859" xr:uid="{00000000-0005-0000-0000-0000D8A50000}"/>
    <cellStyle name="Normal 8 4 5 7 2 2" xfId="29212" xr:uid="{00000000-0005-0000-0000-0000D9A50000}"/>
    <cellStyle name="Normal 8 4 5 7 2 3" xfId="46558" xr:uid="{00000000-0005-0000-0000-0000DAA50000}"/>
    <cellStyle name="Normal 8 4 5 7 3" xfId="20539" xr:uid="{00000000-0005-0000-0000-0000DBA50000}"/>
    <cellStyle name="Normal 8 4 5 7 4" xfId="37885" xr:uid="{00000000-0005-0000-0000-0000DCA50000}"/>
    <cellStyle name="Normal 8 4 5 8" xfId="8821" xr:uid="{00000000-0005-0000-0000-0000DDA50000}"/>
    <cellStyle name="Normal 8 4 5 8 2" xfId="26174" xr:uid="{00000000-0005-0000-0000-0000DEA50000}"/>
    <cellStyle name="Normal 8 4 5 8 3" xfId="43520" xr:uid="{00000000-0005-0000-0000-0000DFA50000}"/>
    <cellStyle name="Normal 8 4 5 9" xfId="17501" xr:uid="{00000000-0005-0000-0000-0000E0A50000}"/>
    <cellStyle name="Normal 8 4 6" xfId="785" xr:uid="{00000000-0005-0000-0000-0000E1A50000}"/>
    <cellStyle name="Normal 8 4 6 2" xfId="2598" xr:uid="{00000000-0005-0000-0000-0000E2A50000}"/>
    <cellStyle name="Normal 8 4 6 2 2" xfId="8380" xr:uid="{00000000-0005-0000-0000-0000E3A50000}"/>
    <cellStyle name="Normal 8 4 6 2 2 2" xfId="17053" xr:uid="{00000000-0005-0000-0000-0000E4A50000}"/>
    <cellStyle name="Normal 8 4 6 2 2 2 2" xfId="34406" xr:uid="{00000000-0005-0000-0000-0000E5A50000}"/>
    <cellStyle name="Normal 8 4 6 2 2 2 3" xfId="51752" xr:uid="{00000000-0005-0000-0000-0000E6A50000}"/>
    <cellStyle name="Normal 8 4 6 2 2 3" xfId="25733" xr:uid="{00000000-0005-0000-0000-0000E7A50000}"/>
    <cellStyle name="Normal 8 4 6 2 2 4" xfId="43079" xr:uid="{00000000-0005-0000-0000-0000E8A50000}"/>
    <cellStyle name="Normal 8 4 6 2 3" xfId="4411" xr:uid="{00000000-0005-0000-0000-0000E9A50000}"/>
    <cellStyle name="Normal 8 4 6 2 3 2" xfId="13084" xr:uid="{00000000-0005-0000-0000-0000EAA50000}"/>
    <cellStyle name="Normal 8 4 6 2 3 2 2" xfId="30437" xr:uid="{00000000-0005-0000-0000-0000EBA50000}"/>
    <cellStyle name="Normal 8 4 6 2 3 2 3" xfId="47783" xr:uid="{00000000-0005-0000-0000-0000ECA50000}"/>
    <cellStyle name="Normal 8 4 6 2 3 3" xfId="21764" xr:uid="{00000000-0005-0000-0000-0000EDA50000}"/>
    <cellStyle name="Normal 8 4 6 2 3 4" xfId="39110" xr:uid="{00000000-0005-0000-0000-0000EEA50000}"/>
    <cellStyle name="Normal 8 4 6 2 4" xfId="11271" xr:uid="{00000000-0005-0000-0000-0000EFA50000}"/>
    <cellStyle name="Normal 8 4 6 2 4 2" xfId="28624" xr:uid="{00000000-0005-0000-0000-0000F0A50000}"/>
    <cellStyle name="Normal 8 4 6 2 4 3" xfId="45970" xr:uid="{00000000-0005-0000-0000-0000F1A50000}"/>
    <cellStyle name="Normal 8 4 6 2 5" xfId="19951" xr:uid="{00000000-0005-0000-0000-0000F2A50000}"/>
    <cellStyle name="Normal 8 4 6 2 6" xfId="37297" xr:uid="{00000000-0005-0000-0000-0000F3A50000}"/>
    <cellStyle name="Normal 8 4 6 3" xfId="1520" xr:uid="{00000000-0005-0000-0000-0000F4A50000}"/>
    <cellStyle name="Normal 8 4 6 3 2" xfId="7302" xr:uid="{00000000-0005-0000-0000-0000F5A50000}"/>
    <cellStyle name="Normal 8 4 6 3 2 2" xfId="15975" xr:uid="{00000000-0005-0000-0000-0000F6A50000}"/>
    <cellStyle name="Normal 8 4 6 3 2 2 2" xfId="33328" xr:uid="{00000000-0005-0000-0000-0000F7A50000}"/>
    <cellStyle name="Normal 8 4 6 3 2 2 3" xfId="50674" xr:uid="{00000000-0005-0000-0000-0000F8A50000}"/>
    <cellStyle name="Normal 8 4 6 3 2 3" xfId="24655" xr:uid="{00000000-0005-0000-0000-0000F9A50000}"/>
    <cellStyle name="Normal 8 4 6 3 2 4" xfId="42001" xr:uid="{00000000-0005-0000-0000-0000FAA50000}"/>
    <cellStyle name="Normal 8 4 6 3 3" xfId="5146" xr:uid="{00000000-0005-0000-0000-0000FBA50000}"/>
    <cellStyle name="Normal 8 4 6 3 3 2" xfId="13819" xr:uid="{00000000-0005-0000-0000-0000FCA50000}"/>
    <cellStyle name="Normal 8 4 6 3 3 2 2" xfId="31172" xr:uid="{00000000-0005-0000-0000-0000FDA50000}"/>
    <cellStyle name="Normal 8 4 6 3 3 2 3" xfId="48518" xr:uid="{00000000-0005-0000-0000-0000FEA50000}"/>
    <cellStyle name="Normal 8 4 6 3 3 3" xfId="22499" xr:uid="{00000000-0005-0000-0000-0000FFA50000}"/>
    <cellStyle name="Normal 8 4 6 3 3 4" xfId="39845" xr:uid="{00000000-0005-0000-0000-000000A60000}"/>
    <cellStyle name="Normal 8 4 6 3 4" xfId="10193" xr:uid="{00000000-0005-0000-0000-000001A60000}"/>
    <cellStyle name="Normal 8 4 6 3 4 2" xfId="27546" xr:uid="{00000000-0005-0000-0000-000002A60000}"/>
    <cellStyle name="Normal 8 4 6 3 4 3" xfId="44892" xr:uid="{00000000-0005-0000-0000-000003A60000}"/>
    <cellStyle name="Normal 8 4 6 3 5" xfId="18873" xr:uid="{00000000-0005-0000-0000-000004A60000}"/>
    <cellStyle name="Normal 8 4 6 3 6" xfId="36219" xr:uid="{00000000-0005-0000-0000-000005A60000}"/>
    <cellStyle name="Normal 8 4 6 4" xfId="6567" xr:uid="{00000000-0005-0000-0000-000006A60000}"/>
    <cellStyle name="Normal 8 4 6 4 2" xfId="15240" xr:uid="{00000000-0005-0000-0000-000007A60000}"/>
    <cellStyle name="Normal 8 4 6 4 2 2" xfId="32593" xr:uid="{00000000-0005-0000-0000-000008A60000}"/>
    <cellStyle name="Normal 8 4 6 4 2 3" xfId="49939" xr:uid="{00000000-0005-0000-0000-000009A60000}"/>
    <cellStyle name="Normal 8 4 6 4 3" xfId="23920" xr:uid="{00000000-0005-0000-0000-00000AA60000}"/>
    <cellStyle name="Normal 8 4 6 4 4" xfId="41266" xr:uid="{00000000-0005-0000-0000-00000BA60000}"/>
    <cellStyle name="Normal 8 4 6 5" xfId="3333" xr:uid="{00000000-0005-0000-0000-00000CA60000}"/>
    <cellStyle name="Normal 8 4 6 5 2" xfId="12006" xr:uid="{00000000-0005-0000-0000-00000DA60000}"/>
    <cellStyle name="Normal 8 4 6 5 2 2" xfId="29359" xr:uid="{00000000-0005-0000-0000-00000EA60000}"/>
    <cellStyle name="Normal 8 4 6 5 2 3" xfId="46705" xr:uid="{00000000-0005-0000-0000-00000FA60000}"/>
    <cellStyle name="Normal 8 4 6 5 3" xfId="20686" xr:uid="{00000000-0005-0000-0000-000010A60000}"/>
    <cellStyle name="Normal 8 4 6 5 4" xfId="38032" xr:uid="{00000000-0005-0000-0000-000011A60000}"/>
    <cellStyle name="Normal 8 4 6 6" xfId="9458" xr:uid="{00000000-0005-0000-0000-000012A60000}"/>
    <cellStyle name="Normal 8 4 6 6 2" xfId="26811" xr:uid="{00000000-0005-0000-0000-000013A60000}"/>
    <cellStyle name="Normal 8 4 6 6 3" xfId="44157" xr:uid="{00000000-0005-0000-0000-000014A60000}"/>
    <cellStyle name="Normal 8 4 6 7" xfId="18138" xr:uid="{00000000-0005-0000-0000-000015A60000}"/>
    <cellStyle name="Normal 8 4 6 8" xfId="35484" xr:uid="{00000000-0005-0000-0000-000016A60000}"/>
    <cellStyle name="Normal 8 4 7" xfId="393" xr:uid="{00000000-0005-0000-0000-000017A60000}"/>
    <cellStyle name="Normal 8 4 7 2" xfId="2206" xr:uid="{00000000-0005-0000-0000-000018A60000}"/>
    <cellStyle name="Normal 8 4 7 2 2" xfId="7988" xr:uid="{00000000-0005-0000-0000-000019A60000}"/>
    <cellStyle name="Normal 8 4 7 2 2 2" xfId="16661" xr:uid="{00000000-0005-0000-0000-00001AA60000}"/>
    <cellStyle name="Normal 8 4 7 2 2 2 2" xfId="34014" xr:uid="{00000000-0005-0000-0000-00001BA60000}"/>
    <cellStyle name="Normal 8 4 7 2 2 2 3" xfId="51360" xr:uid="{00000000-0005-0000-0000-00001CA60000}"/>
    <cellStyle name="Normal 8 4 7 2 2 3" xfId="25341" xr:uid="{00000000-0005-0000-0000-00001DA60000}"/>
    <cellStyle name="Normal 8 4 7 2 2 4" xfId="42687" xr:uid="{00000000-0005-0000-0000-00001EA60000}"/>
    <cellStyle name="Normal 8 4 7 2 3" xfId="5489" xr:uid="{00000000-0005-0000-0000-00001FA60000}"/>
    <cellStyle name="Normal 8 4 7 2 3 2" xfId="14162" xr:uid="{00000000-0005-0000-0000-000020A60000}"/>
    <cellStyle name="Normal 8 4 7 2 3 2 2" xfId="31515" xr:uid="{00000000-0005-0000-0000-000021A60000}"/>
    <cellStyle name="Normal 8 4 7 2 3 2 3" xfId="48861" xr:uid="{00000000-0005-0000-0000-000022A60000}"/>
    <cellStyle name="Normal 8 4 7 2 3 3" xfId="22842" xr:uid="{00000000-0005-0000-0000-000023A60000}"/>
    <cellStyle name="Normal 8 4 7 2 3 4" xfId="40188" xr:uid="{00000000-0005-0000-0000-000024A60000}"/>
    <cellStyle name="Normal 8 4 7 2 4" xfId="10879" xr:uid="{00000000-0005-0000-0000-000025A60000}"/>
    <cellStyle name="Normal 8 4 7 2 4 2" xfId="28232" xr:uid="{00000000-0005-0000-0000-000026A60000}"/>
    <cellStyle name="Normal 8 4 7 2 4 3" xfId="45578" xr:uid="{00000000-0005-0000-0000-000027A60000}"/>
    <cellStyle name="Normal 8 4 7 2 5" xfId="19559" xr:uid="{00000000-0005-0000-0000-000028A60000}"/>
    <cellStyle name="Normal 8 4 7 2 6" xfId="36905" xr:uid="{00000000-0005-0000-0000-000029A60000}"/>
    <cellStyle name="Normal 8 4 7 3" xfId="6175" xr:uid="{00000000-0005-0000-0000-00002AA60000}"/>
    <cellStyle name="Normal 8 4 7 3 2" xfId="14848" xr:uid="{00000000-0005-0000-0000-00002BA60000}"/>
    <cellStyle name="Normal 8 4 7 3 2 2" xfId="32201" xr:uid="{00000000-0005-0000-0000-00002CA60000}"/>
    <cellStyle name="Normal 8 4 7 3 2 3" xfId="49547" xr:uid="{00000000-0005-0000-0000-00002DA60000}"/>
    <cellStyle name="Normal 8 4 7 3 3" xfId="23528" xr:uid="{00000000-0005-0000-0000-00002EA60000}"/>
    <cellStyle name="Normal 8 4 7 3 4" xfId="40874" xr:uid="{00000000-0005-0000-0000-00002FA60000}"/>
    <cellStyle name="Normal 8 4 7 4" xfId="4019" xr:uid="{00000000-0005-0000-0000-000030A60000}"/>
    <cellStyle name="Normal 8 4 7 4 2" xfId="12692" xr:uid="{00000000-0005-0000-0000-000031A60000}"/>
    <cellStyle name="Normal 8 4 7 4 2 2" xfId="30045" xr:uid="{00000000-0005-0000-0000-000032A60000}"/>
    <cellStyle name="Normal 8 4 7 4 2 3" xfId="47391" xr:uid="{00000000-0005-0000-0000-000033A60000}"/>
    <cellStyle name="Normal 8 4 7 4 3" xfId="21372" xr:uid="{00000000-0005-0000-0000-000034A60000}"/>
    <cellStyle name="Normal 8 4 7 4 4" xfId="38718" xr:uid="{00000000-0005-0000-0000-000035A60000}"/>
    <cellStyle name="Normal 8 4 7 5" xfId="9066" xr:uid="{00000000-0005-0000-0000-000036A60000}"/>
    <cellStyle name="Normal 8 4 7 5 2" xfId="26419" xr:uid="{00000000-0005-0000-0000-000037A60000}"/>
    <cellStyle name="Normal 8 4 7 5 3" xfId="43765" xr:uid="{00000000-0005-0000-0000-000038A60000}"/>
    <cellStyle name="Normal 8 4 7 6" xfId="17746" xr:uid="{00000000-0005-0000-0000-000039A60000}"/>
    <cellStyle name="Normal 8 4 7 7" xfId="35092" xr:uid="{00000000-0005-0000-0000-00003AA60000}"/>
    <cellStyle name="Normal 8 4 8" xfId="1863" xr:uid="{00000000-0005-0000-0000-00003BA60000}"/>
    <cellStyle name="Normal 8 4 8 2" xfId="7645" xr:uid="{00000000-0005-0000-0000-00003CA60000}"/>
    <cellStyle name="Normal 8 4 8 2 2" xfId="16318" xr:uid="{00000000-0005-0000-0000-00003DA60000}"/>
    <cellStyle name="Normal 8 4 8 2 2 2" xfId="33671" xr:uid="{00000000-0005-0000-0000-00003EA60000}"/>
    <cellStyle name="Normal 8 4 8 2 2 3" xfId="51017" xr:uid="{00000000-0005-0000-0000-00003FA60000}"/>
    <cellStyle name="Normal 8 4 8 2 3" xfId="24998" xr:uid="{00000000-0005-0000-0000-000040A60000}"/>
    <cellStyle name="Normal 8 4 8 2 4" xfId="42344" xr:uid="{00000000-0005-0000-0000-000041A60000}"/>
    <cellStyle name="Normal 8 4 8 3" xfId="3676" xr:uid="{00000000-0005-0000-0000-000042A60000}"/>
    <cellStyle name="Normal 8 4 8 3 2" xfId="12349" xr:uid="{00000000-0005-0000-0000-000043A60000}"/>
    <cellStyle name="Normal 8 4 8 3 2 2" xfId="29702" xr:uid="{00000000-0005-0000-0000-000044A60000}"/>
    <cellStyle name="Normal 8 4 8 3 2 3" xfId="47048" xr:uid="{00000000-0005-0000-0000-000045A60000}"/>
    <cellStyle name="Normal 8 4 8 3 3" xfId="21029" xr:uid="{00000000-0005-0000-0000-000046A60000}"/>
    <cellStyle name="Normal 8 4 8 3 4" xfId="38375" xr:uid="{00000000-0005-0000-0000-000047A60000}"/>
    <cellStyle name="Normal 8 4 8 4" xfId="10536" xr:uid="{00000000-0005-0000-0000-000048A60000}"/>
    <cellStyle name="Normal 8 4 8 4 2" xfId="27889" xr:uid="{00000000-0005-0000-0000-000049A60000}"/>
    <cellStyle name="Normal 8 4 8 4 3" xfId="45235" xr:uid="{00000000-0005-0000-0000-00004AA60000}"/>
    <cellStyle name="Normal 8 4 8 5" xfId="19216" xr:uid="{00000000-0005-0000-0000-00004BA60000}"/>
    <cellStyle name="Normal 8 4 8 6" xfId="36562" xr:uid="{00000000-0005-0000-0000-00004CA60000}"/>
    <cellStyle name="Normal 8 4 9" xfId="1128" xr:uid="{00000000-0005-0000-0000-00004DA60000}"/>
    <cellStyle name="Normal 8 4 9 2" xfId="6910" xr:uid="{00000000-0005-0000-0000-00004EA60000}"/>
    <cellStyle name="Normal 8 4 9 2 2" xfId="15583" xr:uid="{00000000-0005-0000-0000-00004FA60000}"/>
    <cellStyle name="Normal 8 4 9 2 2 2" xfId="32936" xr:uid="{00000000-0005-0000-0000-000050A60000}"/>
    <cellStyle name="Normal 8 4 9 2 2 3" xfId="50282" xr:uid="{00000000-0005-0000-0000-000051A60000}"/>
    <cellStyle name="Normal 8 4 9 2 3" xfId="24263" xr:uid="{00000000-0005-0000-0000-000052A60000}"/>
    <cellStyle name="Normal 8 4 9 2 4" xfId="41609" xr:uid="{00000000-0005-0000-0000-000053A60000}"/>
    <cellStyle name="Normal 8 4 9 3" xfId="4754" xr:uid="{00000000-0005-0000-0000-000054A60000}"/>
    <cellStyle name="Normal 8 4 9 3 2" xfId="13427" xr:uid="{00000000-0005-0000-0000-000055A60000}"/>
    <cellStyle name="Normal 8 4 9 3 2 2" xfId="30780" xr:uid="{00000000-0005-0000-0000-000056A60000}"/>
    <cellStyle name="Normal 8 4 9 3 2 3" xfId="48126" xr:uid="{00000000-0005-0000-0000-000057A60000}"/>
    <cellStyle name="Normal 8 4 9 3 3" xfId="22107" xr:uid="{00000000-0005-0000-0000-000058A60000}"/>
    <cellStyle name="Normal 8 4 9 3 4" xfId="39453" xr:uid="{00000000-0005-0000-0000-000059A60000}"/>
    <cellStyle name="Normal 8 4 9 4" xfId="9801" xr:uid="{00000000-0005-0000-0000-00005AA60000}"/>
    <cellStyle name="Normal 8 4 9 4 2" xfId="27154" xr:uid="{00000000-0005-0000-0000-00005BA60000}"/>
    <cellStyle name="Normal 8 4 9 4 3" xfId="44500" xr:uid="{00000000-0005-0000-0000-00005CA60000}"/>
    <cellStyle name="Normal 8 4 9 5" xfId="18481" xr:uid="{00000000-0005-0000-0000-00005DA60000}"/>
    <cellStyle name="Normal 8 4 9 6" xfId="35827" xr:uid="{00000000-0005-0000-0000-00005EA60000}"/>
    <cellStyle name="Normal 8 5" xfId="61" xr:uid="{00000000-0005-0000-0000-00005FA60000}"/>
    <cellStyle name="Normal 8 5 10" xfId="8734" xr:uid="{00000000-0005-0000-0000-000060A60000}"/>
    <cellStyle name="Normal 8 5 10 2" xfId="26087" xr:uid="{00000000-0005-0000-0000-000061A60000}"/>
    <cellStyle name="Normal 8 5 10 3" xfId="43433" xr:uid="{00000000-0005-0000-0000-000062A60000}"/>
    <cellStyle name="Normal 8 5 11" xfId="17414" xr:uid="{00000000-0005-0000-0000-000063A60000}"/>
    <cellStyle name="Normal 8 5 12" xfId="34760" xr:uid="{00000000-0005-0000-0000-000064A60000}"/>
    <cellStyle name="Normal 8 5 2" xfId="306" xr:uid="{00000000-0005-0000-0000-000065A60000}"/>
    <cellStyle name="Normal 8 5 2 10" xfId="35005" xr:uid="{00000000-0005-0000-0000-000066A60000}"/>
    <cellStyle name="Normal 8 5 2 2" xfId="1041" xr:uid="{00000000-0005-0000-0000-000067A60000}"/>
    <cellStyle name="Normal 8 5 2 2 2" xfId="2854" xr:uid="{00000000-0005-0000-0000-000068A60000}"/>
    <cellStyle name="Normal 8 5 2 2 2 2" xfId="8636" xr:uid="{00000000-0005-0000-0000-000069A60000}"/>
    <cellStyle name="Normal 8 5 2 2 2 2 2" xfId="17309" xr:uid="{00000000-0005-0000-0000-00006AA60000}"/>
    <cellStyle name="Normal 8 5 2 2 2 2 2 2" xfId="34662" xr:uid="{00000000-0005-0000-0000-00006BA60000}"/>
    <cellStyle name="Normal 8 5 2 2 2 2 2 3" xfId="52008" xr:uid="{00000000-0005-0000-0000-00006CA60000}"/>
    <cellStyle name="Normal 8 5 2 2 2 2 3" xfId="25989" xr:uid="{00000000-0005-0000-0000-00006DA60000}"/>
    <cellStyle name="Normal 8 5 2 2 2 2 4" xfId="43335" xr:uid="{00000000-0005-0000-0000-00006EA60000}"/>
    <cellStyle name="Normal 8 5 2 2 2 3" xfId="4667" xr:uid="{00000000-0005-0000-0000-00006FA60000}"/>
    <cellStyle name="Normal 8 5 2 2 2 3 2" xfId="13340" xr:uid="{00000000-0005-0000-0000-000070A60000}"/>
    <cellStyle name="Normal 8 5 2 2 2 3 2 2" xfId="30693" xr:uid="{00000000-0005-0000-0000-000071A60000}"/>
    <cellStyle name="Normal 8 5 2 2 2 3 2 3" xfId="48039" xr:uid="{00000000-0005-0000-0000-000072A60000}"/>
    <cellStyle name="Normal 8 5 2 2 2 3 3" xfId="22020" xr:uid="{00000000-0005-0000-0000-000073A60000}"/>
    <cellStyle name="Normal 8 5 2 2 2 3 4" xfId="39366" xr:uid="{00000000-0005-0000-0000-000074A60000}"/>
    <cellStyle name="Normal 8 5 2 2 2 4" xfId="11527" xr:uid="{00000000-0005-0000-0000-000075A60000}"/>
    <cellStyle name="Normal 8 5 2 2 2 4 2" xfId="28880" xr:uid="{00000000-0005-0000-0000-000076A60000}"/>
    <cellStyle name="Normal 8 5 2 2 2 4 3" xfId="46226" xr:uid="{00000000-0005-0000-0000-000077A60000}"/>
    <cellStyle name="Normal 8 5 2 2 2 5" xfId="20207" xr:uid="{00000000-0005-0000-0000-000078A60000}"/>
    <cellStyle name="Normal 8 5 2 2 2 6" xfId="37553" xr:uid="{00000000-0005-0000-0000-000079A60000}"/>
    <cellStyle name="Normal 8 5 2 2 3" xfId="1776" xr:uid="{00000000-0005-0000-0000-00007AA60000}"/>
    <cellStyle name="Normal 8 5 2 2 3 2" xfId="7558" xr:uid="{00000000-0005-0000-0000-00007BA60000}"/>
    <cellStyle name="Normal 8 5 2 2 3 2 2" xfId="16231" xr:uid="{00000000-0005-0000-0000-00007CA60000}"/>
    <cellStyle name="Normal 8 5 2 2 3 2 2 2" xfId="33584" xr:uid="{00000000-0005-0000-0000-00007DA60000}"/>
    <cellStyle name="Normal 8 5 2 2 3 2 2 3" xfId="50930" xr:uid="{00000000-0005-0000-0000-00007EA60000}"/>
    <cellStyle name="Normal 8 5 2 2 3 2 3" xfId="24911" xr:uid="{00000000-0005-0000-0000-00007FA60000}"/>
    <cellStyle name="Normal 8 5 2 2 3 2 4" xfId="42257" xr:uid="{00000000-0005-0000-0000-000080A60000}"/>
    <cellStyle name="Normal 8 5 2 2 3 3" xfId="5402" xr:uid="{00000000-0005-0000-0000-000081A60000}"/>
    <cellStyle name="Normal 8 5 2 2 3 3 2" xfId="14075" xr:uid="{00000000-0005-0000-0000-000082A60000}"/>
    <cellStyle name="Normal 8 5 2 2 3 3 2 2" xfId="31428" xr:uid="{00000000-0005-0000-0000-000083A60000}"/>
    <cellStyle name="Normal 8 5 2 2 3 3 2 3" xfId="48774" xr:uid="{00000000-0005-0000-0000-000084A60000}"/>
    <cellStyle name="Normal 8 5 2 2 3 3 3" xfId="22755" xr:uid="{00000000-0005-0000-0000-000085A60000}"/>
    <cellStyle name="Normal 8 5 2 2 3 3 4" xfId="40101" xr:uid="{00000000-0005-0000-0000-000086A60000}"/>
    <cellStyle name="Normal 8 5 2 2 3 4" xfId="10449" xr:uid="{00000000-0005-0000-0000-000087A60000}"/>
    <cellStyle name="Normal 8 5 2 2 3 4 2" xfId="27802" xr:uid="{00000000-0005-0000-0000-000088A60000}"/>
    <cellStyle name="Normal 8 5 2 2 3 4 3" xfId="45148" xr:uid="{00000000-0005-0000-0000-000089A60000}"/>
    <cellStyle name="Normal 8 5 2 2 3 5" xfId="19129" xr:uid="{00000000-0005-0000-0000-00008AA60000}"/>
    <cellStyle name="Normal 8 5 2 2 3 6" xfId="36475" xr:uid="{00000000-0005-0000-0000-00008BA60000}"/>
    <cellStyle name="Normal 8 5 2 2 4" xfId="6823" xr:uid="{00000000-0005-0000-0000-00008CA60000}"/>
    <cellStyle name="Normal 8 5 2 2 4 2" xfId="15496" xr:uid="{00000000-0005-0000-0000-00008DA60000}"/>
    <cellStyle name="Normal 8 5 2 2 4 2 2" xfId="32849" xr:uid="{00000000-0005-0000-0000-00008EA60000}"/>
    <cellStyle name="Normal 8 5 2 2 4 2 3" xfId="50195" xr:uid="{00000000-0005-0000-0000-00008FA60000}"/>
    <cellStyle name="Normal 8 5 2 2 4 3" xfId="24176" xr:uid="{00000000-0005-0000-0000-000090A60000}"/>
    <cellStyle name="Normal 8 5 2 2 4 4" xfId="41522" xr:uid="{00000000-0005-0000-0000-000091A60000}"/>
    <cellStyle name="Normal 8 5 2 2 5" xfId="3589" xr:uid="{00000000-0005-0000-0000-000092A60000}"/>
    <cellStyle name="Normal 8 5 2 2 5 2" xfId="12262" xr:uid="{00000000-0005-0000-0000-000093A60000}"/>
    <cellStyle name="Normal 8 5 2 2 5 2 2" xfId="29615" xr:uid="{00000000-0005-0000-0000-000094A60000}"/>
    <cellStyle name="Normal 8 5 2 2 5 2 3" xfId="46961" xr:uid="{00000000-0005-0000-0000-000095A60000}"/>
    <cellStyle name="Normal 8 5 2 2 5 3" xfId="20942" xr:uid="{00000000-0005-0000-0000-000096A60000}"/>
    <cellStyle name="Normal 8 5 2 2 5 4" xfId="38288" xr:uid="{00000000-0005-0000-0000-000097A60000}"/>
    <cellStyle name="Normal 8 5 2 2 6" xfId="9714" xr:uid="{00000000-0005-0000-0000-000098A60000}"/>
    <cellStyle name="Normal 8 5 2 2 6 2" xfId="27067" xr:uid="{00000000-0005-0000-0000-000099A60000}"/>
    <cellStyle name="Normal 8 5 2 2 6 3" xfId="44413" xr:uid="{00000000-0005-0000-0000-00009AA60000}"/>
    <cellStyle name="Normal 8 5 2 2 7" xfId="18394" xr:uid="{00000000-0005-0000-0000-00009BA60000}"/>
    <cellStyle name="Normal 8 5 2 2 8" xfId="35740" xr:uid="{00000000-0005-0000-0000-00009CA60000}"/>
    <cellStyle name="Normal 8 5 2 3" xfId="551" xr:uid="{00000000-0005-0000-0000-00009DA60000}"/>
    <cellStyle name="Normal 8 5 2 3 2" xfId="2364" xr:uid="{00000000-0005-0000-0000-00009EA60000}"/>
    <cellStyle name="Normal 8 5 2 3 2 2" xfId="8146" xr:uid="{00000000-0005-0000-0000-00009FA60000}"/>
    <cellStyle name="Normal 8 5 2 3 2 2 2" xfId="16819" xr:uid="{00000000-0005-0000-0000-0000A0A60000}"/>
    <cellStyle name="Normal 8 5 2 3 2 2 2 2" xfId="34172" xr:uid="{00000000-0005-0000-0000-0000A1A60000}"/>
    <cellStyle name="Normal 8 5 2 3 2 2 2 3" xfId="51518" xr:uid="{00000000-0005-0000-0000-0000A2A60000}"/>
    <cellStyle name="Normal 8 5 2 3 2 2 3" xfId="25499" xr:uid="{00000000-0005-0000-0000-0000A3A60000}"/>
    <cellStyle name="Normal 8 5 2 3 2 2 4" xfId="42845" xr:uid="{00000000-0005-0000-0000-0000A4A60000}"/>
    <cellStyle name="Normal 8 5 2 3 2 3" xfId="5647" xr:uid="{00000000-0005-0000-0000-0000A5A60000}"/>
    <cellStyle name="Normal 8 5 2 3 2 3 2" xfId="14320" xr:uid="{00000000-0005-0000-0000-0000A6A60000}"/>
    <cellStyle name="Normal 8 5 2 3 2 3 2 2" xfId="31673" xr:uid="{00000000-0005-0000-0000-0000A7A60000}"/>
    <cellStyle name="Normal 8 5 2 3 2 3 2 3" xfId="49019" xr:uid="{00000000-0005-0000-0000-0000A8A60000}"/>
    <cellStyle name="Normal 8 5 2 3 2 3 3" xfId="23000" xr:uid="{00000000-0005-0000-0000-0000A9A60000}"/>
    <cellStyle name="Normal 8 5 2 3 2 3 4" xfId="40346" xr:uid="{00000000-0005-0000-0000-0000AAA60000}"/>
    <cellStyle name="Normal 8 5 2 3 2 4" xfId="11037" xr:uid="{00000000-0005-0000-0000-0000ABA60000}"/>
    <cellStyle name="Normal 8 5 2 3 2 4 2" xfId="28390" xr:uid="{00000000-0005-0000-0000-0000ACA60000}"/>
    <cellStyle name="Normal 8 5 2 3 2 4 3" xfId="45736" xr:uid="{00000000-0005-0000-0000-0000ADA60000}"/>
    <cellStyle name="Normal 8 5 2 3 2 5" xfId="19717" xr:uid="{00000000-0005-0000-0000-0000AEA60000}"/>
    <cellStyle name="Normal 8 5 2 3 2 6" xfId="37063" xr:uid="{00000000-0005-0000-0000-0000AFA60000}"/>
    <cellStyle name="Normal 8 5 2 3 3" xfId="6333" xr:uid="{00000000-0005-0000-0000-0000B0A60000}"/>
    <cellStyle name="Normal 8 5 2 3 3 2" xfId="15006" xr:uid="{00000000-0005-0000-0000-0000B1A60000}"/>
    <cellStyle name="Normal 8 5 2 3 3 2 2" xfId="32359" xr:uid="{00000000-0005-0000-0000-0000B2A60000}"/>
    <cellStyle name="Normal 8 5 2 3 3 2 3" xfId="49705" xr:uid="{00000000-0005-0000-0000-0000B3A60000}"/>
    <cellStyle name="Normal 8 5 2 3 3 3" xfId="23686" xr:uid="{00000000-0005-0000-0000-0000B4A60000}"/>
    <cellStyle name="Normal 8 5 2 3 3 4" xfId="41032" xr:uid="{00000000-0005-0000-0000-0000B5A60000}"/>
    <cellStyle name="Normal 8 5 2 3 4" xfId="4177" xr:uid="{00000000-0005-0000-0000-0000B6A60000}"/>
    <cellStyle name="Normal 8 5 2 3 4 2" xfId="12850" xr:uid="{00000000-0005-0000-0000-0000B7A60000}"/>
    <cellStyle name="Normal 8 5 2 3 4 2 2" xfId="30203" xr:uid="{00000000-0005-0000-0000-0000B8A60000}"/>
    <cellStyle name="Normal 8 5 2 3 4 2 3" xfId="47549" xr:uid="{00000000-0005-0000-0000-0000B9A60000}"/>
    <cellStyle name="Normal 8 5 2 3 4 3" xfId="21530" xr:uid="{00000000-0005-0000-0000-0000BAA60000}"/>
    <cellStyle name="Normal 8 5 2 3 4 4" xfId="38876" xr:uid="{00000000-0005-0000-0000-0000BBA60000}"/>
    <cellStyle name="Normal 8 5 2 3 5" xfId="9224" xr:uid="{00000000-0005-0000-0000-0000BCA60000}"/>
    <cellStyle name="Normal 8 5 2 3 5 2" xfId="26577" xr:uid="{00000000-0005-0000-0000-0000BDA60000}"/>
    <cellStyle name="Normal 8 5 2 3 5 3" xfId="43923" xr:uid="{00000000-0005-0000-0000-0000BEA60000}"/>
    <cellStyle name="Normal 8 5 2 3 6" xfId="17904" xr:uid="{00000000-0005-0000-0000-0000BFA60000}"/>
    <cellStyle name="Normal 8 5 2 3 7" xfId="35250" xr:uid="{00000000-0005-0000-0000-0000C0A60000}"/>
    <cellStyle name="Normal 8 5 2 4" xfId="2119" xr:uid="{00000000-0005-0000-0000-0000C1A60000}"/>
    <cellStyle name="Normal 8 5 2 4 2" xfId="7901" xr:uid="{00000000-0005-0000-0000-0000C2A60000}"/>
    <cellStyle name="Normal 8 5 2 4 2 2" xfId="16574" xr:uid="{00000000-0005-0000-0000-0000C3A60000}"/>
    <cellStyle name="Normal 8 5 2 4 2 2 2" xfId="33927" xr:uid="{00000000-0005-0000-0000-0000C4A60000}"/>
    <cellStyle name="Normal 8 5 2 4 2 2 3" xfId="51273" xr:uid="{00000000-0005-0000-0000-0000C5A60000}"/>
    <cellStyle name="Normal 8 5 2 4 2 3" xfId="25254" xr:uid="{00000000-0005-0000-0000-0000C6A60000}"/>
    <cellStyle name="Normal 8 5 2 4 2 4" xfId="42600" xr:uid="{00000000-0005-0000-0000-0000C7A60000}"/>
    <cellStyle name="Normal 8 5 2 4 3" xfId="3932" xr:uid="{00000000-0005-0000-0000-0000C8A60000}"/>
    <cellStyle name="Normal 8 5 2 4 3 2" xfId="12605" xr:uid="{00000000-0005-0000-0000-0000C9A60000}"/>
    <cellStyle name="Normal 8 5 2 4 3 2 2" xfId="29958" xr:uid="{00000000-0005-0000-0000-0000CAA60000}"/>
    <cellStyle name="Normal 8 5 2 4 3 2 3" xfId="47304" xr:uid="{00000000-0005-0000-0000-0000CBA60000}"/>
    <cellStyle name="Normal 8 5 2 4 3 3" xfId="21285" xr:uid="{00000000-0005-0000-0000-0000CCA60000}"/>
    <cellStyle name="Normal 8 5 2 4 3 4" xfId="38631" xr:uid="{00000000-0005-0000-0000-0000CDA60000}"/>
    <cellStyle name="Normal 8 5 2 4 4" xfId="10792" xr:uid="{00000000-0005-0000-0000-0000CEA60000}"/>
    <cellStyle name="Normal 8 5 2 4 4 2" xfId="28145" xr:uid="{00000000-0005-0000-0000-0000CFA60000}"/>
    <cellStyle name="Normal 8 5 2 4 4 3" xfId="45491" xr:uid="{00000000-0005-0000-0000-0000D0A60000}"/>
    <cellStyle name="Normal 8 5 2 4 5" xfId="19472" xr:uid="{00000000-0005-0000-0000-0000D1A60000}"/>
    <cellStyle name="Normal 8 5 2 4 6" xfId="36818" xr:uid="{00000000-0005-0000-0000-0000D2A60000}"/>
    <cellStyle name="Normal 8 5 2 5" xfId="1286" xr:uid="{00000000-0005-0000-0000-0000D3A60000}"/>
    <cellStyle name="Normal 8 5 2 5 2" xfId="7068" xr:uid="{00000000-0005-0000-0000-0000D4A60000}"/>
    <cellStyle name="Normal 8 5 2 5 2 2" xfId="15741" xr:uid="{00000000-0005-0000-0000-0000D5A60000}"/>
    <cellStyle name="Normal 8 5 2 5 2 2 2" xfId="33094" xr:uid="{00000000-0005-0000-0000-0000D6A60000}"/>
    <cellStyle name="Normal 8 5 2 5 2 2 3" xfId="50440" xr:uid="{00000000-0005-0000-0000-0000D7A60000}"/>
    <cellStyle name="Normal 8 5 2 5 2 3" xfId="24421" xr:uid="{00000000-0005-0000-0000-0000D8A60000}"/>
    <cellStyle name="Normal 8 5 2 5 2 4" xfId="41767" xr:uid="{00000000-0005-0000-0000-0000D9A60000}"/>
    <cellStyle name="Normal 8 5 2 5 3" xfId="4912" xr:uid="{00000000-0005-0000-0000-0000DAA60000}"/>
    <cellStyle name="Normal 8 5 2 5 3 2" xfId="13585" xr:uid="{00000000-0005-0000-0000-0000DBA60000}"/>
    <cellStyle name="Normal 8 5 2 5 3 2 2" xfId="30938" xr:uid="{00000000-0005-0000-0000-0000DCA60000}"/>
    <cellStyle name="Normal 8 5 2 5 3 2 3" xfId="48284" xr:uid="{00000000-0005-0000-0000-0000DDA60000}"/>
    <cellStyle name="Normal 8 5 2 5 3 3" xfId="22265" xr:uid="{00000000-0005-0000-0000-0000DEA60000}"/>
    <cellStyle name="Normal 8 5 2 5 3 4" xfId="39611" xr:uid="{00000000-0005-0000-0000-0000DFA60000}"/>
    <cellStyle name="Normal 8 5 2 5 4" xfId="9959" xr:uid="{00000000-0005-0000-0000-0000E0A60000}"/>
    <cellStyle name="Normal 8 5 2 5 4 2" xfId="27312" xr:uid="{00000000-0005-0000-0000-0000E1A60000}"/>
    <cellStyle name="Normal 8 5 2 5 4 3" xfId="44658" xr:uid="{00000000-0005-0000-0000-0000E2A60000}"/>
    <cellStyle name="Normal 8 5 2 5 5" xfId="18639" xr:uid="{00000000-0005-0000-0000-0000E3A60000}"/>
    <cellStyle name="Normal 8 5 2 5 6" xfId="35985" xr:uid="{00000000-0005-0000-0000-0000E4A60000}"/>
    <cellStyle name="Normal 8 5 2 6" xfId="6088" xr:uid="{00000000-0005-0000-0000-0000E5A60000}"/>
    <cellStyle name="Normal 8 5 2 6 2" xfId="14761" xr:uid="{00000000-0005-0000-0000-0000E6A60000}"/>
    <cellStyle name="Normal 8 5 2 6 2 2" xfId="32114" xr:uid="{00000000-0005-0000-0000-0000E7A60000}"/>
    <cellStyle name="Normal 8 5 2 6 2 3" xfId="49460" xr:uid="{00000000-0005-0000-0000-0000E8A60000}"/>
    <cellStyle name="Normal 8 5 2 6 3" xfId="23441" xr:uid="{00000000-0005-0000-0000-0000E9A60000}"/>
    <cellStyle name="Normal 8 5 2 6 4" xfId="40787" xr:uid="{00000000-0005-0000-0000-0000EAA60000}"/>
    <cellStyle name="Normal 8 5 2 7" xfId="3099" xr:uid="{00000000-0005-0000-0000-0000EBA60000}"/>
    <cellStyle name="Normal 8 5 2 7 2" xfId="11772" xr:uid="{00000000-0005-0000-0000-0000ECA60000}"/>
    <cellStyle name="Normal 8 5 2 7 2 2" xfId="29125" xr:uid="{00000000-0005-0000-0000-0000EDA60000}"/>
    <cellStyle name="Normal 8 5 2 7 2 3" xfId="46471" xr:uid="{00000000-0005-0000-0000-0000EEA60000}"/>
    <cellStyle name="Normal 8 5 2 7 3" xfId="20452" xr:uid="{00000000-0005-0000-0000-0000EFA60000}"/>
    <cellStyle name="Normal 8 5 2 7 4" xfId="37798" xr:uid="{00000000-0005-0000-0000-0000F0A60000}"/>
    <cellStyle name="Normal 8 5 2 8" xfId="8979" xr:uid="{00000000-0005-0000-0000-0000F1A60000}"/>
    <cellStyle name="Normal 8 5 2 8 2" xfId="26332" xr:uid="{00000000-0005-0000-0000-0000F2A60000}"/>
    <cellStyle name="Normal 8 5 2 8 3" xfId="43678" xr:uid="{00000000-0005-0000-0000-0000F3A60000}"/>
    <cellStyle name="Normal 8 5 2 9" xfId="17659" xr:uid="{00000000-0005-0000-0000-0000F4A60000}"/>
    <cellStyle name="Normal 8 5 3" xfId="208" xr:uid="{00000000-0005-0000-0000-0000F5A60000}"/>
    <cellStyle name="Normal 8 5 3 10" xfId="34907" xr:uid="{00000000-0005-0000-0000-0000F6A60000}"/>
    <cellStyle name="Normal 8 5 3 2" xfId="943" xr:uid="{00000000-0005-0000-0000-0000F7A60000}"/>
    <cellStyle name="Normal 8 5 3 2 2" xfId="2756" xr:uid="{00000000-0005-0000-0000-0000F8A60000}"/>
    <cellStyle name="Normal 8 5 3 2 2 2" xfId="8538" xr:uid="{00000000-0005-0000-0000-0000F9A60000}"/>
    <cellStyle name="Normal 8 5 3 2 2 2 2" xfId="17211" xr:uid="{00000000-0005-0000-0000-0000FAA60000}"/>
    <cellStyle name="Normal 8 5 3 2 2 2 2 2" xfId="34564" xr:uid="{00000000-0005-0000-0000-0000FBA60000}"/>
    <cellStyle name="Normal 8 5 3 2 2 2 2 3" xfId="51910" xr:uid="{00000000-0005-0000-0000-0000FCA60000}"/>
    <cellStyle name="Normal 8 5 3 2 2 2 3" xfId="25891" xr:uid="{00000000-0005-0000-0000-0000FDA60000}"/>
    <cellStyle name="Normal 8 5 3 2 2 2 4" xfId="43237" xr:uid="{00000000-0005-0000-0000-0000FEA60000}"/>
    <cellStyle name="Normal 8 5 3 2 2 3" xfId="4569" xr:uid="{00000000-0005-0000-0000-0000FFA60000}"/>
    <cellStyle name="Normal 8 5 3 2 2 3 2" xfId="13242" xr:uid="{00000000-0005-0000-0000-000000A70000}"/>
    <cellStyle name="Normal 8 5 3 2 2 3 2 2" xfId="30595" xr:uid="{00000000-0005-0000-0000-000001A70000}"/>
    <cellStyle name="Normal 8 5 3 2 2 3 2 3" xfId="47941" xr:uid="{00000000-0005-0000-0000-000002A70000}"/>
    <cellStyle name="Normal 8 5 3 2 2 3 3" xfId="21922" xr:uid="{00000000-0005-0000-0000-000003A70000}"/>
    <cellStyle name="Normal 8 5 3 2 2 3 4" xfId="39268" xr:uid="{00000000-0005-0000-0000-000004A70000}"/>
    <cellStyle name="Normal 8 5 3 2 2 4" xfId="11429" xr:uid="{00000000-0005-0000-0000-000005A70000}"/>
    <cellStyle name="Normal 8 5 3 2 2 4 2" xfId="28782" xr:uid="{00000000-0005-0000-0000-000006A70000}"/>
    <cellStyle name="Normal 8 5 3 2 2 4 3" xfId="46128" xr:uid="{00000000-0005-0000-0000-000007A70000}"/>
    <cellStyle name="Normal 8 5 3 2 2 5" xfId="20109" xr:uid="{00000000-0005-0000-0000-000008A70000}"/>
    <cellStyle name="Normal 8 5 3 2 2 6" xfId="37455" xr:uid="{00000000-0005-0000-0000-000009A70000}"/>
    <cellStyle name="Normal 8 5 3 2 3" xfId="1678" xr:uid="{00000000-0005-0000-0000-00000AA70000}"/>
    <cellStyle name="Normal 8 5 3 2 3 2" xfId="7460" xr:uid="{00000000-0005-0000-0000-00000BA70000}"/>
    <cellStyle name="Normal 8 5 3 2 3 2 2" xfId="16133" xr:uid="{00000000-0005-0000-0000-00000CA70000}"/>
    <cellStyle name="Normal 8 5 3 2 3 2 2 2" xfId="33486" xr:uid="{00000000-0005-0000-0000-00000DA70000}"/>
    <cellStyle name="Normal 8 5 3 2 3 2 2 3" xfId="50832" xr:uid="{00000000-0005-0000-0000-00000EA70000}"/>
    <cellStyle name="Normal 8 5 3 2 3 2 3" xfId="24813" xr:uid="{00000000-0005-0000-0000-00000FA70000}"/>
    <cellStyle name="Normal 8 5 3 2 3 2 4" xfId="42159" xr:uid="{00000000-0005-0000-0000-000010A70000}"/>
    <cellStyle name="Normal 8 5 3 2 3 3" xfId="5304" xr:uid="{00000000-0005-0000-0000-000011A70000}"/>
    <cellStyle name="Normal 8 5 3 2 3 3 2" xfId="13977" xr:uid="{00000000-0005-0000-0000-000012A70000}"/>
    <cellStyle name="Normal 8 5 3 2 3 3 2 2" xfId="31330" xr:uid="{00000000-0005-0000-0000-000013A70000}"/>
    <cellStyle name="Normal 8 5 3 2 3 3 2 3" xfId="48676" xr:uid="{00000000-0005-0000-0000-000014A70000}"/>
    <cellStyle name="Normal 8 5 3 2 3 3 3" xfId="22657" xr:uid="{00000000-0005-0000-0000-000015A70000}"/>
    <cellStyle name="Normal 8 5 3 2 3 3 4" xfId="40003" xr:uid="{00000000-0005-0000-0000-000016A70000}"/>
    <cellStyle name="Normal 8 5 3 2 3 4" xfId="10351" xr:uid="{00000000-0005-0000-0000-000017A70000}"/>
    <cellStyle name="Normal 8 5 3 2 3 4 2" xfId="27704" xr:uid="{00000000-0005-0000-0000-000018A70000}"/>
    <cellStyle name="Normal 8 5 3 2 3 4 3" xfId="45050" xr:uid="{00000000-0005-0000-0000-000019A70000}"/>
    <cellStyle name="Normal 8 5 3 2 3 5" xfId="19031" xr:uid="{00000000-0005-0000-0000-00001AA70000}"/>
    <cellStyle name="Normal 8 5 3 2 3 6" xfId="36377" xr:uid="{00000000-0005-0000-0000-00001BA70000}"/>
    <cellStyle name="Normal 8 5 3 2 4" xfId="6725" xr:uid="{00000000-0005-0000-0000-00001CA70000}"/>
    <cellStyle name="Normal 8 5 3 2 4 2" xfId="15398" xr:uid="{00000000-0005-0000-0000-00001DA70000}"/>
    <cellStyle name="Normal 8 5 3 2 4 2 2" xfId="32751" xr:uid="{00000000-0005-0000-0000-00001EA70000}"/>
    <cellStyle name="Normal 8 5 3 2 4 2 3" xfId="50097" xr:uid="{00000000-0005-0000-0000-00001FA70000}"/>
    <cellStyle name="Normal 8 5 3 2 4 3" xfId="24078" xr:uid="{00000000-0005-0000-0000-000020A70000}"/>
    <cellStyle name="Normal 8 5 3 2 4 4" xfId="41424" xr:uid="{00000000-0005-0000-0000-000021A70000}"/>
    <cellStyle name="Normal 8 5 3 2 5" xfId="3491" xr:uid="{00000000-0005-0000-0000-000022A70000}"/>
    <cellStyle name="Normal 8 5 3 2 5 2" xfId="12164" xr:uid="{00000000-0005-0000-0000-000023A70000}"/>
    <cellStyle name="Normal 8 5 3 2 5 2 2" xfId="29517" xr:uid="{00000000-0005-0000-0000-000024A70000}"/>
    <cellStyle name="Normal 8 5 3 2 5 2 3" xfId="46863" xr:uid="{00000000-0005-0000-0000-000025A70000}"/>
    <cellStyle name="Normal 8 5 3 2 5 3" xfId="20844" xr:uid="{00000000-0005-0000-0000-000026A70000}"/>
    <cellStyle name="Normal 8 5 3 2 5 4" xfId="38190" xr:uid="{00000000-0005-0000-0000-000027A70000}"/>
    <cellStyle name="Normal 8 5 3 2 6" xfId="9616" xr:uid="{00000000-0005-0000-0000-000028A70000}"/>
    <cellStyle name="Normal 8 5 3 2 6 2" xfId="26969" xr:uid="{00000000-0005-0000-0000-000029A70000}"/>
    <cellStyle name="Normal 8 5 3 2 6 3" xfId="44315" xr:uid="{00000000-0005-0000-0000-00002AA70000}"/>
    <cellStyle name="Normal 8 5 3 2 7" xfId="18296" xr:uid="{00000000-0005-0000-0000-00002BA70000}"/>
    <cellStyle name="Normal 8 5 3 2 8" xfId="35642" xr:uid="{00000000-0005-0000-0000-00002CA70000}"/>
    <cellStyle name="Normal 8 5 3 3" xfId="698" xr:uid="{00000000-0005-0000-0000-00002DA70000}"/>
    <cellStyle name="Normal 8 5 3 3 2" xfId="2511" xr:uid="{00000000-0005-0000-0000-00002EA70000}"/>
    <cellStyle name="Normal 8 5 3 3 2 2" xfId="8293" xr:uid="{00000000-0005-0000-0000-00002FA70000}"/>
    <cellStyle name="Normal 8 5 3 3 2 2 2" xfId="16966" xr:uid="{00000000-0005-0000-0000-000030A70000}"/>
    <cellStyle name="Normal 8 5 3 3 2 2 2 2" xfId="34319" xr:uid="{00000000-0005-0000-0000-000031A70000}"/>
    <cellStyle name="Normal 8 5 3 3 2 2 2 3" xfId="51665" xr:uid="{00000000-0005-0000-0000-000032A70000}"/>
    <cellStyle name="Normal 8 5 3 3 2 2 3" xfId="25646" xr:uid="{00000000-0005-0000-0000-000033A70000}"/>
    <cellStyle name="Normal 8 5 3 3 2 2 4" xfId="42992" xr:uid="{00000000-0005-0000-0000-000034A70000}"/>
    <cellStyle name="Normal 8 5 3 3 2 3" xfId="5745" xr:uid="{00000000-0005-0000-0000-000035A70000}"/>
    <cellStyle name="Normal 8 5 3 3 2 3 2" xfId="14418" xr:uid="{00000000-0005-0000-0000-000036A70000}"/>
    <cellStyle name="Normal 8 5 3 3 2 3 2 2" xfId="31771" xr:uid="{00000000-0005-0000-0000-000037A70000}"/>
    <cellStyle name="Normal 8 5 3 3 2 3 2 3" xfId="49117" xr:uid="{00000000-0005-0000-0000-000038A70000}"/>
    <cellStyle name="Normal 8 5 3 3 2 3 3" xfId="23098" xr:uid="{00000000-0005-0000-0000-000039A70000}"/>
    <cellStyle name="Normal 8 5 3 3 2 3 4" xfId="40444" xr:uid="{00000000-0005-0000-0000-00003AA70000}"/>
    <cellStyle name="Normal 8 5 3 3 2 4" xfId="11184" xr:uid="{00000000-0005-0000-0000-00003BA70000}"/>
    <cellStyle name="Normal 8 5 3 3 2 4 2" xfId="28537" xr:uid="{00000000-0005-0000-0000-00003CA70000}"/>
    <cellStyle name="Normal 8 5 3 3 2 4 3" xfId="45883" xr:uid="{00000000-0005-0000-0000-00003DA70000}"/>
    <cellStyle name="Normal 8 5 3 3 2 5" xfId="19864" xr:uid="{00000000-0005-0000-0000-00003EA70000}"/>
    <cellStyle name="Normal 8 5 3 3 2 6" xfId="37210" xr:uid="{00000000-0005-0000-0000-00003FA70000}"/>
    <cellStyle name="Normal 8 5 3 3 3" xfId="6480" xr:uid="{00000000-0005-0000-0000-000040A70000}"/>
    <cellStyle name="Normal 8 5 3 3 3 2" xfId="15153" xr:uid="{00000000-0005-0000-0000-000041A70000}"/>
    <cellStyle name="Normal 8 5 3 3 3 2 2" xfId="32506" xr:uid="{00000000-0005-0000-0000-000042A70000}"/>
    <cellStyle name="Normal 8 5 3 3 3 2 3" xfId="49852" xr:uid="{00000000-0005-0000-0000-000043A70000}"/>
    <cellStyle name="Normal 8 5 3 3 3 3" xfId="23833" xr:uid="{00000000-0005-0000-0000-000044A70000}"/>
    <cellStyle name="Normal 8 5 3 3 3 4" xfId="41179" xr:uid="{00000000-0005-0000-0000-000045A70000}"/>
    <cellStyle name="Normal 8 5 3 3 4" xfId="4324" xr:uid="{00000000-0005-0000-0000-000046A70000}"/>
    <cellStyle name="Normal 8 5 3 3 4 2" xfId="12997" xr:uid="{00000000-0005-0000-0000-000047A70000}"/>
    <cellStyle name="Normal 8 5 3 3 4 2 2" xfId="30350" xr:uid="{00000000-0005-0000-0000-000048A70000}"/>
    <cellStyle name="Normal 8 5 3 3 4 2 3" xfId="47696" xr:uid="{00000000-0005-0000-0000-000049A70000}"/>
    <cellStyle name="Normal 8 5 3 3 4 3" xfId="21677" xr:uid="{00000000-0005-0000-0000-00004AA70000}"/>
    <cellStyle name="Normal 8 5 3 3 4 4" xfId="39023" xr:uid="{00000000-0005-0000-0000-00004BA70000}"/>
    <cellStyle name="Normal 8 5 3 3 5" xfId="9371" xr:uid="{00000000-0005-0000-0000-00004CA70000}"/>
    <cellStyle name="Normal 8 5 3 3 5 2" xfId="26724" xr:uid="{00000000-0005-0000-0000-00004DA70000}"/>
    <cellStyle name="Normal 8 5 3 3 5 3" xfId="44070" xr:uid="{00000000-0005-0000-0000-00004EA70000}"/>
    <cellStyle name="Normal 8 5 3 3 6" xfId="18051" xr:uid="{00000000-0005-0000-0000-00004FA70000}"/>
    <cellStyle name="Normal 8 5 3 3 7" xfId="35397" xr:uid="{00000000-0005-0000-0000-000050A70000}"/>
    <cellStyle name="Normal 8 5 3 4" xfId="2021" xr:uid="{00000000-0005-0000-0000-000051A70000}"/>
    <cellStyle name="Normal 8 5 3 4 2" xfId="7803" xr:uid="{00000000-0005-0000-0000-000052A70000}"/>
    <cellStyle name="Normal 8 5 3 4 2 2" xfId="16476" xr:uid="{00000000-0005-0000-0000-000053A70000}"/>
    <cellStyle name="Normal 8 5 3 4 2 2 2" xfId="33829" xr:uid="{00000000-0005-0000-0000-000054A70000}"/>
    <cellStyle name="Normal 8 5 3 4 2 2 3" xfId="51175" xr:uid="{00000000-0005-0000-0000-000055A70000}"/>
    <cellStyle name="Normal 8 5 3 4 2 3" xfId="25156" xr:uid="{00000000-0005-0000-0000-000056A70000}"/>
    <cellStyle name="Normal 8 5 3 4 2 4" xfId="42502" xr:uid="{00000000-0005-0000-0000-000057A70000}"/>
    <cellStyle name="Normal 8 5 3 4 3" xfId="3834" xr:uid="{00000000-0005-0000-0000-000058A70000}"/>
    <cellStyle name="Normal 8 5 3 4 3 2" xfId="12507" xr:uid="{00000000-0005-0000-0000-000059A70000}"/>
    <cellStyle name="Normal 8 5 3 4 3 2 2" xfId="29860" xr:uid="{00000000-0005-0000-0000-00005AA70000}"/>
    <cellStyle name="Normal 8 5 3 4 3 2 3" xfId="47206" xr:uid="{00000000-0005-0000-0000-00005BA70000}"/>
    <cellStyle name="Normal 8 5 3 4 3 3" xfId="21187" xr:uid="{00000000-0005-0000-0000-00005CA70000}"/>
    <cellStyle name="Normal 8 5 3 4 3 4" xfId="38533" xr:uid="{00000000-0005-0000-0000-00005DA70000}"/>
    <cellStyle name="Normal 8 5 3 4 4" xfId="10694" xr:uid="{00000000-0005-0000-0000-00005EA70000}"/>
    <cellStyle name="Normal 8 5 3 4 4 2" xfId="28047" xr:uid="{00000000-0005-0000-0000-00005FA70000}"/>
    <cellStyle name="Normal 8 5 3 4 4 3" xfId="45393" xr:uid="{00000000-0005-0000-0000-000060A70000}"/>
    <cellStyle name="Normal 8 5 3 4 5" xfId="19374" xr:uid="{00000000-0005-0000-0000-000061A70000}"/>
    <cellStyle name="Normal 8 5 3 4 6" xfId="36720" xr:uid="{00000000-0005-0000-0000-000062A70000}"/>
    <cellStyle name="Normal 8 5 3 5" xfId="1433" xr:uid="{00000000-0005-0000-0000-000063A70000}"/>
    <cellStyle name="Normal 8 5 3 5 2" xfId="7215" xr:uid="{00000000-0005-0000-0000-000064A70000}"/>
    <cellStyle name="Normal 8 5 3 5 2 2" xfId="15888" xr:uid="{00000000-0005-0000-0000-000065A70000}"/>
    <cellStyle name="Normal 8 5 3 5 2 2 2" xfId="33241" xr:uid="{00000000-0005-0000-0000-000066A70000}"/>
    <cellStyle name="Normal 8 5 3 5 2 2 3" xfId="50587" xr:uid="{00000000-0005-0000-0000-000067A70000}"/>
    <cellStyle name="Normal 8 5 3 5 2 3" xfId="24568" xr:uid="{00000000-0005-0000-0000-000068A70000}"/>
    <cellStyle name="Normal 8 5 3 5 2 4" xfId="41914" xr:uid="{00000000-0005-0000-0000-000069A70000}"/>
    <cellStyle name="Normal 8 5 3 5 3" xfId="5059" xr:uid="{00000000-0005-0000-0000-00006AA70000}"/>
    <cellStyle name="Normal 8 5 3 5 3 2" xfId="13732" xr:uid="{00000000-0005-0000-0000-00006BA70000}"/>
    <cellStyle name="Normal 8 5 3 5 3 2 2" xfId="31085" xr:uid="{00000000-0005-0000-0000-00006CA70000}"/>
    <cellStyle name="Normal 8 5 3 5 3 2 3" xfId="48431" xr:uid="{00000000-0005-0000-0000-00006DA70000}"/>
    <cellStyle name="Normal 8 5 3 5 3 3" xfId="22412" xr:uid="{00000000-0005-0000-0000-00006EA70000}"/>
    <cellStyle name="Normal 8 5 3 5 3 4" xfId="39758" xr:uid="{00000000-0005-0000-0000-00006FA70000}"/>
    <cellStyle name="Normal 8 5 3 5 4" xfId="10106" xr:uid="{00000000-0005-0000-0000-000070A70000}"/>
    <cellStyle name="Normal 8 5 3 5 4 2" xfId="27459" xr:uid="{00000000-0005-0000-0000-000071A70000}"/>
    <cellStyle name="Normal 8 5 3 5 4 3" xfId="44805" xr:uid="{00000000-0005-0000-0000-000072A70000}"/>
    <cellStyle name="Normal 8 5 3 5 5" xfId="18786" xr:uid="{00000000-0005-0000-0000-000073A70000}"/>
    <cellStyle name="Normal 8 5 3 5 6" xfId="36132" xr:uid="{00000000-0005-0000-0000-000074A70000}"/>
    <cellStyle name="Normal 8 5 3 6" xfId="5990" xr:uid="{00000000-0005-0000-0000-000075A70000}"/>
    <cellStyle name="Normal 8 5 3 6 2" xfId="14663" xr:uid="{00000000-0005-0000-0000-000076A70000}"/>
    <cellStyle name="Normal 8 5 3 6 2 2" xfId="32016" xr:uid="{00000000-0005-0000-0000-000077A70000}"/>
    <cellStyle name="Normal 8 5 3 6 2 3" xfId="49362" xr:uid="{00000000-0005-0000-0000-000078A70000}"/>
    <cellStyle name="Normal 8 5 3 6 3" xfId="23343" xr:uid="{00000000-0005-0000-0000-000079A70000}"/>
    <cellStyle name="Normal 8 5 3 6 4" xfId="40689" xr:uid="{00000000-0005-0000-0000-00007AA70000}"/>
    <cellStyle name="Normal 8 5 3 7" xfId="3246" xr:uid="{00000000-0005-0000-0000-00007BA70000}"/>
    <cellStyle name="Normal 8 5 3 7 2" xfId="11919" xr:uid="{00000000-0005-0000-0000-00007CA70000}"/>
    <cellStyle name="Normal 8 5 3 7 2 2" xfId="29272" xr:uid="{00000000-0005-0000-0000-00007DA70000}"/>
    <cellStyle name="Normal 8 5 3 7 2 3" xfId="46618" xr:uid="{00000000-0005-0000-0000-00007EA70000}"/>
    <cellStyle name="Normal 8 5 3 7 3" xfId="20599" xr:uid="{00000000-0005-0000-0000-00007FA70000}"/>
    <cellStyle name="Normal 8 5 3 7 4" xfId="37945" xr:uid="{00000000-0005-0000-0000-000080A70000}"/>
    <cellStyle name="Normal 8 5 3 8" xfId="8881" xr:uid="{00000000-0005-0000-0000-000081A70000}"/>
    <cellStyle name="Normal 8 5 3 8 2" xfId="26234" xr:uid="{00000000-0005-0000-0000-000082A70000}"/>
    <cellStyle name="Normal 8 5 3 8 3" xfId="43580" xr:uid="{00000000-0005-0000-0000-000083A70000}"/>
    <cellStyle name="Normal 8 5 3 9" xfId="17561" xr:uid="{00000000-0005-0000-0000-000084A70000}"/>
    <cellStyle name="Normal 8 5 4" xfId="796" xr:uid="{00000000-0005-0000-0000-000085A70000}"/>
    <cellStyle name="Normal 8 5 4 2" xfId="2609" xr:uid="{00000000-0005-0000-0000-000086A70000}"/>
    <cellStyle name="Normal 8 5 4 2 2" xfId="8391" xr:uid="{00000000-0005-0000-0000-000087A70000}"/>
    <cellStyle name="Normal 8 5 4 2 2 2" xfId="17064" xr:uid="{00000000-0005-0000-0000-000088A70000}"/>
    <cellStyle name="Normal 8 5 4 2 2 2 2" xfId="34417" xr:uid="{00000000-0005-0000-0000-000089A70000}"/>
    <cellStyle name="Normal 8 5 4 2 2 2 3" xfId="51763" xr:uid="{00000000-0005-0000-0000-00008AA70000}"/>
    <cellStyle name="Normal 8 5 4 2 2 3" xfId="25744" xr:uid="{00000000-0005-0000-0000-00008BA70000}"/>
    <cellStyle name="Normal 8 5 4 2 2 4" xfId="43090" xr:uid="{00000000-0005-0000-0000-00008CA70000}"/>
    <cellStyle name="Normal 8 5 4 2 3" xfId="4422" xr:uid="{00000000-0005-0000-0000-00008DA70000}"/>
    <cellStyle name="Normal 8 5 4 2 3 2" xfId="13095" xr:uid="{00000000-0005-0000-0000-00008EA70000}"/>
    <cellStyle name="Normal 8 5 4 2 3 2 2" xfId="30448" xr:uid="{00000000-0005-0000-0000-00008FA70000}"/>
    <cellStyle name="Normal 8 5 4 2 3 2 3" xfId="47794" xr:uid="{00000000-0005-0000-0000-000090A70000}"/>
    <cellStyle name="Normal 8 5 4 2 3 3" xfId="21775" xr:uid="{00000000-0005-0000-0000-000091A70000}"/>
    <cellStyle name="Normal 8 5 4 2 3 4" xfId="39121" xr:uid="{00000000-0005-0000-0000-000092A70000}"/>
    <cellStyle name="Normal 8 5 4 2 4" xfId="11282" xr:uid="{00000000-0005-0000-0000-000093A70000}"/>
    <cellStyle name="Normal 8 5 4 2 4 2" xfId="28635" xr:uid="{00000000-0005-0000-0000-000094A70000}"/>
    <cellStyle name="Normal 8 5 4 2 4 3" xfId="45981" xr:uid="{00000000-0005-0000-0000-000095A70000}"/>
    <cellStyle name="Normal 8 5 4 2 5" xfId="19962" xr:uid="{00000000-0005-0000-0000-000096A70000}"/>
    <cellStyle name="Normal 8 5 4 2 6" xfId="37308" xr:uid="{00000000-0005-0000-0000-000097A70000}"/>
    <cellStyle name="Normal 8 5 4 3" xfId="1531" xr:uid="{00000000-0005-0000-0000-000098A70000}"/>
    <cellStyle name="Normal 8 5 4 3 2" xfId="7313" xr:uid="{00000000-0005-0000-0000-000099A70000}"/>
    <cellStyle name="Normal 8 5 4 3 2 2" xfId="15986" xr:uid="{00000000-0005-0000-0000-00009AA70000}"/>
    <cellStyle name="Normal 8 5 4 3 2 2 2" xfId="33339" xr:uid="{00000000-0005-0000-0000-00009BA70000}"/>
    <cellStyle name="Normal 8 5 4 3 2 2 3" xfId="50685" xr:uid="{00000000-0005-0000-0000-00009CA70000}"/>
    <cellStyle name="Normal 8 5 4 3 2 3" xfId="24666" xr:uid="{00000000-0005-0000-0000-00009DA70000}"/>
    <cellStyle name="Normal 8 5 4 3 2 4" xfId="42012" xr:uid="{00000000-0005-0000-0000-00009EA70000}"/>
    <cellStyle name="Normal 8 5 4 3 3" xfId="5157" xr:uid="{00000000-0005-0000-0000-00009FA70000}"/>
    <cellStyle name="Normal 8 5 4 3 3 2" xfId="13830" xr:uid="{00000000-0005-0000-0000-0000A0A70000}"/>
    <cellStyle name="Normal 8 5 4 3 3 2 2" xfId="31183" xr:uid="{00000000-0005-0000-0000-0000A1A70000}"/>
    <cellStyle name="Normal 8 5 4 3 3 2 3" xfId="48529" xr:uid="{00000000-0005-0000-0000-0000A2A70000}"/>
    <cellStyle name="Normal 8 5 4 3 3 3" xfId="22510" xr:uid="{00000000-0005-0000-0000-0000A3A70000}"/>
    <cellStyle name="Normal 8 5 4 3 3 4" xfId="39856" xr:uid="{00000000-0005-0000-0000-0000A4A70000}"/>
    <cellStyle name="Normal 8 5 4 3 4" xfId="10204" xr:uid="{00000000-0005-0000-0000-0000A5A70000}"/>
    <cellStyle name="Normal 8 5 4 3 4 2" xfId="27557" xr:uid="{00000000-0005-0000-0000-0000A6A70000}"/>
    <cellStyle name="Normal 8 5 4 3 4 3" xfId="44903" xr:uid="{00000000-0005-0000-0000-0000A7A70000}"/>
    <cellStyle name="Normal 8 5 4 3 5" xfId="18884" xr:uid="{00000000-0005-0000-0000-0000A8A70000}"/>
    <cellStyle name="Normal 8 5 4 3 6" xfId="36230" xr:uid="{00000000-0005-0000-0000-0000A9A70000}"/>
    <cellStyle name="Normal 8 5 4 4" xfId="6578" xr:uid="{00000000-0005-0000-0000-0000AAA70000}"/>
    <cellStyle name="Normal 8 5 4 4 2" xfId="15251" xr:uid="{00000000-0005-0000-0000-0000ABA70000}"/>
    <cellStyle name="Normal 8 5 4 4 2 2" xfId="32604" xr:uid="{00000000-0005-0000-0000-0000ACA70000}"/>
    <cellStyle name="Normal 8 5 4 4 2 3" xfId="49950" xr:uid="{00000000-0005-0000-0000-0000ADA70000}"/>
    <cellStyle name="Normal 8 5 4 4 3" xfId="23931" xr:uid="{00000000-0005-0000-0000-0000AEA70000}"/>
    <cellStyle name="Normal 8 5 4 4 4" xfId="41277" xr:uid="{00000000-0005-0000-0000-0000AFA70000}"/>
    <cellStyle name="Normal 8 5 4 5" xfId="3344" xr:uid="{00000000-0005-0000-0000-0000B0A70000}"/>
    <cellStyle name="Normal 8 5 4 5 2" xfId="12017" xr:uid="{00000000-0005-0000-0000-0000B1A70000}"/>
    <cellStyle name="Normal 8 5 4 5 2 2" xfId="29370" xr:uid="{00000000-0005-0000-0000-0000B2A70000}"/>
    <cellStyle name="Normal 8 5 4 5 2 3" xfId="46716" xr:uid="{00000000-0005-0000-0000-0000B3A70000}"/>
    <cellStyle name="Normal 8 5 4 5 3" xfId="20697" xr:uid="{00000000-0005-0000-0000-0000B4A70000}"/>
    <cellStyle name="Normal 8 5 4 5 4" xfId="38043" xr:uid="{00000000-0005-0000-0000-0000B5A70000}"/>
    <cellStyle name="Normal 8 5 4 6" xfId="9469" xr:uid="{00000000-0005-0000-0000-0000B6A70000}"/>
    <cellStyle name="Normal 8 5 4 6 2" xfId="26822" xr:uid="{00000000-0005-0000-0000-0000B7A70000}"/>
    <cellStyle name="Normal 8 5 4 6 3" xfId="44168" xr:uid="{00000000-0005-0000-0000-0000B8A70000}"/>
    <cellStyle name="Normal 8 5 4 7" xfId="18149" xr:uid="{00000000-0005-0000-0000-0000B9A70000}"/>
    <cellStyle name="Normal 8 5 4 8" xfId="35495" xr:uid="{00000000-0005-0000-0000-0000BAA70000}"/>
    <cellStyle name="Normal 8 5 5" xfId="453" xr:uid="{00000000-0005-0000-0000-0000BBA70000}"/>
    <cellStyle name="Normal 8 5 5 2" xfId="2266" xr:uid="{00000000-0005-0000-0000-0000BCA70000}"/>
    <cellStyle name="Normal 8 5 5 2 2" xfId="8048" xr:uid="{00000000-0005-0000-0000-0000BDA70000}"/>
    <cellStyle name="Normal 8 5 5 2 2 2" xfId="16721" xr:uid="{00000000-0005-0000-0000-0000BEA70000}"/>
    <cellStyle name="Normal 8 5 5 2 2 2 2" xfId="34074" xr:uid="{00000000-0005-0000-0000-0000BFA70000}"/>
    <cellStyle name="Normal 8 5 5 2 2 2 3" xfId="51420" xr:uid="{00000000-0005-0000-0000-0000C0A70000}"/>
    <cellStyle name="Normal 8 5 5 2 2 3" xfId="25401" xr:uid="{00000000-0005-0000-0000-0000C1A70000}"/>
    <cellStyle name="Normal 8 5 5 2 2 4" xfId="42747" xr:uid="{00000000-0005-0000-0000-0000C2A70000}"/>
    <cellStyle name="Normal 8 5 5 2 3" xfId="5549" xr:uid="{00000000-0005-0000-0000-0000C3A70000}"/>
    <cellStyle name="Normal 8 5 5 2 3 2" xfId="14222" xr:uid="{00000000-0005-0000-0000-0000C4A70000}"/>
    <cellStyle name="Normal 8 5 5 2 3 2 2" xfId="31575" xr:uid="{00000000-0005-0000-0000-0000C5A70000}"/>
    <cellStyle name="Normal 8 5 5 2 3 2 3" xfId="48921" xr:uid="{00000000-0005-0000-0000-0000C6A70000}"/>
    <cellStyle name="Normal 8 5 5 2 3 3" xfId="22902" xr:uid="{00000000-0005-0000-0000-0000C7A70000}"/>
    <cellStyle name="Normal 8 5 5 2 3 4" xfId="40248" xr:uid="{00000000-0005-0000-0000-0000C8A70000}"/>
    <cellStyle name="Normal 8 5 5 2 4" xfId="10939" xr:uid="{00000000-0005-0000-0000-0000C9A70000}"/>
    <cellStyle name="Normal 8 5 5 2 4 2" xfId="28292" xr:uid="{00000000-0005-0000-0000-0000CAA70000}"/>
    <cellStyle name="Normal 8 5 5 2 4 3" xfId="45638" xr:uid="{00000000-0005-0000-0000-0000CBA70000}"/>
    <cellStyle name="Normal 8 5 5 2 5" xfId="19619" xr:uid="{00000000-0005-0000-0000-0000CCA70000}"/>
    <cellStyle name="Normal 8 5 5 2 6" xfId="36965" xr:uid="{00000000-0005-0000-0000-0000CDA70000}"/>
    <cellStyle name="Normal 8 5 5 3" xfId="6235" xr:uid="{00000000-0005-0000-0000-0000CEA70000}"/>
    <cellStyle name="Normal 8 5 5 3 2" xfId="14908" xr:uid="{00000000-0005-0000-0000-0000CFA70000}"/>
    <cellStyle name="Normal 8 5 5 3 2 2" xfId="32261" xr:uid="{00000000-0005-0000-0000-0000D0A70000}"/>
    <cellStyle name="Normal 8 5 5 3 2 3" xfId="49607" xr:uid="{00000000-0005-0000-0000-0000D1A70000}"/>
    <cellStyle name="Normal 8 5 5 3 3" xfId="23588" xr:uid="{00000000-0005-0000-0000-0000D2A70000}"/>
    <cellStyle name="Normal 8 5 5 3 4" xfId="40934" xr:uid="{00000000-0005-0000-0000-0000D3A70000}"/>
    <cellStyle name="Normal 8 5 5 4" xfId="4079" xr:uid="{00000000-0005-0000-0000-0000D4A70000}"/>
    <cellStyle name="Normal 8 5 5 4 2" xfId="12752" xr:uid="{00000000-0005-0000-0000-0000D5A70000}"/>
    <cellStyle name="Normal 8 5 5 4 2 2" xfId="30105" xr:uid="{00000000-0005-0000-0000-0000D6A70000}"/>
    <cellStyle name="Normal 8 5 5 4 2 3" xfId="47451" xr:uid="{00000000-0005-0000-0000-0000D7A70000}"/>
    <cellStyle name="Normal 8 5 5 4 3" xfId="21432" xr:uid="{00000000-0005-0000-0000-0000D8A70000}"/>
    <cellStyle name="Normal 8 5 5 4 4" xfId="38778" xr:uid="{00000000-0005-0000-0000-0000D9A70000}"/>
    <cellStyle name="Normal 8 5 5 5" xfId="9126" xr:uid="{00000000-0005-0000-0000-0000DAA70000}"/>
    <cellStyle name="Normal 8 5 5 5 2" xfId="26479" xr:uid="{00000000-0005-0000-0000-0000DBA70000}"/>
    <cellStyle name="Normal 8 5 5 5 3" xfId="43825" xr:uid="{00000000-0005-0000-0000-0000DCA70000}"/>
    <cellStyle name="Normal 8 5 5 6" xfId="17806" xr:uid="{00000000-0005-0000-0000-0000DDA70000}"/>
    <cellStyle name="Normal 8 5 5 7" xfId="35152" xr:uid="{00000000-0005-0000-0000-0000DEA70000}"/>
    <cellStyle name="Normal 8 5 6" xfId="1874" xr:uid="{00000000-0005-0000-0000-0000DFA70000}"/>
    <cellStyle name="Normal 8 5 6 2" xfId="7656" xr:uid="{00000000-0005-0000-0000-0000E0A70000}"/>
    <cellStyle name="Normal 8 5 6 2 2" xfId="16329" xr:uid="{00000000-0005-0000-0000-0000E1A70000}"/>
    <cellStyle name="Normal 8 5 6 2 2 2" xfId="33682" xr:uid="{00000000-0005-0000-0000-0000E2A70000}"/>
    <cellStyle name="Normal 8 5 6 2 2 3" xfId="51028" xr:uid="{00000000-0005-0000-0000-0000E3A70000}"/>
    <cellStyle name="Normal 8 5 6 2 3" xfId="25009" xr:uid="{00000000-0005-0000-0000-0000E4A70000}"/>
    <cellStyle name="Normal 8 5 6 2 4" xfId="42355" xr:uid="{00000000-0005-0000-0000-0000E5A70000}"/>
    <cellStyle name="Normal 8 5 6 3" xfId="3687" xr:uid="{00000000-0005-0000-0000-0000E6A70000}"/>
    <cellStyle name="Normal 8 5 6 3 2" xfId="12360" xr:uid="{00000000-0005-0000-0000-0000E7A70000}"/>
    <cellStyle name="Normal 8 5 6 3 2 2" xfId="29713" xr:uid="{00000000-0005-0000-0000-0000E8A70000}"/>
    <cellStyle name="Normal 8 5 6 3 2 3" xfId="47059" xr:uid="{00000000-0005-0000-0000-0000E9A70000}"/>
    <cellStyle name="Normal 8 5 6 3 3" xfId="21040" xr:uid="{00000000-0005-0000-0000-0000EAA70000}"/>
    <cellStyle name="Normal 8 5 6 3 4" xfId="38386" xr:uid="{00000000-0005-0000-0000-0000EBA70000}"/>
    <cellStyle name="Normal 8 5 6 4" xfId="10547" xr:uid="{00000000-0005-0000-0000-0000ECA70000}"/>
    <cellStyle name="Normal 8 5 6 4 2" xfId="27900" xr:uid="{00000000-0005-0000-0000-0000EDA70000}"/>
    <cellStyle name="Normal 8 5 6 4 3" xfId="45246" xr:uid="{00000000-0005-0000-0000-0000EEA70000}"/>
    <cellStyle name="Normal 8 5 6 5" xfId="19227" xr:uid="{00000000-0005-0000-0000-0000EFA70000}"/>
    <cellStyle name="Normal 8 5 6 6" xfId="36573" xr:uid="{00000000-0005-0000-0000-0000F0A70000}"/>
    <cellStyle name="Normal 8 5 7" xfId="1188" xr:uid="{00000000-0005-0000-0000-0000F1A70000}"/>
    <cellStyle name="Normal 8 5 7 2" xfId="6970" xr:uid="{00000000-0005-0000-0000-0000F2A70000}"/>
    <cellStyle name="Normal 8 5 7 2 2" xfId="15643" xr:uid="{00000000-0005-0000-0000-0000F3A70000}"/>
    <cellStyle name="Normal 8 5 7 2 2 2" xfId="32996" xr:uid="{00000000-0005-0000-0000-0000F4A70000}"/>
    <cellStyle name="Normal 8 5 7 2 2 3" xfId="50342" xr:uid="{00000000-0005-0000-0000-0000F5A70000}"/>
    <cellStyle name="Normal 8 5 7 2 3" xfId="24323" xr:uid="{00000000-0005-0000-0000-0000F6A70000}"/>
    <cellStyle name="Normal 8 5 7 2 4" xfId="41669" xr:uid="{00000000-0005-0000-0000-0000F7A70000}"/>
    <cellStyle name="Normal 8 5 7 3" xfId="4814" xr:uid="{00000000-0005-0000-0000-0000F8A70000}"/>
    <cellStyle name="Normal 8 5 7 3 2" xfId="13487" xr:uid="{00000000-0005-0000-0000-0000F9A70000}"/>
    <cellStyle name="Normal 8 5 7 3 2 2" xfId="30840" xr:uid="{00000000-0005-0000-0000-0000FAA70000}"/>
    <cellStyle name="Normal 8 5 7 3 2 3" xfId="48186" xr:uid="{00000000-0005-0000-0000-0000FBA70000}"/>
    <cellStyle name="Normal 8 5 7 3 3" xfId="22167" xr:uid="{00000000-0005-0000-0000-0000FCA70000}"/>
    <cellStyle name="Normal 8 5 7 3 4" xfId="39513" xr:uid="{00000000-0005-0000-0000-0000FDA70000}"/>
    <cellStyle name="Normal 8 5 7 4" xfId="9861" xr:uid="{00000000-0005-0000-0000-0000FEA70000}"/>
    <cellStyle name="Normal 8 5 7 4 2" xfId="27214" xr:uid="{00000000-0005-0000-0000-0000FFA70000}"/>
    <cellStyle name="Normal 8 5 7 4 3" xfId="44560" xr:uid="{00000000-0005-0000-0000-000000A80000}"/>
    <cellStyle name="Normal 8 5 7 5" xfId="18541" xr:uid="{00000000-0005-0000-0000-000001A80000}"/>
    <cellStyle name="Normal 8 5 7 6" xfId="35887" xr:uid="{00000000-0005-0000-0000-000002A80000}"/>
    <cellStyle name="Normal 8 5 8" xfId="5843" xr:uid="{00000000-0005-0000-0000-000003A80000}"/>
    <cellStyle name="Normal 8 5 8 2" xfId="14516" xr:uid="{00000000-0005-0000-0000-000004A80000}"/>
    <cellStyle name="Normal 8 5 8 2 2" xfId="31869" xr:uid="{00000000-0005-0000-0000-000005A80000}"/>
    <cellStyle name="Normal 8 5 8 2 3" xfId="49215" xr:uid="{00000000-0005-0000-0000-000006A80000}"/>
    <cellStyle name="Normal 8 5 8 3" xfId="23196" xr:uid="{00000000-0005-0000-0000-000007A80000}"/>
    <cellStyle name="Normal 8 5 8 4" xfId="40542" xr:uid="{00000000-0005-0000-0000-000008A80000}"/>
    <cellStyle name="Normal 8 5 9" xfId="3001" xr:uid="{00000000-0005-0000-0000-000009A80000}"/>
    <cellStyle name="Normal 8 5 9 2" xfId="11674" xr:uid="{00000000-0005-0000-0000-00000AA80000}"/>
    <cellStyle name="Normal 8 5 9 2 2" xfId="29027" xr:uid="{00000000-0005-0000-0000-00000BA80000}"/>
    <cellStyle name="Normal 8 5 9 2 3" xfId="46373" xr:uid="{00000000-0005-0000-0000-00000CA80000}"/>
    <cellStyle name="Normal 8 5 9 3" xfId="20354" xr:uid="{00000000-0005-0000-0000-00000DA80000}"/>
    <cellStyle name="Normal 8 5 9 4" xfId="37700" xr:uid="{00000000-0005-0000-0000-00000EA80000}"/>
    <cellStyle name="Normal 8 6" xfId="159" xr:uid="{00000000-0005-0000-0000-00000FA80000}"/>
    <cellStyle name="Normal 8 6 10" xfId="17512" xr:uid="{00000000-0005-0000-0000-000010A80000}"/>
    <cellStyle name="Normal 8 6 11" xfId="34858" xr:uid="{00000000-0005-0000-0000-000011A80000}"/>
    <cellStyle name="Normal 8 6 2" xfId="649" xr:uid="{00000000-0005-0000-0000-000012A80000}"/>
    <cellStyle name="Normal 8 6 2 2" xfId="2462" xr:uid="{00000000-0005-0000-0000-000013A80000}"/>
    <cellStyle name="Normal 8 6 2 2 2" xfId="8244" xr:uid="{00000000-0005-0000-0000-000014A80000}"/>
    <cellStyle name="Normal 8 6 2 2 2 2" xfId="16917" xr:uid="{00000000-0005-0000-0000-000015A80000}"/>
    <cellStyle name="Normal 8 6 2 2 2 2 2" xfId="34270" xr:uid="{00000000-0005-0000-0000-000016A80000}"/>
    <cellStyle name="Normal 8 6 2 2 2 2 3" xfId="51616" xr:uid="{00000000-0005-0000-0000-000017A80000}"/>
    <cellStyle name="Normal 8 6 2 2 2 3" xfId="25597" xr:uid="{00000000-0005-0000-0000-000018A80000}"/>
    <cellStyle name="Normal 8 6 2 2 2 4" xfId="42943" xr:uid="{00000000-0005-0000-0000-000019A80000}"/>
    <cellStyle name="Normal 8 6 2 2 3" xfId="4275" xr:uid="{00000000-0005-0000-0000-00001AA80000}"/>
    <cellStyle name="Normal 8 6 2 2 3 2" xfId="12948" xr:uid="{00000000-0005-0000-0000-00001BA80000}"/>
    <cellStyle name="Normal 8 6 2 2 3 2 2" xfId="30301" xr:uid="{00000000-0005-0000-0000-00001CA80000}"/>
    <cellStyle name="Normal 8 6 2 2 3 2 3" xfId="47647" xr:uid="{00000000-0005-0000-0000-00001DA80000}"/>
    <cellStyle name="Normal 8 6 2 2 3 3" xfId="21628" xr:uid="{00000000-0005-0000-0000-00001EA80000}"/>
    <cellStyle name="Normal 8 6 2 2 3 4" xfId="38974" xr:uid="{00000000-0005-0000-0000-00001FA80000}"/>
    <cellStyle name="Normal 8 6 2 2 4" xfId="11135" xr:uid="{00000000-0005-0000-0000-000020A80000}"/>
    <cellStyle name="Normal 8 6 2 2 4 2" xfId="28488" xr:uid="{00000000-0005-0000-0000-000021A80000}"/>
    <cellStyle name="Normal 8 6 2 2 4 3" xfId="45834" xr:uid="{00000000-0005-0000-0000-000022A80000}"/>
    <cellStyle name="Normal 8 6 2 2 5" xfId="19815" xr:uid="{00000000-0005-0000-0000-000023A80000}"/>
    <cellStyle name="Normal 8 6 2 2 6" xfId="37161" xr:uid="{00000000-0005-0000-0000-000024A80000}"/>
    <cellStyle name="Normal 8 6 2 3" xfId="1384" xr:uid="{00000000-0005-0000-0000-000025A80000}"/>
    <cellStyle name="Normal 8 6 2 3 2" xfId="7166" xr:uid="{00000000-0005-0000-0000-000026A80000}"/>
    <cellStyle name="Normal 8 6 2 3 2 2" xfId="15839" xr:uid="{00000000-0005-0000-0000-000027A80000}"/>
    <cellStyle name="Normal 8 6 2 3 2 2 2" xfId="33192" xr:uid="{00000000-0005-0000-0000-000028A80000}"/>
    <cellStyle name="Normal 8 6 2 3 2 2 3" xfId="50538" xr:uid="{00000000-0005-0000-0000-000029A80000}"/>
    <cellStyle name="Normal 8 6 2 3 2 3" xfId="24519" xr:uid="{00000000-0005-0000-0000-00002AA80000}"/>
    <cellStyle name="Normal 8 6 2 3 2 4" xfId="41865" xr:uid="{00000000-0005-0000-0000-00002BA80000}"/>
    <cellStyle name="Normal 8 6 2 3 3" xfId="5010" xr:uid="{00000000-0005-0000-0000-00002CA80000}"/>
    <cellStyle name="Normal 8 6 2 3 3 2" xfId="13683" xr:uid="{00000000-0005-0000-0000-00002DA80000}"/>
    <cellStyle name="Normal 8 6 2 3 3 2 2" xfId="31036" xr:uid="{00000000-0005-0000-0000-00002EA80000}"/>
    <cellStyle name="Normal 8 6 2 3 3 2 3" xfId="48382" xr:uid="{00000000-0005-0000-0000-00002FA80000}"/>
    <cellStyle name="Normal 8 6 2 3 3 3" xfId="22363" xr:uid="{00000000-0005-0000-0000-000030A80000}"/>
    <cellStyle name="Normal 8 6 2 3 3 4" xfId="39709" xr:uid="{00000000-0005-0000-0000-000031A80000}"/>
    <cellStyle name="Normal 8 6 2 3 4" xfId="10057" xr:uid="{00000000-0005-0000-0000-000032A80000}"/>
    <cellStyle name="Normal 8 6 2 3 4 2" xfId="27410" xr:uid="{00000000-0005-0000-0000-000033A80000}"/>
    <cellStyle name="Normal 8 6 2 3 4 3" xfId="44756" xr:uid="{00000000-0005-0000-0000-000034A80000}"/>
    <cellStyle name="Normal 8 6 2 3 5" xfId="18737" xr:uid="{00000000-0005-0000-0000-000035A80000}"/>
    <cellStyle name="Normal 8 6 2 3 6" xfId="36083" xr:uid="{00000000-0005-0000-0000-000036A80000}"/>
    <cellStyle name="Normal 8 6 2 4" xfId="6431" xr:uid="{00000000-0005-0000-0000-000037A80000}"/>
    <cellStyle name="Normal 8 6 2 4 2" xfId="15104" xr:uid="{00000000-0005-0000-0000-000038A80000}"/>
    <cellStyle name="Normal 8 6 2 4 2 2" xfId="32457" xr:uid="{00000000-0005-0000-0000-000039A80000}"/>
    <cellStyle name="Normal 8 6 2 4 2 3" xfId="49803" xr:uid="{00000000-0005-0000-0000-00003AA80000}"/>
    <cellStyle name="Normal 8 6 2 4 3" xfId="23784" xr:uid="{00000000-0005-0000-0000-00003BA80000}"/>
    <cellStyle name="Normal 8 6 2 4 4" xfId="41130" xr:uid="{00000000-0005-0000-0000-00003CA80000}"/>
    <cellStyle name="Normal 8 6 2 5" xfId="3197" xr:uid="{00000000-0005-0000-0000-00003DA80000}"/>
    <cellStyle name="Normal 8 6 2 5 2" xfId="11870" xr:uid="{00000000-0005-0000-0000-00003EA80000}"/>
    <cellStyle name="Normal 8 6 2 5 2 2" xfId="29223" xr:uid="{00000000-0005-0000-0000-00003FA80000}"/>
    <cellStyle name="Normal 8 6 2 5 2 3" xfId="46569" xr:uid="{00000000-0005-0000-0000-000040A80000}"/>
    <cellStyle name="Normal 8 6 2 5 3" xfId="20550" xr:uid="{00000000-0005-0000-0000-000041A80000}"/>
    <cellStyle name="Normal 8 6 2 5 4" xfId="37896" xr:uid="{00000000-0005-0000-0000-000042A80000}"/>
    <cellStyle name="Normal 8 6 2 6" xfId="9322" xr:uid="{00000000-0005-0000-0000-000043A80000}"/>
    <cellStyle name="Normal 8 6 2 6 2" xfId="26675" xr:uid="{00000000-0005-0000-0000-000044A80000}"/>
    <cellStyle name="Normal 8 6 2 6 3" xfId="44021" xr:uid="{00000000-0005-0000-0000-000045A80000}"/>
    <cellStyle name="Normal 8 6 2 7" xfId="18002" xr:uid="{00000000-0005-0000-0000-000046A80000}"/>
    <cellStyle name="Normal 8 6 2 8" xfId="35348" xr:uid="{00000000-0005-0000-0000-000047A80000}"/>
    <cellStyle name="Normal 8 6 3" xfId="894" xr:uid="{00000000-0005-0000-0000-000048A80000}"/>
    <cellStyle name="Normal 8 6 3 2" xfId="2707" xr:uid="{00000000-0005-0000-0000-000049A80000}"/>
    <cellStyle name="Normal 8 6 3 2 2" xfId="8489" xr:uid="{00000000-0005-0000-0000-00004AA80000}"/>
    <cellStyle name="Normal 8 6 3 2 2 2" xfId="17162" xr:uid="{00000000-0005-0000-0000-00004BA80000}"/>
    <cellStyle name="Normal 8 6 3 2 2 2 2" xfId="34515" xr:uid="{00000000-0005-0000-0000-00004CA80000}"/>
    <cellStyle name="Normal 8 6 3 2 2 2 3" xfId="51861" xr:uid="{00000000-0005-0000-0000-00004DA80000}"/>
    <cellStyle name="Normal 8 6 3 2 2 3" xfId="25842" xr:uid="{00000000-0005-0000-0000-00004EA80000}"/>
    <cellStyle name="Normal 8 6 3 2 2 4" xfId="43188" xr:uid="{00000000-0005-0000-0000-00004FA80000}"/>
    <cellStyle name="Normal 8 6 3 2 3" xfId="4520" xr:uid="{00000000-0005-0000-0000-000050A80000}"/>
    <cellStyle name="Normal 8 6 3 2 3 2" xfId="13193" xr:uid="{00000000-0005-0000-0000-000051A80000}"/>
    <cellStyle name="Normal 8 6 3 2 3 2 2" xfId="30546" xr:uid="{00000000-0005-0000-0000-000052A80000}"/>
    <cellStyle name="Normal 8 6 3 2 3 2 3" xfId="47892" xr:uid="{00000000-0005-0000-0000-000053A80000}"/>
    <cellStyle name="Normal 8 6 3 2 3 3" xfId="21873" xr:uid="{00000000-0005-0000-0000-000054A80000}"/>
    <cellStyle name="Normal 8 6 3 2 3 4" xfId="39219" xr:uid="{00000000-0005-0000-0000-000055A80000}"/>
    <cellStyle name="Normal 8 6 3 2 4" xfId="11380" xr:uid="{00000000-0005-0000-0000-000056A80000}"/>
    <cellStyle name="Normal 8 6 3 2 4 2" xfId="28733" xr:uid="{00000000-0005-0000-0000-000057A80000}"/>
    <cellStyle name="Normal 8 6 3 2 4 3" xfId="46079" xr:uid="{00000000-0005-0000-0000-000058A80000}"/>
    <cellStyle name="Normal 8 6 3 2 5" xfId="20060" xr:uid="{00000000-0005-0000-0000-000059A80000}"/>
    <cellStyle name="Normal 8 6 3 2 6" xfId="37406" xr:uid="{00000000-0005-0000-0000-00005AA80000}"/>
    <cellStyle name="Normal 8 6 3 3" xfId="1629" xr:uid="{00000000-0005-0000-0000-00005BA80000}"/>
    <cellStyle name="Normal 8 6 3 3 2" xfId="7411" xr:uid="{00000000-0005-0000-0000-00005CA80000}"/>
    <cellStyle name="Normal 8 6 3 3 2 2" xfId="16084" xr:uid="{00000000-0005-0000-0000-00005DA80000}"/>
    <cellStyle name="Normal 8 6 3 3 2 2 2" xfId="33437" xr:uid="{00000000-0005-0000-0000-00005EA80000}"/>
    <cellStyle name="Normal 8 6 3 3 2 2 3" xfId="50783" xr:uid="{00000000-0005-0000-0000-00005FA80000}"/>
    <cellStyle name="Normal 8 6 3 3 2 3" xfId="24764" xr:uid="{00000000-0005-0000-0000-000060A80000}"/>
    <cellStyle name="Normal 8 6 3 3 2 4" xfId="42110" xr:uid="{00000000-0005-0000-0000-000061A80000}"/>
    <cellStyle name="Normal 8 6 3 3 3" xfId="5255" xr:uid="{00000000-0005-0000-0000-000062A80000}"/>
    <cellStyle name="Normal 8 6 3 3 3 2" xfId="13928" xr:uid="{00000000-0005-0000-0000-000063A80000}"/>
    <cellStyle name="Normal 8 6 3 3 3 2 2" xfId="31281" xr:uid="{00000000-0005-0000-0000-000064A80000}"/>
    <cellStyle name="Normal 8 6 3 3 3 2 3" xfId="48627" xr:uid="{00000000-0005-0000-0000-000065A80000}"/>
    <cellStyle name="Normal 8 6 3 3 3 3" xfId="22608" xr:uid="{00000000-0005-0000-0000-000066A80000}"/>
    <cellStyle name="Normal 8 6 3 3 3 4" xfId="39954" xr:uid="{00000000-0005-0000-0000-000067A80000}"/>
    <cellStyle name="Normal 8 6 3 3 4" xfId="10302" xr:uid="{00000000-0005-0000-0000-000068A80000}"/>
    <cellStyle name="Normal 8 6 3 3 4 2" xfId="27655" xr:uid="{00000000-0005-0000-0000-000069A80000}"/>
    <cellStyle name="Normal 8 6 3 3 4 3" xfId="45001" xr:uid="{00000000-0005-0000-0000-00006AA80000}"/>
    <cellStyle name="Normal 8 6 3 3 5" xfId="18982" xr:uid="{00000000-0005-0000-0000-00006BA80000}"/>
    <cellStyle name="Normal 8 6 3 3 6" xfId="36328" xr:uid="{00000000-0005-0000-0000-00006CA80000}"/>
    <cellStyle name="Normal 8 6 3 4" xfId="6676" xr:uid="{00000000-0005-0000-0000-00006DA80000}"/>
    <cellStyle name="Normal 8 6 3 4 2" xfId="15349" xr:uid="{00000000-0005-0000-0000-00006EA80000}"/>
    <cellStyle name="Normal 8 6 3 4 2 2" xfId="32702" xr:uid="{00000000-0005-0000-0000-00006FA80000}"/>
    <cellStyle name="Normal 8 6 3 4 2 3" xfId="50048" xr:uid="{00000000-0005-0000-0000-000070A80000}"/>
    <cellStyle name="Normal 8 6 3 4 3" xfId="24029" xr:uid="{00000000-0005-0000-0000-000071A80000}"/>
    <cellStyle name="Normal 8 6 3 4 4" xfId="41375" xr:uid="{00000000-0005-0000-0000-000072A80000}"/>
    <cellStyle name="Normal 8 6 3 5" xfId="3442" xr:uid="{00000000-0005-0000-0000-000073A80000}"/>
    <cellStyle name="Normal 8 6 3 5 2" xfId="12115" xr:uid="{00000000-0005-0000-0000-000074A80000}"/>
    <cellStyle name="Normal 8 6 3 5 2 2" xfId="29468" xr:uid="{00000000-0005-0000-0000-000075A80000}"/>
    <cellStyle name="Normal 8 6 3 5 2 3" xfId="46814" xr:uid="{00000000-0005-0000-0000-000076A80000}"/>
    <cellStyle name="Normal 8 6 3 5 3" xfId="20795" xr:uid="{00000000-0005-0000-0000-000077A80000}"/>
    <cellStyle name="Normal 8 6 3 5 4" xfId="38141" xr:uid="{00000000-0005-0000-0000-000078A80000}"/>
    <cellStyle name="Normal 8 6 3 6" xfId="9567" xr:uid="{00000000-0005-0000-0000-000079A80000}"/>
    <cellStyle name="Normal 8 6 3 6 2" xfId="26920" xr:uid="{00000000-0005-0000-0000-00007AA80000}"/>
    <cellStyle name="Normal 8 6 3 6 3" xfId="44266" xr:uid="{00000000-0005-0000-0000-00007BA80000}"/>
    <cellStyle name="Normal 8 6 3 7" xfId="18247" xr:uid="{00000000-0005-0000-0000-00007CA80000}"/>
    <cellStyle name="Normal 8 6 3 8" xfId="35593" xr:uid="{00000000-0005-0000-0000-00007DA80000}"/>
    <cellStyle name="Normal 8 6 4" xfId="404" xr:uid="{00000000-0005-0000-0000-00007EA80000}"/>
    <cellStyle name="Normal 8 6 4 2" xfId="2217" xr:uid="{00000000-0005-0000-0000-00007FA80000}"/>
    <cellStyle name="Normal 8 6 4 2 2" xfId="7999" xr:uid="{00000000-0005-0000-0000-000080A80000}"/>
    <cellStyle name="Normal 8 6 4 2 2 2" xfId="16672" xr:uid="{00000000-0005-0000-0000-000081A80000}"/>
    <cellStyle name="Normal 8 6 4 2 2 2 2" xfId="34025" xr:uid="{00000000-0005-0000-0000-000082A80000}"/>
    <cellStyle name="Normal 8 6 4 2 2 2 3" xfId="51371" xr:uid="{00000000-0005-0000-0000-000083A80000}"/>
    <cellStyle name="Normal 8 6 4 2 2 3" xfId="25352" xr:uid="{00000000-0005-0000-0000-000084A80000}"/>
    <cellStyle name="Normal 8 6 4 2 2 4" xfId="42698" xr:uid="{00000000-0005-0000-0000-000085A80000}"/>
    <cellStyle name="Normal 8 6 4 2 3" xfId="5500" xr:uid="{00000000-0005-0000-0000-000086A80000}"/>
    <cellStyle name="Normal 8 6 4 2 3 2" xfId="14173" xr:uid="{00000000-0005-0000-0000-000087A80000}"/>
    <cellStyle name="Normal 8 6 4 2 3 2 2" xfId="31526" xr:uid="{00000000-0005-0000-0000-000088A80000}"/>
    <cellStyle name="Normal 8 6 4 2 3 2 3" xfId="48872" xr:uid="{00000000-0005-0000-0000-000089A80000}"/>
    <cellStyle name="Normal 8 6 4 2 3 3" xfId="22853" xr:uid="{00000000-0005-0000-0000-00008AA80000}"/>
    <cellStyle name="Normal 8 6 4 2 3 4" xfId="40199" xr:uid="{00000000-0005-0000-0000-00008BA80000}"/>
    <cellStyle name="Normal 8 6 4 2 4" xfId="10890" xr:uid="{00000000-0005-0000-0000-00008CA80000}"/>
    <cellStyle name="Normal 8 6 4 2 4 2" xfId="28243" xr:uid="{00000000-0005-0000-0000-00008DA80000}"/>
    <cellStyle name="Normal 8 6 4 2 4 3" xfId="45589" xr:uid="{00000000-0005-0000-0000-00008EA80000}"/>
    <cellStyle name="Normal 8 6 4 2 5" xfId="19570" xr:uid="{00000000-0005-0000-0000-00008FA80000}"/>
    <cellStyle name="Normal 8 6 4 2 6" xfId="36916" xr:uid="{00000000-0005-0000-0000-000090A80000}"/>
    <cellStyle name="Normal 8 6 4 3" xfId="6186" xr:uid="{00000000-0005-0000-0000-000091A80000}"/>
    <cellStyle name="Normal 8 6 4 3 2" xfId="14859" xr:uid="{00000000-0005-0000-0000-000092A80000}"/>
    <cellStyle name="Normal 8 6 4 3 2 2" xfId="32212" xr:uid="{00000000-0005-0000-0000-000093A80000}"/>
    <cellStyle name="Normal 8 6 4 3 2 3" xfId="49558" xr:uid="{00000000-0005-0000-0000-000094A80000}"/>
    <cellStyle name="Normal 8 6 4 3 3" xfId="23539" xr:uid="{00000000-0005-0000-0000-000095A80000}"/>
    <cellStyle name="Normal 8 6 4 3 4" xfId="40885" xr:uid="{00000000-0005-0000-0000-000096A80000}"/>
    <cellStyle name="Normal 8 6 4 4" xfId="4030" xr:uid="{00000000-0005-0000-0000-000097A80000}"/>
    <cellStyle name="Normal 8 6 4 4 2" xfId="12703" xr:uid="{00000000-0005-0000-0000-000098A80000}"/>
    <cellStyle name="Normal 8 6 4 4 2 2" xfId="30056" xr:uid="{00000000-0005-0000-0000-000099A80000}"/>
    <cellStyle name="Normal 8 6 4 4 2 3" xfId="47402" xr:uid="{00000000-0005-0000-0000-00009AA80000}"/>
    <cellStyle name="Normal 8 6 4 4 3" xfId="21383" xr:uid="{00000000-0005-0000-0000-00009BA80000}"/>
    <cellStyle name="Normal 8 6 4 4 4" xfId="38729" xr:uid="{00000000-0005-0000-0000-00009CA80000}"/>
    <cellStyle name="Normal 8 6 4 5" xfId="9077" xr:uid="{00000000-0005-0000-0000-00009DA80000}"/>
    <cellStyle name="Normal 8 6 4 5 2" xfId="26430" xr:uid="{00000000-0005-0000-0000-00009EA80000}"/>
    <cellStyle name="Normal 8 6 4 5 3" xfId="43776" xr:uid="{00000000-0005-0000-0000-00009FA80000}"/>
    <cellStyle name="Normal 8 6 4 6" xfId="17757" xr:uid="{00000000-0005-0000-0000-0000A0A80000}"/>
    <cellStyle name="Normal 8 6 4 7" xfId="35103" xr:uid="{00000000-0005-0000-0000-0000A1A80000}"/>
    <cellStyle name="Normal 8 6 5" xfId="1972" xr:uid="{00000000-0005-0000-0000-0000A2A80000}"/>
    <cellStyle name="Normal 8 6 5 2" xfId="7754" xr:uid="{00000000-0005-0000-0000-0000A3A80000}"/>
    <cellStyle name="Normal 8 6 5 2 2" xfId="16427" xr:uid="{00000000-0005-0000-0000-0000A4A80000}"/>
    <cellStyle name="Normal 8 6 5 2 2 2" xfId="33780" xr:uid="{00000000-0005-0000-0000-0000A5A80000}"/>
    <cellStyle name="Normal 8 6 5 2 2 3" xfId="51126" xr:uid="{00000000-0005-0000-0000-0000A6A80000}"/>
    <cellStyle name="Normal 8 6 5 2 3" xfId="25107" xr:uid="{00000000-0005-0000-0000-0000A7A80000}"/>
    <cellStyle name="Normal 8 6 5 2 4" xfId="42453" xr:uid="{00000000-0005-0000-0000-0000A8A80000}"/>
    <cellStyle name="Normal 8 6 5 3" xfId="3785" xr:uid="{00000000-0005-0000-0000-0000A9A80000}"/>
    <cellStyle name="Normal 8 6 5 3 2" xfId="12458" xr:uid="{00000000-0005-0000-0000-0000AAA80000}"/>
    <cellStyle name="Normal 8 6 5 3 2 2" xfId="29811" xr:uid="{00000000-0005-0000-0000-0000ABA80000}"/>
    <cellStyle name="Normal 8 6 5 3 2 3" xfId="47157" xr:uid="{00000000-0005-0000-0000-0000ACA80000}"/>
    <cellStyle name="Normal 8 6 5 3 3" xfId="21138" xr:uid="{00000000-0005-0000-0000-0000ADA80000}"/>
    <cellStyle name="Normal 8 6 5 3 4" xfId="38484" xr:uid="{00000000-0005-0000-0000-0000AEA80000}"/>
    <cellStyle name="Normal 8 6 5 4" xfId="10645" xr:uid="{00000000-0005-0000-0000-0000AFA80000}"/>
    <cellStyle name="Normal 8 6 5 4 2" xfId="27998" xr:uid="{00000000-0005-0000-0000-0000B0A80000}"/>
    <cellStyle name="Normal 8 6 5 4 3" xfId="45344" xr:uid="{00000000-0005-0000-0000-0000B1A80000}"/>
    <cellStyle name="Normal 8 6 5 5" xfId="19325" xr:uid="{00000000-0005-0000-0000-0000B2A80000}"/>
    <cellStyle name="Normal 8 6 5 6" xfId="36671" xr:uid="{00000000-0005-0000-0000-0000B3A80000}"/>
    <cellStyle name="Normal 8 6 6" xfId="1139" xr:uid="{00000000-0005-0000-0000-0000B4A80000}"/>
    <cellStyle name="Normal 8 6 6 2" xfId="6921" xr:uid="{00000000-0005-0000-0000-0000B5A80000}"/>
    <cellStyle name="Normal 8 6 6 2 2" xfId="15594" xr:uid="{00000000-0005-0000-0000-0000B6A80000}"/>
    <cellStyle name="Normal 8 6 6 2 2 2" xfId="32947" xr:uid="{00000000-0005-0000-0000-0000B7A80000}"/>
    <cellStyle name="Normal 8 6 6 2 2 3" xfId="50293" xr:uid="{00000000-0005-0000-0000-0000B8A80000}"/>
    <cellStyle name="Normal 8 6 6 2 3" xfId="24274" xr:uid="{00000000-0005-0000-0000-0000B9A80000}"/>
    <cellStyle name="Normal 8 6 6 2 4" xfId="41620" xr:uid="{00000000-0005-0000-0000-0000BAA80000}"/>
    <cellStyle name="Normal 8 6 6 3" xfId="4765" xr:uid="{00000000-0005-0000-0000-0000BBA80000}"/>
    <cellStyle name="Normal 8 6 6 3 2" xfId="13438" xr:uid="{00000000-0005-0000-0000-0000BCA80000}"/>
    <cellStyle name="Normal 8 6 6 3 2 2" xfId="30791" xr:uid="{00000000-0005-0000-0000-0000BDA80000}"/>
    <cellStyle name="Normal 8 6 6 3 2 3" xfId="48137" xr:uid="{00000000-0005-0000-0000-0000BEA80000}"/>
    <cellStyle name="Normal 8 6 6 3 3" xfId="22118" xr:uid="{00000000-0005-0000-0000-0000BFA80000}"/>
    <cellStyle name="Normal 8 6 6 3 4" xfId="39464" xr:uid="{00000000-0005-0000-0000-0000C0A80000}"/>
    <cellStyle name="Normal 8 6 6 4" xfId="9812" xr:uid="{00000000-0005-0000-0000-0000C1A80000}"/>
    <cellStyle name="Normal 8 6 6 4 2" xfId="27165" xr:uid="{00000000-0005-0000-0000-0000C2A80000}"/>
    <cellStyle name="Normal 8 6 6 4 3" xfId="44511" xr:uid="{00000000-0005-0000-0000-0000C3A80000}"/>
    <cellStyle name="Normal 8 6 6 5" xfId="18492" xr:uid="{00000000-0005-0000-0000-0000C4A80000}"/>
    <cellStyle name="Normal 8 6 6 6" xfId="35838" xr:uid="{00000000-0005-0000-0000-0000C5A80000}"/>
    <cellStyle name="Normal 8 6 7" xfId="5941" xr:uid="{00000000-0005-0000-0000-0000C6A80000}"/>
    <cellStyle name="Normal 8 6 7 2" xfId="14614" xr:uid="{00000000-0005-0000-0000-0000C7A80000}"/>
    <cellStyle name="Normal 8 6 7 2 2" xfId="31967" xr:uid="{00000000-0005-0000-0000-0000C8A80000}"/>
    <cellStyle name="Normal 8 6 7 2 3" xfId="49313" xr:uid="{00000000-0005-0000-0000-0000C9A80000}"/>
    <cellStyle name="Normal 8 6 7 3" xfId="23294" xr:uid="{00000000-0005-0000-0000-0000CAA80000}"/>
    <cellStyle name="Normal 8 6 7 4" xfId="40640" xr:uid="{00000000-0005-0000-0000-0000CBA80000}"/>
    <cellStyle name="Normal 8 6 8" xfId="2952" xr:uid="{00000000-0005-0000-0000-0000CCA80000}"/>
    <cellStyle name="Normal 8 6 8 2" xfId="11625" xr:uid="{00000000-0005-0000-0000-0000CDA80000}"/>
    <cellStyle name="Normal 8 6 8 2 2" xfId="28978" xr:uid="{00000000-0005-0000-0000-0000CEA80000}"/>
    <cellStyle name="Normal 8 6 8 2 3" xfId="46324" xr:uid="{00000000-0005-0000-0000-0000CFA80000}"/>
    <cellStyle name="Normal 8 6 8 3" xfId="20305" xr:uid="{00000000-0005-0000-0000-0000D0A80000}"/>
    <cellStyle name="Normal 8 6 8 4" xfId="37651" xr:uid="{00000000-0005-0000-0000-0000D1A80000}"/>
    <cellStyle name="Normal 8 6 9" xfId="8832" xr:uid="{00000000-0005-0000-0000-0000D2A80000}"/>
    <cellStyle name="Normal 8 6 9 2" xfId="26185" xr:uid="{00000000-0005-0000-0000-0000D3A80000}"/>
    <cellStyle name="Normal 8 6 9 3" xfId="43531" xr:uid="{00000000-0005-0000-0000-0000D4A80000}"/>
    <cellStyle name="Normal 8 7" xfId="257" xr:uid="{00000000-0005-0000-0000-0000D5A80000}"/>
    <cellStyle name="Normal 8 7 10" xfId="34956" xr:uid="{00000000-0005-0000-0000-0000D6A80000}"/>
    <cellStyle name="Normal 8 7 2" xfId="992" xr:uid="{00000000-0005-0000-0000-0000D7A80000}"/>
    <cellStyle name="Normal 8 7 2 2" xfId="2805" xr:uid="{00000000-0005-0000-0000-0000D8A80000}"/>
    <cellStyle name="Normal 8 7 2 2 2" xfId="8587" xr:uid="{00000000-0005-0000-0000-0000D9A80000}"/>
    <cellStyle name="Normal 8 7 2 2 2 2" xfId="17260" xr:uid="{00000000-0005-0000-0000-0000DAA80000}"/>
    <cellStyle name="Normal 8 7 2 2 2 2 2" xfId="34613" xr:uid="{00000000-0005-0000-0000-0000DBA80000}"/>
    <cellStyle name="Normal 8 7 2 2 2 2 3" xfId="51959" xr:uid="{00000000-0005-0000-0000-0000DCA80000}"/>
    <cellStyle name="Normal 8 7 2 2 2 3" xfId="25940" xr:uid="{00000000-0005-0000-0000-0000DDA80000}"/>
    <cellStyle name="Normal 8 7 2 2 2 4" xfId="43286" xr:uid="{00000000-0005-0000-0000-0000DEA80000}"/>
    <cellStyle name="Normal 8 7 2 2 3" xfId="4618" xr:uid="{00000000-0005-0000-0000-0000DFA80000}"/>
    <cellStyle name="Normal 8 7 2 2 3 2" xfId="13291" xr:uid="{00000000-0005-0000-0000-0000E0A80000}"/>
    <cellStyle name="Normal 8 7 2 2 3 2 2" xfId="30644" xr:uid="{00000000-0005-0000-0000-0000E1A80000}"/>
    <cellStyle name="Normal 8 7 2 2 3 2 3" xfId="47990" xr:uid="{00000000-0005-0000-0000-0000E2A80000}"/>
    <cellStyle name="Normal 8 7 2 2 3 3" xfId="21971" xr:uid="{00000000-0005-0000-0000-0000E3A80000}"/>
    <cellStyle name="Normal 8 7 2 2 3 4" xfId="39317" xr:uid="{00000000-0005-0000-0000-0000E4A80000}"/>
    <cellStyle name="Normal 8 7 2 2 4" xfId="11478" xr:uid="{00000000-0005-0000-0000-0000E5A80000}"/>
    <cellStyle name="Normal 8 7 2 2 4 2" xfId="28831" xr:uid="{00000000-0005-0000-0000-0000E6A80000}"/>
    <cellStyle name="Normal 8 7 2 2 4 3" xfId="46177" xr:uid="{00000000-0005-0000-0000-0000E7A80000}"/>
    <cellStyle name="Normal 8 7 2 2 5" xfId="20158" xr:uid="{00000000-0005-0000-0000-0000E8A80000}"/>
    <cellStyle name="Normal 8 7 2 2 6" xfId="37504" xr:uid="{00000000-0005-0000-0000-0000E9A80000}"/>
    <cellStyle name="Normal 8 7 2 3" xfId="1727" xr:uid="{00000000-0005-0000-0000-0000EAA80000}"/>
    <cellStyle name="Normal 8 7 2 3 2" xfId="7509" xr:uid="{00000000-0005-0000-0000-0000EBA80000}"/>
    <cellStyle name="Normal 8 7 2 3 2 2" xfId="16182" xr:uid="{00000000-0005-0000-0000-0000ECA80000}"/>
    <cellStyle name="Normal 8 7 2 3 2 2 2" xfId="33535" xr:uid="{00000000-0005-0000-0000-0000EDA80000}"/>
    <cellStyle name="Normal 8 7 2 3 2 2 3" xfId="50881" xr:uid="{00000000-0005-0000-0000-0000EEA80000}"/>
    <cellStyle name="Normal 8 7 2 3 2 3" xfId="24862" xr:uid="{00000000-0005-0000-0000-0000EFA80000}"/>
    <cellStyle name="Normal 8 7 2 3 2 4" xfId="42208" xr:uid="{00000000-0005-0000-0000-0000F0A80000}"/>
    <cellStyle name="Normal 8 7 2 3 3" xfId="5353" xr:uid="{00000000-0005-0000-0000-0000F1A80000}"/>
    <cellStyle name="Normal 8 7 2 3 3 2" xfId="14026" xr:uid="{00000000-0005-0000-0000-0000F2A80000}"/>
    <cellStyle name="Normal 8 7 2 3 3 2 2" xfId="31379" xr:uid="{00000000-0005-0000-0000-0000F3A80000}"/>
    <cellStyle name="Normal 8 7 2 3 3 2 3" xfId="48725" xr:uid="{00000000-0005-0000-0000-0000F4A80000}"/>
    <cellStyle name="Normal 8 7 2 3 3 3" xfId="22706" xr:uid="{00000000-0005-0000-0000-0000F5A80000}"/>
    <cellStyle name="Normal 8 7 2 3 3 4" xfId="40052" xr:uid="{00000000-0005-0000-0000-0000F6A80000}"/>
    <cellStyle name="Normal 8 7 2 3 4" xfId="10400" xr:uid="{00000000-0005-0000-0000-0000F7A80000}"/>
    <cellStyle name="Normal 8 7 2 3 4 2" xfId="27753" xr:uid="{00000000-0005-0000-0000-0000F8A80000}"/>
    <cellStyle name="Normal 8 7 2 3 4 3" xfId="45099" xr:uid="{00000000-0005-0000-0000-0000F9A80000}"/>
    <cellStyle name="Normal 8 7 2 3 5" xfId="19080" xr:uid="{00000000-0005-0000-0000-0000FAA80000}"/>
    <cellStyle name="Normal 8 7 2 3 6" xfId="36426" xr:uid="{00000000-0005-0000-0000-0000FBA80000}"/>
    <cellStyle name="Normal 8 7 2 4" xfId="6774" xr:uid="{00000000-0005-0000-0000-0000FCA80000}"/>
    <cellStyle name="Normal 8 7 2 4 2" xfId="15447" xr:uid="{00000000-0005-0000-0000-0000FDA80000}"/>
    <cellStyle name="Normal 8 7 2 4 2 2" xfId="32800" xr:uid="{00000000-0005-0000-0000-0000FEA80000}"/>
    <cellStyle name="Normal 8 7 2 4 2 3" xfId="50146" xr:uid="{00000000-0005-0000-0000-0000FFA80000}"/>
    <cellStyle name="Normal 8 7 2 4 3" xfId="24127" xr:uid="{00000000-0005-0000-0000-000000A90000}"/>
    <cellStyle name="Normal 8 7 2 4 4" xfId="41473" xr:uid="{00000000-0005-0000-0000-000001A90000}"/>
    <cellStyle name="Normal 8 7 2 5" xfId="3540" xr:uid="{00000000-0005-0000-0000-000002A90000}"/>
    <cellStyle name="Normal 8 7 2 5 2" xfId="12213" xr:uid="{00000000-0005-0000-0000-000003A90000}"/>
    <cellStyle name="Normal 8 7 2 5 2 2" xfId="29566" xr:uid="{00000000-0005-0000-0000-000004A90000}"/>
    <cellStyle name="Normal 8 7 2 5 2 3" xfId="46912" xr:uid="{00000000-0005-0000-0000-000005A90000}"/>
    <cellStyle name="Normal 8 7 2 5 3" xfId="20893" xr:uid="{00000000-0005-0000-0000-000006A90000}"/>
    <cellStyle name="Normal 8 7 2 5 4" xfId="38239" xr:uid="{00000000-0005-0000-0000-000007A90000}"/>
    <cellStyle name="Normal 8 7 2 6" xfId="9665" xr:uid="{00000000-0005-0000-0000-000008A90000}"/>
    <cellStyle name="Normal 8 7 2 6 2" xfId="27018" xr:uid="{00000000-0005-0000-0000-000009A90000}"/>
    <cellStyle name="Normal 8 7 2 6 3" xfId="44364" xr:uid="{00000000-0005-0000-0000-00000AA90000}"/>
    <cellStyle name="Normal 8 7 2 7" xfId="18345" xr:uid="{00000000-0005-0000-0000-00000BA90000}"/>
    <cellStyle name="Normal 8 7 2 8" xfId="35691" xr:uid="{00000000-0005-0000-0000-00000CA90000}"/>
    <cellStyle name="Normal 8 7 3" xfId="502" xr:uid="{00000000-0005-0000-0000-00000DA90000}"/>
    <cellStyle name="Normal 8 7 3 2" xfId="2315" xr:uid="{00000000-0005-0000-0000-00000EA90000}"/>
    <cellStyle name="Normal 8 7 3 2 2" xfId="8097" xr:uid="{00000000-0005-0000-0000-00000FA90000}"/>
    <cellStyle name="Normal 8 7 3 2 2 2" xfId="16770" xr:uid="{00000000-0005-0000-0000-000010A90000}"/>
    <cellStyle name="Normal 8 7 3 2 2 2 2" xfId="34123" xr:uid="{00000000-0005-0000-0000-000011A90000}"/>
    <cellStyle name="Normal 8 7 3 2 2 2 3" xfId="51469" xr:uid="{00000000-0005-0000-0000-000012A90000}"/>
    <cellStyle name="Normal 8 7 3 2 2 3" xfId="25450" xr:uid="{00000000-0005-0000-0000-000013A90000}"/>
    <cellStyle name="Normal 8 7 3 2 2 4" xfId="42796" xr:uid="{00000000-0005-0000-0000-000014A90000}"/>
    <cellStyle name="Normal 8 7 3 2 3" xfId="5598" xr:uid="{00000000-0005-0000-0000-000015A90000}"/>
    <cellStyle name="Normal 8 7 3 2 3 2" xfId="14271" xr:uid="{00000000-0005-0000-0000-000016A90000}"/>
    <cellStyle name="Normal 8 7 3 2 3 2 2" xfId="31624" xr:uid="{00000000-0005-0000-0000-000017A90000}"/>
    <cellStyle name="Normal 8 7 3 2 3 2 3" xfId="48970" xr:uid="{00000000-0005-0000-0000-000018A90000}"/>
    <cellStyle name="Normal 8 7 3 2 3 3" xfId="22951" xr:uid="{00000000-0005-0000-0000-000019A90000}"/>
    <cellStyle name="Normal 8 7 3 2 3 4" xfId="40297" xr:uid="{00000000-0005-0000-0000-00001AA90000}"/>
    <cellStyle name="Normal 8 7 3 2 4" xfId="10988" xr:uid="{00000000-0005-0000-0000-00001BA90000}"/>
    <cellStyle name="Normal 8 7 3 2 4 2" xfId="28341" xr:uid="{00000000-0005-0000-0000-00001CA90000}"/>
    <cellStyle name="Normal 8 7 3 2 4 3" xfId="45687" xr:uid="{00000000-0005-0000-0000-00001DA90000}"/>
    <cellStyle name="Normal 8 7 3 2 5" xfId="19668" xr:uid="{00000000-0005-0000-0000-00001EA90000}"/>
    <cellStyle name="Normal 8 7 3 2 6" xfId="37014" xr:uid="{00000000-0005-0000-0000-00001FA90000}"/>
    <cellStyle name="Normal 8 7 3 3" xfId="6284" xr:uid="{00000000-0005-0000-0000-000020A90000}"/>
    <cellStyle name="Normal 8 7 3 3 2" xfId="14957" xr:uid="{00000000-0005-0000-0000-000021A90000}"/>
    <cellStyle name="Normal 8 7 3 3 2 2" xfId="32310" xr:uid="{00000000-0005-0000-0000-000022A90000}"/>
    <cellStyle name="Normal 8 7 3 3 2 3" xfId="49656" xr:uid="{00000000-0005-0000-0000-000023A90000}"/>
    <cellStyle name="Normal 8 7 3 3 3" xfId="23637" xr:uid="{00000000-0005-0000-0000-000024A90000}"/>
    <cellStyle name="Normal 8 7 3 3 4" xfId="40983" xr:uid="{00000000-0005-0000-0000-000025A90000}"/>
    <cellStyle name="Normal 8 7 3 4" xfId="4128" xr:uid="{00000000-0005-0000-0000-000026A90000}"/>
    <cellStyle name="Normal 8 7 3 4 2" xfId="12801" xr:uid="{00000000-0005-0000-0000-000027A90000}"/>
    <cellStyle name="Normal 8 7 3 4 2 2" xfId="30154" xr:uid="{00000000-0005-0000-0000-000028A90000}"/>
    <cellStyle name="Normal 8 7 3 4 2 3" xfId="47500" xr:uid="{00000000-0005-0000-0000-000029A90000}"/>
    <cellStyle name="Normal 8 7 3 4 3" xfId="21481" xr:uid="{00000000-0005-0000-0000-00002AA90000}"/>
    <cellStyle name="Normal 8 7 3 4 4" xfId="38827" xr:uid="{00000000-0005-0000-0000-00002BA90000}"/>
    <cellStyle name="Normal 8 7 3 5" xfId="9175" xr:uid="{00000000-0005-0000-0000-00002CA90000}"/>
    <cellStyle name="Normal 8 7 3 5 2" xfId="26528" xr:uid="{00000000-0005-0000-0000-00002DA90000}"/>
    <cellStyle name="Normal 8 7 3 5 3" xfId="43874" xr:uid="{00000000-0005-0000-0000-00002EA90000}"/>
    <cellStyle name="Normal 8 7 3 6" xfId="17855" xr:uid="{00000000-0005-0000-0000-00002FA90000}"/>
    <cellStyle name="Normal 8 7 3 7" xfId="35201" xr:uid="{00000000-0005-0000-0000-000030A90000}"/>
    <cellStyle name="Normal 8 7 4" xfId="2070" xr:uid="{00000000-0005-0000-0000-000031A90000}"/>
    <cellStyle name="Normal 8 7 4 2" xfId="7852" xr:uid="{00000000-0005-0000-0000-000032A90000}"/>
    <cellStyle name="Normal 8 7 4 2 2" xfId="16525" xr:uid="{00000000-0005-0000-0000-000033A90000}"/>
    <cellStyle name="Normal 8 7 4 2 2 2" xfId="33878" xr:uid="{00000000-0005-0000-0000-000034A90000}"/>
    <cellStyle name="Normal 8 7 4 2 2 3" xfId="51224" xr:uid="{00000000-0005-0000-0000-000035A90000}"/>
    <cellStyle name="Normal 8 7 4 2 3" xfId="25205" xr:uid="{00000000-0005-0000-0000-000036A90000}"/>
    <cellStyle name="Normal 8 7 4 2 4" xfId="42551" xr:uid="{00000000-0005-0000-0000-000037A90000}"/>
    <cellStyle name="Normal 8 7 4 3" xfId="3883" xr:uid="{00000000-0005-0000-0000-000038A90000}"/>
    <cellStyle name="Normal 8 7 4 3 2" xfId="12556" xr:uid="{00000000-0005-0000-0000-000039A90000}"/>
    <cellStyle name="Normal 8 7 4 3 2 2" xfId="29909" xr:uid="{00000000-0005-0000-0000-00003AA90000}"/>
    <cellStyle name="Normal 8 7 4 3 2 3" xfId="47255" xr:uid="{00000000-0005-0000-0000-00003BA90000}"/>
    <cellStyle name="Normal 8 7 4 3 3" xfId="21236" xr:uid="{00000000-0005-0000-0000-00003CA90000}"/>
    <cellStyle name="Normal 8 7 4 3 4" xfId="38582" xr:uid="{00000000-0005-0000-0000-00003DA90000}"/>
    <cellStyle name="Normal 8 7 4 4" xfId="10743" xr:uid="{00000000-0005-0000-0000-00003EA90000}"/>
    <cellStyle name="Normal 8 7 4 4 2" xfId="28096" xr:uid="{00000000-0005-0000-0000-00003FA90000}"/>
    <cellStyle name="Normal 8 7 4 4 3" xfId="45442" xr:uid="{00000000-0005-0000-0000-000040A90000}"/>
    <cellStyle name="Normal 8 7 4 5" xfId="19423" xr:uid="{00000000-0005-0000-0000-000041A90000}"/>
    <cellStyle name="Normal 8 7 4 6" xfId="36769" xr:uid="{00000000-0005-0000-0000-000042A90000}"/>
    <cellStyle name="Normal 8 7 5" xfId="1237" xr:uid="{00000000-0005-0000-0000-000043A90000}"/>
    <cellStyle name="Normal 8 7 5 2" xfId="7019" xr:uid="{00000000-0005-0000-0000-000044A90000}"/>
    <cellStyle name="Normal 8 7 5 2 2" xfId="15692" xr:uid="{00000000-0005-0000-0000-000045A90000}"/>
    <cellStyle name="Normal 8 7 5 2 2 2" xfId="33045" xr:uid="{00000000-0005-0000-0000-000046A90000}"/>
    <cellStyle name="Normal 8 7 5 2 2 3" xfId="50391" xr:uid="{00000000-0005-0000-0000-000047A90000}"/>
    <cellStyle name="Normal 8 7 5 2 3" xfId="24372" xr:uid="{00000000-0005-0000-0000-000048A90000}"/>
    <cellStyle name="Normal 8 7 5 2 4" xfId="41718" xr:uid="{00000000-0005-0000-0000-000049A90000}"/>
    <cellStyle name="Normal 8 7 5 3" xfId="4863" xr:uid="{00000000-0005-0000-0000-00004AA90000}"/>
    <cellStyle name="Normal 8 7 5 3 2" xfId="13536" xr:uid="{00000000-0005-0000-0000-00004BA90000}"/>
    <cellStyle name="Normal 8 7 5 3 2 2" xfId="30889" xr:uid="{00000000-0005-0000-0000-00004CA90000}"/>
    <cellStyle name="Normal 8 7 5 3 2 3" xfId="48235" xr:uid="{00000000-0005-0000-0000-00004DA90000}"/>
    <cellStyle name="Normal 8 7 5 3 3" xfId="22216" xr:uid="{00000000-0005-0000-0000-00004EA90000}"/>
    <cellStyle name="Normal 8 7 5 3 4" xfId="39562" xr:uid="{00000000-0005-0000-0000-00004FA90000}"/>
    <cellStyle name="Normal 8 7 5 4" xfId="9910" xr:uid="{00000000-0005-0000-0000-000050A90000}"/>
    <cellStyle name="Normal 8 7 5 4 2" xfId="27263" xr:uid="{00000000-0005-0000-0000-000051A90000}"/>
    <cellStyle name="Normal 8 7 5 4 3" xfId="44609" xr:uid="{00000000-0005-0000-0000-000052A90000}"/>
    <cellStyle name="Normal 8 7 5 5" xfId="18590" xr:uid="{00000000-0005-0000-0000-000053A90000}"/>
    <cellStyle name="Normal 8 7 5 6" xfId="35936" xr:uid="{00000000-0005-0000-0000-000054A90000}"/>
    <cellStyle name="Normal 8 7 6" xfId="6039" xr:uid="{00000000-0005-0000-0000-000055A90000}"/>
    <cellStyle name="Normal 8 7 6 2" xfId="14712" xr:uid="{00000000-0005-0000-0000-000056A90000}"/>
    <cellStyle name="Normal 8 7 6 2 2" xfId="32065" xr:uid="{00000000-0005-0000-0000-000057A90000}"/>
    <cellStyle name="Normal 8 7 6 2 3" xfId="49411" xr:uid="{00000000-0005-0000-0000-000058A90000}"/>
    <cellStyle name="Normal 8 7 6 3" xfId="23392" xr:uid="{00000000-0005-0000-0000-000059A90000}"/>
    <cellStyle name="Normal 8 7 6 4" xfId="40738" xr:uid="{00000000-0005-0000-0000-00005AA90000}"/>
    <cellStyle name="Normal 8 7 7" xfId="3050" xr:uid="{00000000-0005-0000-0000-00005BA90000}"/>
    <cellStyle name="Normal 8 7 7 2" xfId="11723" xr:uid="{00000000-0005-0000-0000-00005CA90000}"/>
    <cellStyle name="Normal 8 7 7 2 2" xfId="29076" xr:uid="{00000000-0005-0000-0000-00005DA90000}"/>
    <cellStyle name="Normal 8 7 7 2 3" xfId="46422" xr:uid="{00000000-0005-0000-0000-00005EA90000}"/>
    <cellStyle name="Normal 8 7 7 3" xfId="20403" xr:uid="{00000000-0005-0000-0000-00005FA90000}"/>
    <cellStyle name="Normal 8 7 7 4" xfId="37749" xr:uid="{00000000-0005-0000-0000-000060A90000}"/>
    <cellStyle name="Normal 8 7 8" xfId="8930" xr:uid="{00000000-0005-0000-0000-000061A90000}"/>
    <cellStyle name="Normal 8 7 8 2" xfId="26283" xr:uid="{00000000-0005-0000-0000-000062A90000}"/>
    <cellStyle name="Normal 8 7 8 3" xfId="43629" xr:uid="{00000000-0005-0000-0000-000063A90000}"/>
    <cellStyle name="Normal 8 7 9" xfId="17610" xr:uid="{00000000-0005-0000-0000-000064A90000}"/>
    <cellStyle name="Normal 8 8" xfId="110" xr:uid="{00000000-0005-0000-0000-000065A90000}"/>
    <cellStyle name="Normal 8 8 10" xfId="34809" xr:uid="{00000000-0005-0000-0000-000066A90000}"/>
    <cellStyle name="Normal 8 8 2" xfId="845" xr:uid="{00000000-0005-0000-0000-000067A90000}"/>
    <cellStyle name="Normal 8 8 2 2" xfId="2658" xr:uid="{00000000-0005-0000-0000-000068A90000}"/>
    <cellStyle name="Normal 8 8 2 2 2" xfId="8440" xr:uid="{00000000-0005-0000-0000-000069A90000}"/>
    <cellStyle name="Normal 8 8 2 2 2 2" xfId="17113" xr:uid="{00000000-0005-0000-0000-00006AA90000}"/>
    <cellStyle name="Normal 8 8 2 2 2 2 2" xfId="34466" xr:uid="{00000000-0005-0000-0000-00006BA90000}"/>
    <cellStyle name="Normal 8 8 2 2 2 2 3" xfId="51812" xr:uid="{00000000-0005-0000-0000-00006CA90000}"/>
    <cellStyle name="Normal 8 8 2 2 2 3" xfId="25793" xr:uid="{00000000-0005-0000-0000-00006DA90000}"/>
    <cellStyle name="Normal 8 8 2 2 2 4" xfId="43139" xr:uid="{00000000-0005-0000-0000-00006EA90000}"/>
    <cellStyle name="Normal 8 8 2 2 3" xfId="4471" xr:uid="{00000000-0005-0000-0000-00006FA90000}"/>
    <cellStyle name="Normal 8 8 2 2 3 2" xfId="13144" xr:uid="{00000000-0005-0000-0000-000070A90000}"/>
    <cellStyle name="Normal 8 8 2 2 3 2 2" xfId="30497" xr:uid="{00000000-0005-0000-0000-000071A90000}"/>
    <cellStyle name="Normal 8 8 2 2 3 2 3" xfId="47843" xr:uid="{00000000-0005-0000-0000-000072A90000}"/>
    <cellStyle name="Normal 8 8 2 2 3 3" xfId="21824" xr:uid="{00000000-0005-0000-0000-000073A90000}"/>
    <cellStyle name="Normal 8 8 2 2 3 4" xfId="39170" xr:uid="{00000000-0005-0000-0000-000074A90000}"/>
    <cellStyle name="Normal 8 8 2 2 4" xfId="11331" xr:uid="{00000000-0005-0000-0000-000075A90000}"/>
    <cellStyle name="Normal 8 8 2 2 4 2" xfId="28684" xr:uid="{00000000-0005-0000-0000-000076A90000}"/>
    <cellStyle name="Normal 8 8 2 2 4 3" xfId="46030" xr:uid="{00000000-0005-0000-0000-000077A90000}"/>
    <cellStyle name="Normal 8 8 2 2 5" xfId="20011" xr:uid="{00000000-0005-0000-0000-000078A90000}"/>
    <cellStyle name="Normal 8 8 2 2 6" xfId="37357" xr:uid="{00000000-0005-0000-0000-000079A90000}"/>
    <cellStyle name="Normal 8 8 2 3" xfId="1580" xr:uid="{00000000-0005-0000-0000-00007AA90000}"/>
    <cellStyle name="Normal 8 8 2 3 2" xfId="7362" xr:uid="{00000000-0005-0000-0000-00007BA90000}"/>
    <cellStyle name="Normal 8 8 2 3 2 2" xfId="16035" xr:uid="{00000000-0005-0000-0000-00007CA90000}"/>
    <cellStyle name="Normal 8 8 2 3 2 2 2" xfId="33388" xr:uid="{00000000-0005-0000-0000-00007DA90000}"/>
    <cellStyle name="Normal 8 8 2 3 2 2 3" xfId="50734" xr:uid="{00000000-0005-0000-0000-00007EA90000}"/>
    <cellStyle name="Normal 8 8 2 3 2 3" xfId="24715" xr:uid="{00000000-0005-0000-0000-00007FA90000}"/>
    <cellStyle name="Normal 8 8 2 3 2 4" xfId="42061" xr:uid="{00000000-0005-0000-0000-000080A90000}"/>
    <cellStyle name="Normal 8 8 2 3 3" xfId="5206" xr:uid="{00000000-0005-0000-0000-000081A90000}"/>
    <cellStyle name="Normal 8 8 2 3 3 2" xfId="13879" xr:uid="{00000000-0005-0000-0000-000082A90000}"/>
    <cellStyle name="Normal 8 8 2 3 3 2 2" xfId="31232" xr:uid="{00000000-0005-0000-0000-000083A90000}"/>
    <cellStyle name="Normal 8 8 2 3 3 2 3" xfId="48578" xr:uid="{00000000-0005-0000-0000-000084A90000}"/>
    <cellStyle name="Normal 8 8 2 3 3 3" xfId="22559" xr:uid="{00000000-0005-0000-0000-000085A90000}"/>
    <cellStyle name="Normal 8 8 2 3 3 4" xfId="39905" xr:uid="{00000000-0005-0000-0000-000086A90000}"/>
    <cellStyle name="Normal 8 8 2 3 4" xfId="10253" xr:uid="{00000000-0005-0000-0000-000087A90000}"/>
    <cellStyle name="Normal 8 8 2 3 4 2" xfId="27606" xr:uid="{00000000-0005-0000-0000-000088A90000}"/>
    <cellStyle name="Normal 8 8 2 3 4 3" xfId="44952" xr:uid="{00000000-0005-0000-0000-000089A90000}"/>
    <cellStyle name="Normal 8 8 2 3 5" xfId="18933" xr:uid="{00000000-0005-0000-0000-00008AA90000}"/>
    <cellStyle name="Normal 8 8 2 3 6" xfId="36279" xr:uid="{00000000-0005-0000-0000-00008BA90000}"/>
    <cellStyle name="Normal 8 8 2 4" xfId="6627" xr:uid="{00000000-0005-0000-0000-00008CA90000}"/>
    <cellStyle name="Normal 8 8 2 4 2" xfId="15300" xr:uid="{00000000-0005-0000-0000-00008DA90000}"/>
    <cellStyle name="Normal 8 8 2 4 2 2" xfId="32653" xr:uid="{00000000-0005-0000-0000-00008EA90000}"/>
    <cellStyle name="Normal 8 8 2 4 2 3" xfId="49999" xr:uid="{00000000-0005-0000-0000-00008FA90000}"/>
    <cellStyle name="Normal 8 8 2 4 3" xfId="23980" xr:uid="{00000000-0005-0000-0000-000090A90000}"/>
    <cellStyle name="Normal 8 8 2 4 4" xfId="41326" xr:uid="{00000000-0005-0000-0000-000091A90000}"/>
    <cellStyle name="Normal 8 8 2 5" xfId="3393" xr:uid="{00000000-0005-0000-0000-000092A90000}"/>
    <cellStyle name="Normal 8 8 2 5 2" xfId="12066" xr:uid="{00000000-0005-0000-0000-000093A90000}"/>
    <cellStyle name="Normal 8 8 2 5 2 2" xfId="29419" xr:uid="{00000000-0005-0000-0000-000094A90000}"/>
    <cellStyle name="Normal 8 8 2 5 2 3" xfId="46765" xr:uid="{00000000-0005-0000-0000-000095A90000}"/>
    <cellStyle name="Normal 8 8 2 5 3" xfId="20746" xr:uid="{00000000-0005-0000-0000-000096A90000}"/>
    <cellStyle name="Normal 8 8 2 5 4" xfId="38092" xr:uid="{00000000-0005-0000-0000-000097A90000}"/>
    <cellStyle name="Normal 8 8 2 6" xfId="9518" xr:uid="{00000000-0005-0000-0000-000098A90000}"/>
    <cellStyle name="Normal 8 8 2 6 2" xfId="26871" xr:uid="{00000000-0005-0000-0000-000099A90000}"/>
    <cellStyle name="Normal 8 8 2 6 3" xfId="44217" xr:uid="{00000000-0005-0000-0000-00009AA90000}"/>
    <cellStyle name="Normal 8 8 2 7" xfId="18198" xr:uid="{00000000-0005-0000-0000-00009BA90000}"/>
    <cellStyle name="Normal 8 8 2 8" xfId="35544" xr:uid="{00000000-0005-0000-0000-00009CA90000}"/>
    <cellStyle name="Normal 8 8 3" xfId="600" xr:uid="{00000000-0005-0000-0000-00009DA90000}"/>
    <cellStyle name="Normal 8 8 3 2" xfId="2413" xr:uid="{00000000-0005-0000-0000-00009EA90000}"/>
    <cellStyle name="Normal 8 8 3 2 2" xfId="8195" xr:uid="{00000000-0005-0000-0000-00009FA90000}"/>
    <cellStyle name="Normal 8 8 3 2 2 2" xfId="16868" xr:uid="{00000000-0005-0000-0000-0000A0A90000}"/>
    <cellStyle name="Normal 8 8 3 2 2 2 2" xfId="34221" xr:uid="{00000000-0005-0000-0000-0000A1A90000}"/>
    <cellStyle name="Normal 8 8 3 2 2 2 3" xfId="51567" xr:uid="{00000000-0005-0000-0000-0000A2A90000}"/>
    <cellStyle name="Normal 8 8 3 2 2 3" xfId="25548" xr:uid="{00000000-0005-0000-0000-0000A3A90000}"/>
    <cellStyle name="Normal 8 8 3 2 2 4" xfId="42894" xr:uid="{00000000-0005-0000-0000-0000A4A90000}"/>
    <cellStyle name="Normal 8 8 3 2 3" xfId="5696" xr:uid="{00000000-0005-0000-0000-0000A5A90000}"/>
    <cellStyle name="Normal 8 8 3 2 3 2" xfId="14369" xr:uid="{00000000-0005-0000-0000-0000A6A90000}"/>
    <cellStyle name="Normal 8 8 3 2 3 2 2" xfId="31722" xr:uid="{00000000-0005-0000-0000-0000A7A90000}"/>
    <cellStyle name="Normal 8 8 3 2 3 2 3" xfId="49068" xr:uid="{00000000-0005-0000-0000-0000A8A90000}"/>
    <cellStyle name="Normal 8 8 3 2 3 3" xfId="23049" xr:uid="{00000000-0005-0000-0000-0000A9A90000}"/>
    <cellStyle name="Normal 8 8 3 2 3 4" xfId="40395" xr:uid="{00000000-0005-0000-0000-0000AAA90000}"/>
    <cellStyle name="Normal 8 8 3 2 4" xfId="11086" xr:uid="{00000000-0005-0000-0000-0000ABA90000}"/>
    <cellStyle name="Normal 8 8 3 2 4 2" xfId="28439" xr:uid="{00000000-0005-0000-0000-0000ACA90000}"/>
    <cellStyle name="Normal 8 8 3 2 4 3" xfId="45785" xr:uid="{00000000-0005-0000-0000-0000ADA90000}"/>
    <cellStyle name="Normal 8 8 3 2 5" xfId="19766" xr:uid="{00000000-0005-0000-0000-0000AEA90000}"/>
    <cellStyle name="Normal 8 8 3 2 6" xfId="37112" xr:uid="{00000000-0005-0000-0000-0000AFA90000}"/>
    <cellStyle name="Normal 8 8 3 3" xfId="6382" xr:uid="{00000000-0005-0000-0000-0000B0A90000}"/>
    <cellStyle name="Normal 8 8 3 3 2" xfId="15055" xr:uid="{00000000-0005-0000-0000-0000B1A90000}"/>
    <cellStyle name="Normal 8 8 3 3 2 2" xfId="32408" xr:uid="{00000000-0005-0000-0000-0000B2A90000}"/>
    <cellStyle name="Normal 8 8 3 3 2 3" xfId="49754" xr:uid="{00000000-0005-0000-0000-0000B3A90000}"/>
    <cellStyle name="Normal 8 8 3 3 3" xfId="23735" xr:uid="{00000000-0005-0000-0000-0000B4A90000}"/>
    <cellStyle name="Normal 8 8 3 3 4" xfId="41081" xr:uid="{00000000-0005-0000-0000-0000B5A90000}"/>
    <cellStyle name="Normal 8 8 3 4" xfId="4226" xr:uid="{00000000-0005-0000-0000-0000B6A90000}"/>
    <cellStyle name="Normal 8 8 3 4 2" xfId="12899" xr:uid="{00000000-0005-0000-0000-0000B7A90000}"/>
    <cellStyle name="Normal 8 8 3 4 2 2" xfId="30252" xr:uid="{00000000-0005-0000-0000-0000B8A90000}"/>
    <cellStyle name="Normal 8 8 3 4 2 3" xfId="47598" xr:uid="{00000000-0005-0000-0000-0000B9A90000}"/>
    <cellStyle name="Normal 8 8 3 4 3" xfId="21579" xr:uid="{00000000-0005-0000-0000-0000BAA90000}"/>
    <cellStyle name="Normal 8 8 3 4 4" xfId="38925" xr:uid="{00000000-0005-0000-0000-0000BBA90000}"/>
    <cellStyle name="Normal 8 8 3 5" xfId="9273" xr:uid="{00000000-0005-0000-0000-0000BCA90000}"/>
    <cellStyle name="Normal 8 8 3 5 2" xfId="26626" xr:uid="{00000000-0005-0000-0000-0000BDA90000}"/>
    <cellStyle name="Normal 8 8 3 5 3" xfId="43972" xr:uid="{00000000-0005-0000-0000-0000BEA90000}"/>
    <cellStyle name="Normal 8 8 3 6" xfId="17953" xr:uid="{00000000-0005-0000-0000-0000BFA90000}"/>
    <cellStyle name="Normal 8 8 3 7" xfId="35299" xr:uid="{00000000-0005-0000-0000-0000C0A90000}"/>
    <cellStyle name="Normal 8 8 4" xfId="1923" xr:uid="{00000000-0005-0000-0000-0000C1A90000}"/>
    <cellStyle name="Normal 8 8 4 2" xfId="7705" xr:uid="{00000000-0005-0000-0000-0000C2A90000}"/>
    <cellStyle name="Normal 8 8 4 2 2" xfId="16378" xr:uid="{00000000-0005-0000-0000-0000C3A90000}"/>
    <cellStyle name="Normal 8 8 4 2 2 2" xfId="33731" xr:uid="{00000000-0005-0000-0000-0000C4A90000}"/>
    <cellStyle name="Normal 8 8 4 2 2 3" xfId="51077" xr:uid="{00000000-0005-0000-0000-0000C5A90000}"/>
    <cellStyle name="Normal 8 8 4 2 3" xfId="25058" xr:uid="{00000000-0005-0000-0000-0000C6A90000}"/>
    <cellStyle name="Normal 8 8 4 2 4" xfId="42404" xr:uid="{00000000-0005-0000-0000-0000C7A90000}"/>
    <cellStyle name="Normal 8 8 4 3" xfId="3736" xr:uid="{00000000-0005-0000-0000-0000C8A90000}"/>
    <cellStyle name="Normal 8 8 4 3 2" xfId="12409" xr:uid="{00000000-0005-0000-0000-0000C9A90000}"/>
    <cellStyle name="Normal 8 8 4 3 2 2" xfId="29762" xr:uid="{00000000-0005-0000-0000-0000CAA90000}"/>
    <cellStyle name="Normal 8 8 4 3 2 3" xfId="47108" xr:uid="{00000000-0005-0000-0000-0000CBA90000}"/>
    <cellStyle name="Normal 8 8 4 3 3" xfId="21089" xr:uid="{00000000-0005-0000-0000-0000CCA90000}"/>
    <cellStyle name="Normal 8 8 4 3 4" xfId="38435" xr:uid="{00000000-0005-0000-0000-0000CDA90000}"/>
    <cellStyle name="Normal 8 8 4 4" xfId="10596" xr:uid="{00000000-0005-0000-0000-0000CEA90000}"/>
    <cellStyle name="Normal 8 8 4 4 2" xfId="27949" xr:uid="{00000000-0005-0000-0000-0000CFA90000}"/>
    <cellStyle name="Normal 8 8 4 4 3" xfId="45295" xr:uid="{00000000-0005-0000-0000-0000D0A90000}"/>
    <cellStyle name="Normal 8 8 4 5" xfId="19276" xr:uid="{00000000-0005-0000-0000-0000D1A90000}"/>
    <cellStyle name="Normal 8 8 4 6" xfId="36622" xr:uid="{00000000-0005-0000-0000-0000D2A90000}"/>
    <cellStyle name="Normal 8 8 5" xfId="1335" xr:uid="{00000000-0005-0000-0000-0000D3A90000}"/>
    <cellStyle name="Normal 8 8 5 2" xfId="7117" xr:uid="{00000000-0005-0000-0000-0000D4A90000}"/>
    <cellStyle name="Normal 8 8 5 2 2" xfId="15790" xr:uid="{00000000-0005-0000-0000-0000D5A90000}"/>
    <cellStyle name="Normal 8 8 5 2 2 2" xfId="33143" xr:uid="{00000000-0005-0000-0000-0000D6A90000}"/>
    <cellStyle name="Normal 8 8 5 2 2 3" xfId="50489" xr:uid="{00000000-0005-0000-0000-0000D7A90000}"/>
    <cellStyle name="Normal 8 8 5 2 3" xfId="24470" xr:uid="{00000000-0005-0000-0000-0000D8A90000}"/>
    <cellStyle name="Normal 8 8 5 2 4" xfId="41816" xr:uid="{00000000-0005-0000-0000-0000D9A90000}"/>
    <cellStyle name="Normal 8 8 5 3" xfId="4961" xr:uid="{00000000-0005-0000-0000-0000DAA90000}"/>
    <cellStyle name="Normal 8 8 5 3 2" xfId="13634" xr:uid="{00000000-0005-0000-0000-0000DBA90000}"/>
    <cellStyle name="Normal 8 8 5 3 2 2" xfId="30987" xr:uid="{00000000-0005-0000-0000-0000DCA90000}"/>
    <cellStyle name="Normal 8 8 5 3 2 3" xfId="48333" xr:uid="{00000000-0005-0000-0000-0000DDA90000}"/>
    <cellStyle name="Normal 8 8 5 3 3" xfId="22314" xr:uid="{00000000-0005-0000-0000-0000DEA90000}"/>
    <cellStyle name="Normal 8 8 5 3 4" xfId="39660" xr:uid="{00000000-0005-0000-0000-0000DFA90000}"/>
    <cellStyle name="Normal 8 8 5 4" xfId="10008" xr:uid="{00000000-0005-0000-0000-0000E0A90000}"/>
    <cellStyle name="Normal 8 8 5 4 2" xfId="27361" xr:uid="{00000000-0005-0000-0000-0000E1A90000}"/>
    <cellStyle name="Normal 8 8 5 4 3" xfId="44707" xr:uid="{00000000-0005-0000-0000-0000E2A90000}"/>
    <cellStyle name="Normal 8 8 5 5" xfId="18688" xr:uid="{00000000-0005-0000-0000-0000E3A90000}"/>
    <cellStyle name="Normal 8 8 5 6" xfId="36034" xr:uid="{00000000-0005-0000-0000-0000E4A90000}"/>
    <cellStyle name="Normal 8 8 6" xfId="5892" xr:uid="{00000000-0005-0000-0000-0000E5A90000}"/>
    <cellStyle name="Normal 8 8 6 2" xfId="14565" xr:uid="{00000000-0005-0000-0000-0000E6A90000}"/>
    <cellStyle name="Normal 8 8 6 2 2" xfId="31918" xr:uid="{00000000-0005-0000-0000-0000E7A90000}"/>
    <cellStyle name="Normal 8 8 6 2 3" xfId="49264" xr:uid="{00000000-0005-0000-0000-0000E8A90000}"/>
    <cellStyle name="Normal 8 8 6 3" xfId="23245" xr:uid="{00000000-0005-0000-0000-0000E9A90000}"/>
    <cellStyle name="Normal 8 8 6 4" xfId="40591" xr:uid="{00000000-0005-0000-0000-0000EAA90000}"/>
    <cellStyle name="Normal 8 8 7" xfId="3148" xr:uid="{00000000-0005-0000-0000-0000EBA90000}"/>
    <cellStyle name="Normal 8 8 7 2" xfId="11821" xr:uid="{00000000-0005-0000-0000-0000ECA90000}"/>
    <cellStyle name="Normal 8 8 7 2 2" xfId="29174" xr:uid="{00000000-0005-0000-0000-0000EDA90000}"/>
    <cellStyle name="Normal 8 8 7 2 3" xfId="46520" xr:uid="{00000000-0005-0000-0000-0000EEA90000}"/>
    <cellStyle name="Normal 8 8 7 3" xfId="20501" xr:uid="{00000000-0005-0000-0000-0000EFA90000}"/>
    <cellStyle name="Normal 8 8 7 4" xfId="37847" xr:uid="{00000000-0005-0000-0000-0000F0A90000}"/>
    <cellStyle name="Normal 8 8 8" xfId="8783" xr:uid="{00000000-0005-0000-0000-0000F1A90000}"/>
    <cellStyle name="Normal 8 8 8 2" xfId="26136" xr:uid="{00000000-0005-0000-0000-0000F2A90000}"/>
    <cellStyle name="Normal 8 8 8 3" xfId="43482" xr:uid="{00000000-0005-0000-0000-0000F3A90000}"/>
    <cellStyle name="Normal 8 8 9" xfId="17463" xr:uid="{00000000-0005-0000-0000-0000F4A90000}"/>
    <cellStyle name="Normal 8 9" xfId="747" xr:uid="{00000000-0005-0000-0000-0000F5A90000}"/>
    <cellStyle name="Normal 8 9 2" xfId="2560" xr:uid="{00000000-0005-0000-0000-0000F6A90000}"/>
    <cellStyle name="Normal 8 9 2 2" xfId="8342" xr:uid="{00000000-0005-0000-0000-0000F7A90000}"/>
    <cellStyle name="Normal 8 9 2 2 2" xfId="17015" xr:uid="{00000000-0005-0000-0000-0000F8A90000}"/>
    <cellStyle name="Normal 8 9 2 2 2 2" xfId="34368" xr:uid="{00000000-0005-0000-0000-0000F9A90000}"/>
    <cellStyle name="Normal 8 9 2 2 2 3" xfId="51714" xr:uid="{00000000-0005-0000-0000-0000FAA90000}"/>
    <cellStyle name="Normal 8 9 2 2 3" xfId="25695" xr:uid="{00000000-0005-0000-0000-0000FBA90000}"/>
    <cellStyle name="Normal 8 9 2 2 4" xfId="43041" xr:uid="{00000000-0005-0000-0000-0000FCA90000}"/>
    <cellStyle name="Normal 8 9 2 3" xfId="4373" xr:uid="{00000000-0005-0000-0000-0000FDA90000}"/>
    <cellStyle name="Normal 8 9 2 3 2" xfId="13046" xr:uid="{00000000-0005-0000-0000-0000FEA90000}"/>
    <cellStyle name="Normal 8 9 2 3 2 2" xfId="30399" xr:uid="{00000000-0005-0000-0000-0000FFA90000}"/>
    <cellStyle name="Normal 8 9 2 3 2 3" xfId="47745" xr:uid="{00000000-0005-0000-0000-000000AA0000}"/>
    <cellStyle name="Normal 8 9 2 3 3" xfId="21726" xr:uid="{00000000-0005-0000-0000-000001AA0000}"/>
    <cellStyle name="Normal 8 9 2 3 4" xfId="39072" xr:uid="{00000000-0005-0000-0000-000002AA0000}"/>
    <cellStyle name="Normal 8 9 2 4" xfId="11233" xr:uid="{00000000-0005-0000-0000-000003AA0000}"/>
    <cellStyle name="Normal 8 9 2 4 2" xfId="28586" xr:uid="{00000000-0005-0000-0000-000004AA0000}"/>
    <cellStyle name="Normal 8 9 2 4 3" xfId="45932" xr:uid="{00000000-0005-0000-0000-000005AA0000}"/>
    <cellStyle name="Normal 8 9 2 5" xfId="19913" xr:uid="{00000000-0005-0000-0000-000006AA0000}"/>
    <cellStyle name="Normal 8 9 2 6" xfId="37259" xr:uid="{00000000-0005-0000-0000-000007AA0000}"/>
    <cellStyle name="Normal 8 9 3" xfId="1482" xr:uid="{00000000-0005-0000-0000-000008AA0000}"/>
    <cellStyle name="Normal 8 9 3 2" xfId="7264" xr:uid="{00000000-0005-0000-0000-000009AA0000}"/>
    <cellStyle name="Normal 8 9 3 2 2" xfId="15937" xr:uid="{00000000-0005-0000-0000-00000AAA0000}"/>
    <cellStyle name="Normal 8 9 3 2 2 2" xfId="33290" xr:uid="{00000000-0005-0000-0000-00000BAA0000}"/>
    <cellStyle name="Normal 8 9 3 2 2 3" xfId="50636" xr:uid="{00000000-0005-0000-0000-00000CAA0000}"/>
    <cellStyle name="Normal 8 9 3 2 3" xfId="24617" xr:uid="{00000000-0005-0000-0000-00000DAA0000}"/>
    <cellStyle name="Normal 8 9 3 2 4" xfId="41963" xr:uid="{00000000-0005-0000-0000-00000EAA0000}"/>
    <cellStyle name="Normal 8 9 3 3" xfId="5108" xr:uid="{00000000-0005-0000-0000-00000FAA0000}"/>
    <cellStyle name="Normal 8 9 3 3 2" xfId="13781" xr:uid="{00000000-0005-0000-0000-000010AA0000}"/>
    <cellStyle name="Normal 8 9 3 3 2 2" xfId="31134" xr:uid="{00000000-0005-0000-0000-000011AA0000}"/>
    <cellStyle name="Normal 8 9 3 3 2 3" xfId="48480" xr:uid="{00000000-0005-0000-0000-000012AA0000}"/>
    <cellStyle name="Normal 8 9 3 3 3" xfId="22461" xr:uid="{00000000-0005-0000-0000-000013AA0000}"/>
    <cellStyle name="Normal 8 9 3 3 4" xfId="39807" xr:uid="{00000000-0005-0000-0000-000014AA0000}"/>
    <cellStyle name="Normal 8 9 3 4" xfId="10155" xr:uid="{00000000-0005-0000-0000-000015AA0000}"/>
    <cellStyle name="Normal 8 9 3 4 2" xfId="27508" xr:uid="{00000000-0005-0000-0000-000016AA0000}"/>
    <cellStyle name="Normal 8 9 3 4 3" xfId="44854" xr:uid="{00000000-0005-0000-0000-000017AA0000}"/>
    <cellStyle name="Normal 8 9 3 5" xfId="18835" xr:uid="{00000000-0005-0000-0000-000018AA0000}"/>
    <cellStyle name="Normal 8 9 3 6" xfId="36181" xr:uid="{00000000-0005-0000-0000-000019AA0000}"/>
    <cellStyle name="Normal 8 9 4" xfId="6529" xr:uid="{00000000-0005-0000-0000-00001AAA0000}"/>
    <cellStyle name="Normal 8 9 4 2" xfId="15202" xr:uid="{00000000-0005-0000-0000-00001BAA0000}"/>
    <cellStyle name="Normal 8 9 4 2 2" xfId="32555" xr:uid="{00000000-0005-0000-0000-00001CAA0000}"/>
    <cellStyle name="Normal 8 9 4 2 3" xfId="49901" xr:uid="{00000000-0005-0000-0000-00001DAA0000}"/>
    <cellStyle name="Normal 8 9 4 3" xfId="23882" xr:uid="{00000000-0005-0000-0000-00001EAA0000}"/>
    <cellStyle name="Normal 8 9 4 4" xfId="41228" xr:uid="{00000000-0005-0000-0000-00001FAA0000}"/>
    <cellStyle name="Normal 8 9 5" xfId="3295" xr:uid="{00000000-0005-0000-0000-000020AA0000}"/>
    <cellStyle name="Normal 8 9 5 2" xfId="11968" xr:uid="{00000000-0005-0000-0000-000021AA0000}"/>
    <cellStyle name="Normal 8 9 5 2 2" xfId="29321" xr:uid="{00000000-0005-0000-0000-000022AA0000}"/>
    <cellStyle name="Normal 8 9 5 2 3" xfId="46667" xr:uid="{00000000-0005-0000-0000-000023AA0000}"/>
    <cellStyle name="Normal 8 9 5 3" xfId="20648" xr:uid="{00000000-0005-0000-0000-000024AA0000}"/>
    <cellStyle name="Normal 8 9 5 4" xfId="37994" xr:uid="{00000000-0005-0000-0000-000025AA0000}"/>
    <cellStyle name="Normal 8 9 6" xfId="9420" xr:uid="{00000000-0005-0000-0000-000026AA0000}"/>
    <cellStyle name="Normal 8 9 6 2" xfId="26773" xr:uid="{00000000-0005-0000-0000-000027AA0000}"/>
    <cellStyle name="Normal 8 9 6 3" xfId="44119" xr:uid="{00000000-0005-0000-0000-000028AA0000}"/>
    <cellStyle name="Normal 8 9 7" xfId="18100" xr:uid="{00000000-0005-0000-0000-000029AA0000}"/>
    <cellStyle name="Normal 8 9 8" xfId="35446" xr:uid="{00000000-0005-0000-0000-00002AAA0000}"/>
    <cellStyle name="Normal 9" xfId="12" xr:uid="{00000000-0005-0000-0000-00002BAA0000}"/>
    <cellStyle name="Normal 9 10" xfId="356" xr:uid="{00000000-0005-0000-0000-00002CAA0000}"/>
    <cellStyle name="Normal 9 10 2" xfId="2169" xr:uid="{00000000-0005-0000-0000-00002DAA0000}"/>
    <cellStyle name="Normal 9 10 2 2" xfId="7951" xr:uid="{00000000-0005-0000-0000-00002EAA0000}"/>
    <cellStyle name="Normal 9 10 2 2 2" xfId="16624" xr:uid="{00000000-0005-0000-0000-00002FAA0000}"/>
    <cellStyle name="Normal 9 10 2 2 2 2" xfId="33977" xr:uid="{00000000-0005-0000-0000-000030AA0000}"/>
    <cellStyle name="Normal 9 10 2 2 2 3" xfId="51323" xr:uid="{00000000-0005-0000-0000-000031AA0000}"/>
    <cellStyle name="Normal 9 10 2 2 3" xfId="25304" xr:uid="{00000000-0005-0000-0000-000032AA0000}"/>
    <cellStyle name="Normal 9 10 2 2 4" xfId="42650" xr:uid="{00000000-0005-0000-0000-000033AA0000}"/>
    <cellStyle name="Normal 9 10 2 3" xfId="5452" xr:uid="{00000000-0005-0000-0000-000034AA0000}"/>
    <cellStyle name="Normal 9 10 2 3 2" xfId="14125" xr:uid="{00000000-0005-0000-0000-000035AA0000}"/>
    <cellStyle name="Normal 9 10 2 3 2 2" xfId="31478" xr:uid="{00000000-0005-0000-0000-000036AA0000}"/>
    <cellStyle name="Normal 9 10 2 3 2 3" xfId="48824" xr:uid="{00000000-0005-0000-0000-000037AA0000}"/>
    <cellStyle name="Normal 9 10 2 3 3" xfId="22805" xr:uid="{00000000-0005-0000-0000-000038AA0000}"/>
    <cellStyle name="Normal 9 10 2 3 4" xfId="40151" xr:uid="{00000000-0005-0000-0000-000039AA0000}"/>
    <cellStyle name="Normal 9 10 2 4" xfId="10842" xr:uid="{00000000-0005-0000-0000-00003AAA0000}"/>
    <cellStyle name="Normal 9 10 2 4 2" xfId="28195" xr:uid="{00000000-0005-0000-0000-00003BAA0000}"/>
    <cellStyle name="Normal 9 10 2 4 3" xfId="45541" xr:uid="{00000000-0005-0000-0000-00003CAA0000}"/>
    <cellStyle name="Normal 9 10 2 5" xfId="19522" xr:uid="{00000000-0005-0000-0000-00003DAA0000}"/>
    <cellStyle name="Normal 9 10 2 6" xfId="36868" xr:uid="{00000000-0005-0000-0000-00003EAA0000}"/>
    <cellStyle name="Normal 9 10 3" xfId="6138" xr:uid="{00000000-0005-0000-0000-00003FAA0000}"/>
    <cellStyle name="Normal 9 10 3 2" xfId="14811" xr:uid="{00000000-0005-0000-0000-000040AA0000}"/>
    <cellStyle name="Normal 9 10 3 2 2" xfId="32164" xr:uid="{00000000-0005-0000-0000-000041AA0000}"/>
    <cellStyle name="Normal 9 10 3 2 3" xfId="49510" xr:uid="{00000000-0005-0000-0000-000042AA0000}"/>
    <cellStyle name="Normal 9 10 3 3" xfId="23491" xr:uid="{00000000-0005-0000-0000-000043AA0000}"/>
    <cellStyle name="Normal 9 10 3 4" xfId="40837" xr:uid="{00000000-0005-0000-0000-000044AA0000}"/>
    <cellStyle name="Normal 9 10 4" xfId="3982" xr:uid="{00000000-0005-0000-0000-000045AA0000}"/>
    <cellStyle name="Normal 9 10 4 2" xfId="12655" xr:uid="{00000000-0005-0000-0000-000046AA0000}"/>
    <cellStyle name="Normal 9 10 4 2 2" xfId="30008" xr:uid="{00000000-0005-0000-0000-000047AA0000}"/>
    <cellStyle name="Normal 9 10 4 2 3" xfId="47354" xr:uid="{00000000-0005-0000-0000-000048AA0000}"/>
    <cellStyle name="Normal 9 10 4 3" xfId="21335" xr:uid="{00000000-0005-0000-0000-000049AA0000}"/>
    <cellStyle name="Normal 9 10 4 4" xfId="38681" xr:uid="{00000000-0005-0000-0000-00004AAA0000}"/>
    <cellStyle name="Normal 9 10 5" xfId="9029" xr:uid="{00000000-0005-0000-0000-00004BAA0000}"/>
    <cellStyle name="Normal 9 10 5 2" xfId="26382" xr:uid="{00000000-0005-0000-0000-00004CAA0000}"/>
    <cellStyle name="Normal 9 10 5 3" xfId="43728" xr:uid="{00000000-0005-0000-0000-00004DAA0000}"/>
    <cellStyle name="Normal 9 10 6" xfId="17709" xr:uid="{00000000-0005-0000-0000-00004EAA0000}"/>
    <cellStyle name="Normal 9 10 7" xfId="35055" xr:uid="{00000000-0005-0000-0000-00004FAA0000}"/>
    <cellStyle name="Normal 9 11" xfId="1826" xr:uid="{00000000-0005-0000-0000-000050AA0000}"/>
    <cellStyle name="Normal 9 11 2" xfId="7608" xr:uid="{00000000-0005-0000-0000-000051AA0000}"/>
    <cellStyle name="Normal 9 11 2 2" xfId="16281" xr:uid="{00000000-0005-0000-0000-000052AA0000}"/>
    <cellStyle name="Normal 9 11 2 2 2" xfId="33634" xr:uid="{00000000-0005-0000-0000-000053AA0000}"/>
    <cellStyle name="Normal 9 11 2 2 3" xfId="50980" xr:uid="{00000000-0005-0000-0000-000054AA0000}"/>
    <cellStyle name="Normal 9 11 2 3" xfId="24961" xr:uid="{00000000-0005-0000-0000-000055AA0000}"/>
    <cellStyle name="Normal 9 11 2 4" xfId="42307" xr:uid="{00000000-0005-0000-0000-000056AA0000}"/>
    <cellStyle name="Normal 9 11 3" xfId="3639" xr:uid="{00000000-0005-0000-0000-000057AA0000}"/>
    <cellStyle name="Normal 9 11 3 2" xfId="12312" xr:uid="{00000000-0005-0000-0000-000058AA0000}"/>
    <cellStyle name="Normal 9 11 3 2 2" xfId="29665" xr:uid="{00000000-0005-0000-0000-000059AA0000}"/>
    <cellStyle name="Normal 9 11 3 2 3" xfId="47011" xr:uid="{00000000-0005-0000-0000-00005AAA0000}"/>
    <cellStyle name="Normal 9 11 3 3" xfId="20992" xr:uid="{00000000-0005-0000-0000-00005BAA0000}"/>
    <cellStyle name="Normal 9 11 3 4" xfId="38338" xr:uid="{00000000-0005-0000-0000-00005CAA0000}"/>
    <cellStyle name="Normal 9 11 4" xfId="10499" xr:uid="{00000000-0005-0000-0000-00005DAA0000}"/>
    <cellStyle name="Normal 9 11 4 2" xfId="27852" xr:uid="{00000000-0005-0000-0000-00005EAA0000}"/>
    <cellStyle name="Normal 9 11 4 3" xfId="45198" xr:uid="{00000000-0005-0000-0000-00005FAA0000}"/>
    <cellStyle name="Normal 9 11 5" xfId="19179" xr:uid="{00000000-0005-0000-0000-000060AA0000}"/>
    <cellStyle name="Normal 9 11 6" xfId="36525" xr:uid="{00000000-0005-0000-0000-000061AA0000}"/>
    <cellStyle name="Normal 9 12" xfId="1091" xr:uid="{00000000-0005-0000-0000-000062AA0000}"/>
    <cellStyle name="Normal 9 12 2" xfId="6873" xr:uid="{00000000-0005-0000-0000-000063AA0000}"/>
    <cellStyle name="Normal 9 12 2 2" xfId="15546" xr:uid="{00000000-0005-0000-0000-000064AA0000}"/>
    <cellStyle name="Normal 9 12 2 2 2" xfId="32899" xr:uid="{00000000-0005-0000-0000-000065AA0000}"/>
    <cellStyle name="Normal 9 12 2 2 3" xfId="50245" xr:uid="{00000000-0005-0000-0000-000066AA0000}"/>
    <cellStyle name="Normal 9 12 2 3" xfId="24226" xr:uid="{00000000-0005-0000-0000-000067AA0000}"/>
    <cellStyle name="Normal 9 12 2 4" xfId="41572" xr:uid="{00000000-0005-0000-0000-000068AA0000}"/>
    <cellStyle name="Normal 9 12 3" xfId="4717" xr:uid="{00000000-0005-0000-0000-000069AA0000}"/>
    <cellStyle name="Normal 9 12 3 2" xfId="13390" xr:uid="{00000000-0005-0000-0000-00006AAA0000}"/>
    <cellStyle name="Normal 9 12 3 2 2" xfId="30743" xr:uid="{00000000-0005-0000-0000-00006BAA0000}"/>
    <cellStyle name="Normal 9 12 3 2 3" xfId="48089" xr:uid="{00000000-0005-0000-0000-00006CAA0000}"/>
    <cellStyle name="Normal 9 12 3 3" xfId="22070" xr:uid="{00000000-0005-0000-0000-00006DAA0000}"/>
    <cellStyle name="Normal 9 12 3 4" xfId="39416" xr:uid="{00000000-0005-0000-0000-00006EAA0000}"/>
    <cellStyle name="Normal 9 12 4" xfId="9764" xr:uid="{00000000-0005-0000-0000-00006FAA0000}"/>
    <cellStyle name="Normal 9 12 4 2" xfId="27117" xr:uid="{00000000-0005-0000-0000-000070AA0000}"/>
    <cellStyle name="Normal 9 12 4 3" xfId="44463" xr:uid="{00000000-0005-0000-0000-000071AA0000}"/>
    <cellStyle name="Normal 9 12 5" xfId="18444" xr:uid="{00000000-0005-0000-0000-000072AA0000}"/>
    <cellStyle name="Normal 9 12 6" xfId="35790" xr:uid="{00000000-0005-0000-0000-000073AA0000}"/>
    <cellStyle name="Normal 9 13" xfId="5795" xr:uid="{00000000-0005-0000-0000-000074AA0000}"/>
    <cellStyle name="Normal 9 13 2" xfId="14468" xr:uid="{00000000-0005-0000-0000-000075AA0000}"/>
    <cellStyle name="Normal 9 13 2 2" xfId="31821" xr:uid="{00000000-0005-0000-0000-000076AA0000}"/>
    <cellStyle name="Normal 9 13 2 3" xfId="49167" xr:uid="{00000000-0005-0000-0000-000077AA0000}"/>
    <cellStyle name="Normal 9 13 3" xfId="23148" xr:uid="{00000000-0005-0000-0000-000078AA0000}"/>
    <cellStyle name="Normal 9 13 4" xfId="40494" xr:uid="{00000000-0005-0000-0000-000079AA0000}"/>
    <cellStyle name="Normal 9 14" xfId="2904" xr:uid="{00000000-0005-0000-0000-00007AAA0000}"/>
    <cellStyle name="Normal 9 14 2" xfId="11577" xr:uid="{00000000-0005-0000-0000-00007BAA0000}"/>
    <cellStyle name="Normal 9 14 2 2" xfId="28930" xr:uid="{00000000-0005-0000-0000-00007CAA0000}"/>
    <cellStyle name="Normal 9 14 2 3" xfId="46276" xr:uid="{00000000-0005-0000-0000-00007DAA0000}"/>
    <cellStyle name="Normal 9 14 3" xfId="20257" xr:uid="{00000000-0005-0000-0000-00007EAA0000}"/>
    <cellStyle name="Normal 9 14 4" xfId="37603" xr:uid="{00000000-0005-0000-0000-00007FAA0000}"/>
    <cellStyle name="Normal 9 15" xfId="8686" xr:uid="{00000000-0005-0000-0000-000080AA0000}"/>
    <cellStyle name="Normal 9 15 2" xfId="26039" xr:uid="{00000000-0005-0000-0000-000081AA0000}"/>
    <cellStyle name="Normal 9 15 3" xfId="43385" xr:uid="{00000000-0005-0000-0000-000082AA0000}"/>
    <cellStyle name="Normal 9 16" xfId="17357" xr:uid="{00000000-0005-0000-0000-000083AA0000}"/>
    <cellStyle name="Normal 9 17" xfId="17363" xr:uid="{00000000-0005-0000-0000-000084AA0000}"/>
    <cellStyle name="Normal 9 18" xfId="34712" xr:uid="{00000000-0005-0000-0000-000085AA0000}"/>
    <cellStyle name="Normal 9 2" xfId="19" xr:uid="{00000000-0005-0000-0000-000086AA0000}"/>
    <cellStyle name="Normal 9 2 10" xfId="1833" xr:uid="{00000000-0005-0000-0000-000087AA0000}"/>
    <cellStyle name="Normal 9 2 10 2" xfId="7615" xr:uid="{00000000-0005-0000-0000-000088AA0000}"/>
    <cellStyle name="Normal 9 2 10 2 2" xfId="16288" xr:uid="{00000000-0005-0000-0000-000089AA0000}"/>
    <cellStyle name="Normal 9 2 10 2 2 2" xfId="33641" xr:uid="{00000000-0005-0000-0000-00008AAA0000}"/>
    <cellStyle name="Normal 9 2 10 2 2 3" xfId="50987" xr:uid="{00000000-0005-0000-0000-00008BAA0000}"/>
    <cellStyle name="Normal 9 2 10 2 3" xfId="24968" xr:uid="{00000000-0005-0000-0000-00008CAA0000}"/>
    <cellStyle name="Normal 9 2 10 2 4" xfId="42314" xr:uid="{00000000-0005-0000-0000-00008DAA0000}"/>
    <cellStyle name="Normal 9 2 10 3" xfId="3646" xr:uid="{00000000-0005-0000-0000-00008EAA0000}"/>
    <cellStyle name="Normal 9 2 10 3 2" xfId="12319" xr:uid="{00000000-0005-0000-0000-00008FAA0000}"/>
    <cellStyle name="Normal 9 2 10 3 2 2" xfId="29672" xr:uid="{00000000-0005-0000-0000-000090AA0000}"/>
    <cellStyle name="Normal 9 2 10 3 2 3" xfId="47018" xr:uid="{00000000-0005-0000-0000-000091AA0000}"/>
    <cellStyle name="Normal 9 2 10 3 3" xfId="20999" xr:uid="{00000000-0005-0000-0000-000092AA0000}"/>
    <cellStyle name="Normal 9 2 10 3 4" xfId="38345" xr:uid="{00000000-0005-0000-0000-000093AA0000}"/>
    <cellStyle name="Normal 9 2 10 4" xfId="10506" xr:uid="{00000000-0005-0000-0000-000094AA0000}"/>
    <cellStyle name="Normal 9 2 10 4 2" xfId="27859" xr:uid="{00000000-0005-0000-0000-000095AA0000}"/>
    <cellStyle name="Normal 9 2 10 4 3" xfId="45205" xr:uid="{00000000-0005-0000-0000-000096AA0000}"/>
    <cellStyle name="Normal 9 2 10 5" xfId="19186" xr:uid="{00000000-0005-0000-0000-000097AA0000}"/>
    <cellStyle name="Normal 9 2 10 6" xfId="36532" xr:uid="{00000000-0005-0000-0000-000098AA0000}"/>
    <cellStyle name="Normal 9 2 11" xfId="1098" xr:uid="{00000000-0005-0000-0000-000099AA0000}"/>
    <cellStyle name="Normal 9 2 11 2" xfId="6880" xr:uid="{00000000-0005-0000-0000-00009AAA0000}"/>
    <cellStyle name="Normal 9 2 11 2 2" xfId="15553" xr:uid="{00000000-0005-0000-0000-00009BAA0000}"/>
    <cellStyle name="Normal 9 2 11 2 2 2" xfId="32906" xr:uid="{00000000-0005-0000-0000-00009CAA0000}"/>
    <cellStyle name="Normal 9 2 11 2 2 3" xfId="50252" xr:uid="{00000000-0005-0000-0000-00009DAA0000}"/>
    <cellStyle name="Normal 9 2 11 2 3" xfId="24233" xr:uid="{00000000-0005-0000-0000-00009EAA0000}"/>
    <cellStyle name="Normal 9 2 11 2 4" xfId="41579" xr:uid="{00000000-0005-0000-0000-00009FAA0000}"/>
    <cellStyle name="Normal 9 2 11 3" xfId="4724" xr:uid="{00000000-0005-0000-0000-0000A0AA0000}"/>
    <cellStyle name="Normal 9 2 11 3 2" xfId="13397" xr:uid="{00000000-0005-0000-0000-0000A1AA0000}"/>
    <cellStyle name="Normal 9 2 11 3 2 2" xfId="30750" xr:uid="{00000000-0005-0000-0000-0000A2AA0000}"/>
    <cellStyle name="Normal 9 2 11 3 2 3" xfId="48096" xr:uid="{00000000-0005-0000-0000-0000A3AA0000}"/>
    <cellStyle name="Normal 9 2 11 3 3" xfId="22077" xr:uid="{00000000-0005-0000-0000-0000A4AA0000}"/>
    <cellStyle name="Normal 9 2 11 3 4" xfId="39423" xr:uid="{00000000-0005-0000-0000-0000A5AA0000}"/>
    <cellStyle name="Normal 9 2 11 4" xfId="9771" xr:uid="{00000000-0005-0000-0000-0000A6AA0000}"/>
    <cellStyle name="Normal 9 2 11 4 2" xfId="27124" xr:uid="{00000000-0005-0000-0000-0000A7AA0000}"/>
    <cellStyle name="Normal 9 2 11 4 3" xfId="44470" xr:uid="{00000000-0005-0000-0000-0000A8AA0000}"/>
    <cellStyle name="Normal 9 2 11 5" xfId="18451" xr:uid="{00000000-0005-0000-0000-0000A9AA0000}"/>
    <cellStyle name="Normal 9 2 11 6" xfId="35797" xr:uid="{00000000-0005-0000-0000-0000AAAA0000}"/>
    <cellStyle name="Normal 9 2 12" xfId="5802" xr:uid="{00000000-0005-0000-0000-0000ABAA0000}"/>
    <cellStyle name="Normal 9 2 12 2" xfId="14475" xr:uid="{00000000-0005-0000-0000-0000ACAA0000}"/>
    <cellStyle name="Normal 9 2 12 2 2" xfId="31828" xr:uid="{00000000-0005-0000-0000-0000ADAA0000}"/>
    <cellStyle name="Normal 9 2 12 2 3" xfId="49174" xr:uid="{00000000-0005-0000-0000-0000AEAA0000}"/>
    <cellStyle name="Normal 9 2 12 3" xfId="23155" xr:uid="{00000000-0005-0000-0000-0000AFAA0000}"/>
    <cellStyle name="Normal 9 2 12 4" xfId="40501" xr:uid="{00000000-0005-0000-0000-0000B0AA0000}"/>
    <cellStyle name="Normal 9 2 13" xfId="2911" xr:uid="{00000000-0005-0000-0000-0000B1AA0000}"/>
    <cellStyle name="Normal 9 2 13 2" xfId="11584" xr:uid="{00000000-0005-0000-0000-0000B2AA0000}"/>
    <cellStyle name="Normal 9 2 13 2 2" xfId="28937" xr:uid="{00000000-0005-0000-0000-0000B3AA0000}"/>
    <cellStyle name="Normal 9 2 13 2 3" xfId="46283" xr:uid="{00000000-0005-0000-0000-0000B4AA0000}"/>
    <cellStyle name="Normal 9 2 13 3" xfId="20264" xr:uid="{00000000-0005-0000-0000-0000B5AA0000}"/>
    <cellStyle name="Normal 9 2 13 4" xfId="37610" xr:uid="{00000000-0005-0000-0000-0000B6AA0000}"/>
    <cellStyle name="Normal 9 2 14" xfId="8693" xr:uid="{00000000-0005-0000-0000-0000B7AA0000}"/>
    <cellStyle name="Normal 9 2 14 2" xfId="26046" xr:uid="{00000000-0005-0000-0000-0000B8AA0000}"/>
    <cellStyle name="Normal 9 2 14 3" xfId="43392" xr:uid="{00000000-0005-0000-0000-0000B9AA0000}"/>
    <cellStyle name="Normal 9 2 15" xfId="17374" xr:uid="{00000000-0005-0000-0000-0000BAAA0000}"/>
    <cellStyle name="Normal 9 2 16" xfId="34719" xr:uid="{00000000-0005-0000-0000-0000BBAA0000}"/>
    <cellStyle name="Normal 9 2 2" xfId="31" xr:uid="{00000000-0005-0000-0000-0000BCAA0000}"/>
    <cellStyle name="Normal 9 2 2 10" xfId="1110" xr:uid="{00000000-0005-0000-0000-0000BDAA0000}"/>
    <cellStyle name="Normal 9 2 2 10 2" xfId="6892" xr:uid="{00000000-0005-0000-0000-0000BEAA0000}"/>
    <cellStyle name="Normal 9 2 2 10 2 2" xfId="15565" xr:uid="{00000000-0005-0000-0000-0000BFAA0000}"/>
    <cellStyle name="Normal 9 2 2 10 2 2 2" xfId="32918" xr:uid="{00000000-0005-0000-0000-0000C0AA0000}"/>
    <cellStyle name="Normal 9 2 2 10 2 2 3" xfId="50264" xr:uid="{00000000-0005-0000-0000-0000C1AA0000}"/>
    <cellStyle name="Normal 9 2 2 10 2 3" xfId="24245" xr:uid="{00000000-0005-0000-0000-0000C2AA0000}"/>
    <cellStyle name="Normal 9 2 2 10 2 4" xfId="41591" xr:uid="{00000000-0005-0000-0000-0000C3AA0000}"/>
    <cellStyle name="Normal 9 2 2 10 3" xfId="4736" xr:uid="{00000000-0005-0000-0000-0000C4AA0000}"/>
    <cellStyle name="Normal 9 2 2 10 3 2" xfId="13409" xr:uid="{00000000-0005-0000-0000-0000C5AA0000}"/>
    <cellStyle name="Normal 9 2 2 10 3 2 2" xfId="30762" xr:uid="{00000000-0005-0000-0000-0000C6AA0000}"/>
    <cellStyle name="Normal 9 2 2 10 3 2 3" xfId="48108" xr:uid="{00000000-0005-0000-0000-0000C7AA0000}"/>
    <cellStyle name="Normal 9 2 2 10 3 3" xfId="22089" xr:uid="{00000000-0005-0000-0000-0000C8AA0000}"/>
    <cellStyle name="Normal 9 2 2 10 3 4" xfId="39435" xr:uid="{00000000-0005-0000-0000-0000C9AA0000}"/>
    <cellStyle name="Normal 9 2 2 10 4" xfId="9783" xr:uid="{00000000-0005-0000-0000-0000CAAA0000}"/>
    <cellStyle name="Normal 9 2 2 10 4 2" xfId="27136" xr:uid="{00000000-0005-0000-0000-0000CBAA0000}"/>
    <cellStyle name="Normal 9 2 2 10 4 3" xfId="44482" xr:uid="{00000000-0005-0000-0000-0000CCAA0000}"/>
    <cellStyle name="Normal 9 2 2 10 5" xfId="18463" xr:uid="{00000000-0005-0000-0000-0000CDAA0000}"/>
    <cellStyle name="Normal 9 2 2 10 6" xfId="35809" xr:uid="{00000000-0005-0000-0000-0000CEAA0000}"/>
    <cellStyle name="Normal 9 2 2 11" xfId="5814" xr:uid="{00000000-0005-0000-0000-0000CFAA0000}"/>
    <cellStyle name="Normal 9 2 2 11 2" xfId="14487" xr:uid="{00000000-0005-0000-0000-0000D0AA0000}"/>
    <cellStyle name="Normal 9 2 2 11 2 2" xfId="31840" xr:uid="{00000000-0005-0000-0000-0000D1AA0000}"/>
    <cellStyle name="Normal 9 2 2 11 2 3" xfId="49186" xr:uid="{00000000-0005-0000-0000-0000D2AA0000}"/>
    <cellStyle name="Normal 9 2 2 11 3" xfId="23167" xr:uid="{00000000-0005-0000-0000-0000D3AA0000}"/>
    <cellStyle name="Normal 9 2 2 11 4" xfId="40513" xr:uid="{00000000-0005-0000-0000-0000D4AA0000}"/>
    <cellStyle name="Normal 9 2 2 12" xfId="2923" xr:uid="{00000000-0005-0000-0000-0000D5AA0000}"/>
    <cellStyle name="Normal 9 2 2 12 2" xfId="11596" xr:uid="{00000000-0005-0000-0000-0000D6AA0000}"/>
    <cellStyle name="Normal 9 2 2 12 2 2" xfId="28949" xr:uid="{00000000-0005-0000-0000-0000D7AA0000}"/>
    <cellStyle name="Normal 9 2 2 12 2 3" xfId="46295" xr:uid="{00000000-0005-0000-0000-0000D8AA0000}"/>
    <cellStyle name="Normal 9 2 2 12 3" xfId="20276" xr:uid="{00000000-0005-0000-0000-0000D9AA0000}"/>
    <cellStyle name="Normal 9 2 2 12 4" xfId="37622" xr:uid="{00000000-0005-0000-0000-0000DAAA0000}"/>
    <cellStyle name="Normal 9 2 2 13" xfId="8705" xr:uid="{00000000-0005-0000-0000-0000DBAA0000}"/>
    <cellStyle name="Normal 9 2 2 13 2" xfId="26058" xr:uid="{00000000-0005-0000-0000-0000DCAA0000}"/>
    <cellStyle name="Normal 9 2 2 13 3" xfId="43404" xr:uid="{00000000-0005-0000-0000-0000DDAA0000}"/>
    <cellStyle name="Normal 9 2 2 14" xfId="17386" xr:uid="{00000000-0005-0000-0000-0000DEAA0000}"/>
    <cellStyle name="Normal 9 2 2 15" xfId="34731" xr:uid="{00000000-0005-0000-0000-0000DFAA0000}"/>
    <cellStyle name="Normal 9 2 2 2" xfId="56" xr:uid="{00000000-0005-0000-0000-0000E0AA0000}"/>
    <cellStyle name="Normal 9 2 2 2 10" xfId="5838" xr:uid="{00000000-0005-0000-0000-0000E1AA0000}"/>
    <cellStyle name="Normal 9 2 2 2 10 2" xfId="14511" xr:uid="{00000000-0005-0000-0000-0000E2AA0000}"/>
    <cellStyle name="Normal 9 2 2 2 10 2 2" xfId="31864" xr:uid="{00000000-0005-0000-0000-0000E3AA0000}"/>
    <cellStyle name="Normal 9 2 2 2 10 2 3" xfId="49210" xr:uid="{00000000-0005-0000-0000-0000E4AA0000}"/>
    <cellStyle name="Normal 9 2 2 2 10 3" xfId="23191" xr:uid="{00000000-0005-0000-0000-0000E5AA0000}"/>
    <cellStyle name="Normal 9 2 2 2 10 4" xfId="40537" xr:uid="{00000000-0005-0000-0000-0000E6AA0000}"/>
    <cellStyle name="Normal 9 2 2 2 11" xfId="2947" xr:uid="{00000000-0005-0000-0000-0000E7AA0000}"/>
    <cellStyle name="Normal 9 2 2 2 11 2" xfId="11620" xr:uid="{00000000-0005-0000-0000-0000E8AA0000}"/>
    <cellStyle name="Normal 9 2 2 2 11 2 2" xfId="28973" xr:uid="{00000000-0005-0000-0000-0000E9AA0000}"/>
    <cellStyle name="Normal 9 2 2 2 11 2 3" xfId="46319" xr:uid="{00000000-0005-0000-0000-0000EAAA0000}"/>
    <cellStyle name="Normal 9 2 2 2 11 3" xfId="20300" xr:uid="{00000000-0005-0000-0000-0000EBAA0000}"/>
    <cellStyle name="Normal 9 2 2 2 11 4" xfId="37646" xr:uid="{00000000-0005-0000-0000-0000ECAA0000}"/>
    <cellStyle name="Normal 9 2 2 2 12" xfId="8729" xr:uid="{00000000-0005-0000-0000-0000EDAA0000}"/>
    <cellStyle name="Normal 9 2 2 2 12 2" xfId="26082" xr:uid="{00000000-0005-0000-0000-0000EEAA0000}"/>
    <cellStyle name="Normal 9 2 2 2 12 3" xfId="43428" xr:uid="{00000000-0005-0000-0000-0000EFAA0000}"/>
    <cellStyle name="Normal 9 2 2 2 13" xfId="17409" xr:uid="{00000000-0005-0000-0000-0000F0AA0000}"/>
    <cellStyle name="Normal 9 2 2 2 14" xfId="34755" xr:uid="{00000000-0005-0000-0000-0000F1AA0000}"/>
    <cellStyle name="Normal 9 2 2 2 2" xfId="105" xr:uid="{00000000-0005-0000-0000-0000F2AA0000}"/>
    <cellStyle name="Normal 9 2 2 2 2 10" xfId="8778" xr:uid="{00000000-0005-0000-0000-0000F3AA0000}"/>
    <cellStyle name="Normal 9 2 2 2 2 10 2" xfId="26131" xr:uid="{00000000-0005-0000-0000-0000F4AA0000}"/>
    <cellStyle name="Normal 9 2 2 2 2 10 3" xfId="43477" xr:uid="{00000000-0005-0000-0000-0000F5AA0000}"/>
    <cellStyle name="Normal 9 2 2 2 2 11" xfId="17458" xr:uid="{00000000-0005-0000-0000-0000F6AA0000}"/>
    <cellStyle name="Normal 9 2 2 2 2 12" xfId="34804" xr:uid="{00000000-0005-0000-0000-0000F7AA0000}"/>
    <cellStyle name="Normal 9 2 2 2 2 2" xfId="350" xr:uid="{00000000-0005-0000-0000-0000F8AA0000}"/>
    <cellStyle name="Normal 9 2 2 2 2 2 10" xfId="35049" xr:uid="{00000000-0005-0000-0000-0000F9AA0000}"/>
    <cellStyle name="Normal 9 2 2 2 2 2 2" xfId="1085" xr:uid="{00000000-0005-0000-0000-0000FAAA0000}"/>
    <cellStyle name="Normal 9 2 2 2 2 2 2 2" xfId="2898" xr:uid="{00000000-0005-0000-0000-0000FBAA0000}"/>
    <cellStyle name="Normal 9 2 2 2 2 2 2 2 2" xfId="8680" xr:uid="{00000000-0005-0000-0000-0000FCAA0000}"/>
    <cellStyle name="Normal 9 2 2 2 2 2 2 2 2 2" xfId="17353" xr:uid="{00000000-0005-0000-0000-0000FDAA0000}"/>
    <cellStyle name="Normal 9 2 2 2 2 2 2 2 2 2 2" xfId="34706" xr:uid="{00000000-0005-0000-0000-0000FEAA0000}"/>
    <cellStyle name="Normal 9 2 2 2 2 2 2 2 2 2 3" xfId="52052" xr:uid="{00000000-0005-0000-0000-0000FFAA0000}"/>
    <cellStyle name="Normal 9 2 2 2 2 2 2 2 2 3" xfId="26033" xr:uid="{00000000-0005-0000-0000-000000AB0000}"/>
    <cellStyle name="Normal 9 2 2 2 2 2 2 2 2 4" xfId="43379" xr:uid="{00000000-0005-0000-0000-000001AB0000}"/>
    <cellStyle name="Normal 9 2 2 2 2 2 2 2 3" xfId="4711" xr:uid="{00000000-0005-0000-0000-000002AB0000}"/>
    <cellStyle name="Normal 9 2 2 2 2 2 2 2 3 2" xfId="13384" xr:uid="{00000000-0005-0000-0000-000003AB0000}"/>
    <cellStyle name="Normal 9 2 2 2 2 2 2 2 3 2 2" xfId="30737" xr:uid="{00000000-0005-0000-0000-000004AB0000}"/>
    <cellStyle name="Normal 9 2 2 2 2 2 2 2 3 2 3" xfId="48083" xr:uid="{00000000-0005-0000-0000-000005AB0000}"/>
    <cellStyle name="Normal 9 2 2 2 2 2 2 2 3 3" xfId="22064" xr:uid="{00000000-0005-0000-0000-000006AB0000}"/>
    <cellStyle name="Normal 9 2 2 2 2 2 2 2 3 4" xfId="39410" xr:uid="{00000000-0005-0000-0000-000007AB0000}"/>
    <cellStyle name="Normal 9 2 2 2 2 2 2 2 4" xfId="11571" xr:uid="{00000000-0005-0000-0000-000008AB0000}"/>
    <cellStyle name="Normal 9 2 2 2 2 2 2 2 4 2" xfId="28924" xr:uid="{00000000-0005-0000-0000-000009AB0000}"/>
    <cellStyle name="Normal 9 2 2 2 2 2 2 2 4 3" xfId="46270" xr:uid="{00000000-0005-0000-0000-00000AAB0000}"/>
    <cellStyle name="Normal 9 2 2 2 2 2 2 2 5" xfId="20251" xr:uid="{00000000-0005-0000-0000-00000BAB0000}"/>
    <cellStyle name="Normal 9 2 2 2 2 2 2 2 6" xfId="37597" xr:uid="{00000000-0005-0000-0000-00000CAB0000}"/>
    <cellStyle name="Normal 9 2 2 2 2 2 2 3" xfId="1820" xr:uid="{00000000-0005-0000-0000-00000DAB0000}"/>
    <cellStyle name="Normal 9 2 2 2 2 2 2 3 2" xfId="7602" xr:uid="{00000000-0005-0000-0000-00000EAB0000}"/>
    <cellStyle name="Normal 9 2 2 2 2 2 2 3 2 2" xfId="16275" xr:uid="{00000000-0005-0000-0000-00000FAB0000}"/>
    <cellStyle name="Normal 9 2 2 2 2 2 2 3 2 2 2" xfId="33628" xr:uid="{00000000-0005-0000-0000-000010AB0000}"/>
    <cellStyle name="Normal 9 2 2 2 2 2 2 3 2 2 3" xfId="50974" xr:uid="{00000000-0005-0000-0000-000011AB0000}"/>
    <cellStyle name="Normal 9 2 2 2 2 2 2 3 2 3" xfId="24955" xr:uid="{00000000-0005-0000-0000-000012AB0000}"/>
    <cellStyle name="Normal 9 2 2 2 2 2 2 3 2 4" xfId="42301" xr:uid="{00000000-0005-0000-0000-000013AB0000}"/>
    <cellStyle name="Normal 9 2 2 2 2 2 2 3 3" xfId="5446" xr:uid="{00000000-0005-0000-0000-000014AB0000}"/>
    <cellStyle name="Normal 9 2 2 2 2 2 2 3 3 2" xfId="14119" xr:uid="{00000000-0005-0000-0000-000015AB0000}"/>
    <cellStyle name="Normal 9 2 2 2 2 2 2 3 3 2 2" xfId="31472" xr:uid="{00000000-0005-0000-0000-000016AB0000}"/>
    <cellStyle name="Normal 9 2 2 2 2 2 2 3 3 2 3" xfId="48818" xr:uid="{00000000-0005-0000-0000-000017AB0000}"/>
    <cellStyle name="Normal 9 2 2 2 2 2 2 3 3 3" xfId="22799" xr:uid="{00000000-0005-0000-0000-000018AB0000}"/>
    <cellStyle name="Normal 9 2 2 2 2 2 2 3 3 4" xfId="40145" xr:uid="{00000000-0005-0000-0000-000019AB0000}"/>
    <cellStyle name="Normal 9 2 2 2 2 2 2 3 4" xfId="10493" xr:uid="{00000000-0005-0000-0000-00001AAB0000}"/>
    <cellStyle name="Normal 9 2 2 2 2 2 2 3 4 2" xfId="27846" xr:uid="{00000000-0005-0000-0000-00001BAB0000}"/>
    <cellStyle name="Normal 9 2 2 2 2 2 2 3 4 3" xfId="45192" xr:uid="{00000000-0005-0000-0000-00001CAB0000}"/>
    <cellStyle name="Normal 9 2 2 2 2 2 2 3 5" xfId="19173" xr:uid="{00000000-0005-0000-0000-00001DAB0000}"/>
    <cellStyle name="Normal 9 2 2 2 2 2 2 3 6" xfId="36519" xr:uid="{00000000-0005-0000-0000-00001EAB0000}"/>
    <cellStyle name="Normal 9 2 2 2 2 2 2 4" xfId="6867" xr:uid="{00000000-0005-0000-0000-00001FAB0000}"/>
    <cellStyle name="Normal 9 2 2 2 2 2 2 4 2" xfId="15540" xr:uid="{00000000-0005-0000-0000-000020AB0000}"/>
    <cellStyle name="Normal 9 2 2 2 2 2 2 4 2 2" xfId="32893" xr:uid="{00000000-0005-0000-0000-000021AB0000}"/>
    <cellStyle name="Normal 9 2 2 2 2 2 2 4 2 3" xfId="50239" xr:uid="{00000000-0005-0000-0000-000022AB0000}"/>
    <cellStyle name="Normal 9 2 2 2 2 2 2 4 3" xfId="24220" xr:uid="{00000000-0005-0000-0000-000023AB0000}"/>
    <cellStyle name="Normal 9 2 2 2 2 2 2 4 4" xfId="41566" xr:uid="{00000000-0005-0000-0000-000024AB0000}"/>
    <cellStyle name="Normal 9 2 2 2 2 2 2 5" xfId="3633" xr:uid="{00000000-0005-0000-0000-000025AB0000}"/>
    <cellStyle name="Normal 9 2 2 2 2 2 2 5 2" xfId="12306" xr:uid="{00000000-0005-0000-0000-000026AB0000}"/>
    <cellStyle name="Normal 9 2 2 2 2 2 2 5 2 2" xfId="29659" xr:uid="{00000000-0005-0000-0000-000027AB0000}"/>
    <cellStyle name="Normal 9 2 2 2 2 2 2 5 2 3" xfId="47005" xr:uid="{00000000-0005-0000-0000-000028AB0000}"/>
    <cellStyle name="Normal 9 2 2 2 2 2 2 5 3" xfId="20986" xr:uid="{00000000-0005-0000-0000-000029AB0000}"/>
    <cellStyle name="Normal 9 2 2 2 2 2 2 5 4" xfId="38332" xr:uid="{00000000-0005-0000-0000-00002AAB0000}"/>
    <cellStyle name="Normal 9 2 2 2 2 2 2 6" xfId="9758" xr:uid="{00000000-0005-0000-0000-00002BAB0000}"/>
    <cellStyle name="Normal 9 2 2 2 2 2 2 6 2" xfId="27111" xr:uid="{00000000-0005-0000-0000-00002CAB0000}"/>
    <cellStyle name="Normal 9 2 2 2 2 2 2 6 3" xfId="44457" xr:uid="{00000000-0005-0000-0000-00002DAB0000}"/>
    <cellStyle name="Normal 9 2 2 2 2 2 2 7" xfId="18438" xr:uid="{00000000-0005-0000-0000-00002EAB0000}"/>
    <cellStyle name="Normal 9 2 2 2 2 2 2 8" xfId="35784" xr:uid="{00000000-0005-0000-0000-00002FAB0000}"/>
    <cellStyle name="Normal 9 2 2 2 2 2 3" xfId="595" xr:uid="{00000000-0005-0000-0000-000030AB0000}"/>
    <cellStyle name="Normal 9 2 2 2 2 2 3 2" xfId="2408" xr:uid="{00000000-0005-0000-0000-000031AB0000}"/>
    <cellStyle name="Normal 9 2 2 2 2 2 3 2 2" xfId="8190" xr:uid="{00000000-0005-0000-0000-000032AB0000}"/>
    <cellStyle name="Normal 9 2 2 2 2 2 3 2 2 2" xfId="16863" xr:uid="{00000000-0005-0000-0000-000033AB0000}"/>
    <cellStyle name="Normal 9 2 2 2 2 2 3 2 2 2 2" xfId="34216" xr:uid="{00000000-0005-0000-0000-000034AB0000}"/>
    <cellStyle name="Normal 9 2 2 2 2 2 3 2 2 2 3" xfId="51562" xr:uid="{00000000-0005-0000-0000-000035AB0000}"/>
    <cellStyle name="Normal 9 2 2 2 2 2 3 2 2 3" xfId="25543" xr:uid="{00000000-0005-0000-0000-000036AB0000}"/>
    <cellStyle name="Normal 9 2 2 2 2 2 3 2 2 4" xfId="42889" xr:uid="{00000000-0005-0000-0000-000037AB0000}"/>
    <cellStyle name="Normal 9 2 2 2 2 2 3 2 3" xfId="5691" xr:uid="{00000000-0005-0000-0000-000038AB0000}"/>
    <cellStyle name="Normal 9 2 2 2 2 2 3 2 3 2" xfId="14364" xr:uid="{00000000-0005-0000-0000-000039AB0000}"/>
    <cellStyle name="Normal 9 2 2 2 2 2 3 2 3 2 2" xfId="31717" xr:uid="{00000000-0005-0000-0000-00003AAB0000}"/>
    <cellStyle name="Normal 9 2 2 2 2 2 3 2 3 2 3" xfId="49063" xr:uid="{00000000-0005-0000-0000-00003BAB0000}"/>
    <cellStyle name="Normal 9 2 2 2 2 2 3 2 3 3" xfId="23044" xr:uid="{00000000-0005-0000-0000-00003CAB0000}"/>
    <cellStyle name="Normal 9 2 2 2 2 2 3 2 3 4" xfId="40390" xr:uid="{00000000-0005-0000-0000-00003DAB0000}"/>
    <cellStyle name="Normal 9 2 2 2 2 2 3 2 4" xfId="11081" xr:uid="{00000000-0005-0000-0000-00003EAB0000}"/>
    <cellStyle name="Normal 9 2 2 2 2 2 3 2 4 2" xfId="28434" xr:uid="{00000000-0005-0000-0000-00003FAB0000}"/>
    <cellStyle name="Normal 9 2 2 2 2 2 3 2 4 3" xfId="45780" xr:uid="{00000000-0005-0000-0000-000040AB0000}"/>
    <cellStyle name="Normal 9 2 2 2 2 2 3 2 5" xfId="19761" xr:uid="{00000000-0005-0000-0000-000041AB0000}"/>
    <cellStyle name="Normal 9 2 2 2 2 2 3 2 6" xfId="37107" xr:uid="{00000000-0005-0000-0000-000042AB0000}"/>
    <cellStyle name="Normal 9 2 2 2 2 2 3 3" xfId="6377" xr:uid="{00000000-0005-0000-0000-000043AB0000}"/>
    <cellStyle name="Normal 9 2 2 2 2 2 3 3 2" xfId="15050" xr:uid="{00000000-0005-0000-0000-000044AB0000}"/>
    <cellStyle name="Normal 9 2 2 2 2 2 3 3 2 2" xfId="32403" xr:uid="{00000000-0005-0000-0000-000045AB0000}"/>
    <cellStyle name="Normal 9 2 2 2 2 2 3 3 2 3" xfId="49749" xr:uid="{00000000-0005-0000-0000-000046AB0000}"/>
    <cellStyle name="Normal 9 2 2 2 2 2 3 3 3" xfId="23730" xr:uid="{00000000-0005-0000-0000-000047AB0000}"/>
    <cellStyle name="Normal 9 2 2 2 2 2 3 3 4" xfId="41076" xr:uid="{00000000-0005-0000-0000-000048AB0000}"/>
    <cellStyle name="Normal 9 2 2 2 2 2 3 4" xfId="4221" xr:uid="{00000000-0005-0000-0000-000049AB0000}"/>
    <cellStyle name="Normal 9 2 2 2 2 2 3 4 2" xfId="12894" xr:uid="{00000000-0005-0000-0000-00004AAB0000}"/>
    <cellStyle name="Normal 9 2 2 2 2 2 3 4 2 2" xfId="30247" xr:uid="{00000000-0005-0000-0000-00004BAB0000}"/>
    <cellStyle name="Normal 9 2 2 2 2 2 3 4 2 3" xfId="47593" xr:uid="{00000000-0005-0000-0000-00004CAB0000}"/>
    <cellStyle name="Normal 9 2 2 2 2 2 3 4 3" xfId="21574" xr:uid="{00000000-0005-0000-0000-00004DAB0000}"/>
    <cellStyle name="Normal 9 2 2 2 2 2 3 4 4" xfId="38920" xr:uid="{00000000-0005-0000-0000-00004EAB0000}"/>
    <cellStyle name="Normal 9 2 2 2 2 2 3 5" xfId="9268" xr:uid="{00000000-0005-0000-0000-00004FAB0000}"/>
    <cellStyle name="Normal 9 2 2 2 2 2 3 5 2" xfId="26621" xr:uid="{00000000-0005-0000-0000-000050AB0000}"/>
    <cellStyle name="Normal 9 2 2 2 2 2 3 5 3" xfId="43967" xr:uid="{00000000-0005-0000-0000-000051AB0000}"/>
    <cellStyle name="Normal 9 2 2 2 2 2 3 6" xfId="17948" xr:uid="{00000000-0005-0000-0000-000052AB0000}"/>
    <cellStyle name="Normal 9 2 2 2 2 2 3 7" xfId="35294" xr:uid="{00000000-0005-0000-0000-000053AB0000}"/>
    <cellStyle name="Normal 9 2 2 2 2 2 4" xfId="2163" xr:uid="{00000000-0005-0000-0000-000054AB0000}"/>
    <cellStyle name="Normal 9 2 2 2 2 2 4 2" xfId="7945" xr:uid="{00000000-0005-0000-0000-000055AB0000}"/>
    <cellStyle name="Normal 9 2 2 2 2 2 4 2 2" xfId="16618" xr:uid="{00000000-0005-0000-0000-000056AB0000}"/>
    <cellStyle name="Normal 9 2 2 2 2 2 4 2 2 2" xfId="33971" xr:uid="{00000000-0005-0000-0000-000057AB0000}"/>
    <cellStyle name="Normal 9 2 2 2 2 2 4 2 2 3" xfId="51317" xr:uid="{00000000-0005-0000-0000-000058AB0000}"/>
    <cellStyle name="Normal 9 2 2 2 2 2 4 2 3" xfId="25298" xr:uid="{00000000-0005-0000-0000-000059AB0000}"/>
    <cellStyle name="Normal 9 2 2 2 2 2 4 2 4" xfId="42644" xr:uid="{00000000-0005-0000-0000-00005AAB0000}"/>
    <cellStyle name="Normal 9 2 2 2 2 2 4 3" xfId="3976" xr:uid="{00000000-0005-0000-0000-00005BAB0000}"/>
    <cellStyle name="Normal 9 2 2 2 2 2 4 3 2" xfId="12649" xr:uid="{00000000-0005-0000-0000-00005CAB0000}"/>
    <cellStyle name="Normal 9 2 2 2 2 2 4 3 2 2" xfId="30002" xr:uid="{00000000-0005-0000-0000-00005DAB0000}"/>
    <cellStyle name="Normal 9 2 2 2 2 2 4 3 2 3" xfId="47348" xr:uid="{00000000-0005-0000-0000-00005EAB0000}"/>
    <cellStyle name="Normal 9 2 2 2 2 2 4 3 3" xfId="21329" xr:uid="{00000000-0005-0000-0000-00005FAB0000}"/>
    <cellStyle name="Normal 9 2 2 2 2 2 4 3 4" xfId="38675" xr:uid="{00000000-0005-0000-0000-000060AB0000}"/>
    <cellStyle name="Normal 9 2 2 2 2 2 4 4" xfId="10836" xr:uid="{00000000-0005-0000-0000-000061AB0000}"/>
    <cellStyle name="Normal 9 2 2 2 2 2 4 4 2" xfId="28189" xr:uid="{00000000-0005-0000-0000-000062AB0000}"/>
    <cellStyle name="Normal 9 2 2 2 2 2 4 4 3" xfId="45535" xr:uid="{00000000-0005-0000-0000-000063AB0000}"/>
    <cellStyle name="Normal 9 2 2 2 2 2 4 5" xfId="19516" xr:uid="{00000000-0005-0000-0000-000064AB0000}"/>
    <cellStyle name="Normal 9 2 2 2 2 2 4 6" xfId="36862" xr:uid="{00000000-0005-0000-0000-000065AB0000}"/>
    <cellStyle name="Normal 9 2 2 2 2 2 5" xfId="1330" xr:uid="{00000000-0005-0000-0000-000066AB0000}"/>
    <cellStyle name="Normal 9 2 2 2 2 2 5 2" xfId="7112" xr:uid="{00000000-0005-0000-0000-000067AB0000}"/>
    <cellStyle name="Normal 9 2 2 2 2 2 5 2 2" xfId="15785" xr:uid="{00000000-0005-0000-0000-000068AB0000}"/>
    <cellStyle name="Normal 9 2 2 2 2 2 5 2 2 2" xfId="33138" xr:uid="{00000000-0005-0000-0000-000069AB0000}"/>
    <cellStyle name="Normal 9 2 2 2 2 2 5 2 2 3" xfId="50484" xr:uid="{00000000-0005-0000-0000-00006AAB0000}"/>
    <cellStyle name="Normal 9 2 2 2 2 2 5 2 3" xfId="24465" xr:uid="{00000000-0005-0000-0000-00006BAB0000}"/>
    <cellStyle name="Normal 9 2 2 2 2 2 5 2 4" xfId="41811" xr:uid="{00000000-0005-0000-0000-00006CAB0000}"/>
    <cellStyle name="Normal 9 2 2 2 2 2 5 3" xfId="4956" xr:uid="{00000000-0005-0000-0000-00006DAB0000}"/>
    <cellStyle name="Normal 9 2 2 2 2 2 5 3 2" xfId="13629" xr:uid="{00000000-0005-0000-0000-00006EAB0000}"/>
    <cellStyle name="Normal 9 2 2 2 2 2 5 3 2 2" xfId="30982" xr:uid="{00000000-0005-0000-0000-00006FAB0000}"/>
    <cellStyle name="Normal 9 2 2 2 2 2 5 3 2 3" xfId="48328" xr:uid="{00000000-0005-0000-0000-000070AB0000}"/>
    <cellStyle name="Normal 9 2 2 2 2 2 5 3 3" xfId="22309" xr:uid="{00000000-0005-0000-0000-000071AB0000}"/>
    <cellStyle name="Normal 9 2 2 2 2 2 5 3 4" xfId="39655" xr:uid="{00000000-0005-0000-0000-000072AB0000}"/>
    <cellStyle name="Normal 9 2 2 2 2 2 5 4" xfId="10003" xr:uid="{00000000-0005-0000-0000-000073AB0000}"/>
    <cellStyle name="Normal 9 2 2 2 2 2 5 4 2" xfId="27356" xr:uid="{00000000-0005-0000-0000-000074AB0000}"/>
    <cellStyle name="Normal 9 2 2 2 2 2 5 4 3" xfId="44702" xr:uid="{00000000-0005-0000-0000-000075AB0000}"/>
    <cellStyle name="Normal 9 2 2 2 2 2 5 5" xfId="18683" xr:uid="{00000000-0005-0000-0000-000076AB0000}"/>
    <cellStyle name="Normal 9 2 2 2 2 2 5 6" xfId="36029" xr:uid="{00000000-0005-0000-0000-000077AB0000}"/>
    <cellStyle name="Normal 9 2 2 2 2 2 6" xfId="6132" xr:uid="{00000000-0005-0000-0000-000078AB0000}"/>
    <cellStyle name="Normal 9 2 2 2 2 2 6 2" xfId="14805" xr:uid="{00000000-0005-0000-0000-000079AB0000}"/>
    <cellStyle name="Normal 9 2 2 2 2 2 6 2 2" xfId="32158" xr:uid="{00000000-0005-0000-0000-00007AAB0000}"/>
    <cellStyle name="Normal 9 2 2 2 2 2 6 2 3" xfId="49504" xr:uid="{00000000-0005-0000-0000-00007BAB0000}"/>
    <cellStyle name="Normal 9 2 2 2 2 2 6 3" xfId="23485" xr:uid="{00000000-0005-0000-0000-00007CAB0000}"/>
    <cellStyle name="Normal 9 2 2 2 2 2 6 4" xfId="40831" xr:uid="{00000000-0005-0000-0000-00007DAB0000}"/>
    <cellStyle name="Normal 9 2 2 2 2 2 7" xfId="3143" xr:uid="{00000000-0005-0000-0000-00007EAB0000}"/>
    <cellStyle name="Normal 9 2 2 2 2 2 7 2" xfId="11816" xr:uid="{00000000-0005-0000-0000-00007FAB0000}"/>
    <cellStyle name="Normal 9 2 2 2 2 2 7 2 2" xfId="29169" xr:uid="{00000000-0005-0000-0000-000080AB0000}"/>
    <cellStyle name="Normal 9 2 2 2 2 2 7 2 3" xfId="46515" xr:uid="{00000000-0005-0000-0000-000081AB0000}"/>
    <cellStyle name="Normal 9 2 2 2 2 2 7 3" xfId="20496" xr:uid="{00000000-0005-0000-0000-000082AB0000}"/>
    <cellStyle name="Normal 9 2 2 2 2 2 7 4" xfId="37842" xr:uid="{00000000-0005-0000-0000-000083AB0000}"/>
    <cellStyle name="Normal 9 2 2 2 2 2 8" xfId="9023" xr:uid="{00000000-0005-0000-0000-000084AB0000}"/>
    <cellStyle name="Normal 9 2 2 2 2 2 8 2" xfId="26376" xr:uid="{00000000-0005-0000-0000-000085AB0000}"/>
    <cellStyle name="Normal 9 2 2 2 2 2 8 3" xfId="43722" xr:uid="{00000000-0005-0000-0000-000086AB0000}"/>
    <cellStyle name="Normal 9 2 2 2 2 2 9" xfId="17703" xr:uid="{00000000-0005-0000-0000-000087AB0000}"/>
    <cellStyle name="Normal 9 2 2 2 2 3" xfId="252" xr:uid="{00000000-0005-0000-0000-000088AB0000}"/>
    <cellStyle name="Normal 9 2 2 2 2 3 10" xfId="34951" xr:uid="{00000000-0005-0000-0000-000089AB0000}"/>
    <cellStyle name="Normal 9 2 2 2 2 3 2" xfId="987" xr:uid="{00000000-0005-0000-0000-00008AAB0000}"/>
    <cellStyle name="Normal 9 2 2 2 2 3 2 2" xfId="2800" xr:uid="{00000000-0005-0000-0000-00008BAB0000}"/>
    <cellStyle name="Normal 9 2 2 2 2 3 2 2 2" xfId="8582" xr:uid="{00000000-0005-0000-0000-00008CAB0000}"/>
    <cellStyle name="Normal 9 2 2 2 2 3 2 2 2 2" xfId="17255" xr:uid="{00000000-0005-0000-0000-00008DAB0000}"/>
    <cellStyle name="Normal 9 2 2 2 2 3 2 2 2 2 2" xfId="34608" xr:uid="{00000000-0005-0000-0000-00008EAB0000}"/>
    <cellStyle name="Normal 9 2 2 2 2 3 2 2 2 2 3" xfId="51954" xr:uid="{00000000-0005-0000-0000-00008FAB0000}"/>
    <cellStyle name="Normal 9 2 2 2 2 3 2 2 2 3" xfId="25935" xr:uid="{00000000-0005-0000-0000-000090AB0000}"/>
    <cellStyle name="Normal 9 2 2 2 2 3 2 2 2 4" xfId="43281" xr:uid="{00000000-0005-0000-0000-000091AB0000}"/>
    <cellStyle name="Normal 9 2 2 2 2 3 2 2 3" xfId="4613" xr:uid="{00000000-0005-0000-0000-000092AB0000}"/>
    <cellStyle name="Normal 9 2 2 2 2 3 2 2 3 2" xfId="13286" xr:uid="{00000000-0005-0000-0000-000093AB0000}"/>
    <cellStyle name="Normal 9 2 2 2 2 3 2 2 3 2 2" xfId="30639" xr:uid="{00000000-0005-0000-0000-000094AB0000}"/>
    <cellStyle name="Normal 9 2 2 2 2 3 2 2 3 2 3" xfId="47985" xr:uid="{00000000-0005-0000-0000-000095AB0000}"/>
    <cellStyle name="Normal 9 2 2 2 2 3 2 2 3 3" xfId="21966" xr:uid="{00000000-0005-0000-0000-000096AB0000}"/>
    <cellStyle name="Normal 9 2 2 2 2 3 2 2 3 4" xfId="39312" xr:uid="{00000000-0005-0000-0000-000097AB0000}"/>
    <cellStyle name="Normal 9 2 2 2 2 3 2 2 4" xfId="11473" xr:uid="{00000000-0005-0000-0000-000098AB0000}"/>
    <cellStyle name="Normal 9 2 2 2 2 3 2 2 4 2" xfId="28826" xr:uid="{00000000-0005-0000-0000-000099AB0000}"/>
    <cellStyle name="Normal 9 2 2 2 2 3 2 2 4 3" xfId="46172" xr:uid="{00000000-0005-0000-0000-00009AAB0000}"/>
    <cellStyle name="Normal 9 2 2 2 2 3 2 2 5" xfId="20153" xr:uid="{00000000-0005-0000-0000-00009BAB0000}"/>
    <cellStyle name="Normal 9 2 2 2 2 3 2 2 6" xfId="37499" xr:uid="{00000000-0005-0000-0000-00009CAB0000}"/>
    <cellStyle name="Normal 9 2 2 2 2 3 2 3" xfId="1722" xr:uid="{00000000-0005-0000-0000-00009DAB0000}"/>
    <cellStyle name="Normal 9 2 2 2 2 3 2 3 2" xfId="7504" xr:uid="{00000000-0005-0000-0000-00009EAB0000}"/>
    <cellStyle name="Normal 9 2 2 2 2 3 2 3 2 2" xfId="16177" xr:uid="{00000000-0005-0000-0000-00009FAB0000}"/>
    <cellStyle name="Normal 9 2 2 2 2 3 2 3 2 2 2" xfId="33530" xr:uid="{00000000-0005-0000-0000-0000A0AB0000}"/>
    <cellStyle name="Normal 9 2 2 2 2 3 2 3 2 2 3" xfId="50876" xr:uid="{00000000-0005-0000-0000-0000A1AB0000}"/>
    <cellStyle name="Normal 9 2 2 2 2 3 2 3 2 3" xfId="24857" xr:uid="{00000000-0005-0000-0000-0000A2AB0000}"/>
    <cellStyle name="Normal 9 2 2 2 2 3 2 3 2 4" xfId="42203" xr:uid="{00000000-0005-0000-0000-0000A3AB0000}"/>
    <cellStyle name="Normal 9 2 2 2 2 3 2 3 3" xfId="5348" xr:uid="{00000000-0005-0000-0000-0000A4AB0000}"/>
    <cellStyle name="Normal 9 2 2 2 2 3 2 3 3 2" xfId="14021" xr:uid="{00000000-0005-0000-0000-0000A5AB0000}"/>
    <cellStyle name="Normal 9 2 2 2 2 3 2 3 3 2 2" xfId="31374" xr:uid="{00000000-0005-0000-0000-0000A6AB0000}"/>
    <cellStyle name="Normal 9 2 2 2 2 3 2 3 3 2 3" xfId="48720" xr:uid="{00000000-0005-0000-0000-0000A7AB0000}"/>
    <cellStyle name="Normal 9 2 2 2 2 3 2 3 3 3" xfId="22701" xr:uid="{00000000-0005-0000-0000-0000A8AB0000}"/>
    <cellStyle name="Normal 9 2 2 2 2 3 2 3 3 4" xfId="40047" xr:uid="{00000000-0005-0000-0000-0000A9AB0000}"/>
    <cellStyle name="Normal 9 2 2 2 2 3 2 3 4" xfId="10395" xr:uid="{00000000-0005-0000-0000-0000AAAB0000}"/>
    <cellStyle name="Normal 9 2 2 2 2 3 2 3 4 2" xfId="27748" xr:uid="{00000000-0005-0000-0000-0000ABAB0000}"/>
    <cellStyle name="Normal 9 2 2 2 2 3 2 3 4 3" xfId="45094" xr:uid="{00000000-0005-0000-0000-0000ACAB0000}"/>
    <cellStyle name="Normal 9 2 2 2 2 3 2 3 5" xfId="19075" xr:uid="{00000000-0005-0000-0000-0000ADAB0000}"/>
    <cellStyle name="Normal 9 2 2 2 2 3 2 3 6" xfId="36421" xr:uid="{00000000-0005-0000-0000-0000AEAB0000}"/>
    <cellStyle name="Normal 9 2 2 2 2 3 2 4" xfId="6769" xr:uid="{00000000-0005-0000-0000-0000AFAB0000}"/>
    <cellStyle name="Normal 9 2 2 2 2 3 2 4 2" xfId="15442" xr:uid="{00000000-0005-0000-0000-0000B0AB0000}"/>
    <cellStyle name="Normal 9 2 2 2 2 3 2 4 2 2" xfId="32795" xr:uid="{00000000-0005-0000-0000-0000B1AB0000}"/>
    <cellStyle name="Normal 9 2 2 2 2 3 2 4 2 3" xfId="50141" xr:uid="{00000000-0005-0000-0000-0000B2AB0000}"/>
    <cellStyle name="Normal 9 2 2 2 2 3 2 4 3" xfId="24122" xr:uid="{00000000-0005-0000-0000-0000B3AB0000}"/>
    <cellStyle name="Normal 9 2 2 2 2 3 2 4 4" xfId="41468" xr:uid="{00000000-0005-0000-0000-0000B4AB0000}"/>
    <cellStyle name="Normal 9 2 2 2 2 3 2 5" xfId="3535" xr:uid="{00000000-0005-0000-0000-0000B5AB0000}"/>
    <cellStyle name="Normal 9 2 2 2 2 3 2 5 2" xfId="12208" xr:uid="{00000000-0005-0000-0000-0000B6AB0000}"/>
    <cellStyle name="Normal 9 2 2 2 2 3 2 5 2 2" xfId="29561" xr:uid="{00000000-0005-0000-0000-0000B7AB0000}"/>
    <cellStyle name="Normal 9 2 2 2 2 3 2 5 2 3" xfId="46907" xr:uid="{00000000-0005-0000-0000-0000B8AB0000}"/>
    <cellStyle name="Normal 9 2 2 2 2 3 2 5 3" xfId="20888" xr:uid="{00000000-0005-0000-0000-0000B9AB0000}"/>
    <cellStyle name="Normal 9 2 2 2 2 3 2 5 4" xfId="38234" xr:uid="{00000000-0005-0000-0000-0000BAAB0000}"/>
    <cellStyle name="Normal 9 2 2 2 2 3 2 6" xfId="9660" xr:uid="{00000000-0005-0000-0000-0000BBAB0000}"/>
    <cellStyle name="Normal 9 2 2 2 2 3 2 6 2" xfId="27013" xr:uid="{00000000-0005-0000-0000-0000BCAB0000}"/>
    <cellStyle name="Normal 9 2 2 2 2 3 2 6 3" xfId="44359" xr:uid="{00000000-0005-0000-0000-0000BDAB0000}"/>
    <cellStyle name="Normal 9 2 2 2 2 3 2 7" xfId="18340" xr:uid="{00000000-0005-0000-0000-0000BEAB0000}"/>
    <cellStyle name="Normal 9 2 2 2 2 3 2 8" xfId="35686" xr:uid="{00000000-0005-0000-0000-0000BFAB0000}"/>
    <cellStyle name="Normal 9 2 2 2 2 3 3" xfId="742" xr:uid="{00000000-0005-0000-0000-0000C0AB0000}"/>
    <cellStyle name="Normal 9 2 2 2 2 3 3 2" xfId="2555" xr:uid="{00000000-0005-0000-0000-0000C1AB0000}"/>
    <cellStyle name="Normal 9 2 2 2 2 3 3 2 2" xfId="8337" xr:uid="{00000000-0005-0000-0000-0000C2AB0000}"/>
    <cellStyle name="Normal 9 2 2 2 2 3 3 2 2 2" xfId="17010" xr:uid="{00000000-0005-0000-0000-0000C3AB0000}"/>
    <cellStyle name="Normal 9 2 2 2 2 3 3 2 2 2 2" xfId="34363" xr:uid="{00000000-0005-0000-0000-0000C4AB0000}"/>
    <cellStyle name="Normal 9 2 2 2 2 3 3 2 2 2 3" xfId="51709" xr:uid="{00000000-0005-0000-0000-0000C5AB0000}"/>
    <cellStyle name="Normal 9 2 2 2 2 3 3 2 2 3" xfId="25690" xr:uid="{00000000-0005-0000-0000-0000C6AB0000}"/>
    <cellStyle name="Normal 9 2 2 2 2 3 3 2 2 4" xfId="43036" xr:uid="{00000000-0005-0000-0000-0000C7AB0000}"/>
    <cellStyle name="Normal 9 2 2 2 2 3 3 2 3" xfId="5789" xr:uid="{00000000-0005-0000-0000-0000C8AB0000}"/>
    <cellStyle name="Normal 9 2 2 2 2 3 3 2 3 2" xfId="14462" xr:uid="{00000000-0005-0000-0000-0000C9AB0000}"/>
    <cellStyle name="Normal 9 2 2 2 2 3 3 2 3 2 2" xfId="31815" xr:uid="{00000000-0005-0000-0000-0000CAAB0000}"/>
    <cellStyle name="Normal 9 2 2 2 2 3 3 2 3 2 3" xfId="49161" xr:uid="{00000000-0005-0000-0000-0000CBAB0000}"/>
    <cellStyle name="Normal 9 2 2 2 2 3 3 2 3 3" xfId="23142" xr:uid="{00000000-0005-0000-0000-0000CCAB0000}"/>
    <cellStyle name="Normal 9 2 2 2 2 3 3 2 3 4" xfId="40488" xr:uid="{00000000-0005-0000-0000-0000CDAB0000}"/>
    <cellStyle name="Normal 9 2 2 2 2 3 3 2 4" xfId="11228" xr:uid="{00000000-0005-0000-0000-0000CEAB0000}"/>
    <cellStyle name="Normal 9 2 2 2 2 3 3 2 4 2" xfId="28581" xr:uid="{00000000-0005-0000-0000-0000CFAB0000}"/>
    <cellStyle name="Normal 9 2 2 2 2 3 3 2 4 3" xfId="45927" xr:uid="{00000000-0005-0000-0000-0000D0AB0000}"/>
    <cellStyle name="Normal 9 2 2 2 2 3 3 2 5" xfId="19908" xr:uid="{00000000-0005-0000-0000-0000D1AB0000}"/>
    <cellStyle name="Normal 9 2 2 2 2 3 3 2 6" xfId="37254" xr:uid="{00000000-0005-0000-0000-0000D2AB0000}"/>
    <cellStyle name="Normal 9 2 2 2 2 3 3 3" xfId="6524" xr:uid="{00000000-0005-0000-0000-0000D3AB0000}"/>
    <cellStyle name="Normal 9 2 2 2 2 3 3 3 2" xfId="15197" xr:uid="{00000000-0005-0000-0000-0000D4AB0000}"/>
    <cellStyle name="Normal 9 2 2 2 2 3 3 3 2 2" xfId="32550" xr:uid="{00000000-0005-0000-0000-0000D5AB0000}"/>
    <cellStyle name="Normal 9 2 2 2 2 3 3 3 2 3" xfId="49896" xr:uid="{00000000-0005-0000-0000-0000D6AB0000}"/>
    <cellStyle name="Normal 9 2 2 2 2 3 3 3 3" xfId="23877" xr:uid="{00000000-0005-0000-0000-0000D7AB0000}"/>
    <cellStyle name="Normal 9 2 2 2 2 3 3 3 4" xfId="41223" xr:uid="{00000000-0005-0000-0000-0000D8AB0000}"/>
    <cellStyle name="Normal 9 2 2 2 2 3 3 4" xfId="4368" xr:uid="{00000000-0005-0000-0000-0000D9AB0000}"/>
    <cellStyle name="Normal 9 2 2 2 2 3 3 4 2" xfId="13041" xr:uid="{00000000-0005-0000-0000-0000DAAB0000}"/>
    <cellStyle name="Normal 9 2 2 2 2 3 3 4 2 2" xfId="30394" xr:uid="{00000000-0005-0000-0000-0000DBAB0000}"/>
    <cellStyle name="Normal 9 2 2 2 2 3 3 4 2 3" xfId="47740" xr:uid="{00000000-0005-0000-0000-0000DCAB0000}"/>
    <cellStyle name="Normal 9 2 2 2 2 3 3 4 3" xfId="21721" xr:uid="{00000000-0005-0000-0000-0000DDAB0000}"/>
    <cellStyle name="Normal 9 2 2 2 2 3 3 4 4" xfId="39067" xr:uid="{00000000-0005-0000-0000-0000DEAB0000}"/>
    <cellStyle name="Normal 9 2 2 2 2 3 3 5" xfId="9415" xr:uid="{00000000-0005-0000-0000-0000DFAB0000}"/>
    <cellStyle name="Normal 9 2 2 2 2 3 3 5 2" xfId="26768" xr:uid="{00000000-0005-0000-0000-0000E0AB0000}"/>
    <cellStyle name="Normal 9 2 2 2 2 3 3 5 3" xfId="44114" xr:uid="{00000000-0005-0000-0000-0000E1AB0000}"/>
    <cellStyle name="Normal 9 2 2 2 2 3 3 6" xfId="18095" xr:uid="{00000000-0005-0000-0000-0000E2AB0000}"/>
    <cellStyle name="Normal 9 2 2 2 2 3 3 7" xfId="35441" xr:uid="{00000000-0005-0000-0000-0000E3AB0000}"/>
    <cellStyle name="Normal 9 2 2 2 2 3 4" xfId="2065" xr:uid="{00000000-0005-0000-0000-0000E4AB0000}"/>
    <cellStyle name="Normal 9 2 2 2 2 3 4 2" xfId="7847" xr:uid="{00000000-0005-0000-0000-0000E5AB0000}"/>
    <cellStyle name="Normal 9 2 2 2 2 3 4 2 2" xfId="16520" xr:uid="{00000000-0005-0000-0000-0000E6AB0000}"/>
    <cellStyle name="Normal 9 2 2 2 2 3 4 2 2 2" xfId="33873" xr:uid="{00000000-0005-0000-0000-0000E7AB0000}"/>
    <cellStyle name="Normal 9 2 2 2 2 3 4 2 2 3" xfId="51219" xr:uid="{00000000-0005-0000-0000-0000E8AB0000}"/>
    <cellStyle name="Normal 9 2 2 2 2 3 4 2 3" xfId="25200" xr:uid="{00000000-0005-0000-0000-0000E9AB0000}"/>
    <cellStyle name="Normal 9 2 2 2 2 3 4 2 4" xfId="42546" xr:uid="{00000000-0005-0000-0000-0000EAAB0000}"/>
    <cellStyle name="Normal 9 2 2 2 2 3 4 3" xfId="3878" xr:uid="{00000000-0005-0000-0000-0000EBAB0000}"/>
    <cellStyle name="Normal 9 2 2 2 2 3 4 3 2" xfId="12551" xr:uid="{00000000-0005-0000-0000-0000ECAB0000}"/>
    <cellStyle name="Normal 9 2 2 2 2 3 4 3 2 2" xfId="29904" xr:uid="{00000000-0005-0000-0000-0000EDAB0000}"/>
    <cellStyle name="Normal 9 2 2 2 2 3 4 3 2 3" xfId="47250" xr:uid="{00000000-0005-0000-0000-0000EEAB0000}"/>
    <cellStyle name="Normal 9 2 2 2 2 3 4 3 3" xfId="21231" xr:uid="{00000000-0005-0000-0000-0000EFAB0000}"/>
    <cellStyle name="Normal 9 2 2 2 2 3 4 3 4" xfId="38577" xr:uid="{00000000-0005-0000-0000-0000F0AB0000}"/>
    <cellStyle name="Normal 9 2 2 2 2 3 4 4" xfId="10738" xr:uid="{00000000-0005-0000-0000-0000F1AB0000}"/>
    <cellStyle name="Normal 9 2 2 2 2 3 4 4 2" xfId="28091" xr:uid="{00000000-0005-0000-0000-0000F2AB0000}"/>
    <cellStyle name="Normal 9 2 2 2 2 3 4 4 3" xfId="45437" xr:uid="{00000000-0005-0000-0000-0000F3AB0000}"/>
    <cellStyle name="Normal 9 2 2 2 2 3 4 5" xfId="19418" xr:uid="{00000000-0005-0000-0000-0000F4AB0000}"/>
    <cellStyle name="Normal 9 2 2 2 2 3 4 6" xfId="36764" xr:uid="{00000000-0005-0000-0000-0000F5AB0000}"/>
    <cellStyle name="Normal 9 2 2 2 2 3 5" xfId="1477" xr:uid="{00000000-0005-0000-0000-0000F6AB0000}"/>
    <cellStyle name="Normal 9 2 2 2 2 3 5 2" xfId="7259" xr:uid="{00000000-0005-0000-0000-0000F7AB0000}"/>
    <cellStyle name="Normal 9 2 2 2 2 3 5 2 2" xfId="15932" xr:uid="{00000000-0005-0000-0000-0000F8AB0000}"/>
    <cellStyle name="Normal 9 2 2 2 2 3 5 2 2 2" xfId="33285" xr:uid="{00000000-0005-0000-0000-0000F9AB0000}"/>
    <cellStyle name="Normal 9 2 2 2 2 3 5 2 2 3" xfId="50631" xr:uid="{00000000-0005-0000-0000-0000FAAB0000}"/>
    <cellStyle name="Normal 9 2 2 2 2 3 5 2 3" xfId="24612" xr:uid="{00000000-0005-0000-0000-0000FBAB0000}"/>
    <cellStyle name="Normal 9 2 2 2 2 3 5 2 4" xfId="41958" xr:uid="{00000000-0005-0000-0000-0000FCAB0000}"/>
    <cellStyle name="Normal 9 2 2 2 2 3 5 3" xfId="5103" xr:uid="{00000000-0005-0000-0000-0000FDAB0000}"/>
    <cellStyle name="Normal 9 2 2 2 2 3 5 3 2" xfId="13776" xr:uid="{00000000-0005-0000-0000-0000FEAB0000}"/>
    <cellStyle name="Normal 9 2 2 2 2 3 5 3 2 2" xfId="31129" xr:uid="{00000000-0005-0000-0000-0000FFAB0000}"/>
    <cellStyle name="Normal 9 2 2 2 2 3 5 3 2 3" xfId="48475" xr:uid="{00000000-0005-0000-0000-000000AC0000}"/>
    <cellStyle name="Normal 9 2 2 2 2 3 5 3 3" xfId="22456" xr:uid="{00000000-0005-0000-0000-000001AC0000}"/>
    <cellStyle name="Normal 9 2 2 2 2 3 5 3 4" xfId="39802" xr:uid="{00000000-0005-0000-0000-000002AC0000}"/>
    <cellStyle name="Normal 9 2 2 2 2 3 5 4" xfId="10150" xr:uid="{00000000-0005-0000-0000-000003AC0000}"/>
    <cellStyle name="Normal 9 2 2 2 2 3 5 4 2" xfId="27503" xr:uid="{00000000-0005-0000-0000-000004AC0000}"/>
    <cellStyle name="Normal 9 2 2 2 2 3 5 4 3" xfId="44849" xr:uid="{00000000-0005-0000-0000-000005AC0000}"/>
    <cellStyle name="Normal 9 2 2 2 2 3 5 5" xfId="18830" xr:uid="{00000000-0005-0000-0000-000006AC0000}"/>
    <cellStyle name="Normal 9 2 2 2 2 3 5 6" xfId="36176" xr:uid="{00000000-0005-0000-0000-000007AC0000}"/>
    <cellStyle name="Normal 9 2 2 2 2 3 6" xfId="6034" xr:uid="{00000000-0005-0000-0000-000008AC0000}"/>
    <cellStyle name="Normal 9 2 2 2 2 3 6 2" xfId="14707" xr:uid="{00000000-0005-0000-0000-000009AC0000}"/>
    <cellStyle name="Normal 9 2 2 2 2 3 6 2 2" xfId="32060" xr:uid="{00000000-0005-0000-0000-00000AAC0000}"/>
    <cellStyle name="Normal 9 2 2 2 2 3 6 2 3" xfId="49406" xr:uid="{00000000-0005-0000-0000-00000BAC0000}"/>
    <cellStyle name="Normal 9 2 2 2 2 3 6 3" xfId="23387" xr:uid="{00000000-0005-0000-0000-00000CAC0000}"/>
    <cellStyle name="Normal 9 2 2 2 2 3 6 4" xfId="40733" xr:uid="{00000000-0005-0000-0000-00000DAC0000}"/>
    <cellStyle name="Normal 9 2 2 2 2 3 7" xfId="3290" xr:uid="{00000000-0005-0000-0000-00000EAC0000}"/>
    <cellStyle name="Normal 9 2 2 2 2 3 7 2" xfId="11963" xr:uid="{00000000-0005-0000-0000-00000FAC0000}"/>
    <cellStyle name="Normal 9 2 2 2 2 3 7 2 2" xfId="29316" xr:uid="{00000000-0005-0000-0000-000010AC0000}"/>
    <cellStyle name="Normal 9 2 2 2 2 3 7 2 3" xfId="46662" xr:uid="{00000000-0005-0000-0000-000011AC0000}"/>
    <cellStyle name="Normal 9 2 2 2 2 3 7 3" xfId="20643" xr:uid="{00000000-0005-0000-0000-000012AC0000}"/>
    <cellStyle name="Normal 9 2 2 2 2 3 7 4" xfId="37989" xr:uid="{00000000-0005-0000-0000-000013AC0000}"/>
    <cellStyle name="Normal 9 2 2 2 2 3 8" xfId="8925" xr:uid="{00000000-0005-0000-0000-000014AC0000}"/>
    <cellStyle name="Normal 9 2 2 2 2 3 8 2" xfId="26278" xr:uid="{00000000-0005-0000-0000-000015AC0000}"/>
    <cellStyle name="Normal 9 2 2 2 2 3 8 3" xfId="43624" xr:uid="{00000000-0005-0000-0000-000016AC0000}"/>
    <cellStyle name="Normal 9 2 2 2 2 3 9" xfId="17605" xr:uid="{00000000-0005-0000-0000-000017AC0000}"/>
    <cellStyle name="Normal 9 2 2 2 2 4" xfId="840" xr:uid="{00000000-0005-0000-0000-000018AC0000}"/>
    <cellStyle name="Normal 9 2 2 2 2 4 2" xfId="2653" xr:uid="{00000000-0005-0000-0000-000019AC0000}"/>
    <cellStyle name="Normal 9 2 2 2 2 4 2 2" xfId="8435" xr:uid="{00000000-0005-0000-0000-00001AAC0000}"/>
    <cellStyle name="Normal 9 2 2 2 2 4 2 2 2" xfId="17108" xr:uid="{00000000-0005-0000-0000-00001BAC0000}"/>
    <cellStyle name="Normal 9 2 2 2 2 4 2 2 2 2" xfId="34461" xr:uid="{00000000-0005-0000-0000-00001CAC0000}"/>
    <cellStyle name="Normal 9 2 2 2 2 4 2 2 2 3" xfId="51807" xr:uid="{00000000-0005-0000-0000-00001DAC0000}"/>
    <cellStyle name="Normal 9 2 2 2 2 4 2 2 3" xfId="25788" xr:uid="{00000000-0005-0000-0000-00001EAC0000}"/>
    <cellStyle name="Normal 9 2 2 2 2 4 2 2 4" xfId="43134" xr:uid="{00000000-0005-0000-0000-00001FAC0000}"/>
    <cellStyle name="Normal 9 2 2 2 2 4 2 3" xfId="4466" xr:uid="{00000000-0005-0000-0000-000020AC0000}"/>
    <cellStyle name="Normal 9 2 2 2 2 4 2 3 2" xfId="13139" xr:uid="{00000000-0005-0000-0000-000021AC0000}"/>
    <cellStyle name="Normal 9 2 2 2 2 4 2 3 2 2" xfId="30492" xr:uid="{00000000-0005-0000-0000-000022AC0000}"/>
    <cellStyle name="Normal 9 2 2 2 2 4 2 3 2 3" xfId="47838" xr:uid="{00000000-0005-0000-0000-000023AC0000}"/>
    <cellStyle name="Normal 9 2 2 2 2 4 2 3 3" xfId="21819" xr:uid="{00000000-0005-0000-0000-000024AC0000}"/>
    <cellStyle name="Normal 9 2 2 2 2 4 2 3 4" xfId="39165" xr:uid="{00000000-0005-0000-0000-000025AC0000}"/>
    <cellStyle name="Normal 9 2 2 2 2 4 2 4" xfId="11326" xr:uid="{00000000-0005-0000-0000-000026AC0000}"/>
    <cellStyle name="Normal 9 2 2 2 2 4 2 4 2" xfId="28679" xr:uid="{00000000-0005-0000-0000-000027AC0000}"/>
    <cellStyle name="Normal 9 2 2 2 2 4 2 4 3" xfId="46025" xr:uid="{00000000-0005-0000-0000-000028AC0000}"/>
    <cellStyle name="Normal 9 2 2 2 2 4 2 5" xfId="20006" xr:uid="{00000000-0005-0000-0000-000029AC0000}"/>
    <cellStyle name="Normal 9 2 2 2 2 4 2 6" xfId="37352" xr:uid="{00000000-0005-0000-0000-00002AAC0000}"/>
    <cellStyle name="Normal 9 2 2 2 2 4 3" xfId="1575" xr:uid="{00000000-0005-0000-0000-00002BAC0000}"/>
    <cellStyle name="Normal 9 2 2 2 2 4 3 2" xfId="7357" xr:uid="{00000000-0005-0000-0000-00002CAC0000}"/>
    <cellStyle name="Normal 9 2 2 2 2 4 3 2 2" xfId="16030" xr:uid="{00000000-0005-0000-0000-00002DAC0000}"/>
    <cellStyle name="Normal 9 2 2 2 2 4 3 2 2 2" xfId="33383" xr:uid="{00000000-0005-0000-0000-00002EAC0000}"/>
    <cellStyle name="Normal 9 2 2 2 2 4 3 2 2 3" xfId="50729" xr:uid="{00000000-0005-0000-0000-00002FAC0000}"/>
    <cellStyle name="Normal 9 2 2 2 2 4 3 2 3" xfId="24710" xr:uid="{00000000-0005-0000-0000-000030AC0000}"/>
    <cellStyle name="Normal 9 2 2 2 2 4 3 2 4" xfId="42056" xr:uid="{00000000-0005-0000-0000-000031AC0000}"/>
    <cellStyle name="Normal 9 2 2 2 2 4 3 3" xfId="5201" xr:uid="{00000000-0005-0000-0000-000032AC0000}"/>
    <cellStyle name="Normal 9 2 2 2 2 4 3 3 2" xfId="13874" xr:uid="{00000000-0005-0000-0000-000033AC0000}"/>
    <cellStyle name="Normal 9 2 2 2 2 4 3 3 2 2" xfId="31227" xr:uid="{00000000-0005-0000-0000-000034AC0000}"/>
    <cellStyle name="Normal 9 2 2 2 2 4 3 3 2 3" xfId="48573" xr:uid="{00000000-0005-0000-0000-000035AC0000}"/>
    <cellStyle name="Normal 9 2 2 2 2 4 3 3 3" xfId="22554" xr:uid="{00000000-0005-0000-0000-000036AC0000}"/>
    <cellStyle name="Normal 9 2 2 2 2 4 3 3 4" xfId="39900" xr:uid="{00000000-0005-0000-0000-000037AC0000}"/>
    <cellStyle name="Normal 9 2 2 2 2 4 3 4" xfId="10248" xr:uid="{00000000-0005-0000-0000-000038AC0000}"/>
    <cellStyle name="Normal 9 2 2 2 2 4 3 4 2" xfId="27601" xr:uid="{00000000-0005-0000-0000-000039AC0000}"/>
    <cellStyle name="Normal 9 2 2 2 2 4 3 4 3" xfId="44947" xr:uid="{00000000-0005-0000-0000-00003AAC0000}"/>
    <cellStyle name="Normal 9 2 2 2 2 4 3 5" xfId="18928" xr:uid="{00000000-0005-0000-0000-00003BAC0000}"/>
    <cellStyle name="Normal 9 2 2 2 2 4 3 6" xfId="36274" xr:uid="{00000000-0005-0000-0000-00003CAC0000}"/>
    <cellStyle name="Normal 9 2 2 2 2 4 4" xfId="6622" xr:uid="{00000000-0005-0000-0000-00003DAC0000}"/>
    <cellStyle name="Normal 9 2 2 2 2 4 4 2" xfId="15295" xr:uid="{00000000-0005-0000-0000-00003EAC0000}"/>
    <cellStyle name="Normal 9 2 2 2 2 4 4 2 2" xfId="32648" xr:uid="{00000000-0005-0000-0000-00003FAC0000}"/>
    <cellStyle name="Normal 9 2 2 2 2 4 4 2 3" xfId="49994" xr:uid="{00000000-0005-0000-0000-000040AC0000}"/>
    <cellStyle name="Normal 9 2 2 2 2 4 4 3" xfId="23975" xr:uid="{00000000-0005-0000-0000-000041AC0000}"/>
    <cellStyle name="Normal 9 2 2 2 2 4 4 4" xfId="41321" xr:uid="{00000000-0005-0000-0000-000042AC0000}"/>
    <cellStyle name="Normal 9 2 2 2 2 4 5" xfId="3388" xr:uid="{00000000-0005-0000-0000-000043AC0000}"/>
    <cellStyle name="Normal 9 2 2 2 2 4 5 2" xfId="12061" xr:uid="{00000000-0005-0000-0000-000044AC0000}"/>
    <cellStyle name="Normal 9 2 2 2 2 4 5 2 2" xfId="29414" xr:uid="{00000000-0005-0000-0000-000045AC0000}"/>
    <cellStyle name="Normal 9 2 2 2 2 4 5 2 3" xfId="46760" xr:uid="{00000000-0005-0000-0000-000046AC0000}"/>
    <cellStyle name="Normal 9 2 2 2 2 4 5 3" xfId="20741" xr:uid="{00000000-0005-0000-0000-000047AC0000}"/>
    <cellStyle name="Normal 9 2 2 2 2 4 5 4" xfId="38087" xr:uid="{00000000-0005-0000-0000-000048AC0000}"/>
    <cellStyle name="Normal 9 2 2 2 2 4 6" xfId="9513" xr:uid="{00000000-0005-0000-0000-000049AC0000}"/>
    <cellStyle name="Normal 9 2 2 2 2 4 6 2" xfId="26866" xr:uid="{00000000-0005-0000-0000-00004AAC0000}"/>
    <cellStyle name="Normal 9 2 2 2 2 4 6 3" xfId="44212" xr:uid="{00000000-0005-0000-0000-00004BAC0000}"/>
    <cellStyle name="Normal 9 2 2 2 2 4 7" xfId="18193" xr:uid="{00000000-0005-0000-0000-00004CAC0000}"/>
    <cellStyle name="Normal 9 2 2 2 2 4 8" xfId="35539" xr:uid="{00000000-0005-0000-0000-00004DAC0000}"/>
    <cellStyle name="Normal 9 2 2 2 2 5" xfId="497" xr:uid="{00000000-0005-0000-0000-00004EAC0000}"/>
    <cellStyle name="Normal 9 2 2 2 2 5 2" xfId="2310" xr:uid="{00000000-0005-0000-0000-00004FAC0000}"/>
    <cellStyle name="Normal 9 2 2 2 2 5 2 2" xfId="8092" xr:uid="{00000000-0005-0000-0000-000050AC0000}"/>
    <cellStyle name="Normal 9 2 2 2 2 5 2 2 2" xfId="16765" xr:uid="{00000000-0005-0000-0000-000051AC0000}"/>
    <cellStyle name="Normal 9 2 2 2 2 5 2 2 2 2" xfId="34118" xr:uid="{00000000-0005-0000-0000-000052AC0000}"/>
    <cellStyle name="Normal 9 2 2 2 2 5 2 2 2 3" xfId="51464" xr:uid="{00000000-0005-0000-0000-000053AC0000}"/>
    <cellStyle name="Normal 9 2 2 2 2 5 2 2 3" xfId="25445" xr:uid="{00000000-0005-0000-0000-000054AC0000}"/>
    <cellStyle name="Normal 9 2 2 2 2 5 2 2 4" xfId="42791" xr:uid="{00000000-0005-0000-0000-000055AC0000}"/>
    <cellStyle name="Normal 9 2 2 2 2 5 2 3" xfId="5593" xr:uid="{00000000-0005-0000-0000-000056AC0000}"/>
    <cellStyle name="Normal 9 2 2 2 2 5 2 3 2" xfId="14266" xr:uid="{00000000-0005-0000-0000-000057AC0000}"/>
    <cellStyle name="Normal 9 2 2 2 2 5 2 3 2 2" xfId="31619" xr:uid="{00000000-0005-0000-0000-000058AC0000}"/>
    <cellStyle name="Normal 9 2 2 2 2 5 2 3 2 3" xfId="48965" xr:uid="{00000000-0005-0000-0000-000059AC0000}"/>
    <cellStyle name="Normal 9 2 2 2 2 5 2 3 3" xfId="22946" xr:uid="{00000000-0005-0000-0000-00005AAC0000}"/>
    <cellStyle name="Normal 9 2 2 2 2 5 2 3 4" xfId="40292" xr:uid="{00000000-0005-0000-0000-00005BAC0000}"/>
    <cellStyle name="Normal 9 2 2 2 2 5 2 4" xfId="10983" xr:uid="{00000000-0005-0000-0000-00005CAC0000}"/>
    <cellStyle name="Normal 9 2 2 2 2 5 2 4 2" xfId="28336" xr:uid="{00000000-0005-0000-0000-00005DAC0000}"/>
    <cellStyle name="Normal 9 2 2 2 2 5 2 4 3" xfId="45682" xr:uid="{00000000-0005-0000-0000-00005EAC0000}"/>
    <cellStyle name="Normal 9 2 2 2 2 5 2 5" xfId="19663" xr:uid="{00000000-0005-0000-0000-00005FAC0000}"/>
    <cellStyle name="Normal 9 2 2 2 2 5 2 6" xfId="37009" xr:uid="{00000000-0005-0000-0000-000060AC0000}"/>
    <cellStyle name="Normal 9 2 2 2 2 5 3" xfId="6279" xr:uid="{00000000-0005-0000-0000-000061AC0000}"/>
    <cellStyle name="Normal 9 2 2 2 2 5 3 2" xfId="14952" xr:uid="{00000000-0005-0000-0000-000062AC0000}"/>
    <cellStyle name="Normal 9 2 2 2 2 5 3 2 2" xfId="32305" xr:uid="{00000000-0005-0000-0000-000063AC0000}"/>
    <cellStyle name="Normal 9 2 2 2 2 5 3 2 3" xfId="49651" xr:uid="{00000000-0005-0000-0000-000064AC0000}"/>
    <cellStyle name="Normal 9 2 2 2 2 5 3 3" xfId="23632" xr:uid="{00000000-0005-0000-0000-000065AC0000}"/>
    <cellStyle name="Normal 9 2 2 2 2 5 3 4" xfId="40978" xr:uid="{00000000-0005-0000-0000-000066AC0000}"/>
    <cellStyle name="Normal 9 2 2 2 2 5 4" xfId="4123" xr:uid="{00000000-0005-0000-0000-000067AC0000}"/>
    <cellStyle name="Normal 9 2 2 2 2 5 4 2" xfId="12796" xr:uid="{00000000-0005-0000-0000-000068AC0000}"/>
    <cellStyle name="Normal 9 2 2 2 2 5 4 2 2" xfId="30149" xr:uid="{00000000-0005-0000-0000-000069AC0000}"/>
    <cellStyle name="Normal 9 2 2 2 2 5 4 2 3" xfId="47495" xr:uid="{00000000-0005-0000-0000-00006AAC0000}"/>
    <cellStyle name="Normal 9 2 2 2 2 5 4 3" xfId="21476" xr:uid="{00000000-0005-0000-0000-00006BAC0000}"/>
    <cellStyle name="Normal 9 2 2 2 2 5 4 4" xfId="38822" xr:uid="{00000000-0005-0000-0000-00006CAC0000}"/>
    <cellStyle name="Normal 9 2 2 2 2 5 5" xfId="9170" xr:uid="{00000000-0005-0000-0000-00006DAC0000}"/>
    <cellStyle name="Normal 9 2 2 2 2 5 5 2" xfId="26523" xr:uid="{00000000-0005-0000-0000-00006EAC0000}"/>
    <cellStyle name="Normal 9 2 2 2 2 5 5 3" xfId="43869" xr:uid="{00000000-0005-0000-0000-00006FAC0000}"/>
    <cellStyle name="Normal 9 2 2 2 2 5 6" xfId="17850" xr:uid="{00000000-0005-0000-0000-000070AC0000}"/>
    <cellStyle name="Normal 9 2 2 2 2 5 7" xfId="35196" xr:uid="{00000000-0005-0000-0000-000071AC0000}"/>
    <cellStyle name="Normal 9 2 2 2 2 6" xfId="1918" xr:uid="{00000000-0005-0000-0000-000072AC0000}"/>
    <cellStyle name="Normal 9 2 2 2 2 6 2" xfId="7700" xr:uid="{00000000-0005-0000-0000-000073AC0000}"/>
    <cellStyle name="Normal 9 2 2 2 2 6 2 2" xfId="16373" xr:uid="{00000000-0005-0000-0000-000074AC0000}"/>
    <cellStyle name="Normal 9 2 2 2 2 6 2 2 2" xfId="33726" xr:uid="{00000000-0005-0000-0000-000075AC0000}"/>
    <cellStyle name="Normal 9 2 2 2 2 6 2 2 3" xfId="51072" xr:uid="{00000000-0005-0000-0000-000076AC0000}"/>
    <cellStyle name="Normal 9 2 2 2 2 6 2 3" xfId="25053" xr:uid="{00000000-0005-0000-0000-000077AC0000}"/>
    <cellStyle name="Normal 9 2 2 2 2 6 2 4" xfId="42399" xr:uid="{00000000-0005-0000-0000-000078AC0000}"/>
    <cellStyle name="Normal 9 2 2 2 2 6 3" xfId="3731" xr:uid="{00000000-0005-0000-0000-000079AC0000}"/>
    <cellStyle name="Normal 9 2 2 2 2 6 3 2" xfId="12404" xr:uid="{00000000-0005-0000-0000-00007AAC0000}"/>
    <cellStyle name="Normal 9 2 2 2 2 6 3 2 2" xfId="29757" xr:uid="{00000000-0005-0000-0000-00007BAC0000}"/>
    <cellStyle name="Normal 9 2 2 2 2 6 3 2 3" xfId="47103" xr:uid="{00000000-0005-0000-0000-00007CAC0000}"/>
    <cellStyle name="Normal 9 2 2 2 2 6 3 3" xfId="21084" xr:uid="{00000000-0005-0000-0000-00007DAC0000}"/>
    <cellStyle name="Normal 9 2 2 2 2 6 3 4" xfId="38430" xr:uid="{00000000-0005-0000-0000-00007EAC0000}"/>
    <cellStyle name="Normal 9 2 2 2 2 6 4" xfId="10591" xr:uid="{00000000-0005-0000-0000-00007FAC0000}"/>
    <cellStyle name="Normal 9 2 2 2 2 6 4 2" xfId="27944" xr:uid="{00000000-0005-0000-0000-000080AC0000}"/>
    <cellStyle name="Normal 9 2 2 2 2 6 4 3" xfId="45290" xr:uid="{00000000-0005-0000-0000-000081AC0000}"/>
    <cellStyle name="Normal 9 2 2 2 2 6 5" xfId="19271" xr:uid="{00000000-0005-0000-0000-000082AC0000}"/>
    <cellStyle name="Normal 9 2 2 2 2 6 6" xfId="36617" xr:uid="{00000000-0005-0000-0000-000083AC0000}"/>
    <cellStyle name="Normal 9 2 2 2 2 7" xfId="1232" xr:uid="{00000000-0005-0000-0000-000084AC0000}"/>
    <cellStyle name="Normal 9 2 2 2 2 7 2" xfId="7014" xr:uid="{00000000-0005-0000-0000-000085AC0000}"/>
    <cellStyle name="Normal 9 2 2 2 2 7 2 2" xfId="15687" xr:uid="{00000000-0005-0000-0000-000086AC0000}"/>
    <cellStyle name="Normal 9 2 2 2 2 7 2 2 2" xfId="33040" xr:uid="{00000000-0005-0000-0000-000087AC0000}"/>
    <cellStyle name="Normal 9 2 2 2 2 7 2 2 3" xfId="50386" xr:uid="{00000000-0005-0000-0000-000088AC0000}"/>
    <cellStyle name="Normal 9 2 2 2 2 7 2 3" xfId="24367" xr:uid="{00000000-0005-0000-0000-000089AC0000}"/>
    <cellStyle name="Normal 9 2 2 2 2 7 2 4" xfId="41713" xr:uid="{00000000-0005-0000-0000-00008AAC0000}"/>
    <cellStyle name="Normal 9 2 2 2 2 7 3" xfId="4858" xr:uid="{00000000-0005-0000-0000-00008BAC0000}"/>
    <cellStyle name="Normal 9 2 2 2 2 7 3 2" xfId="13531" xr:uid="{00000000-0005-0000-0000-00008CAC0000}"/>
    <cellStyle name="Normal 9 2 2 2 2 7 3 2 2" xfId="30884" xr:uid="{00000000-0005-0000-0000-00008DAC0000}"/>
    <cellStyle name="Normal 9 2 2 2 2 7 3 2 3" xfId="48230" xr:uid="{00000000-0005-0000-0000-00008EAC0000}"/>
    <cellStyle name="Normal 9 2 2 2 2 7 3 3" xfId="22211" xr:uid="{00000000-0005-0000-0000-00008FAC0000}"/>
    <cellStyle name="Normal 9 2 2 2 2 7 3 4" xfId="39557" xr:uid="{00000000-0005-0000-0000-000090AC0000}"/>
    <cellStyle name="Normal 9 2 2 2 2 7 4" xfId="9905" xr:uid="{00000000-0005-0000-0000-000091AC0000}"/>
    <cellStyle name="Normal 9 2 2 2 2 7 4 2" xfId="27258" xr:uid="{00000000-0005-0000-0000-000092AC0000}"/>
    <cellStyle name="Normal 9 2 2 2 2 7 4 3" xfId="44604" xr:uid="{00000000-0005-0000-0000-000093AC0000}"/>
    <cellStyle name="Normal 9 2 2 2 2 7 5" xfId="18585" xr:uid="{00000000-0005-0000-0000-000094AC0000}"/>
    <cellStyle name="Normal 9 2 2 2 2 7 6" xfId="35931" xr:uid="{00000000-0005-0000-0000-000095AC0000}"/>
    <cellStyle name="Normal 9 2 2 2 2 8" xfId="5887" xr:uid="{00000000-0005-0000-0000-000096AC0000}"/>
    <cellStyle name="Normal 9 2 2 2 2 8 2" xfId="14560" xr:uid="{00000000-0005-0000-0000-000097AC0000}"/>
    <cellStyle name="Normal 9 2 2 2 2 8 2 2" xfId="31913" xr:uid="{00000000-0005-0000-0000-000098AC0000}"/>
    <cellStyle name="Normal 9 2 2 2 2 8 2 3" xfId="49259" xr:uid="{00000000-0005-0000-0000-000099AC0000}"/>
    <cellStyle name="Normal 9 2 2 2 2 8 3" xfId="23240" xr:uid="{00000000-0005-0000-0000-00009AAC0000}"/>
    <cellStyle name="Normal 9 2 2 2 2 8 4" xfId="40586" xr:uid="{00000000-0005-0000-0000-00009BAC0000}"/>
    <cellStyle name="Normal 9 2 2 2 2 9" xfId="3045" xr:uid="{00000000-0005-0000-0000-00009CAC0000}"/>
    <cellStyle name="Normal 9 2 2 2 2 9 2" xfId="11718" xr:uid="{00000000-0005-0000-0000-00009DAC0000}"/>
    <cellStyle name="Normal 9 2 2 2 2 9 2 2" xfId="29071" xr:uid="{00000000-0005-0000-0000-00009EAC0000}"/>
    <cellStyle name="Normal 9 2 2 2 2 9 2 3" xfId="46417" xr:uid="{00000000-0005-0000-0000-00009FAC0000}"/>
    <cellStyle name="Normal 9 2 2 2 2 9 3" xfId="20398" xr:uid="{00000000-0005-0000-0000-0000A0AC0000}"/>
    <cellStyle name="Normal 9 2 2 2 2 9 4" xfId="37744" xr:uid="{00000000-0005-0000-0000-0000A1AC0000}"/>
    <cellStyle name="Normal 9 2 2 2 3" xfId="203" xr:uid="{00000000-0005-0000-0000-0000A2AC0000}"/>
    <cellStyle name="Normal 9 2 2 2 3 10" xfId="17556" xr:uid="{00000000-0005-0000-0000-0000A3AC0000}"/>
    <cellStyle name="Normal 9 2 2 2 3 11" xfId="34902" xr:uid="{00000000-0005-0000-0000-0000A4AC0000}"/>
    <cellStyle name="Normal 9 2 2 2 3 2" xfId="693" xr:uid="{00000000-0005-0000-0000-0000A5AC0000}"/>
    <cellStyle name="Normal 9 2 2 2 3 2 2" xfId="2506" xr:uid="{00000000-0005-0000-0000-0000A6AC0000}"/>
    <cellStyle name="Normal 9 2 2 2 3 2 2 2" xfId="8288" xr:uid="{00000000-0005-0000-0000-0000A7AC0000}"/>
    <cellStyle name="Normal 9 2 2 2 3 2 2 2 2" xfId="16961" xr:uid="{00000000-0005-0000-0000-0000A8AC0000}"/>
    <cellStyle name="Normal 9 2 2 2 3 2 2 2 2 2" xfId="34314" xr:uid="{00000000-0005-0000-0000-0000A9AC0000}"/>
    <cellStyle name="Normal 9 2 2 2 3 2 2 2 2 3" xfId="51660" xr:uid="{00000000-0005-0000-0000-0000AAAC0000}"/>
    <cellStyle name="Normal 9 2 2 2 3 2 2 2 3" xfId="25641" xr:uid="{00000000-0005-0000-0000-0000ABAC0000}"/>
    <cellStyle name="Normal 9 2 2 2 3 2 2 2 4" xfId="42987" xr:uid="{00000000-0005-0000-0000-0000ACAC0000}"/>
    <cellStyle name="Normal 9 2 2 2 3 2 2 3" xfId="4319" xr:uid="{00000000-0005-0000-0000-0000ADAC0000}"/>
    <cellStyle name="Normal 9 2 2 2 3 2 2 3 2" xfId="12992" xr:uid="{00000000-0005-0000-0000-0000AEAC0000}"/>
    <cellStyle name="Normal 9 2 2 2 3 2 2 3 2 2" xfId="30345" xr:uid="{00000000-0005-0000-0000-0000AFAC0000}"/>
    <cellStyle name="Normal 9 2 2 2 3 2 2 3 2 3" xfId="47691" xr:uid="{00000000-0005-0000-0000-0000B0AC0000}"/>
    <cellStyle name="Normal 9 2 2 2 3 2 2 3 3" xfId="21672" xr:uid="{00000000-0005-0000-0000-0000B1AC0000}"/>
    <cellStyle name="Normal 9 2 2 2 3 2 2 3 4" xfId="39018" xr:uid="{00000000-0005-0000-0000-0000B2AC0000}"/>
    <cellStyle name="Normal 9 2 2 2 3 2 2 4" xfId="11179" xr:uid="{00000000-0005-0000-0000-0000B3AC0000}"/>
    <cellStyle name="Normal 9 2 2 2 3 2 2 4 2" xfId="28532" xr:uid="{00000000-0005-0000-0000-0000B4AC0000}"/>
    <cellStyle name="Normal 9 2 2 2 3 2 2 4 3" xfId="45878" xr:uid="{00000000-0005-0000-0000-0000B5AC0000}"/>
    <cellStyle name="Normal 9 2 2 2 3 2 2 5" xfId="19859" xr:uid="{00000000-0005-0000-0000-0000B6AC0000}"/>
    <cellStyle name="Normal 9 2 2 2 3 2 2 6" xfId="37205" xr:uid="{00000000-0005-0000-0000-0000B7AC0000}"/>
    <cellStyle name="Normal 9 2 2 2 3 2 3" xfId="1428" xr:uid="{00000000-0005-0000-0000-0000B8AC0000}"/>
    <cellStyle name="Normal 9 2 2 2 3 2 3 2" xfId="7210" xr:uid="{00000000-0005-0000-0000-0000B9AC0000}"/>
    <cellStyle name="Normal 9 2 2 2 3 2 3 2 2" xfId="15883" xr:uid="{00000000-0005-0000-0000-0000BAAC0000}"/>
    <cellStyle name="Normal 9 2 2 2 3 2 3 2 2 2" xfId="33236" xr:uid="{00000000-0005-0000-0000-0000BBAC0000}"/>
    <cellStyle name="Normal 9 2 2 2 3 2 3 2 2 3" xfId="50582" xr:uid="{00000000-0005-0000-0000-0000BCAC0000}"/>
    <cellStyle name="Normal 9 2 2 2 3 2 3 2 3" xfId="24563" xr:uid="{00000000-0005-0000-0000-0000BDAC0000}"/>
    <cellStyle name="Normal 9 2 2 2 3 2 3 2 4" xfId="41909" xr:uid="{00000000-0005-0000-0000-0000BEAC0000}"/>
    <cellStyle name="Normal 9 2 2 2 3 2 3 3" xfId="5054" xr:uid="{00000000-0005-0000-0000-0000BFAC0000}"/>
    <cellStyle name="Normal 9 2 2 2 3 2 3 3 2" xfId="13727" xr:uid="{00000000-0005-0000-0000-0000C0AC0000}"/>
    <cellStyle name="Normal 9 2 2 2 3 2 3 3 2 2" xfId="31080" xr:uid="{00000000-0005-0000-0000-0000C1AC0000}"/>
    <cellStyle name="Normal 9 2 2 2 3 2 3 3 2 3" xfId="48426" xr:uid="{00000000-0005-0000-0000-0000C2AC0000}"/>
    <cellStyle name="Normal 9 2 2 2 3 2 3 3 3" xfId="22407" xr:uid="{00000000-0005-0000-0000-0000C3AC0000}"/>
    <cellStyle name="Normal 9 2 2 2 3 2 3 3 4" xfId="39753" xr:uid="{00000000-0005-0000-0000-0000C4AC0000}"/>
    <cellStyle name="Normal 9 2 2 2 3 2 3 4" xfId="10101" xr:uid="{00000000-0005-0000-0000-0000C5AC0000}"/>
    <cellStyle name="Normal 9 2 2 2 3 2 3 4 2" xfId="27454" xr:uid="{00000000-0005-0000-0000-0000C6AC0000}"/>
    <cellStyle name="Normal 9 2 2 2 3 2 3 4 3" xfId="44800" xr:uid="{00000000-0005-0000-0000-0000C7AC0000}"/>
    <cellStyle name="Normal 9 2 2 2 3 2 3 5" xfId="18781" xr:uid="{00000000-0005-0000-0000-0000C8AC0000}"/>
    <cellStyle name="Normal 9 2 2 2 3 2 3 6" xfId="36127" xr:uid="{00000000-0005-0000-0000-0000C9AC0000}"/>
    <cellStyle name="Normal 9 2 2 2 3 2 4" xfId="6475" xr:uid="{00000000-0005-0000-0000-0000CAAC0000}"/>
    <cellStyle name="Normal 9 2 2 2 3 2 4 2" xfId="15148" xr:uid="{00000000-0005-0000-0000-0000CBAC0000}"/>
    <cellStyle name="Normal 9 2 2 2 3 2 4 2 2" xfId="32501" xr:uid="{00000000-0005-0000-0000-0000CCAC0000}"/>
    <cellStyle name="Normal 9 2 2 2 3 2 4 2 3" xfId="49847" xr:uid="{00000000-0005-0000-0000-0000CDAC0000}"/>
    <cellStyle name="Normal 9 2 2 2 3 2 4 3" xfId="23828" xr:uid="{00000000-0005-0000-0000-0000CEAC0000}"/>
    <cellStyle name="Normal 9 2 2 2 3 2 4 4" xfId="41174" xr:uid="{00000000-0005-0000-0000-0000CFAC0000}"/>
    <cellStyle name="Normal 9 2 2 2 3 2 5" xfId="3241" xr:uid="{00000000-0005-0000-0000-0000D0AC0000}"/>
    <cellStyle name="Normal 9 2 2 2 3 2 5 2" xfId="11914" xr:uid="{00000000-0005-0000-0000-0000D1AC0000}"/>
    <cellStyle name="Normal 9 2 2 2 3 2 5 2 2" xfId="29267" xr:uid="{00000000-0005-0000-0000-0000D2AC0000}"/>
    <cellStyle name="Normal 9 2 2 2 3 2 5 2 3" xfId="46613" xr:uid="{00000000-0005-0000-0000-0000D3AC0000}"/>
    <cellStyle name="Normal 9 2 2 2 3 2 5 3" xfId="20594" xr:uid="{00000000-0005-0000-0000-0000D4AC0000}"/>
    <cellStyle name="Normal 9 2 2 2 3 2 5 4" xfId="37940" xr:uid="{00000000-0005-0000-0000-0000D5AC0000}"/>
    <cellStyle name="Normal 9 2 2 2 3 2 6" xfId="9366" xr:uid="{00000000-0005-0000-0000-0000D6AC0000}"/>
    <cellStyle name="Normal 9 2 2 2 3 2 6 2" xfId="26719" xr:uid="{00000000-0005-0000-0000-0000D7AC0000}"/>
    <cellStyle name="Normal 9 2 2 2 3 2 6 3" xfId="44065" xr:uid="{00000000-0005-0000-0000-0000D8AC0000}"/>
    <cellStyle name="Normal 9 2 2 2 3 2 7" xfId="18046" xr:uid="{00000000-0005-0000-0000-0000D9AC0000}"/>
    <cellStyle name="Normal 9 2 2 2 3 2 8" xfId="35392" xr:uid="{00000000-0005-0000-0000-0000DAAC0000}"/>
    <cellStyle name="Normal 9 2 2 2 3 3" xfId="938" xr:uid="{00000000-0005-0000-0000-0000DBAC0000}"/>
    <cellStyle name="Normal 9 2 2 2 3 3 2" xfId="2751" xr:uid="{00000000-0005-0000-0000-0000DCAC0000}"/>
    <cellStyle name="Normal 9 2 2 2 3 3 2 2" xfId="8533" xr:uid="{00000000-0005-0000-0000-0000DDAC0000}"/>
    <cellStyle name="Normal 9 2 2 2 3 3 2 2 2" xfId="17206" xr:uid="{00000000-0005-0000-0000-0000DEAC0000}"/>
    <cellStyle name="Normal 9 2 2 2 3 3 2 2 2 2" xfId="34559" xr:uid="{00000000-0005-0000-0000-0000DFAC0000}"/>
    <cellStyle name="Normal 9 2 2 2 3 3 2 2 2 3" xfId="51905" xr:uid="{00000000-0005-0000-0000-0000E0AC0000}"/>
    <cellStyle name="Normal 9 2 2 2 3 3 2 2 3" xfId="25886" xr:uid="{00000000-0005-0000-0000-0000E1AC0000}"/>
    <cellStyle name="Normal 9 2 2 2 3 3 2 2 4" xfId="43232" xr:uid="{00000000-0005-0000-0000-0000E2AC0000}"/>
    <cellStyle name="Normal 9 2 2 2 3 3 2 3" xfId="4564" xr:uid="{00000000-0005-0000-0000-0000E3AC0000}"/>
    <cellStyle name="Normal 9 2 2 2 3 3 2 3 2" xfId="13237" xr:uid="{00000000-0005-0000-0000-0000E4AC0000}"/>
    <cellStyle name="Normal 9 2 2 2 3 3 2 3 2 2" xfId="30590" xr:uid="{00000000-0005-0000-0000-0000E5AC0000}"/>
    <cellStyle name="Normal 9 2 2 2 3 3 2 3 2 3" xfId="47936" xr:uid="{00000000-0005-0000-0000-0000E6AC0000}"/>
    <cellStyle name="Normal 9 2 2 2 3 3 2 3 3" xfId="21917" xr:uid="{00000000-0005-0000-0000-0000E7AC0000}"/>
    <cellStyle name="Normal 9 2 2 2 3 3 2 3 4" xfId="39263" xr:uid="{00000000-0005-0000-0000-0000E8AC0000}"/>
    <cellStyle name="Normal 9 2 2 2 3 3 2 4" xfId="11424" xr:uid="{00000000-0005-0000-0000-0000E9AC0000}"/>
    <cellStyle name="Normal 9 2 2 2 3 3 2 4 2" xfId="28777" xr:uid="{00000000-0005-0000-0000-0000EAAC0000}"/>
    <cellStyle name="Normal 9 2 2 2 3 3 2 4 3" xfId="46123" xr:uid="{00000000-0005-0000-0000-0000EBAC0000}"/>
    <cellStyle name="Normal 9 2 2 2 3 3 2 5" xfId="20104" xr:uid="{00000000-0005-0000-0000-0000ECAC0000}"/>
    <cellStyle name="Normal 9 2 2 2 3 3 2 6" xfId="37450" xr:uid="{00000000-0005-0000-0000-0000EDAC0000}"/>
    <cellStyle name="Normal 9 2 2 2 3 3 3" xfId="1673" xr:uid="{00000000-0005-0000-0000-0000EEAC0000}"/>
    <cellStyle name="Normal 9 2 2 2 3 3 3 2" xfId="7455" xr:uid="{00000000-0005-0000-0000-0000EFAC0000}"/>
    <cellStyle name="Normal 9 2 2 2 3 3 3 2 2" xfId="16128" xr:uid="{00000000-0005-0000-0000-0000F0AC0000}"/>
    <cellStyle name="Normal 9 2 2 2 3 3 3 2 2 2" xfId="33481" xr:uid="{00000000-0005-0000-0000-0000F1AC0000}"/>
    <cellStyle name="Normal 9 2 2 2 3 3 3 2 2 3" xfId="50827" xr:uid="{00000000-0005-0000-0000-0000F2AC0000}"/>
    <cellStyle name="Normal 9 2 2 2 3 3 3 2 3" xfId="24808" xr:uid="{00000000-0005-0000-0000-0000F3AC0000}"/>
    <cellStyle name="Normal 9 2 2 2 3 3 3 2 4" xfId="42154" xr:uid="{00000000-0005-0000-0000-0000F4AC0000}"/>
    <cellStyle name="Normal 9 2 2 2 3 3 3 3" xfId="5299" xr:uid="{00000000-0005-0000-0000-0000F5AC0000}"/>
    <cellStyle name="Normal 9 2 2 2 3 3 3 3 2" xfId="13972" xr:uid="{00000000-0005-0000-0000-0000F6AC0000}"/>
    <cellStyle name="Normal 9 2 2 2 3 3 3 3 2 2" xfId="31325" xr:uid="{00000000-0005-0000-0000-0000F7AC0000}"/>
    <cellStyle name="Normal 9 2 2 2 3 3 3 3 2 3" xfId="48671" xr:uid="{00000000-0005-0000-0000-0000F8AC0000}"/>
    <cellStyle name="Normal 9 2 2 2 3 3 3 3 3" xfId="22652" xr:uid="{00000000-0005-0000-0000-0000F9AC0000}"/>
    <cellStyle name="Normal 9 2 2 2 3 3 3 3 4" xfId="39998" xr:uid="{00000000-0005-0000-0000-0000FAAC0000}"/>
    <cellStyle name="Normal 9 2 2 2 3 3 3 4" xfId="10346" xr:uid="{00000000-0005-0000-0000-0000FBAC0000}"/>
    <cellStyle name="Normal 9 2 2 2 3 3 3 4 2" xfId="27699" xr:uid="{00000000-0005-0000-0000-0000FCAC0000}"/>
    <cellStyle name="Normal 9 2 2 2 3 3 3 4 3" xfId="45045" xr:uid="{00000000-0005-0000-0000-0000FDAC0000}"/>
    <cellStyle name="Normal 9 2 2 2 3 3 3 5" xfId="19026" xr:uid="{00000000-0005-0000-0000-0000FEAC0000}"/>
    <cellStyle name="Normal 9 2 2 2 3 3 3 6" xfId="36372" xr:uid="{00000000-0005-0000-0000-0000FFAC0000}"/>
    <cellStyle name="Normal 9 2 2 2 3 3 4" xfId="6720" xr:uid="{00000000-0005-0000-0000-000000AD0000}"/>
    <cellStyle name="Normal 9 2 2 2 3 3 4 2" xfId="15393" xr:uid="{00000000-0005-0000-0000-000001AD0000}"/>
    <cellStyle name="Normal 9 2 2 2 3 3 4 2 2" xfId="32746" xr:uid="{00000000-0005-0000-0000-000002AD0000}"/>
    <cellStyle name="Normal 9 2 2 2 3 3 4 2 3" xfId="50092" xr:uid="{00000000-0005-0000-0000-000003AD0000}"/>
    <cellStyle name="Normal 9 2 2 2 3 3 4 3" xfId="24073" xr:uid="{00000000-0005-0000-0000-000004AD0000}"/>
    <cellStyle name="Normal 9 2 2 2 3 3 4 4" xfId="41419" xr:uid="{00000000-0005-0000-0000-000005AD0000}"/>
    <cellStyle name="Normal 9 2 2 2 3 3 5" xfId="3486" xr:uid="{00000000-0005-0000-0000-000006AD0000}"/>
    <cellStyle name="Normal 9 2 2 2 3 3 5 2" xfId="12159" xr:uid="{00000000-0005-0000-0000-000007AD0000}"/>
    <cellStyle name="Normal 9 2 2 2 3 3 5 2 2" xfId="29512" xr:uid="{00000000-0005-0000-0000-000008AD0000}"/>
    <cellStyle name="Normal 9 2 2 2 3 3 5 2 3" xfId="46858" xr:uid="{00000000-0005-0000-0000-000009AD0000}"/>
    <cellStyle name="Normal 9 2 2 2 3 3 5 3" xfId="20839" xr:uid="{00000000-0005-0000-0000-00000AAD0000}"/>
    <cellStyle name="Normal 9 2 2 2 3 3 5 4" xfId="38185" xr:uid="{00000000-0005-0000-0000-00000BAD0000}"/>
    <cellStyle name="Normal 9 2 2 2 3 3 6" xfId="9611" xr:uid="{00000000-0005-0000-0000-00000CAD0000}"/>
    <cellStyle name="Normal 9 2 2 2 3 3 6 2" xfId="26964" xr:uid="{00000000-0005-0000-0000-00000DAD0000}"/>
    <cellStyle name="Normal 9 2 2 2 3 3 6 3" xfId="44310" xr:uid="{00000000-0005-0000-0000-00000EAD0000}"/>
    <cellStyle name="Normal 9 2 2 2 3 3 7" xfId="18291" xr:uid="{00000000-0005-0000-0000-00000FAD0000}"/>
    <cellStyle name="Normal 9 2 2 2 3 3 8" xfId="35637" xr:uid="{00000000-0005-0000-0000-000010AD0000}"/>
    <cellStyle name="Normal 9 2 2 2 3 4" xfId="448" xr:uid="{00000000-0005-0000-0000-000011AD0000}"/>
    <cellStyle name="Normal 9 2 2 2 3 4 2" xfId="2261" xr:uid="{00000000-0005-0000-0000-000012AD0000}"/>
    <cellStyle name="Normal 9 2 2 2 3 4 2 2" xfId="8043" xr:uid="{00000000-0005-0000-0000-000013AD0000}"/>
    <cellStyle name="Normal 9 2 2 2 3 4 2 2 2" xfId="16716" xr:uid="{00000000-0005-0000-0000-000014AD0000}"/>
    <cellStyle name="Normal 9 2 2 2 3 4 2 2 2 2" xfId="34069" xr:uid="{00000000-0005-0000-0000-000015AD0000}"/>
    <cellStyle name="Normal 9 2 2 2 3 4 2 2 2 3" xfId="51415" xr:uid="{00000000-0005-0000-0000-000016AD0000}"/>
    <cellStyle name="Normal 9 2 2 2 3 4 2 2 3" xfId="25396" xr:uid="{00000000-0005-0000-0000-000017AD0000}"/>
    <cellStyle name="Normal 9 2 2 2 3 4 2 2 4" xfId="42742" xr:uid="{00000000-0005-0000-0000-000018AD0000}"/>
    <cellStyle name="Normal 9 2 2 2 3 4 2 3" xfId="5544" xr:uid="{00000000-0005-0000-0000-000019AD0000}"/>
    <cellStyle name="Normal 9 2 2 2 3 4 2 3 2" xfId="14217" xr:uid="{00000000-0005-0000-0000-00001AAD0000}"/>
    <cellStyle name="Normal 9 2 2 2 3 4 2 3 2 2" xfId="31570" xr:uid="{00000000-0005-0000-0000-00001BAD0000}"/>
    <cellStyle name="Normal 9 2 2 2 3 4 2 3 2 3" xfId="48916" xr:uid="{00000000-0005-0000-0000-00001CAD0000}"/>
    <cellStyle name="Normal 9 2 2 2 3 4 2 3 3" xfId="22897" xr:uid="{00000000-0005-0000-0000-00001DAD0000}"/>
    <cellStyle name="Normal 9 2 2 2 3 4 2 3 4" xfId="40243" xr:uid="{00000000-0005-0000-0000-00001EAD0000}"/>
    <cellStyle name="Normal 9 2 2 2 3 4 2 4" xfId="10934" xr:uid="{00000000-0005-0000-0000-00001FAD0000}"/>
    <cellStyle name="Normal 9 2 2 2 3 4 2 4 2" xfId="28287" xr:uid="{00000000-0005-0000-0000-000020AD0000}"/>
    <cellStyle name="Normal 9 2 2 2 3 4 2 4 3" xfId="45633" xr:uid="{00000000-0005-0000-0000-000021AD0000}"/>
    <cellStyle name="Normal 9 2 2 2 3 4 2 5" xfId="19614" xr:uid="{00000000-0005-0000-0000-000022AD0000}"/>
    <cellStyle name="Normal 9 2 2 2 3 4 2 6" xfId="36960" xr:uid="{00000000-0005-0000-0000-000023AD0000}"/>
    <cellStyle name="Normal 9 2 2 2 3 4 3" xfId="6230" xr:uid="{00000000-0005-0000-0000-000024AD0000}"/>
    <cellStyle name="Normal 9 2 2 2 3 4 3 2" xfId="14903" xr:uid="{00000000-0005-0000-0000-000025AD0000}"/>
    <cellStyle name="Normal 9 2 2 2 3 4 3 2 2" xfId="32256" xr:uid="{00000000-0005-0000-0000-000026AD0000}"/>
    <cellStyle name="Normal 9 2 2 2 3 4 3 2 3" xfId="49602" xr:uid="{00000000-0005-0000-0000-000027AD0000}"/>
    <cellStyle name="Normal 9 2 2 2 3 4 3 3" xfId="23583" xr:uid="{00000000-0005-0000-0000-000028AD0000}"/>
    <cellStyle name="Normal 9 2 2 2 3 4 3 4" xfId="40929" xr:uid="{00000000-0005-0000-0000-000029AD0000}"/>
    <cellStyle name="Normal 9 2 2 2 3 4 4" xfId="4074" xr:uid="{00000000-0005-0000-0000-00002AAD0000}"/>
    <cellStyle name="Normal 9 2 2 2 3 4 4 2" xfId="12747" xr:uid="{00000000-0005-0000-0000-00002BAD0000}"/>
    <cellStyle name="Normal 9 2 2 2 3 4 4 2 2" xfId="30100" xr:uid="{00000000-0005-0000-0000-00002CAD0000}"/>
    <cellStyle name="Normal 9 2 2 2 3 4 4 2 3" xfId="47446" xr:uid="{00000000-0005-0000-0000-00002DAD0000}"/>
    <cellStyle name="Normal 9 2 2 2 3 4 4 3" xfId="21427" xr:uid="{00000000-0005-0000-0000-00002EAD0000}"/>
    <cellStyle name="Normal 9 2 2 2 3 4 4 4" xfId="38773" xr:uid="{00000000-0005-0000-0000-00002FAD0000}"/>
    <cellStyle name="Normal 9 2 2 2 3 4 5" xfId="9121" xr:uid="{00000000-0005-0000-0000-000030AD0000}"/>
    <cellStyle name="Normal 9 2 2 2 3 4 5 2" xfId="26474" xr:uid="{00000000-0005-0000-0000-000031AD0000}"/>
    <cellStyle name="Normal 9 2 2 2 3 4 5 3" xfId="43820" xr:uid="{00000000-0005-0000-0000-000032AD0000}"/>
    <cellStyle name="Normal 9 2 2 2 3 4 6" xfId="17801" xr:uid="{00000000-0005-0000-0000-000033AD0000}"/>
    <cellStyle name="Normal 9 2 2 2 3 4 7" xfId="35147" xr:uid="{00000000-0005-0000-0000-000034AD0000}"/>
    <cellStyle name="Normal 9 2 2 2 3 5" xfId="2016" xr:uid="{00000000-0005-0000-0000-000035AD0000}"/>
    <cellStyle name="Normal 9 2 2 2 3 5 2" xfId="7798" xr:uid="{00000000-0005-0000-0000-000036AD0000}"/>
    <cellStyle name="Normal 9 2 2 2 3 5 2 2" xfId="16471" xr:uid="{00000000-0005-0000-0000-000037AD0000}"/>
    <cellStyle name="Normal 9 2 2 2 3 5 2 2 2" xfId="33824" xr:uid="{00000000-0005-0000-0000-000038AD0000}"/>
    <cellStyle name="Normal 9 2 2 2 3 5 2 2 3" xfId="51170" xr:uid="{00000000-0005-0000-0000-000039AD0000}"/>
    <cellStyle name="Normal 9 2 2 2 3 5 2 3" xfId="25151" xr:uid="{00000000-0005-0000-0000-00003AAD0000}"/>
    <cellStyle name="Normal 9 2 2 2 3 5 2 4" xfId="42497" xr:uid="{00000000-0005-0000-0000-00003BAD0000}"/>
    <cellStyle name="Normal 9 2 2 2 3 5 3" xfId="3829" xr:uid="{00000000-0005-0000-0000-00003CAD0000}"/>
    <cellStyle name="Normal 9 2 2 2 3 5 3 2" xfId="12502" xr:uid="{00000000-0005-0000-0000-00003DAD0000}"/>
    <cellStyle name="Normal 9 2 2 2 3 5 3 2 2" xfId="29855" xr:uid="{00000000-0005-0000-0000-00003EAD0000}"/>
    <cellStyle name="Normal 9 2 2 2 3 5 3 2 3" xfId="47201" xr:uid="{00000000-0005-0000-0000-00003FAD0000}"/>
    <cellStyle name="Normal 9 2 2 2 3 5 3 3" xfId="21182" xr:uid="{00000000-0005-0000-0000-000040AD0000}"/>
    <cellStyle name="Normal 9 2 2 2 3 5 3 4" xfId="38528" xr:uid="{00000000-0005-0000-0000-000041AD0000}"/>
    <cellStyle name="Normal 9 2 2 2 3 5 4" xfId="10689" xr:uid="{00000000-0005-0000-0000-000042AD0000}"/>
    <cellStyle name="Normal 9 2 2 2 3 5 4 2" xfId="28042" xr:uid="{00000000-0005-0000-0000-000043AD0000}"/>
    <cellStyle name="Normal 9 2 2 2 3 5 4 3" xfId="45388" xr:uid="{00000000-0005-0000-0000-000044AD0000}"/>
    <cellStyle name="Normal 9 2 2 2 3 5 5" xfId="19369" xr:uid="{00000000-0005-0000-0000-000045AD0000}"/>
    <cellStyle name="Normal 9 2 2 2 3 5 6" xfId="36715" xr:uid="{00000000-0005-0000-0000-000046AD0000}"/>
    <cellStyle name="Normal 9 2 2 2 3 6" xfId="1183" xr:uid="{00000000-0005-0000-0000-000047AD0000}"/>
    <cellStyle name="Normal 9 2 2 2 3 6 2" xfId="6965" xr:uid="{00000000-0005-0000-0000-000048AD0000}"/>
    <cellStyle name="Normal 9 2 2 2 3 6 2 2" xfId="15638" xr:uid="{00000000-0005-0000-0000-000049AD0000}"/>
    <cellStyle name="Normal 9 2 2 2 3 6 2 2 2" xfId="32991" xr:uid="{00000000-0005-0000-0000-00004AAD0000}"/>
    <cellStyle name="Normal 9 2 2 2 3 6 2 2 3" xfId="50337" xr:uid="{00000000-0005-0000-0000-00004BAD0000}"/>
    <cellStyle name="Normal 9 2 2 2 3 6 2 3" xfId="24318" xr:uid="{00000000-0005-0000-0000-00004CAD0000}"/>
    <cellStyle name="Normal 9 2 2 2 3 6 2 4" xfId="41664" xr:uid="{00000000-0005-0000-0000-00004DAD0000}"/>
    <cellStyle name="Normal 9 2 2 2 3 6 3" xfId="4809" xr:uid="{00000000-0005-0000-0000-00004EAD0000}"/>
    <cellStyle name="Normal 9 2 2 2 3 6 3 2" xfId="13482" xr:uid="{00000000-0005-0000-0000-00004FAD0000}"/>
    <cellStyle name="Normal 9 2 2 2 3 6 3 2 2" xfId="30835" xr:uid="{00000000-0005-0000-0000-000050AD0000}"/>
    <cellStyle name="Normal 9 2 2 2 3 6 3 2 3" xfId="48181" xr:uid="{00000000-0005-0000-0000-000051AD0000}"/>
    <cellStyle name="Normal 9 2 2 2 3 6 3 3" xfId="22162" xr:uid="{00000000-0005-0000-0000-000052AD0000}"/>
    <cellStyle name="Normal 9 2 2 2 3 6 3 4" xfId="39508" xr:uid="{00000000-0005-0000-0000-000053AD0000}"/>
    <cellStyle name="Normal 9 2 2 2 3 6 4" xfId="9856" xr:uid="{00000000-0005-0000-0000-000054AD0000}"/>
    <cellStyle name="Normal 9 2 2 2 3 6 4 2" xfId="27209" xr:uid="{00000000-0005-0000-0000-000055AD0000}"/>
    <cellStyle name="Normal 9 2 2 2 3 6 4 3" xfId="44555" xr:uid="{00000000-0005-0000-0000-000056AD0000}"/>
    <cellStyle name="Normal 9 2 2 2 3 6 5" xfId="18536" xr:uid="{00000000-0005-0000-0000-000057AD0000}"/>
    <cellStyle name="Normal 9 2 2 2 3 6 6" xfId="35882" xr:uid="{00000000-0005-0000-0000-000058AD0000}"/>
    <cellStyle name="Normal 9 2 2 2 3 7" xfId="5985" xr:uid="{00000000-0005-0000-0000-000059AD0000}"/>
    <cellStyle name="Normal 9 2 2 2 3 7 2" xfId="14658" xr:uid="{00000000-0005-0000-0000-00005AAD0000}"/>
    <cellStyle name="Normal 9 2 2 2 3 7 2 2" xfId="32011" xr:uid="{00000000-0005-0000-0000-00005BAD0000}"/>
    <cellStyle name="Normal 9 2 2 2 3 7 2 3" xfId="49357" xr:uid="{00000000-0005-0000-0000-00005CAD0000}"/>
    <cellStyle name="Normal 9 2 2 2 3 7 3" xfId="23338" xr:uid="{00000000-0005-0000-0000-00005DAD0000}"/>
    <cellStyle name="Normal 9 2 2 2 3 7 4" xfId="40684" xr:uid="{00000000-0005-0000-0000-00005EAD0000}"/>
    <cellStyle name="Normal 9 2 2 2 3 8" xfId="2996" xr:uid="{00000000-0005-0000-0000-00005FAD0000}"/>
    <cellStyle name="Normal 9 2 2 2 3 8 2" xfId="11669" xr:uid="{00000000-0005-0000-0000-000060AD0000}"/>
    <cellStyle name="Normal 9 2 2 2 3 8 2 2" xfId="29022" xr:uid="{00000000-0005-0000-0000-000061AD0000}"/>
    <cellStyle name="Normal 9 2 2 2 3 8 2 3" xfId="46368" xr:uid="{00000000-0005-0000-0000-000062AD0000}"/>
    <cellStyle name="Normal 9 2 2 2 3 8 3" xfId="20349" xr:uid="{00000000-0005-0000-0000-000063AD0000}"/>
    <cellStyle name="Normal 9 2 2 2 3 8 4" xfId="37695" xr:uid="{00000000-0005-0000-0000-000064AD0000}"/>
    <cellStyle name="Normal 9 2 2 2 3 9" xfId="8876" xr:uid="{00000000-0005-0000-0000-000065AD0000}"/>
    <cellStyle name="Normal 9 2 2 2 3 9 2" xfId="26229" xr:uid="{00000000-0005-0000-0000-000066AD0000}"/>
    <cellStyle name="Normal 9 2 2 2 3 9 3" xfId="43575" xr:uid="{00000000-0005-0000-0000-000067AD0000}"/>
    <cellStyle name="Normal 9 2 2 2 4" xfId="301" xr:uid="{00000000-0005-0000-0000-000068AD0000}"/>
    <cellStyle name="Normal 9 2 2 2 4 10" xfId="35000" xr:uid="{00000000-0005-0000-0000-000069AD0000}"/>
    <cellStyle name="Normal 9 2 2 2 4 2" xfId="1036" xr:uid="{00000000-0005-0000-0000-00006AAD0000}"/>
    <cellStyle name="Normal 9 2 2 2 4 2 2" xfId="2849" xr:uid="{00000000-0005-0000-0000-00006BAD0000}"/>
    <cellStyle name="Normal 9 2 2 2 4 2 2 2" xfId="8631" xr:uid="{00000000-0005-0000-0000-00006CAD0000}"/>
    <cellStyle name="Normal 9 2 2 2 4 2 2 2 2" xfId="17304" xr:uid="{00000000-0005-0000-0000-00006DAD0000}"/>
    <cellStyle name="Normal 9 2 2 2 4 2 2 2 2 2" xfId="34657" xr:uid="{00000000-0005-0000-0000-00006EAD0000}"/>
    <cellStyle name="Normal 9 2 2 2 4 2 2 2 2 3" xfId="52003" xr:uid="{00000000-0005-0000-0000-00006FAD0000}"/>
    <cellStyle name="Normal 9 2 2 2 4 2 2 2 3" xfId="25984" xr:uid="{00000000-0005-0000-0000-000070AD0000}"/>
    <cellStyle name="Normal 9 2 2 2 4 2 2 2 4" xfId="43330" xr:uid="{00000000-0005-0000-0000-000071AD0000}"/>
    <cellStyle name="Normal 9 2 2 2 4 2 2 3" xfId="4662" xr:uid="{00000000-0005-0000-0000-000072AD0000}"/>
    <cellStyle name="Normal 9 2 2 2 4 2 2 3 2" xfId="13335" xr:uid="{00000000-0005-0000-0000-000073AD0000}"/>
    <cellStyle name="Normal 9 2 2 2 4 2 2 3 2 2" xfId="30688" xr:uid="{00000000-0005-0000-0000-000074AD0000}"/>
    <cellStyle name="Normal 9 2 2 2 4 2 2 3 2 3" xfId="48034" xr:uid="{00000000-0005-0000-0000-000075AD0000}"/>
    <cellStyle name="Normal 9 2 2 2 4 2 2 3 3" xfId="22015" xr:uid="{00000000-0005-0000-0000-000076AD0000}"/>
    <cellStyle name="Normal 9 2 2 2 4 2 2 3 4" xfId="39361" xr:uid="{00000000-0005-0000-0000-000077AD0000}"/>
    <cellStyle name="Normal 9 2 2 2 4 2 2 4" xfId="11522" xr:uid="{00000000-0005-0000-0000-000078AD0000}"/>
    <cellStyle name="Normal 9 2 2 2 4 2 2 4 2" xfId="28875" xr:uid="{00000000-0005-0000-0000-000079AD0000}"/>
    <cellStyle name="Normal 9 2 2 2 4 2 2 4 3" xfId="46221" xr:uid="{00000000-0005-0000-0000-00007AAD0000}"/>
    <cellStyle name="Normal 9 2 2 2 4 2 2 5" xfId="20202" xr:uid="{00000000-0005-0000-0000-00007BAD0000}"/>
    <cellStyle name="Normal 9 2 2 2 4 2 2 6" xfId="37548" xr:uid="{00000000-0005-0000-0000-00007CAD0000}"/>
    <cellStyle name="Normal 9 2 2 2 4 2 3" xfId="1771" xr:uid="{00000000-0005-0000-0000-00007DAD0000}"/>
    <cellStyle name="Normal 9 2 2 2 4 2 3 2" xfId="7553" xr:uid="{00000000-0005-0000-0000-00007EAD0000}"/>
    <cellStyle name="Normal 9 2 2 2 4 2 3 2 2" xfId="16226" xr:uid="{00000000-0005-0000-0000-00007FAD0000}"/>
    <cellStyle name="Normal 9 2 2 2 4 2 3 2 2 2" xfId="33579" xr:uid="{00000000-0005-0000-0000-000080AD0000}"/>
    <cellStyle name="Normal 9 2 2 2 4 2 3 2 2 3" xfId="50925" xr:uid="{00000000-0005-0000-0000-000081AD0000}"/>
    <cellStyle name="Normal 9 2 2 2 4 2 3 2 3" xfId="24906" xr:uid="{00000000-0005-0000-0000-000082AD0000}"/>
    <cellStyle name="Normal 9 2 2 2 4 2 3 2 4" xfId="42252" xr:uid="{00000000-0005-0000-0000-000083AD0000}"/>
    <cellStyle name="Normal 9 2 2 2 4 2 3 3" xfId="5397" xr:uid="{00000000-0005-0000-0000-000084AD0000}"/>
    <cellStyle name="Normal 9 2 2 2 4 2 3 3 2" xfId="14070" xr:uid="{00000000-0005-0000-0000-000085AD0000}"/>
    <cellStyle name="Normal 9 2 2 2 4 2 3 3 2 2" xfId="31423" xr:uid="{00000000-0005-0000-0000-000086AD0000}"/>
    <cellStyle name="Normal 9 2 2 2 4 2 3 3 2 3" xfId="48769" xr:uid="{00000000-0005-0000-0000-000087AD0000}"/>
    <cellStyle name="Normal 9 2 2 2 4 2 3 3 3" xfId="22750" xr:uid="{00000000-0005-0000-0000-000088AD0000}"/>
    <cellStyle name="Normal 9 2 2 2 4 2 3 3 4" xfId="40096" xr:uid="{00000000-0005-0000-0000-000089AD0000}"/>
    <cellStyle name="Normal 9 2 2 2 4 2 3 4" xfId="10444" xr:uid="{00000000-0005-0000-0000-00008AAD0000}"/>
    <cellStyle name="Normal 9 2 2 2 4 2 3 4 2" xfId="27797" xr:uid="{00000000-0005-0000-0000-00008BAD0000}"/>
    <cellStyle name="Normal 9 2 2 2 4 2 3 4 3" xfId="45143" xr:uid="{00000000-0005-0000-0000-00008CAD0000}"/>
    <cellStyle name="Normal 9 2 2 2 4 2 3 5" xfId="19124" xr:uid="{00000000-0005-0000-0000-00008DAD0000}"/>
    <cellStyle name="Normal 9 2 2 2 4 2 3 6" xfId="36470" xr:uid="{00000000-0005-0000-0000-00008EAD0000}"/>
    <cellStyle name="Normal 9 2 2 2 4 2 4" xfId="6818" xr:uid="{00000000-0005-0000-0000-00008FAD0000}"/>
    <cellStyle name="Normal 9 2 2 2 4 2 4 2" xfId="15491" xr:uid="{00000000-0005-0000-0000-000090AD0000}"/>
    <cellStyle name="Normal 9 2 2 2 4 2 4 2 2" xfId="32844" xr:uid="{00000000-0005-0000-0000-000091AD0000}"/>
    <cellStyle name="Normal 9 2 2 2 4 2 4 2 3" xfId="50190" xr:uid="{00000000-0005-0000-0000-000092AD0000}"/>
    <cellStyle name="Normal 9 2 2 2 4 2 4 3" xfId="24171" xr:uid="{00000000-0005-0000-0000-000093AD0000}"/>
    <cellStyle name="Normal 9 2 2 2 4 2 4 4" xfId="41517" xr:uid="{00000000-0005-0000-0000-000094AD0000}"/>
    <cellStyle name="Normal 9 2 2 2 4 2 5" xfId="3584" xr:uid="{00000000-0005-0000-0000-000095AD0000}"/>
    <cellStyle name="Normal 9 2 2 2 4 2 5 2" xfId="12257" xr:uid="{00000000-0005-0000-0000-000096AD0000}"/>
    <cellStyle name="Normal 9 2 2 2 4 2 5 2 2" xfId="29610" xr:uid="{00000000-0005-0000-0000-000097AD0000}"/>
    <cellStyle name="Normal 9 2 2 2 4 2 5 2 3" xfId="46956" xr:uid="{00000000-0005-0000-0000-000098AD0000}"/>
    <cellStyle name="Normal 9 2 2 2 4 2 5 3" xfId="20937" xr:uid="{00000000-0005-0000-0000-000099AD0000}"/>
    <cellStyle name="Normal 9 2 2 2 4 2 5 4" xfId="38283" xr:uid="{00000000-0005-0000-0000-00009AAD0000}"/>
    <cellStyle name="Normal 9 2 2 2 4 2 6" xfId="9709" xr:uid="{00000000-0005-0000-0000-00009BAD0000}"/>
    <cellStyle name="Normal 9 2 2 2 4 2 6 2" xfId="27062" xr:uid="{00000000-0005-0000-0000-00009CAD0000}"/>
    <cellStyle name="Normal 9 2 2 2 4 2 6 3" xfId="44408" xr:uid="{00000000-0005-0000-0000-00009DAD0000}"/>
    <cellStyle name="Normal 9 2 2 2 4 2 7" xfId="18389" xr:uid="{00000000-0005-0000-0000-00009EAD0000}"/>
    <cellStyle name="Normal 9 2 2 2 4 2 8" xfId="35735" xr:uid="{00000000-0005-0000-0000-00009FAD0000}"/>
    <cellStyle name="Normal 9 2 2 2 4 3" xfId="546" xr:uid="{00000000-0005-0000-0000-0000A0AD0000}"/>
    <cellStyle name="Normal 9 2 2 2 4 3 2" xfId="2359" xr:uid="{00000000-0005-0000-0000-0000A1AD0000}"/>
    <cellStyle name="Normal 9 2 2 2 4 3 2 2" xfId="8141" xr:uid="{00000000-0005-0000-0000-0000A2AD0000}"/>
    <cellStyle name="Normal 9 2 2 2 4 3 2 2 2" xfId="16814" xr:uid="{00000000-0005-0000-0000-0000A3AD0000}"/>
    <cellStyle name="Normal 9 2 2 2 4 3 2 2 2 2" xfId="34167" xr:uid="{00000000-0005-0000-0000-0000A4AD0000}"/>
    <cellStyle name="Normal 9 2 2 2 4 3 2 2 2 3" xfId="51513" xr:uid="{00000000-0005-0000-0000-0000A5AD0000}"/>
    <cellStyle name="Normal 9 2 2 2 4 3 2 2 3" xfId="25494" xr:uid="{00000000-0005-0000-0000-0000A6AD0000}"/>
    <cellStyle name="Normal 9 2 2 2 4 3 2 2 4" xfId="42840" xr:uid="{00000000-0005-0000-0000-0000A7AD0000}"/>
    <cellStyle name="Normal 9 2 2 2 4 3 2 3" xfId="5642" xr:uid="{00000000-0005-0000-0000-0000A8AD0000}"/>
    <cellStyle name="Normal 9 2 2 2 4 3 2 3 2" xfId="14315" xr:uid="{00000000-0005-0000-0000-0000A9AD0000}"/>
    <cellStyle name="Normal 9 2 2 2 4 3 2 3 2 2" xfId="31668" xr:uid="{00000000-0005-0000-0000-0000AAAD0000}"/>
    <cellStyle name="Normal 9 2 2 2 4 3 2 3 2 3" xfId="49014" xr:uid="{00000000-0005-0000-0000-0000ABAD0000}"/>
    <cellStyle name="Normal 9 2 2 2 4 3 2 3 3" xfId="22995" xr:uid="{00000000-0005-0000-0000-0000ACAD0000}"/>
    <cellStyle name="Normal 9 2 2 2 4 3 2 3 4" xfId="40341" xr:uid="{00000000-0005-0000-0000-0000ADAD0000}"/>
    <cellStyle name="Normal 9 2 2 2 4 3 2 4" xfId="11032" xr:uid="{00000000-0005-0000-0000-0000AEAD0000}"/>
    <cellStyle name="Normal 9 2 2 2 4 3 2 4 2" xfId="28385" xr:uid="{00000000-0005-0000-0000-0000AFAD0000}"/>
    <cellStyle name="Normal 9 2 2 2 4 3 2 4 3" xfId="45731" xr:uid="{00000000-0005-0000-0000-0000B0AD0000}"/>
    <cellStyle name="Normal 9 2 2 2 4 3 2 5" xfId="19712" xr:uid="{00000000-0005-0000-0000-0000B1AD0000}"/>
    <cellStyle name="Normal 9 2 2 2 4 3 2 6" xfId="37058" xr:uid="{00000000-0005-0000-0000-0000B2AD0000}"/>
    <cellStyle name="Normal 9 2 2 2 4 3 3" xfId="6328" xr:uid="{00000000-0005-0000-0000-0000B3AD0000}"/>
    <cellStyle name="Normal 9 2 2 2 4 3 3 2" xfId="15001" xr:uid="{00000000-0005-0000-0000-0000B4AD0000}"/>
    <cellStyle name="Normal 9 2 2 2 4 3 3 2 2" xfId="32354" xr:uid="{00000000-0005-0000-0000-0000B5AD0000}"/>
    <cellStyle name="Normal 9 2 2 2 4 3 3 2 3" xfId="49700" xr:uid="{00000000-0005-0000-0000-0000B6AD0000}"/>
    <cellStyle name="Normal 9 2 2 2 4 3 3 3" xfId="23681" xr:uid="{00000000-0005-0000-0000-0000B7AD0000}"/>
    <cellStyle name="Normal 9 2 2 2 4 3 3 4" xfId="41027" xr:uid="{00000000-0005-0000-0000-0000B8AD0000}"/>
    <cellStyle name="Normal 9 2 2 2 4 3 4" xfId="4172" xr:uid="{00000000-0005-0000-0000-0000B9AD0000}"/>
    <cellStyle name="Normal 9 2 2 2 4 3 4 2" xfId="12845" xr:uid="{00000000-0005-0000-0000-0000BAAD0000}"/>
    <cellStyle name="Normal 9 2 2 2 4 3 4 2 2" xfId="30198" xr:uid="{00000000-0005-0000-0000-0000BBAD0000}"/>
    <cellStyle name="Normal 9 2 2 2 4 3 4 2 3" xfId="47544" xr:uid="{00000000-0005-0000-0000-0000BCAD0000}"/>
    <cellStyle name="Normal 9 2 2 2 4 3 4 3" xfId="21525" xr:uid="{00000000-0005-0000-0000-0000BDAD0000}"/>
    <cellStyle name="Normal 9 2 2 2 4 3 4 4" xfId="38871" xr:uid="{00000000-0005-0000-0000-0000BEAD0000}"/>
    <cellStyle name="Normal 9 2 2 2 4 3 5" xfId="9219" xr:uid="{00000000-0005-0000-0000-0000BFAD0000}"/>
    <cellStyle name="Normal 9 2 2 2 4 3 5 2" xfId="26572" xr:uid="{00000000-0005-0000-0000-0000C0AD0000}"/>
    <cellStyle name="Normal 9 2 2 2 4 3 5 3" xfId="43918" xr:uid="{00000000-0005-0000-0000-0000C1AD0000}"/>
    <cellStyle name="Normal 9 2 2 2 4 3 6" xfId="17899" xr:uid="{00000000-0005-0000-0000-0000C2AD0000}"/>
    <cellStyle name="Normal 9 2 2 2 4 3 7" xfId="35245" xr:uid="{00000000-0005-0000-0000-0000C3AD0000}"/>
    <cellStyle name="Normal 9 2 2 2 4 4" xfId="2114" xr:uid="{00000000-0005-0000-0000-0000C4AD0000}"/>
    <cellStyle name="Normal 9 2 2 2 4 4 2" xfId="7896" xr:uid="{00000000-0005-0000-0000-0000C5AD0000}"/>
    <cellStyle name="Normal 9 2 2 2 4 4 2 2" xfId="16569" xr:uid="{00000000-0005-0000-0000-0000C6AD0000}"/>
    <cellStyle name="Normal 9 2 2 2 4 4 2 2 2" xfId="33922" xr:uid="{00000000-0005-0000-0000-0000C7AD0000}"/>
    <cellStyle name="Normal 9 2 2 2 4 4 2 2 3" xfId="51268" xr:uid="{00000000-0005-0000-0000-0000C8AD0000}"/>
    <cellStyle name="Normal 9 2 2 2 4 4 2 3" xfId="25249" xr:uid="{00000000-0005-0000-0000-0000C9AD0000}"/>
    <cellStyle name="Normal 9 2 2 2 4 4 2 4" xfId="42595" xr:uid="{00000000-0005-0000-0000-0000CAAD0000}"/>
    <cellStyle name="Normal 9 2 2 2 4 4 3" xfId="3927" xr:uid="{00000000-0005-0000-0000-0000CBAD0000}"/>
    <cellStyle name="Normal 9 2 2 2 4 4 3 2" xfId="12600" xr:uid="{00000000-0005-0000-0000-0000CCAD0000}"/>
    <cellStyle name="Normal 9 2 2 2 4 4 3 2 2" xfId="29953" xr:uid="{00000000-0005-0000-0000-0000CDAD0000}"/>
    <cellStyle name="Normal 9 2 2 2 4 4 3 2 3" xfId="47299" xr:uid="{00000000-0005-0000-0000-0000CEAD0000}"/>
    <cellStyle name="Normal 9 2 2 2 4 4 3 3" xfId="21280" xr:uid="{00000000-0005-0000-0000-0000CFAD0000}"/>
    <cellStyle name="Normal 9 2 2 2 4 4 3 4" xfId="38626" xr:uid="{00000000-0005-0000-0000-0000D0AD0000}"/>
    <cellStyle name="Normal 9 2 2 2 4 4 4" xfId="10787" xr:uid="{00000000-0005-0000-0000-0000D1AD0000}"/>
    <cellStyle name="Normal 9 2 2 2 4 4 4 2" xfId="28140" xr:uid="{00000000-0005-0000-0000-0000D2AD0000}"/>
    <cellStyle name="Normal 9 2 2 2 4 4 4 3" xfId="45486" xr:uid="{00000000-0005-0000-0000-0000D3AD0000}"/>
    <cellStyle name="Normal 9 2 2 2 4 4 5" xfId="19467" xr:uid="{00000000-0005-0000-0000-0000D4AD0000}"/>
    <cellStyle name="Normal 9 2 2 2 4 4 6" xfId="36813" xr:uid="{00000000-0005-0000-0000-0000D5AD0000}"/>
    <cellStyle name="Normal 9 2 2 2 4 5" xfId="1281" xr:uid="{00000000-0005-0000-0000-0000D6AD0000}"/>
    <cellStyle name="Normal 9 2 2 2 4 5 2" xfId="7063" xr:uid="{00000000-0005-0000-0000-0000D7AD0000}"/>
    <cellStyle name="Normal 9 2 2 2 4 5 2 2" xfId="15736" xr:uid="{00000000-0005-0000-0000-0000D8AD0000}"/>
    <cellStyle name="Normal 9 2 2 2 4 5 2 2 2" xfId="33089" xr:uid="{00000000-0005-0000-0000-0000D9AD0000}"/>
    <cellStyle name="Normal 9 2 2 2 4 5 2 2 3" xfId="50435" xr:uid="{00000000-0005-0000-0000-0000DAAD0000}"/>
    <cellStyle name="Normal 9 2 2 2 4 5 2 3" xfId="24416" xr:uid="{00000000-0005-0000-0000-0000DBAD0000}"/>
    <cellStyle name="Normal 9 2 2 2 4 5 2 4" xfId="41762" xr:uid="{00000000-0005-0000-0000-0000DCAD0000}"/>
    <cellStyle name="Normal 9 2 2 2 4 5 3" xfId="4907" xr:uid="{00000000-0005-0000-0000-0000DDAD0000}"/>
    <cellStyle name="Normal 9 2 2 2 4 5 3 2" xfId="13580" xr:uid="{00000000-0005-0000-0000-0000DEAD0000}"/>
    <cellStyle name="Normal 9 2 2 2 4 5 3 2 2" xfId="30933" xr:uid="{00000000-0005-0000-0000-0000DFAD0000}"/>
    <cellStyle name="Normal 9 2 2 2 4 5 3 2 3" xfId="48279" xr:uid="{00000000-0005-0000-0000-0000E0AD0000}"/>
    <cellStyle name="Normal 9 2 2 2 4 5 3 3" xfId="22260" xr:uid="{00000000-0005-0000-0000-0000E1AD0000}"/>
    <cellStyle name="Normal 9 2 2 2 4 5 3 4" xfId="39606" xr:uid="{00000000-0005-0000-0000-0000E2AD0000}"/>
    <cellStyle name="Normal 9 2 2 2 4 5 4" xfId="9954" xr:uid="{00000000-0005-0000-0000-0000E3AD0000}"/>
    <cellStyle name="Normal 9 2 2 2 4 5 4 2" xfId="27307" xr:uid="{00000000-0005-0000-0000-0000E4AD0000}"/>
    <cellStyle name="Normal 9 2 2 2 4 5 4 3" xfId="44653" xr:uid="{00000000-0005-0000-0000-0000E5AD0000}"/>
    <cellStyle name="Normal 9 2 2 2 4 5 5" xfId="18634" xr:uid="{00000000-0005-0000-0000-0000E6AD0000}"/>
    <cellStyle name="Normal 9 2 2 2 4 5 6" xfId="35980" xr:uid="{00000000-0005-0000-0000-0000E7AD0000}"/>
    <cellStyle name="Normal 9 2 2 2 4 6" xfId="6083" xr:uid="{00000000-0005-0000-0000-0000E8AD0000}"/>
    <cellStyle name="Normal 9 2 2 2 4 6 2" xfId="14756" xr:uid="{00000000-0005-0000-0000-0000E9AD0000}"/>
    <cellStyle name="Normal 9 2 2 2 4 6 2 2" xfId="32109" xr:uid="{00000000-0005-0000-0000-0000EAAD0000}"/>
    <cellStyle name="Normal 9 2 2 2 4 6 2 3" xfId="49455" xr:uid="{00000000-0005-0000-0000-0000EBAD0000}"/>
    <cellStyle name="Normal 9 2 2 2 4 6 3" xfId="23436" xr:uid="{00000000-0005-0000-0000-0000ECAD0000}"/>
    <cellStyle name="Normal 9 2 2 2 4 6 4" xfId="40782" xr:uid="{00000000-0005-0000-0000-0000EDAD0000}"/>
    <cellStyle name="Normal 9 2 2 2 4 7" xfId="3094" xr:uid="{00000000-0005-0000-0000-0000EEAD0000}"/>
    <cellStyle name="Normal 9 2 2 2 4 7 2" xfId="11767" xr:uid="{00000000-0005-0000-0000-0000EFAD0000}"/>
    <cellStyle name="Normal 9 2 2 2 4 7 2 2" xfId="29120" xr:uid="{00000000-0005-0000-0000-0000F0AD0000}"/>
    <cellStyle name="Normal 9 2 2 2 4 7 2 3" xfId="46466" xr:uid="{00000000-0005-0000-0000-0000F1AD0000}"/>
    <cellStyle name="Normal 9 2 2 2 4 7 3" xfId="20447" xr:uid="{00000000-0005-0000-0000-0000F2AD0000}"/>
    <cellStyle name="Normal 9 2 2 2 4 7 4" xfId="37793" xr:uid="{00000000-0005-0000-0000-0000F3AD0000}"/>
    <cellStyle name="Normal 9 2 2 2 4 8" xfId="8974" xr:uid="{00000000-0005-0000-0000-0000F4AD0000}"/>
    <cellStyle name="Normal 9 2 2 2 4 8 2" xfId="26327" xr:uid="{00000000-0005-0000-0000-0000F5AD0000}"/>
    <cellStyle name="Normal 9 2 2 2 4 8 3" xfId="43673" xr:uid="{00000000-0005-0000-0000-0000F6AD0000}"/>
    <cellStyle name="Normal 9 2 2 2 4 9" xfId="17654" xr:uid="{00000000-0005-0000-0000-0000F7AD0000}"/>
    <cellStyle name="Normal 9 2 2 2 5" xfId="154" xr:uid="{00000000-0005-0000-0000-0000F8AD0000}"/>
    <cellStyle name="Normal 9 2 2 2 5 10" xfId="34853" xr:uid="{00000000-0005-0000-0000-0000F9AD0000}"/>
    <cellStyle name="Normal 9 2 2 2 5 2" xfId="889" xr:uid="{00000000-0005-0000-0000-0000FAAD0000}"/>
    <cellStyle name="Normal 9 2 2 2 5 2 2" xfId="2702" xr:uid="{00000000-0005-0000-0000-0000FBAD0000}"/>
    <cellStyle name="Normal 9 2 2 2 5 2 2 2" xfId="8484" xr:uid="{00000000-0005-0000-0000-0000FCAD0000}"/>
    <cellStyle name="Normal 9 2 2 2 5 2 2 2 2" xfId="17157" xr:uid="{00000000-0005-0000-0000-0000FDAD0000}"/>
    <cellStyle name="Normal 9 2 2 2 5 2 2 2 2 2" xfId="34510" xr:uid="{00000000-0005-0000-0000-0000FEAD0000}"/>
    <cellStyle name="Normal 9 2 2 2 5 2 2 2 2 3" xfId="51856" xr:uid="{00000000-0005-0000-0000-0000FFAD0000}"/>
    <cellStyle name="Normal 9 2 2 2 5 2 2 2 3" xfId="25837" xr:uid="{00000000-0005-0000-0000-000000AE0000}"/>
    <cellStyle name="Normal 9 2 2 2 5 2 2 2 4" xfId="43183" xr:uid="{00000000-0005-0000-0000-000001AE0000}"/>
    <cellStyle name="Normal 9 2 2 2 5 2 2 3" xfId="4515" xr:uid="{00000000-0005-0000-0000-000002AE0000}"/>
    <cellStyle name="Normal 9 2 2 2 5 2 2 3 2" xfId="13188" xr:uid="{00000000-0005-0000-0000-000003AE0000}"/>
    <cellStyle name="Normal 9 2 2 2 5 2 2 3 2 2" xfId="30541" xr:uid="{00000000-0005-0000-0000-000004AE0000}"/>
    <cellStyle name="Normal 9 2 2 2 5 2 2 3 2 3" xfId="47887" xr:uid="{00000000-0005-0000-0000-000005AE0000}"/>
    <cellStyle name="Normal 9 2 2 2 5 2 2 3 3" xfId="21868" xr:uid="{00000000-0005-0000-0000-000006AE0000}"/>
    <cellStyle name="Normal 9 2 2 2 5 2 2 3 4" xfId="39214" xr:uid="{00000000-0005-0000-0000-000007AE0000}"/>
    <cellStyle name="Normal 9 2 2 2 5 2 2 4" xfId="11375" xr:uid="{00000000-0005-0000-0000-000008AE0000}"/>
    <cellStyle name="Normal 9 2 2 2 5 2 2 4 2" xfId="28728" xr:uid="{00000000-0005-0000-0000-000009AE0000}"/>
    <cellStyle name="Normal 9 2 2 2 5 2 2 4 3" xfId="46074" xr:uid="{00000000-0005-0000-0000-00000AAE0000}"/>
    <cellStyle name="Normal 9 2 2 2 5 2 2 5" xfId="20055" xr:uid="{00000000-0005-0000-0000-00000BAE0000}"/>
    <cellStyle name="Normal 9 2 2 2 5 2 2 6" xfId="37401" xr:uid="{00000000-0005-0000-0000-00000CAE0000}"/>
    <cellStyle name="Normal 9 2 2 2 5 2 3" xfId="1624" xr:uid="{00000000-0005-0000-0000-00000DAE0000}"/>
    <cellStyle name="Normal 9 2 2 2 5 2 3 2" xfId="7406" xr:uid="{00000000-0005-0000-0000-00000EAE0000}"/>
    <cellStyle name="Normal 9 2 2 2 5 2 3 2 2" xfId="16079" xr:uid="{00000000-0005-0000-0000-00000FAE0000}"/>
    <cellStyle name="Normal 9 2 2 2 5 2 3 2 2 2" xfId="33432" xr:uid="{00000000-0005-0000-0000-000010AE0000}"/>
    <cellStyle name="Normal 9 2 2 2 5 2 3 2 2 3" xfId="50778" xr:uid="{00000000-0005-0000-0000-000011AE0000}"/>
    <cellStyle name="Normal 9 2 2 2 5 2 3 2 3" xfId="24759" xr:uid="{00000000-0005-0000-0000-000012AE0000}"/>
    <cellStyle name="Normal 9 2 2 2 5 2 3 2 4" xfId="42105" xr:uid="{00000000-0005-0000-0000-000013AE0000}"/>
    <cellStyle name="Normal 9 2 2 2 5 2 3 3" xfId="5250" xr:uid="{00000000-0005-0000-0000-000014AE0000}"/>
    <cellStyle name="Normal 9 2 2 2 5 2 3 3 2" xfId="13923" xr:uid="{00000000-0005-0000-0000-000015AE0000}"/>
    <cellStyle name="Normal 9 2 2 2 5 2 3 3 2 2" xfId="31276" xr:uid="{00000000-0005-0000-0000-000016AE0000}"/>
    <cellStyle name="Normal 9 2 2 2 5 2 3 3 2 3" xfId="48622" xr:uid="{00000000-0005-0000-0000-000017AE0000}"/>
    <cellStyle name="Normal 9 2 2 2 5 2 3 3 3" xfId="22603" xr:uid="{00000000-0005-0000-0000-000018AE0000}"/>
    <cellStyle name="Normal 9 2 2 2 5 2 3 3 4" xfId="39949" xr:uid="{00000000-0005-0000-0000-000019AE0000}"/>
    <cellStyle name="Normal 9 2 2 2 5 2 3 4" xfId="10297" xr:uid="{00000000-0005-0000-0000-00001AAE0000}"/>
    <cellStyle name="Normal 9 2 2 2 5 2 3 4 2" xfId="27650" xr:uid="{00000000-0005-0000-0000-00001BAE0000}"/>
    <cellStyle name="Normal 9 2 2 2 5 2 3 4 3" xfId="44996" xr:uid="{00000000-0005-0000-0000-00001CAE0000}"/>
    <cellStyle name="Normal 9 2 2 2 5 2 3 5" xfId="18977" xr:uid="{00000000-0005-0000-0000-00001DAE0000}"/>
    <cellStyle name="Normal 9 2 2 2 5 2 3 6" xfId="36323" xr:uid="{00000000-0005-0000-0000-00001EAE0000}"/>
    <cellStyle name="Normal 9 2 2 2 5 2 4" xfId="6671" xr:uid="{00000000-0005-0000-0000-00001FAE0000}"/>
    <cellStyle name="Normal 9 2 2 2 5 2 4 2" xfId="15344" xr:uid="{00000000-0005-0000-0000-000020AE0000}"/>
    <cellStyle name="Normal 9 2 2 2 5 2 4 2 2" xfId="32697" xr:uid="{00000000-0005-0000-0000-000021AE0000}"/>
    <cellStyle name="Normal 9 2 2 2 5 2 4 2 3" xfId="50043" xr:uid="{00000000-0005-0000-0000-000022AE0000}"/>
    <cellStyle name="Normal 9 2 2 2 5 2 4 3" xfId="24024" xr:uid="{00000000-0005-0000-0000-000023AE0000}"/>
    <cellStyle name="Normal 9 2 2 2 5 2 4 4" xfId="41370" xr:uid="{00000000-0005-0000-0000-000024AE0000}"/>
    <cellStyle name="Normal 9 2 2 2 5 2 5" xfId="3437" xr:uid="{00000000-0005-0000-0000-000025AE0000}"/>
    <cellStyle name="Normal 9 2 2 2 5 2 5 2" xfId="12110" xr:uid="{00000000-0005-0000-0000-000026AE0000}"/>
    <cellStyle name="Normal 9 2 2 2 5 2 5 2 2" xfId="29463" xr:uid="{00000000-0005-0000-0000-000027AE0000}"/>
    <cellStyle name="Normal 9 2 2 2 5 2 5 2 3" xfId="46809" xr:uid="{00000000-0005-0000-0000-000028AE0000}"/>
    <cellStyle name="Normal 9 2 2 2 5 2 5 3" xfId="20790" xr:uid="{00000000-0005-0000-0000-000029AE0000}"/>
    <cellStyle name="Normal 9 2 2 2 5 2 5 4" xfId="38136" xr:uid="{00000000-0005-0000-0000-00002AAE0000}"/>
    <cellStyle name="Normal 9 2 2 2 5 2 6" xfId="9562" xr:uid="{00000000-0005-0000-0000-00002BAE0000}"/>
    <cellStyle name="Normal 9 2 2 2 5 2 6 2" xfId="26915" xr:uid="{00000000-0005-0000-0000-00002CAE0000}"/>
    <cellStyle name="Normal 9 2 2 2 5 2 6 3" xfId="44261" xr:uid="{00000000-0005-0000-0000-00002DAE0000}"/>
    <cellStyle name="Normal 9 2 2 2 5 2 7" xfId="18242" xr:uid="{00000000-0005-0000-0000-00002EAE0000}"/>
    <cellStyle name="Normal 9 2 2 2 5 2 8" xfId="35588" xr:uid="{00000000-0005-0000-0000-00002FAE0000}"/>
    <cellStyle name="Normal 9 2 2 2 5 3" xfId="644" xr:uid="{00000000-0005-0000-0000-000030AE0000}"/>
    <cellStyle name="Normal 9 2 2 2 5 3 2" xfId="2457" xr:uid="{00000000-0005-0000-0000-000031AE0000}"/>
    <cellStyle name="Normal 9 2 2 2 5 3 2 2" xfId="8239" xr:uid="{00000000-0005-0000-0000-000032AE0000}"/>
    <cellStyle name="Normal 9 2 2 2 5 3 2 2 2" xfId="16912" xr:uid="{00000000-0005-0000-0000-000033AE0000}"/>
    <cellStyle name="Normal 9 2 2 2 5 3 2 2 2 2" xfId="34265" xr:uid="{00000000-0005-0000-0000-000034AE0000}"/>
    <cellStyle name="Normal 9 2 2 2 5 3 2 2 2 3" xfId="51611" xr:uid="{00000000-0005-0000-0000-000035AE0000}"/>
    <cellStyle name="Normal 9 2 2 2 5 3 2 2 3" xfId="25592" xr:uid="{00000000-0005-0000-0000-000036AE0000}"/>
    <cellStyle name="Normal 9 2 2 2 5 3 2 2 4" xfId="42938" xr:uid="{00000000-0005-0000-0000-000037AE0000}"/>
    <cellStyle name="Normal 9 2 2 2 5 3 2 3" xfId="5740" xr:uid="{00000000-0005-0000-0000-000038AE0000}"/>
    <cellStyle name="Normal 9 2 2 2 5 3 2 3 2" xfId="14413" xr:uid="{00000000-0005-0000-0000-000039AE0000}"/>
    <cellStyle name="Normal 9 2 2 2 5 3 2 3 2 2" xfId="31766" xr:uid="{00000000-0005-0000-0000-00003AAE0000}"/>
    <cellStyle name="Normal 9 2 2 2 5 3 2 3 2 3" xfId="49112" xr:uid="{00000000-0005-0000-0000-00003BAE0000}"/>
    <cellStyle name="Normal 9 2 2 2 5 3 2 3 3" xfId="23093" xr:uid="{00000000-0005-0000-0000-00003CAE0000}"/>
    <cellStyle name="Normal 9 2 2 2 5 3 2 3 4" xfId="40439" xr:uid="{00000000-0005-0000-0000-00003DAE0000}"/>
    <cellStyle name="Normal 9 2 2 2 5 3 2 4" xfId="11130" xr:uid="{00000000-0005-0000-0000-00003EAE0000}"/>
    <cellStyle name="Normal 9 2 2 2 5 3 2 4 2" xfId="28483" xr:uid="{00000000-0005-0000-0000-00003FAE0000}"/>
    <cellStyle name="Normal 9 2 2 2 5 3 2 4 3" xfId="45829" xr:uid="{00000000-0005-0000-0000-000040AE0000}"/>
    <cellStyle name="Normal 9 2 2 2 5 3 2 5" xfId="19810" xr:uid="{00000000-0005-0000-0000-000041AE0000}"/>
    <cellStyle name="Normal 9 2 2 2 5 3 2 6" xfId="37156" xr:uid="{00000000-0005-0000-0000-000042AE0000}"/>
    <cellStyle name="Normal 9 2 2 2 5 3 3" xfId="6426" xr:uid="{00000000-0005-0000-0000-000043AE0000}"/>
    <cellStyle name="Normal 9 2 2 2 5 3 3 2" xfId="15099" xr:uid="{00000000-0005-0000-0000-000044AE0000}"/>
    <cellStyle name="Normal 9 2 2 2 5 3 3 2 2" xfId="32452" xr:uid="{00000000-0005-0000-0000-000045AE0000}"/>
    <cellStyle name="Normal 9 2 2 2 5 3 3 2 3" xfId="49798" xr:uid="{00000000-0005-0000-0000-000046AE0000}"/>
    <cellStyle name="Normal 9 2 2 2 5 3 3 3" xfId="23779" xr:uid="{00000000-0005-0000-0000-000047AE0000}"/>
    <cellStyle name="Normal 9 2 2 2 5 3 3 4" xfId="41125" xr:uid="{00000000-0005-0000-0000-000048AE0000}"/>
    <cellStyle name="Normal 9 2 2 2 5 3 4" xfId="4270" xr:uid="{00000000-0005-0000-0000-000049AE0000}"/>
    <cellStyle name="Normal 9 2 2 2 5 3 4 2" xfId="12943" xr:uid="{00000000-0005-0000-0000-00004AAE0000}"/>
    <cellStyle name="Normal 9 2 2 2 5 3 4 2 2" xfId="30296" xr:uid="{00000000-0005-0000-0000-00004BAE0000}"/>
    <cellStyle name="Normal 9 2 2 2 5 3 4 2 3" xfId="47642" xr:uid="{00000000-0005-0000-0000-00004CAE0000}"/>
    <cellStyle name="Normal 9 2 2 2 5 3 4 3" xfId="21623" xr:uid="{00000000-0005-0000-0000-00004DAE0000}"/>
    <cellStyle name="Normal 9 2 2 2 5 3 4 4" xfId="38969" xr:uid="{00000000-0005-0000-0000-00004EAE0000}"/>
    <cellStyle name="Normal 9 2 2 2 5 3 5" xfId="9317" xr:uid="{00000000-0005-0000-0000-00004FAE0000}"/>
    <cellStyle name="Normal 9 2 2 2 5 3 5 2" xfId="26670" xr:uid="{00000000-0005-0000-0000-000050AE0000}"/>
    <cellStyle name="Normal 9 2 2 2 5 3 5 3" xfId="44016" xr:uid="{00000000-0005-0000-0000-000051AE0000}"/>
    <cellStyle name="Normal 9 2 2 2 5 3 6" xfId="17997" xr:uid="{00000000-0005-0000-0000-000052AE0000}"/>
    <cellStyle name="Normal 9 2 2 2 5 3 7" xfId="35343" xr:uid="{00000000-0005-0000-0000-000053AE0000}"/>
    <cellStyle name="Normal 9 2 2 2 5 4" xfId="1967" xr:uid="{00000000-0005-0000-0000-000054AE0000}"/>
    <cellStyle name="Normal 9 2 2 2 5 4 2" xfId="7749" xr:uid="{00000000-0005-0000-0000-000055AE0000}"/>
    <cellStyle name="Normal 9 2 2 2 5 4 2 2" xfId="16422" xr:uid="{00000000-0005-0000-0000-000056AE0000}"/>
    <cellStyle name="Normal 9 2 2 2 5 4 2 2 2" xfId="33775" xr:uid="{00000000-0005-0000-0000-000057AE0000}"/>
    <cellStyle name="Normal 9 2 2 2 5 4 2 2 3" xfId="51121" xr:uid="{00000000-0005-0000-0000-000058AE0000}"/>
    <cellStyle name="Normal 9 2 2 2 5 4 2 3" xfId="25102" xr:uid="{00000000-0005-0000-0000-000059AE0000}"/>
    <cellStyle name="Normal 9 2 2 2 5 4 2 4" xfId="42448" xr:uid="{00000000-0005-0000-0000-00005AAE0000}"/>
    <cellStyle name="Normal 9 2 2 2 5 4 3" xfId="3780" xr:uid="{00000000-0005-0000-0000-00005BAE0000}"/>
    <cellStyle name="Normal 9 2 2 2 5 4 3 2" xfId="12453" xr:uid="{00000000-0005-0000-0000-00005CAE0000}"/>
    <cellStyle name="Normal 9 2 2 2 5 4 3 2 2" xfId="29806" xr:uid="{00000000-0005-0000-0000-00005DAE0000}"/>
    <cellStyle name="Normal 9 2 2 2 5 4 3 2 3" xfId="47152" xr:uid="{00000000-0005-0000-0000-00005EAE0000}"/>
    <cellStyle name="Normal 9 2 2 2 5 4 3 3" xfId="21133" xr:uid="{00000000-0005-0000-0000-00005FAE0000}"/>
    <cellStyle name="Normal 9 2 2 2 5 4 3 4" xfId="38479" xr:uid="{00000000-0005-0000-0000-000060AE0000}"/>
    <cellStyle name="Normal 9 2 2 2 5 4 4" xfId="10640" xr:uid="{00000000-0005-0000-0000-000061AE0000}"/>
    <cellStyle name="Normal 9 2 2 2 5 4 4 2" xfId="27993" xr:uid="{00000000-0005-0000-0000-000062AE0000}"/>
    <cellStyle name="Normal 9 2 2 2 5 4 4 3" xfId="45339" xr:uid="{00000000-0005-0000-0000-000063AE0000}"/>
    <cellStyle name="Normal 9 2 2 2 5 4 5" xfId="19320" xr:uid="{00000000-0005-0000-0000-000064AE0000}"/>
    <cellStyle name="Normal 9 2 2 2 5 4 6" xfId="36666" xr:uid="{00000000-0005-0000-0000-000065AE0000}"/>
    <cellStyle name="Normal 9 2 2 2 5 5" xfId="1379" xr:uid="{00000000-0005-0000-0000-000066AE0000}"/>
    <cellStyle name="Normal 9 2 2 2 5 5 2" xfId="7161" xr:uid="{00000000-0005-0000-0000-000067AE0000}"/>
    <cellStyle name="Normal 9 2 2 2 5 5 2 2" xfId="15834" xr:uid="{00000000-0005-0000-0000-000068AE0000}"/>
    <cellStyle name="Normal 9 2 2 2 5 5 2 2 2" xfId="33187" xr:uid="{00000000-0005-0000-0000-000069AE0000}"/>
    <cellStyle name="Normal 9 2 2 2 5 5 2 2 3" xfId="50533" xr:uid="{00000000-0005-0000-0000-00006AAE0000}"/>
    <cellStyle name="Normal 9 2 2 2 5 5 2 3" xfId="24514" xr:uid="{00000000-0005-0000-0000-00006BAE0000}"/>
    <cellStyle name="Normal 9 2 2 2 5 5 2 4" xfId="41860" xr:uid="{00000000-0005-0000-0000-00006CAE0000}"/>
    <cellStyle name="Normal 9 2 2 2 5 5 3" xfId="5005" xr:uid="{00000000-0005-0000-0000-00006DAE0000}"/>
    <cellStyle name="Normal 9 2 2 2 5 5 3 2" xfId="13678" xr:uid="{00000000-0005-0000-0000-00006EAE0000}"/>
    <cellStyle name="Normal 9 2 2 2 5 5 3 2 2" xfId="31031" xr:uid="{00000000-0005-0000-0000-00006FAE0000}"/>
    <cellStyle name="Normal 9 2 2 2 5 5 3 2 3" xfId="48377" xr:uid="{00000000-0005-0000-0000-000070AE0000}"/>
    <cellStyle name="Normal 9 2 2 2 5 5 3 3" xfId="22358" xr:uid="{00000000-0005-0000-0000-000071AE0000}"/>
    <cellStyle name="Normal 9 2 2 2 5 5 3 4" xfId="39704" xr:uid="{00000000-0005-0000-0000-000072AE0000}"/>
    <cellStyle name="Normal 9 2 2 2 5 5 4" xfId="10052" xr:uid="{00000000-0005-0000-0000-000073AE0000}"/>
    <cellStyle name="Normal 9 2 2 2 5 5 4 2" xfId="27405" xr:uid="{00000000-0005-0000-0000-000074AE0000}"/>
    <cellStyle name="Normal 9 2 2 2 5 5 4 3" xfId="44751" xr:uid="{00000000-0005-0000-0000-000075AE0000}"/>
    <cellStyle name="Normal 9 2 2 2 5 5 5" xfId="18732" xr:uid="{00000000-0005-0000-0000-000076AE0000}"/>
    <cellStyle name="Normal 9 2 2 2 5 5 6" xfId="36078" xr:uid="{00000000-0005-0000-0000-000077AE0000}"/>
    <cellStyle name="Normal 9 2 2 2 5 6" xfId="5936" xr:uid="{00000000-0005-0000-0000-000078AE0000}"/>
    <cellStyle name="Normal 9 2 2 2 5 6 2" xfId="14609" xr:uid="{00000000-0005-0000-0000-000079AE0000}"/>
    <cellStyle name="Normal 9 2 2 2 5 6 2 2" xfId="31962" xr:uid="{00000000-0005-0000-0000-00007AAE0000}"/>
    <cellStyle name="Normal 9 2 2 2 5 6 2 3" xfId="49308" xr:uid="{00000000-0005-0000-0000-00007BAE0000}"/>
    <cellStyle name="Normal 9 2 2 2 5 6 3" xfId="23289" xr:uid="{00000000-0005-0000-0000-00007CAE0000}"/>
    <cellStyle name="Normal 9 2 2 2 5 6 4" xfId="40635" xr:uid="{00000000-0005-0000-0000-00007DAE0000}"/>
    <cellStyle name="Normal 9 2 2 2 5 7" xfId="3192" xr:uid="{00000000-0005-0000-0000-00007EAE0000}"/>
    <cellStyle name="Normal 9 2 2 2 5 7 2" xfId="11865" xr:uid="{00000000-0005-0000-0000-00007FAE0000}"/>
    <cellStyle name="Normal 9 2 2 2 5 7 2 2" xfId="29218" xr:uid="{00000000-0005-0000-0000-000080AE0000}"/>
    <cellStyle name="Normal 9 2 2 2 5 7 2 3" xfId="46564" xr:uid="{00000000-0005-0000-0000-000081AE0000}"/>
    <cellStyle name="Normal 9 2 2 2 5 7 3" xfId="20545" xr:uid="{00000000-0005-0000-0000-000082AE0000}"/>
    <cellStyle name="Normal 9 2 2 2 5 7 4" xfId="37891" xr:uid="{00000000-0005-0000-0000-000083AE0000}"/>
    <cellStyle name="Normal 9 2 2 2 5 8" xfId="8827" xr:uid="{00000000-0005-0000-0000-000084AE0000}"/>
    <cellStyle name="Normal 9 2 2 2 5 8 2" xfId="26180" xr:uid="{00000000-0005-0000-0000-000085AE0000}"/>
    <cellStyle name="Normal 9 2 2 2 5 8 3" xfId="43526" xr:uid="{00000000-0005-0000-0000-000086AE0000}"/>
    <cellStyle name="Normal 9 2 2 2 5 9" xfId="17507" xr:uid="{00000000-0005-0000-0000-000087AE0000}"/>
    <cellStyle name="Normal 9 2 2 2 6" xfId="791" xr:uid="{00000000-0005-0000-0000-000088AE0000}"/>
    <cellStyle name="Normal 9 2 2 2 6 2" xfId="2604" xr:uid="{00000000-0005-0000-0000-000089AE0000}"/>
    <cellStyle name="Normal 9 2 2 2 6 2 2" xfId="8386" xr:uid="{00000000-0005-0000-0000-00008AAE0000}"/>
    <cellStyle name="Normal 9 2 2 2 6 2 2 2" xfId="17059" xr:uid="{00000000-0005-0000-0000-00008BAE0000}"/>
    <cellStyle name="Normal 9 2 2 2 6 2 2 2 2" xfId="34412" xr:uid="{00000000-0005-0000-0000-00008CAE0000}"/>
    <cellStyle name="Normal 9 2 2 2 6 2 2 2 3" xfId="51758" xr:uid="{00000000-0005-0000-0000-00008DAE0000}"/>
    <cellStyle name="Normal 9 2 2 2 6 2 2 3" xfId="25739" xr:uid="{00000000-0005-0000-0000-00008EAE0000}"/>
    <cellStyle name="Normal 9 2 2 2 6 2 2 4" xfId="43085" xr:uid="{00000000-0005-0000-0000-00008FAE0000}"/>
    <cellStyle name="Normal 9 2 2 2 6 2 3" xfId="4417" xr:uid="{00000000-0005-0000-0000-000090AE0000}"/>
    <cellStyle name="Normal 9 2 2 2 6 2 3 2" xfId="13090" xr:uid="{00000000-0005-0000-0000-000091AE0000}"/>
    <cellStyle name="Normal 9 2 2 2 6 2 3 2 2" xfId="30443" xr:uid="{00000000-0005-0000-0000-000092AE0000}"/>
    <cellStyle name="Normal 9 2 2 2 6 2 3 2 3" xfId="47789" xr:uid="{00000000-0005-0000-0000-000093AE0000}"/>
    <cellStyle name="Normal 9 2 2 2 6 2 3 3" xfId="21770" xr:uid="{00000000-0005-0000-0000-000094AE0000}"/>
    <cellStyle name="Normal 9 2 2 2 6 2 3 4" xfId="39116" xr:uid="{00000000-0005-0000-0000-000095AE0000}"/>
    <cellStyle name="Normal 9 2 2 2 6 2 4" xfId="11277" xr:uid="{00000000-0005-0000-0000-000096AE0000}"/>
    <cellStyle name="Normal 9 2 2 2 6 2 4 2" xfId="28630" xr:uid="{00000000-0005-0000-0000-000097AE0000}"/>
    <cellStyle name="Normal 9 2 2 2 6 2 4 3" xfId="45976" xr:uid="{00000000-0005-0000-0000-000098AE0000}"/>
    <cellStyle name="Normal 9 2 2 2 6 2 5" xfId="19957" xr:uid="{00000000-0005-0000-0000-000099AE0000}"/>
    <cellStyle name="Normal 9 2 2 2 6 2 6" xfId="37303" xr:uid="{00000000-0005-0000-0000-00009AAE0000}"/>
    <cellStyle name="Normal 9 2 2 2 6 3" xfId="1526" xr:uid="{00000000-0005-0000-0000-00009BAE0000}"/>
    <cellStyle name="Normal 9 2 2 2 6 3 2" xfId="7308" xr:uid="{00000000-0005-0000-0000-00009CAE0000}"/>
    <cellStyle name="Normal 9 2 2 2 6 3 2 2" xfId="15981" xr:uid="{00000000-0005-0000-0000-00009DAE0000}"/>
    <cellStyle name="Normal 9 2 2 2 6 3 2 2 2" xfId="33334" xr:uid="{00000000-0005-0000-0000-00009EAE0000}"/>
    <cellStyle name="Normal 9 2 2 2 6 3 2 2 3" xfId="50680" xr:uid="{00000000-0005-0000-0000-00009FAE0000}"/>
    <cellStyle name="Normal 9 2 2 2 6 3 2 3" xfId="24661" xr:uid="{00000000-0005-0000-0000-0000A0AE0000}"/>
    <cellStyle name="Normal 9 2 2 2 6 3 2 4" xfId="42007" xr:uid="{00000000-0005-0000-0000-0000A1AE0000}"/>
    <cellStyle name="Normal 9 2 2 2 6 3 3" xfId="5152" xr:uid="{00000000-0005-0000-0000-0000A2AE0000}"/>
    <cellStyle name="Normal 9 2 2 2 6 3 3 2" xfId="13825" xr:uid="{00000000-0005-0000-0000-0000A3AE0000}"/>
    <cellStyle name="Normal 9 2 2 2 6 3 3 2 2" xfId="31178" xr:uid="{00000000-0005-0000-0000-0000A4AE0000}"/>
    <cellStyle name="Normal 9 2 2 2 6 3 3 2 3" xfId="48524" xr:uid="{00000000-0005-0000-0000-0000A5AE0000}"/>
    <cellStyle name="Normal 9 2 2 2 6 3 3 3" xfId="22505" xr:uid="{00000000-0005-0000-0000-0000A6AE0000}"/>
    <cellStyle name="Normal 9 2 2 2 6 3 3 4" xfId="39851" xr:uid="{00000000-0005-0000-0000-0000A7AE0000}"/>
    <cellStyle name="Normal 9 2 2 2 6 3 4" xfId="10199" xr:uid="{00000000-0005-0000-0000-0000A8AE0000}"/>
    <cellStyle name="Normal 9 2 2 2 6 3 4 2" xfId="27552" xr:uid="{00000000-0005-0000-0000-0000A9AE0000}"/>
    <cellStyle name="Normal 9 2 2 2 6 3 4 3" xfId="44898" xr:uid="{00000000-0005-0000-0000-0000AAAE0000}"/>
    <cellStyle name="Normal 9 2 2 2 6 3 5" xfId="18879" xr:uid="{00000000-0005-0000-0000-0000ABAE0000}"/>
    <cellStyle name="Normal 9 2 2 2 6 3 6" xfId="36225" xr:uid="{00000000-0005-0000-0000-0000ACAE0000}"/>
    <cellStyle name="Normal 9 2 2 2 6 4" xfId="6573" xr:uid="{00000000-0005-0000-0000-0000ADAE0000}"/>
    <cellStyle name="Normal 9 2 2 2 6 4 2" xfId="15246" xr:uid="{00000000-0005-0000-0000-0000AEAE0000}"/>
    <cellStyle name="Normal 9 2 2 2 6 4 2 2" xfId="32599" xr:uid="{00000000-0005-0000-0000-0000AFAE0000}"/>
    <cellStyle name="Normal 9 2 2 2 6 4 2 3" xfId="49945" xr:uid="{00000000-0005-0000-0000-0000B0AE0000}"/>
    <cellStyle name="Normal 9 2 2 2 6 4 3" xfId="23926" xr:uid="{00000000-0005-0000-0000-0000B1AE0000}"/>
    <cellStyle name="Normal 9 2 2 2 6 4 4" xfId="41272" xr:uid="{00000000-0005-0000-0000-0000B2AE0000}"/>
    <cellStyle name="Normal 9 2 2 2 6 5" xfId="3339" xr:uid="{00000000-0005-0000-0000-0000B3AE0000}"/>
    <cellStyle name="Normal 9 2 2 2 6 5 2" xfId="12012" xr:uid="{00000000-0005-0000-0000-0000B4AE0000}"/>
    <cellStyle name="Normal 9 2 2 2 6 5 2 2" xfId="29365" xr:uid="{00000000-0005-0000-0000-0000B5AE0000}"/>
    <cellStyle name="Normal 9 2 2 2 6 5 2 3" xfId="46711" xr:uid="{00000000-0005-0000-0000-0000B6AE0000}"/>
    <cellStyle name="Normal 9 2 2 2 6 5 3" xfId="20692" xr:uid="{00000000-0005-0000-0000-0000B7AE0000}"/>
    <cellStyle name="Normal 9 2 2 2 6 5 4" xfId="38038" xr:uid="{00000000-0005-0000-0000-0000B8AE0000}"/>
    <cellStyle name="Normal 9 2 2 2 6 6" xfId="9464" xr:uid="{00000000-0005-0000-0000-0000B9AE0000}"/>
    <cellStyle name="Normal 9 2 2 2 6 6 2" xfId="26817" xr:uid="{00000000-0005-0000-0000-0000BAAE0000}"/>
    <cellStyle name="Normal 9 2 2 2 6 6 3" xfId="44163" xr:uid="{00000000-0005-0000-0000-0000BBAE0000}"/>
    <cellStyle name="Normal 9 2 2 2 6 7" xfId="18144" xr:uid="{00000000-0005-0000-0000-0000BCAE0000}"/>
    <cellStyle name="Normal 9 2 2 2 6 8" xfId="35490" xr:uid="{00000000-0005-0000-0000-0000BDAE0000}"/>
    <cellStyle name="Normal 9 2 2 2 7" xfId="399" xr:uid="{00000000-0005-0000-0000-0000BEAE0000}"/>
    <cellStyle name="Normal 9 2 2 2 7 2" xfId="2212" xr:uid="{00000000-0005-0000-0000-0000BFAE0000}"/>
    <cellStyle name="Normal 9 2 2 2 7 2 2" xfId="7994" xr:uid="{00000000-0005-0000-0000-0000C0AE0000}"/>
    <cellStyle name="Normal 9 2 2 2 7 2 2 2" xfId="16667" xr:uid="{00000000-0005-0000-0000-0000C1AE0000}"/>
    <cellStyle name="Normal 9 2 2 2 7 2 2 2 2" xfId="34020" xr:uid="{00000000-0005-0000-0000-0000C2AE0000}"/>
    <cellStyle name="Normal 9 2 2 2 7 2 2 2 3" xfId="51366" xr:uid="{00000000-0005-0000-0000-0000C3AE0000}"/>
    <cellStyle name="Normal 9 2 2 2 7 2 2 3" xfId="25347" xr:uid="{00000000-0005-0000-0000-0000C4AE0000}"/>
    <cellStyle name="Normal 9 2 2 2 7 2 2 4" xfId="42693" xr:uid="{00000000-0005-0000-0000-0000C5AE0000}"/>
    <cellStyle name="Normal 9 2 2 2 7 2 3" xfId="5495" xr:uid="{00000000-0005-0000-0000-0000C6AE0000}"/>
    <cellStyle name="Normal 9 2 2 2 7 2 3 2" xfId="14168" xr:uid="{00000000-0005-0000-0000-0000C7AE0000}"/>
    <cellStyle name="Normal 9 2 2 2 7 2 3 2 2" xfId="31521" xr:uid="{00000000-0005-0000-0000-0000C8AE0000}"/>
    <cellStyle name="Normal 9 2 2 2 7 2 3 2 3" xfId="48867" xr:uid="{00000000-0005-0000-0000-0000C9AE0000}"/>
    <cellStyle name="Normal 9 2 2 2 7 2 3 3" xfId="22848" xr:uid="{00000000-0005-0000-0000-0000CAAE0000}"/>
    <cellStyle name="Normal 9 2 2 2 7 2 3 4" xfId="40194" xr:uid="{00000000-0005-0000-0000-0000CBAE0000}"/>
    <cellStyle name="Normal 9 2 2 2 7 2 4" xfId="10885" xr:uid="{00000000-0005-0000-0000-0000CCAE0000}"/>
    <cellStyle name="Normal 9 2 2 2 7 2 4 2" xfId="28238" xr:uid="{00000000-0005-0000-0000-0000CDAE0000}"/>
    <cellStyle name="Normal 9 2 2 2 7 2 4 3" xfId="45584" xr:uid="{00000000-0005-0000-0000-0000CEAE0000}"/>
    <cellStyle name="Normal 9 2 2 2 7 2 5" xfId="19565" xr:uid="{00000000-0005-0000-0000-0000CFAE0000}"/>
    <cellStyle name="Normal 9 2 2 2 7 2 6" xfId="36911" xr:uid="{00000000-0005-0000-0000-0000D0AE0000}"/>
    <cellStyle name="Normal 9 2 2 2 7 3" xfId="6181" xr:uid="{00000000-0005-0000-0000-0000D1AE0000}"/>
    <cellStyle name="Normal 9 2 2 2 7 3 2" xfId="14854" xr:uid="{00000000-0005-0000-0000-0000D2AE0000}"/>
    <cellStyle name="Normal 9 2 2 2 7 3 2 2" xfId="32207" xr:uid="{00000000-0005-0000-0000-0000D3AE0000}"/>
    <cellStyle name="Normal 9 2 2 2 7 3 2 3" xfId="49553" xr:uid="{00000000-0005-0000-0000-0000D4AE0000}"/>
    <cellStyle name="Normal 9 2 2 2 7 3 3" xfId="23534" xr:uid="{00000000-0005-0000-0000-0000D5AE0000}"/>
    <cellStyle name="Normal 9 2 2 2 7 3 4" xfId="40880" xr:uid="{00000000-0005-0000-0000-0000D6AE0000}"/>
    <cellStyle name="Normal 9 2 2 2 7 4" xfId="4025" xr:uid="{00000000-0005-0000-0000-0000D7AE0000}"/>
    <cellStyle name="Normal 9 2 2 2 7 4 2" xfId="12698" xr:uid="{00000000-0005-0000-0000-0000D8AE0000}"/>
    <cellStyle name="Normal 9 2 2 2 7 4 2 2" xfId="30051" xr:uid="{00000000-0005-0000-0000-0000D9AE0000}"/>
    <cellStyle name="Normal 9 2 2 2 7 4 2 3" xfId="47397" xr:uid="{00000000-0005-0000-0000-0000DAAE0000}"/>
    <cellStyle name="Normal 9 2 2 2 7 4 3" xfId="21378" xr:uid="{00000000-0005-0000-0000-0000DBAE0000}"/>
    <cellStyle name="Normal 9 2 2 2 7 4 4" xfId="38724" xr:uid="{00000000-0005-0000-0000-0000DCAE0000}"/>
    <cellStyle name="Normal 9 2 2 2 7 5" xfId="9072" xr:uid="{00000000-0005-0000-0000-0000DDAE0000}"/>
    <cellStyle name="Normal 9 2 2 2 7 5 2" xfId="26425" xr:uid="{00000000-0005-0000-0000-0000DEAE0000}"/>
    <cellStyle name="Normal 9 2 2 2 7 5 3" xfId="43771" xr:uid="{00000000-0005-0000-0000-0000DFAE0000}"/>
    <cellStyle name="Normal 9 2 2 2 7 6" xfId="17752" xr:uid="{00000000-0005-0000-0000-0000E0AE0000}"/>
    <cellStyle name="Normal 9 2 2 2 7 7" xfId="35098" xr:uid="{00000000-0005-0000-0000-0000E1AE0000}"/>
    <cellStyle name="Normal 9 2 2 2 8" xfId="1869" xr:uid="{00000000-0005-0000-0000-0000E2AE0000}"/>
    <cellStyle name="Normal 9 2 2 2 8 2" xfId="7651" xr:uid="{00000000-0005-0000-0000-0000E3AE0000}"/>
    <cellStyle name="Normal 9 2 2 2 8 2 2" xfId="16324" xr:uid="{00000000-0005-0000-0000-0000E4AE0000}"/>
    <cellStyle name="Normal 9 2 2 2 8 2 2 2" xfId="33677" xr:uid="{00000000-0005-0000-0000-0000E5AE0000}"/>
    <cellStyle name="Normal 9 2 2 2 8 2 2 3" xfId="51023" xr:uid="{00000000-0005-0000-0000-0000E6AE0000}"/>
    <cellStyle name="Normal 9 2 2 2 8 2 3" xfId="25004" xr:uid="{00000000-0005-0000-0000-0000E7AE0000}"/>
    <cellStyle name="Normal 9 2 2 2 8 2 4" xfId="42350" xr:uid="{00000000-0005-0000-0000-0000E8AE0000}"/>
    <cellStyle name="Normal 9 2 2 2 8 3" xfId="3682" xr:uid="{00000000-0005-0000-0000-0000E9AE0000}"/>
    <cellStyle name="Normal 9 2 2 2 8 3 2" xfId="12355" xr:uid="{00000000-0005-0000-0000-0000EAAE0000}"/>
    <cellStyle name="Normal 9 2 2 2 8 3 2 2" xfId="29708" xr:uid="{00000000-0005-0000-0000-0000EBAE0000}"/>
    <cellStyle name="Normal 9 2 2 2 8 3 2 3" xfId="47054" xr:uid="{00000000-0005-0000-0000-0000ECAE0000}"/>
    <cellStyle name="Normal 9 2 2 2 8 3 3" xfId="21035" xr:uid="{00000000-0005-0000-0000-0000EDAE0000}"/>
    <cellStyle name="Normal 9 2 2 2 8 3 4" xfId="38381" xr:uid="{00000000-0005-0000-0000-0000EEAE0000}"/>
    <cellStyle name="Normal 9 2 2 2 8 4" xfId="10542" xr:uid="{00000000-0005-0000-0000-0000EFAE0000}"/>
    <cellStyle name="Normal 9 2 2 2 8 4 2" xfId="27895" xr:uid="{00000000-0005-0000-0000-0000F0AE0000}"/>
    <cellStyle name="Normal 9 2 2 2 8 4 3" xfId="45241" xr:uid="{00000000-0005-0000-0000-0000F1AE0000}"/>
    <cellStyle name="Normal 9 2 2 2 8 5" xfId="19222" xr:uid="{00000000-0005-0000-0000-0000F2AE0000}"/>
    <cellStyle name="Normal 9 2 2 2 8 6" xfId="36568" xr:uid="{00000000-0005-0000-0000-0000F3AE0000}"/>
    <cellStyle name="Normal 9 2 2 2 9" xfId="1134" xr:uid="{00000000-0005-0000-0000-0000F4AE0000}"/>
    <cellStyle name="Normal 9 2 2 2 9 2" xfId="6916" xr:uid="{00000000-0005-0000-0000-0000F5AE0000}"/>
    <cellStyle name="Normal 9 2 2 2 9 2 2" xfId="15589" xr:uid="{00000000-0005-0000-0000-0000F6AE0000}"/>
    <cellStyle name="Normal 9 2 2 2 9 2 2 2" xfId="32942" xr:uid="{00000000-0005-0000-0000-0000F7AE0000}"/>
    <cellStyle name="Normal 9 2 2 2 9 2 2 3" xfId="50288" xr:uid="{00000000-0005-0000-0000-0000F8AE0000}"/>
    <cellStyle name="Normal 9 2 2 2 9 2 3" xfId="24269" xr:uid="{00000000-0005-0000-0000-0000F9AE0000}"/>
    <cellStyle name="Normal 9 2 2 2 9 2 4" xfId="41615" xr:uid="{00000000-0005-0000-0000-0000FAAE0000}"/>
    <cellStyle name="Normal 9 2 2 2 9 3" xfId="4760" xr:uid="{00000000-0005-0000-0000-0000FBAE0000}"/>
    <cellStyle name="Normal 9 2 2 2 9 3 2" xfId="13433" xr:uid="{00000000-0005-0000-0000-0000FCAE0000}"/>
    <cellStyle name="Normal 9 2 2 2 9 3 2 2" xfId="30786" xr:uid="{00000000-0005-0000-0000-0000FDAE0000}"/>
    <cellStyle name="Normal 9 2 2 2 9 3 2 3" xfId="48132" xr:uid="{00000000-0005-0000-0000-0000FEAE0000}"/>
    <cellStyle name="Normal 9 2 2 2 9 3 3" xfId="22113" xr:uid="{00000000-0005-0000-0000-0000FFAE0000}"/>
    <cellStyle name="Normal 9 2 2 2 9 3 4" xfId="39459" xr:uid="{00000000-0005-0000-0000-000000AF0000}"/>
    <cellStyle name="Normal 9 2 2 2 9 4" xfId="9807" xr:uid="{00000000-0005-0000-0000-000001AF0000}"/>
    <cellStyle name="Normal 9 2 2 2 9 4 2" xfId="27160" xr:uid="{00000000-0005-0000-0000-000002AF0000}"/>
    <cellStyle name="Normal 9 2 2 2 9 4 3" xfId="44506" xr:uid="{00000000-0005-0000-0000-000003AF0000}"/>
    <cellStyle name="Normal 9 2 2 2 9 5" xfId="18487" xr:uid="{00000000-0005-0000-0000-000004AF0000}"/>
    <cellStyle name="Normal 9 2 2 2 9 6" xfId="35833" xr:uid="{00000000-0005-0000-0000-000005AF0000}"/>
    <cellStyle name="Normal 9 2 2 3" xfId="81" xr:uid="{00000000-0005-0000-0000-000006AF0000}"/>
    <cellStyle name="Normal 9 2 2 3 10" xfId="8754" xr:uid="{00000000-0005-0000-0000-000007AF0000}"/>
    <cellStyle name="Normal 9 2 2 3 10 2" xfId="26107" xr:uid="{00000000-0005-0000-0000-000008AF0000}"/>
    <cellStyle name="Normal 9 2 2 3 10 3" xfId="43453" xr:uid="{00000000-0005-0000-0000-000009AF0000}"/>
    <cellStyle name="Normal 9 2 2 3 11" xfId="17434" xr:uid="{00000000-0005-0000-0000-00000AAF0000}"/>
    <cellStyle name="Normal 9 2 2 3 12" xfId="34780" xr:uid="{00000000-0005-0000-0000-00000BAF0000}"/>
    <cellStyle name="Normal 9 2 2 3 2" xfId="326" xr:uid="{00000000-0005-0000-0000-00000CAF0000}"/>
    <cellStyle name="Normal 9 2 2 3 2 10" xfId="35025" xr:uid="{00000000-0005-0000-0000-00000DAF0000}"/>
    <cellStyle name="Normal 9 2 2 3 2 2" xfId="1061" xr:uid="{00000000-0005-0000-0000-00000EAF0000}"/>
    <cellStyle name="Normal 9 2 2 3 2 2 2" xfId="2874" xr:uid="{00000000-0005-0000-0000-00000FAF0000}"/>
    <cellStyle name="Normal 9 2 2 3 2 2 2 2" xfId="8656" xr:uid="{00000000-0005-0000-0000-000010AF0000}"/>
    <cellStyle name="Normal 9 2 2 3 2 2 2 2 2" xfId="17329" xr:uid="{00000000-0005-0000-0000-000011AF0000}"/>
    <cellStyle name="Normal 9 2 2 3 2 2 2 2 2 2" xfId="34682" xr:uid="{00000000-0005-0000-0000-000012AF0000}"/>
    <cellStyle name="Normal 9 2 2 3 2 2 2 2 2 3" xfId="52028" xr:uid="{00000000-0005-0000-0000-000013AF0000}"/>
    <cellStyle name="Normal 9 2 2 3 2 2 2 2 3" xfId="26009" xr:uid="{00000000-0005-0000-0000-000014AF0000}"/>
    <cellStyle name="Normal 9 2 2 3 2 2 2 2 4" xfId="43355" xr:uid="{00000000-0005-0000-0000-000015AF0000}"/>
    <cellStyle name="Normal 9 2 2 3 2 2 2 3" xfId="4687" xr:uid="{00000000-0005-0000-0000-000016AF0000}"/>
    <cellStyle name="Normal 9 2 2 3 2 2 2 3 2" xfId="13360" xr:uid="{00000000-0005-0000-0000-000017AF0000}"/>
    <cellStyle name="Normal 9 2 2 3 2 2 2 3 2 2" xfId="30713" xr:uid="{00000000-0005-0000-0000-000018AF0000}"/>
    <cellStyle name="Normal 9 2 2 3 2 2 2 3 2 3" xfId="48059" xr:uid="{00000000-0005-0000-0000-000019AF0000}"/>
    <cellStyle name="Normal 9 2 2 3 2 2 2 3 3" xfId="22040" xr:uid="{00000000-0005-0000-0000-00001AAF0000}"/>
    <cellStyle name="Normal 9 2 2 3 2 2 2 3 4" xfId="39386" xr:uid="{00000000-0005-0000-0000-00001BAF0000}"/>
    <cellStyle name="Normal 9 2 2 3 2 2 2 4" xfId="11547" xr:uid="{00000000-0005-0000-0000-00001CAF0000}"/>
    <cellStyle name="Normal 9 2 2 3 2 2 2 4 2" xfId="28900" xr:uid="{00000000-0005-0000-0000-00001DAF0000}"/>
    <cellStyle name="Normal 9 2 2 3 2 2 2 4 3" xfId="46246" xr:uid="{00000000-0005-0000-0000-00001EAF0000}"/>
    <cellStyle name="Normal 9 2 2 3 2 2 2 5" xfId="20227" xr:uid="{00000000-0005-0000-0000-00001FAF0000}"/>
    <cellStyle name="Normal 9 2 2 3 2 2 2 6" xfId="37573" xr:uid="{00000000-0005-0000-0000-000020AF0000}"/>
    <cellStyle name="Normal 9 2 2 3 2 2 3" xfId="1796" xr:uid="{00000000-0005-0000-0000-000021AF0000}"/>
    <cellStyle name="Normal 9 2 2 3 2 2 3 2" xfId="7578" xr:uid="{00000000-0005-0000-0000-000022AF0000}"/>
    <cellStyle name="Normal 9 2 2 3 2 2 3 2 2" xfId="16251" xr:uid="{00000000-0005-0000-0000-000023AF0000}"/>
    <cellStyle name="Normal 9 2 2 3 2 2 3 2 2 2" xfId="33604" xr:uid="{00000000-0005-0000-0000-000024AF0000}"/>
    <cellStyle name="Normal 9 2 2 3 2 2 3 2 2 3" xfId="50950" xr:uid="{00000000-0005-0000-0000-000025AF0000}"/>
    <cellStyle name="Normal 9 2 2 3 2 2 3 2 3" xfId="24931" xr:uid="{00000000-0005-0000-0000-000026AF0000}"/>
    <cellStyle name="Normal 9 2 2 3 2 2 3 2 4" xfId="42277" xr:uid="{00000000-0005-0000-0000-000027AF0000}"/>
    <cellStyle name="Normal 9 2 2 3 2 2 3 3" xfId="5422" xr:uid="{00000000-0005-0000-0000-000028AF0000}"/>
    <cellStyle name="Normal 9 2 2 3 2 2 3 3 2" xfId="14095" xr:uid="{00000000-0005-0000-0000-000029AF0000}"/>
    <cellStyle name="Normal 9 2 2 3 2 2 3 3 2 2" xfId="31448" xr:uid="{00000000-0005-0000-0000-00002AAF0000}"/>
    <cellStyle name="Normal 9 2 2 3 2 2 3 3 2 3" xfId="48794" xr:uid="{00000000-0005-0000-0000-00002BAF0000}"/>
    <cellStyle name="Normal 9 2 2 3 2 2 3 3 3" xfId="22775" xr:uid="{00000000-0005-0000-0000-00002CAF0000}"/>
    <cellStyle name="Normal 9 2 2 3 2 2 3 3 4" xfId="40121" xr:uid="{00000000-0005-0000-0000-00002DAF0000}"/>
    <cellStyle name="Normal 9 2 2 3 2 2 3 4" xfId="10469" xr:uid="{00000000-0005-0000-0000-00002EAF0000}"/>
    <cellStyle name="Normal 9 2 2 3 2 2 3 4 2" xfId="27822" xr:uid="{00000000-0005-0000-0000-00002FAF0000}"/>
    <cellStyle name="Normal 9 2 2 3 2 2 3 4 3" xfId="45168" xr:uid="{00000000-0005-0000-0000-000030AF0000}"/>
    <cellStyle name="Normal 9 2 2 3 2 2 3 5" xfId="19149" xr:uid="{00000000-0005-0000-0000-000031AF0000}"/>
    <cellStyle name="Normal 9 2 2 3 2 2 3 6" xfId="36495" xr:uid="{00000000-0005-0000-0000-000032AF0000}"/>
    <cellStyle name="Normal 9 2 2 3 2 2 4" xfId="6843" xr:uid="{00000000-0005-0000-0000-000033AF0000}"/>
    <cellStyle name="Normal 9 2 2 3 2 2 4 2" xfId="15516" xr:uid="{00000000-0005-0000-0000-000034AF0000}"/>
    <cellStyle name="Normal 9 2 2 3 2 2 4 2 2" xfId="32869" xr:uid="{00000000-0005-0000-0000-000035AF0000}"/>
    <cellStyle name="Normal 9 2 2 3 2 2 4 2 3" xfId="50215" xr:uid="{00000000-0005-0000-0000-000036AF0000}"/>
    <cellStyle name="Normal 9 2 2 3 2 2 4 3" xfId="24196" xr:uid="{00000000-0005-0000-0000-000037AF0000}"/>
    <cellStyle name="Normal 9 2 2 3 2 2 4 4" xfId="41542" xr:uid="{00000000-0005-0000-0000-000038AF0000}"/>
    <cellStyle name="Normal 9 2 2 3 2 2 5" xfId="3609" xr:uid="{00000000-0005-0000-0000-000039AF0000}"/>
    <cellStyle name="Normal 9 2 2 3 2 2 5 2" xfId="12282" xr:uid="{00000000-0005-0000-0000-00003AAF0000}"/>
    <cellStyle name="Normal 9 2 2 3 2 2 5 2 2" xfId="29635" xr:uid="{00000000-0005-0000-0000-00003BAF0000}"/>
    <cellStyle name="Normal 9 2 2 3 2 2 5 2 3" xfId="46981" xr:uid="{00000000-0005-0000-0000-00003CAF0000}"/>
    <cellStyle name="Normal 9 2 2 3 2 2 5 3" xfId="20962" xr:uid="{00000000-0005-0000-0000-00003DAF0000}"/>
    <cellStyle name="Normal 9 2 2 3 2 2 5 4" xfId="38308" xr:uid="{00000000-0005-0000-0000-00003EAF0000}"/>
    <cellStyle name="Normal 9 2 2 3 2 2 6" xfId="9734" xr:uid="{00000000-0005-0000-0000-00003FAF0000}"/>
    <cellStyle name="Normal 9 2 2 3 2 2 6 2" xfId="27087" xr:uid="{00000000-0005-0000-0000-000040AF0000}"/>
    <cellStyle name="Normal 9 2 2 3 2 2 6 3" xfId="44433" xr:uid="{00000000-0005-0000-0000-000041AF0000}"/>
    <cellStyle name="Normal 9 2 2 3 2 2 7" xfId="18414" xr:uid="{00000000-0005-0000-0000-000042AF0000}"/>
    <cellStyle name="Normal 9 2 2 3 2 2 8" xfId="35760" xr:uid="{00000000-0005-0000-0000-000043AF0000}"/>
    <cellStyle name="Normal 9 2 2 3 2 3" xfId="571" xr:uid="{00000000-0005-0000-0000-000044AF0000}"/>
    <cellStyle name="Normal 9 2 2 3 2 3 2" xfId="2384" xr:uid="{00000000-0005-0000-0000-000045AF0000}"/>
    <cellStyle name="Normal 9 2 2 3 2 3 2 2" xfId="8166" xr:uid="{00000000-0005-0000-0000-000046AF0000}"/>
    <cellStyle name="Normal 9 2 2 3 2 3 2 2 2" xfId="16839" xr:uid="{00000000-0005-0000-0000-000047AF0000}"/>
    <cellStyle name="Normal 9 2 2 3 2 3 2 2 2 2" xfId="34192" xr:uid="{00000000-0005-0000-0000-000048AF0000}"/>
    <cellStyle name="Normal 9 2 2 3 2 3 2 2 2 3" xfId="51538" xr:uid="{00000000-0005-0000-0000-000049AF0000}"/>
    <cellStyle name="Normal 9 2 2 3 2 3 2 2 3" xfId="25519" xr:uid="{00000000-0005-0000-0000-00004AAF0000}"/>
    <cellStyle name="Normal 9 2 2 3 2 3 2 2 4" xfId="42865" xr:uid="{00000000-0005-0000-0000-00004BAF0000}"/>
    <cellStyle name="Normal 9 2 2 3 2 3 2 3" xfId="5667" xr:uid="{00000000-0005-0000-0000-00004CAF0000}"/>
    <cellStyle name="Normal 9 2 2 3 2 3 2 3 2" xfId="14340" xr:uid="{00000000-0005-0000-0000-00004DAF0000}"/>
    <cellStyle name="Normal 9 2 2 3 2 3 2 3 2 2" xfId="31693" xr:uid="{00000000-0005-0000-0000-00004EAF0000}"/>
    <cellStyle name="Normal 9 2 2 3 2 3 2 3 2 3" xfId="49039" xr:uid="{00000000-0005-0000-0000-00004FAF0000}"/>
    <cellStyle name="Normal 9 2 2 3 2 3 2 3 3" xfId="23020" xr:uid="{00000000-0005-0000-0000-000050AF0000}"/>
    <cellStyle name="Normal 9 2 2 3 2 3 2 3 4" xfId="40366" xr:uid="{00000000-0005-0000-0000-000051AF0000}"/>
    <cellStyle name="Normal 9 2 2 3 2 3 2 4" xfId="11057" xr:uid="{00000000-0005-0000-0000-000052AF0000}"/>
    <cellStyle name="Normal 9 2 2 3 2 3 2 4 2" xfId="28410" xr:uid="{00000000-0005-0000-0000-000053AF0000}"/>
    <cellStyle name="Normal 9 2 2 3 2 3 2 4 3" xfId="45756" xr:uid="{00000000-0005-0000-0000-000054AF0000}"/>
    <cellStyle name="Normal 9 2 2 3 2 3 2 5" xfId="19737" xr:uid="{00000000-0005-0000-0000-000055AF0000}"/>
    <cellStyle name="Normal 9 2 2 3 2 3 2 6" xfId="37083" xr:uid="{00000000-0005-0000-0000-000056AF0000}"/>
    <cellStyle name="Normal 9 2 2 3 2 3 3" xfId="6353" xr:uid="{00000000-0005-0000-0000-000057AF0000}"/>
    <cellStyle name="Normal 9 2 2 3 2 3 3 2" xfId="15026" xr:uid="{00000000-0005-0000-0000-000058AF0000}"/>
    <cellStyle name="Normal 9 2 2 3 2 3 3 2 2" xfId="32379" xr:uid="{00000000-0005-0000-0000-000059AF0000}"/>
    <cellStyle name="Normal 9 2 2 3 2 3 3 2 3" xfId="49725" xr:uid="{00000000-0005-0000-0000-00005AAF0000}"/>
    <cellStyle name="Normal 9 2 2 3 2 3 3 3" xfId="23706" xr:uid="{00000000-0005-0000-0000-00005BAF0000}"/>
    <cellStyle name="Normal 9 2 2 3 2 3 3 4" xfId="41052" xr:uid="{00000000-0005-0000-0000-00005CAF0000}"/>
    <cellStyle name="Normal 9 2 2 3 2 3 4" xfId="4197" xr:uid="{00000000-0005-0000-0000-00005DAF0000}"/>
    <cellStyle name="Normal 9 2 2 3 2 3 4 2" xfId="12870" xr:uid="{00000000-0005-0000-0000-00005EAF0000}"/>
    <cellStyle name="Normal 9 2 2 3 2 3 4 2 2" xfId="30223" xr:uid="{00000000-0005-0000-0000-00005FAF0000}"/>
    <cellStyle name="Normal 9 2 2 3 2 3 4 2 3" xfId="47569" xr:uid="{00000000-0005-0000-0000-000060AF0000}"/>
    <cellStyle name="Normal 9 2 2 3 2 3 4 3" xfId="21550" xr:uid="{00000000-0005-0000-0000-000061AF0000}"/>
    <cellStyle name="Normal 9 2 2 3 2 3 4 4" xfId="38896" xr:uid="{00000000-0005-0000-0000-000062AF0000}"/>
    <cellStyle name="Normal 9 2 2 3 2 3 5" xfId="9244" xr:uid="{00000000-0005-0000-0000-000063AF0000}"/>
    <cellStyle name="Normal 9 2 2 3 2 3 5 2" xfId="26597" xr:uid="{00000000-0005-0000-0000-000064AF0000}"/>
    <cellStyle name="Normal 9 2 2 3 2 3 5 3" xfId="43943" xr:uid="{00000000-0005-0000-0000-000065AF0000}"/>
    <cellStyle name="Normal 9 2 2 3 2 3 6" xfId="17924" xr:uid="{00000000-0005-0000-0000-000066AF0000}"/>
    <cellStyle name="Normal 9 2 2 3 2 3 7" xfId="35270" xr:uid="{00000000-0005-0000-0000-000067AF0000}"/>
    <cellStyle name="Normal 9 2 2 3 2 4" xfId="2139" xr:uid="{00000000-0005-0000-0000-000068AF0000}"/>
    <cellStyle name="Normal 9 2 2 3 2 4 2" xfId="7921" xr:uid="{00000000-0005-0000-0000-000069AF0000}"/>
    <cellStyle name="Normal 9 2 2 3 2 4 2 2" xfId="16594" xr:uid="{00000000-0005-0000-0000-00006AAF0000}"/>
    <cellStyle name="Normal 9 2 2 3 2 4 2 2 2" xfId="33947" xr:uid="{00000000-0005-0000-0000-00006BAF0000}"/>
    <cellStyle name="Normal 9 2 2 3 2 4 2 2 3" xfId="51293" xr:uid="{00000000-0005-0000-0000-00006CAF0000}"/>
    <cellStyle name="Normal 9 2 2 3 2 4 2 3" xfId="25274" xr:uid="{00000000-0005-0000-0000-00006DAF0000}"/>
    <cellStyle name="Normal 9 2 2 3 2 4 2 4" xfId="42620" xr:uid="{00000000-0005-0000-0000-00006EAF0000}"/>
    <cellStyle name="Normal 9 2 2 3 2 4 3" xfId="3952" xr:uid="{00000000-0005-0000-0000-00006FAF0000}"/>
    <cellStyle name="Normal 9 2 2 3 2 4 3 2" xfId="12625" xr:uid="{00000000-0005-0000-0000-000070AF0000}"/>
    <cellStyle name="Normal 9 2 2 3 2 4 3 2 2" xfId="29978" xr:uid="{00000000-0005-0000-0000-000071AF0000}"/>
    <cellStyle name="Normal 9 2 2 3 2 4 3 2 3" xfId="47324" xr:uid="{00000000-0005-0000-0000-000072AF0000}"/>
    <cellStyle name="Normal 9 2 2 3 2 4 3 3" xfId="21305" xr:uid="{00000000-0005-0000-0000-000073AF0000}"/>
    <cellStyle name="Normal 9 2 2 3 2 4 3 4" xfId="38651" xr:uid="{00000000-0005-0000-0000-000074AF0000}"/>
    <cellStyle name="Normal 9 2 2 3 2 4 4" xfId="10812" xr:uid="{00000000-0005-0000-0000-000075AF0000}"/>
    <cellStyle name="Normal 9 2 2 3 2 4 4 2" xfId="28165" xr:uid="{00000000-0005-0000-0000-000076AF0000}"/>
    <cellStyle name="Normal 9 2 2 3 2 4 4 3" xfId="45511" xr:uid="{00000000-0005-0000-0000-000077AF0000}"/>
    <cellStyle name="Normal 9 2 2 3 2 4 5" xfId="19492" xr:uid="{00000000-0005-0000-0000-000078AF0000}"/>
    <cellStyle name="Normal 9 2 2 3 2 4 6" xfId="36838" xr:uid="{00000000-0005-0000-0000-000079AF0000}"/>
    <cellStyle name="Normal 9 2 2 3 2 5" xfId="1306" xr:uid="{00000000-0005-0000-0000-00007AAF0000}"/>
    <cellStyle name="Normal 9 2 2 3 2 5 2" xfId="7088" xr:uid="{00000000-0005-0000-0000-00007BAF0000}"/>
    <cellStyle name="Normal 9 2 2 3 2 5 2 2" xfId="15761" xr:uid="{00000000-0005-0000-0000-00007CAF0000}"/>
    <cellStyle name="Normal 9 2 2 3 2 5 2 2 2" xfId="33114" xr:uid="{00000000-0005-0000-0000-00007DAF0000}"/>
    <cellStyle name="Normal 9 2 2 3 2 5 2 2 3" xfId="50460" xr:uid="{00000000-0005-0000-0000-00007EAF0000}"/>
    <cellStyle name="Normal 9 2 2 3 2 5 2 3" xfId="24441" xr:uid="{00000000-0005-0000-0000-00007FAF0000}"/>
    <cellStyle name="Normal 9 2 2 3 2 5 2 4" xfId="41787" xr:uid="{00000000-0005-0000-0000-000080AF0000}"/>
    <cellStyle name="Normal 9 2 2 3 2 5 3" xfId="4932" xr:uid="{00000000-0005-0000-0000-000081AF0000}"/>
    <cellStyle name="Normal 9 2 2 3 2 5 3 2" xfId="13605" xr:uid="{00000000-0005-0000-0000-000082AF0000}"/>
    <cellStyle name="Normal 9 2 2 3 2 5 3 2 2" xfId="30958" xr:uid="{00000000-0005-0000-0000-000083AF0000}"/>
    <cellStyle name="Normal 9 2 2 3 2 5 3 2 3" xfId="48304" xr:uid="{00000000-0005-0000-0000-000084AF0000}"/>
    <cellStyle name="Normal 9 2 2 3 2 5 3 3" xfId="22285" xr:uid="{00000000-0005-0000-0000-000085AF0000}"/>
    <cellStyle name="Normal 9 2 2 3 2 5 3 4" xfId="39631" xr:uid="{00000000-0005-0000-0000-000086AF0000}"/>
    <cellStyle name="Normal 9 2 2 3 2 5 4" xfId="9979" xr:uid="{00000000-0005-0000-0000-000087AF0000}"/>
    <cellStyle name="Normal 9 2 2 3 2 5 4 2" xfId="27332" xr:uid="{00000000-0005-0000-0000-000088AF0000}"/>
    <cellStyle name="Normal 9 2 2 3 2 5 4 3" xfId="44678" xr:uid="{00000000-0005-0000-0000-000089AF0000}"/>
    <cellStyle name="Normal 9 2 2 3 2 5 5" xfId="18659" xr:uid="{00000000-0005-0000-0000-00008AAF0000}"/>
    <cellStyle name="Normal 9 2 2 3 2 5 6" xfId="36005" xr:uid="{00000000-0005-0000-0000-00008BAF0000}"/>
    <cellStyle name="Normal 9 2 2 3 2 6" xfId="6108" xr:uid="{00000000-0005-0000-0000-00008CAF0000}"/>
    <cellStyle name="Normal 9 2 2 3 2 6 2" xfId="14781" xr:uid="{00000000-0005-0000-0000-00008DAF0000}"/>
    <cellStyle name="Normal 9 2 2 3 2 6 2 2" xfId="32134" xr:uid="{00000000-0005-0000-0000-00008EAF0000}"/>
    <cellStyle name="Normal 9 2 2 3 2 6 2 3" xfId="49480" xr:uid="{00000000-0005-0000-0000-00008FAF0000}"/>
    <cellStyle name="Normal 9 2 2 3 2 6 3" xfId="23461" xr:uid="{00000000-0005-0000-0000-000090AF0000}"/>
    <cellStyle name="Normal 9 2 2 3 2 6 4" xfId="40807" xr:uid="{00000000-0005-0000-0000-000091AF0000}"/>
    <cellStyle name="Normal 9 2 2 3 2 7" xfId="3119" xr:uid="{00000000-0005-0000-0000-000092AF0000}"/>
    <cellStyle name="Normal 9 2 2 3 2 7 2" xfId="11792" xr:uid="{00000000-0005-0000-0000-000093AF0000}"/>
    <cellStyle name="Normal 9 2 2 3 2 7 2 2" xfId="29145" xr:uid="{00000000-0005-0000-0000-000094AF0000}"/>
    <cellStyle name="Normal 9 2 2 3 2 7 2 3" xfId="46491" xr:uid="{00000000-0005-0000-0000-000095AF0000}"/>
    <cellStyle name="Normal 9 2 2 3 2 7 3" xfId="20472" xr:uid="{00000000-0005-0000-0000-000096AF0000}"/>
    <cellStyle name="Normal 9 2 2 3 2 7 4" xfId="37818" xr:uid="{00000000-0005-0000-0000-000097AF0000}"/>
    <cellStyle name="Normal 9 2 2 3 2 8" xfId="8999" xr:uid="{00000000-0005-0000-0000-000098AF0000}"/>
    <cellStyle name="Normal 9 2 2 3 2 8 2" xfId="26352" xr:uid="{00000000-0005-0000-0000-000099AF0000}"/>
    <cellStyle name="Normal 9 2 2 3 2 8 3" xfId="43698" xr:uid="{00000000-0005-0000-0000-00009AAF0000}"/>
    <cellStyle name="Normal 9 2 2 3 2 9" xfId="17679" xr:uid="{00000000-0005-0000-0000-00009BAF0000}"/>
    <cellStyle name="Normal 9 2 2 3 3" xfId="228" xr:uid="{00000000-0005-0000-0000-00009CAF0000}"/>
    <cellStyle name="Normal 9 2 2 3 3 10" xfId="34927" xr:uid="{00000000-0005-0000-0000-00009DAF0000}"/>
    <cellStyle name="Normal 9 2 2 3 3 2" xfId="963" xr:uid="{00000000-0005-0000-0000-00009EAF0000}"/>
    <cellStyle name="Normal 9 2 2 3 3 2 2" xfId="2776" xr:uid="{00000000-0005-0000-0000-00009FAF0000}"/>
    <cellStyle name="Normal 9 2 2 3 3 2 2 2" xfId="8558" xr:uid="{00000000-0005-0000-0000-0000A0AF0000}"/>
    <cellStyle name="Normal 9 2 2 3 3 2 2 2 2" xfId="17231" xr:uid="{00000000-0005-0000-0000-0000A1AF0000}"/>
    <cellStyle name="Normal 9 2 2 3 3 2 2 2 2 2" xfId="34584" xr:uid="{00000000-0005-0000-0000-0000A2AF0000}"/>
    <cellStyle name="Normal 9 2 2 3 3 2 2 2 2 3" xfId="51930" xr:uid="{00000000-0005-0000-0000-0000A3AF0000}"/>
    <cellStyle name="Normal 9 2 2 3 3 2 2 2 3" xfId="25911" xr:uid="{00000000-0005-0000-0000-0000A4AF0000}"/>
    <cellStyle name="Normal 9 2 2 3 3 2 2 2 4" xfId="43257" xr:uid="{00000000-0005-0000-0000-0000A5AF0000}"/>
    <cellStyle name="Normal 9 2 2 3 3 2 2 3" xfId="4589" xr:uid="{00000000-0005-0000-0000-0000A6AF0000}"/>
    <cellStyle name="Normal 9 2 2 3 3 2 2 3 2" xfId="13262" xr:uid="{00000000-0005-0000-0000-0000A7AF0000}"/>
    <cellStyle name="Normal 9 2 2 3 3 2 2 3 2 2" xfId="30615" xr:uid="{00000000-0005-0000-0000-0000A8AF0000}"/>
    <cellStyle name="Normal 9 2 2 3 3 2 2 3 2 3" xfId="47961" xr:uid="{00000000-0005-0000-0000-0000A9AF0000}"/>
    <cellStyle name="Normal 9 2 2 3 3 2 2 3 3" xfId="21942" xr:uid="{00000000-0005-0000-0000-0000AAAF0000}"/>
    <cellStyle name="Normal 9 2 2 3 3 2 2 3 4" xfId="39288" xr:uid="{00000000-0005-0000-0000-0000ABAF0000}"/>
    <cellStyle name="Normal 9 2 2 3 3 2 2 4" xfId="11449" xr:uid="{00000000-0005-0000-0000-0000ACAF0000}"/>
    <cellStyle name="Normal 9 2 2 3 3 2 2 4 2" xfId="28802" xr:uid="{00000000-0005-0000-0000-0000ADAF0000}"/>
    <cellStyle name="Normal 9 2 2 3 3 2 2 4 3" xfId="46148" xr:uid="{00000000-0005-0000-0000-0000AEAF0000}"/>
    <cellStyle name="Normal 9 2 2 3 3 2 2 5" xfId="20129" xr:uid="{00000000-0005-0000-0000-0000AFAF0000}"/>
    <cellStyle name="Normal 9 2 2 3 3 2 2 6" xfId="37475" xr:uid="{00000000-0005-0000-0000-0000B0AF0000}"/>
    <cellStyle name="Normal 9 2 2 3 3 2 3" xfId="1698" xr:uid="{00000000-0005-0000-0000-0000B1AF0000}"/>
    <cellStyle name="Normal 9 2 2 3 3 2 3 2" xfId="7480" xr:uid="{00000000-0005-0000-0000-0000B2AF0000}"/>
    <cellStyle name="Normal 9 2 2 3 3 2 3 2 2" xfId="16153" xr:uid="{00000000-0005-0000-0000-0000B3AF0000}"/>
    <cellStyle name="Normal 9 2 2 3 3 2 3 2 2 2" xfId="33506" xr:uid="{00000000-0005-0000-0000-0000B4AF0000}"/>
    <cellStyle name="Normal 9 2 2 3 3 2 3 2 2 3" xfId="50852" xr:uid="{00000000-0005-0000-0000-0000B5AF0000}"/>
    <cellStyle name="Normal 9 2 2 3 3 2 3 2 3" xfId="24833" xr:uid="{00000000-0005-0000-0000-0000B6AF0000}"/>
    <cellStyle name="Normal 9 2 2 3 3 2 3 2 4" xfId="42179" xr:uid="{00000000-0005-0000-0000-0000B7AF0000}"/>
    <cellStyle name="Normal 9 2 2 3 3 2 3 3" xfId="5324" xr:uid="{00000000-0005-0000-0000-0000B8AF0000}"/>
    <cellStyle name="Normal 9 2 2 3 3 2 3 3 2" xfId="13997" xr:uid="{00000000-0005-0000-0000-0000B9AF0000}"/>
    <cellStyle name="Normal 9 2 2 3 3 2 3 3 2 2" xfId="31350" xr:uid="{00000000-0005-0000-0000-0000BAAF0000}"/>
    <cellStyle name="Normal 9 2 2 3 3 2 3 3 2 3" xfId="48696" xr:uid="{00000000-0005-0000-0000-0000BBAF0000}"/>
    <cellStyle name="Normal 9 2 2 3 3 2 3 3 3" xfId="22677" xr:uid="{00000000-0005-0000-0000-0000BCAF0000}"/>
    <cellStyle name="Normal 9 2 2 3 3 2 3 3 4" xfId="40023" xr:uid="{00000000-0005-0000-0000-0000BDAF0000}"/>
    <cellStyle name="Normal 9 2 2 3 3 2 3 4" xfId="10371" xr:uid="{00000000-0005-0000-0000-0000BEAF0000}"/>
    <cellStyle name="Normal 9 2 2 3 3 2 3 4 2" xfId="27724" xr:uid="{00000000-0005-0000-0000-0000BFAF0000}"/>
    <cellStyle name="Normal 9 2 2 3 3 2 3 4 3" xfId="45070" xr:uid="{00000000-0005-0000-0000-0000C0AF0000}"/>
    <cellStyle name="Normal 9 2 2 3 3 2 3 5" xfId="19051" xr:uid="{00000000-0005-0000-0000-0000C1AF0000}"/>
    <cellStyle name="Normal 9 2 2 3 3 2 3 6" xfId="36397" xr:uid="{00000000-0005-0000-0000-0000C2AF0000}"/>
    <cellStyle name="Normal 9 2 2 3 3 2 4" xfId="6745" xr:uid="{00000000-0005-0000-0000-0000C3AF0000}"/>
    <cellStyle name="Normal 9 2 2 3 3 2 4 2" xfId="15418" xr:uid="{00000000-0005-0000-0000-0000C4AF0000}"/>
    <cellStyle name="Normal 9 2 2 3 3 2 4 2 2" xfId="32771" xr:uid="{00000000-0005-0000-0000-0000C5AF0000}"/>
    <cellStyle name="Normal 9 2 2 3 3 2 4 2 3" xfId="50117" xr:uid="{00000000-0005-0000-0000-0000C6AF0000}"/>
    <cellStyle name="Normal 9 2 2 3 3 2 4 3" xfId="24098" xr:uid="{00000000-0005-0000-0000-0000C7AF0000}"/>
    <cellStyle name="Normal 9 2 2 3 3 2 4 4" xfId="41444" xr:uid="{00000000-0005-0000-0000-0000C8AF0000}"/>
    <cellStyle name="Normal 9 2 2 3 3 2 5" xfId="3511" xr:uid="{00000000-0005-0000-0000-0000C9AF0000}"/>
    <cellStyle name="Normal 9 2 2 3 3 2 5 2" xfId="12184" xr:uid="{00000000-0005-0000-0000-0000CAAF0000}"/>
    <cellStyle name="Normal 9 2 2 3 3 2 5 2 2" xfId="29537" xr:uid="{00000000-0005-0000-0000-0000CBAF0000}"/>
    <cellStyle name="Normal 9 2 2 3 3 2 5 2 3" xfId="46883" xr:uid="{00000000-0005-0000-0000-0000CCAF0000}"/>
    <cellStyle name="Normal 9 2 2 3 3 2 5 3" xfId="20864" xr:uid="{00000000-0005-0000-0000-0000CDAF0000}"/>
    <cellStyle name="Normal 9 2 2 3 3 2 5 4" xfId="38210" xr:uid="{00000000-0005-0000-0000-0000CEAF0000}"/>
    <cellStyle name="Normal 9 2 2 3 3 2 6" xfId="9636" xr:uid="{00000000-0005-0000-0000-0000CFAF0000}"/>
    <cellStyle name="Normal 9 2 2 3 3 2 6 2" xfId="26989" xr:uid="{00000000-0005-0000-0000-0000D0AF0000}"/>
    <cellStyle name="Normal 9 2 2 3 3 2 6 3" xfId="44335" xr:uid="{00000000-0005-0000-0000-0000D1AF0000}"/>
    <cellStyle name="Normal 9 2 2 3 3 2 7" xfId="18316" xr:uid="{00000000-0005-0000-0000-0000D2AF0000}"/>
    <cellStyle name="Normal 9 2 2 3 3 2 8" xfId="35662" xr:uid="{00000000-0005-0000-0000-0000D3AF0000}"/>
    <cellStyle name="Normal 9 2 2 3 3 3" xfId="718" xr:uid="{00000000-0005-0000-0000-0000D4AF0000}"/>
    <cellStyle name="Normal 9 2 2 3 3 3 2" xfId="2531" xr:uid="{00000000-0005-0000-0000-0000D5AF0000}"/>
    <cellStyle name="Normal 9 2 2 3 3 3 2 2" xfId="8313" xr:uid="{00000000-0005-0000-0000-0000D6AF0000}"/>
    <cellStyle name="Normal 9 2 2 3 3 3 2 2 2" xfId="16986" xr:uid="{00000000-0005-0000-0000-0000D7AF0000}"/>
    <cellStyle name="Normal 9 2 2 3 3 3 2 2 2 2" xfId="34339" xr:uid="{00000000-0005-0000-0000-0000D8AF0000}"/>
    <cellStyle name="Normal 9 2 2 3 3 3 2 2 2 3" xfId="51685" xr:uid="{00000000-0005-0000-0000-0000D9AF0000}"/>
    <cellStyle name="Normal 9 2 2 3 3 3 2 2 3" xfId="25666" xr:uid="{00000000-0005-0000-0000-0000DAAF0000}"/>
    <cellStyle name="Normal 9 2 2 3 3 3 2 2 4" xfId="43012" xr:uid="{00000000-0005-0000-0000-0000DBAF0000}"/>
    <cellStyle name="Normal 9 2 2 3 3 3 2 3" xfId="5765" xr:uid="{00000000-0005-0000-0000-0000DCAF0000}"/>
    <cellStyle name="Normal 9 2 2 3 3 3 2 3 2" xfId="14438" xr:uid="{00000000-0005-0000-0000-0000DDAF0000}"/>
    <cellStyle name="Normal 9 2 2 3 3 3 2 3 2 2" xfId="31791" xr:uid="{00000000-0005-0000-0000-0000DEAF0000}"/>
    <cellStyle name="Normal 9 2 2 3 3 3 2 3 2 3" xfId="49137" xr:uid="{00000000-0005-0000-0000-0000DFAF0000}"/>
    <cellStyle name="Normal 9 2 2 3 3 3 2 3 3" xfId="23118" xr:uid="{00000000-0005-0000-0000-0000E0AF0000}"/>
    <cellStyle name="Normal 9 2 2 3 3 3 2 3 4" xfId="40464" xr:uid="{00000000-0005-0000-0000-0000E1AF0000}"/>
    <cellStyle name="Normal 9 2 2 3 3 3 2 4" xfId="11204" xr:uid="{00000000-0005-0000-0000-0000E2AF0000}"/>
    <cellStyle name="Normal 9 2 2 3 3 3 2 4 2" xfId="28557" xr:uid="{00000000-0005-0000-0000-0000E3AF0000}"/>
    <cellStyle name="Normal 9 2 2 3 3 3 2 4 3" xfId="45903" xr:uid="{00000000-0005-0000-0000-0000E4AF0000}"/>
    <cellStyle name="Normal 9 2 2 3 3 3 2 5" xfId="19884" xr:uid="{00000000-0005-0000-0000-0000E5AF0000}"/>
    <cellStyle name="Normal 9 2 2 3 3 3 2 6" xfId="37230" xr:uid="{00000000-0005-0000-0000-0000E6AF0000}"/>
    <cellStyle name="Normal 9 2 2 3 3 3 3" xfId="6500" xr:uid="{00000000-0005-0000-0000-0000E7AF0000}"/>
    <cellStyle name="Normal 9 2 2 3 3 3 3 2" xfId="15173" xr:uid="{00000000-0005-0000-0000-0000E8AF0000}"/>
    <cellStyle name="Normal 9 2 2 3 3 3 3 2 2" xfId="32526" xr:uid="{00000000-0005-0000-0000-0000E9AF0000}"/>
    <cellStyle name="Normal 9 2 2 3 3 3 3 2 3" xfId="49872" xr:uid="{00000000-0005-0000-0000-0000EAAF0000}"/>
    <cellStyle name="Normal 9 2 2 3 3 3 3 3" xfId="23853" xr:uid="{00000000-0005-0000-0000-0000EBAF0000}"/>
    <cellStyle name="Normal 9 2 2 3 3 3 3 4" xfId="41199" xr:uid="{00000000-0005-0000-0000-0000ECAF0000}"/>
    <cellStyle name="Normal 9 2 2 3 3 3 4" xfId="4344" xr:uid="{00000000-0005-0000-0000-0000EDAF0000}"/>
    <cellStyle name="Normal 9 2 2 3 3 3 4 2" xfId="13017" xr:uid="{00000000-0005-0000-0000-0000EEAF0000}"/>
    <cellStyle name="Normal 9 2 2 3 3 3 4 2 2" xfId="30370" xr:uid="{00000000-0005-0000-0000-0000EFAF0000}"/>
    <cellStyle name="Normal 9 2 2 3 3 3 4 2 3" xfId="47716" xr:uid="{00000000-0005-0000-0000-0000F0AF0000}"/>
    <cellStyle name="Normal 9 2 2 3 3 3 4 3" xfId="21697" xr:uid="{00000000-0005-0000-0000-0000F1AF0000}"/>
    <cellStyle name="Normal 9 2 2 3 3 3 4 4" xfId="39043" xr:uid="{00000000-0005-0000-0000-0000F2AF0000}"/>
    <cellStyle name="Normal 9 2 2 3 3 3 5" xfId="9391" xr:uid="{00000000-0005-0000-0000-0000F3AF0000}"/>
    <cellStyle name="Normal 9 2 2 3 3 3 5 2" xfId="26744" xr:uid="{00000000-0005-0000-0000-0000F4AF0000}"/>
    <cellStyle name="Normal 9 2 2 3 3 3 5 3" xfId="44090" xr:uid="{00000000-0005-0000-0000-0000F5AF0000}"/>
    <cellStyle name="Normal 9 2 2 3 3 3 6" xfId="18071" xr:uid="{00000000-0005-0000-0000-0000F6AF0000}"/>
    <cellStyle name="Normal 9 2 2 3 3 3 7" xfId="35417" xr:uid="{00000000-0005-0000-0000-0000F7AF0000}"/>
    <cellStyle name="Normal 9 2 2 3 3 4" xfId="2041" xr:uid="{00000000-0005-0000-0000-0000F8AF0000}"/>
    <cellStyle name="Normal 9 2 2 3 3 4 2" xfId="7823" xr:uid="{00000000-0005-0000-0000-0000F9AF0000}"/>
    <cellStyle name="Normal 9 2 2 3 3 4 2 2" xfId="16496" xr:uid="{00000000-0005-0000-0000-0000FAAF0000}"/>
    <cellStyle name="Normal 9 2 2 3 3 4 2 2 2" xfId="33849" xr:uid="{00000000-0005-0000-0000-0000FBAF0000}"/>
    <cellStyle name="Normal 9 2 2 3 3 4 2 2 3" xfId="51195" xr:uid="{00000000-0005-0000-0000-0000FCAF0000}"/>
    <cellStyle name="Normal 9 2 2 3 3 4 2 3" xfId="25176" xr:uid="{00000000-0005-0000-0000-0000FDAF0000}"/>
    <cellStyle name="Normal 9 2 2 3 3 4 2 4" xfId="42522" xr:uid="{00000000-0005-0000-0000-0000FEAF0000}"/>
    <cellStyle name="Normal 9 2 2 3 3 4 3" xfId="3854" xr:uid="{00000000-0005-0000-0000-0000FFAF0000}"/>
    <cellStyle name="Normal 9 2 2 3 3 4 3 2" xfId="12527" xr:uid="{00000000-0005-0000-0000-000000B00000}"/>
    <cellStyle name="Normal 9 2 2 3 3 4 3 2 2" xfId="29880" xr:uid="{00000000-0005-0000-0000-000001B00000}"/>
    <cellStyle name="Normal 9 2 2 3 3 4 3 2 3" xfId="47226" xr:uid="{00000000-0005-0000-0000-000002B00000}"/>
    <cellStyle name="Normal 9 2 2 3 3 4 3 3" xfId="21207" xr:uid="{00000000-0005-0000-0000-000003B00000}"/>
    <cellStyle name="Normal 9 2 2 3 3 4 3 4" xfId="38553" xr:uid="{00000000-0005-0000-0000-000004B00000}"/>
    <cellStyle name="Normal 9 2 2 3 3 4 4" xfId="10714" xr:uid="{00000000-0005-0000-0000-000005B00000}"/>
    <cellStyle name="Normal 9 2 2 3 3 4 4 2" xfId="28067" xr:uid="{00000000-0005-0000-0000-000006B00000}"/>
    <cellStyle name="Normal 9 2 2 3 3 4 4 3" xfId="45413" xr:uid="{00000000-0005-0000-0000-000007B00000}"/>
    <cellStyle name="Normal 9 2 2 3 3 4 5" xfId="19394" xr:uid="{00000000-0005-0000-0000-000008B00000}"/>
    <cellStyle name="Normal 9 2 2 3 3 4 6" xfId="36740" xr:uid="{00000000-0005-0000-0000-000009B00000}"/>
    <cellStyle name="Normal 9 2 2 3 3 5" xfId="1453" xr:uid="{00000000-0005-0000-0000-00000AB00000}"/>
    <cellStyle name="Normal 9 2 2 3 3 5 2" xfId="7235" xr:uid="{00000000-0005-0000-0000-00000BB00000}"/>
    <cellStyle name="Normal 9 2 2 3 3 5 2 2" xfId="15908" xr:uid="{00000000-0005-0000-0000-00000CB00000}"/>
    <cellStyle name="Normal 9 2 2 3 3 5 2 2 2" xfId="33261" xr:uid="{00000000-0005-0000-0000-00000DB00000}"/>
    <cellStyle name="Normal 9 2 2 3 3 5 2 2 3" xfId="50607" xr:uid="{00000000-0005-0000-0000-00000EB00000}"/>
    <cellStyle name="Normal 9 2 2 3 3 5 2 3" xfId="24588" xr:uid="{00000000-0005-0000-0000-00000FB00000}"/>
    <cellStyle name="Normal 9 2 2 3 3 5 2 4" xfId="41934" xr:uid="{00000000-0005-0000-0000-000010B00000}"/>
    <cellStyle name="Normal 9 2 2 3 3 5 3" xfId="5079" xr:uid="{00000000-0005-0000-0000-000011B00000}"/>
    <cellStyle name="Normal 9 2 2 3 3 5 3 2" xfId="13752" xr:uid="{00000000-0005-0000-0000-000012B00000}"/>
    <cellStyle name="Normal 9 2 2 3 3 5 3 2 2" xfId="31105" xr:uid="{00000000-0005-0000-0000-000013B00000}"/>
    <cellStyle name="Normal 9 2 2 3 3 5 3 2 3" xfId="48451" xr:uid="{00000000-0005-0000-0000-000014B00000}"/>
    <cellStyle name="Normal 9 2 2 3 3 5 3 3" xfId="22432" xr:uid="{00000000-0005-0000-0000-000015B00000}"/>
    <cellStyle name="Normal 9 2 2 3 3 5 3 4" xfId="39778" xr:uid="{00000000-0005-0000-0000-000016B00000}"/>
    <cellStyle name="Normal 9 2 2 3 3 5 4" xfId="10126" xr:uid="{00000000-0005-0000-0000-000017B00000}"/>
    <cellStyle name="Normal 9 2 2 3 3 5 4 2" xfId="27479" xr:uid="{00000000-0005-0000-0000-000018B00000}"/>
    <cellStyle name="Normal 9 2 2 3 3 5 4 3" xfId="44825" xr:uid="{00000000-0005-0000-0000-000019B00000}"/>
    <cellStyle name="Normal 9 2 2 3 3 5 5" xfId="18806" xr:uid="{00000000-0005-0000-0000-00001AB00000}"/>
    <cellStyle name="Normal 9 2 2 3 3 5 6" xfId="36152" xr:uid="{00000000-0005-0000-0000-00001BB00000}"/>
    <cellStyle name="Normal 9 2 2 3 3 6" xfId="6010" xr:uid="{00000000-0005-0000-0000-00001CB00000}"/>
    <cellStyle name="Normal 9 2 2 3 3 6 2" xfId="14683" xr:uid="{00000000-0005-0000-0000-00001DB00000}"/>
    <cellStyle name="Normal 9 2 2 3 3 6 2 2" xfId="32036" xr:uid="{00000000-0005-0000-0000-00001EB00000}"/>
    <cellStyle name="Normal 9 2 2 3 3 6 2 3" xfId="49382" xr:uid="{00000000-0005-0000-0000-00001FB00000}"/>
    <cellStyle name="Normal 9 2 2 3 3 6 3" xfId="23363" xr:uid="{00000000-0005-0000-0000-000020B00000}"/>
    <cellStyle name="Normal 9 2 2 3 3 6 4" xfId="40709" xr:uid="{00000000-0005-0000-0000-000021B00000}"/>
    <cellStyle name="Normal 9 2 2 3 3 7" xfId="3266" xr:uid="{00000000-0005-0000-0000-000022B00000}"/>
    <cellStyle name="Normal 9 2 2 3 3 7 2" xfId="11939" xr:uid="{00000000-0005-0000-0000-000023B00000}"/>
    <cellStyle name="Normal 9 2 2 3 3 7 2 2" xfId="29292" xr:uid="{00000000-0005-0000-0000-000024B00000}"/>
    <cellStyle name="Normal 9 2 2 3 3 7 2 3" xfId="46638" xr:uid="{00000000-0005-0000-0000-000025B00000}"/>
    <cellStyle name="Normal 9 2 2 3 3 7 3" xfId="20619" xr:uid="{00000000-0005-0000-0000-000026B00000}"/>
    <cellStyle name="Normal 9 2 2 3 3 7 4" xfId="37965" xr:uid="{00000000-0005-0000-0000-000027B00000}"/>
    <cellStyle name="Normal 9 2 2 3 3 8" xfId="8901" xr:uid="{00000000-0005-0000-0000-000028B00000}"/>
    <cellStyle name="Normal 9 2 2 3 3 8 2" xfId="26254" xr:uid="{00000000-0005-0000-0000-000029B00000}"/>
    <cellStyle name="Normal 9 2 2 3 3 8 3" xfId="43600" xr:uid="{00000000-0005-0000-0000-00002AB00000}"/>
    <cellStyle name="Normal 9 2 2 3 3 9" xfId="17581" xr:uid="{00000000-0005-0000-0000-00002BB00000}"/>
    <cellStyle name="Normal 9 2 2 3 4" xfId="816" xr:uid="{00000000-0005-0000-0000-00002CB00000}"/>
    <cellStyle name="Normal 9 2 2 3 4 2" xfId="2629" xr:uid="{00000000-0005-0000-0000-00002DB00000}"/>
    <cellStyle name="Normal 9 2 2 3 4 2 2" xfId="8411" xr:uid="{00000000-0005-0000-0000-00002EB00000}"/>
    <cellStyle name="Normal 9 2 2 3 4 2 2 2" xfId="17084" xr:uid="{00000000-0005-0000-0000-00002FB00000}"/>
    <cellStyle name="Normal 9 2 2 3 4 2 2 2 2" xfId="34437" xr:uid="{00000000-0005-0000-0000-000030B00000}"/>
    <cellStyle name="Normal 9 2 2 3 4 2 2 2 3" xfId="51783" xr:uid="{00000000-0005-0000-0000-000031B00000}"/>
    <cellStyle name="Normal 9 2 2 3 4 2 2 3" xfId="25764" xr:uid="{00000000-0005-0000-0000-000032B00000}"/>
    <cellStyle name="Normal 9 2 2 3 4 2 2 4" xfId="43110" xr:uid="{00000000-0005-0000-0000-000033B00000}"/>
    <cellStyle name="Normal 9 2 2 3 4 2 3" xfId="4442" xr:uid="{00000000-0005-0000-0000-000034B00000}"/>
    <cellStyle name="Normal 9 2 2 3 4 2 3 2" xfId="13115" xr:uid="{00000000-0005-0000-0000-000035B00000}"/>
    <cellStyle name="Normal 9 2 2 3 4 2 3 2 2" xfId="30468" xr:uid="{00000000-0005-0000-0000-000036B00000}"/>
    <cellStyle name="Normal 9 2 2 3 4 2 3 2 3" xfId="47814" xr:uid="{00000000-0005-0000-0000-000037B00000}"/>
    <cellStyle name="Normal 9 2 2 3 4 2 3 3" xfId="21795" xr:uid="{00000000-0005-0000-0000-000038B00000}"/>
    <cellStyle name="Normal 9 2 2 3 4 2 3 4" xfId="39141" xr:uid="{00000000-0005-0000-0000-000039B00000}"/>
    <cellStyle name="Normal 9 2 2 3 4 2 4" xfId="11302" xr:uid="{00000000-0005-0000-0000-00003AB00000}"/>
    <cellStyle name="Normal 9 2 2 3 4 2 4 2" xfId="28655" xr:uid="{00000000-0005-0000-0000-00003BB00000}"/>
    <cellStyle name="Normal 9 2 2 3 4 2 4 3" xfId="46001" xr:uid="{00000000-0005-0000-0000-00003CB00000}"/>
    <cellStyle name="Normal 9 2 2 3 4 2 5" xfId="19982" xr:uid="{00000000-0005-0000-0000-00003DB00000}"/>
    <cellStyle name="Normal 9 2 2 3 4 2 6" xfId="37328" xr:uid="{00000000-0005-0000-0000-00003EB00000}"/>
    <cellStyle name="Normal 9 2 2 3 4 3" xfId="1551" xr:uid="{00000000-0005-0000-0000-00003FB00000}"/>
    <cellStyle name="Normal 9 2 2 3 4 3 2" xfId="7333" xr:uid="{00000000-0005-0000-0000-000040B00000}"/>
    <cellStyle name="Normal 9 2 2 3 4 3 2 2" xfId="16006" xr:uid="{00000000-0005-0000-0000-000041B00000}"/>
    <cellStyle name="Normal 9 2 2 3 4 3 2 2 2" xfId="33359" xr:uid="{00000000-0005-0000-0000-000042B00000}"/>
    <cellStyle name="Normal 9 2 2 3 4 3 2 2 3" xfId="50705" xr:uid="{00000000-0005-0000-0000-000043B00000}"/>
    <cellStyle name="Normal 9 2 2 3 4 3 2 3" xfId="24686" xr:uid="{00000000-0005-0000-0000-000044B00000}"/>
    <cellStyle name="Normal 9 2 2 3 4 3 2 4" xfId="42032" xr:uid="{00000000-0005-0000-0000-000045B00000}"/>
    <cellStyle name="Normal 9 2 2 3 4 3 3" xfId="5177" xr:uid="{00000000-0005-0000-0000-000046B00000}"/>
    <cellStyle name="Normal 9 2 2 3 4 3 3 2" xfId="13850" xr:uid="{00000000-0005-0000-0000-000047B00000}"/>
    <cellStyle name="Normal 9 2 2 3 4 3 3 2 2" xfId="31203" xr:uid="{00000000-0005-0000-0000-000048B00000}"/>
    <cellStyle name="Normal 9 2 2 3 4 3 3 2 3" xfId="48549" xr:uid="{00000000-0005-0000-0000-000049B00000}"/>
    <cellStyle name="Normal 9 2 2 3 4 3 3 3" xfId="22530" xr:uid="{00000000-0005-0000-0000-00004AB00000}"/>
    <cellStyle name="Normal 9 2 2 3 4 3 3 4" xfId="39876" xr:uid="{00000000-0005-0000-0000-00004BB00000}"/>
    <cellStyle name="Normal 9 2 2 3 4 3 4" xfId="10224" xr:uid="{00000000-0005-0000-0000-00004CB00000}"/>
    <cellStyle name="Normal 9 2 2 3 4 3 4 2" xfId="27577" xr:uid="{00000000-0005-0000-0000-00004DB00000}"/>
    <cellStyle name="Normal 9 2 2 3 4 3 4 3" xfId="44923" xr:uid="{00000000-0005-0000-0000-00004EB00000}"/>
    <cellStyle name="Normal 9 2 2 3 4 3 5" xfId="18904" xr:uid="{00000000-0005-0000-0000-00004FB00000}"/>
    <cellStyle name="Normal 9 2 2 3 4 3 6" xfId="36250" xr:uid="{00000000-0005-0000-0000-000050B00000}"/>
    <cellStyle name="Normal 9 2 2 3 4 4" xfId="6598" xr:uid="{00000000-0005-0000-0000-000051B00000}"/>
    <cellStyle name="Normal 9 2 2 3 4 4 2" xfId="15271" xr:uid="{00000000-0005-0000-0000-000052B00000}"/>
    <cellStyle name="Normal 9 2 2 3 4 4 2 2" xfId="32624" xr:uid="{00000000-0005-0000-0000-000053B00000}"/>
    <cellStyle name="Normal 9 2 2 3 4 4 2 3" xfId="49970" xr:uid="{00000000-0005-0000-0000-000054B00000}"/>
    <cellStyle name="Normal 9 2 2 3 4 4 3" xfId="23951" xr:uid="{00000000-0005-0000-0000-000055B00000}"/>
    <cellStyle name="Normal 9 2 2 3 4 4 4" xfId="41297" xr:uid="{00000000-0005-0000-0000-000056B00000}"/>
    <cellStyle name="Normal 9 2 2 3 4 5" xfId="3364" xr:uid="{00000000-0005-0000-0000-000057B00000}"/>
    <cellStyle name="Normal 9 2 2 3 4 5 2" xfId="12037" xr:uid="{00000000-0005-0000-0000-000058B00000}"/>
    <cellStyle name="Normal 9 2 2 3 4 5 2 2" xfId="29390" xr:uid="{00000000-0005-0000-0000-000059B00000}"/>
    <cellStyle name="Normal 9 2 2 3 4 5 2 3" xfId="46736" xr:uid="{00000000-0005-0000-0000-00005AB00000}"/>
    <cellStyle name="Normal 9 2 2 3 4 5 3" xfId="20717" xr:uid="{00000000-0005-0000-0000-00005BB00000}"/>
    <cellStyle name="Normal 9 2 2 3 4 5 4" xfId="38063" xr:uid="{00000000-0005-0000-0000-00005CB00000}"/>
    <cellStyle name="Normal 9 2 2 3 4 6" xfId="9489" xr:uid="{00000000-0005-0000-0000-00005DB00000}"/>
    <cellStyle name="Normal 9 2 2 3 4 6 2" xfId="26842" xr:uid="{00000000-0005-0000-0000-00005EB00000}"/>
    <cellStyle name="Normal 9 2 2 3 4 6 3" xfId="44188" xr:uid="{00000000-0005-0000-0000-00005FB00000}"/>
    <cellStyle name="Normal 9 2 2 3 4 7" xfId="18169" xr:uid="{00000000-0005-0000-0000-000060B00000}"/>
    <cellStyle name="Normal 9 2 2 3 4 8" xfId="35515" xr:uid="{00000000-0005-0000-0000-000061B00000}"/>
    <cellStyle name="Normal 9 2 2 3 5" xfId="473" xr:uid="{00000000-0005-0000-0000-000062B00000}"/>
    <cellStyle name="Normal 9 2 2 3 5 2" xfId="2286" xr:uid="{00000000-0005-0000-0000-000063B00000}"/>
    <cellStyle name="Normal 9 2 2 3 5 2 2" xfId="8068" xr:uid="{00000000-0005-0000-0000-000064B00000}"/>
    <cellStyle name="Normal 9 2 2 3 5 2 2 2" xfId="16741" xr:uid="{00000000-0005-0000-0000-000065B00000}"/>
    <cellStyle name="Normal 9 2 2 3 5 2 2 2 2" xfId="34094" xr:uid="{00000000-0005-0000-0000-000066B00000}"/>
    <cellStyle name="Normal 9 2 2 3 5 2 2 2 3" xfId="51440" xr:uid="{00000000-0005-0000-0000-000067B00000}"/>
    <cellStyle name="Normal 9 2 2 3 5 2 2 3" xfId="25421" xr:uid="{00000000-0005-0000-0000-000068B00000}"/>
    <cellStyle name="Normal 9 2 2 3 5 2 2 4" xfId="42767" xr:uid="{00000000-0005-0000-0000-000069B00000}"/>
    <cellStyle name="Normal 9 2 2 3 5 2 3" xfId="5569" xr:uid="{00000000-0005-0000-0000-00006AB00000}"/>
    <cellStyle name="Normal 9 2 2 3 5 2 3 2" xfId="14242" xr:uid="{00000000-0005-0000-0000-00006BB00000}"/>
    <cellStyle name="Normal 9 2 2 3 5 2 3 2 2" xfId="31595" xr:uid="{00000000-0005-0000-0000-00006CB00000}"/>
    <cellStyle name="Normal 9 2 2 3 5 2 3 2 3" xfId="48941" xr:uid="{00000000-0005-0000-0000-00006DB00000}"/>
    <cellStyle name="Normal 9 2 2 3 5 2 3 3" xfId="22922" xr:uid="{00000000-0005-0000-0000-00006EB00000}"/>
    <cellStyle name="Normal 9 2 2 3 5 2 3 4" xfId="40268" xr:uid="{00000000-0005-0000-0000-00006FB00000}"/>
    <cellStyle name="Normal 9 2 2 3 5 2 4" xfId="10959" xr:uid="{00000000-0005-0000-0000-000070B00000}"/>
    <cellStyle name="Normal 9 2 2 3 5 2 4 2" xfId="28312" xr:uid="{00000000-0005-0000-0000-000071B00000}"/>
    <cellStyle name="Normal 9 2 2 3 5 2 4 3" xfId="45658" xr:uid="{00000000-0005-0000-0000-000072B00000}"/>
    <cellStyle name="Normal 9 2 2 3 5 2 5" xfId="19639" xr:uid="{00000000-0005-0000-0000-000073B00000}"/>
    <cellStyle name="Normal 9 2 2 3 5 2 6" xfId="36985" xr:uid="{00000000-0005-0000-0000-000074B00000}"/>
    <cellStyle name="Normal 9 2 2 3 5 3" xfId="6255" xr:uid="{00000000-0005-0000-0000-000075B00000}"/>
    <cellStyle name="Normal 9 2 2 3 5 3 2" xfId="14928" xr:uid="{00000000-0005-0000-0000-000076B00000}"/>
    <cellStyle name="Normal 9 2 2 3 5 3 2 2" xfId="32281" xr:uid="{00000000-0005-0000-0000-000077B00000}"/>
    <cellStyle name="Normal 9 2 2 3 5 3 2 3" xfId="49627" xr:uid="{00000000-0005-0000-0000-000078B00000}"/>
    <cellStyle name="Normal 9 2 2 3 5 3 3" xfId="23608" xr:uid="{00000000-0005-0000-0000-000079B00000}"/>
    <cellStyle name="Normal 9 2 2 3 5 3 4" xfId="40954" xr:uid="{00000000-0005-0000-0000-00007AB00000}"/>
    <cellStyle name="Normal 9 2 2 3 5 4" xfId="4099" xr:uid="{00000000-0005-0000-0000-00007BB00000}"/>
    <cellStyle name="Normal 9 2 2 3 5 4 2" xfId="12772" xr:uid="{00000000-0005-0000-0000-00007CB00000}"/>
    <cellStyle name="Normal 9 2 2 3 5 4 2 2" xfId="30125" xr:uid="{00000000-0005-0000-0000-00007DB00000}"/>
    <cellStyle name="Normal 9 2 2 3 5 4 2 3" xfId="47471" xr:uid="{00000000-0005-0000-0000-00007EB00000}"/>
    <cellStyle name="Normal 9 2 2 3 5 4 3" xfId="21452" xr:uid="{00000000-0005-0000-0000-00007FB00000}"/>
    <cellStyle name="Normal 9 2 2 3 5 4 4" xfId="38798" xr:uid="{00000000-0005-0000-0000-000080B00000}"/>
    <cellStyle name="Normal 9 2 2 3 5 5" xfId="9146" xr:uid="{00000000-0005-0000-0000-000081B00000}"/>
    <cellStyle name="Normal 9 2 2 3 5 5 2" xfId="26499" xr:uid="{00000000-0005-0000-0000-000082B00000}"/>
    <cellStyle name="Normal 9 2 2 3 5 5 3" xfId="43845" xr:uid="{00000000-0005-0000-0000-000083B00000}"/>
    <cellStyle name="Normal 9 2 2 3 5 6" xfId="17826" xr:uid="{00000000-0005-0000-0000-000084B00000}"/>
    <cellStyle name="Normal 9 2 2 3 5 7" xfId="35172" xr:uid="{00000000-0005-0000-0000-000085B00000}"/>
    <cellStyle name="Normal 9 2 2 3 6" xfId="1894" xr:uid="{00000000-0005-0000-0000-000086B00000}"/>
    <cellStyle name="Normal 9 2 2 3 6 2" xfId="7676" xr:uid="{00000000-0005-0000-0000-000087B00000}"/>
    <cellStyle name="Normal 9 2 2 3 6 2 2" xfId="16349" xr:uid="{00000000-0005-0000-0000-000088B00000}"/>
    <cellStyle name="Normal 9 2 2 3 6 2 2 2" xfId="33702" xr:uid="{00000000-0005-0000-0000-000089B00000}"/>
    <cellStyle name="Normal 9 2 2 3 6 2 2 3" xfId="51048" xr:uid="{00000000-0005-0000-0000-00008AB00000}"/>
    <cellStyle name="Normal 9 2 2 3 6 2 3" xfId="25029" xr:uid="{00000000-0005-0000-0000-00008BB00000}"/>
    <cellStyle name="Normal 9 2 2 3 6 2 4" xfId="42375" xr:uid="{00000000-0005-0000-0000-00008CB00000}"/>
    <cellStyle name="Normal 9 2 2 3 6 3" xfId="3707" xr:uid="{00000000-0005-0000-0000-00008DB00000}"/>
    <cellStyle name="Normal 9 2 2 3 6 3 2" xfId="12380" xr:uid="{00000000-0005-0000-0000-00008EB00000}"/>
    <cellStyle name="Normal 9 2 2 3 6 3 2 2" xfId="29733" xr:uid="{00000000-0005-0000-0000-00008FB00000}"/>
    <cellStyle name="Normal 9 2 2 3 6 3 2 3" xfId="47079" xr:uid="{00000000-0005-0000-0000-000090B00000}"/>
    <cellStyle name="Normal 9 2 2 3 6 3 3" xfId="21060" xr:uid="{00000000-0005-0000-0000-000091B00000}"/>
    <cellStyle name="Normal 9 2 2 3 6 3 4" xfId="38406" xr:uid="{00000000-0005-0000-0000-000092B00000}"/>
    <cellStyle name="Normal 9 2 2 3 6 4" xfId="10567" xr:uid="{00000000-0005-0000-0000-000093B00000}"/>
    <cellStyle name="Normal 9 2 2 3 6 4 2" xfId="27920" xr:uid="{00000000-0005-0000-0000-000094B00000}"/>
    <cellStyle name="Normal 9 2 2 3 6 4 3" xfId="45266" xr:uid="{00000000-0005-0000-0000-000095B00000}"/>
    <cellStyle name="Normal 9 2 2 3 6 5" xfId="19247" xr:uid="{00000000-0005-0000-0000-000096B00000}"/>
    <cellStyle name="Normal 9 2 2 3 6 6" xfId="36593" xr:uid="{00000000-0005-0000-0000-000097B00000}"/>
    <cellStyle name="Normal 9 2 2 3 7" xfId="1208" xr:uid="{00000000-0005-0000-0000-000098B00000}"/>
    <cellStyle name="Normal 9 2 2 3 7 2" xfId="6990" xr:uid="{00000000-0005-0000-0000-000099B00000}"/>
    <cellStyle name="Normal 9 2 2 3 7 2 2" xfId="15663" xr:uid="{00000000-0005-0000-0000-00009AB00000}"/>
    <cellStyle name="Normal 9 2 2 3 7 2 2 2" xfId="33016" xr:uid="{00000000-0005-0000-0000-00009BB00000}"/>
    <cellStyle name="Normal 9 2 2 3 7 2 2 3" xfId="50362" xr:uid="{00000000-0005-0000-0000-00009CB00000}"/>
    <cellStyle name="Normal 9 2 2 3 7 2 3" xfId="24343" xr:uid="{00000000-0005-0000-0000-00009DB00000}"/>
    <cellStyle name="Normal 9 2 2 3 7 2 4" xfId="41689" xr:uid="{00000000-0005-0000-0000-00009EB00000}"/>
    <cellStyle name="Normal 9 2 2 3 7 3" xfId="4834" xr:uid="{00000000-0005-0000-0000-00009FB00000}"/>
    <cellStyle name="Normal 9 2 2 3 7 3 2" xfId="13507" xr:uid="{00000000-0005-0000-0000-0000A0B00000}"/>
    <cellStyle name="Normal 9 2 2 3 7 3 2 2" xfId="30860" xr:uid="{00000000-0005-0000-0000-0000A1B00000}"/>
    <cellStyle name="Normal 9 2 2 3 7 3 2 3" xfId="48206" xr:uid="{00000000-0005-0000-0000-0000A2B00000}"/>
    <cellStyle name="Normal 9 2 2 3 7 3 3" xfId="22187" xr:uid="{00000000-0005-0000-0000-0000A3B00000}"/>
    <cellStyle name="Normal 9 2 2 3 7 3 4" xfId="39533" xr:uid="{00000000-0005-0000-0000-0000A4B00000}"/>
    <cellStyle name="Normal 9 2 2 3 7 4" xfId="9881" xr:uid="{00000000-0005-0000-0000-0000A5B00000}"/>
    <cellStyle name="Normal 9 2 2 3 7 4 2" xfId="27234" xr:uid="{00000000-0005-0000-0000-0000A6B00000}"/>
    <cellStyle name="Normal 9 2 2 3 7 4 3" xfId="44580" xr:uid="{00000000-0005-0000-0000-0000A7B00000}"/>
    <cellStyle name="Normal 9 2 2 3 7 5" xfId="18561" xr:uid="{00000000-0005-0000-0000-0000A8B00000}"/>
    <cellStyle name="Normal 9 2 2 3 7 6" xfId="35907" xr:uid="{00000000-0005-0000-0000-0000A9B00000}"/>
    <cellStyle name="Normal 9 2 2 3 8" xfId="5863" xr:uid="{00000000-0005-0000-0000-0000AAB00000}"/>
    <cellStyle name="Normal 9 2 2 3 8 2" xfId="14536" xr:uid="{00000000-0005-0000-0000-0000ABB00000}"/>
    <cellStyle name="Normal 9 2 2 3 8 2 2" xfId="31889" xr:uid="{00000000-0005-0000-0000-0000ACB00000}"/>
    <cellStyle name="Normal 9 2 2 3 8 2 3" xfId="49235" xr:uid="{00000000-0005-0000-0000-0000ADB00000}"/>
    <cellStyle name="Normal 9 2 2 3 8 3" xfId="23216" xr:uid="{00000000-0005-0000-0000-0000AEB00000}"/>
    <cellStyle name="Normal 9 2 2 3 8 4" xfId="40562" xr:uid="{00000000-0005-0000-0000-0000AFB00000}"/>
    <cellStyle name="Normal 9 2 2 3 9" xfId="3021" xr:uid="{00000000-0005-0000-0000-0000B0B00000}"/>
    <cellStyle name="Normal 9 2 2 3 9 2" xfId="11694" xr:uid="{00000000-0005-0000-0000-0000B1B00000}"/>
    <cellStyle name="Normal 9 2 2 3 9 2 2" xfId="29047" xr:uid="{00000000-0005-0000-0000-0000B2B00000}"/>
    <cellStyle name="Normal 9 2 2 3 9 2 3" xfId="46393" xr:uid="{00000000-0005-0000-0000-0000B3B00000}"/>
    <cellStyle name="Normal 9 2 2 3 9 3" xfId="20374" xr:uid="{00000000-0005-0000-0000-0000B4B00000}"/>
    <cellStyle name="Normal 9 2 2 3 9 4" xfId="37720" xr:uid="{00000000-0005-0000-0000-0000B5B00000}"/>
    <cellStyle name="Normal 9 2 2 4" xfId="179" xr:uid="{00000000-0005-0000-0000-0000B6B00000}"/>
    <cellStyle name="Normal 9 2 2 4 10" xfId="17532" xr:uid="{00000000-0005-0000-0000-0000B7B00000}"/>
    <cellStyle name="Normal 9 2 2 4 11" xfId="34878" xr:uid="{00000000-0005-0000-0000-0000B8B00000}"/>
    <cellStyle name="Normal 9 2 2 4 2" xfId="669" xr:uid="{00000000-0005-0000-0000-0000B9B00000}"/>
    <cellStyle name="Normal 9 2 2 4 2 2" xfId="2482" xr:uid="{00000000-0005-0000-0000-0000BAB00000}"/>
    <cellStyle name="Normal 9 2 2 4 2 2 2" xfId="8264" xr:uid="{00000000-0005-0000-0000-0000BBB00000}"/>
    <cellStyle name="Normal 9 2 2 4 2 2 2 2" xfId="16937" xr:uid="{00000000-0005-0000-0000-0000BCB00000}"/>
    <cellStyle name="Normal 9 2 2 4 2 2 2 2 2" xfId="34290" xr:uid="{00000000-0005-0000-0000-0000BDB00000}"/>
    <cellStyle name="Normal 9 2 2 4 2 2 2 2 3" xfId="51636" xr:uid="{00000000-0005-0000-0000-0000BEB00000}"/>
    <cellStyle name="Normal 9 2 2 4 2 2 2 3" xfId="25617" xr:uid="{00000000-0005-0000-0000-0000BFB00000}"/>
    <cellStyle name="Normal 9 2 2 4 2 2 2 4" xfId="42963" xr:uid="{00000000-0005-0000-0000-0000C0B00000}"/>
    <cellStyle name="Normal 9 2 2 4 2 2 3" xfId="4295" xr:uid="{00000000-0005-0000-0000-0000C1B00000}"/>
    <cellStyle name="Normal 9 2 2 4 2 2 3 2" xfId="12968" xr:uid="{00000000-0005-0000-0000-0000C2B00000}"/>
    <cellStyle name="Normal 9 2 2 4 2 2 3 2 2" xfId="30321" xr:uid="{00000000-0005-0000-0000-0000C3B00000}"/>
    <cellStyle name="Normal 9 2 2 4 2 2 3 2 3" xfId="47667" xr:uid="{00000000-0005-0000-0000-0000C4B00000}"/>
    <cellStyle name="Normal 9 2 2 4 2 2 3 3" xfId="21648" xr:uid="{00000000-0005-0000-0000-0000C5B00000}"/>
    <cellStyle name="Normal 9 2 2 4 2 2 3 4" xfId="38994" xr:uid="{00000000-0005-0000-0000-0000C6B00000}"/>
    <cellStyle name="Normal 9 2 2 4 2 2 4" xfId="11155" xr:uid="{00000000-0005-0000-0000-0000C7B00000}"/>
    <cellStyle name="Normal 9 2 2 4 2 2 4 2" xfId="28508" xr:uid="{00000000-0005-0000-0000-0000C8B00000}"/>
    <cellStyle name="Normal 9 2 2 4 2 2 4 3" xfId="45854" xr:uid="{00000000-0005-0000-0000-0000C9B00000}"/>
    <cellStyle name="Normal 9 2 2 4 2 2 5" xfId="19835" xr:uid="{00000000-0005-0000-0000-0000CAB00000}"/>
    <cellStyle name="Normal 9 2 2 4 2 2 6" xfId="37181" xr:uid="{00000000-0005-0000-0000-0000CBB00000}"/>
    <cellStyle name="Normal 9 2 2 4 2 3" xfId="1404" xr:uid="{00000000-0005-0000-0000-0000CCB00000}"/>
    <cellStyle name="Normal 9 2 2 4 2 3 2" xfId="7186" xr:uid="{00000000-0005-0000-0000-0000CDB00000}"/>
    <cellStyle name="Normal 9 2 2 4 2 3 2 2" xfId="15859" xr:uid="{00000000-0005-0000-0000-0000CEB00000}"/>
    <cellStyle name="Normal 9 2 2 4 2 3 2 2 2" xfId="33212" xr:uid="{00000000-0005-0000-0000-0000CFB00000}"/>
    <cellStyle name="Normal 9 2 2 4 2 3 2 2 3" xfId="50558" xr:uid="{00000000-0005-0000-0000-0000D0B00000}"/>
    <cellStyle name="Normal 9 2 2 4 2 3 2 3" xfId="24539" xr:uid="{00000000-0005-0000-0000-0000D1B00000}"/>
    <cellStyle name="Normal 9 2 2 4 2 3 2 4" xfId="41885" xr:uid="{00000000-0005-0000-0000-0000D2B00000}"/>
    <cellStyle name="Normal 9 2 2 4 2 3 3" xfId="5030" xr:uid="{00000000-0005-0000-0000-0000D3B00000}"/>
    <cellStyle name="Normal 9 2 2 4 2 3 3 2" xfId="13703" xr:uid="{00000000-0005-0000-0000-0000D4B00000}"/>
    <cellStyle name="Normal 9 2 2 4 2 3 3 2 2" xfId="31056" xr:uid="{00000000-0005-0000-0000-0000D5B00000}"/>
    <cellStyle name="Normal 9 2 2 4 2 3 3 2 3" xfId="48402" xr:uid="{00000000-0005-0000-0000-0000D6B00000}"/>
    <cellStyle name="Normal 9 2 2 4 2 3 3 3" xfId="22383" xr:uid="{00000000-0005-0000-0000-0000D7B00000}"/>
    <cellStyle name="Normal 9 2 2 4 2 3 3 4" xfId="39729" xr:uid="{00000000-0005-0000-0000-0000D8B00000}"/>
    <cellStyle name="Normal 9 2 2 4 2 3 4" xfId="10077" xr:uid="{00000000-0005-0000-0000-0000D9B00000}"/>
    <cellStyle name="Normal 9 2 2 4 2 3 4 2" xfId="27430" xr:uid="{00000000-0005-0000-0000-0000DAB00000}"/>
    <cellStyle name="Normal 9 2 2 4 2 3 4 3" xfId="44776" xr:uid="{00000000-0005-0000-0000-0000DBB00000}"/>
    <cellStyle name="Normal 9 2 2 4 2 3 5" xfId="18757" xr:uid="{00000000-0005-0000-0000-0000DCB00000}"/>
    <cellStyle name="Normal 9 2 2 4 2 3 6" xfId="36103" xr:uid="{00000000-0005-0000-0000-0000DDB00000}"/>
    <cellStyle name="Normal 9 2 2 4 2 4" xfId="6451" xr:uid="{00000000-0005-0000-0000-0000DEB00000}"/>
    <cellStyle name="Normal 9 2 2 4 2 4 2" xfId="15124" xr:uid="{00000000-0005-0000-0000-0000DFB00000}"/>
    <cellStyle name="Normal 9 2 2 4 2 4 2 2" xfId="32477" xr:uid="{00000000-0005-0000-0000-0000E0B00000}"/>
    <cellStyle name="Normal 9 2 2 4 2 4 2 3" xfId="49823" xr:uid="{00000000-0005-0000-0000-0000E1B00000}"/>
    <cellStyle name="Normal 9 2 2 4 2 4 3" xfId="23804" xr:uid="{00000000-0005-0000-0000-0000E2B00000}"/>
    <cellStyle name="Normal 9 2 2 4 2 4 4" xfId="41150" xr:uid="{00000000-0005-0000-0000-0000E3B00000}"/>
    <cellStyle name="Normal 9 2 2 4 2 5" xfId="3217" xr:uid="{00000000-0005-0000-0000-0000E4B00000}"/>
    <cellStyle name="Normal 9 2 2 4 2 5 2" xfId="11890" xr:uid="{00000000-0005-0000-0000-0000E5B00000}"/>
    <cellStyle name="Normal 9 2 2 4 2 5 2 2" xfId="29243" xr:uid="{00000000-0005-0000-0000-0000E6B00000}"/>
    <cellStyle name="Normal 9 2 2 4 2 5 2 3" xfId="46589" xr:uid="{00000000-0005-0000-0000-0000E7B00000}"/>
    <cellStyle name="Normal 9 2 2 4 2 5 3" xfId="20570" xr:uid="{00000000-0005-0000-0000-0000E8B00000}"/>
    <cellStyle name="Normal 9 2 2 4 2 5 4" xfId="37916" xr:uid="{00000000-0005-0000-0000-0000E9B00000}"/>
    <cellStyle name="Normal 9 2 2 4 2 6" xfId="9342" xr:uid="{00000000-0005-0000-0000-0000EAB00000}"/>
    <cellStyle name="Normal 9 2 2 4 2 6 2" xfId="26695" xr:uid="{00000000-0005-0000-0000-0000EBB00000}"/>
    <cellStyle name="Normal 9 2 2 4 2 6 3" xfId="44041" xr:uid="{00000000-0005-0000-0000-0000ECB00000}"/>
    <cellStyle name="Normal 9 2 2 4 2 7" xfId="18022" xr:uid="{00000000-0005-0000-0000-0000EDB00000}"/>
    <cellStyle name="Normal 9 2 2 4 2 8" xfId="35368" xr:uid="{00000000-0005-0000-0000-0000EEB00000}"/>
    <cellStyle name="Normal 9 2 2 4 3" xfId="914" xr:uid="{00000000-0005-0000-0000-0000EFB00000}"/>
    <cellStyle name="Normal 9 2 2 4 3 2" xfId="2727" xr:uid="{00000000-0005-0000-0000-0000F0B00000}"/>
    <cellStyle name="Normal 9 2 2 4 3 2 2" xfId="8509" xr:uid="{00000000-0005-0000-0000-0000F1B00000}"/>
    <cellStyle name="Normal 9 2 2 4 3 2 2 2" xfId="17182" xr:uid="{00000000-0005-0000-0000-0000F2B00000}"/>
    <cellStyle name="Normal 9 2 2 4 3 2 2 2 2" xfId="34535" xr:uid="{00000000-0005-0000-0000-0000F3B00000}"/>
    <cellStyle name="Normal 9 2 2 4 3 2 2 2 3" xfId="51881" xr:uid="{00000000-0005-0000-0000-0000F4B00000}"/>
    <cellStyle name="Normal 9 2 2 4 3 2 2 3" xfId="25862" xr:uid="{00000000-0005-0000-0000-0000F5B00000}"/>
    <cellStyle name="Normal 9 2 2 4 3 2 2 4" xfId="43208" xr:uid="{00000000-0005-0000-0000-0000F6B00000}"/>
    <cellStyle name="Normal 9 2 2 4 3 2 3" xfId="4540" xr:uid="{00000000-0005-0000-0000-0000F7B00000}"/>
    <cellStyle name="Normal 9 2 2 4 3 2 3 2" xfId="13213" xr:uid="{00000000-0005-0000-0000-0000F8B00000}"/>
    <cellStyle name="Normal 9 2 2 4 3 2 3 2 2" xfId="30566" xr:uid="{00000000-0005-0000-0000-0000F9B00000}"/>
    <cellStyle name="Normal 9 2 2 4 3 2 3 2 3" xfId="47912" xr:uid="{00000000-0005-0000-0000-0000FAB00000}"/>
    <cellStyle name="Normal 9 2 2 4 3 2 3 3" xfId="21893" xr:uid="{00000000-0005-0000-0000-0000FBB00000}"/>
    <cellStyle name="Normal 9 2 2 4 3 2 3 4" xfId="39239" xr:uid="{00000000-0005-0000-0000-0000FCB00000}"/>
    <cellStyle name="Normal 9 2 2 4 3 2 4" xfId="11400" xr:uid="{00000000-0005-0000-0000-0000FDB00000}"/>
    <cellStyle name="Normal 9 2 2 4 3 2 4 2" xfId="28753" xr:uid="{00000000-0005-0000-0000-0000FEB00000}"/>
    <cellStyle name="Normal 9 2 2 4 3 2 4 3" xfId="46099" xr:uid="{00000000-0005-0000-0000-0000FFB00000}"/>
    <cellStyle name="Normal 9 2 2 4 3 2 5" xfId="20080" xr:uid="{00000000-0005-0000-0000-000000B10000}"/>
    <cellStyle name="Normal 9 2 2 4 3 2 6" xfId="37426" xr:uid="{00000000-0005-0000-0000-000001B10000}"/>
    <cellStyle name="Normal 9 2 2 4 3 3" xfId="1649" xr:uid="{00000000-0005-0000-0000-000002B10000}"/>
    <cellStyle name="Normal 9 2 2 4 3 3 2" xfId="7431" xr:uid="{00000000-0005-0000-0000-000003B10000}"/>
    <cellStyle name="Normal 9 2 2 4 3 3 2 2" xfId="16104" xr:uid="{00000000-0005-0000-0000-000004B10000}"/>
    <cellStyle name="Normal 9 2 2 4 3 3 2 2 2" xfId="33457" xr:uid="{00000000-0005-0000-0000-000005B10000}"/>
    <cellStyle name="Normal 9 2 2 4 3 3 2 2 3" xfId="50803" xr:uid="{00000000-0005-0000-0000-000006B10000}"/>
    <cellStyle name="Normal 9 2 2 4 3 3 2 3" xfId="24784" xr:uid="{00000000-0005-0000-0000-000007B10000}"/>
    <cellStyle name="Normal 9 2 2 4 3 3 2 4" xfId="42130" xr:uid="{00000000-0005-0000-0000-000008B10000}"/>
    <cellStyle name="Normal 9 2 2 4 3 3 3" xfId="5275" xr:uid="{00000000-0005-0000-0000-000009B10000}"/>
    <cellStyle name="Normal 9 2 2 4 3 3 3 2" xfId="13948" xr:uid="{00000000-0005-0000-0000-00000AB10000}"/>
    <cellStyle name="Normal 9 2 2 4 3 3 3 2 2" xfId="31301" xr:uid="{00000000-0005-0000-0000-00000BB10000}"/>
    <cellStyle name="Normal 9 2 2 4 3 3 3 2 3" xfId="48647" xr:uid="{00000000-0005-0000-0000-00000CB10000}"/>
    <cellStyle name="Normal 9 2 2 4 3 3 3 3" xfId="22628" xr:uid="{00000000-0005-0000-0000-00000DB10000}"/>
    <cellStyle name="Normal 9 2 2 4 3 3 3 4" xfId="39974" xr:uid="{00000000-0005-0000-0000-00000EB10000}"/>
    <cellStyle name="Normal 9 2 2 4 3 3 4" xfId="10322" xr:uid="{00000000-0005-0000-0000-00000FB10000}"/>
    <cellStyle name="Normal 9 2 2 4 3 3 4 2" xfId="27675" xr:uid="{00000000-0005-0000-0000-000010B10000}"/>
    <cellStyle name="Normal 9 2 2 4 3 3 4 3" xfId="45021" xr:uid="{00000000-0005-0000-0000-000011B10000}"/>
    <cellStyle name="Normal 9 2 2 4 3 3 5" xfId="19002" xr:uid="{00000000-0005-0000-0000-000012B10000}"/>
    <cellStyle name="Normal 9 2 2 4 3 3 6" xfId="36348" xr:uid="{00000000-0005-0000-0000-000013B10000}"/>
    <cellStyle name="Normal 9 2 2 4 3 4" xfId="6696" xr:uid="{00000000-0005-0000-0000-000014B10000}"/>
    <cellStyle name="Normal 9 2 2 4 3 4 2" xfId="15369" xr:uid="{00000000-0005-0000-0000-000015B10000}"/>
    <cellStyle name="Normal 9 2 2 4 3 4 2 2" xfId="32722" xr:uid="{00000000-0005-0000-0000-000016B10000}"/>
    <cellStyle name="Normal 9 2 2 4 3 4 2 3" xfId="50068" xr:uid="{00000000-0005-0000-0000-000017B10000}"/>
    <cellStyle name="Normal 9 2 2 4 3 4 3" xfId="24049" xr:uid="{00000000-0005-0000-0000-000018B10000}"/>
    <cellStyle name="Normal 9 2 2 4 3 4 4" xfId="41395" xr:uid="{00000000-0005-0000-0000-000019B10000}"/>
    <cellStyle name="Normal 9 2 2 4 3 5" xfId="3462" xr:uid="{00000000-0005-0000-0000-00001AB10000}"/>
    <cellStyle name="Normal 9 2 2 4 3 5 2" xfId="12135" xr:uid="{00000000-0005-0000-0000-00001BB10000}"/>
    <cellStyle name="Normal 9 2 2 4 3 5 2 2" xfId="29488" xr:uid="{00000000-0005-0000-0000-00001CB10000}"/>
    <cellStyle name="Normal 9 2 2 4 3 5 2 3" xfId="46834" xr:uid="{00000000-0005-0000-0000-00001DB10000}"/>
    <cellStyle name="Normal 9 2 2 4 3 5 3" xfId="20815" xr:uid="{00000000-0005-0000-0000-00001EB10000}"/>
    <cellStyle name="Normal 9 2 2 4 3 5 4" xfId="38161" xr:uid="{00000000-0005-0000-0000-00001FB10000}"/>
    <cellStyle name="Normal 9 2 2 4 3 6" xfId="9587" xr:uid="{00000000-0005-0000-0000-000020B10000}"/>
    <cellStyle name="Normal 9 2 2 4 3 6 2" xfId="26940" xr:uid="{00000000-0005-0000-0000-000021B10000}"/>
    <cellStyle name="Normal 9 2 2 4 3 6 3" xfId="44286" xr:uid="{00000000-0005-0000-0000-000022B10000}"/>
    <cellStyle name="Normal 9 2 2 4 3 7" xfId="18267" xr:uid="{00000000-0005-0000-0000-000023B10000}"/>
    <cellStyle name="Normal 9 2 2 4 3 8" xfId="35613" xr:uid="{00000000-0005-0000-0000-000024B10000}"/>
    <cellStyle name="Normal 9 2 2 4 4" xfId="424" xr:uid="{00000000-0005-0000-0000-000025B10000}"/>
    <cellStyle name="Normal 9 2 2 4 4 2" xfId="2237" xr:uid="{00000000-0005-0000-0000-000026B10000}"/>
    <cellStyle name="Normal 9 2 2 4 4 2 2" xfId="8019" xr:uid="{00000000-0005-0000-0000-000027B10000}"/>
    <cellStyle name="Normal 9 2 2 4 4 2 2 2" xfId="16692" xr:uid="{00000000-0005-0000-0000-000028B10000}"/>
    <cellStyle name="Normal 9 2 2 4 4 2 2 2 2" xfId="34045" xr:uid="{00000000-0005-0000-0000-000029B10000}"/>
    <cellStyle name="Normal 9 2 2 4 4 2 2 2 3" xfId="51391" xr:uid="{00000000-0005-0000-0000-00002AB10000}"/>
    <cellStyle name="Normal 9 2 2 4 4 2 2 3" xfId="25372" xr:uid="{00000000-0005-0000-0000-00002BB10000}"/>
    <cellStyle name="Normal 9 2 2 4 4 2 2 4" xfId="42718" xr:uid="{00000000-0005-0000-0000-00002CB10000}"/>
    <cellStyle name="Normal 9 2 2 4 4 2 3" xfId="5520" xr:uid="{00000000-0005-0000-0000-00002DB10000}"/>
    <cellStyle name="Normal 9 2 2 4 4 2 3 2" xfId="14193" xr:uid="{00000000-0005-0000-0000-00002EB10000}"/>
    <cellStyle name="Normal 9 2 2 4 4 2 3 2 2" xfId="31546" xr:uid="{00000000-0005-0000-0000-00002FB10000}"/>
    <cellStyle name="Normal 9 2 2 4 4 2 3 2 3" xfId="48892" xr:uid="{00000000-0005-0000-0000-000030B10000}"/>
    <cellStyle name="Normal 9 2 2 4 4 2 3 3" xfId="22873" xr:uid="{00000000-0005-0000-0000-000031B10000}"/>
    <cellStyle name="Normal 9 2 2 4 4 2 3 4" xfId="40219" xr:uid="{00000000-0005-0000-0000-000032B10000}"/>
    <cellStyle name="Normal 9 2 2 4 4 2 4" xfId="10910" xr:uid="{00000000-0005-0000-0000-000033B10000}"/>
    <cellStyle name="Normal 9 2 2 4 4 2 4 2" xfId="28263" xr:uid="{00000000-0005-0000-0000-000034B10000}"/>
    <cellStyle name="Normal 9 2 2 4 4 2 4 3" xfId="45609" xr:uid="{00000000-0005-0000-0000-000035B10000}"/>
    <cellStyle name="Normal 9 2 2 4 4 2 5" xfId="19590" xr:uid="{00000000-0005-0000-0000-000036B10000}"/>
    <cellStyle name="Normal 9 2 2 4 4 2 6" xfId="36936" xr:uid="{00000000-0005-0000-0000-000037B10000}"/>
    <cellStyle name="Normal 9 2 2 4 4 3" xfId="6206" xr:uid="{00000000-0005-0000-0000-000038B10000}"/>
    <cellStyle name="Normal 9 2 2 4 4 3 2" xfId="14879" xr:uid="{00000000-0005-0000-0000-000039B10000}"/>
    <cellStyle name="Normal 9 2 2 4 4 3 2 2" xfId="32232" xr:uid="{00000000-0005-0000-0000-00003AB10000}"/>
    <cellStyle name="Normal 9 2 2 4 4 3 2 3" xfId="49578" xr:uid="{00000000-0005-0000-0000-00003BB10000}"/>
    <cellStyle name="Normal 9 2 2 4 4 3 3" xfId="23559" xr:uid="{00000000-0005-0000-0000-00003CB10000}"/>
    <cellStyle name="Normal 9 2 2 4 4 3 4" xfId="40905" xr:uid="{00000000-0005-0000-0000-00003DB10000}"/>
    <cellStyle name="Normal 9 2 2 4 4 4" xfId="4050" xr:uid="{00000000-0005-0000-0000-00003EB10000}"/>
    <cellStyle name="Normal 9 2 2 4 4 4 2" xfId="12723" xr:uid="{00000000-0005-0000-0000-00003FB10000}"/>
    <cellStyle name="Normal 9 2 2 4 4 4 2 2" xfId="30076" xr:uid="{00000000-0005-0000-0000-000040B10000}"/>
    <cellStyle name="Normal 9 2 2 4 4 4 2 3" xfId="47422" xr:uid="{00000000-0005-0000-0000-000041B10000}"/>
    <cellStyle name="Normal 9 2 2 4 4 4 3" xfId="21403" xr:uid="{00000000-0005-0000-0000-000042B10000}"/>
    <cellStyle name="Normal 9 2 2 4 4 4 4" xfId="38749" xr:uid="{00000000-0005-0000-0000-000043B10000}"/>
    <cellStyle name="Normal 9 2 2 4 4 5" xfId="9097" xr:uid="{00000000-0005-0000-0000-000044B10000}"/>
    <cellStyle name="Normal 9 2 2 4 4 5 2" xfId="26450" xr:uid="{00000000-0005-0000-0000-000045B10000}"/>
    <cellStyle name="Normal 9 2 2 4 4 5 3" xfId="43796" xr:uid="{00000000-0005-0000-0000-000046B10000}"/>
    <cellStyle name="Normal 9 2 2 4 4 6" xfId="17777" xr:uid="{00000000-0005-0000-0000-000047B10000}"/>
    <cellStyle name="Normal 9 2 2 4 4 7" xfId="35123" xr:uid="{00000000-0005-0000-0000-000048B10000}"/>
    <cellStyle name="Normal 9 2 2 4 5" xfId="1992" xr:uid="{00000000-0005-0000-0000-000049B10000}"/>
    <cellStyle name="Normal 9 2 2 4 5 2" xfId="7774" xr:uid="{00000000-0005-0000-0000-00004AB10000}"/>
    <cellStyle name="Normal 9 2 2 4 5 2 2" xfId="16447" xr:uid="{00000000-0005-0000-0000-00004BB10000}"/>
    <cellStyle name="Normal 9 2 2 4 5 2 2 2" xfId="33800" xr:uid="{00000000-0005-0000-0000-00004CB10000}"/>
    <cellStyle name="Normal 9 2 2 4 5 2 2 3" xfId="51146" xr:uid="{00000000-0005-0000-0000-00004DB10000}"/>
    <cellStyle name="Normal 9 2 2 4 5 2 3" xfId="25127" xr:uid="{00000000-0005-0000-0000-00004EB10000}"/>
    <cellStyle name="Normal 9 2 2 4 5 2 4" xfId="42473" xr:uid="{00000000-0005-0000-0000-00004FB10000}"/>
    <cellStyle name="Normal 9 2 2 4 5 3" xfId="3805" xr:uid="{00000000-0005-0000-0000-000050B10000}"/>
    <cellStyle name="Normal 9 2 2 4 5 3 2" xfId="12478" xr:uid="{00000000-0005-0000-0000-000051B10000}"/>
    <cellStyle name="Normal 9 2 2 4 5 3 2 2" xfId="29831" xr:uid="{00000000-0005-0000-0000-000052B10000}"/>
    <cellStyle name="Normal 9 2 2 4 5 3 2 3" xfId="47177" xr:uid="{00000000-0005-0000-0000-000053B10000}"/>
    <cellStyle name="Normal 9 2 2 4 5 3 3" xfId="21158" xr:uid="{00000000-0005-0000-0000-000054B10000}"/>
    <cellStyle name="Normal 9 2 2 4 5 3 4" xfId="38504" xr:uid="{00000000-0005-0000-0000-000055B10000}"/>
    <cellStyle name="Normal 9 2 2 4 5 4" xfId="10665" xr:uid="{00000000-0005-0000-0000-000056B10000}"/>
    <cellStyle name="Normal 9 2 2 4 5 4 2" xfId="28018" xr:uid="{00000000-0005-0000-0000-000057B10000}"/>
    <cellStyle name="Normal 9 2 2 4 5 4 3" xfId="45364" xr:uid="{00000000-0005-0000-0000-000058B10000}"/>
    <cellStyle name="Normal 9 2 2 4 5 5" xfId="19345" xr:uid="{00000000-0005-0000-0000-000059B10000}"/>
    <cellStyle name="Normal 9 2 2 4 5 6" xfId="36691" xr:uid="{00000000-0005-0000-0000-00005AB10000}"/>
    <cellStyle name="Normal 9 2 2 4 6" xfId="1159" xr:uid="{00000000-0005-0000-0000-00005BB10000}"/>
    <cellStyle name="Normal 9 2 2 4 6 2" xfId="6941" xr:uid="{00000000-0005-0000-0000-00005CB10000}"/>
    <cellStyle name="Normal 9 2 2 4 6 2 2" xfId="15614" xr:uid="{00000000-0005-0000-0000-00005DB10000}"/>
    <cellStyle name="Normal 9 2 2 4 6 2 2 2" xfId="32967" xr:uid="{00000000-0005-0000-0000-00005EB10000}"/>
    <cellStyle name="Normal 9 2 2 4 6 2 2 3" xfId="50313" xr:uid="{00000000-0005-0000-0000-00005FB10000}"/>
    <cellStyle name="Normal 9 2 2 4 6 2 3" xfId="24294" xr:uid="{00000000-0005-0000-0000-000060B10000}"/>
    <cellStyle name="Normal 9 2 2 4 6 2 4" xfId="41640" xr:uid="{00000000-0005-0000-0000-000061B10000}"/>
    <cellStyle name="Normal 9 2 2 4 6 3" xfId="4785" xr:uid="{00000000-0005-0000-0000-000062B10000}"/>
    <cellStyle name="Normal 9 2 2 4 6 3 2" xfId="13458" xr:uid="{00000000-0005-0000-0000-000063B10000}"/>
    <cellStyle name="Normal 9 2 2 4 6 3 2 2" xfId="30811" xr:uid="{00000000-0005-0000-0000-000064B10000}"/>
    <cellStyle name="Normal 9 2 2 4 6 3 2 3" xfId="48157" xr:uid="{00000000-0005-0000-0000-000065B10000}"/>
    <cellStyle name="Normal 9 2 2 4 6 3 3" xfId="22138" xr:uid="{00000000-0005-0000-0000-000066B10000}"/>
    <cellStyle name="Normal 9 2 2 4 6 3 4" xfId="39484" xr:uid="{00000000-0005-0000-0000-000067B10000}"/>
    <cellStyle name="Normal 9 2 2 4 6 4" xfId="9832" xr:uid="{00000000-0005-0000-0000-000068B10000}"/>
    <cellStyle name="Normal 9 2 2 4 6 4 2" xfId="27185" xr:uid="{00000000-0005-0000-0000-000069B10000}"/>
    <cellStyle name="Normal 9 2 2 4 6 4 3" xfId="44531" xr:uid="{00000000-0005-0000-0000-00006AB10000}"/>
    <cellStyle name="Normal 9 2 2 4 6 5" xfId="18512" xr:uid="{00000000-0005-0000-0000-00006BB10000}"/>
    <cellStyle name="Normal 9 2 2 4 6 6" xfId="35858" xr:uid="{00000000-0005-0000-0000-00006CB10000}"/>
    <cellStyle name="Normal 9 2 2 4 7" xfId="5961" xr:uid="{00000000-0005-0000-0000-00006DB10000}"/>
    <cellStyle name="Normal 9 2 2 4 7 2" xfId="14634" xr:uid="{00000000-0005-0000-0000-00006EB10000}"/>
    <cellStyle name="Normal 9 2 2 4 7 2 2" xfId="31987" xr:uid="{00000000-0005-0000-0000-00006FB10000}"/>
    <cellStyle name="Normal 9 2 2 4 7 2 3" xfId="49333" xr:uid="{00000000-0005-0000-0000-000070B10000}"/>
    <cellStyle name="Normal 9 2 2 4 7 3" xfId="23314" xr:uid="{00000000-0005-0000-0000-000071B10000}"/>
    <cellStyle name="Normal 9 2 2 4 7 4" xfId="40660" xr:uid="{00000000-0005-0000-0000-000072B10000}"/>
    <cellStyle name="Normal 9 2 2 4 8" xfId="2972" xr:uid="{00000000-0005-0000-0000-000073B10000}"/>
    <cellStyle name="Normal 9 2 2 4 8 2" xfId="11645" xr:uid="{00000000-0005-0000-0000-000074B10000}"/>
    <cellStyle name="Normal 9 2 2 4 8 2 2" xfId="28998" xr:uid="{00000000-0005-0000-0000-000075B10000}"/>
    <cellStyle name="Normal 9 2 2 4 8 2 3" xfId="46344" xr:uid="{00000000-0005-0000-0000-000076B10000}"/>
    <cellStyle name="Normal 9 2 2 4 8 3" xfId="20325" xr:uid="{00000000-0005-0000-0000-000077B10000}"/>
    <cellStyle name="Normal 9 2 2 4 8 4" xfId="37671" xr:uid="{00000000-0005-0000-0000-000078B10000}"/>
    <cellStyle name="Normal 9 2 2 4 9" xfId="8852" xr:uid="{00000000-0005-0000-0000-000079B10000}"/>
    <cellStyle name="Normal 9 2 2 4 9 2" xfId="26205" xr:uid="{00000000-0005-0000-0000-00007AB10000}"/>
    <cellStyle name="Normal 9 2 2 4 9 3" xfId="43551" xr:uid="{00000000-0005-0000-0000-00007BB10000}"/>
    <cellStyle name="Normal 9 2 2 5" xfId="277" xr:uid="{00000000-0005-0000-0000-00007CB10000}"/>
    <cellStyle name="Normal 9 2 2 5 10" xfId="34976" xr:uid="{00000000-0005-0000-0000-00007DB10000}"/>
    <cellStyle name="Normal 9 2 2 5 2" xfId="1012" xr:uid="{00000000-0005-0000-0000-00007EB10000}"/>
    <cellStyle name="Normal 9 2 2 5 2 2" xfId="2825" xr:uid="{00000000-0005-0000-0000-00007FB10000}"/>
    <cellStyle name="Normal 9 2 2 5 2 2 2" xfId="8607" xr:uid="{00000000-0005-0000-0000-000080B10000}"/>
    <cellStyle name="Normal 9 2 2 5 2 2 2 2" xfId="17280" xr:uid="{00000000-0005-0000-0000-000081B10000}"/>
    <cellStyle name="Normal 9 2 2 5 2 2 2 2 2" xfId="34633" xr:uid="{00000000-0005-0000-0000-000082B10000}"/>
    <cellStyle name="Normal 9 2 2 5 2 2 2 2 3" xfId="51979" xr:uid="{00000000-0005-0000-0000-000083B10000}"/>
    <cellStyle name="Normal 9 2 2 5 2 2 2 3" xfId="25960" xr:uid="{00000000-0005-0000-0000-000084B10000}"/>
    <cellStyle name="Normal 9 2 2 5 2 2 2 4" xfId="43306" xr:uid="{00000000-0005-0000-0000-000085B10000}"/>
    <cellStyle name="Normal 9 2 2 5 2 2 3" xfId="4638" xr:uid="{00000000-0005-0000-0000-000086B10000}"/>
    <cellStyle name="Normal 9 2 2 5 2 2 3 2" xfId="13311" xr:uid="{00000000-0005-0000-0000-000087B10000}"/>
    <cellStyle name="Normal 9 2 2 5 2 2 3 2 2" xfId="30664" xr:uid="{00000000-0005-0000-0000-000088B10000}"/>
    <cellStyle name="Normal 9 2 2 5 2 2 3 2 3" xfId="48010" xr:uid="{00000000-0005-0000-0000-000089B10000}"/>
    <cellStyle name="Normal 9 2 2 5 2 2 3 3" xfId="21991" xr:uid="{00000000-0005-0000-0000-00008AB10000}"/>
    <cellStyle name="Normal 9 2 2 5 2 2 3 4" xfId="39337" xr:uid="{00000000-0005-0000-0000-00008BB10000}"/>
    <cellStyle name="Normal 9 2 2 5 2 2 4" xfId="11498" xr:uid="{00000000-0005-0000-0000-00008CB10000}"/>
    <cellStyle name="Normal 9 2 2 5 2 2 4 2" xfId="28851" xr:uid="{00000000-0005-0000-0000-00008DB10000}"/>
    <cellStyle name="Normal 9 2 2 5 2 2 4 3" xfId="46197" xr:uid="{00000000-0005-0000-0000-00008EB10000}"/>
    <cellStyle name="Normal 9 2 2 5 2 2 5" xfId="20178" xr:uid="{00000000-0005-0000-0000-00008FB10000}"/>
    <cellStyle name="Normal 9 2 2 5 2 2 6" xfId="37524" xr:uid="{00000000-0005-0000-0000-000090B10000}"/>
    <cellStyle name="Normal 9 2 2 5 2 3" xfId="1747" xr:uid="{00000000-0005-0000-0000-000091B10000}"/>
    <cellStyle name="Normal 9 2 2 5 2 3 2" xfId="7529" xr:uid="{00000000-0005-0000-0000-000092B10000}"/>
    <cellStyle name="Normal 9 2 2 5 2 3 2 2" xfId="16202" xr:uid="{00000000-0005-0000-0000-000093B10000}"/>
    <cellStyle name="Normal 9 2 2 5 2 3 2 2 2" xfId="33555" xr:uid="{00000000-0005-0000-0000-000094B10000}"/>
    <cellStyle name="Normal 9 2 2 5 2 3 2 2 3" xfId="50901" xr:uid="{00000000-0005-0000-0000-000095B10000}"/>
    <cellStyle name="Normal 9 2 2 5 2 3 2 3" xfId="24882" xr:uid="{00000000-0005-0000-0000-000096B10000}"/>
    <cellStyle name="Normal 9 2 2 5 2 3 2 4" xfId="42228" xr:uid="{00000000-0005-0000-0000-000097B10000}"/>
    <cellStyle name="Normal 9 2 2 5 2 3 3" xfId="5373" xr:uid="{00000000-0005-0000-0000-000098B10000}"/>
    <cellStyle name="Normal 9 2 2 5 2 3 3 2" xfId="14046" xr:uid="{00000000-0005-0000-0000-000099B10000}"/>
    <cellStyle name="Normal 9 2 2 5 2 3 3 2 2" xfId="31399" xr:uid="{00000000-0005-0000-0000-00009AB10000}"/>
    <cellStyle name="Normal 9 2 2 5 2 3 3 2 3" xfId="48745" xr:uid="{00000000-0005-0000-0000-00009BB10000}"/>
    <cellStyle name="Normal 9 2 2 5 2 3 3 3" xfId="22726" xr:uid="{00000000-0005-0000-0000-00009CB10000}"/>
    <cellStyle name="Normal 9 2 2 5 2 3 3 4" xfId="40072" xr:uid="{00000000-0005-0000-0000-00009DB10000}"/>
    <cellStyle name="Normal 9 2 2 5 2 3 4" xfId="10420" xr:uid="{00000000-0005-0000-0000-00009EB10000}"/>
    <cellStyle name="Normal 9 2 2 5 2 3 4 2" xfId="27773" xr:uid="{00000000-0005-0000-0000-00009FB10000}"/>
    <cellStyle name="Normal 9 2 2 5 2 3 4 3" xfId="45119" xr:uid="{00000000-0005-0000-0000-0000A0B10000}"/>
    <cellStyle name="Normal 9 2 2 5 2 3 5" xfId="19100" xr:uid="{00000000-0005-0000-0000-0000A1B10000}"/>
    <cellStyle name="Normal 9 2 2 5 2 3 6" xfId="36446" xr:uid="{00000000-0005-0000-0000-0000A2B10000}"/>
    <cellStyle name="Normal 9 2 2 5 2 4" xfId="6794" xr:uid="{00000000-0005-0000-0000-0000A3B10000}"/>
    <cellStyle name="Normal 9 2 2 5 2 4 2" xfId="15467" xr:uid="{00000000-0005-0000-0000-0000A4B10000}"/>
    <cellStyle name="Normal 9 2 2 5 2 4 2 2" xfId="32820" xr:uid="{00000000-0005-0000-0000-0000A5B10000}"/>
    <cellStyle name="Normal 9 2 2 5 2 4 2 3" xfId="50166" xr:uid="{00000000-0005-0000-0000-0000A6B10000}"/>
    <cellStyle name="Normal 9 2 2 5 2 4 3" xfId="24147" xr:uid="{00000000-0005-0000-0000-0000A7B10000}"/>
    <cellStyle name="Normal 9 2 2 5 2 4 4" xfId="41493" xr:uid="{00000000-0005-0000-0000-0000A8B10000}"/>
    <cellStyle name="Normal 9 2 2 5 2 5" xfId="3560" xr:uid="{00000000-0005-0000-0000-0000A9B10000}"/>
    <cellStyle name="Normal 9 2 2 5 2 5 2" xfId="12233" xr:uid="{00000000-0005-0000-0000-0000AAB10000}"/>
    <cellStyle name="Normal 9 2 2 5 2 5 2 2" xfId="29586" xr:uid="{00000000-0005-0000-0000-0000ABB10000}"/>
    <cellStyle name="Normal 9 2 2 5 2 5 2 3" xfId="46932" xr:uid="{00000000-0005-0000-0000-0000ACB10000}"/>
    <cellStyle name="Normal 9 2 2 5 2 5 3" xfId="20913" xr:uid="{00000000-0005-0000-0000-0000ADB10000}"/>
    <cellStyle name="Normal 9 2 2 5 2 5 4" xfId="38259" xr:uid="{00000000-0005-0000-0000-0000AEB10000}"/>
    <cellStyle name="Normal 9 2 2 5 2 6" xfId="9685" xr:uid="{00000000-0005-0000-0000-0000AFB10000}"/>
    <cellStyle name="Normal 9 2 2 5 2 6 2" xfId="27038" xr:uid="{00000000-0005-0000-0000-0000B0B10000}"/>
    <cellStyle name="Normal 9 2 2 5 2 6 3" xfId="44384" xr:uid="{00000000-0005-0000-0000-0000B1B10000}"/>
    <cellStyle name="Normal 9 2 2 5 2 7" xfId="18365" xr:uid="{00000000-0005-0000-0000-0000B2B10000}"/>
    <cellStyle name="Normal 9 2 2 5 2 8" xfId="35711" xr:uid="{00000000-0005-0000-0000-0000B3B10000}"/>
    <cellStyle name="Normal 9 2 2 5 3" xfId="522" xr:uid="{00000000-0005-0000-0000-0000B4B10000}"/>
    <cellStyle name="Normal 9 2 2 5 3 2" xfId="2335" xr:uid="{00000000-0005-0000-0000-0000B5B10000}"/>
    <cellStyle name="Normal 9 2 2 5 3 2 2" xfId="8117" xr:uid="{00000000-0005-0000-0000-0000B6B10000}"/>
    <cellStyle name="Normal 9 2 2 5 3 2 2 2" xfId="16790" xr:uid="{00000000-0005-0000-0000-0000B7B10000}"/>
    <cellStyle name="Normal 9 2 2 5 3 2 2 2 2" xfId="34143" xr:uid="{00000000-0005-0000-0000-0000B8B10000}"/>
    <cellStyle name="Normal 9 2 2 5 3 2 2 2 3" xfId="51489" xr:uid="{00000000-0005-0000-0000-0000B9B10000}"/>
    <cellStyle name="Normal 9 2 2 5 3 2 2 3" xfId="25470" xr:uid="{00000000-0005-0000-0000-0000BAB10000}"/>
    <cellStyle name="Normal 9 2 2 5 3 2 2 4" xfId="42816" xr:uid="{00000000-0005-0000-0000-0000BBB10000}"/>
    <cellStyle name="Normal 9 2 2 5 3 2 3" xfId="5618" xr:uid="{00000000-0005-0000-0000-0000BCB10000}"/>
    <cellStyle name="Normal 9 2 2 5 3 2 3 2" xfId="14291" xr:uid="{00000000-0005-0000-0000-0000BDB10000}"/>
    <cellStyle name="Normal 9 2 2 5 3 2 3 2 2" xfId="31644" xr:uid="{00000000-0005-0000-0000-0000BEB10000}"/>
    <cellStyle name="Normal 9 2 2 5 3 2 3 2 3" xfId="48990" xr:uid="{00000000-0005-0000-0000-0000BFB10000}"/>
    <cellStyle name="Normal 9 2 2 5 3 2 3 3" xfId="22971" xr:uid="{00000000-0005-0000-0000-0000C0B10000}"/>
    <cellStyle name="Normal 9 2 2 5 3 2 3 4" xfId="40317" xr:uid="{00000000-0005-0000-0000-0000C1B10000}"/>
    <cellStyle name="Normal 9 2 2 5 3 2 4" xfId="11008" xr:uid="{00000000-0005-0000-0000-0000C2B10000}"/>
    <cellStyle name="Normal 9 2 2 5 3 2 4 2" xfId="28361" xr:uid="{00000000-0005-0000-0000-0000C3B10000}"/>
    <cellStyle name="Normal 9 2 2 5 3 2 4 3" xfId="45707" xr:uid="{00000000-0005-0000-0000-0000C4B10000}"/>
    <cellStyle name="Normal 9 2 2 5 3 2 5" xfId="19688" xr:uid="{00000000-0005-0000-0000-0000C5B10000}"/>
    <cellStyle name="Normal 9 2 2 5 3 2 6" xfId="37034" xr:uid="{00000000-0005-0000-0000-0000C6B10000}"/>
    <cellStyle name="Normal 9 2 2 5 3 3" xfId="6304" xr:uid="{00000000-0005-0000-0000-0000C7B10000}"/>
    <cellStyle name="Normal 9 2 2 5 3 3 2" xfId="14977" xr:uid="{00000000-0005-0000-0000-0000C8B10000}"/>
    <cellStyle name="Normal 9 2 2 5 3 3 2 2" xfId="32330" xr:uid="{00000000-0005-0000-0000-0000C9B10000}"/>
    <cellStyle name="Normal 9 2 2 5 3 3 2 3" xfId="49676" xr:uid="{00000000-0005-0000-0000-0000CAB10000}"/>
    <cellStyle name="Normal 9 2 2 5 3 3 3" xfId="23657" xr:uid="{00000000-0005-0000-0000-0000CBB10000}"/>
    <cellStyle name="Normal 9 2 2 5 3 3 4" xfId="41003" xr:uid="{00000000-0005-0000-0000-0000CCB10000}"/>
    <cellStyle name="Normal 9 2 2 5 3 4" xfId="4148" xr:uid="{00000000-0005-0000-0000-0000CDB10000}"/>
    <cellStyle name="Normal 9 2 2 5 3 4 2" xfId="12821" xr:uid="{00000000-0005-0000-0000-0000CEB10000}"/>
    <cellStyle name="Normal 9 2 2 5 3 4 2 2" xfId="30174" xr:uid="{00000000-0005-0000-0000-0000CFB10000}"/>
    <cellStyle name="Normal 9 2 2 5 3 4 2 3" xfId="47520" xr:uid="{00000000-0005-0000-0000-0000D0B10000}"/>
    <cellStyle name="Normal 9 2 2 5 3 4 3" xfId="21501" xr:uid="{00000000-0005-0000-0000-0000D1B10000}"/>
    <cellStyle name="Normal 9 2 2 5 3 4 4" xfId="38847" xr:uid="{00000000-0005-0000-0000-0000D2B10000}"/>
    <cellStyle name="Normal 9 2 2 5 3 5" xfId="9195" xr:uid="{00000000-0005-0000-0000-0000D3B10000}"/>
    <cellStyle name="Normal 9 2 2 5 3 5 2" xfId="26548" xr:uid="{00000000-0005-0000-0000-0000D4B10000}"/>
    <cellStyle name="Normal 9 2 2 5 3 5 3" xfId="43894" xr:uid="{00000000-0005-0000-0000-0000D5B10000}"/>
    <cellStyle name="Normal 9 2 2 5 3 6" xfId="17875" xr:uid="{00000000-0005-0000-0000-0000D6B10000}"/>
    <cellStyle name="Normal 9 2 2 5 3 7" xfId="35221" xr:uid="{00000000-0005-0000-0000-0000D7B10000}"/>
    <cellStyle name="Normal 9 2 2 5 4" xfId="2090" xr:uid="{00000000-0005-0000-0000-0000D8B10000}"/>
    <cellStyle name="Normal 9 2 2 5 4 2" xfId="7872" xr:uid="{00000000-0005-0000-0000-0000D9B10000}"/>
    <cellStyle name="Normal 9 2 2 5 4 2 2" xfId="16545" xr:uid="{00000000-0005-0000-0000-0000DAB10000}"/>
    <cellStyle name="Normal 9 2 2 5 4 2 2 2" xfId="33898" xr:uid="{00000000-0005-0000-0000-0000DBB10000}"/>
    <cellStyle name="Normal 9 2 2 5 4 2 2 3" xfId="51244" xr:uid="{00000000-0005-0000-0000-0000DCB10000}"/>
    <cellStyle name="Normal 9 2 2 5 4 2 3" xfId="25225" xr:uid="{00000000-0005-0000-0000-0000DDB10000}"/>
    <cellStyle name="Normal 9 2 2 5 4 2 4" xfId="42571" xr:uid="{00000000-0005-0000-0000-0000DEB10000}"/>
    <cellStyle name="Normal 9 2 2 5 4 3" xfId="3903" xr:uid="{00000000-0005-0000-0000-0000DFB10000}"/>
    <cellStyle name="Normal 9 2 2 5 4 3 2" xfId="12576" xr:uid="{00000000-0005-0000-0000-0000E0B10000}"/>
    <cellStyle name="Normal 9 2 2 5 4 3 2 2" xfId="29929" xr:uid="{00000000-0005-0000-0000-0000E1B10000}"/>
    <cellStyle name="Normal 9 2 2 5 4 3 2 3" xfId="47275" xr:uid="{00000000-0005-0000-0000-0000E2B10000}"/>
    <cellStyle name="Normal 9 2 2 5 4 3 3" xfId="21256" xr:uid="{00000000-0005-0000-0000-0000E3B10000}"/>
    <cellStyle name="Normal 9 2 2 5 4 3 4" xfId="38602" xr:uid="{00000000-0005-0000-0000-0000E4B10000}"/>
    <cellStyle name="Normal 9 2 2 5 4 4" xfId="10763" xr:uid="{00000000-0005-0000-0000-0000E5B10000}"/>
    <cellStyle name="Normal 9 2 2 5 4 4 2" xfId="28116" xr:uid="{00000000-0005-0000-0000-0000E6B10000}"/>
    <cellStyle name="Normal 9 2 2 5 4 4 3" xfId="45462" xr:uid="{00000000-0005-0000-0000-0000E7B10000}"/>
    <cellStyle name="Normal 9 2 2 5 4 5" xfId="19443" xr:uid="{00000000-0005-0000-0000-0000E8B10000}"/>
    <cellStyle name="Normal 9 2 2 5 4 6" xfId="36789" xr:uid="{00000000-0005-0000-0000-0000E9B10000}"/>
    <cellStyle name="Normal 9 2 2 5 5" xfId="1257" xr:uid="{00000000-0005-0000-0000-0000EAB10000}"/>
    <cellStyle name="Normal 9 2 2 5 5 2" xfId="7039" xr:uid="{00000000-0005-0000-0000-0000EBB10000}"/>
    <cellStyle name="Normal 9 2 2 5 5 2 2" xfId="15712" xr:uid="{00000000-0005-0000-0000-0000ECB10000}"/>
    <cellStyle name="Normal 9 2 2 5 5 2 2 2" xfId="33065" xr:uid="{00000000-0005-0000-0000-0000EDB10000}"/>
    <cellStyle name="Normal 9 2 2 5 5 2 2 3" xfId="50411" xr:uid="{00000000-0005-0000-0000-0000EEB10000}"/>
    <cellStyle name="Normal 9 2 2 5 5 2 3" xfId="24392" xr:uid="{00000000-0005-0000-0000-0000EFB10000}"/>
    <cellStyle name="Normal 9 2 2 5 5 2 4" xfId="41738" xr:uid="{00000000-0005-0000-0000-0000F0B10000}"/>
    <cellStyle name="Normal 9 2 2 5 5 3" xfId="4883" xr:uid="{00000000-0005-0000-0000-0000F1B10000}"/>
    <cellStyle name="Normal 9 2 2 5 5 3 2" xfId="13556" xr:uid="{00000000-0005-0000-0000-0000F2B10000}"/>
    <cellStyle name="Normal 9 2 2 5 5 3 2 2" xfId="30909" xr:uid="{00000000-0005-0000-0000-0000F3B10000}"/>
    <cellStyle name="Normal 9 2 2 5 5 3 2 3" xfId="48255" xr:uid="{00000000-0005-0000-0000-0000F4B10000}"/>
    <cellStyle name="Normal 9 2 2 5 5 3 3" xfId="22236" xr:uid="{00000000-0005-0000-0000-0000F5B10000}"/>
    <cellStyle name="Normal 9 2 2 5 5 3 4" xfId="39582" xr:uid="{00000000-0005-0000-0000-0000F6B10000}"/>
    <cellStyle name="Normal 9 2 2 5 5 4" xfId="9930" xr:uid="{00000000-0005-0000-0000-0000F7B10000}"/>
    <cellStyle name="Normal 9 2 2 5 5 4 2" xfId="27283" xr:uid="{00000000-0005-0000-0000-0000F8B10000}"/>
    <cellStyle name="Normal 9 2 2 5 5 4 3" xfId="44629" xr:uid="{00000000-0005-0000-0000-0000F9B10000}"/>
    <cellStyle name="Normal 9 2 2 5 5 5" xfId="18610" xr:uid="{00000000-0005-0000-0000-0000FAB10000}"/>
    <cellStyle name="Normal 9 2 2 5 5 6" xfId="35956" xr:uid="{00000000-0005-0000-0000-0000FBB10000}"/>
    <cellStyle name="Normal 9 2 2 5 6" xfId="6059" xr:uid="{00000000-0005-0000-0000-0000FCB10000}"/>
    <cellStyle name="Normal 9 2 2 5 6 2" xfId="14732" xr:uid="{00000000-0005-0000-0000-0000FDB10000}"/>
    <cellStyle name="Normal 9 2 2 5 6 2 2" xfId="32085" xr:uid="{00000000-0005-0000-0000-0000FEB10000}"/>
    <cellStyle name="Normal 9 2 2 5 6 2 3" xfId="49431" xr:uid="{00000000-0005-0000-0000-0000FFB10000}"/>
    <cellStyle name="Normal 9 2 2 5 6 3" xfId="23412" xr:uid="{00000000-0005-0000-0000-000000B20000}"/>
    <cellStyle name="Normal 9 2 2 5 6 4" xfId="40758" xr:uid="{00000000-0005-0000-0000-000001B20000}"/>
    <cellStyle name="Normal 9 2 2 5 7" xfId="3070" xr:uid="{00000000-0005-0000-0000-000002B20000}"/>
    <cellStyle name="Normal 9 2 2 5 7 2" xfId="11743" xr:uid="{00000000-0005-0000-0000-000003B20000}"/>
    <cellStyle name="Normal 9 2 2 5 7 2 2" xfId="29096" xr:uid="{00000000-0005-0000-0000-000004B20000}"/>
    <cellStyle name="Normal 9 2 2 5 7 2 3" xfId="46442" xr:uid="{00000000-0005-0000-0000-000005B20000}"/>
    <cellStyle name="Normal 9 2 2 5 7 3" xfId="20423" xr:uid="{00000000-0005-0000-0000-000006B20000}"/>
    <cellStyle name="Normal 9 2 2 5 7 4" xfId="37769" xr:uid="{00000000-0005-0000-0000-000007B20000}"/>
    <cellStyle name="Normal 9 2 2 5 8" xfId="8950" xr:uid="{00000000-0005-0000-0000-000008B20000}"/>
    <cellStyle name="Normal 9 2 2 5 8 2" xfId="26303" xr:uid="{00000000-0005-0000-0000-000009B20000}"/>
    <cellStyle name="Normal 9 2 2 5 8 3" xfId="43649" xr:uid="{00000000-0005-0000-0000-00000AB20000}"/>
    <cellStyle name="Normal 9 2 2 5 9" xfId="17630" xr:uid="{00000000-0005-0000-0000-00000BB20000}"/>
    <cellStyle name="Normal 9 2 2 6" xfId="130" xr:uid="{00000000-0005-0000-0000-00000CB20000}"/>
    <cellStyle name="Normal 9 2 2 6 10" xfId="34829" xr:uid="{00000000-0005-0000-0000-00000DB20000}"/>
    <cellStyle name="Normal 9 2 2 6 2" xfId="865" xr:uid="{00000000-0005-0000-0000-00000EB20000}"/>
    <cellStyle name="Normal 9 2 2 6 2 2" xfId="2678" xr:uid="{00000000-0005-0000-0000-00000FB20000}"/>
    <cellStyle name="Normal 9 2 2 6 2 2 2" xfId="8460" xr:uid="{00000000-0005-0000-0000-000010B20000}"/>
    <cellStyle name="Normal 9 2 2 6 2 2 2 2" xfId="17133" xr:uid="{00000000-0005-0000-0000-000011B20000}"/>
    <cellStyle name="Normal 9 2 2 6 2 2 2 2 2" xfId="34486" xr:uid="{00000000-0005-0000-0000-000012B20000}"/>
    <cellStyle name="Normal 9 2 2 6 2 2 2 2 3" xfId="51832" xr:uid="{00000000-0005-0000-0000-000013B20000}"/>
    <cellStyle name="Normal 9 2 2 6 2 2 2 3" xfId="25813" xr:uid="{00000000-0005-0000-0000-000014B20000}"/>
    <cellStyle name="Normal 9 2 2 6 2 2 2 4" xfId="43159" xr:uid="{00000000-0005-0000-0000-000015B20000}"/>
    <cellStyle name="Normal 9 2 2 6 2 2 3" xfId="4491" xr:uid="{00000000-0005-0000-0000-000016B20000}"/>
    <cellStyle name="Normal 9 2 2 6 2 2 3 2" xfId="13164" xr:uid="{00000000-0005-0000-0000-000017B20000}"/>
    <cellStyle name="Normal 9 2 2 6 2 2 3 2 2" xfId="30517" xr:uid="{00000000-0005-0000-0000-000018B20000}"/>
    <cellStyle name="Normal 9 2 2 6 2 2 3 2 3" xfId="47863" xr:uid="{00000000-0005-0000-0000-000019B20000}"/>
    <cellStyle name="Normal 9 2 2 6 2 2 3 3" xfId="21844" xr:uid="{00000000-0005-0000-0000-00001AB20000}"/>
    <cellStyle name="Normal 9 2 2 6 2 2 3 4" xfId="39190" xr:uid="{00000000-0005-0000-0000-00001BB20000}"/>
    <cellStyle name="Normal 9 2 2 6 2 2 4" xfId="11351" xr:uid="{00000000-0005-0000-0000-00001CB20000}"/>
    <cellStyle name="Normal 9 2 2 6 2 2 4 2" xfId="28704" xr:uid="{00000000-0005-0000-0000-00001DB20000}"/>
    <cellStyle name="Normal 9 2 2 6 2 2 4 3" xfId="46050" xr:uid="{00000000-0005-0000-0000-00001EB20000}"/>
    <cellStyle name="Normal 9 2 2 6 2 2 5" xfId="20031" xr:uid="{00000000-0005-0000-0000-00001FB20000}"/>
    <cellStyle name="Normal 9 2 2 6 2 2 6" xfId="37377" xr:uid="{00000000-0005-0000-0000-000020B20000}"/>
    <cellStyle name="Normal 9 2 2 6 2 3" xfId="1600" xr:uid="{00000000-0005-0000-0000-000021B20000}"/>
    <cellStyle name="Normal 9 2 2 6 2 3 2" xfId="7382" xr:uid="{00000000-0005-0000-0000-000022B20000}"/>
    <cellStyle name="Normal 9 2 2 6 2 3 2 2" xfId="16055" xr:uid="{00000000-0005-0000-0000-000023B20000}"/>
    <cellStyle name="Normal 9 2 2 6 2 3 2 2 2" xfId="33408" xr:uid="{00000000-0005-0000-0000-000024B20000}"/>
    <cellStyle name="Normal 9 2 2 6 2 3 2 2 3" xfId="50754" xr:uid="{00000000-0005-0000-0000-000025B20000}"/>
    <cellStyle name="Normal 9 2 2 6 2 3 2 3" xfId="24735" xr:uid="{00000000-0005-0000-0000-000026B20000}"/>
    <cellStyle name="Normal 9 2 2 6 2 3 2 4" xfId="42081" xr:uid="{00000000-0005-0000-0000-000027B20000}"/>
    <cellStyle name="Normal 9 2 2 6 2 3 3" xfId="5226" xr:uid="{00000000-0005-0000-0000-000028B20000}"/>
    <cellStyle name="Normal 9 2 2 6 2 3 3 2" xfId="13899" xr:uid="{00000000-0005-0000-0000-000029B20000}"/>
    <cellStyle name="Normal 9 2 2 6 2 3 3 2 2" xfId="31252" xr:uid="{00000000-0005-0000-0000-00002AB20000}"/>
    <cellStyle name="Normal 9 2 2 6 2 3 3 2 3" xfId="48598" xr:uid="{00000000-0005-0000-0000-00002BB20000}"/>
    <cellStyle name="Normal 9 2 2 6 2 3 3 3" xfId="22579" xr:uid="{00000000-0005-0000-0000-00002CB20000}"/>
    <cellStyle name="Normal 9 2 2 6 2 3 3 4" xfId="39925" xr:uid="{00000000-0005-0000-0000-00002DB20000}"/>
    <cellStyle name="Normal 9 2 2 6 2 3 4" xfId="10273" xr:uid="{00000000-0005-0000-0000-00002EB20000}"/>
    <cellStyle name="Normal 9 2 2 6 2 3 4 2" xfId="27626" xr:uid="{00000000-0005-0000-0000-00002FB20000}"/>
    <cellStyle name="Normal 9 2 2 6 2 3 4 3" xfId="44972" xr:uid="{00000000-0005-0000-0000-000030B20000}"/>
    <cellStyle name="Normal 9 2 2 6 2 3 5" xfId="18953" xr:uid="{00000000-0005-0000-0000-000031B20000}"/>
    <cellStyle name="Normal 9 2 2 6 2 3 6" xfId="36299" xr:uid="{00000000-0005-0000-0000-000032B20000}"/>
    <cellStyle name="Normal 9 2 2 6 2 4" xfId="6647" xr:uid="{00000000-0005-0000-0000-000033B20000}"/>
    <cellStyle name="Normal 9 2 2 6 2 4 2" xfId="15320" xr:uid="{00000000-0005-0000-0000-000034B20000}"/>
    <cellStyle name="Normal 9 2 2 6 2 4 2 2" xfId="32673" xr:uid="{00000000-0005-0000-0000-000035B20000}"/>
    <cellStyle name="Normal 9 2 2 6 2 4 2 3" xfId="50019" xr:uid="{00000000-0005-0000-0000-000036B20000}"/>
    <cellStyle name="Normal 9 2 2 6 2 4 3" xfId="24000" xr:uid="{00000000-0005-0000-0000-000037B20000}"/>
    <cellStyle name="Normal 9 2 2 6 2 4 4" xfId="41346" xr:uid="{00000000-0005-0000-0000-000038B20000}"/>
    <cellStyle name="Normal 9 2 2 6 2 5" xfId="3413" xr:uid="{00000000-0005-0000-0000-000039B20000}"/>
    <cellStyle name="Normal 9 2 2 6 2 5 2" xfId="12086" xr:uid="{00000000-0005-0000-0000-00003AB20000}"/>
    <cellStyle name="Normal 9 2 2 6 2 5 2 2" xfId="29439" xr:uid="{00000000-0005-0000-0000-00003BB20000}"/>
    <cellStyle name="Normal 9 2 2 6 2 5 2 3" xfId="46785" xr:uid="{00000000-0005-0000-0000-00003CB20000}"/>
    <cellStyle name="Normal 9 2 2 6 2 5 3" xfId="20766" xr:uid="{00000000-0005-0000-0000-00003DB20000}"/>
    <cellStyle name="Normal 9 2 2 6 2 5 4" xfId="38112" xr:uid="{00000000-0005-0000-0000-00003EB20000}"/>
    <cellStyle name="Normal 9 2 2 6 2 6" xfId="9538" xr:uid="{00000000-0005-0000-0000-00003FB20000}"/>
    <cellStyle name="Normal 9 2 2 6 2 6 2" xfId="26891" xr:uid="{00000000-0005-0000-0000-000040B20000}"/>
    <cellStyle name="Normal 9 2 2 6 2 6 3" xfId="44237" xr:uid="{00000000-0005-0000-0000-000041B20000}"/>
    <cellStyle name="Normal 9 2 2 6 2 7" xfId="18218" xr:uid="{00000000-0005-0000-0000-000042B20000}"/>
    <cellStyle name="Normal 9 2 2 6 2 8" xfId="35564" xr:uid="{00000000-0005-0000-0000-000043B20000}"/>
    <cellStyle name="Normal 9 2 2 6 3" xfId="620" xr:uid="{00000000-0005-0000-0000-000044B20000}"/>
    <cellStyle name="Normal 9 2 2 6 3 2" xfId="2433" xr:uid="{00000000-0005-0000-0000-000045B20000}"/>
    <cellStyle name="Normal 9 2 2 6 3 2 2" xfId="8215" xr:uid="{00000000-0005-0000-0000-000046B20000}"/>
    <cellStyle name="Normal 9 2 2 6 3 2 2 2" xfId="16888" xr:uid="{00000000-0005-0000-0000-000047B20000}"/>
    <cellStyle name="Normal 9 2 2 6 3 2 2 2 2" xfId="34241" xr:uid="{00000000-0005-0000-0000-000048B20000}"/>
    <cellStyle name="Normal 9 2 2 6 3 2 2 2 3" xfId="51587" xr:uid="{00000000-0005-0000-0000-000049B20000}"/>
    <cellStyle name="Normal 9 2 2 6 3 2 2 3" xfId="25568" xr:uid="{00000000-0005-0000-0000-00004AB20000}"/>
    <cellStyle name="Normal 9 2 2 6 3 2 2 4" xfId="42914" xr:uid="{00000000-0005-0000-0000-00004BB20000}"/>
    <cellStyle name="Normal 9 2 2 6 3 2 3" xfId="5716" xr:uid="{00000000-0005-0000-0000-00004CB20000}"/>
    <cellStyle name="Normal 9 2 2 6 3 2 3 2" xfId="14389" xr:uid="{00000000-0005-0000-0000-00004DB20000}"/>
    <cellStyle name="Normal 9 2 2 6 3 2 3 2 2" xfId="31742" xr:uid="{00000000-0005-0000-0000-00004EB20000}"/>
    <cellStyle name="Normal 9 2 2 6 3 2 3 2 3" xfId="49088" xr:uid="{00000000-0005-0000-0000-00004FB20000}"/>
    <cellStyle name="Normal 9 2 2 6 3 2 3 3" xfId="23069" xr:uid="{00000000-0005-0000-0000-000050B20000}"/>
    <cellStyle name="Normal 9 2 2 6 3 2 3 4" xfId="40415" xr:uid="{00000000-0005-0000-0000-000051B20000}"/>
    <cellStyle name="Normal 9 2 2 6 3 2 4" xfId="11106" xr:uid="{00000000-0005-0000-0000-000052B20000}"/>
    <cellStyle name="Normal 9 2 2 6 3 2 4 2" xfId="28459" xr:uid="{00000000-0005-0000-0000-000053B20000}"/>
    <cellStyle name="Normal 9 2 2 6 3 2 4 3" xfId="45805" xr:uid="{00000000-0005-0000-0000-000054B20000}"/>
    <cellStyle name="Normal 9 2 2 6 3 2 5" xfId="19786" xr:uid="{00000000-0005-0000-0000-000055B20000}"/>
    <cellStyle name="Normal 9 2 2 6 3 2 6" xfId="37132" xr:uid="{00000000-0005-0000-0000-000056B20000}"/>
    <cellStyle name="Normal 9 2 2 6 3 3" xfId="6402" xr:uid="{00000000-0005-0000-0000-000057B20000}"/>
    <cellStyle name="Normal 9 2 2 6 3 3 2" xfId="15075" xr:uid="{00000000-0005-0000-0000-000058B20000}"/>
    <cellStyle name="Normal 9 2 2 6 3 3 2 2" xfId="32428" xr:uid="{00000000-0005-0000-0000-000059B20000}"/>
    <cellStyle name="Normal 9 2 2 6 3 3 2 3" xfId="49774" xr:uid="{00000000-0005-0000-0000-00005AB20000}"/>
    <cellStyle name="Normal 9 2 2 6 3 3 3" xfId="23755" xr:uid="{00000000-0005-0000-0000-00005BB20000}"/>
    <cellStyle name="Normal 9 2 2 6 3 3 4" xfId="41101" xr:uid="{00000000-0005-0000-0000-00005CB20000}"/>
    <cellStyle name="Normal 9 2 2 6 3 4" xfId="4246" xr:uid="{00000000-0005-0000-0000-00005DB20000}"/>
    <cellStyle name="Normal 9 2 2 6 3 4 2" xfId="12919" xr:uid="{00000000-0005-0000-0000-00005EB20000}"/>
    <cellStyle name="Normal 9 2 2 6 3 4 2 2" xfId="30272" xr:uid="{00000000-0005-0000-0000-00005FB20000}"/>
    <cellStyle name="Normal 9 2 2 6 3 4 2 3" xfId="47618" xr:uid="{00000000-0005-0000-0000-000060B20000}"/>
    <cellStyle name="Normal 9 2 2 6 3 4 3" xfId="21599" xr:uid="{00000000-0005-0000-0000-000061B20000}"/>
    <cellStyle name="Normal 9 2 2 6 3 4 4" xfId="38945" xr:uid="{00000000-0005-0000-0000-000062B20000}"/>
    <cellStyle name="Normal 9 2 2 6 3 5" xfId="9293" xr:uid="{00000000-0005-0000-0000-000063B20000}"/>
    <cellStyle name="Normal 9 2 2 6 3 5 2" xfId="26646" xr:uid="{00000000-0005-0000-0000-000064B20000}"/>
    <cellStyle name="Normal 9 2 2 6 3 5 3" xfId="43992" xr:uid="{00000000-0005-0000-0000-000065B20000}"/>
    <cellStyle name="Normal 9 2 2 6 3 6" xfId="17973" xr:uid="{00000000-0005-0000-0000-000066B20000}"/>
    <cellStyle name="Normal 9 2 2 6 3 7" xfId="35319" xr:uid="{00000000-0005-0000-0000-000067B20000}"/>
    <cellStyle name="Normal 9 2 2 6 4" xfId="1943" xr:uid="{00000000-0005-0000-0000-000068B20000}"/>
    <cellStyle name="Normal 9 2 2 6 4 2" xfId="7725" xr:uid="{00000000-0005-0000-0000-000069B20000}"/>
    <cellStyle name="Normal 9 2 2 6 4 2 2" xfId="16398" xr:uid="{00000000-0005-0000-0000-00006AB20000}"/>
    <cellStyle name="Normal 9 2 2 6 4 2 2 2" xfId="33751" xr:uid="{00000000-0005-0000-0000-00006BB20000}"/>
    <cellStyle name="Normal 9 2 2 6 4 2 2 3" xfId="51097" xr:uid="{00000000-0005-0000-0000-00006CB20000}"/>
    <cellStyle name="Normal 9 2 2 6 4 2 3" xfId="25078" xr:uid="{00000000-0005-0000-0000-00006DB20000}"/>
    <cellStyle name="Normal 9 2 2 6 4 2 4" xfId="42424" xr:uid="{00000000-0005-0000-0000-00006EB20000}"/>
    <cellStyle name="Normal 9 2 2 6 4 3" xfId="3756" xr:uid="{00000000-0005-0000-0000-00006FB20000}"/>
    <cellStyle name="Normal 9 2 2 6 4 3 2" xfId="12429" xr:uid="{00000000-0005-0000-0000-000070B20000}"/>
    <cellStyle name="Normal 9 2 2 6 4 3 2 2" xfId="29782" xr:uid="{00000000-0005-0000-0000-000071B20000}"/>
    <cellStyle name="Normal 9 2 2 6 4 3 2 3" xfId="47128" xr:uid="{00000000-0005-0000-0000-000072B20000}"/>
    <cellStyle name="Normal 9 2 2 6 4 3 3" xfId="21109" xr:uid="{00000000-0005-0000-0000-000073B20000}"/>
    <cellStyle name="Normal 9 2 2 6 4 3 4" xfId="38455" xr:uid="{00000000-0005-0000-0000-000074B20000}"/>
    <cellStyle name="Normal 9 2 2 6 4 4" xfId="10616" xr:uid="{00000000-0005-0000-0000-000075B20000}"/>
    <cellStyle name="Normal 9 2 2 6 4 4 2" xfId="27969" xr:uid="{00000000-0005-0000-0000-000076B20000}"/>
    <cellStyle name="Normal 9 2 2 6 4 4 3" xfId="45315" xr:uid="{00000000-0005-0000-0000-000077B20000}"/>
    <cellStyle name="Normal 9 2 2 6 4 5" xfId="19296" xr:uid="{00000000-0005-0000-0000-000078B20000}"/>
    <cellStyle name="Normal 9 2 2 6 4 6" xfId="36642" xr:uid="{00000000-0005-0000-0000-000079B20000}"/>
    <cellStyle name="Normal 9 2 2 6 5" xfId="1355" xr:uid="{00000000-0005-0000-0000-00007AB20000}"/>
    <cellStyle name="Normal 9 2 2 6 5 2" xfId="7137" xr:uid="{00000000-0005-0000-0000-00007BB20000}"/>
    <cellStyle name="Normal 9 2 2 6 5 2 2" xfId="15810" xr:uid="{00000000-0005-0000-0000-00007CB20000}"/>
    <cellStyle name="Normal 9 2 2 6 5 2 2 2" xfId="33163" xr:uid="{00000000-0005-0000-0000-00007DB20000}"/>
    <cellStyle name="Normal 9 2 2 6 5 2 2 3" xfId="50509" xr:uid="{00000000-0005-0000-0000-00007EB20000}"/>
    <cellStyle name="Normal 9 2 2 6 5 2 3" xfId="24490" xr:uid="{00000000-0005-0000-0000-00007FB20000}"/>
    <cellStyle name="Normal 9 2 2 6 5 2 4" xfId="41836" xr:uid="{00000000-0005-0000-0000-000080B20000}"/>
    <cellStyle name="Normal 9 2 2 6 5 3" xfId="4981" xr:uid="{00000000-0005-0000-0000-000081B20000}"/>
    <cellStyle name="Normal 9 2 2 6 5 3 2" xfId="13654" xr:uid="{00000000-0005-0000-0000-000082B20000}"/>
    <cellStyle name="Normal 9 2 2 6 5 3 2 2" xfId="31007" xr:uid="{00000000-0005-0000-0000-000083B20000}"/>
    <cellStyle name="Normal 9 2 2 6 5 3 2 3" xfId="48353" xr:uid="{00000000-0005-0000-0000-000084B20000}"/>
    <cellStyle name="Normal 9 2 2 6 5 3 3" xfId="22334" xr:uid="{00000000-0005-0000-0000-000085B20000}"/>
    <cellStyle name="Normal 9 2 2 6 5 3 4" xfId="39680" xr:uid="{00000000-0005-0000-0000-000086B20000}"/>
    <cellStyle name="Normal 9 2 2 6 5 4" xfId="10028" xr:uid="{00000000-0005-0000-0000-000087B20000}"/>
    <cellStyle name="Normal 9 2 2 6 5 4 2" xfId="27381" xr:uid="{00000000-0005-0000-0000-000088B20000}"/>
    <cellStyle name="Normal 9 2 2 6 5 4 3" xfId="44727" xr:uid="{00000000-0005-0000-0000-000089B20000}"/>
    <cellStyle name="Normal 9 2 2 6 5 5" xfId="18708" xr:uid="{00000000-0005-0000-0000-00008AB20000}"/>
    <cellStyle name="Normal 9 2 2 6 5 6" xfId="36054" xr:uid="{00000000-0005-0000-0000-00008BB20000}"/>
    <cellStyle name="Normal 9 2 2 6 6" xfId="5912" xr:uid="{00000000-0005-0000-0000-00008CB20000}"/>
    <cellStyle name="Normal 9 2 2 6 6 2" xfId="14585" xr:uid="{00000000-0005-0000-0000-00008DB20000}"/>
    <cellStyle name="Normal 9 2 2 6 6 2 2" xfId="31938" xr:uid="{00000000-0005-0000-0000-00008EB20000}"/>
    <cellStyle name="Normal 9 2 2 6 6 2 3" xfId="49284" xr:uid="{00000000-0005-0000-0000-00008FB20000}"/>
    <cellStyle name="Normal 9 2 2 6 6 3" xfId="23265" xr:uid="{00000000-0005-0000-0000-000090B20000}"/>
    <cellStyle name="Normal 9 2 2 6 6 4" xfId="40611" xr:uid="{00000000-0005-0000-0000-000091B20000}"/>
    <cellStyle name="Normal 9 2 2 6 7" xfId="3168" xr:uid="{00000000-0005-0000-0000-000092B20000}"/>
    <cellStyle name="Normal 9 2 2 6 7 2" xfId="11841" xr:uid="{00000000-0005-0000-0000-000093B20000}"/>
    <cellStyle name="Normal 9 2 2 6 7 2 2" xfId="29194" xr:uid="{00000000-0005-0000-0000-000094B20000}"/>
    <cellStyle name="Normal 9 2 2 6 7 2 3" xfId="46540" xr:uid="{00000000-0005-0000-0000-000095B20000}"/>
    <cellStyle name="Normal 9 2 2 6 7 3" xfId="20521" xr:uid="{00000000-0005-0000-0000-000096B20000}"/>
    <cellStyle name="Normal 9 2 2 6 7 4" xfId="37867" xr:uid="{00000000-0005-0000-0000-000097B20000}"/>
    <cellStyle name="Normal 9 2 2 6 8" xfId="8803" xr:uid="{00000000-0005-0000-0000-000098B20000}"/>
    <cellStyle name="Normal 9 2 2 6 8 2" xfId="26156" xr:uid="{00000000-0005-0000-0000-000099B20000}"/>
    <cellStyle name="Normal 9 2 2 6 8 3" xfId="43502" xr:uid="{00000000-0005-0000-0000-00009AB20000}"/>
    <cellStyle name="Normal 9 2 2 6 9" xfId="17483" xr:uid="{00000000-0005-0000-0000-00009BB20000}"/>
    <cellStyle name="Normal 9 2 2 7" xfId="767" xr:uid="{00000000-0005-0000-0000-00009CB20000}"/>
    <cellStyle name="Normal 9 2 2 7 2" xfId="2580" xr:uid="{00000000-0005-0000-0000-00009DB20000}"/>
    <cellStyle name="Normal 9 2 2 7 2 2" xfId="8362" xr:uid="{00000000-0005-0000-0000-00009EB20000}"/>
    <cellStyle name="Normal 9 2 2 7 2 2 2" xfId="17035" xr:uid="{00000000-0005-0000-0000-00009FB20000}"/>
    <cellStyle name="Normal 9 2 2 7 2 2 2 2" xfId="34388" xr:uid="{00000000-0005-0000-0000-0000A0B20000}"/>
    <cellStyle name="Normal 9 2 2 7 2 2 2 3" xfId="51734" xr:uid="{00000000-0005-0000-0000-0000A1B20000}"/>
    <cellStyle name="Normal 9 2 2 7 2 2 3" xfId="25715" xr:uid="{00000000-0005-0000-0000-0000A2B20000}"/>
    <cellStyle name="Normal 9 2 2 7 2 2 4" xfId="43061" xr:uid="{00000000-0005-0000-0000-0000A3B20000}"/>
    <cellStyle name="Normal 9 2 2 7 2 3" xfId="4393" xr:uid="{00000000-0005-0000-0000-0000A4B20000}"/>
    <cellStyle name="Normal 9 2 2 7 2 3 2" xfId="13066" xr:uid="{00000000-0005-0000-0000-0000A5B20000}"/>
    <cellStyle name="Normal 9 2 2 7 2 3 2 2" xfId="30419" xr:uid="{00000000-0005-0000-0000-0000A6B20000}"/>
    <cellStyle name="Normal 9 2 2 7 2 3 2 3" xfId="47765" xr:uid="{00000000-0005-0000-0000-0000A7B20000}"/>
    <cellStyle name="Normal 9 2 2 7 2 3 3" xfId="21746" xr:uid="{00000000-0005-0000-0000-0000A8B20000}"/>
    <cellStyle name="Normal 9 2 2 7 2 3 4" xfId="39092" xr:uid="{00000000-0005-0000-0000-0000A9B20000}"/>
    <cellStyle name="Normal 9 2 2 7 2 4" xfId="11253" xr:uid="{00000000-0005-0000-0000-0000AAB20000}"/>
    <cellStyle name="Normal 9 2 2 7 2 4 2" xfId="28606" xr:uid="{00000000-0005-0000-0000-0000ABB20000}"/>
    <cellStyle name="Normal 9 2 2 7 2 4 3" xfId="45952" xr:uid="{00000000-0005-0000-0000-0000ACB20000}"/>
    <cellStyle name="Normal 9 2 2 7 2 5" xfId="19933" xr:uid="{00000000-0005-0000-0000-0000ADB20000}"/>
    <cellStyle name="Normal 9 2 2 7 2 6" xfId="37279" xr:uid="{00000000-0005-0000-0000-0000AEB20000}"/>
    <cellStyle name="Normal 9 2 2 7 3" xfId="1502" xr:uid="{00000000-0005-0000-0000-0000AFB20000}"/>
    <cellStyle name="Normal 9 2 2 7 3 2" xfId="7284" xr:uid="{00000000-0005-0000-0000-0000B0B20000}"/>
    <cellStyle name="Normal 9 2 2 7 3 2 2" xfId="15957" xr:uid="{00000000-0005-0000-0000-0000B1B20000}"/>
    <cellStyle name="Normal 9 2 2 7 3 2 2 2" xfId="33310" xr:uid="{00000000-0005-0000-0000-0000B2B20000}"/>
    <cellStyle name="Normal 9 2 2 7 3 2 2 3" xfId="50656" xr:uid="{00000000-0005-0000-0000-0000B3B20000}"/>
    <cellStyle name="Normal 9 2 2 7 3 2 3" xfId="24637" xr:uid="{00000000-0005-0000-0000-0000B4B20000}"/>
    <cellStyle name="Normal 9 2 2 7 3 2 4" xfId="41983" xr:uid="{00000000-0005-0000-0000-0000B5B20000}"/>
    <cellStyle name="Normal 9 2 2 7 3 3" xfId="5128" xr:uid="{00000000-0005-0000-0000-0000B6B20000}"/>
    <cellStyle name="Normal 9 2 2 7 3 3 2" xfId="13801" xr:uid="{00000000-0005-0000-0000-0000B7B20000}"/>
    <cellStyle name="Normal 9 2 2 7 3 3 2 2" xfId="31154" xr:uid="{00000000-0005-0000-0000-0000B8B20000}"/>
    <cellStyle name="Normal 9 2 2 7 3 3 2 3" xfId="48500" xr:uid="{00000000-0005-0000-0000-0000B9B20000}"/>
    <cellStyle name="Normal 9 2 2 7 3 3 3" xfId="22481" xr:uid="{00000000-0005-0000-0000-0000BAB20000}"/>
    <cellStyle name="Normal 9 2 2 7 3 3 4" xfId="39827" xr:uid="{00000000-0005-0000-0000-0000BBB20000}"/>
    <cellStyle name="Normal 9 2 2 7 3 4" xfId="10175" xr:uid="{00000000-0005-0000-0000-0000BCB20000}"/>
    <cellStyle name="Normal 9 2 2 7 3 4 2" xfId="27528" xr:uid="{00000000-0005-0000-0000-0000BDB20000}"/>
    <cellStyle name="Normal 9 2 2 7 3 4 3" xfId="44874" xr:uid="{00000000-0005-0000-0000-0000BEB20000}"/>
    <cellStyle name="Normal 9 2 2 7 3 5" xfId="18855" xr:uid="{00000000-0005-0000-0000-0000BFB20000}"/>
    <cellStyle name="Normal 9 2 2 7 3 6" xfId="36201" xr:uid="{00000000-0005-0000-0000-0000C0B20000}"/>
    <cellStyle name="Normal 9 2 2 7 4" xfId="6549" xr:uid="{00000000-0005-0000-0000-0000C1B20000}"/>
    <cellStyle name="Normal 9 2 2 7 4 2" xfId="15222" xr:uid="{00000000-0005-0000-0000-0000C2B20000}"/>
    <cellStyle name="Normal 9 2 2 7 4 2 2" xfId="32575" xr:uid="{00000000-0005-0000-0000-0000C3B20000}"/>
    <cellStyle name="Normal 9 2 2 7 4 2 3" xfId="49921" xr:uid="{00000000-0005-0000-0000-0000C4B20000}"/>
    <cellStyle name="Normal 9 2 2 7 4 3" xfId="23902" xr:uid="{00000000-0005-0000-0000-0000C5B20000}"/>
    <cellStyle name="Normal 9 2 2 7 4 4" xfId="41248" xr:uid="{00000000-0005-0000-0000-0000C6B20000}"/>
    <cellStyle name="Normal 9 2 2 7 5" xfId="3315" xr:uid="{00000000-0005-0000-0000-0000C7B20000}"/>
    <cellStyle name="Normal 9 2 2 7 5 2" xfId="11988" xr:uid="{00000000-0005-0000-0000-0000C8B20000}"/>
    <cellStyle name="Normal 9 2 2 7 5 2 2" xfId="29341" xr:uid="{00000000-0005-0000-0000-0000C9B20000}"/>
    <cellStyle name="Normal 9 2 2 7 5 2 3" xfId="46687" xr:uid="{00000000-0005-0000-0000-0000CAB20000}"/>
    <cellStyle name="Normal 9 2 2 7 5 3" xfId="20668" xr:uid="{00000000-0005-0000-0000-0000CBB20000}"/>
    <cellStyle name="Normal 9 2 2 7 5 4" xfId="38014" xr:uid="{00000000-0005-0000-0000-0000CCB20000}"/>
    <cellStyle name="Normal 9 2 2 7 6" xfId="9440" xr:uid="{00000000-0005-0000-0000-0000CDB20000}"/>
    <cellStyle name="Normal 9 2 2 7 6 2" xfId="26793" xr:uid="{00000000-0005-0000-0000-0000CEB20000}"/>
    <cellStyle name="Normal 9 2 2 7 6 3" xfId="44139" xr:uid="{00000000-0005-0000-0000-0000CFB20000}"/>
    <cellStyle name="Normal 9 2 2 7 7" xfId="18120" xr:uid="{00000000-0005-0000-0000-0000D0B20000}"/>
    <cellStyle name="Normal 9 2 2 7 8" xfId="35466" xr:uid="{00000000-0005-0000-0000-0000D1B20000}"/>
    <cellStyle name="Normal 9 2 2 8" xfId="375" xr:uid="{00000000-0005-0000-0000-0000D2B20000}"/>
    <cellStyle name="Normal 9 2 2 8 2" xfId="2188" xr:uid="{00000000-0005-0000-0000-0000D3B20000}"/>
    <cellStyle name="Normal 9 2 2 8 2 2" xfId="7970" xr:uid="{00000000-0005-0000-0000-0000D4B20000}"/>
    <cellStyle name="Normal 9 2 2 8 2 2 2" xfId="16643" xr:uid="{00000000-0005-0000-0000-0000D5B20000}"/>
    <cellStyle name="Normal 9 2 2 8 2 2 2 2" xfId="33996" xr:uid="{00000000-0005-0000-0000-0000D6B20000}"/>
    <cellStyle name="Normal 9 2 2 8 2 2 2 3" xfId="51342" xr:uid="{00000000-0005-0000-0000-0000D7B20000}"/>
    <cellStyle name="Normal 9 2 2 8 2 2 3" xfId="25323" xr:uid="{00000000-0005-0000-0000-0000D8B20000}"/>
    <cellStyle name="Normal 9 2 2 8 2 2 4" xfId="42669" xr:uid="{00000000-0005-0000-0000-0000D9B20000}"/>
    <cellStyle name="Normal 9 2 2 8 2 3" xfId="5471" xr:uid="{00000000-0005-0000-0000-0000DAB20000}"/>
    <cellStyle name="Normal 9 2 2 8 2 3 2" xfId="14144" xr:uid="{00000000-0005-0000-0000-0000DBB20000}"/>
    <cellStyle name="Normal 9 2 2 8 2 3 2 2" xfId="31497" xr:uid="{00000000-0005-0000-0000-0000DCB20000}"/>
    <cellStyle name="Normal 9 2 2 8 2 3 2 3" xfId="48843" xr:uid="{00000000-0005-0000-0000-0000DDB20000}"/>
    <cellStyle name="Normal 9 2 2 8 2 3 3" xfId="22824" xr:uid="{00000000-0005-0000-0000-0000DEB20000}"/>
    <cellStyle name="Normal 9 2 2 8 2 3 4" xfId="40170" xr:uid="{00000000-0005-0000-0000-0000DFB20000}"/>
    <cellStyle name="Normal 9 2 2 8 2 4" xfId="10861" xr:uid="{00000000-0005-0000-0000-0000E0B20000}"/>
    <cellStyle name="Normal 9 2 2 8 2 4 2" xfId="28214" xr:uid="{00000000-0005-0000-0000-0000E1B20000}"/>
    <cellStyle name="Normal 9 2 2 8 2 4 3" xfId="45560" xr:uid="{00000000-0005-0000-0000-0000E2B20000}"/>
    <cellStyle name="Normal 9 2 2 8 2 5" xfId="19541" xr:uid="{00000000-0005-0000-0000-0000E3B20000}"/>
    <cellStyle name="Normal 9 2 2 8 2 6" xfId="36887" xr:uid="{00000000-0005-0000-0000-0000E4B20000}"/>
    <cellStyle name="Normal 9 2 2 8 3" xfId="6157" xr:uid="{00000000-0005-0000-0000-0000E5B20000}"/>
    <cellStyle name="Normal 9 2 2 8 3 2" xfId="14830" xr:uid="{00000000-0005-0000-0000-0000E6B20000}"/>
    <cellStyle name="Normal 9 2 2 8 3 2 2" xfId="32183" xr:uid="{00000000-0005-0000-0000-0000E7B20000}"/>
    <cellStyle name="Normal 9 2 2 8 3 2 3" xfId="49529" xr:uid="{00000000-0005-0000-0000-0000E8B20000}"/>
    <cellStyle name="Normal 9 2 2 8 3 3" xfId="23510" xr:uid="{00000000-0005-0000-0000-0000E9B20000}"/>
    <cellStyle name="Normal 9 2 2 8 3 4" xfId="40856" xr:uid="{00000000-0005-0000-0000-0000EAB20000}"/>
    <cellStyle name="Normal 9 2 2 8 4" xfId="4001" xr:uid="{00000000-0005-0000-0000-0000EBB20000}"/>
    <cellStyle name="Normal 9 2 2 8 4 2" xfId="12674" xr:uid="{00000000-0005-0000-0000-0000ECB20000}"/>
    <cellStyle name="Normal 9 2 2 8 4 2 2" xfId="30027" xr:uid="{00000000-0005-0000-0000-0000EDB20000}"/>
    <cellStyle name="Normal 9 2 2 8 4 2 3" xfId="47373" xr:uid="{00000000-0005-0000-0000-0000EEB20000}"/>
    <cellStyle name="Normal 9 2 2 8 4 3" xfId="21354" xr:uid="{00000000-0005-0000-0000-0000EFB20000}"/>
    <cellStyle name="Normal 9 2 2 8 4 4" xfId="38700" xr:uid="{00000000-0005-0000-0000-0000F0B20000}"/>
    <cellStyle name="Normal 9 2 2 8 5" xfId="9048" xr:uid="{00000000-0005-0000-0000-0000F1B20000}"/>
    <cellStyle name="Normal 9 2 2 8 5 2" xfId="26401" xr:uid="{00000000-0005-0000-0000-0000F2B20000}"/>
    <cellStyle name="Normal 9 2 2 8 5 3" xfId="43747" xr:uid="{00000000-0005-0000-0000-0000F3B20000}"/>
    <cellStyle name="Normal 9 2 2 8 6" xfId="17728" xr:uid="{00000000-0005-0000-0000-0000F4B20000}"/>
    <cellStyle name="Normal 9 2 2 8 7" xfId="35074" xr:uid="{00000000-0005-0000-0000-0000F5B20000}"/>
    <cellStyle name="Normal 9 2 2 9" xfId="1845" xr:uid="{00000000-0005-0000-0000-0000F6B20000}"/>
    <cellStyle name="Normal 9 2 2 9 2" xfId="7627" xr:uid="{00000000-0005-0000-0000-0000F7B20000}"/>
    <cellStyle name="Normal 9 2 2 9 2 2" xfId="16300" xr:uid="{00000000-0005-0000-0000-0000F8B20000}"/>
    <cellStyle name="Normal 9 2 2 9 2 2 2" xfId="33653" xr:uid="{00000000-0005-0000-0000-0000F9B20000}"/>
    <cellStyle name="Normal 9 2 2 9 2 2 3" xfId="50999" xr:uid="{00000000-0005-0000-0000-0000FAB20000}"/>
    <cellStyle name="Normal 9 2 2 9 2 3" xfId="24980" xr:uid="{00000000-0005-0000-0000-0000FBB20000}"/>
    <cellStyle name="Normal 9 2 2 9 2 4" xfId="42326" xr:uid="{00000000-0005-0000-0000-0000FCB20000}"/>
    <cellStyle name="Normal 9 2 2 9 3" xfId="3658" xr:uid="{00000000-0005-0000-0000-0000FDB20000}"/>
    <cellStyle name="Normal 9 2 2 9 3 2" xfId="12331" xr:uid="{00000000-0005-0000-0000-0000FEB20000}"/>
    <cellStyle name="Normal 9 2 2 9 3 2 2" xfId="29684" xr:uid="{00000000-0005-0000-0000-0000FFB20000}"/>
    <cellStyle name="Normal 9 2 2 9 3 2 3" xfId="47030" xr:uid="{00000000-0005-0000-0000-000000B30000}"/>
    <cellStyle name="Normal 9 2 2 9 3 3" xfId="21011" xr:uid="{00000000-0005-0000-0000-000001B30000}"/>
    <cellStyle name="Normal 9 2 2 9 3 4" xfId="38357" xr:uid="{00000000-0005-0000-0000-000002B30000}"/>
    <cellStyle name="Normal 9 2 2 9 4" xfId="10518" xr:uid="{00000000-0005-0000-0000-000003B30000}"/>
    <cellStyle name="Normal 9 2 2 9 4 2" xfId="27871" xr:uid="{00000000-0005-0000-0000-000004B30000}"/>
    <cellStyle name="Normal 9 2 2 9 4 3" xfId="45217" xr:uid="{00000000-0005-0000-0000-000005B30000}"/>
    <cellStyle name="Normal 9 2 2 9 5" xfId="19198" xr:uid="{00000000-0005-0000-0000-000006B30000}"/>
    <cellStyle name="Normal 9 2 2 9 6" xfId="36544" xr:uid="{00000000-0005-0000-0000-000007B30000}"/>
    <cellStyle name="Normal 9 2 3" xfId="55" xr:uid="{00000000-0005-0000-0000-000008B30000}"/>
    <cellStyle name="Normal 9 2 3 10" xfId="5837" xr:uid="{00000000-0005-0000-0000-000009B30000}"/>
    <cellStyle name="Normal 9 2 3 10 2" xfId="14510" xr:uid="{00000000-0005-0000-0000-00000AB30000}"/>
    <cellStyle name="Normal 9 2 3 10 2 2" xfId="31863" xr:uid="{00000000-0005-0000-0000-00000BB30000}"/>
    <cellStyle name="Normal 9 2 3 10 2 3" xfId="49209" xr:uid="{00000000-0005-0000-0000-00000CB30000}"/>
    <cellStyle name="Normal 9 2 3 10 3" xfId="23190" xr:uid="{00000000-0005-0000-0000-00000DB30000}"/>
    <cellStyle name="Normal 9 2 3 10 4" xfId="40536" xr:uid="{00000000-0005-0000-0000-00000EB30000}"/>
    <cellStyle name="Normal 9 2 3 11" xfId="2946" xr:uid="{00000000-0005-0000-0000-00000FB30000}"/>
    <cellStyle name="Normal 9 2 3 11 2" xfId="11619" xr:uid="{00000000-0005-0000-0000-000010B30000}"/>
    <cellStyle name="Normal 9 2 3 11 2 2" xfId="28972" xr:uid="{00000000-0005-0000-0000-000011B30000}"/>
    <cellStyle name="Normal 9 2 3 11 2 3" xfId="46318" xr:uid="{00000000-0005-0000-0000-000012B30000}"/>
    <cellStyle name="Normal 9 2 3 11 3" xfId="20299" xr:uid="{00000000-0005-0000-0000-000013B30000}"/>
    <cellStyle name="Normal 9 2 3 11 4" xfId="37645" xr:uid="{00000000-0005-0000-0000-000014B30000}"/>
    <cellStyle name="Normal 9 2 3 12" xfId="8728" xr:uid="{00000000-0005-0000-0000-000015B30000}"/>
    <cellStyle name="Normal 9 2 3 12 2" xfId="26081" xr:uid="{00000000-0005-0000-0000-000016B30000}"/>
    <cellStyle name="Normal 9 2 3 12 3" xfId="43427" xr:uid="{00000000-0005-0000-0000-000017B30000}"/>
    <cellStyle name="Normal 9 2 3 13" xfId="17408" xr:uid="{00000000-0005-0000-0000-000018B30000}"/>
    <cellStyle name="Normal 9 2 3 14" xfId="34754" xr:uid="{00000000-0005-0000-0000-000019B30000}"/>
    <cellStyle name="Normal 9 2 3 2" xfId="104" xr:uid="{00000000-0005-0000-0000-00001AB30000}"/>
    <cellStyle name="Normal 9 2 3 2 10" xfId="8777" xr:uid="{00000000-0005-0000-0000-00001BB30000}"/>
    <cellStyle name="Normal 9 2 3 2 10 2" xfId="26130" xr:uid="{00000000-0005-0000-0000-00001CB30000}"/>
    <cellStyle name="Normal 9 2 3 2 10 3" xfId="43476" xr:uid="{00000000-0005-0000-0000-00001DB30000}"/>
    <cellStyle name="Normal 9 2 3 2 11" xfId="17457" xr:uid="{00000000-0005-0000-0000-00001EB30000}"/>
    <cellStyle name="Normal 9 2 3 2 12" xfId="34803" xr:uid="{00000000-0005-0000-0000-00001FB30000}"/>
    <cellStyle name="Normal 9 2 3 2 2" xfId="349" xr:uid="{00000000-0005-0000-0000-000020B30000}"/>
    <cellStyle name="Normal 9 2 3 2 2 10" xfId="35048" xr:uid="{00000000-0005-0000-0000-000021B30000}"/>
    <cellStyle name="Normal 9 2 3 2 2 2" xfId="1084" xr:uid="{00000000-0005-0000-0000-000022B30000}"/>
    <cellStyle name="Normal 9 2 3 2 2 2 2" xfId="2897" xr:uid="{00000000-0005-0000-0000-000023B30000}"/>
    <cellStyle name="Normal 9 2 3 2 2 2 2 2" xfId="8679" xr:uid="{00000000-0005-0000-0000-000024B30000}"/>
    <cellStyle name="Normal 9 2 3 2 2 2 2 2 2" xfId="17352" xr:uid="{00000000-0005-0000-0000-000025B30000}"/>
    <cellStyle name="Normal 9 2 3 2 2 2 2 2 2 2" xfId="34705" xr:uid="{00000000-0005-0000-0000-000026B30000}"/>
    <cellStyle name="Normal 9 2 3 2 2 2 2 2 2 3" xfId="52051" xr:uid="{00000000-0005-0000-0000-000027B30000}"/>
    <cellStyle name="Normal 9 2 3 2 2 2 2 2 3" xfId="26032" xr:uid="{00000000-0005-0000-0000-000028B30000}"/>
    <cellStyle name="Normal 9 2 3 2 2 2 2 2 4" xfId="43378" xr:uid="{00000000-0005-0000-0000-000029B30000}"/>
    <cellStyle name="Normal 9 2 3 2 2 2 2 3" xfId="4710" xr:uid="{00000000-0005-0000-0000-00002AB30000}"/>
    <cellStyle name="Normal 9 2 3 2 2 2 2 3 2" xfId="13383" xr:uid="{00000000-0005-0000-0000-00002BB30000}"/>
    <cellStyle name="Normal 9 2 3 2 2 2 2 3 2 2" xfId="30736" xr:uid="{00000000-0005-0000-0000-00002CB30000}"/>
    <cellStyle name="Normal 9 2 3 2 2 2 2 3 2 3" xfId="48082" xr:uid="{00000000-0005-0000-0000-00002DB30000}"/>
    <cellStyle name="Normal 9 2 3 2 2 2 2 3 3" xfId="22063" xr:uid="{00000000-0005-0000-0000-00002EB30000}"/>
    <cellStyle name="Normal 9 2 3 2 2 2 2 3 4" xfId="39409" xr:uid="{00000000-0005-0000-0000-00002FB30000}"/>
    <cellStyle name="Normal 9 2 3 2 2 2 2 4" xfId="11570" xr:uid="{00000000-0005-0000-0000-000030B30000}"/>
    <cellStyle name="Normal 9 2 3 2 2 2 2 4 2" xfId="28923" xr:uid="{00000000-0005-0000-0000-000031B30000}"/>
    <cellStyle name="Normal 9 2 3 2 2 2 2 4 3" xfId="46269" xr:uid="{00000000-0005-0000-0000-000032B30000}"/>
    <cellStyle name="Normal 9 2 3 2 2 2 2 5" xfId="20250" xr:uid="{00000000-0005-0000-0000-000033B30000}"/>
    <cellStyle name="Normal 9 2 3 2 2 2 2 6" xfId="37596" xr:uid="{00000000-0005-0000-0000-000034B30000}"/>
    <cellStyle name="Normal 9 2 3 2 2 2 3" xfId="1819" xr:uid="{00000000-0005-0000-0000-000035B30000}"/>
    <cellStyle name="Normal 9 2 3 2 2 2 3 2" xfId="7601" xr:uid="{00000000-0005-0000-0000-000036B30000}"/>
    <cellStyle name="Normal 9 2 3 2 2 2 3 2 2" xfId="16274" xr:uid="{00000000-0005-0000-0000-000037B30000}"/>
    <cellStyle name="Normal 9 2 3 2 2 2 3 2 2 2" xfId="33627" xr:uid="{00000000-0005-0000-0000-000038B30000}"/>
    <cellStyle name="Normal 9 2 3 2 2 2 3 2 2 3" xfId="50973" xr:uid="{00000000-0005-0000-0000-000039B30000}"/>
    <cellStyle name="Normal 9 2 3 2 2 2 3 2 3" xfId="24954" xr:uid="{00000000-0005-0000-0000-00003AB30000}"/>
    <cellStyle name="Normal 9 2 3 2 2 2 3 2 4" xfId="42300" xr:uid="{00000000-0005-0000-0000-00003BB30000}"/>
    <cellStyle name="Normal 9 2 3 2 2 2 3 3" xfId="5445" xr:uid="{00000000-0005-0000-0000-00003CB30000}"/>
    <cellStyle name="Normal 9 2 3 2 2 2 3 3 2" xfId="14118" xr:uid="{00000000-0005-0000-0000-00003DB30000}"/>
    <cellStyle name="Normal 9 2 3 2 2 2 3 3 2 2" xfId="31471" xr:uid="{00000000-0005-0000-0000-00003EB30000}"/>
    <cellStyle name="Normal 9 2 3 2 2 2 3 3 2 3" xfId="48817" xr:uid="{00000000-0005-0000-0000-00003FB30000}"/>
    <cellStyle name="Normal 9 2 3 2 2 2 3 3 3" xfId="22798" xr:uid="{00000000-0005-0000-0000-000040B30000}"/>
    <cellStyle name="Normal 9 2 3 2 2 2 3 3 4" xfId="40144" xr:uid="{00000000-0005-0000-0000-000041B30000}"/>
    <cellStyle name="Normal 9 2 3 2 2 2 3 4" xfId="10492" xr:uid="{00000000-0005-0000-0000-000042B30000}"/>
    <cellStyle name="Normal 9 2 3 2 2 2 3 4 2" xfId="27845" xr:uid="{00000000-0005-0000-0000-000043B30000}"/>
    <cellStyle name="Normal 9 2 3 2 2 2 3 4 3" xfId="45191" xr:uid="{00000000-0005-0000-0000-000044B30000}"/>
    <cellStyle name="Normal 9 2 3 2 2 2 3 5" xfId="19172" xr:uid="{00000000-0005-0000-0000-000045B30000}"/>
    <cellStyle name="Normal 9 2 3 2 2 2 3 6" xfId="36518" xr:uid="{00000000-0005-0000-0000-000046B30000}"/>
    <cellStyle name="Normal 9 2 3 2 2 2 4" xfId="6866" xr:uid="{00000000-0005-0000-0000-000047B30000}"/>
    <cellStyle name="Normal 9 2 3 2 2 2 4 2" xfId="15539" xr:uid="{00000000-0005-0000-0000-000048B30000}"/>
    <cellStyle name="Normal 9 2 3 2 2 2 4 2 2" xfId="32892" xr:uid="{00000000-0005-0000-0000-000049B30000}"/>
    <cellStyle name="Normal 9 2 3 2 2 2 4 2 3" xfId="50238" xr:uid="{00000000-0005-0000-0000-00004AB30000}"/>
    <cellStyle name="Normal 9 2 3 2 2 2 4 3" xfId="24219" xr:uid="{00000000-0005-0000-0000-00004BB30000}"/>
    <cellStyle name="Normal 9 2 3 2 2 2 4 4" xfId="41565" xr:uid="{00000000-0005-0000-0000-00004CB30000}"/>
    <cellStyle name="Normal 9 2 3 2 2 2 5" xfId="3632" xr:uid="{00000000-0005-0000-0000-00004DB30000}"/>
    <cellStyle name="Normal 9 2 3 2 2 2 5 2" xfId="12305" xr:uid="{00000000-0005-0000-0000-00004EB30000}"/>
    <cellStyle name="Normal 9 2 3 2 2 2 5 2 2" xfId="29658" xr:uid="{00000000-0005-0000-0000-00004FB30000}"/>
    <cellStyle name="Normal 9 2 3 2 2 2 5 2 3" xfId="47004" xr:uid="{00000000-0005-0000-0000-000050B30000}"/>
    <cellStyle name="Normal 9 2 3 2 2 2 5 3" xfId="20985" xr:uid="{00000000-0005-0000-0000-000051B30000}"/>
    <cellStyle name="Normal 9 2 3 2 2 2 5 4" xfId="38331" xr:uid="{00000000-0005-0000-0000-000052B30000}"/>
    <cellStyle name="Normal 9 2 3 2 2 2 6" xfId="9757" xr:uid="{00000000-0005-0000-0000-000053B30000}"/>
    <cellStyle name="Normal 9 2 3 2 2 2 6 2" xfId="27110" xr:uid="{00000000-0005-0000-0000-000054B30000}"/>
    <cellStyle name="Normal 9 2 3 2 2 2 6 3" xfId="44456" xr:uid="{00000000-0005-0000-0000-000055B30000}"/>
    <cellStyle name="Normal 9 2 3 2 2 2 7" xfId="18437" xr:uid="{00000000-0005-0000-0000-000056B30000}"/>
    <cellStyle name="Normal 9 2 3 2 2 2 8" xfId="35783" xr:uid="{00000000-0005-0000-0000-000057B30000}"/>
    <cellStyle name="Normal 9 2 3 2 2 3" xfId="594" xr:uid="{00000000-0005-0000-0000-000058B30000}"/>
    <cellStyle name="Normal 9 2 3 2 2 3 2" xfId="2407" xr:uid="{00000000-0005-0000-0000-000059B30000}"/>
    <cellStyle name="Normal 9 2 3 2 2 3 2 2" xfId="8189" xr:uid="{00000000-0005-0000-0000-00005AB30000}"/>
    <cellStyle name="Normal 9 2 3 2 2 3 2 2 2" xfId="16862" xr:uid="{00000000-0005-0000-0000-00005BB30000}"/>
    <cellStyle name="Normal 9 2 3 2 2 3 2 2 2 2" xfId="34215" xr:uid="{00000000-0005-0000-0000-00005CB30000}"/>
    <cellStyle name="Normal 9 2 3 2 2 3 2 2 2 3" xfId="51561" xr:uid="{00000000-0005-0000-0000-00005DB30000}"/>
    <cellStyle name="Normal 9 2 3 2 2 3 2 2 3" xfId="25542" xr:uid="{00000000-0005-0000-0000-00005EB30000}"/>
    <cellStyle name="Normal 9 2 3 2 2 3 2 2 4" xfId="42888" xr:uid="{00000000-0005-0000-0000-00005FB30000}"/>
    <cellStyle name="Normal 9 2 3 2 2 3 2 3" xfId="5690" xr:uid="{00000000-0005-0000-0000-000060B30000}"/>
    <cellStyle name="Normal 9 2 3 2 2 3 2 3 2" xfId="14363" xr:uid="{00000000-0005-0000-0000-000061B30000}"/>
    <cellStyle name="Normal 9 2 3 2 2 3 2 3 2 2" xfId="31716" xr:uid="{00000000-0005-0000-0000-000062B30000}"/>
    <cellStyle name="Normal 9 2 3 2 2 3 2 3 2 3" xfId="49062" xr:uid="{00000000-0005-0000-0000-000063B30000}"/>
    <cellStyle name="Normal 9 2 3 2 2 3 2 3 3" xfId="23043" xr:uid="{00000000-0005-0000-0000-000064B30000}"/>
    <cellStyle name="Normal 9 2 3 2 2 3 2 3 4" xfId="40389" xr:uid="{00000000-0005-0000-0000-000065B30000}"/>
    <cellStyle name="Normal 9 2 3 2 2 3 2 4" xfId="11080" xr:uid="{00000000-0005-0000-0000-000066B30000}"/>
    <cellStyle name="Normal 9 2 3 2 2 3 2 4 2" xfId="28433" xr:uid="{00000000-0005-0000-0000-000067B30000}"/>
    <cellStyle name="Normal 9 2 3 2 2 3 2 4 3" xfId="45779" xr:uid="{00000000-0005-0000-0000-000068B30000}"/>
    <cellStyle name="Normal 9 2 3 2 2 3 2 5" xfId="19760" xr:uid="{00000000-0005-0000-0000-000069B30000}"/>
    <cellStyle name="Normal 9 2 3 2 2 3 2 6" xfId="37106" xr:uid="{00000000-0005-0000-0000-00006AB30000}"/>
    <cellStyle name="Normal 9 2 3 2 2 3 3" xfId="6376" xr:uid="{00000000-0005-0000-0000-00006BB30000}"/>
    <cellStyle name="Normal 9 2 3 2 2 3 3 2" xfId="15049" xr:uid="{00000000-0005-0000-0000-00006CB30000}"/>
    <cellStyle name="Normal 9 2 3 2 2 3 3 2 2" xfId="32402" xr:uid="{00000000-0005-0000-0000-00006DB30000}"/>
    <cellStyle name="Normal 9 2 3 2 2 3 3 2 3" xfId="49748" xr:uid="{00000000-0005-0000-0000-00006EB30000}"/>
    <cellStyle name="Normal 9 2 3 2 2 3 3 3" xfId="23729" xr:uid="{00000000-0005-0000-0000-00006FB30000}"/>
    <cellStyle name="Normal 9 2 3 2 2 3 3 4" xfId="41075" xr:uid="{00000000-0005-0000-0000-000070B30000}"/>
    <cellStyle name="Normal 9 2 3 2 2 3 4" xfId="4220" xr:uid="{00000000-0005-0000-0000-000071B30000}"/>
    <cellStyle name="Normal 9 2 3 2 2 3 4 2" xfId="12893" xr:uid="{00000000-0005-0000-0000-000072B30000}"/>
    <cellStyle name="Normal 9 2 3 2 2 3 4 2 2" xfId="30246" xr:uid="{00000000-0005-0000-0000-000073B30000}"/>
    <cellStyle name="Normal 9 2 3 2 2 3 4 2 3" xfId="47592" xr:uid="{00000000-0005-0000-0000-000074B30000}"/>
    <cellStyle name="Normal 9 2 3 2 2 3 4 3" xfId="21573" xr:uid="{00000000-0005-0000-0000-000075B30000}"/>
    <cellStyle name="Normal 9 2 3 2 2 3 4 4" xfId="38919" xr:uid="{00000000-0005-0000-0000-000076B30000}"/>
    <cellStyle name="Normal 9 2 3 2 2 3 5" xfId="9267" xr:uid="{00000000-0005-0000-0000-000077B30000}"/>
    <cellStyle name="Normal 9 2 3 2 2 3 5 2" xfId="26620" xr:uid="{00000000-0005-0000-0000-000078B30000}"/>
    <cellStyle name="Normal 9 2 3 2 2 3 5 3" xfId="43966" xr:uid="{00000000-0005-0000-0000-000079B30000}"/>
    <cellStyle name="Normal 9 2 3 2 2 3 6" xfId="17947" xr:uid="{00000000-0005-0000-0000-00007AB30000}"/>
    <cellStyle name="Normal 9 2 3 2 2 3 7" xfId="35293" xr:uid="{00000000-0005-0000-0000-00007BB30000}"/>
    <cellStyle name="Normal 9 2 3 2 2 4" xfId="2162" xr:uid="{00000000-0005-0000-0000-00007CB30000}"/>
    <cellStyle name="Normal 9 2 3 2 2 4 2" xfId="7944" xr:uid="{00000000-0005-0000-0000-00007DB30000}"/>
    <cellStyle name="Normal 9 2 3 2 2 4 2 2" xfId="16617" xr:uid="{00000000-0005-0000-0000-00007EB30000}"/>
    <cellStyle name="Normal 9 2 3 2 2 4 2 2 2" xfId="33970" xr:uid="{00000000-0005-0000-0000-00007FB30000}"/>
    <cellStyle name="Normal 9 2 3 2 2 4 2 2 3" xfId="51316" xr:uid="{00000000-0005-0000-0000-000080B30000}"/>
    <cellStyle name="Normal 9 2 3 2 2 4 2 3" xfId="25297" xr:uid="{00000000-0005-0000-0000-000081B30000}"/>
    <cellStyle name="Normal 9 2 3 2 2 4 2 4" xfId="42643" xr:uid="{00000000-0005-0000-0000-000082B30000}"/>
    <cellStyle name="Normal 9 2 3 2 2 4 3" xfId="3975" xr:uid="{00000000-0005-0000-0000-000083B30000}"/>
    <cellStyle name="Normal 9 2 3 2 2 4 3 2" xfId="12648" xr:uid="{00000000-0005-0000-0000-000084B30000}"/>
    <cellStyle name="Normal 9 2 3 2 2 4 3 2 2" xfId="30001" xr:uid="{00000000-0005-0000-0000-000085B30000}"/>
    <cellStyle name="Normal 9 2 3 2 2 4 3 2 3" xfId="47347" xr:uid="{00000000-0005-0000-0000-000086B30000}"/>
    <cellStyle name="Normal 9 2 3 2 2 4 3 3" xfId="21328" xr:uid="{00000000-0005-0000-0000-000087B30000}"/>
    <cellStyle name="Normal 9 2 3 2 2 4 3 4" xfId="38674" xr:uid="{00000000-0005-0000-0000-000088B30000}"/>
    <cellStyle name="Normal 9 2 3 2 2 4 4" xfId="10835" xr:uid="{00000000-0005-0000-0000-000089B30000}"/>
    <cellStyle name="Normal 9 2 3 2 2 4 4 2" xfId="28188" xr:uid="{00000000-0005-0000-0000-00008AB30000}"/>
    <cellStyle name="Normal 9 2 3 2 2 4 4 3" xfId="45534" xr:uid="{00000000-0005-0000-0000-00008BB30000}"/>
    <cellStyle name="Normal 9 2 3 2 2 4 5" xfId="19515" xr:uid="{00000000-0005-0000-0000-00008CB30000}"/>
    <cellStyle name="Normal 9 2 3 2 2 4 6" xfId="36861" xr:uid="{00000000-0005-0000-0000-00008DB30000}"/>
    <cellStyle name="Normal 9 2 3 2 2 5" xfId="1329" xr:uid="{00000000-0005-0000-0000-00008EB30000}"/>
    <cellStyle name="Normal 9 2 3 2 2 5 2" xfId="7111" xr:uid="{00000000-0005-0000-0000-00008FB30000}"/>
    <cellStyle name="Normal 9 2 3 2 2 5 2 2" xfId="15784" xr:uid="{00000000-0005-0000-0000-000090B30000}"/>
    <cellStyle name="Normal 9 2 3 2 2 5 2 2 2" xfId="33137" xr:uid="{00000000-0005-0000-0000-000091B30000}"/>
    <cellStyle name="Normal 9 2 3 2 2 5 2 2 3" xfId="50483" xr:uid="{00000000-0005-0000-0000-000092B30000}"/>
    <cellStyle name="Normal 9 2 3 2 2 5 2 3" xfId="24464" xr:uid="{00000000-0005-0000-0000-000093B30000}"/>
    <cellStyle name="Normal 9 2 3 2 2 5 2 4" xfId="41810" xr:uid="{00000000-0005-0000-0000-000094B30000}"/>
    <cellStyle name="Normal 9 2 3 2 2 5 3" xfId="4955" xr:uid="{00000000-0005-0000-0000-000095B30000}"/>
    <cellStyle name="Normal 9 2 3 2 2 5 3 2" xfId="13628" xr:uid="{00000000-0005-0000-0000-000096B30000}"/>
    <cellStyle name="Normal 9 2 3 2 2 5 3 2 2" xfId="30981" xr:uid="{00000000-0005-0000-0000-000097B30000}"/>
    <cellStyle name="Normal 9 2 3 2 2 5 3 2 3" xfId="48327" xr:uid="{00000000-0005-0000-0000-000098B30000}"/>
    <cellStyle name="Normal 9 2 3 2 2 5 3 3" xfId="22308" xr:uid="{00000000-0005-0000-0000-000099B30000}"/>
    <cellStyle name="Normal 9 2 3 2 2 5 3 4" xfId="39654" xr:uid="{00000000-0005-0000-0000-00009AB30000}"/>
    <cellStyle name="Normal 9 2 3 2 2 5 4" xfId="10002" xr:uid="{00000000-0005-0000-0000-00009BB30000}"/>
    <cellStyle name="Normal 9 2 3 2 2 5 4 2" xfId="27355" xr:uid="{00000000-0005-0000-0000-00009CB30000}"/>
    <cellStyle name="Normal 9 2 3 2 2 5 4 3" xfId="44701" xr:uid="{00000000-0005-0000-0000-00009DB30000}"/>
    <cellStyle name="Normal 9 2 3 2 2 5 5" xfId="18682" xr:uid="{00000000-0005-0000-0000-00009EB30000}"/>
    <cellStyle name="Normal 9 2 3 2 2 5 6" xfId="36028" xr:uid="{00000000-0005-0000-0000-00009FB30000}"/>
    <cellStyle name="Normal 9 2 3 2 2 6" xfId="6131" xr:uid="{00000000-0005-0000-0000-0000A0B30000}"/>
    <cellStyle name="Normal 9 2 3 2 2 6 2" xfId="14804" xr:uid="{00000000-0005-0000-0000-0000A1B30000}"/>
    <cellStyle name="Normal 9 2 3 2 2 6 2 2" xfId="32157" xr:uid="{00000000-0005-0000-0000-0000A2B30000}"/>
    <cellStyle name="Normal 9 2 3 2 2 6 2 3" xfId="49503" xr:uid="{00000000-0005-0000-0000-0000A3B30000}"/>
    <cellStyle name="Normal 9 2 3 2 2 6 3" xfId="23484" xr:uid="{00000000-0005-0000-0000-0000A4B30000}"/>
    <cellStyle name="Normal 9 2 3 2 2 6 4" xfId="40830" xr:uid="{00000000-0005-0000-0000-0000A5B30000}"/>
    <cellStyle name="Normal 9 2 3 2 2 7" xfId="3142" xr:uid="{00000000-0005-0000-0000-0000A6B30000}"/>
    <cellStyle name="Normal 9 2 3 2 2 7 2" xfId="11815" xr:uid="{00000000-0005-0000-0000-0000A7B30000}"/>
    <cellStyle name="Normal 9 2 3 2 2 7 2 2" xfId="29168" xr:uid="{00000000-0005-0000-0000-0000A8B30000}"/>
    <cellStyle name="Normal 9 2 3 2 2 7 2 3" xfId="46514" xr:uid="{00000000-0005-0000-0000-0000A9B30000}"/>
    <cellStyle name="Normal 9 2 3 2 2 7 3" xfId="20495" xr:uid="{00000000-0005-0000-0000-0000AAB30000}"/>
    <cellStyle name="Normal 9 2 3 2 2 7 4" xfId="37841" xr:uid="{00000000-0005-0000-0000-0000ABB30000}"/>
    <cellStyle name="Normal 9 2 3 2 2 8" xfId="9022" xr:uid="{00000000-0005-0000-0000-0000ACB30000}"/>
    <cellStyle name="Normal 9 2 3 2 2 8 2" xfId="26375" xr:uid="{00000000-0005-0000-0000-0000ADB30000}"/>
    <cellStyle name="Normal 9 2 3 2 2 8 3" xfId="43721" xr:uid="{00000000-0005-0000-0000-0000AEB30000}"/>
    <cellStyle name="Normal 9 2 3 2 2 9" xfId="17702" xr:uid="{00000000-0005-0000-0000-0000AFB30000}"/>
    <cellStyle name="Normal 9 2 3 2 3" xfId="251" xr:uid="{00000000-0005-0000-0000-0000B0B30000}"/>
    <cellStyle name="Normal 9 2 3 2 3 10" xfId="34950" xr:uid="{00000000-0005-0000-0000-0000B1B30000}"/>
    <cellStyle name="Normal 9 2 3 2 3 2" xfId="986" xr:uid="{00000000-0005-0000-0000-0000B2B30000}"/>
    <cellStyle name="Normal 9 2 3 2 3 2 2" xfId="2799" xr:uid="{00000000-0005-0000-0000-0000B3B30000}"/>
    <cellStyle name="Normal 9 2 3 2 3 2 2 2" xfId="8581" xr:uid="{00000000-0005-0000-0000-0000B4B30000}"/>
    <cellStyle name="Normal 9 2 3 2 3 2 2 2 2" xfId="17254" xr:uid="{00000000-0005-0000-0000-0000B5B30000}"/>
    <cellStyle name="Normal 9 2 3 2 3 2 2 2 2 2" xfId="34607" xr:uid="{00000000-0005-0000-0000-0000B6B30000}"/>
    <cellStyle name="Normal 9 2 3 2 3 2 2 2 2 3" xfId="51953" xr:uid="{00000000-0005-0000-0000-0000B7B30000}"/>
    <cellStyle name="Normal 9 2 3 2 3 2 2 2 3" xfId="25934" xr:uid="{00000000-0005-0000-0000-0000B8B30000}"/>
    <cellStyle name="Normal 9 2 3 2 3 2 2 2 4" xfId="43280" xr:uid="{00000000-0005-0000-0000-0000B9B30000}"/>
    <cellStyle name="Normal 9 2 3 2 3 2 2 3" xfId="4612" xr:uid="{00000000-0005-0000-0000-0000BAB30000}"/>
    <cellStyle name="Normal 9 2 3 2 3 2 2 3 2" xfId="13285" xr:uid="{00000000-0005-0000-0000-0000BBB30000}"/>
    <cellStyle name="Normal 9 2 3 2 3 2 2 3 2 2" xfId="30638" xr:uid="{00000000-0005-0000-0000-0000BCB30000}"/>
    <cellStyle name="Normal 9 2 3 2 3 2 2 3 2 3" xfId="47984" xr:uid="{00000000-0005-0000-0000-0000BDB30000}"/>
    <cellStyle name="Normal 9 2 3 2 3 2 2 3 3" xfId="21965" xr:uid="{00000000-0005-0000-0000-0000BEB30000}"/>
    <cellStyle name="Normal 9 2 3 2 3 2 2 3 4" xfId="39311" xr:uid="{00000000-0005-0000-0000-0000BFB30000}"/>
    <cellStyle name="Normal 9 2 3 2 3 2 2 4" xfId="11472" xr:uid="{00000000-0005-0000-0000-0000C0B30000}"/>
    <cellStyle name="Normal 9 2 3 2 3 2 2 4 2" xfId="28825" xr:uid="{00000000-0005-0000-0000-0000C1B30000}"/>
    <cellStyle name="Normal 9 2 3 2 3 2 2 4 3" xfId="46171" xr:uid="{00000000-0005-0000-0000-0000C2B30000}"/>
    <cellStyle name="Normal 9 2 3 2 3 2 2 5" xfId="20152" xr:uid="{00000000-0005-0000-0000-0000C3B30000}"/>
    <cellStyle name="Normal 9 2 3 2 3 2 2 6" xfId="37498" xr:uid="{00000000-0005-0000-0000-0000C4B30000}"/>
    <cellStyle name="Normal 9 2 3 2 3 2 3" xfId="1721" xr:uid="{00000000-0005-0000-0000-0000C5B30000}"/>
    <cellStyle name="Normal 9 2 3 2 3 2 3 2" xfId="7503" xr:uid="{00000000-0005-0000-0000-0000C6B30000}"/>
    <cellStyle name="Normal 9 2 3 2 3 2 3 2 2" xfId="16176" xr:uid="{00000000-0005-0000-0000-0000C7B30000}"/>
    <cellStyle name="Normal 9 2 3 2 3 2 3 2 2 2" xfId="33529" xr:uid="{00000000-0005-0000-0000-0000C8B30000}"/>
    <cellStyle name="Normal 9 2 3 2 3 2 3 2 2 3" xfId="50875" xr:uid="{00000000-0005-0000-0000-0000C9B30000}"/>
    <cellStyle name="Normal 9 2 3 2 3 2 3 2 3" xfId="24856" xr:uid="{00000000-0005-0000-0000-0000CAB30000}"/>
    <cellStyle name="Normal 9 2 3 2 3 2 3 2 4" xfId="42202" xr:uid="{00000000-0005-0000-0000-0000CBB30000}"/>
    <cellStyle name="Normal 9 2 3 2 3 2 3 3" xfId="5347" xr:uid="{00000000-0005-0000-0000-0000CCB30000}"/>
    <cellStyle name="Normal 9 2 3 2 3 2 3 3 2" xfId="14020" xr:uid="{00000000-0005-0000-0000-0000CDB30000}"/>
    <cellStyle name="Normal 9 2 3 2 3 2 3 3 2 2" xfId="31373" xr:uid="{00000000-0005-0000-0000-0000CEB30000}"/>
    <cellStyle name="Normal 9 2 3 2 3 2 3 3 2 3" xfId="48719" xr:uid="{00000000-0005-0000-0000-0000CFB30000}"/>
    <cellStyle name="Normal 9 2 3 2 3 2 3 3 3" xfId="22700" xr:uid="{00000000-0005-0000-0000-0000D0B30000}"/>
    <cellStyle name="Normal 9 2 3 2 3 2 3 3 4" xfId="40046" xr:uid="{00000000-0005-0000-0000-0000D1B30000}"/>
    <cellStyle name="Normal 9 2 3 2 3 2 3 4" xfId="10394" xr:uid="{00000000-0005-0000-0000-0000D2B30000}"/>
    <cellStyle name="Normal 9 2 3 2 3 2 3 4 2" xfId="27747" xr:uid="{00000000-0005-0000-0000-0000D3B30000}"/>
    <cellStyle name="Normal 9 2 3 2 3 2 3 4 3" xfId="45093" xr:uid="{00000000-0005-0000-0000-0000D4B30000}"/>
    <cellStyle name="Normal 9 2 3 2 3 2 3 5" xfId="19074" xr:uid="{00000000-0005-0000-0000-0000D5B30000}"/>
    <cellStyle name="Normal 9 2 3 2 3 2 3 6" xfId="36420" xr:uid="{00000000-0005-0000-0000-0000D6B30000}"/>
    <cellStyle name="Normal 9 2 3 2 3 2 4" xfId="6768" xr:uid="{00000000-0005-0000-0000-0000D7B30000}"/>
    <cellStyle name="Normal 9 2 3 2 3 2 4 2" xfId="15441" xr:uid="{00000000-0005-0000-0000-0000D8B30000}"/>
    <cellStyle name="Normal 9 2 3 2 3 2 4 2 2" xfId="32794" xr:uid="{00000000-0005-0000-0000-0000D9B30000}"/>
    <cellStyle name="Normal 9 2 3 2 3 2 4 2 3" xfId="50140" xr:uid="{00000000-0005-0000-0000-0000DAB30000}"/>
    <cellStyle name="Normal 9 2 3 2 3 2 4 3" xfId="24121" xr:uid="{00000000-0005-0000-0000-0000DBB30000}"/>
    <cellStyle name="Normal 9 2 3 2 3 2 4 4" xfId="41467" xr:uid="{00000000-0005-0000-0000-0000DCB30000}"/>
    <cellStyle name="Normal 9 2 3 2 3 2 5" xfId="3534" xr:uid="{00000000-0005-0000-0000-0000DDB30000}"/>
    <cellStyle name="Normal 9 2 3 2 3 2 5 2" xfId="12207" xr:uid="{00000000-0005-0000-0000-0000DEB30000}"/>
    <cellStyle name="Normal 9 2 3 2 3 2 5 2 2" xfId="29560" xr:uid="{00000000-0005-0000-0000-0000DFB30000}"/>
    <cellStyle name="Normal 9 2 3 2 3 2 5 2 3" xfId="46906" xr:uid="{00000000-0005-0000-0000-0000E0B30000}"/>
    <cellStyle name="Normal 9 2 3 2 3 2 5 3" xfId="20887" xr:uid="{00000000-0005-0000-0000-0000E1B30000}"/>
    <cellStyle name="Normal 9 2 3 2 3 2 5 4" xfId="38233" xr:uid="{00000000-0005-0000-0000-0000E2B30000}"/>
    <cellStyle name="Normal 9 2 3 2 3 2 6" xfId="9659" xr:uid="{00000000-0005-0000-0000-0000E3B30000}"/>
    <cellStyle name="Normal 9 2 3 2 3 2 6 2" xfId="27012" xr:uid="{00000000-0005-0000-0000-0000E4B30000}"/>
    <cellStyle name="Normal 9 2 3 2 3 2 6 3" xfId="44358" xr:uid="{00000000-0005-0000-0000-0000E5B30000}"/>
    <cellStyle name="Normal 9 2 3 2 3 2 7" xfId="18339" xr:uid="{00000000-0005-0000-0000-0000E6B30000}"/>
    <cellStyle name="Normal 9 2 3 2 3 2 8" xfId="35685" xr:uid="{00000000-0005-0000-0000-0000E7B30000}"/>
    <cellStyle name="Normal 9 2 3 2 3 3" xfId="741" xr:uid="{00000000-0005-0000-0000-0000E8B30000}"/>
    <cellStyle name="Normal 9 2 3 2 3 3 2" xfId="2554" xr:uid="{00000000-0005-0000-0000-0000E9B30000}"/>
    <cellStyle name="Normal 9 2 3 2 3 3 2 2" xfId="8336" xr:uid="{00000000-0005-0000-0000-0000EAB30000}"/>
    <cellStyle name="Normal 9 2 3 2 3 3 2 2 2" xfId="17009" xr:uid="{00000000-0005-0000-0000-0000EBB30000}"/>
    <cellStyle name="Normal 9 2 3 2 3 3 2 2 2 2" xfId="34362" xr:uid="{00000000-0005-0000-0000-0000ECB30000}"/>
    <cellStyle name="Normal 9 2 3 2 3 3 2 2 2 3" xfId="51708" xr:uid="{00000000-0005-0000-0000-0000EDB30000}"/>
    <cellStyle name="Normal 9 2 3 2 3 3 2 2 3" xfId="25689" xr:uid="{00000000-0005-0000-0000-0000EEB30000}"/>
    <cellStyle name="Normal 9 2 3 2 3 3 2 2 4" xfId="43035" xr:uid="{00000000-0005-0000-0000-0000EFB30000}"/>
    <cellStyle name="Normal 9 2 3 2 3 3 2 3" xfId="5788" xr:uid="{00000000-0005-0000-0000-0000F0B30000}"/>
    <cellStyle name="Normal 9 2 3 2 3 3 2 3 2" xfId="14461" xr:uid="{00000000-0005-0000-0000-0000F1B30000}"/>
    <cellStyle name="Normal 9 2 3 2 3 3 2 3 2 2" xfId="31814" xr:uid="{00000000-0005-0000-0000-0000F2B30000}"/>
    <cellStyle name="Normal 9 2 3 2 3 3 2 3 2 3" xfId="49160" xr:uid="{00000000-0005-0000-0000-0000F3B30000}"/>
    <cellStyle name="Normal 9 2 3 2 3 3 2 3 3" xfId="23141" xr:uid="{00000000-0005-0000-0000-0000F4B30000}"/>
    <cellStyle name="Normal 9 2 3 2 3 3 2 3 4" xfId="40487" xr:uid="{00000000-0005-0000-0000-0000F5B30000}"/>
    <cellStyle name="Normal 9 2 3 2 3 3 2 4" xfId="11227" xr:uid="{00000000-0005-0000-0000-0000F6B30000}"/>
    <cellStyle name="Normal 9 2 3 2 3 3 2 4 2" xfId="28580" xr:uid="{00000000-0005-0000-0000-0000F7B30000}"/>
    <cellStyle name="Normal 9 2 3 2 3 3 2 4 3" xfId="45926" xr:uid="{00000000-0005-0000-0000-0000F8B30000}"/>
    <cellStyle name="Normal 9 2 3 2 3 3 2 5" xfId="19907" xr:uid="{00000000-0005-0000-0000-0000F9B30000}"/>
    <cellStyle name="Normal 9 2 3 2 3 3 2 6" xfId="37253" xr:uid="{00000000-0005-0000-0000-0000FAB30000}"/>
    <cellStyle name="Normal 9 2 3 2 3 3 3" xfId="6523" xr:uid="{00000000-0005-0000-0000-0000FBB30000}"/>
    <cellStyle name="Normal 9 2 3 2 3 3 3 2" xfId="15196" xr:uid="{00000000-0005-0000-0000-0000FCB30000}"/>
    <cellStyle name="Normal 9 2 3 2 3 3 3 2 2" xfId="32549" xr:uid="{00000000-0005-0000-0000-0000FDB30000}"/>
    <cellStyle name="Normal 9 2 3 2 3 3 3 2 3" xfId="49895" xr:uid="{00000000-0005-0000-0000-0000FEB30000}"/>
    <cellStyle name="Normal 9 2 3 2 3 3 3 3" xfId="23876" xr:uid="{00000000-0005-0000-0000-0000FFB30000}"/>
    <cellStyle name="Normal 9 2 3 2 3 3 3 4" xfId="41222" xr:uid="{00000000-0005-0000-0000-000000B40000}"/>
    <cellStyle name="Normal 9 2 3 2 3 3 4" xfId="4367" xr:uid="{00000000-0005-0000-0000-000001B40000}"/>
    <cellStyle name="Normal 9 2 3 2 3 3 4 2" xfId="13040" xr:uid="{00000000-0005-0000-0000-000002B40000}"/>
    <cellStyle name="Normal 9 2 3 2 3 3 4 2 2" xfId="30393" xr:uid="{00000000-0005-0000-0000-000003B40000}"/>
    <cellStyle name="Normal 9 2 3 2 3 3 4 2 3" xfId="47739" xr:uid="{00000000-0005-0000-0000-000004B40000}"/>
    <cellStyle name="Normal 9 2 3 2 3 3 4 3" xfId="21720" xr:uid="{00000000-0005-0000-0000-000005B40000}"/>
    <cellStyle name="Normal 9 2 3 2 3 3 4 4" xfId="39066" xr:uid="{00000000-0005-0000-0000-000006B40000}"/>
    <cellStyle name="Normal 9 2 3 2 3 3 5" xfId="9414" xr:uid="{00000000-0005-0000-0000-000007B40000}"/>
    <cellStyle name="Normal 9 2 3 2 3 3 5 2" xfId="26767" xr:uid="{00000000-0005-0000-0000-000008B40000}"/>
    <cellStyle name="Normal 9 2 3 2 3 3 5 3" xfId="44113" xr:uid="{00000000-0005-0000-0000-000009B40000}"/>
    <cellStyle name="Normal 9 2 3 2 3 3 6" xfId="18094" xr:uid="{00000000-0005-0000-0000-00000AB40000}"/>
    <cellStyle name="Normal 9 2 3 2 3 3 7" xfId="35440" xr:uid="{00000000-0005-0000-0000-00000BB40000}"/>
    <cellStyle name="Normal 9 2 3 2 3 4" xfId="2064" xr:uid="{00000000-0005-0000-0000-00000CB40000}"/>
    <cellStyle name="Normal 9 2 3 2 3 4 2" xfId="7846" xr:uid="{00000000-0005-0000-0000-00000DB40000}"/>
    <cellStyle name="Normal 9 2 3 2 3 4 2 2" xfId="16519" xr:uid="{00000000-0005-0000-0000-00000EB40000}"/>
    <cellStyle name="Normal 9 2 3 2 3 4 2 2 2" xfId="33872" xr:uid="{00000000-0005-0000-0000-00000FB40000}"/>
    <cellStyle name="Normal 9 2 3 2 3 4 2 2 3" xfId="51218" xr:uid="{00000000-0005-0000-0000-000010B40000}"/>
    <cellStyle name="Normal 9 2 3 2 3 4 2 3" xfId="25199" xr:uid="{00000000-0005-0000-0000-000011B40000}"/>
    <cellStyle name="Normal 9 2 3 2 3 4 2 4" xfId="42545" xr:uid="{00000000-0005-0000-0000-000012B40000}"/>
    <cellStyle name="Normal 9 2 3 2 3 4 3" xfId="3877" xr:uid="{00000000-0005-0000-0000-000013B40000}"/>
    <cellStyle name="Normal 9 2 3 2 3 4 3 2" xfId="12550" xr:uid="{00000000-0005-0000-0000-000014B40000}"/>
    <cellStyle name="Normal 9 2 3 2 3 4 3 2 2" xfId="29903" xr:uid="{00000000-0005-0000-0000-000015B40000}"/>
    <cellStyle name="Normal 9 2 3 2 3 4 3 2 3" xfId="47249" xr:uid="{00000000-0005-0000-0000-000016B40000}"/>
    <cellStyle name="Normal 9 2 3 2 3 4 3 3" xfId="21230" xr:uid="{00000000-0005-0000-0000-000017B40000}"/>
    <cellStyle name="Normal 9 2 3 2 3 4 3 4" xfId="38576" xr:uid="{00000000-0005-0000-0000-000018B40000}"/>
    <cellStyle name="Normal 9 2 3 2 3 4 4" xfId="10737" xr:uid="{00000000-0005-0000-0000-000019B40000}"/>
    <cellStyle name="Normal 9 2 3 2 3 4 4 2" xfId="28090" xr:uid="{00000000-0005-0000-0000-00001AB40000}"/>
    <cellStyle name="Normal 9 2 3 2 3 4 4 3" xfId="45436" xr:uid="{00000000-0005-0000-0000-00001BB40000}"/>
    <cellStyle name="Normal 9 2 3 2 3 4 5" xfId="19417" xr:uid="{00000000-0005-0000-0000-00001CB40000}"/>
    <cellStyle name="Normal 9 2 3 2 3 4 6" xfId="36763" xr:uid="{00000000-0005-0000-0000-00001DB40000}"/>
    <cellStyle name="Normal 9 2 3 2 3 5" xfId="1476" xr:uid="{00000000-0005-0000-0000-00001EB40000}"/>
    <cellStyle name="Normal 9 2 3 2 3 5 2" xfId="7258" xr:uid="{00000000-0005-0000-0000-00001FB40000}"/>
    <cellStyle name="Normal 9 2 3 2 3 5 2 2" xfId="15931" xr:uid="{00000000-0005-0000-0000-000020B40000}"/>
    <cellStyle name="Normal 9 2 3 2 3 5 2 2 2" xfId="33284" xr:uid="{00000000-0005-0000-0000-000021B40000}"/>
    <cellStyle name="Normal 9 2 3 2 3 5 2 2 3" xfId="50630" xr:uid="{00000000-0005-0000-0000-000022B40000}"/>
    <cellStyle name="Normal 9 2 3 2 3 5 2 3" xfId="24611" xr:uid="{00000000-0005-0000-0000-000023B40000}"/>
    <cellStyle name="Normal 9 2 3 2 3 5 2 4" xfId="41957" xr:uid="{00000000-0005-0000-0000-000024B40000}"/>
    <cellStyle name="Normal 9 2 3 2 3 5 3" xfId="5102" xr:uid="{00000000-0005-0000-0000-000025B40000}"/>
    <cellStyle name="Normal 9 2 3 2 3 5 3 2" xfId="13775" xr:uid="{00000000-0005-0000-0000-000026B40000}"/>
    <cellStyle name="Normal 9 2 3 2 3 5 3 2 2" xfId="31128" xr:uid="{00000000-0005-0000-0000-000027B40000}"/>
    <cellStyle name="Normal 9 2 3 2 3 5 3 2 3" xfId="48474" xr:uid="{00000000-0005-0000-0000-000028B40000}"/>
    <cellStyle name="Normal 9 2 3 2 3 5 3 3" xfId="22455" xr:uid="{00000000-0005-0000-0000-000029B40000}"/>
    <cellStyle name="Normal 9 2 3 2 3 5 3 4" xfId="39801" xr:uid="{00000000-0005-0000-0000-00002AB40000}"/>
    <cellStyle name="Normal 9 2 3 2 3 5 4" xfId="10149" xr:uid="{00000000-0005-0000-0000-00002BB40000}"/>
    <cellStyle name="Normal 9 2 3 2 3 5 4 2" xfId="27502" xr:uid="{00000000-0005-0000-0000-00002CB40000}"/>
    <cellStyle name="Normal 9 2 3 2 3 5 4 3" xfId="44848" xr:uid="{00000000-0005-0000-0000-00002DB40000}"/>
    <cellStyle name="Normal 9 2 3 2 3 5 5" xfId="18829" xr:uid="{00000000-0005-0000-0000-00002EB40000}"/>
    <cellStyle name="Normal 9 2 3 2 3 5 6" xfId="36175" xr:uid="{00000000-0005-0000-0000-00002FB40000}"/>
    <cellStyle name="Normal 9 2 3 2 3 6" xfId="6033" xr:uid="{00000000-0005-0000-0000-000030B40000}"/>
    <cellStyle name="Normal 9 2 3 2 3 6 2" xfId="14706" xr:uid="{00000000-0005-0000-0000-000031B40000}"/>
    <cellStyle name="Normal 9 2 3 2 3 6 2 2" xfId="32059" xr:uid="{00000000-0005-0000-0000-000032B40000}"/>
    <cellStyle name="Normal 9 2 3 2 3 6 2 3" xfId="49405" xr:uid="{00000000-0005-0000-0000-000033B40000}"/>
    <cellStyle name="Normal 9 2 3 2 3 6 3" xfId="23386" xr:uid="{00000000-0005-0000-0000-000034B40000}"/>
    <cellStyle name="Normal 9 2 3 2 3 6 4" xfId="40732" xr:uid="{00000000-0005-0000-0000-000035B40000}"/>
    <cellStyle name="Normal 9 2 3 2 3 7" xfId="3289" xr:uid="{00000000-0005-0000-0000-000036B40000}"/>
    <cellStyle name="Normal 9 2 3 2 3 7 2" xfId="11962" xr:uid="{00000000-0005-0000-0000-000037B40000}"/>
    <cellStyle name="Normal 9 2 3 2 3 7 2 2" xfId="29315" xr:uid="{00000000-0005-0000-0000-000038B40000}"/>
    <cellStyle name="Normal 9 2 3 2 3 7 2 3" xfId="46661" xr:uid="{00000000-0005-0000-0000-000039B40000}"/>
    <cellStyle name="Normal 9 2 3 2 3 7 3" xfId="20642" xr:uid="{00000000-0005-0000-0000-00003AB40000}"/>
    <cellStyle name="Normal 9 2 3 2 3 7 4" xfId="37988" xr:uid="{00000000-0005-0000-0000-00003BB40000}"/>
    <cellStyle name="Normal 9 2 3 2 3 8" xfId="8924" xr:uid="{00000000-0005-0000-0000-00003CB40000}"/>
    <cellStyle name="Normal 9 2 3 2 3 8 2" xfId="26277" xr:uid="{00000000-0005-0000-0000-00003DB40000}"/>
    <cellStyle name="Normal 9 2 3 2 3 8 3" xfId="43623" xr:uid="{00000000-0005-0000-0000-00003EB40000}"/>
    <cellStyle name="Normal 9 2 3 2 3 9" xfId="17604" xr:uid="{00000000-0005-0000-0000-00003FB40000}"/>
    <cellStyle name="Normal 9 2 3 2 4" xfId="839" xr:uid="{00000000-0005-0000-0000-000040B40000}"/>
    <cellStyle name="Normal 9 2 3 2 4 2" xfId="2652" xr:uid="{00000000-0005-0000-0000-000041B40000}"/>
    <cellStyle name="Normal 9 2 3 2 4 2 2" xfId="8434" xr:uid="{00000000-0005-0000-0000-000042B40000}"/>
    <cellStyle name="Normal 9 2 3 2 4 2 2 2" xfId="17107" xr:uid="{00000000-0005-0000-0000-000043B40000}"/>
    <cellStyle name="Normal 9 2 3 2 4 2 2 2 2" xfId="34460" xr:uid="{00000000-0005-0000-0000-000044B40000}"/>
    <cellStyle name="Normal 9 2 3 2 4 2 2 2 3" xfId="51806" xr:uid="{00000000-0005-0000-0000-000045B40000}"/>
    <cellStyle name="Normal 9 2 3 2 4 2 2 3" xfId="25787" xr:uid="{00000000-0005-0000-0000-000046B40000}"/>
    <cellStyle name="Normal 9 2 3 2 4 2 2 4" xfId="43133" xr:uid="{00000000-0005-0000-0000-000047B40000}"/>
    <cellStyle name="Normal 9 2 3 2 4 2 3" xfId="4465" xr:uid="{00000000-0005-0000-0000-000048B40000}"/>
    <cellStyle name="Normal 9 2 3 2 4 2 3 2" xfId="13138" xr:uid="{00000000-0005-0000-0000-000049B40000}"/>
    <cellStyle name="Normal 9 2 3 2 4 2 3 2 2" xfId="30491" xr:uid="{00000000-0005-0000-0000-00004AB40000}"/>
    <cellStyle name="Normal 9 2 3 2 4 2 3 2 3" xfId="47837" xr:uid="{00000000-0005-0000-0000-00004BB40000}"/>
    <cellStyle name="Normal 9 2 3 2 4 2 3 3" xfId="21818" xr:uid="{00000000-0005-0000-0000-00004CB40000}"/>
    <cellStyle name="Normal 9 2 3 2 4 2 3 4" xfId="39164" xr:uid="{00000000-0005-0000-0000-00004DB40000}"/>
    <cellStyle name="Normal 9 2 3 2 4 2 4" xfId="11325" xr:uid="{00000000-0005-0000-0000-00004EB40000}"/>
    <cellStyle name="Normal 9 2 3 2 4 2 4 2" xfId="28678" xr:uid="{00000000-0005-0000-0000-00004FB40000}"/>
    <cellStyle name="Normal 9 2 3 2 4 2 4 3" xfId="46024" xr:uid="{00000000-0005-0000-0000-000050B40000}"/>
    <cellStyle name="Normal 9 2 3 2 4 2 5" xfId="20005" xr:uid="{00000000-0005-0000-0000-000051B40000}"/>
    <cellStyle name="Normal 9 2 3 2 4 2 6" xfId="37351" xr:uid="{00000000-0005-0000-0000-000052B40000}"/>
    <cellStyle name="Normal 9 2 3 2 4 3" xfId="1574" xr:uid="{00000000-0005-0000-0000-000053B40000}"/>
    <cellStyle name="Normal 9 2 3 2 4 3 2" xfId="7356" xr:uid="{00000000-0005-0000-0000-000054B40000}"/>
    <cellStyle name="Normal 9 2 3 2 4 3 2 2" xfId="16029" xr:uid="{00000000-0005-0000-0000-000055B40000}"/>
    <cellStyle name="Normal 9 2 3 2 4 3 2 2 2" xfId="33382" xr:uid="{00000000-0005-0000-0000-000056B40000}"/>
    <cellStyle name="Normal 9 2 3 2 4 3 2 2 3" xfId="50728" xr:uid="{00000000-0005-0000-0000-000057B40000}"/>
    <cellStyle name="Normal 9 2 3 2 4 3 2 3" xfId="24709" xr:uid="{00000000-0005-0000-0000-000058B40000}"/>
    <cellStyle name="Normal 9 2 3 2 4 3 2 4" xfId="42055" xr:uid="{00000000-0005-0000-0000-000059B40000}"/>
    <cellStyle name="Normal 9 2 3 2 4 3 3" xfId="5200" xr:uid="{00000000-0005-0000-0000-00005AB40000}"/>
    <cellStyle name="Normal 9 2 3 2 4 3 3 2" xfId="13873" xr:uid="{00000000-0005-0000-0000-00005BB40000}"/>
    <cellStyle name="Normal 9 2 3 2 4 3 3 2 2" xfId="31226" xr:uid="{00000000-0005-0000-0000-00005CB40000}"/>
    <cellStyle name="Normal 9 2 3 2 4 3 3 2 3" xfId="48572" xr:uid="{00000000-0005-0000-0000-00005DB40000}"/>
    <cellStyle name="Normal 9 2 3 2 4 3 3 3" xfId="22553" xr:uid="{00000000-0005-0000-0000-00005EB40000}"/>
    <cellStyle name="Normal 9 2 3 2 4 3 3 4" xfId="39899" xr:uid="{00000000-0005-0000-0000-00005FB40000}"/>
    <cellStyle name="Normal 9 2 3 2 4 3 4" xfId="10247" xr:uid="{00000000-0005-0000-0000-000060B40000}"/>
    <cellStyle name="Normal 9 2 3 2 4 3 4 2" xfId="27600" xr:uid="{00000000-0005-0000-0000-000061B40000}"/>
    <cellStyle name="Normal 9 2 3 2 4 3 4 3" xfId="44946" xr:uid="{00000000-0005-0000-0000-000062B40000}"/>
    <cellStyle name="Normal 9 2 3 2 4 3 5" xfId="18927" xr:uid="{00000000-0005-0000-0000-000063B40000}"/>
    <cellStyle name="Normal 9 2 3 2 4 3 6" xfId="36273" xr:uid="{00000000-0005-0000-0000-000064B40000}"/>
    <cellStyle name="Normal 9 2 3 2 4 4" xfId="6621" xr:uid="{00000000-0005-0000-0000-000065B40000}"/>
    <cellStyle name="Normal 9 2 3 2 4 4 2" xfId="15294" xr:uid="{00000000-0005-0000-0000-000066B40000}"/>
    <cellStyle name="Normal 9 2 3 2 4 4 2 2" xfId="32647" xr:uid="{00000000-0005-0000-0000-000067B40000}"/>
    <cellStyle name="Normal 9 2 3 2 4 4 2 3" xfId="49993" xr:uid="{00000000-0005-0000-0000-000068B40000}"/>
    <cellStyle name="Normal 9 2 3 2 4 4 3" xfId="23974" xr:uid="{00000000-0005-0000-0000-000069B40000}"/>
    <cellStyle name="Normal 9 2 3 2 4 4 4" xfId="41320" xr:uid="{00000000-0005-0000-0000-00006AB40000}"/>
    <cellStyle name="Normal 9 2 3 2 4 5" xfId="3387" xr:uid="{00000000-0005-0000-0000-00006BB40000}"/>
    <cellStyle name="Normal 9 2 3 2 4 5 2" xfId="12060" xr:uid="{00000000-0005-0000-0000-00006CB40000}"/>
    <cellStyle name="Normal 9 2 3 2 4 5 2 2" xfId="29413" xr:uid="{00000000-0005-0000-0000-00006DB40000}"/>
    <cellStyle name="Normal 9 2 3 2 4 5 2 3" xfId="46759" xr:uid="{00000000-0005-0000-0000-00006EB40000}"/>
    <cellStyle name="Normal 9 2 3 2 4 5 3" xfId="20740" xr:uid="{00000000-0005-0000-0000-00006FB40000}"/>
    <cellStyle name="Normal 9 2 3 2 4 5 4" xfId="38086" xr:uid="{00000000-0005-0000-0000-000070B40000}"/>
    <cellStyle name="Normal 9 2 3 2 4 6" xfId="9512" xr:uid="{00000000-0005-0000-0000-000071B40000}"/>
    <cellStyle name="Normal 9 2 3 2 4 6 2" xfId="26865" xr:uid="{00000000-0005-0000-0000-000072B40000}"/>
    <cellStyle name="Normal 9 2 3 2 4 6 3" xfId="44211" xr:uid="{00000000-0005-0000-0000-000073B40000}"/>
    <cellStyle name="Normal 9 2 3 2 4 7" xfId="18192" xr:uid="{00000000-0005-0000-0000-000074B40000}"/>
    <cellStyle name="Normal 9 2 3 2 4 8" xfId="35538" xr:uid="{00000000-0005-0000-0000-000075B40000}"/>
    <cellStyle name="Normal 9 2 3 2 5" xfId="496" xr:uid="{00000000-0005-0000-0000-000076B40000}"/>
    <cellStyle name="Normal 9 2 3 2 5 2" xfId="2309" xr:uid="{00000000-0005-0000-0000-000077B40000}"/>
    <cellStyle name="Normal 9 2 3 2 5 2 2" xfId="8091" xr:uid="{00000000-0005-0000-0000-000078B40000}"/>
    <cellStyle name="Normal 9 2 3 2 5 2 2 2" xfId="16764" xr:uid="{00000000-0005-0000-0000-000079B40000}"/>
    <cellStyle name="Normal 9 2 3 2 5 2 2 2 2" xfId="34117" xr:uid="{00000000-0005-0000-0000-00007AB40000}"/>
    <cellStyle name="Normal 9 2 3 2 5 2 2 2 3" xfId="51463" xr:uid="{00000000-0005-0000-0000-00007BB40000}"/>
    <cellStyle name="Normal 9 2 3 2 5 2 2 3" xfId="25444" xr:uid="{00000000-0005-0000-0000-00007CB40000}"/>
    <cellStyle name="Normal 9 2 3 2 5 2 2 4" xfId="42790" xr:uid="{00000000-0005-0000-0000-00007DB40000}"/>
    <cellStyle name="Normal 9 2 3 2 5 2 3" xfId="5592" xr:uid="{00000000-0005-0000-0000-00007EB40000}"/>
    <cellStyle name="Normal 9 2 3 2 5 2 3 2" xfId="14265" xr:uid="{00000000-0005-0000-0000-00007FB40000}"/>
    <cellStyle name="Normal 9 2 3 2 5 2 3 2 2" xfId="31618" xr:uid="{00000000-0005-0000-0000-000080B40000}"/>
    <cellStyle name="Normal 9 2 3 2 5 2 3 2 3" xfId="48964" xr:uid="{00000000-0005-0000-0000-000081B40000}"/>
    <cellStyle name="Normal 9 2 3 2 5 2 3 3" xfId="22945" xr:uid="{00000000-0005-0000-0000-000082B40000}"/>
    <cellStyle name="Normal 9 2 3 2 5 2 3 4" xfId="40291" xr:uid="{00000000-0005-0000-0000-000083B40000}"/>
    <cellStyle name="Normal 9 2 3 2 5 2 4" xfId="10982" xr:uid="{00000000-0005-0000-0000-000084B40000}"/>
    <cellStyle name="Normal 9 2 3 2 5 2 4 2" xfId="28335" xr:uid="{00000000-0005-0000-0000-000085B40000}"/>
    <cellStyle name="Normal 9 2 3 2 5 2 4 3" xfId="45681" xr:uid="{00000000-0005-0000-0000-000086B40000}"/>
    <cellStyle name="Normal 9 2 3 2 5 2 5" xfId="19662" xr:uid="{00000000-0005-0000-0000-000087B40000}"/>
    <cellStyle name="Normal 9 2 3 2 5 2 6" xfId="37008" xr:uid="{00000000-0005-0000-0000-000088B40000}"/>
    <cellStyle name="Normal 9 2 3 2 5 3" xfId="6278" xr:uid="{00000000-0005-0000-0000-000089B40000}"/>
    <cellStyle name="Normal 9 2 3 2 5 3 2" xfId="14951" xr:uid="{00000000-0005-0000-0000-00008AB40000}"/>
    <cellStyle name="Normal 9 2 3 2 5 3 2 2" xfId="32304" xr:uid="{00000000-0005-0000-0000-00008BB40000}"/>
    <cellStyle name="Normal 9 2 3 2 5 3 2 3" xfId="49650" xr:uid="{00000000-0005-0000-0000-00008CB40000}"/>
    <cellStyle name="Normal 9 2 3 2 5 3 3" xfId="23631" xr:uid="{00000000-0005-0000-0000-00008DB40000}"/>
    <cellStyle name="Normal 9 2 3 2 5 3 4" xfId="40977" xr:uid="{00000000-0005-0000-0000-00008EB40000}"/>
    <cellStyle name="Normal 9 2 3 2 5 4" xfId="4122" xr:uid="{00000000-0005-0000-0000-00008FB40000}"/>
    <cellStyle name="Normal 9 2 3 2 5 4 2" xfId="12795" xr:uid="{00000000-0005-0000-0000-000090B40000}"/>
    <cellStyle name="Normal 9 2 3 2 5 4 2 2" xfId="30148" xr:uid="{00000000-0005-0000-0000-000091B40000}"/>
    <cellStyle name="Normal 9 2 3 2 5 4 2 3" xfId="47494" xr:uid="{00000000-0005-0000-0000-000092B40000}"/>
    <cellStyle name="Normal 9 2 3 2 5 4 3" xfId="21475" xr:uid="{00000000-0005-0000-0000-000093B40000}"/>
    <cellStyle name="Normal 9 2 3 2 5 4 4" xfId="38821" xr:uid="{00000000-0005-0000-0000-000094B40000}"/>
    <cellStyle name="Normal 9 2 3 2 5 5" xfId="9169" xr:uid="{00000000-0005-0000-0000-000095B40000}"/>
    <cellStyle name="Normal 9 2 3 2 5 5 2" xfId="26522" xr:uid="{00000000-0005-0000-0000-000096B40000}"/>
    <cellStyle name="Normal 9 2 3 2 5 5 3" xfId="43868" xr:uid="{00000000-0005-0000-0000-000097B40000}"/>
    <cellStyle name="Normal 9 2 3 2 5 6" xfId="17849" xr:uid="{00000000-0005-0000-0000-000098B40000}"/>
    <cellStyle name="Normal 9 2 3 2 5 7" xfId="35195" xr:uid="{00000000-0005-0000-0000-000099B40000}"/>
    <cellStyle name="Normal 9 2 3 2 6" xfId="1917" xr:uid="{00000000-0005-0000-0000-00009AB40000}"/>
    <cellStyle name="Normal 9 2 3 2 6 2" xfId="7699" xr:uid="{00000000-0005-0000-0000-00009BB40000}"/>
    <cellStyle name="Normal 9 2 3 2 6 2 2" xfId="16372" xr:uid="{00000000-0005-0000-0000-00009CB40000}"/>
    <cellStyle name="Normal 9 2 3 2 6 2 2 2" xfId="33725" xr:uid="{00000000-0005-0000-0000-00009DB40000}"/>
    <cellStyle name="Normal 9 2 3 2 6 2 2 3" xfId="51071" xr:uid="{00000000-0005-0000-0000-00009EB40000}"/>
    <cellStyle name="Normal 9 2 3 2 6 2 3" xfId="25052" xr:uid="{00000000-0005-0000-0000-00009FB40000}"/>
    <cellStyle name="Normal 9 2 3 2 6 2 4" xfId="42398" xr:uid="{00000000-0005-0000-0000-0000A0B40000}"/>
    <cellStyle name="Normal 9 2 3 2 6 3" xfId="3730" xr:uid="{00000000-0005-0000-0000-0000A1B40000}"/>
    <cellStyle name="Normal 9 2 3 2 6 3 2" xfId="12403" xr:uid="{00000000-0005-0000-0000-0000A2B40000}"/>
    <cellStyle name="Normal 9 2 3 2 6 3 2 2" xfId="29756" xr:uid="{00000000-0005-0000-0000-0000A3B40000}"/>
    <cellStyle name="Normal 9 2 3 2 6 3 2 3" xfId="47102" xr:uid="{00000000-0005-0000-0000-0000A4B40000}"/>
    <cellStyle name="Normal 9 2 3 2 6 3 3" xfId="21083" xr:uid="{00000000-0005-0000-0000-0000A5B40000}"/>
    <cellStyle name="Normal 9 2 3 2 6 3 4" xfId="38429" xr:uid="{00000000-0005-0000-0000-0000A6B40000}"/>
    <cellStyle name="Normal 9 2 3 2 6 4" xfId="10590" xr:uid="{00000000-0005-0000-0000-0000A7B40000}"/>
    <cellStyle name="Normal 9 2 3 2 6 4 2" xfId="27943" xr:uid="{00000000-0005-0000-0000-0000A8B40000}"/>
    <cellStyle name="Normal 9 2 3 2 6 4 3" xfId="45289" xr:uid="{00000000-0005-0000-0000-0000A9B40000}"/>
    <cellStyle name="Normal 9 2 3 2 6 5" xfId="19270" xr:uid="{00000000-0005-0000-0000-0000AAB40000}"/>
    <cellStyle name="Normal 9 2 3 2 6 6" xfId="36616" xr:uid="{00000000-0005-0000-0000-0000ABB40000}"/>
    <cellStyle name="Normal 9 2 3 2 7" xfId="1231" xr:uid="{00000000-0005-0000-0000-0000ACB40000}"/>
    <cellStyle name="Normal 9 2 3 2 7 2" xfId="7013" xr:uid="{00000000-0005-0000-0000-0000ADB40000}"/>
    <cellStyle name="Normal 9 2 3 2 7 2 2" xfId="15686" xr:uid="{00000000-0005-0000-0000-0000AEB40000}"/>
    <cellStyle name="Normal 9 2 3 2 7 2 2 2" xfId="33039" xr:uid="{00000000-0005-0000-0000-0000AFB40000}"/>
    <cellStyle name="Normal 9 2 3 2 7 2 2 3" xfId="50385" xr:uid="{00000000-0005-0000-0000-0000B0B40000}"/>
    <cellStyle name="Normal 9 2 3 2 7 2 3" xfId="24366" xr:uid="{00000000-0005-0000-0000-0000B1B40000}"/>
    <cellStyle name="Normal 9 2 3 2 7 2 4" xfId="41712" xr:uid="{00000000-0005-0000-0000-0000B2B40000}"/>
    <cellStyle name="Normal 9 2 3 2 7 3" xfId="4857" xr:uid="{00000000-0005-0000-0000-0000B3B40000}"/>
    <cellStyle name="Normal 9 2 3 2 7 3 2" xfId="13530" xr:uid="{00000000-0005-0000-0000-0000B4B40000}"/>
    <cellStyle name="Normal 9 2 3 2 7 3 2 2" xfId="30883" xr:uid="{00000000-0005-0000-0000-0000B5B40000}"/>
    <cellStyle name="Normal 9 2 3 2 7 3 2 3" xfId="48229" xr:uid="{00000000-0005-0000-0000-0000B6B40000}"/>
    <cellStyle name="Normal 9 2 3 2 7 3 3" xfId="22210" xr:uid="{00000000-0005-0000-0000-0000B7B40000}"/>
    <cellStyle name="Normal 9 2 3 2 7 3 4" xfId="39556" xr:uid="{00000000-0005-0000-0000-0000B8B40000}"/>
    <cellStyle name="Normal 9 2 3 2 7 4" xfId="9904" xr:uid="{00000000-0005-0000-0000-0000B9B40000}"/>
    <cellStyle name="Normal 9 2 3 2 7 4 2" xfId="27257" xr:uid="{00000000-0005-0000-0000-0000BAB40000}"/>
    <cellStyle name="Normal 9 2 3 2 7 4 3" xfId="44603" xr:uid="{00000000-0005-0000-0000-0000BBB40000}"/>
    <cellStyle name="Normal 9 2 3 2 7 5" xfId="18584" xr:uid="{00000000-0005-0000-0000-0000BCB40000}"/>
    <cellStyle name="Normal 9 2 3 2 7 6" xfId="35930" xr:uid="{00000000-0005-0000-0000-0000BDB40000}"/>
    <cellStyle name="Normal 9 2 3 2 8" xfId="5886" xr:uid="{00000000-0005-0000-0000-0000BEB40000}"/>
    <cellStyle name="Normal 9 2 3 2 8 2" xfId="14559" xr:uid="{00000000-0005-0000-0000-0000BFB40000}"/>
    <cellStyle name="Normal 9 2 3 2 8 2 2" xfId="31912" xr:uid="{00000000-0005-0000-0000-0000C0B40000}"/>
    <cellStyle name="Normal 9 2 3 2 8 2 3" xfId="49258" xr:uid="{00000000-0005-0000-0000-0000C1B40000}"/>
    <cellStyle name="Normal 9 2 3 2 8 3" xfId="23239" xr:uid="{00000000-0005-0000-0000-0000C2B40000}"/>
    <cellStyle name="Normal 9 2 3 2 8 4" xfId="40585" xr:uid="{00000000-0005-0000-0000-0000C3B40000}"/>
    <cellStyle name="Normal 9 2 3 2 9" xfId="3044" xr:uid="{00000000-0005-0000-0000-0000C4B40000}"/>
    <cellStyle name="Normal 9 2 3 2 9 2" xfId="11717" xr:uid="{00000000-0005-0000-0000-0000C5B40000}"/>
    <cellStyle name="Normal 9 2 3 2 9 2 2" xfId="29070" xr:uid="{00000000-0005-0000-0000-0000C6B40000}"/>
    <cellStyle name="Normal 9 2 3 2 9 2 3" xfId="46416" xr:uid="{00000000-0005-0000-0000-0000C7B40000}"/>
    <cellStyle name="Normal 9 2 3 2 9 3" xfId="20397" xr:uid="{00000000-0005-0000-0000-0000C8B40000}"/>
    <cellStyle name="Normal 9 2 3 2 9 4" xfId="37743" xr:uid="{00000000-0005-0000-0000-0000C9B40000}"/>
    <cellStyle name="Normal 9 2 3 3" xfId="202" xr:uid="{00000000-0005-0000-0000-0000CAB40000}"/>
    <cellStyle name="Normal 9 2 3 3 10" xfId="17555" xr:uid="{00000000-0005-0000-0000-0000CBB40000}"/>
    <cellStyle name="Normal 9 2 3 3 11" xfId="34901" xr:uid="{00000000-0005-0000-0000-0000CCB40000}"/>
    <cellStyle name="Normal 9 2 3 3 2" xfId="692" xr:uid="{00000000-0005-0000-0000-0000CDB40000}"/>
    <cellStyle name="Normal 9 2 3 3 2 2" xfId="2505" xr:uid="{00000000-0005-0000-0000-0000CEB40000}"/>
    <cellStyle name="Normal 9 2 3 3 2 2 2" xfId="8287" xr:uid="{00000000-0005-0000-0000-0000CFB40000}"/>
    <cellStyle name="Normal 9 2 3 3 2 2 2 2" xfId="16960" xr:uid="{00000000-0005-0000-0000-0000D0B40000}"/>
    <cellStyle name="Normal 9 2 3 3 2 2 2 2 2" xfId="34313" xr:uid="{00000000-0005-0000-0000-0000D1B40000}"/>
    <cellStyle name="Normal 9 2 3 3 2 2 2 2 3" xfId="51659" xr:uid="{00000000-0005-0000-0000-0000D2B40000}"/>
    <cellStyle name="Normal 9 2 3 3 2 2 2 3" xfId="25640" xr:uid="{00000000-0005-0000-0000-0000D3B40000}"/>
    <cellStyle name="Normal 9 2 3 3 2 2 2 4" xfId="42986" xr:uid="{00000000-0005-0000-0000-0000D4B40000}"/>
    <cellStyle name="Normal 9 2 3 3 2 2 3" xfId="4318" xr:uid="{00000000-0005-0000-0000-0000D5B40000}"/>
    <cellStyle name="Normal 9 2 3 3 2 2 3 2" xfId="12991" xr:uid="{00000000-0005-0000-0000-0000D6B40000}"/>
    <cellStyle name="Normal 9 2 3 3 2 2 3 2 2" xfId="30344" xr:uid="{00000000-0005-0000-0000-0000D7B40000}"/>
    <cellStyle name="Normal 9 2 3 3 2 2 3 2 3" xfId="47690" xr:uid="{00000000-0005-0000-0000-0000D8B40000}"/>
    <cellStyle name="Normal 9 2 3 3 2 2 3 3" xfId="21671" xr:uid="{00000000-0005-0000-0000-0000D9B40000}"/>
    <cellStyle name="Normal 9 2 3 3 2 2 3 4" xfId="39017" xr:uid="{00000000-0005-0000-0000-0000DAB40000}"/>
    <cellStyle name="Normal 9 2 3 3 2 2 4" xfId="11178" xr:uid="{00000000-0005-0000-0000-0000DBB40000}"/>
    <cellStyle name="Normal 9 2 3 3 2 2 4 2" xfId="28531" xr:uid="{00000000-0005-0000-0000-0000DCB40000}"/>
    <cellStyle name="Normal 9 2 3 3 2 2 4 3" xfId="45877" xr:uid="{00000000-0005-0000-0000-0000DDB40000}"/>
    <cellStyle name="Normal 9 2 3 3 2 2 5" xfId="19858" xr:uid="{00000000-0005-0000-0000-0000DEB40000}"/>
    <cellStyle name="Normal 9 2 3 3 2 2 6" xfId="37204" xr:uid="{00000000-0005-0000-0000-0000DFB40000}"/>
    <cellStyle name="Normal 9 2 3 3 2 3" xfId="1427" xr:uid="{00000000-0005-0000-0000-0000E0B40000}"/>
    <cellStyle name="Normal 9 2 3 3 2 3 2" xfId="7209" xr:uid="{00000000-0005-0000-0000-0000E1B40000}"/>
    <cellStyle name="Normal 9 2 3 3 2 3 2 2" xfId="15882" xr:uid="{00000000-0005-0000-0000-0000E2B40000}"/>
    <cellStyle name="Normal 9 2 3 3 2 3 2 2 2" xfId="33235" xr:uid="{00000000-0005-0000-0000-0000E3B40000}"/>
    <cellStyle name="Normal 9 2 3 3 2 3 2 2 3" xfId="50581" xr:uid="{00000000-0005-0000-0000-0000E4B40000}"/>
    <cellStyle name="Normal 9 2 3 3 2 3 2 3" xfId="24562" xr:uid="{00000000-0005-0000-0000-0000E5B40000}"/>
    <cellStyle name="Normal 9 2 3 3 2 3 2 4" xfId="41908" xr:uid="{00000000-0005-0000-0000-0000E6B40000}"/>
    <cellStyle name="Normal 9 2 3 3 2 3 3" xfId="5053" xr:uid="{00000000-0005-0000-0000-0000E7B40000}"/>
    <cellStyle name="Normal 9 2 3 3 2 3 3 2" xfId="13726" xr:uid="{00000000-0005-0000-0000-0000E8B40000}"/>
    <cellStyle name="Normal 9 2 3 3 2 3 3 2 2" xfId="31079" xr:uid="{00000000-0005-0000-0000-0000E9B40000}"/>
    <cellStyle name="Normal 9 2 3 3 2 3 3 2 3" xfId="48425" xr:uid="{00000000-0005-0000-0000-0000EAB40000}"/>
    <cellStyle name="Normal 9 2 3 3 2 3 3 3" xfId="22406" xr:uid="{00000000-0005-0000-0000-0000EBB40000}"/>
    <cellStyle name="Normal 9 2 3 3 2 3 3 4" xfId="39752" xr:uid="{00000000-0005-0000-0000-0000ECB40000}"/>
    <cellStyle name="Normal 9 2 3 3 2 3 4" xfId="10100" xr:uid="{00000000-0005-0000-0000-0000EDB40000}"/>
    <cellStyle name="Normal 9 2 3 3 2 3 4 2" xfId="27453" xr:uid="{00000000-0005-0000-0000-0000EEB40000}"/>
    <cellStyle name="Normal 9 2 3 3 2 3 4 3" xfId="44799" xr:uid="{00000000-0005-0000-0000-0000EFB40000}"/>
    <cellStyle name="Normal 9 2 3 3 2 3 5" xfId="18780" xr:uid="{00000000-0005-0000-0000-0000F0B40000}"/>
    <cellStyle name="Normal 9 2 3 3 2 3 6" xfId="36126" xr:uid="{00000000-0005-0000-0000-0000F1B40000}"/>
    <cellStyle name="Normal 9 2 3 3 2 4" xfId="6474" xr:uid="{00000000-0005-0000-0000-0000F2B40000}"/>
    <cellStyle name="Normal 9 2 3 3 2 4 2" xfId="15147" xr:uid="{00000000-0005-0000-0000-0000F3B40000}"/>
    <cellStyle name="Normal 9 2 3 3 2 4 2 2" xfId="32500" xr:uid="{00000000-0005-0000-0000-0000F4B40000}"/>
    <cellStyle name="Normal 9 2 3 3 2 4 2 3" xfId="49846" xr:uid="{00000000-0005-0000-0000-0000F5B40000}"/>
    <cellStyle name="Normal 9 2 3 3 2 4 3" xfId="23827" xr:uid="{00000000-0005-0000-0000-0000F6B40000}"/>
    <cellStyle name="Normal 9 2 3 3 2 4 4" xfId="41173" xr:uid="{00000000-0005-0000-0000-0000F7B40000}"/>
    <cellStyle name="Normal 9 2 3 3 2 5" xfId="3240" xr:uid="{00000000-0005-0000-0000-0000F8B40000}"/>
    <cellStyle name="Normal 9 2 3 3 2 5 2" xfId="11913" xr:uid="{00000000-0005-0000-0000-0000F9B40000}"/>
    <cellStyle name="Normal 9 2 3 3 2 5 2 2" xfId="29266" xr:uid="{00000000-0005-0000-0000-0000FAB40000}"/>
    <cellStyle name="Normal 9 2 3 3 2 5 2 3" xfId="46612" xr:uid="{00000000-0005-0000-0000-0000FBB40000}"/>
    <cellStyle name="Normal 9 2 3 3 2 5 3" xfId="20593" xr:uid="{00000000-0005-0000-0000-0000FCB40000}"/>
    <cellStyle name="Normal 9 2 3 3 2 5 4" xfId="37939" xr:uid="{00000000-0005-0000-0000-0000FDB40000}"/>
    <cellStyle name="Normal 9 2 3 3 2 6" xfId="9365" xr:uid="{00000000-0005-0000-0000-0000FEB40000}"/>
    <cellStyle name="Normal 9 2 3 3 2 6 2" xfId="26718" xr:uid="{00000000-0005-0000-0000-0000FFB40000}"/>
    <cellStyle name="Normal 9 2 3 3 2 6 3" xfId="44064" xr:uid="{00000000-0005-0000-0000-000000B50000}"/>
    <cellStyle name="Normal 9 2 3 3 2 7" xfId="18045" xr:uid="{00000000-0005-0000-0000-000001B50000}"/>
    <cellStyle name="Normal 9 2 3 3 2 8" xfId="35391" xr:uid="{00000000-0005-0000-0000-000002B50000}"/>
    <cellStyle name="Normal 9 2 3 3 3" xfId="937" xr:uid="{00000000-0005-0000-0000-000003B50000}"/>
    <cellStyle name="Normal 9 2 3 3 3 2" xfId="2750" xr:uid="{00000000-0005-0000-0000-000004B50000}"/>
    <cellStyle name="Normal 9 2 3 3 3 2 2" xfId="8532" xr:uid="{00000000-0005-0000-0000-000005B50000}"/>
    <cellStyle name="Normal 9 2 3 3 3 2 2 2" xfId="17205" xr:uid="{00000000-0005-0000-0000-000006B50000}"/>
    <cellStyle name="Normal 9 2 3 3 3 2 2 2 2" xfId="34558" xr:uid="{00000000-0005-0000-0000-000007B50000}"/>
    <cellStyle name="Normal 9 2 3 3 3 2 2 2 3" xfId="51904" xr:uid="{00000000-0005-0000-0000-000008B50000}"/>
    <cellStyle name="Normal 9 2 3 3 3 2 2 3" xfId="25885" xr:uid="{00000000-0005-0000-0000-000009B50000}"/>
    <cellStyle name="Normal 9 2 3 3 3 2 2 4" xfId="43231" xr:uid="{00000000-0005-0000-0000-00000AB50000}"/>
    <cellStyle name="Normal 9 2 3 3 3 2 3" xfId="4563" xr:uid="{00000000-0005-0000-0000-00000BB50000}"/>
    <cellStyle name="Normal 9 2 3 3 3 2 3 2" xfId="13236" xr:uid="{00000000-0005-0000-0000-00000CB50000}"/>
    <cellStyle name="Normal 9 2 3 3 3 2 3 2 2" xfId="30589" xr:uid="{00000000-0005-0000-0000-00000DB50000}"/>
    <cellStyle name="Normal 9 2 3 3 3 2 3 2 3" xfId="47935" xr:uid="{00000000-0005-0000-0000-00000EB50000}"/>
    <cellStyle name="Normal 9 2 3 3 3 2 3 3" xfId="21916" xr:uid="{00000000-0005-0000-0000-00000FB50000}"/>
    <cellStyle name="Normal 9 2 3 3 3 2 3 4" xfId="39262" xr:uid="{00000000-0005-0000-0000-000010B50000}"/>
    <cellStyle name="Normal 9 2 3 3 3 2 4" xfId="11423" xr:uid="{00000000-0005-0000-0000-000011B50000}"/>
    <cellStyle name="Normal 9 2 3 3 3 2 4 2" xfId="28776" xr:uid="{00000000-0005-0000-0000-000012B50000}"/>
    <cellStyle name="Normal 9 2 3 3 3 2 4 3" xfId="46122" xr:uid="{00000000-0005-0000-0000-000013B50000}"/>
    <cellStyle name="Normal 9 2 3 3 3 2 5" xfId="20103" xr:uid="{00000000-0005-0000-0000-000014B50000}"/>
    <cellStyle name="Normal 9 2 3 3 3 2 6" xfId="37449" xr:uid="{00000000-0005-0000-0000-000015B50000}"/>
    <cellStyle name="Normal 9 2 3 3 3 3" xfId="1672" xr:uid="{00000000-0005-0000-0000-000016B50000}"/>
    <cellStyle name="Normal 9 2 3 3 3 3 2" xfId="7454" xr:uid="{00000000-0005-0000-0000-000017B50000}"/>
    <cellStyle name="Normal 9 2 3 3 3 3 2 2" xfId="16127" xr:uid="{00000000-0005-0000-0000-000018B50000}"/>
    <cellStyle name="Normal 9 2 3 3 3 3 2 2 2" xfId="33480" xr:uid="{00000000-0005-0000-0000-000019B50000}"/>
    <cellStyle name="Normal 9 2 3 3 3 3 2 2 3" xfId="50826" xr:uid="{00000000-0005-0000-0000-00001AB50000}"/>
    <cellStyle name="Normal 9 2 3 3 3 3 2 3" xfId="24807" xr:uid="{00000000-0005-0000-0000-00001BB50000}"/>
    <cellStyle name="Normal 9 2 3 3 3 3 2 4" xfId="42153" xr:uid="{00000000-0005-0000-0000-00001CB50000}"/>
    <cellStyle name="Normal 9 2 3 3 3 3 3" xfId="5298" xr:uid="{00000000-0005-0000-0000-00001DB50000}"/>
    <cellStyle name="Normal 9 2 3 3 3 3 3 2" xfId="13971" xr:uid="{00000000-0005-0000-0000-00001EB50000}"/>
    <cellStyle name="Normal 9 2 3 3 3 3 3 2 2" xfId="31324" xr:uid="{00000000-0005-0000-0000-00001FB50000}"/>
    <cellStyle name="Normal 9 2 3 3 3 3 3 2 3" xfId="48670" xr:uid="{00000000-0005-0000-0000-000020B50000}"/>
    <cellStyle name="Normal 9 2 3 3 3 3 3 3" xfId="22651" xr:uid="{00000000-0005-0000-0000-000021B50000}"/>
    <cellStyle name="Normal 9 2 3 3 3 3 3 4" xfId="39997" xr:uid="{00000000-0005-0000-0000-000022B50000}"/>
    <cellStyle name="Normal 9 2 3 3 3 3 4" xfId="10345" xr:uid="{00000000-0005-0000-0000-000023B50000}"/>
    <cellStyle name="Normal 9 2 3 3 3 3 4 2" xfId="27698" xr:uid="{00000000-0005-0000-0000-000024B50000}"/>
    <cellStyle name="Normal 9 2 3 3 3 3 4 3" xfId="45044" xr:uid="{00000000-0005-0000-0000-000025B50000}"/>
    <cellStyle name="Normal 9 2 3 3 3 3 5" xfId="19025" xr:uid="{00000000-0005-0000-0000-000026B50000}"/>
    <cellStyle name="Normal 9 2 3 3 3 3 6" xfId="36371" xr:uid="{00000000-0005-0000-0000-000027B50000}"/>
    <cellStyle name="Normal 9 2 3 3 3 4" xfId="6719" xr:uid="{00000000-0005-0000-0000-000028B50000}"/>
    <cellStyle name="Normal 9 2 3 3 3 4 2" xfId="15392" xr:uid="{00000000-0005-0000-0000-000029B50000}"/>
    <cellStyle name="Normal 9 2 3 3 3 4 2 2" xfId="32745" xr:uid="{00000000-0005-0000-0000-00002AB50000}"/>
    <cellStyle name="Normal 9 2 3 3 3 4 2 3" xfId="50091" xr:uid="{00000000-0005-0000-0000-00002BB50000}"/>
    <cellStyle name="Normal 9 2 3 3 3 4 3" xfId="24072" xr:uid="{00000000-0005-0000-0000-00002CB50000}"/>
    <cellStyle name="Normal 9 2 3 3 3 4 4" xfId="41418" xr:uid="{00000000-0005-0000-0000-00002DB50000}"/>
    <cellStyle name="Normal 9 2 3 3 3 5" xfId="3485" xr:uid="{00000000-0005-0000-0000-00002EB50000}"/>
    <cellStyle name="Normal 9 2 3 3 3 5 2" xfId="12158" xr:uid="{00000000-0005-0000-0000-00002FB50000}"/>
    <cellStyle name="Normal 9 2 3 3 3 5 2 2" xfId="29511" xr:uid="{00000000-0005-0000-0000-000030B50000}"/>
    <cellStyle name="Normal 9 2 3 3 3 5 2 3" xfId="46857" xr:uid="{00000000-0005-0000-0000-000031B50000}"/>
    <cellStyle name="Normal 9 2 3 3 3 5 3" xfId="20838" xr:uid="{00000000-0005-0000-0000-000032B50000}"/>
    <cellStyle name="Normal 9 2 3 3 3 5 4" xfId="38184" xr:uid="{00000000-0005-0000-0000-000033B50000}"/>
    <cellStyle name="Normal 9 2 3 3 3 6" xfId="9610" xr:uid="{00000000-0005-0000-0000-000034B50000}"/>
    <cellStyle name="Normal 9 2 3 3 3 6 2" xfId="26963" xr:uid="{00000000-0005-0000-0000-000035B50000}"/>
    <cellStyle name="Normal 9 2 3 3 3 6 3" xfId="44309" xr:uid="{00000000-0005-0000-0000-000036B50000}"/>
    <cellStyle name="Normal 9 2 3 3 3 7" xfId="18290" xr:uid="{00000000-0005-0000-0000-000037B50000}"/>
    <cellStyle name="Normal 9 2 3 3 3 8" xfId="35636" xr:uid="{00000000-0005-0000-0000-000038B50000}"/>
    <cellStyle name="Normal 9 2 3 3 4" xfId="447" xr:uid="{00000000-0005-0000-0000-000039B50000}"/>
    <cellStyle name="Normal 9 2 3 3 4 2" xfId="2260" xr:uid="{00000000-0005-0000-0000-00003AB50000}"/>
    <cellStyle name="Normal 9 2 3 3 4 2 2" xfId="8042" xr:uid="{00000000-0005-0000-0000-00003BB50000}"/>
    <cellStyle name="Normal 9 2 3 3 4 2 2 2" xfId="16715" xr:uid="{00000000-0005-0000-0000-00003CB50000}"/>
    <cellStyle name="Normal 9 2 3 3 4 2 2 2 2" xfId="34068" xr:uid="{00000000-0005-0000-0000-00003DB50000}"/>
    <cellStyle name="Normal 9 2 3 3 4 2 2 2 3" xfId="51414" xr:uid="{00000000-0005-0000-0000-00003EB50000}"/>
    <cellStyle name="Normal 9 2 3 3 4 2 2 3" xfId="25395" xr:uid="{00000000-0005-0000-0000-00003FB50000}"/>
    <cellStyle name="Normal 9 2 3 3 4 2 2 4" xfId="42741" xr:uid="{00000000-0005-0000-0000-000040B50000}"/>
    <cellStyle name="Normal 9 2 3 3 4 2 3" xfId="5543" xr:uid="{00000000-0005-0000-0000-000041B50000}"/>
    <cellStyle name="Normal 9 2 3 3 4 2 3 2" xfId="14216" xr:uid="{00000000-0005-0000-0000-000042B50000}"/>
    <cellStyle name="Normal 9 2 3 3 4 2 3 2 2" xfId="31569" xr:uid="{00000000-0005-0000-0000-000043B50000}"/>
    <cellStyle name="Normal 9 2 3 3 4 2 3 2 3" xfId="48915" xr:uid="{00000000-0005-0000-0000-000044B50000}"/>
    <cellStyle name="Normal 9 2 3 3 4 2 3 3" xfId="22896" xr:uid="{00000000-0005-0000-0000-000045B50000}"/>
    <cellStyle name="Normal 9 2 3 3 4 2 3 4" xfId="40242" xr:uid="{00000000-0005-0000-0000-000046B50000}"/>
    <cellStyle name="Normal 9 2 3 3 4 2 4" xfId="10933" xr:uid="{00000000-0005-0000-0000-000047B50000}"/>
    <cellStyle name="Normal 9 2 3 3 4 2 4 2" xfId="28286" xr:uid="{00000000-0005-0000-0000-000048B50000}"/>
    <cellStyle name="Normal 9 2 3 3 4 2 4 3" xfId="45632" xr:uid="{00000000-0005-0000-0000-000049B50000}"/>
    <cellStyle name="Normal 9 2 3 3 4 2 5" xfId="19613" xr:uid="{00000000-0005-0000-0000-00004AB50000}"/>
    <cellStyle name="Normal 9 2 3 3 4 2 6" xfId="36959" xr:uid="{00000000-0005-0000-0000-00004BB50000}"/>
    <cellStyle name="Normal 9 2 3 3 4 3" xfId="6229" xr:uid="{00000000-0005-0000-0000-00004CB50000}"/>
    <cellStyle name="Normal 9 2 3 3 4 3 2" xfId="14902" xr:uid="{00000000-0005-0000-0000-00004DB50000}"/>
    <cellStyle name="Normal 9 2 3 3 4 3 2 2" xfId="32255" xr:uid="{00000000-0005-0000-0000-00004EB50000}"/>
    <cellStyle name="Normal 9 2 3 3 4 3 2 3" xfId="49601" xr:uid="{00000000-0005-0000-0000-00004FB50000}"/>
    <cellStyle name="Normal 9 2 3 3 4 3 3" xfId="23582" xr:uid="{00000000-0005-0000-0000-000050B50000}"/>
    <cellStyle name="Normal 9 2 3 3 4 3 4" xfId="40928" xr:uid="{00000000-0005-0000-0000-000051B50000}"/>
    <cellStyle name="Normal 9 2 3 3 4 4" xfId="4073" xr:uid="{00000000-0005-0000-0000-000052B50000}"/>
    <cellStyle name="Normal 9 2 3 3 4 4 2" xfId="12746" xr:uid="{00000000-0005-0000-0000-000053B50000}"/>
    <cellStyle name="Normal 9 2 3 3 4 4 2 2" xfId="30099" xr:uid="{00000000-0005-0000-0000-000054B50000}"/>
    <cellStyle name="Normal 9 2 3 3 4 4 2 3" xfId="47445" xr:uid="{00000000-0005-0000-0000-000055B50000}"/>
    <cellStyle name="Normal 9 2 3 3 4 4 3" xfId="21426" xr:uid="{00000000-0005-0000-0000-000056B50000}"/>
    <cellStyle name="Normal 9 2 3 3 4 4 4" xfId="38772" xr:uid="{00000000-0005-0000-0000-000057B50000}"/>
    <cellStyle name="Normal 9 2 3 3 4 5" xfId="9120" xr:uid="{00000000-0005-0000-0000-000058B50000}"/>
    <cellStyle name="Normal 9 2 3 3 4 5 2" xfId="26473" xr:uid="{00000000-0005-0000-0000-000059B50000}"/>
    <cellStyle name="Normal 9 2 3 3 4 5 3" xfId="43819" xr:uid="{00000000-0005-0000-0000-00005AB50000}"/>
    <cellStyle name="Normal 9 2 3 3 4 6" xfId="17800" xr:uid="{00000000-0005-0000-0000-00005BB50000}"/>
    <cellStyle name="Normal 9 2 3 3 4 7" xfId="35146" xr:uid="{00000000-0005-0000-0000-00005CB50000}"/>
    <cellStyle name="Normal 9 2 3 3 5" xfId="2015" xr:uid="{00000000-0005-0000-0000-00005DB50000}"/>
    <cellStyle name="Normal 9 2 3 3 5 2" xfId="7797" xr:uid="{00000000-0005-0000-0000-00005EB50000}"/>
    <cellStyle name="Normal 9 2 3 3 5 2 2" xfId="16470" xr:uid="{00000000-0005-0000-0000-00005FB50000}"/>
    <cellStyle name="Normal 9 2 3 3 5 2 2 2" xfId="33823" xr:uid="{00000000-0005-0000-0000-000060B50000}"/>
    <cellStyle name="Normal 9 2 3 3 5 2 2 3" xfId="51169" xr:uid="{00000000-0005-0000-0000-000061B50000}"/>
    <cellStyle name="Normal 9 2 3 3 5 2 3" xfId="25150" xr:uid="{00000000-0005-0000-0000-000062B50000}"/>
    <cellStyle name="Normal 9 2 3 3 5 2 4" xfId="42496" xr:uid="{00000000-0005-0000-0000-000063B50000}"/>
    <cellStyle name="Normal 9 2 3 3 5 3" xfId="3828" xr:uid="{00000000-0005-0000-0000-000064B50000}"/>
    <cellStyle name="Normal 9 2 3 3 5 3 2" xfId="12501" xr:uid="{00000000-0005-0000-0000-000065B50000}"/>
    <cellStyle name="Normal 9 2 3 3 5 3 2 2" xfId="29854" xr:uid="{00000000-0005-0000-0000-000066B50000}"/>
    <cellStyle name="Normal 9 2 3 3 5 3 2 3" xfId="47200" xr:uid="{00000000-0005-0000-0000-000067B50000}"/>
    <cellStyle name="Normal 9 2 3 3 5 3 3" xfId="21181" xr:uid="{00000000-0005-0000-0000-000068B50000}"/>
    <cellStyle name="Normal 9 2 3 3 5 3 4" xfId="38527" xr:uid="{00000000-0005-0000-0000-000069B50000}"/>
    <cellStyle name="Normal 9 2 3 3 5 4" xfId="10688" xr:uid="{00000000-0005-0000-0000-00006AB50000}"/>
    <cellStyle name="Normal 9 2 3 3 5 4 2" xfId="28041" xr:uid="{00000000-0005-0000-0000-00006BB50000}"/>
    <cellStyle name="Normal 9 2 3 3 5 4 3" xfId="45387" xr:uid="{00000000-0005-0000-0000-00006CB50000}"/>
    <cellStyle name="Normal 9 2 3 3 5 5" xfId="19368" xr:uid="{00000000-0005-0000-0000-00006DB50000}"/>
    <cellStyle name="Normal 9 2 3 3 5 6" xfId="36714" xr:uid="{00000000-0005-0000-0000-00006EB50000}"/>
    <cellStyle name="Normal 9 2 3 3 6" xfId="1182" xr:uid="{00000000-0005-0000-0000-00006FB50000}"/>
    <cellStyle name="Normal 9 2 3 3 6 2" xfId="6964" xr:uid="{00000000-0005-0000-0000-000070B50000}"/>
    <cellStyle name="Normal 9 2 3 3 6 2 2" xfId="15637" xr:uid="{00000000-0005-0000-0000-000071B50000}"/>
    <cellStyle name="Normal 9 2 3 3 6 2 2 2" xfId="32990" xr:uid="{00000000-0005-0000-0000-000072B50000}"/>
    <cellStyle name="Normal 9 2 3 3 6 2 2 3" xfId="50336" xr:uid="{00000000-0005-0000-0000-000073B50000}"/>
    <cellStyle name="Normal 9 2 3 3 6 2 3" xfId="24317" xr:uid="{00000000-0005-0000-0000-000074B50000}"/>
    <cellStyle name="Normal 9 2 3 3 6 2 4" xfId="41663" xr:uid="{00000000-0005-0000-0000-000075B50000}"/>
    <cellStyle name="Normal 9 2 3 3 6 3" xfId="4808" xr:uid="{00000000-0005-0000-0000-000076B50000}"/>
    <cellStyle name="Normal 9 2 3 3 6 3 2" xfId="13481" xr:uid="{00000000-0005-0000-0000-000077B50000}"/>
    <cellStyle name="Normal 9 2 3 3 6 3 2 2" xfId="30834" xr:uid="{00000000-0005-0000-0000-000078B50000}"/>
    <cellStyle name="Normal 9 2 3 3 6 3 2 3" xfId="48180" xr:uid="{00000000-0005-0000-0000-000079B50000}"/>
    <cellStyle name="Normal 9 2 3 3 6 3 3" xfId="22161" xr:uid="{00000000-0005-0000-0000-00007AB50000}"/>
    <cellStyle name="Normal 9 2 3 3 6 3 4" xfId="39507" xr:uid="{00000000-0005-0000-0000-00007BB50000}"/>
    <cellStyle name="Normal 9 2 3 3 6 4" xfId="9855" xr:uid="{00000000-0005-0000-0000-00007CB50000}"/>
    <cellStyle name="Normal 9 2 3 3 6 4 2" xfId="27208" xr:uid="{00000000-0005-0000-0000-00007DB50000}"/>
    <cellStyle name="Normal 9 2 3 3 6 4 3" xfId="44554" xr:uid="{00000000-0005-0000-0000-00007EB50000}"/>
    <cellStyle name="Normal 9 2 3 3 6 5" xfId="18535" xr:uid="{00000000-0005-0000-0000-00007FB50000}"/>
    <cellStyle name="Normal 9 2 3 3 6 6" xfId="35881" xr:uid="{00000000-0005-0000-0000-000080B50000}"/>
    <cellStyle name="Normal 9 2 3 3 7" xfId="5984" xr:uid="{00000000-0005-0000-0000-000081B50000}"/>
    <cellStyle name="Normal 9 2 3 3 7 2" xfId="14657" xr:uid="{00000000-0005-0000-0000-000082B50000}"/>
    <cellStyle name="Normal 9 2 3 3 7 2 2" xfId="32010" xr:uid="{00000000-0005-0000-0000-000083B50000}"/>
    <cellStyle name="Normal 9 2 3 3 7 2 3" xfId="49356" xr:uid="{00000000-0005-0000-0000-000084B50000}"/>
    <cellStyle name="Normal 9 2 3 3 7 3" xfId="23337" xr:uid="{00000000-0005-0000-0000-000085B50000}"/>
    <cellStyle name="Normal 9 2 3 3 7 4" xfId="40683" xr:uid="{00000000-0005-0000-0000-000086B50000}"/>
    <cellStyle name="Normal 9 2 3 3 8" xfId="2995" xr:uid="{00000000-0005-0000-0000-000087B50000}"/>
    <cellStyle name="Normal 9 2 3 3 8 2" xfId="11668" xr:uid="{00000000-0005-0000-0000-000088B50000}"/>
    <cellStyle name="Normal 9 2 3 3 8 2 2" xfId="29021" xr:uid="{00000000-0005-0000-0000-000089B50000}"/>
    <cellStyle name="Normal 9 2 3 3 8 2 3" xfId="46367" xr:uid="{00000000-0005-0000-0000-00008AB50000}"/>
    <cellStyle name="Normal 9 2 3 3 8 3" xfId="20348" xr:uid="{00000000-0005-0000-0000-00008BB50000}"/>
    <cellStyle name="Normal 9 2 3 3 8 4" xfId="37694" xr:uid="{00000000-0005-0000-0000-00008CB50000}"/>
    <cellStyle name="Normal 9 2 3 3 9" xfId="8875" xr:uid="{00000000-0005-0000-0000-00008DB50000}"/>
    <cellStyle name="Normal 9 2 3 3 9 2" xfId="26228" xr:uid="{00000000-0005-0000-0000-00008EB50000}"/>
    <cellStyle name="Normal 9 2 3 3 9 3" xfId="43574" xr:uid="{00000000-0005-0000-0000-00008FB50000}"/>
    <cellStyle name="Normal 9 2 3 4" xfId="300" xr:uid="{00000000-0005-0000-0000-000090B50000}"/>
    <cellStyle name="Normal 9 2 3 4 10" xfId="34999" xr:uid="{00000000-0005-0000-0000-000091B50000}"/>
    <cellStyle name="Normal 9 2 3 4 2" xfId="1035" xr:uid="{00000000-0005-0000-0000-000092B50000}"/>
    <cellStyle name="Normal 9 2 3 4 2 2" xfId="2848" xr:uid="{00000000-0005-0000-0000-000093B50000}"/>
    <cellStyle name="Normal 9 2 3 4 2 2 2" xfId="8630" xr:uid="{00000000-0005-0000-0000-000094B50000}"/>
    <cellStyle name="Normal 9 2 3 4 2 2 2 2" xfId="17303" xr:uid="{00000000-0005-0000-0000-000095B50000}"/>
    <cellStyle name="Normal 9 2 3 4 2 2 2 2 2" xfId="34656" xr:uid="{00000000-0005-0000-0000-000096B50000}"/>
    <cellStyle name="Normal 9 2 3 4 2 2 2 2 3" xfId="52002" xr:uid="{00000000-0005-0000-0000-000097B50000}"/>
    <cellStyle name="Normal 9 2 3 4 2 2 2 3" xfId="25983" xr:uid="{00000000-0005-0000-0000-000098B50000}"/>
    <cellStyle name="Normal 9 2 3 4 2 2 2 4" xfId="43329" xr:uid="{00000000-0005-0000-0000-000099B50000}"/>
    <cellStyle name="Normal 9 2 3 4 2 2 3" xfId="4661" xr:uid="{00000000-0005-0000-0000-00009AB50000}"/>
    <cellStyle name="Normal 9 2 3 4 2 2 3 2" xfId="13334" xr:uid="{00000000-0005-0000-0000-00009BB50000}"/>
    <cellStyle name="Normal 9 2 3 4 2 2 3 2 2" xfId="30687" xr:uid="{00000000-0005-0000-0000-00009CB50000}"/>
    <cellStyle name="Normal 9 2 3 4 2 2 3 2 3" xfId="48033" xr:uid="{00000000-0005-0000-0000-00009DB50000}"/>
    <cellStyle name="Normal 9 2 3 4 2 2 3 3" xfId="22014" xr:uid="{00000000-0005-0000-0000-00009EB50000}"/>
    <cellStyle name="Normal 9 2 3 4 2 2 3 4" xfId="39360" xr:uid="{00000000-0005-0000-0000-00009FB50000}"/>
    <cellStyle name="Normal 9 2 3 4 2 2 4" xfId="11521" xr:uid="{00000000-0005-0000-0000-0000A0B50000}"/>
    <cellStyle name="Normal 9 2 3 4 2 2 4 2" xfId="28874" xr:uid="{00000000-0005-0000-0000-0000A1B50000}"/>
    <cellStyle name="Normal 9 2 3 4 2 2 4 3" xfId="46220" xr:uid="{00000000-0005-0000-0000-0000A2B50000}"/>
    <cellStyle name="Normal 9 2 3 4 2 2 5" xfId="20201" xr:uid="{00000000-0005-0000-0000-0000A3B50000}"/>
    <cellStyle name="Normal 9 2 3 4 2 2 6" xfId="37547" xr:uid="{00000000-0005-0000-0000-0000A4B50000}"/>
    <cellStyle name="Normal 9 2 3 4 2 3" xfId="1770" xr:uid="{00000000-0005-0000-0000-0000A5B50000}"/>
    <cellStyle name="Normal 9 2 3 4 2 3 2" xfId="7552" xr:uid="{00000000-0005-0000-0000-0000A6B50000}"/>
    <cellStyle name="Normal 9 2 3 4 2 3 2 2" xfId="16225" xr:uid="{00000000-0005-0000-0000-0000A7B50000}"/>
    <cellStyle name="Normal 9 2 3 4 2 3 2 2 2" xfId="33578" xr:uid="{00000000-0005-0000-0000-0000A8B50000}"/>
    <cellStyle name="Normal 9 2 3 4 2 3 2 2 3" xfId="50924" xr:uid="{00000000-0005-0000-0000-0000A9B50000}"/>
    <cellStyle name="Normal 9 2 3 4 2 3 2 3" xfId="24905" xr:uid="{00000000-0005-0000-0000-0000AAB50000}"/>
    <cellStyle name="Normal 9 2 3 4 2 3 2 4" xfId="42251" xr:uid="{00000000-0005-0000-0000-0000ABB50000}"/>
    <cellStyle name="Normal 9 2 3 4 2 3 3" xfId="5396" xr:uid="{00000000-0005-0000-0000-0000ACB50000}"/>
    <cellStyle name="Normal 9 2 3 4 2 3 3 2" xfId="14069" xr:uid="{00000000-0005-0000-0000-0000ADB50000}"/>
    <cellStyle name="Normal 9 2 3 4 2 3 3 2 2" xfId="31422" xr:uid="{00000000-0005-0000-0000-0000AEB50000}"/>
    <cellStyle name="Normal 9 2 3 4 2 3 3 2 3" xfId="48768" xr:uid="{00000000-0005-0000-0000-0000AFB50000}"/>
    <cellStyle name="Normal 9 2 3 4 2 3 3 3" xfId="22749" xr:uid="{00000000-0005-0000-0000-0000B0B50000}"/>
    <cellStyle name="Normal 9 2 3 4 2 3 3 4" xfId="40095" xr:uid="{00000000-0005-0000-0000-0000B1B50000}"/>
    <cellStyle name="Normal 9 2 3 4 2 3 4" xfId="10443" xr:uid="{00000000-0005-0000-0000-0000B2B50000}"/>
    <cellStyle name="Normal 9 2 3 4 2 3 4 2" xfId="27796" xr:uid="{00000000-0005-0000-0000-0000B3B50000}"/>
    <cellStyle name="Normal 9 2 3 4 2 3 4 3" xfId="45142" xr:uid="{00000000-0005-0000-0000-0000B4B50000}"/>
    <cellStyle name="Normal 9 2 3 4 2 3 5" xfId="19123" xr:uid="{00000000-0005-0000-0000-0000B5B50000}"/>
    <cellStyle name="Normal 9 2 3 4 2 3 6" xfId="36469" xr:uid="{00000000-0005-0000-0000-0000B6B50000}"/>
    <cellStyle name="Normal 9 2 3 4 2 4" xfId="6817" xr:uid="{00000000-0005-0000-0000-0000B7B50000}"/>
    <cellStyle name="Normal 9 2 3 4 2 4 2" xfId="15490" xr:uid="{00000000-0005-0000-0000-0000B8B50000}"/>
    <cellStyle name="Normal 9 2 3 4 2 4 2 2" xfId="32843" xr:uid="{00000000-0005-0000-0000-0000B9B50000}"/>
    <cellStyle name="Normal 9 2 3 4 2 4 2 3" xfId="50189" xr:uid="{00000000-0005-0000-0000-0000BAB50000}"/>
    <cellStyle name="Normal 9 2 3 4 2 4 3" xfId="24170" xr:uid="{00000000-0005-0000-0000-0000BBB50000}"/>
    <cellStyle name="Normal 9 2 3 4 2 4 4" xfId="41516" xr:uid="{00000000-0005-0000-0000-0000BCB50000}"/>
    <cellStyle name="Normal 9 2 3 4 2 5" xfId="3583" xr:uid="{00000000-0005-0000-0000-0000BDB50000}"/>
    <cellStyle name="Normal 9 2 3 4 2 5 2" xfId="12256" xr:uid="{00000000-0005-0000-0000-0000BEB50000}"/>
    <cellStyle name="Normal 9 2 3 4 2 5 2 2" xfId="29609" xr:uid="{00000000-0005-0000-0000-0000BFB50000}"/>
    <cellStyle name="Normal 9 2 3 4 2 5 2 3" xfId="46955" xr:uid="{00000000-0005-0000-0000-0000C0B50000}"/>
    <cellStyle name="Normal 9 2 3 4 2 5 3" xfId="20936" xr:uid="{00000000-0005-0000-0000-0000C1B50000}"/>
    <cellStyle name="Normal 9 2 3 4 2 5 4" xfId="38282" xr:uid="{00000000-0005-0000-0000-0000C2B50000}"/>
    <cellStyle name="Normal 9 2 3 4 2 6" xfId="9708" xr:uid="{00000000-0005-0000-0000-0000C3B50000}"/>
    <cellStyle name="Normal 9 2 3 4 2 6 2" xfId="27061" xr:uid="{00000000-0005-0000-0000-0000C4B50000}"/>
    <cellStyle name="Normal 9 2 3 4 2 6 3" xfId="44407" xr:uid="{00000000-0005-0000-0000-0000C5B50000}"/>
    <cellStyle name="Normal 9 2 3 4 2 7" xfId="18388" xr:uid="{00000000-0005-0000-0000-0000C6B50000}"/>
    <cellStyle name="Normal 9 2 3 4 2 8" xfId="35734" xr:uid="{00000000-0005-0000-0000-0000C7B50000}"/>
    <cellStyle name="Normal 9 2 3 4 3" xfId="545" xr:uid="{00000000-0005-0000-0000-0000C8B50000}"/>
    <cellStyle name="Normal 9 2 3 4 3 2" xfId="2358" xr:uid="{00000000-0005-0000-0000-0000C9B50000}"/>
    <cellStyle name="Normal 9 2 3 4 3 2 2" xfId="8140" xr:uid="{00000000-0005-0000-0000-0000CAB50000}"/>
    <cellStyle name="Normal 9 2 3 4 3 2 2 2" xfId="16813" xr:uid="{00000000-0005-0000-0000-0000CBB50000}"/>
    <cellStyle name="Normal 9 2 3 4 3 2 2 2 2" xfId="34166" xr:uid="{00000000-0005-0000-0000-0000CCB50000}"/>
    <cellStyle name="Normal 9 2 3 4 3 2 2 2 3" xfId="51512" xr:uid="{00000000-0005-0000-0000-0000CDB50000}"/>
    <cellStyle name="Normal 9 2 3 4 3 2 2 3" xfId="25493" xr:uid="{00000000-0005-0000-0000-0000CEB50000}"/>
    <cellStyle name="Normal 9 2 3 4 3 2 2 4" xfId="42839" xr:uid="{00000000-0005-0000-0000-0000CFB50000}"/>
    <cellStyle name="Normal 9 2 3 4 3 2 3" xfId="5641" xr:uid="{00000000-0005-0000-0000-0000D0B50000}"/>
    <cellStyle name="Normal 9 2 3 4 3 2 3 2" xfId="14314" xr:uid="{00000000-0005-0000-0000-0000D1B50000}"/>
    <cellStyle name="Normal 9 2 3 4 3 2 3 2 2" xfId="31667" xr:uid="{00000000-0005-0000-0000-0000D2B50000}"/>
    <cellStyle name="Normal 9 2 3 4 3 2 3 2 3" xfId="49013" xr:uid="{00000000-0005-0000-0000-0000D3B50000}"/>
    <cellStyle name="Normal 9 2 3 4 3 2 3 3" xfId="22994" xr:uid="{00000000-0005-0000-0000-0000D4B50000}"/>
    <cellStyle name="Normal 9 2 3 4 3 2 3 4" xfId="40340" xr:uid="{00000000-0005-0000-0000-0000D5B50000}"/>
    <cellStyle name="Normal 9 2 3 4 3 2 4" xfId="11031" xr:uid="{00000000-0005-0000-0000-0000D6B50000}"/>
    <cellStyle name="Normal 9 2 3 4 3 2 4 2" xfId="28384" xr:uid="{00000000-0005-0000-0000-0000D7B50000}"/>
    <cellStyle name="Normal 9 2 3 4 3 2 4 3" xfId="45730" xr:uid="{00000000-0005-0000-0000-0000D8B50000}"/>
    <cellStyle name="Normal 9 2 3 4 3 2 5" xfId="19711" xr:uid="{00000000-0005-0000-0000-0000D9B50000}"/>
    <cellStyle name="Normal 9 2 3 4 3 2 6" xfId="37057" xr:uid="{00000000-0005-0000-0000-0000DAB50000}"/>
    <cellStyle name="Normal 9 2 3 4 3 3" xfId="6327" xr:uid="{00000000-0005-0000-0000-0000DBB50000}"/>
    <cellStyle name="Normal 9 2 3 4 3 3 2" xfId="15000" xr:uid="{00000000-0005-0000-0000-0000DCB50000}"/>
    <cellStyle name="Normal 9 2 3 4 3 3 2 2" xfId="32353" xr:uid="{00000000-0005-0000-0000-0000DDB50000}"/>
    <cellStyle name="Normal 9 2 3 4 3 3 2 3" xfId="49699" xr:uid="{00000000-0005-0000-0000-0000DEB50000}"/>
    <cellStyle name="Normal 9 2 3 4 3 3 3" xfId="23680" xr:uid="{00000000-0005-0000-0000-0000DFB50000}"/>
    <cellStyle name="Normal 9 2 3 4 3 3 4" xfId="41026" xr:uid="{00000000-0005-0000-0000-0000E0B50000}"/>
    <cellStyle name="Normal 9 2 3 4 3 4" xfId="4171" xr:uid="{00000000-0005-0000-0000-0000E1B50000}"/>
    <cellStyle name="Normal 9 2 3 4 3 4 2" xfId="12844" xr:uid="{00000000-0005-0000-0000-0000E2B50000}"/>
    <cellStyle name="Normal 9 2 3 4 3 4 2 2" xfId="30197" xr:uid="{00000000-0005-0000-0000-0000E3B50000}"/>
    <cellStyle name="Normal 9 2 3 4 3 4 2 3" xfId="47543" xr:uid="{00000000-0005-0000-0000-0000E4B50000}"/>
    <cellStyle name="Normal 9 2 3 4 3 4 3" xfId="21524" xr:uid="{00000000-0005-0000-0000-0000E5B50000}"/>
    <cellStyle name="Normal 9 2 3 4 3 4 4" xfId="38870" xr:uid="{00000000-0005-0000-0000-0000E6B50000}"/>
    <cellStyle name="Normal 9 2 3 4 3 5" xfId="9218" xr:uid="{00000000-0005-0000-0000-0000E7B50000}"/>
    <cellStyle name="Normal 9 2 3 4 3 5 2" xfId="26571" xr:uid="{00000000-0005-0000-0000-0000E8B50000}"/>
    <cellStyle name="Normal 9 2 3 4 3 5 3" xfId="43917" xr:uid="{00000000-0005-0000-0000-0000E9B50000}"/>
    <cellStyle name="Normal 9 2 3 4 3 6" xfId="17898" xr:uid="{00000000-0005-0000-0000-0000EAB50000}"/>
    <cellStyle name="Normal 9 2 3 4 3 7" xfId="35244" xr:uid="{00000000-0005-0000-0000-0000EBB50000}"/>
    <cellStyle name="Normal 9 2 3 4 4" xfId="2113" xr:uid="{00000000-0005-0000-0000-0000ECB50000}"/>
    <cellStyle name="Normal 9 2 3 4 4 2" xfId="7895" xr:uid="{00000000-0005-0000-0000-0000EDB50000}"/>
    <cellStyle name="Normal 9 2 3 4 4 2 2" xfId="16568" xr:uid="{00000000-0005-0000-0000-0000EEB50000}"/>
    <cellStyle name="Normal 9 2 3 4 4 2 2 2" xfId="33921" xr:uid="{00000000-0005-0000-0000-0000EFB50000}"/>
    <cellStyle name="Normal 9 2 3 4 4 2 2 3" xfId="51267" xr:uid="{00000000-0005-0000-0000-0000F0B50000}"/>
    <cellStyle name="Normal 9 2 3 4 4 2 3" xfId="25248" xr:uid="{00000000-0005-0000-0000-0000F1B50000}"/>
    <cellStyle name="Normal 9 2 3 4 4 2 4" xfId="42594" xr:uid="{00000000-0005-0000-0000-0000F2B50000}"/>
    <cellStyle name="Normal 9 2 3 4 4 3" xfId="3926" xr:uid="{00000000-0005-0000-0000-0000F3B50000}"/>
    <cellStyle name="Normal 9 2 3 4 4 3 2" xfId="12599" xr:uid="{00000000-0005-0000-0000-0000F4B50000}"/>
    <cellStyle name="Normal 9 2 3 4 4 3 2 2" xfId="29952" xr:uid="{00000000-0005-0000-0000-0000F5B50000}"/>
    <cellStyle name="Normal 9 2 3 4 4 3 2 3" xfId="47298" xr:uid="{00000000-0005-0000-0000-0000F6B50000}"/>
    <cellStyle name="Normal 9 2 3 4 4 3 3" xfId="21279" xr:uid="{00000000-0005-0000-0000-0000F7B50000}"/>
    <cellStyle name="Normal 9 2 3 4 4 3 4" xfId="38625" xr:uid="{00000000-0005-0000-0000-0000F8B50000}"/>
    <cellStyle name="Normal 9 2 3 4 4 4" xfId="10786" xr:uid="{00000000-0005-0000-0000-0000F9B50000}"/>
    <cellStyle name="Normal 9 2 3 4 4 4 2" xfId="28139" xr:uid="{00000000-0005-0000-0000-0000FAB50000}"/>
    <cellStyle name="Normal 9 2 3 4 4 4 3" xfId="45485" xr:uid="{00000000-0005-0000-0000-0000FBB50000}"/>
    <cellStyle name="Normal 9 2 3 4 4 5" xfId="19466" xr:uid="{00000000-0005-0000-0000-0000FCB50000}"/>
    <cellStyle name="Normal 9 2 3 4 4 6" xfId="36812" xr:uid="{00000000-0005-0000-0000-0000FDB50000}"/>
    <cellStyle name="Normal 9 2 3 4 5" xfId="1280" xr:uid="{00000000-0005-0000-0000-0000FEB50000}"/>
    <cellStyle name="Normal 9 2 3 4 5 2" xfId="7062" xr:uid="{00000000-0005-0000-0000-0000FFB50000}"/>
    <cellStyle name="Normal 9 2 3 4 5 2 2" xfId="15735" xr:uid="{00000000-0005-0000-0000-000000B60000}"/>
    <cellStyle name="Normal 9 2 3 4 5 2 2 2" xfId="33088" xr:uid="{00000000-0005-0000-0000-000001B60000}"/>
    <cellStyle name="Normal 9 2 3 4 5 2 2 3" xfId="50434" xr:uid="{00000000-0005-0000-0000-000002B60000}"/>
    <cellStyle name="Normal 9 2 3 4 5 2 3" xfId="24415" xr:uid="{00000000-0005-0000-0000-000003B60000}"/>
    <cellStyle name="Normal 9 2 3 4 5 2 4" xfId="41761" xr:uid="{00000000-0005-0000-0000-000004B60000}"/>
    <cellStyle name="Normal 9 2 3 4 5 3" xfId="4906" xr:uid="{00000000-0005-0000-0000-000005B60000}"/>
    <cellStyle name="Normal 9 2 3 4 5 3 2" xfId="13579" xr:uid="{00000000-0005-0000-0000-000006B60000}"/>
    <cellStyle name="Normal 9 2 3 4 5 3 2 2" xfId="30932" xr:uid="{00000000-0005-0000-0000-000007B60000}"/>
    <cellStyle name="Normal 9 2 3 4 5 3 2 3" xfId="48278" xr:uid="{00000000-0005-0000-0000-000008B60000}"/>
    <cellStyle name="Normal 9 2 3 4 5 3 3" xfId="22259" xr:uid="{00000000-0005-0000-0000-000009B60000}"/>
    <cellStyle name="Normal 9 2 3 4 5 3 4" xfId="39605" xr:uid="{00000000-0005-0000-0000-00000AB60000}"/>
    <cellStyle name="Normal 9 2 3 4 5 4" xfId="9953" xr:uid="{00000000-0005-0000-0000-00000BB60000}"/>
    <cellStyle name="Normal 9 2 3 4 5 4 2" xfId="27306" xr:uid="{00000000-0005-0000-0000-00000CB60000}"/>
    <cellStyle name="Normal 9 2 3 4 5 4 3" xfId="44652" xr:uid="{00000000-0005-0000-0000-00000DB60000}"/>
    <cellStyle name="Normal 9 2 3 4 5 5" xfId="18633" xr:uid="{00000000-0005-0000-0000-00000EB60000}"/>
    <cellStyle name="Normal 9 2 3 4 5 6" xfId="35979" xr:uid="{00000000-0005-0000-0000-00000FB60000}"/>
    <cellStyle name="Normal 9 2 3 4 6" xfId="6082" xr:uid="{00000000-0005-0000-0000-000010B60000}"/>
    <cellStyle name="Normal 9 2 3 4 6 2" xfId="14755" xr:uid="{00000000-0005-0000-0000-000011B60000}"/>
    <cellStyle name="Normal 9 2 3 4 6 2 2" xfId="32108" xr:uid="{00000000-0005-0000-0000-000012B60000}"/>
    <cellStyle name="Normal 9 2 3 4 6 2 3" xfId="49454" xr:uid="{00000000-0005-0000-0000-000013B60000}"/>
    <cellStyle name="Normal 9 2 3 4 6 3" xfId="23435" xr:uid="{00000000-0005-0000-0000-000014B60000}"/>
    <cellStyle name="Normal 9 2 3 4 6 4" xfId="40781" xr:uid="{00000000-0005-0000-0000-000015B60000}"/>
    <cellStyle name="Normal 9 2 3 4 7" xfId="3093" xr:uid="{00000000-0005-0000-0000-000016B60000}"/>
    <cellStyle name="Normal 9 2 3 4 7 2" xfId="11766" xr:uid="{00000000-0005-0000-0000-000017B60000}"/>
    <cellStyle name="Normal 9 2 3 4 7 2 2" xfId="29119" xr:uid="{00000000-0005-0000-0000-000018B60000}"/>
    <cellStyle name="Normal 9 2 3 4 7 2 3" xfId="46465" xr:uid="{00000000-0005-0000-0000-000019B60000}"/>
    <cellStyle name="Normal 9 2 3 4 7 3" xfId="20446" xr:uid="{00000000-0005-0000-0000-00001AB60000}"/>
    <cellStyle name="Normal 9 2 3 4 7 4" xfId="37792" xr:uid="{00000000-0005-0000-0000-00001BB60000}"/>
    <cellStyle name="Normal 9 2 3 4 8" xfId="8973" xr:uid="{00000000-0005-0000-0000-00001CB60000}"/>
    <cellStyle name="Normal 9 2 3 4 8 2" xfId="26326" xr:uid="{00000000-0005-0000-0000-00001DB60000}"/>
    <cellStyle name="Normal 9 2 3 4 8 3" xfId="43672" xr:uid="{00000000-0005-0000-0000-00001EB60000}"/>
    <cellStyle name="Normal 9 2 3 4 9" xfId="17653" xr:uid="{00000000-0005-0000-0000-00001FB60000}"/>
    <cellStyle name="Normal 9 2 3 5" xfId="153" xr:uid="{00000000-0005-0000-0000-000020B60000}"/>
    <cellStyle name="Normal 9 2 3 5 10" xfId="34852" xr:uid="{00000000-0005-0000-0000-000021B60000}"/>
    <cellStyle name="Normal 9 2 3 5 2" xfId="888" xr:uid="{00000000-0005-0000-0000-000022B60000}"/>
    <cellStyle name="Normal 9 2 3 5 2 2" xfId="2701" xr:uid="{00000000-0005-0000-0000-000023B60000}"/>
    <cellStyle name="Normal 9 2 3 5 2 2 2" xfId="8483" xr:uid="{00000000-0005-0000-0000-000024B60000}"/>
    <cellStyle name="Normal 9 2 3 5 2 2 2 2" xfId="17156" xr:uid="{00000000-0005-0000-0000-000025B60000}"/>
    <cellStyle name="Normal 9 2 3 5 2 2 2 2 2" xfId="34509" xr:uid="{00000000-0005-0000-0000-000026B60000}"/>
    <cellStyle name="Normal 9 2 3 5 2 2 2 2 3" xfId="51855" xr:uid="{00000000-0005-0000-0000-000027B60000}"/>
    <cellStyle name="Normal 9 2 3 5 2 2 2 3" xfId="25836" xr:uid="{00000000-0005-0000-0000-000028B60000}"/>
    <cellStyle name="Normal 9 2 3 5 2 2 2 4" xfId="43182" xr:uid="{00000000-0005-0000-0000-000029B60000}"/>
    <cellStyle name="Normal 9 2 3 5 2 2 3" xfId="4514" xr:uid="{00000000-0005-0000-0000-00002AB60000}"/>
    <cellStyle name="Normal 9 2 3 5 2 2 3 2" xfId="13187" xr:uid="{00000000-0005-0000-0000-00002BB60000}"/>
    <cellStyle name="Normal 9 2 3 5 2 2 3 2 2" xfId="30540" xr:uid="{00000000-0005-0000-0000-00002CB60000}"/>
    <cellStyle name="Normal 9 2 3 5 2 2 3 2 3" xfId="47886" xr:uid="{00000000-0005-0000-0000-00002DB60000}"/>
    <cellStyle name="Normal 9 2 3 5 2 2 3 3" xfId="21867" xr:uid="{00000000-0005-0000-0000-00002EB60000}"/>
    <cellStyle name="Normal 9 2 3 5 2 2 3 4" xfId="39213" xr:uid="{00000000-0005-0000-0000-00002FB60000}"/>
    <cellStyle name="Normal 9 2 3 5 2 2 4" xfId="11374" xr:uid="{00000000-0005-0000-0000-000030B60000}"/>
    <cellStyle name="Normal 9 2 3 5 2 2 4 2" xfId="28727" xr:uid="{00000000-0005-0000-0000-000031B60000}"/>
    <cellStyle name="Normal 9 2 3 5 2 2 4 3" xfId="46073" xr:uid="{00000000-0005-0000-0000-000032B60000}"/>
    <cellStyle name="Normal 9 2 3 5 2 2 5" xfId="20054" xr:uid="{00000000-0005-0000-0000-000033B60000}"/>
    <cellStyle name="Normal 9 2 3 5 2 2 6" xfId="37400" xr:uid="{00000000-0005-0000-0000-000034B60000}"/>
    <cellStyle name="Normal 9 2 3 5 2 3" xfId="1623" xr:uid="{00000000-0005-0000-0000-000035B60000}"/>
    <cellStyle name="Normal 9 2 3 5 2 3 2" xfId="7405" xr:uid="{00000000-0005-0000-0000-000036B60000}"/>
    <cellStyle name="Normal 9 2 3 5 2 3 2 2" xfId="16078" xr:uid="{00000000-0005-0000-0000-000037B60000}"/>
    <cellStyle name="Normal 9 2 3 5 2 3 2 2 2" xfId="33431" xr:uid="{00000000-0005-0000-0000-000038B60000}"/>
    <cellStyle name="Normal 9 2 3 5 2 3 2 2 3" xfId="50777" xr:uid="{00000000-0005-0000-0000-000039B60000}"/>
    <cellStyle name="Normal 9 2 3 5 2 3 2 3" xfId="24758" xr:uid="{00000000-0005-0000-0000-00003AB60000}"/>
    <cellStyle name="Normal 9 2 3 5 2 3 2 4" xfId="42104" xr:uid="{00000000-0005-0000-0000-00003BB60000}"/>
    <cellStyle name="Normal 9 2 3 5 2 3 3" xfId="5249" xr:uid="{00000000-0005-0000-0000-00003CB60000}"/>
    <cellStyle name="Normal 9 2 3 5 2 3 3 2" xfId="13922" xr:uid="{00000000-0005-0000-0000-00003DB60000}"/>
    <cellStyle name="Normal 9 2 3 5 2 3 3 2 2" xfId="31275" xr:uid="{00000000-0005-0000-0000-00003EB60000}"/>
    <cellStyle name="Normal 9 2 3 5 2 3 3 2 3" xfId="48621" xr:uid="{00000000-0005-0000-0000-00003FB60000}"/>
    <cellStyle name="Normal 9 2 3 5 2 3 3 3" xfId="22602" xr:uid="{00000000-0005-0000-0000-000040B60000}"/>
    <cellStyle name="Normal 9 2 3 5 2 3 3 4" xfId="39948" xr:uid="{00000000-0005-0000-0000-000041B60000}"/>
    <cellStyle name="Normal 9 2 3 5 2 3 4" xfId="10296" xr:uid="{00000000-0005-0000-0000-000042B60000}"/>
    <cellStyle name="Normal 9 2 3 5 2 3 4 2" xfId="27649" xr:uid="{00000000-0005-0000-0000-000043B60000}"/>
    <cellStyle name="Normal 9 2 3 5 2 3 4 3" xfId="44995" xr:uid="{00000000-0005-0000-0000-000044B60000}"/>
    <cellStyle name="Normal 9 2 3 5 2 3 5" xfId="18976" xr:uid="{00000000-0005-0000-0000-000045B60000}"/>
    <cellStyle name="Normal 9 2 3 5 2 3 6" xfId="36322" xr:uid="{00000000-0005-0000-0000-000046B60000}"/>
    <cellStyle name="Normal 9 2 3 5 2 4" xfId="6670" xr:uid="{00000000-0005-0000-0000-000047B60000}"/>
    <cellStyle name="Normal 9 2 3 5 2 4 2" xfId="15343" xr:uid="{00000000-0005-0000-0000-000048B60000}"/>
    <cellStyle name="Normal 9 2 3 5 2 4 2 2" xfId="32696" xr:uid="{00000000-0005-0000-0000-000049B60000}"/>
    <cellStyle name="Normal 9 2 3 5 2 4 2 3" xfId="50042" xr:uid="{00000000-0005-0000-0000-00004AB60000}"/>
    <cellStyle name="Normal 9 2 3 5 2 4 3" xfId="24023" xr:uid="{00000000-0005-0000-0000-00004BB60000}"/>
    <cellStyle name="Normal 9 2 3 5 2 4 4" xfId="41369" xr:uid="{00000000-0005-0000-0000-00004CB60000}"/>
    <cellStyle name="Normal 9 2 3 5 2 5" xfId="3436" xr:uid="{00000000-0005-0000-0000-00004DB60000}"/>
    <cellStyle name="Normal 9 2 3 5 2 5 2" xfId="12109" xr:uid="{00000000-0005-0000-0000-00004EB60000}"/>
    <cellStyle name="Normal 9 2 3 5 2 5 2 2" xfId="29462" xr:uid="{00000000-0005-0000-0000-00004FB60000}"/>
    <cellStyle name="Normal 9 2 3 5 2 5 2 3" xfId="46808" xr:uid="{00000000-0005-0000-0000-000050B60000}"/>
    <cellStyle name="Normal 9 2 3 5 2 5 3" xfId="20789" xr:uid="{00000000-0005-0000-0000-000051B60000}"/>
    <cellStyle name="Normal 9 2 3 5 2 5 4" xfId="38135" xr:uid="{00000000-0005-0000-0000-000052B60000}"/>
    <cellStyle name="Normal 9 2 3 5 2 6" xfId="9561" xr:uid="{00000000-0005-0000-0000-000053B60000}"/>
    <cellStyle name="Normal 9 2 3 5 2 6 2" xfId="26914" xr:uid="{00000000-0005-0000-0000-000054B60000}"/>
    <cellStyle name="Normal 9 2 3 5 2 6 3" xfId="44260" xr:uid="{00000000-0005-0000-0000-000055B60000}"/>
    <cellStyle name="Normal 9 2 3 5 2 7" xfId="18241" xr:uid="{00000000-0005-0000-0000-000056B60000}"/>
    <cellStyle name="Normal 9 2 3 5 2 8" xfId="35587" xr:uid="{00000000-0005-0000-0000-000057B60000}"/>
    <cellStyle name="Normal 9 2 3 5 3" xfId="643" xr:uid="{00000000-0005-0000-0000-000058B60000}"/>
    <cellStyle name="Normal 9 2 3 5 3 2" xfId="2456" xr:uid="{00000000-0005-0000-0000-000059B60000}"/>
    <cellStyle name="Normal 9 2 3 5 3 2 2" xfId="8238" xr:uid="{00000000-0005-0000-0000-00005AB60000}"/>
    <cellStyle name="Normal 9 2 3 5 3 2 2 2" xfId="16911" xr:uid="{00000000-0005-0000-0000-00005BB60000}"/>
    <cellStyle name="Normal 9 2 3 5 3 2 2 2 2" xfId="34264" xr:uid="{00000000-0005-0000-0000-00005CB60000}"/>
    <cellStyle name="Normal 9 2 3 5 3 2 2 2 3" xfId="51610" xr:uid="{00000000-0005-0000-0000-00005DB60000}"/>
    <cellStyle name="Normal 9 2 3 5 3 2 2 3" xfId="25591" xr:uid="{00000000-0005-0000-0000-00005EB60000}"/>
    <cellStyle name="Normal 9 2 3 5 3 2 2 4" xfId="42937" xr:uid="{00000000-0005-0000-0000-00005FB60000}"/>
    <cellStyle name="Normal 9 2 3 5 3 2 3" xfId="5739" xr:uid="{00000000-0005-0000-0000-000060B60000}"/>
    <cellStyle name="Normal 9 2 3 5 3 2 3 2" xfId="14412" xr:uid="{00000000-0005-0000-0000-000061B60000}"/>
    <cellStyle name="Normal 9 2 3 5 3 2 3 2 2" xfId="31765" xr:uid="{00000000-0005-0000-0000-000062B60000}"/>
    <cellStyle name="Normal 9 2 3 5 3 2 3 2 3" xfId="49111" xr:uid="{00000000-0005-0000-0000-000063B60000}"/>
    <cellStyle name="Normal 9 2 3 5 3 2 3 3" xfId="23092" xr:uid="{00000000-0005-0000-0000-000064B60000}"/>
    <cellStyle name="Normal 9 2 3 5 3 2 3 4" xfId="40438" xr:uid="{00000000-0005-0000-0000-000065B60000}"/>
    <cellStyle name="Normal 9 2 3 5 3 2 4" xfId="11129" xr:uid="{00000000-0005-0000-0000-000066B60000}"/>
    <cellStyle name="Normal 9 2 3 5 3 2 4 2" xfId="28482" xr:uid="{00000000-0005-0000-0000-000067B60000}"/>
    <cellStyle name="Normal 9 2 3 5 3 2 4 3" xfId="45828" xr:uid="{00000000-0005-0000-0000-000068B60000}"/>
    <cellStyle name="Normal 9 2 3 5 3 2 5" xfId="19809" xr:uid="{00000000-0005-0000-0000-000069B60000}"/>
    <cellStyle name="Normal 9 2 3 5 3 2 6" xfId="37155" xr:uid="{00000000-0005-0000-0000-00006AB60000}"/>
    <cellStyle name="Normal 9 2 3 5 3 3" xfId="6425" xr:uid="{00000000-0005-0000-0000-00006BB60000}"/>
    <cellStyle name="Normal 9 2 3 5 3 3 2" xfId="15098" xr:uid="{00000000-0005-0000-0000-00006CB60000}"/>
    <cellStyle name="Normal 9 2 3 5 3 3 2 2" xfId="32451" xr:uid="{00000000-0005-0000-0000-00006DB60000}"/>
    <cellStyle name="Normal 9 2 3 5 3 3 2 3" xfId="49797" xr:uid="{00000000-0005-0000-0000-00006EB60000}"/>
    <cellStyle name="Normal 9 2 3 5 3 3 3" xfId="23778" xr:uid="{00000000-0005-0000-0000-00006FB60000}"/>
    <cellStyle name="Normal 9 2 3 5 3 3 4" xfId="41124" xr:uid="{00000000-0005-0000-0000-000070B60000}"/>
    <cellStyle name="Normal 9 2 3 5 3 4" xfId="4269" xr:uid="{00000000-0005-0000-0000-000071B60000}"/>
    <cellStyle name="Normal 9 2 3 5 3 4 2" xfId="12942" xr:uid="{00000000-0005-0000-0000-000072B60000}"/>
    <cellStyle name="Normal 9 2 3 5 3 4 2 2" xfId="30295" xr:uid="{00000000-0005-0000-0000-000073B60000}"/>
    <cellStyle name="Normal 9 2 3 5 3 4 2 3" xfId="47641" xr:uid="{00000000-0005-0000-0000-000074B60000}"/>
    <cellStyle name="Normal 9 2 3 5 3 4 3" xfId="21622" xr:uid="{00000000-0005-0000-0000-000075B60000}"/>
    <cellStyle name="Normal 9 2 3 5 3 4 4" xfId="38968" xr:uid="{00000000-0005-0000-0000-000076B60000}"/>
    <cellStyle name="Normal 9 2 3 5 3 5" xfId="9316" xr:uid="{00000000-0005-0000-0000-000077B60000}"/>
    <cellStyle name="Normal 9 2 3 5 3 5 2" xfId="26669" xr:uid="{00000000-0005-0000-0000-000078B60000}"/>
    <cellStyle name="Normal 9 2 3 5 3 5 3" xfId="44015" xr:uid="{00000000-0005-0000-0000-000079B60000}"/>
    <cellStyle name="Normal 9 2 3 5 3 6" xfId="17996" xr:uid="{00000000-0005-0000-0000-00007AB60000}"/>
    <cellStyle name="Normal 9 2 3 5 3 7" xfId="35342" xr:uid="{00000000-0005-0000-0000-00007BB60000}"/>
    <cellStyle name="Normal 9 2 3 5 4" xfId="1966" xr:uid="{00000000-0005-0000-0000-00007CB60000}"/>
    <cellStyle name="Normal 9 2 3 5 4 2" xfId="7748" xr:uid="{00000000-0005-0000-0000-00007DB60000}"/>
    <cellStyle name="Normal 9 2 3 5 4 2 2" xfId="16421" xr:uid="{00000000-0005-0000-0000-00007EB60000}"/>
    <cellStyle name="Normal 9 2 3 5 4 2 2 2" xfId="33774" xr:uid="{00000000-0005-0000-0000-00007FB60000}"/>
    <cellStyle name="Normal 9 2 3 5 4 2 2 3" xfId="51120" xr:uid="{00000000-0005-0000-0000-000080B60000}"/>
    <cellStyle name="Normal 9 2 3 5 4 2 3" xfId="25101" xr:uid="{00000000-0005-0000-0000-000081B60000}"/>
    <cellStyle name="Normal 9 2 3 5 4 2 4" xfId="42447" xr:uid="{00000000-0005-0000-0000-000082B60000}"/>
    <cellStyle name="Normal 9 2 3 5 4 3" xfId="3779" xr:uid="{00000000-0005-0000-0000-000083B60000}"/>
    <cellStyle name="Normal 9 2 3 5 4 3 2" xfId="12452" xr:uid="{00000000-0005-0000-0000-000084B60000}"/>
    <cellStyle name="Normal 9 2 3 5 4 3 2 2" xfId="29805" xr:uid="{00000000-0005-0000-0000-000085B60000}"/>
    <cellStyle name="Normal 9 2 3 5 4 3 2 3" xfId="47151" xr:uid="{00000000-0005-0000-0000-000086B60000}"/>
    <cellStyle name="Normal 9 2 3 5 4 3 3" xfId="21132" xr:uid="{00000000-0005-0000-0000-000087B60000}"/>
    <cellStyle name="Normal 9 2 3 5 4 3 4" xfId="38478" xr:uid="{00000000-0005-0000-0000-000088B60000}"/>
    <cellStyle name="Normal 9 2 3 5 4 4" xfId="10639" xr:uid="{00000000-0005-0000-0000-000089B60000}"/>
    <cellStyle name="Normal 9 2 3 5 4 4 2" xfId="27992" xr:uid="{00000000-0005-0000-0000-00008AB60000}"/>
    <cellStyle name="Normal 9 2 3 5 4 4 3" xfId="45338" xr:uid="{00000000-0005-0000-0000-00008BB60000}"/>
    <cellStyle name="Normal 9 2 3 5 4 5" xfId="19319" xr:uid="{00000000-0005-0000-0000-00008CB60000}"/>
    <cellStyle name="Normal 9 2 3 5 4 6" xfId="36665" xr:uid="{00000000-0005-0000-0000-00008DB60000}"/>
    <cellStyle name="Normal 9 2 3 5 5" xfId="1378" xr:uid="{00000000-0005-0000-0000-00008EB60000}"/>
    <cellStyle name="Normal 9 2 3 5 5 2" xfId="7160" xr:uid="{00000000-0005-0000-0000-00008FB60000}"/>
    <cellStyle name="Normal 9 2 3 5 5 2 2" xfId="15833" xr:uid="{00000000-0005-0000-0000-000090B60000}"/>
    <cellStyle name="Normal 9 2 3 5 5 2 2 2" xfId="33186" xr:uid="{00000000-0005-0000-0000-000091B60000}"/>
    <cellStyle name="Normal 9 2 3 5 5 2 2 3" xfId="50532" xr:uid="{00000000-0005-0000-0000-000092B60000}"/>
    <cellStyle name="Normal 9 2 3 5 5 2 3" xfId="24513" xr:uid="{00000000-0005-0000-0000-000093B60000}"/>
    <cellStyle name="Normal 9 2 3 5 5 2 4" xfId="41859" xr:uid="{00000000-0005-0000-0000-000094B60000}"/>
    <cellStyle name="Normal 9 2 3 5 5 3" xfId="5004" xr:uid="{00000000-0005-0000-0000-000095B60000}"/>
    <cellStyle name="Normal 9 2 3 5 5 3 2" xfId="13677" xr:uid="{00000000-0005-0000-0000-000096B60000}"/>
    <cellStyle name="Normal 9 2 3 5 5 3 2 2" xfId="31030" xr:uid="{00000000-0005-0000-0000-000097B60000}"/>
    <cellStyle name="Normal 9 2 3 5 5 3 2 3" xfId="48376" xr:uid="{00000000-0005-0000-0000-000098B60000}"/>
    <cellStyle name="Normal 9 2 3 5 5 3 3" xfId="22357" xr:uid="{00000000-0005-0000-0000-000099B60000}"/>
    <cellStyle name="Normal 9 2 3 5 5 3 4" xfId="39703" xr:uid="{00000000-0005-0000-0000-00009AB60000}"/>
    <cellStyle name="Normal 9 2 3 5 5 4" xfId="10051" xr:uid="{00000000-0005-0000-0000-00009BB60000}"/>
    <cellStyle name="Normal 9 2 3 5 5 4 2" xfId="27404" xr:uid="{00000000-0005-0000-0000-00009CB60000}"/>
    <cellStyle name="Normal 9 2 3 5 5 4 3" xfId="44750" xr:uid="{00000000-0005-0000-0000-00009DB60000}"/>
    <cellStyle name="Normal 9 2 3 5 5 5" xfId="18731" xr:uid="{00000000-0005-0000-0000-00009EB60000}"/>
    <cellStyle name="Normal 9 2 3 5 5 6" xfId="36077" xr:uid="{00000000-0005-0000-0000-00009FB60000}"/>
    <cellStyle name="Normal 9 2 3 5 6" xfId="5935" xr:uid="{00000000-0005-0000-0000-0000A0B60000}"/>
    <cellStyle name="Normal 9 2 3 5 6 2" xfId="14608" xr:uid="{00000000-0005-0000-0000-0000A1B60000}"/>
    <cellStyle name="Normal 9 2 3 5 6 2 2" xfId="31961" xr:uid="{00000000-0005-0000-0000-0000A2B60000}"/>
    <cellStyle name="Normal 9 2 3 5 6 2 3" xfId="49307" xr:uid="{00000000-0005-0000-0000-0000A3B60000}"/>
    <cellStyle name="Normal 9 2 3 5 6 3" xfId="23288" xr:uid="{00000000-0005-0000-0000-0000A4B60000}"/>
    <cellStyle name="Normal 9 2 3 5 6 4" xfId="40634" xr:uid="{00000000-0005-0000-0000-0000A5B60000}"/>
    <cellStyle name="Normal 9 2 3 5 7" xfId="3191" xr:uid="{00000000-0005-0000-0000-0000A6B60000}"/>
    <cellStyle name="Normal 9 2 3 5 7 2" xfId="11864" xr:uid="{00000000-0005-0000-0000-0000A7B60000}"/>
    <cellStyle name="Normal 9 2 3 5 7 2 2" xfId="29217" xr:uid="{00000000-0005-0000-0000-0000A8B60000}"/>
    <cellStyle name="Normal 9 2 3 5 7 2 3" xfId="46563" xr:uid="{00000000-0005-0000-0000-0000A9B60000}"/>
    <cellStyle name="Normal 9 2 3 5 7 3" xfId="20544" xr:uid="{00000000-0005-0000-0000-0000AAB60000}"/>
    <cellStyle name="Normal 9 2 3 5 7 4" xfId="37890" xr:uid="{00000000-0005-0000-0000-0000ABB60000}"/>
    <cellStyle name="Normal 9 2 3 5 8" xfId="8826" xr:uid="{00000000-0005-0000-0000-0000ACB60000}"/>
    <cellStyle name="Normal 9 2 3 5 8 2" xfId="26179" xr:uid="{00000000-0005-0000-0000-0000ADB60000}"/>
    <cellStyle name="Normal 9 2 3 5 8 3" xfId="43525" xr:uid="{00000000-0005-0000-0000-0000AEB60000}"/>
    <cellStyle name="Normal 9 2 3 5 9" xfId="17506" xr:uid="{00000000-0005-0000-0000-0000AFB60000}"/>
    <cellStyle name="Normal 9 2 3 6" xfId="790" xr:uid="{00000000-0005-0000-0000-0000B0B60000}"/>
    <cellStyle name="Normal 9 2 3 6 2" xfId="2603" xr:uid="{00000000-0005-0000-0000-0000B1B60000}"/>
    <cellStyle name="Normal 9 2 3 6 2 2" xfId="8385" xr:uid="{00000000-0005-0000-0000-0000B2B60000}"/>
    <cellStyle name="Normal 9 2 3 6 2 2 2" xfId="17058" xr:uid="{00000000-0005-0000-0000-0000B3B60000}"/>
    <cellStyle name="Normal 9 2 3 6 2 2 2 2" xfId="34411" xr:uid="{00000000-0005-0000-0000-0000B4B60000}"/>
    <cellStyle name="Normal 9 2 3 6 2 2 2 3" xfId="51757" xr:uid="{00000000-0005-0000-0000-0000B5B60000}"/>
    <cellStyle name="Normal 9 2 3 6 2 2 3" xfId="25738" xr:uid="{00000000-0005-0000-0000-0000B6B60000}"/>
    <cellStyle name="Normal 9 2 3 6 2 2 4" xfId="43084" xr:uid="{00000000-0005-0000-0000-0000B7B60000}"/>
    <cellStyle name="Normal 9 2 3 6 2 3" xfId="4416" xr:uid="{00000000-0005-0000-0000-0000B8B60000}"/>
    <cellStyle name="Normal 9 2 3 6 2 3 2" xfId="13089" xr:uid="{00000000-0005-0000-0000-0000B9B60000}"/>
    <cellStyle name="Normal 9 2 3 6 2 3 2 2" xfId="30442" xr:uid="{00000000-0005-0000-0000-0000BAB60000}"/>
    <cellStyle name="Normal 9 2 3 6 2 3 2 3" xfId="47788" xr:uid="{00000000-0005-0000-0000-0000BBB60000}"/>
    <cellStyle name="Normal 9 2 3 6 2 3 3" xfId="21769" xr:uid="{00000000-0005-0000-0000-0000BCB60000}"/>
    <cellStyle name="Normal 9 2 3 6 2 3 4" xfId="39115" xr:uid="{00000000-0005-0000-0000-0000BDB60000}"/>
    <cellStyle name="Normal 9 2 3 6 2 4" xfId="11276" xr:uid="{00000000-0005-0000-0000-0000BEB60000}"/>
    <cellStyle name="Normal 9 2 3 6 2 4 2" xfId="28629" xr:uid="{00000000-0005-0000-0000-0000BFB60000}"/>
    <cellStyle name="Normal 9 2 3 6 2 4 3" xfId="45975" xr:uid="{00000000-0005-0000-0000-0000C0B60000}"/>
    <cellStyle name="Normal 9 2 3 6 2 5" xfId="19956" xr:uid="{00000000-0005-0000-0000-0000C1B60000}"/>
    <cellStyle name="Normal 9 2 3 6 2 6" xfId="37302" xr:uid="{00000000-0005-0000-0000-0000C2B60000}"/>
    <cellStyle name="Normal 9 2 3 6 3" xfId="1525" xr:uid="{00000000-0005-0000-0000-0000C3B60000}"/>
    <cellStyle name="Normal 9 2 3 6 3 2" xfId="7307" xr:uid="{00000000-0005-0000-0000-0000C4B60000}"/>
    <cellStyle name="Normal 9 2 3 6 3 2 2" xfId="15980" xr:uid="{00000000-0005-0000-0000-0000C5B60000}"/>
    <cellStyle name="Normal 9 2 3 6 3 2 2 2" xfId="33333" xr:uid="{00000000-0005-0000-0000-0000C6B60000}"/>
    <cellStyle name="Normal 9 2 3 6 3 2 2 3" xfId="50679" xr:uid="{00000000-0005-0000-0000-0000C7B60000}"/>
    <cellStyle name="Normal 9 2 3 6 3 2 3" xfId="24660" xr:uid="{00000000-0005-0000-0000-0000C8B60000}"/>
    <cellStyle name="Normal 9 2 3 6 3 2 4" xfId="42006" xr:uid="{00000000-0005-0000-0000-0000C9B60000}"/>
    <cellStyle name="Normal 9 2 3 6 3 3" xfId="5151" xr:uid="{00000000-0005-0000-0000-0000CAB60000}"/>
    <cellStyle name="Normal 9 2 3 6 3 3 2" xfId="13824" xr:uid="{00000000-0005-0000-0000-0000CBB60000}"/>
    <cellStyle name="Normal 9 2 3 6 3 3 2 2" xfId="31177" xr:uid="{00000000-0005-0000-0000-0000CCB60000}"/>
    <cellStyle name="Normal 9 2 3 6 3 3 2 3" xfId="48523" xr:uid="{00000000-0005-0000-0000-0000CDB60000}"/>
    <cellStyle name="Normal 9 2 3 6 3 3 3" xfId="22504" xr:uid="{00000000-0005-0000-0000-0000CEB60000}"/>
    <cellStyle name="Normal 9 2 3 6 3 3 4" xfId="39850" xr:uid="{00000000-0005-0000-0000-0000CFB60000}"/>
    <cellStyle name="Normal 9 2 3 6 3 4" xfId="10198" xr:uid="{00000000-0005-0000-0000-0000D0B60000}"/>
    <cellStyle name="Normal 9 2 3 6 3 4 2" xfId="27551" xr:uid="{00000000-0005-0000-0000-0000D1B60000}"/>
    <cellStyle name="Normal 9 2 3 6 3 4 3" xfId="44897" xr:uid="{00000000-0005-0000-0000-0000D2B60000}"/>
    <cellStyle name="Normal 9 2 3 6 3 5" xfId="18878" xr:uid="{00000000-0005-0000-0000-0000D3B60000}"/>
    <cellStyle name="Normal 9 2 3 6 3 6" xfId="36224" xr:uid="{00000000-0005-0000-0000-0000D4B60000}"/>
    <cellStyle name="Normal 9 2 3 6 4" xfId="6572" xr:uid="{00000000-0005-0000-0000-0000D5B60000}"/>
    <cellStyle name="Normal 9 2 3 6 4 2" xfId="15245" xr:uid="{00000000-0005-0000-0000-0000D6B60000}"/>
    <cellStyle name="Normal 9 2 3 6 4 2 2" xfId="32598" xr:uid="{00000000-0005-0000-0000-0000D7B60000}"/>
    <cellStyle name="Normal 9 2 3 6 4 2 3" xfId="49944" xr:uid="{00000000-0005-0000-0000-0000D8B60000}"/>
    <cellStyle name="Normal 9 2 3 6 4 3" xfId="23925" xr:uid="{00000000-0005-0000-0000-0000D9B60000}"/>
    <cellStyle name="Normal 9 2 3 6 4 4" xfId="41271" xr:uid="{00000000-0005-0000-0000-0000DAB60000}"/>
    <cellStyle name="Normal 9 2 3 6 5" xfId="3338" xr:uid="{00000000-0005-0000-0000-0000DBB60000}"/>
    <cellStyle name="Normal 9 2 3 6 5 2" xfId="12011" xr:uid="{00000000-0005-0000-0000-0000DCB60000}"/>
    <cellStyle name="Normal 9 2 3 6 5 2 2" xfId="29364" xr:uid="{00000000-0005-0000-0000-0000DDB60000}"/>
    <cellStyle name="Normal 9 2 3 6 5 2 3" xfId="46710" xr:uid="{00000000-0005-0000-0000-0000DEB60000}"/>
    <cellStyle name="Normal 9 2 3 6 5 3" xfId="20691" xr:uid="{00000000-0005-0000-0000-0000DFB60000}"/>
    <cellStyle name="Normal 9 2 3 6 5 4" xfId="38037" xr:uid="{00000000-0005-0000-0000-0000E0B60000}"/>
    <cellStyle name="Normal 9 2 3 6 6" xfId="9463" xr:uid="{00000000-0005-0000-0000-0000E1B60000}"/>
    <cellStyle name="Normal 9 2 3 6 6 2" xfId="26816" xr:uid="{00000000-0005-0000-0000-0000E2B60000}"/>
    <cellStyle name="Normal 9 2 3 6 6 3" xfId="44162" xr:uid="{00000000-0005-0000-0000-0000E3B60000}"/>
    <cellStyle name="Normal 9 2 3 6 7" xfId="18143" xr:uid="{00000000-0005-0000-0000-0000E4B60000}"/>
    <cellStyle name="Normal 9 2 3 6 8" xfId="35489" xr:uid="{00000000-0005-0000-0000-0000E5B60000}"/>
    <cellStyle name="Normal 9 2 3 7" xfId="398" xr:uid="{00000000-0005-0000-0000-0000E6B60000}"/>
    <cellStyle name="Normal 9 2 3 7 2" xfId="2211" xr:uid="{00000000-0005-0000-0000-0000E7B60000}"/>
    <cellStyle name="Normal 9 2 3 7 2 2" xfId="7993" xr:uid="{00000000-0005-0000-0000-0000E8B60000}"/>
    <cellStyle name="Normal 9 2 3 7 2 2 2" xfId="16666" xr:uid="{00000000-0005-0000-0000-0000E9B60000}"/>
    <cellStyle name="Normal 9 2 3 7 2 2 2 2" xfId="34019" xr:uid="{00000000-0005-0000-0000-0000EAB60000}"/>
    <cellStyle name="Normal 9 2 3 7 2 2 2 3" xfId="51365" xr:uid="{00000000-0005-0000-0000-0000EBB60000}"/>
    <cellStyle name="Normal 9 2 3 7 2 2 3" xfId="25346" xr:uid="{00000000-0005-0000-0000-0000ECB60000}"/>
    <cellStyle name="Normal 9 2 3 7 2 2 4" xfId="42692" xr:uid="{00000000-0005-0000-0000-0000EDB60000}"/>
    <cellStyle name="Normal 9 2 3 7 2 3" xfId="5494" xr:uid="{00000000-0005-0000-0000-0000EEB60000}"/>
    <cellStyle name="Normal 9 2 3 7 2 3 2" xfId="14167" xr:uid="{00000000-0005-0000-0000-0000EFB60000}"/>
    <cellStyle name="Normal 9 2 3 7 2 3 2 2" xfId="31520" xr:uid="{00000000-0005-0000-0000-0000F0B60000}"/>
    <cellStyle name="Normal 9 2 3 7 2 3 2 3" xfId="48866" xr:uid="{00000000-0005-0000-0000-0000F1B60000}"/>
    <cellStyle name="Normal 9 2 3 7 2 3 3" xfId="22847" xr:uid="{00000000-0005-0000-0000-0000F2B60000}"/>
    <cellStyle name="Normal 9 2 3 7 2 3 4" xfId="40193" xr:uid="{00000000-0005-0000-0000-0000F3B60000}"/>
    <cellStyle name="Normal 9 2 3 7 2 4" xfId="10884" xr:uid="{00000000-0005-0000-0000-0000F4B60000}"/>
    <cellStyle name="Normal 9 2 3 7 2 4 2" xfId="28237" xr:uid="{00000000-0005-0000-0000-0000F5B60000}"/>
    <cellStyle name="Normal 9 2 3 7 2 4 3" xfId="45583" xr:uid="{00000000-0005-0000-0000-0000F6B60000}"/>
    <cellStyle name="Normal 9 2 3 7 2 5" xfId="19564" xr:uid="{00000000-0005-0000-0000-0000F7B60000}"/>
    <cellStyle name="Normal 9 2 3 7 2 6" xfId="36910" xr:uid="{00000000-0005-0000-0000-0000F8B60000}"/>
    <cellStyle name="Normal 9 2 3 7 3" xfId="6180" xr:uid="{00000000-0005-0000-0000-0000F9B60000}"/>
    <cellStyle name="Normal 9 2 3 7 3 2" xfId="14853" xr:uid="{00000000-0005-0000-0000-0000FAB60000}"/>
    <cellStyle name="Normal 9 2 3 7 3 2 2" xfId="32206" xr:uid="{00000000-0005-0000-0000-0000FBB60000}"/>
    <cellStyle name="Normal 9 2 3 7 3 2 3" xfId="49552" xr:uid="{00000000-0005-0000-0000-0000FCB60000}"/>
    <cellStyle name="Normal 9 2 3 7 3 3" xfId="23533" xr:uid="{00000000-0005-0000-0000-0000FDB60000}"/>
    <cellStyle name="Normal 9 2 3 7 3 4" xfId="40879" xr:uid="{00000000-0005-0000-0000-0000FEB60000}"/>
    <cellStyle name="Normal 9 2 3 7 4" xfId="4024" xr:uid="{00000000-0005-0000-0000-0000FFB60000}"/>
    <cellStyle name="Normal 9 2 3 7 4 2" xfId="12697" xr:uid="{00000000-0005-0000-0000-000000B70000}"/>
    <cellStyle name="Normal 9 2 3 7 4 2 2" xfId="30050" xr:uid="{00000000-0005-0000-0000-000001B70000}"/>
    <cellStyle name="Normal 9 2 3 7 4 2 3" xfId="47396" xr:uid="{00000000-0005-0000-0000-000002B70000}"/>
    <cellStyle name="Normal 9 2 3 7 4 3" xfId="21377" xr:uid="{00000000-0005-0000-0000-000003B70000}"/>
    <cellStyle name="Normal 9 2 3 7 4 4" xfId="38723" xr:uid="{00000000-0005-0000-0000-000004B70000}"/>
    <cellStyle name="Normal 9 2 3 7 5" xfId="9071" xr:uid="{00000000-0005-0000-0000-000005B70000}"/>
    <cellStyle name="Normal 9 2 3 7 5 2" xfId="26424" xr:uid="{00000000-0005-0000-0000-000006B70000}"/>
    <cellStyle name="Normal 9 2 3 7 5 3" xfId="43770" xr:uid="{00000000-0005-0000-0000-000007B70000}"/>
    <cellStyle name="Normal 9 2 3 7 6" xfId="17751" xr:uid="{00000000-0005-0000-0000-000008B70000}"/>
    <cellStyle name="Normal 9 2 3 7 7" xfId="35097" xr:uid="{00000000-0005-0000-0000-000009B70000}"/>
    <cellStyle name="Normal 9 2 3 8" xfId="1868" xr:uid="{00000000-0005-0000-0000-00000AB70000}"/>
    <cellStyle name="Normal 9 2 3 8 2" xfId="7650" xr:uid="{00000000-0005-0000-0000-00000BB70000}"/>
    <cellStyle name="Normal 9 2 3 8 2 2" xfId="16323" xr:uid="{00000000-0005-0000-0000-00000CB70000}"/>
    <cellStyle name="Normal 9 2 3 8 2 2 2" xfId="33676" xr:uid="{00000000-0005-0000-0000-00000DB70000}"/>
    <cellStyle name="Normal 9 2 3 8 2 2 3" xfId="51022" xr:uid="{00000000-0005-0000-0000-00000EB70000}"/>
    <cellStyle name="Normal 9 2 3 8 2 3" xfId="25003" xr:uid="{00000000-0005-0000-0000-00000FB70000}"/>
    <cellStyle name="Normal 9 2 3 8 2 4" xfId="42349" xr:uid="{00000000-0005-0000-0000-000010B70000}"/>
    <cellStyle name="Normal 9 2 3 8 3" xfId="3681" xr:uid="{00000000-0005-0000-0000-000011B70000}"/>
    <cellStyle name="Normal 9 2 3 8 3 2" xfId="12354" xr:uid="{00000000-0005-0000-0000-000012B70000}"/>
    <cellStyle name="Normal 9 2 3 8 3 2 2" xfId="29707" xr:uid="{00000000-0005-0000-0000-000013B70000}"/>
    <cellStyle name="Normal 9 2 3 8 3 2 3" xfId="47053" xr:uid="{00000000-0005-0000-0000-000014B70000}"/>
    <cellStyle name="Normal 9 2 3 8 3 3" xfId="21034" xr:uid="{00000000-0005-0000-0000-000015B70000}"/>
    <cellStyle name="Normal 9 2 3 8 3 4" xfId="38380" xr:uid="{00000000-0005-0000-0000-000016B70000}"/>
    <cellStyle name="Normal 9 2 3 8 4" xfId="10541" xr:uid="{00000000-0005-0000-0000-000017B70000}"/>
    <cellStyle name="Normal 9 2 3 8 4 2" xfId="27894" xr:uid="{00000000-0005-0000-0000-000018B70000}"/>
    <cellStyle name="Normal 9 2 3 8 4 3" xfId="45240" xr:uid="{00000000-0005-0000-0000-000019B70000}"/>
    <cellStyle name="Normal 9 2 3 8 5" xfId="19221" xr:uid="{00000000-0005-0000-0000-00001AB70000}"/>
    <cellStyle name="Normal 9 2 3 8 6" xfId="36567" xr:uid="{00000000-0005-0000-0000-00001BB70000}"/>
    <cellStyle name="Normal 9 2 3 9" xfId="1133" xr:uid="{00000000-0005-0000-0000-00001CB70000}"/>
    <cellStyle name="Normal 9 2 3 9 2" xfId="6915" xr:uid="{00000000-0005-0000-0000-00001DB70000}"/>
    <cellStyle name="Normal 9 2 3 9 2 2" xfId="15588" xr:uid="{00000000-0005-0000-0000-00001EB70000}"/>
    <cellStyle name="Normal 9 2 3 9 2 2 2" xfId="32941" xr:uid="{00000000-0005-0000-0000-00001FB70000}"/>
    <cellStyle name="Normal 9 2 3 9 2 2 3" xfId="50287" xr:uid="{00000000-0005-0000-0000-000020B70000}"/>
    <cellStyle name="Normal 9 2 3 9 2 3" xfId="24268" xr:uid="{00000000-0005-0000-0000-000021B70000}"/>
    <cellStyle name="Normal 9 2 3 9 2 4" xfId="41614" xr:uid="{00000000-0005-0000-0000-000022B70000}"/>
    <cellStyle name="Normal 9 2 3 9 3" xfId="4759" xr:uid="{00000000-0005-0000-0000-000023B70000}"/>
    <cellStyle name="Normal 9 2 3 9 3 2" xfId="13432" xr:uid="{00000000-0005-0000-0000-000024B70000}"/>
    <cellStyle name="Normal 9 2 3 9 3 2 2" xfId="30785" xr:uid="{00000000-0005-0000-0000-000025B70000}"/>
    <cellStyle name="Normal 9 2 3 9 3 2 3" xfId="48131" xr:uid="{00000000-0005-0000-0000-000026B70000}"/>
    <cellStyle name="Normal 9 2 3 9 3 3" xfId="22112" xr:uid="{00000000-0005-0000-0000-000027B70000}"/>
    <cellStyle name="Normal 9 2 3 9 3 4" xfId="39458" xr:uid="{00000000-0005-0000-0000-000028B70000}"/>
    <cellStyle name="Normal 9 2 3 9 4" xfId="9806" xr:uid="{00000000-0005-0000-0000-000029B70000}"/>
    <cellStyle name="Normal 9 2 3 9 4 2" xfId="27159" xr:uid="{00000000-0005-0000-0000-00002AB70000}"/>
    <cellStyle name="Normal 9 2 3 9 4 3" xfId="44505" xr:uid="{00000000-0005-0000-0000-00002BB70000}"/>
    <cellStyle name="Normal 9 2 3 9 5" xfId="18486" xr:uid="{00000000-0005-0000-0000-00002CB70000}"/>
    <cellStyle name="Normal 9 2 3 9 6" xfId="35832" xr:uid="{00000000-0005-0000-0000-00002DB70000}"/>
    <cellStyle name="Normal 9 2 4" xfId="69" xr:uid="{00000000-0005-0000-0000-00002EB70000}"/>
    <cellStyle name="Normal 9 2 4 10" xfId="8742" xr:uid="{00000000-0005-0000-0000-00002FB70000}"/>
    <cellStyle name="Normal 9 2 4 10 2" xfId="26095" xr:uid="{00000000-0005-0000-0000-000030B70000}"/>
    <cellStyle name="Normal 9 2 4 10 3" xfId="43441" xr:uid="{00000000-0005-0000-0000-000031B70000}"/>
    <cellStyle name="Normal 9 2 4 11" xfId="17422" xr:uid="{00000000-0005-0000-0000-000032B70000}"/>
    <cellStyle name="Normal 9 2 4 12" xfId="34768" xr:uid="{00000000-0005-0000-0000-000033B70000}"/>
    <cellStyle name="Normal 9 2 4 2" xfId="314" xr:uid="{00000000-0005-0000-0000-000034B70000}"/>
    <cellStyle name="Normal 9 2 4 2 10" xfId="35013" xr:uid="{00000000-0005-0000-0000-000035B70000}"/>
    <cellStyle name="Normal 9 2 4 2 2" xfId="1049" xr:uid="{00000000-0005-0000-0000-000036B70000}"/>
    <cellStyle name="Normal 9 2 4 2 2 2" xfId="2862" xr:uid="{00000000-0005-0000-0000-000037B70000}"/>
    <cellStyle name="Normal 9 2 4 2 2 2 2" xfId="8644" xr:uid="{00000000-0005-0000-0000-000038B70000}"/>
    <cellStyle name="Normal 9 2 4 2 2 2 2 2" xfId="17317" xr:uid="{00000000-0005-0000-0000-000039B70000}"/>
    <cellStyle name="Normal 9 2 4 2 2 2 2 2 2" xfId="34670" xr:uid="{00000000-0005-0000-0000-00003AB70000}"/>
    <cellStyle name="Normal 9 2 4 2 2 2 2 2 3" xfId="52016" xr:uid="{00000000-0005-0000-0000-00003BB70000}"/>
    <cellStyle name="Normal 9 2 4 2 2 2 2 3" xfId="25997" xr:uid="{00000000-0005-0000-0000-00003CB70000}"/>
    <cellStyle name="Normal 9 2 4 2 2 2 2 4" xfId="43343" xr:uid="{00000000-0005-0000-0000-00003DB70000}"/>
    <cellStyle name="Normal 9 2 4 2 2 2 3" xfId="4675" xr:uid="{00000000-0005-0000-0000-00003EB70000}"/>
    <cellStyle name="Normal 9 2 4 2 2 2 3 2" xfId="13348" xr:uid="{00000000-0005-0000-0000-00003FB70000}"/>
    <cellStyle name="Normal 9 2 4 2 2 2 3 2 2" xfId="30701" xr:uid="{00000000-0005-0000-0000-000040B70000}"/>
    <cellStyle name="Normal 9 2 4 2 2 2 3 2 3" xfId="48047" xr:uid="{00000000-0005-0000-0000-000041B70000}"/>
    <cellStyle name="Normal 9 2 4 2 2 2 3 3" xfId="22028" xr:uid="{00000000-0005-0000-0000-000042B70000}"/>
    <cellStyle name="Normal 9 2 4 2 2 2 3 4" xfId="39374" xr:uid="{00000000-0005-0000-0000-000043B70000}"/>
    <cellStyle name="Normal 9 2 4 2 2 2 4" xfId="11535" xr:uid="{00000000-0005-0000-0000-000044B70000}"/>
    <cellStyle name="Normal 9 2 4 2 2 2 4 2" xfId="28888" xr:uid="{00000000-0005-0000-0000-000045B70000}"/>
    <cellStyle name="Normal 9 2 4 2 2 2 4 3" xfId="46234" xr:uid="{00000000-0005-0000-0000-000046B70000}"/>
    <cellStyle name="Normal 9 2 4 2 2 2 5" xfId="20215" xr:uid="{00000000-0005-0000-0000-000047B70000}"/>
    <cellStyle name="Normal 9 2 4 2 2 2 6" xfId="37561" xr:uid="{00000000-0005-0000-0000-000048B70000}"/>
    <cellStyle name="Normal 9 2 4 2 2 3" xfId="1784" xr:uid="{00000000-0005-0000-0000-000049B70000}"/>
    <cellStyle name="Normal 9 2 4 2 2 3 2" xfId="7566" xr:uid="{00000000-0005-0000-0000-00004AB70000}"/>
    <cellStyle name="Normal 9 2 4 2 2 3 2 2" xfId="16239" xr:uid="{00000000-0005-0000-0000-00004BB70000}"/>
    <cellStyle name="Normal 9 2 4 2 2 3 2 2 2" xfId="33592" xr:uid="{00000000-0005-0000-0000-00004CB70000}"/>
    <cellStyle name="Normal 9 2 4 2 2 3 2 2 3" xfId="50938" xr:uid="{00000000-0005-0000-0000-00004DB70000}"/>
    <cellStyle name="Normal 9 2 4 2 2 3 2 3" xfId="24919" xr:uid="{00000000-0005-0000-0000-00004EB70000}"/>
    <cellStyle name="Normal 9 2 4 2 2 3 2 4" xfId="42265" xr:uid="{00000000-0005-0000-0000-00004FB70000}"/>
    <cellStyle name="Normal 9 2 4 2 2 3 3" xfId="5410" xr:uid="{00000000-0005-0000-0000-000050B70000}"/>
    <cellStyle name="Normal 9 2 4 2 2 3 3 2" xfId="14083" xr:uid="{00000000-0005-0000-0000-000051B70000}"/>
    <cellStyle name="Normal 9 2 4 2 2 3 3 2 2" xfId="31436" xr:uid="{00000000-0005-0000-0000-000052B70000}"/>
    <cellStyle name="Normal 9 2 4 2 2 3 3 2 3" xfId="48782" xr:uid="{00000000-0005-0000-0000-000053B70000}"/>
    <cellStyle name="Normal 9 2 4 2 2 3 3 3" xfId="22763" xr:uid="{00000000-0005-0000-0000-000054B70000}"/>
    <cellStyle name="Normal 9 2 4 2 2 3 3 4" xfId="40109" xr:uid="{00000000-0005-0000-0000-000055B70000}"/>
    <cellStyle name="Normal 9 2 4 2 2 3 4" xfId="10457" xr:uid="{00000000-0005-0000-0000-000056B70000}"/>
    <cellStyle name="Normal 9 2 4 2 2 3 4 2" xfId="27810" xr:uid="{00000000-0005-0000-0000-000057B70000}"/>
    <cellStyle name="Normal 9 2 4 2 2 3 4 3" xfId="45156" xr:uid="{00000000-0005-0000-0000-000058B70000}"/>
    <cellStyle name="Normal 9 2 4 2 2 3 5" xfId="19137" xr:uid="{00000000-0005-0000-0000-000059B70000}"/>
    <cellStyle name="Normal 9 2 4 2 2 3 6" xfId="36483" xr:uid="{00000000-0005-0000-0000-00005AB70000}"/>
    <cellStyle name="Normal 9 2 4 2 2 4" xfId="6831" xr:uid="{00000000-0005-0000-0000-00005BB70000}"/>
    <cellStyle name="Normal 9 2 4 2 2 4 2" xfId="15504" xr:uid="{00000000-0005-0000-0000-00005CB70000}"/>
    <cellStyle name="Normal 9 2 4 2 2 4 2 2" xfId="32857" xr:uid="{00000000-0005-0000-0000-00005DB70000}"/>
    <cellStyle name="Normal 9 2 4 2 2 4 2 3" xfId="50203" xr:uid="{00000000-0005-0000-0000-00005EB70000}"/>
    <cellStyle name="Normal 9 2 4 2 2 4 3" xfId="24184" xr:uid="{00000000-0005-0000-0000-00005FB70000}"/>
    <cellStyle name="Normal 9 2 4 2 2 4 4" xfId="41530" xr:uid="{00000000-0005-0000-0000-000060B70000}"/>
    <cellStyle name="Normal 9 2 4 2 2 5" xfId="3597" xr:uid="{00000000-0005-0000-0000-000061B70000}"/>
    <cellStyle name="Normal 9 2 4 2 2 5 2" xfId="12270" xr:uid="{00000000-0005-0000-0000-000062B70000}"/>
    <cellStyle name="Normal 9 2 4 2 2 5 2 2" xfId="29623" xr:uid="{00000000-0005-0000-0000-000063B70000}"/>
    <cellStyle name="Normal 9 2 4 2 2 5 2 3" xfId="46969" xr:uid="{00000000-0005-0000-0000-000064B70000}"/>
    <cellStyle name="Normal 9 2 4 2 2 5 3" xfId="20950" xr:uid="{00000000-0005-0000-0000-000065B70000}"/>
    <cellStyle name="Normal 9 2 4 2 2 5 4" xfId="38296" xr:uid="{00000000-0005-0000-0000-000066B70000}"/>
    <cellStyle name="Normal 9 2 4 2 2 6" xfId="9722" xr:uid="{00000000-0005-0000-0000-000067B70000}"/>
    <cellStyle name="Normal 9 2 4 2 2 6 2" xfId="27075" xr:uid="{00000000-0005-0000-0000-000068B70000}"/>
    <cellStyle name="Normal 9 2 4 2 2 6 3" xfId="44421" xr:uid="{00000000-0005-0000-0000-000069B70000}"/>
    <cellStyle name="Normal 9 2 4 2 2 7" xfId="18402" xr:uid="{00000000-0005-0000-0000-00006AB70000}"/>
    <cellStyle name="Normal 9 2 4 2 2 8" xfId="35748" xr:uid="{00000000-0005-0000-0000-00006BB70000}"/>
    <cellStyle name="Normal 9 2 4 2 3" xfId="559" xr:uid="{00000000-0005-0000-0000-00006CB70000}"/>
    <cellStyle name="Normal 9 2 4 2 3 2" xfId="2372" xr:uid="{00000000-0005-0000-0000-00006DB70000}"/>
    <cellStyle name="Normal 9 2 4 2 3 2 2" xfId="8154" xr:uid="{00000000-0005-0000-0000-00006EB70000}"/>
    <cellStyle name="Normal 9 2 4 2 3 2 2 2" xfId="16827" xr:uid="{00000000-0005-0000-0000-00006FB70000}"/>
    <cellStyle name="Normal 9 2 4 2 3 2 2 2 2" xfId="34180" xr:uid="{00000000-0005-0000-0000-000070B70000}"/>
    <cellStyle name="Normal 9 2 4 2 3 2 2 2 3" xfId="51526" xr:uid="{00000000-0005-0000-0000-000071B70000}"/>
    <cellStyle name="Normal 9 2 4 2 3 2 2 3" xfId="25507" xr:uid="{00000000-0005-0000-0000-000072B70000}"/>
    <cellStyle name="Normal 9 2 4 2 3 2 2 4" xfId="42853" xr:uid="{00000000-0005-0000-0000-000073B70000}"/>
    <cellStyle name="Normal 9 2 4 2 3 2 3" xfId="5655" xr:uid="{00000000-0005-0000-0000-000074B70000}"/>
    <cellStyle name="Normal 9 2 4 2 3 2 3 2" xfId="14328" xr:uid="{00000000-0005-0000-0000-000075B70000}"/>
    <cellStyle name="Normal 9 2 4 2 3 2 3 2 2" xfId="31681" xr:uid="{00000000-0005-0000-0000-000076B70000}"/>
    <cellStyle name="Normal 9 2 4 2 3 2 3 2 3" xfId="49027" xr:uid="{00000000-0005-0000-0000-000077B70000}"/>
    <cellStyle name="Normal 9 2 4 2 3 2 3 3" xfId="23008" xr:uid="{00000000-0005-0000-0000-000078B70000}"/>
    <cellStyle name="Normal 9 2 4 2 3 2 3 4" xfId="40354" xr:uid="{00000000-0005-0000-0000-000079B70000}"/>
    <cellStyle name="Normal 9 2 4 2 3 2 4" xfId="11045" xr:uid="{00000000-0005-0000-0000-00007AB70000}"/>
    <cellStyle name="Normal 9 2 4 2 3 2 4 2" xfId="28398" xr:uid="{00000000-0005-0000-0000-00007BB70000}"/>
    <cellStyle name="Normal 9 2 4 2 3 2 4 3" xfId="45744" xr:uid="{00000000-0005-0000-0000-00007CB70000}"/>
    <cellStyle name="Normal 9 2 4 2 3 2 5" xfId="19725" xr:uid="{00000000-0005-0000-0000-00007DB70000}"/>
    <cellStyle name="Normal 9 2 4 2 3 2 6" xfId="37071" xr:uid="{00000000-0005-0000-0000-00007EB70000}"/>
    <cellStyle name="Normal 9 2 4 2 3 3" xfId="6341" xr:uid="{00000000-0005-0000-0000-00007FB70000}"/>
    <cellStyle name="Normal 9 2 4 2 3 3 2" xfId="15014" xr:uid="{00000000-0005-0000-0000-000080B70000}"/>
    <cellStyle name="Normal 9 2 4 2 3 3 2 2" xfId="32367" xr:uid="{00000000-0005-0000-0000-000081B70000}"/>
    <cellStyle name="Normal 9 2 4 2 3 3 2 3" xfId="49713" xr:uid="{00000000-0005-0000-0000-000082B70000}"/>
    <cellStyle name="Normal 9 2 4 2 3 3 3" xfId="23694" xr:uid="{00000000-0005-0000-0000-000083B70000}"/>
    <cellStyle name="Normal 9 2 4 2 3 3 4" xfId="41040" xr:uid="{00000000-0005-0000-0000-000084B70000}"/>
    <cellStyle name="Normal 9 2 4 2 3 4" xfId="4185" xr:uid="{00000000-0005-0000-0000-000085B70000}"/>
    <cellStyle name="Normal 9 2 4 2 3 4 2" xfId="12858" xr:uid="{00000000-0005-0000-0000-000086B70000}"/>
    <cellStyle name="Normal 9 2 4 2 3 4 2 2" xfId="30211" xr:uid="{00000000-0005-0000-0000-000087B70000}"/>
    <cellStyle name="Normal 9 2 4 2 3 4 2 3" xfId="47557" xr:uid="{00000000-0005-0000-0000-000088B70000}"/>
    <cellStyle name="Normal 9 2 4 2 3 4 3" xfId="21538" xr:uid="{00000000-0005-0000-0000-000089B70000}"/>
    <cellStyle name="Normal 9 2 4 2 3 4 4" xfId="38884" xr:uid="{00000000-0005-0000-0000-00008AB70000}"/>
    <cellStyle name="Normal 9 2 4 2 3 5" xfId="9232" xr:uid="{00000000-0005-0000-0000-00008BB70000}"/>
    <cellStyle name="Normal 9 2 4 2 3 5 2" xfId="26585" xr:uid="{00000000-0005-0000-0000-00008CB70000}"/>
    <cellStyle name="Normal 9 2 4 2 3 5 3" xfId="43931" xr:uid="{00000000-0005-0000-0000-00008DB70000}"/>
    <cellStyle name="Normal 9 2 4 2 3 6" xfId="17912" xr:uid="{00000000-0005-0000-0000-00008EB70000}"/>
    <cellStyle name="Normal 9 2 4 2 3 7" xfId="35258" xr:uid="{00000000-0005-0000-0000-00008FB70000}"/>
    <cellStyle name="Normal 9 2 4 2 4" xfId="2127" xr:uid="{00000000-0005-0000-0000-000090B70000}"/>
    <cellStyle name="Normal 9 2 4 2 4 2" xfId="7909" xr:uid="{00000000-0005-0000-0000-000091B70000}"/>
    <cellStyle name="Normal 9 2 4 2 4 2 2" xfId="16582" xr:uid="{00000000-0005-0000-0000-000092B70000}"/>
    <cellStyle name="Normal 9 2 4 2 4 2 2 2" xfId="33935" xr:uid="{00000000-0005-0000-0000-000093B70000}"/>
    <cellStyle name="Normal 9 2 4 2 4 2 2 3" xfId="51281" xr:uid="{00000000-0005-0000-0000-000094B70000}"/>
    <cellStyle name="Normal 9 2 4 2 4 2 3" xfId="25262" xr:uid="{00000000-0005-0000-0000-000095B70000}"/>
    <cellStyle name="Normal 9 2 4 2 4 2 4" xfId="42608" xr:uid="{00000000-0005-0000-0000-000096B70000}"/>
    <cellStyle name="Normal 9 2 4 2 4 3" xfId="3940" xr:uid="{00000000-0005-0000-0000-000097B70000}"/>
    <cellStyle name="Normal 9 2 4 2 4 3 2" xfId="12613" xr:uid="{00000000-0005-0000-0000-000098B70000}"/>
    <cellStyle name="Normal 9 2 4 2 4 3 2 2" xfId="29966" xr:uid="{00000000-0005-0000-0000-000099B70000}"/>
    <cellStyle name="Normal 9 2 4 2 4 3 2 3" xfId="47312" xr:uid="{00000000-0005-0000-0000-00009AB70000}"/>
    <cellStyle name="Normal 9 2 4 2 4 3 3" xfId="21293" xr:uid="{00000000-0005-0000-0000-00009BB70000}"/>
    <cellStyle name="Normal 9 2 4 2 4 3 4" xfId="38639" xr:uid="{00000000-0005-0000-0000-00009CB70000}"/>
    <cellStyle name="Normal 9 2 4 2 4 4" xfId="10800" xr:uid="{00000000-0005-0000-0000-00009DB70000}"/>
    <cellStyle name="Normal 9 2 4 2 4 4 2" xfId="28153" xr:uid="{00000000-0005-0000-0000-00009EB70000}"/>
    <cellStyle name="Normal 9 2 4 2 4 4 3" xfId="45499" xr:uid="{00000000-0005-0000-0000-00009FB70000}"/>
    <cellStyle name="Normal 9 2 4 2 4 5" xfId="19480" xr:uid="{00000000-0005-0000-0000-0000A0B70000}"/>
    <cellStyle name="Normal 9 2 4 2 4 6" xfId="36826" xr:uid="{00000000-0005-0000-0000-0000A1B70000}"/>
    <cellStyle name="Normal 9 2 4 2 5" xfId="1294" xr:uid="{00000000-0005-0000-0000-0000A2B70000}"/>
    <cellStyle name="Normal 9 2 4 2 5 2" xfId="7076" xr:uid="{00000000-0005-0000-0000-0000A3B70000}"/>
    <cellStyle name="Normal 9 2 4 2 5 2 2" xfId="15749" xr:uid="{00000000-0005-0000-0000-0000A4B70000}"/>
    <cellStyle name="Normal 9 2 4 2 5 2 2 2" xfId="33102" xr:uid="{00000000-0005-0000-0000-0000A5B70000}"/>
    <cellStyle name="Normal 9 2 4 2 5 2 2 3" xfId="50448" xr:uid="{00000000-0005-0000-0000-0000A6B70000}"/>
    <cellStyle name="Normal 9 2 4 2 5 2 3" xfId="24429" xr:uid="{00000000-0005-0000-0000-0000A7B70000}"/>
    <cellStyle name="Normal 9 2 4 2 5 2 4" xfId="41775" xr:uid="{00000000-0005-0000-0000-0000A8B70000}"/>
    <cellStyle name="Normal 9 2 4 2 5 3" xfId="4920" xr:uid="{00000000-0005-0000-0000-0000A9B70000}"/>
    <cellStyle name="Normal 9 2 4 2 5 3 2" xfId="13593" xr:uid="{00000000-0005-0000-0000-0000AAB70000}"/>
    <cellStyle name="Normal 9 2 4 2 5 3 2 2" xfId="30946" xr:uid="{00000000-0005-0000-0000-0000ABB70000}"/>
    <cellStyle name="Normal 9 2 4 2 5 3 2 3" xfId="48292" xr:uid="{00000000-0005-0000-0000-0000ACB70000}"/>
    <cellStyle name="Normal 9 2 4 2 5 3 3" xfId="22273" xr:uid="{00000000-0005-0000-0000-0000ADB70000}"/>
    <cellStyle name="Normal 9 2 4 2 5 3 4" xfId="39619" xr:uid="{00000000-0005-0000-0000-0000AEB70000}"/>
    <cellStyle name="Normal 9 2 4 2 5 4" xfId="9967" xr:uid="{00000000-0005-0000-0000-0000AFB70000}"/>
    <cellStyle name="Normal 9 2 4 2 5 4 2" xfId="27320" xr:uid="{00000000-0005-0000-0000-0000B0B70000}"/>
    <cellStyle name="Normal 9 2 4 2 5 4 3" xfId="44666" xr:uid="{00000000-0005-0000-0000-0000B1B70000}"/>
    <cellStyle name="Normal 9 2 4 2 5 5" xfId="18647" xr:uid="{00000000-0005-0000-0000-0000B2B70000}"/>
    <cellStyle name="Normal 9 2 4 2 5 6" xfId="35993" xr:uid="{00000000-0005-0000-0000-0000B3B70000}"/>
    <cellStyle name="Normal 9 2 4 2 6" xfId="6096" xr:uid="{00000000-0005-0000-0000-0000B4B70000}"/>
    <cellStyle name="Normal 9 2 4 2 6 2" xfId="14769" xr:uid="{00000000-0005-0000-0000-0000B5B70000}"/>
    <cellStyle name="Normal 9 2 4 2 6 2 2" xfId="32122" xr:uid="{00000000-0005-0000-0000-0000B6B70000}"/>
    <cellStyle name="Normal 9 2 4 2 6 2 3" xfId="49468" xr:uid="{00000000-0005-0000-0000-0000B7B70000}"/>
    <cellStyle name="Normal 9 2 4 2 6 3" xfId="23449" xr:uid="{00000000-0005-0000-0000-0000B8B70000}"/>
    <cellStyle name="Normal 9 2 4 2 6 4" xfId="40795" xr:uid="{00000000-0005-0000-0000-0000B9B70000}"/>
    <cellStyle name="Normal 9 2 4 2 7" xfId="3107" xr:uid="{00000000-0005-0000-0000-0000BAB70000}"/>
    <cellStyle name="Normal 9 2 4 2 7 2" xfId="11780" xr:uid="{00000000-0005-0000-0000-0000BBB70000}"/>
    <cellStyle name="Normal 9 2 4 2 7 2 2" xfId="29133" xr:uid="{00000000-0005-0000-0000-0000BCB70000}"/>
    <cellStyle name="Normal 9 2 4 2 7 2 3" xfId="46479" xr:uid="{00000000-0005-0000-0000-0000BDB70000}"/>
    <cellStyle name="Normal 9 2 4 2 7 3" xfId="20460" xr:uid="{00000000-0005-0000-0000-0000BEB70000}"/>
    <cellStyle name="Normal 9 2 4 2 7 4" xfId="37806" xr:uid="{00000000-0005-0000-0000-0000BFB70000}"/>
    <cellStyle name="Normal 9 2 4 2 8" xfId="8987" xr:uid="{00000000-0005-0000-0000-0000C0B70000}"/>
    <cellStyle name="Normal 9 2 4 2 8 2" xfId="26340" xr:uid="{00000000-0005-0000-0000-0000C1B70000}"/>
    <cellStyle name="Normal 9 2 4 2 8 3" xfId="43686" xr:uid="{00000000-0005-0000-0000-0000C2B70000}"/>
    <cellStyle name="Normal 9 2 4 2 9" xfId="17667" xr:uid="{00000000-0005-0000-0000-0000C3B70000}"/>
    <cellStyle name="Normal 9 2 4 3" xfId="216" xr:uid="{00000000-0005-0000-0000-0000C4B70000}"/>
    <cellStyle name="Normal 9 2 4 3 10" xfId="34915" xr:uid="{00000000-0005-0000-0000-0000C5B70000}"/>
    <cellStyle name="Normal 9 2 4 3 2" xfId="951" xr:uid="{00000000-0005-0000-0000-0000C6B70000}"/>
    <cellStyle name="Normal 9 2 4 3 2 2" xfId="2764" xr:uid="{00000000-0005-0000-0000-0000C7B70000}"/>
    <cellStyle name="Normal 9 2 4 3 2 2 2" xfId="8546" xr:uid="{00000000-0005-0000-0000-0000C8B70000}"/>
    <cellStyle name="Normal 9 2 4 3 2 2 2 2" xfId="17219" xr:uid="{00000000-0005-0000-0000-0000C9B70000}"/>
    <cellStyle name="Normal 9 2 4 3 2 2 2 2 2" xfId="34572" xr:uid="{00000000-0005-0000-0000-0000CAB70000}"/>
    <cellStyle name="Normal 9 2 4 3 2 2 2 2 3" xfId="51918" xr:uid="{00000000-0005-0000-0000-0000CBB70000}"/>
    <cellStyle name="Normal 9 2 4 3 2 2 2 3" xfId="25899" xr:uid="{00000000-0005-0000-0000-0000CCB70000}"/>
    <cellStyle name="Normal 9 2 4 3 2 2 2 4" xfId="43245" xr:uid="{00000000-0005-0000-0000-0000CDB70000}"/>
    <cellStyle name="Normal 9 2 4 3 2 2 3" xfId="4577" xr:uid="{00000000-0005-0000-0000-0000CEB70000}"/>
    <cellStyle name="Normal 9 2 4 3 2 2 3 2" xfId="13250" xr:uid="{00000000-0005-0000-0000-0000CFB70000}"/>
    <cellStyle name="Normal 9 2 4 3 2 2 3 2 2" xfId="30603" xr:uid="{00000000-0005-0000-0000-0000D0B70000}"/>
    <cellStyle name="Normal 9 2 4 3 2 2 3 2 3" xfId="47949" xr:uid="{00000000-0005-0000-0000-0000D1B70000}"/>
    <cellStyle name="Normal 9 2 4 3 2 2 3 3" xfId="21930" xr:uid="{00000000-0005-0000-0000-0000D2B70000}"/>
    <cellStyle name="Normal 9 2 4 3 2 2 3 4" xfId="39276" xr:uid="{00000000-0005-0000-0000-0000D3B70000}"/>
    <cellStyle name="Normal 9 2 4 3 2 2 4" xfId="11437" xr:uid="{00000000-0005-0000-0000-0000D4B70000}"/>
    <cellStyle name="Normal 9 2 4 3 2 2 4 2" xfId="28790" xr:uid="{00000000-0005-0000-0000-0000D5B70000}"/>
    <cellStyle name="Normal 9 2 4 3 2 2 4 3" xfId="46136" xr:uid="{00000000-0005-0000-0000-0000D6B70000}"/>
    <cellStyle name="Normal 9 2 4 3 2 2 5" xfId="20117" xr:uid="{00000000-0005-0000-0000-0000D7B70000}"/>
    <cellStyle name="Normal 9 2 4 3 2 2 6" xfId="37463" xr:uid="{00000000-0005-0000-0000-0000D8B70000}"/>
    <cellStyle name="Normal 9 2 4 3 2 3" xfId="1686" xr:uid="{00000000-0005-0000-0000-0000D9B70000}"/>
    <cellStyle name="Normal 9 2 4 3 2 3 2" xfId="7468" xr:uid="{00000000-0005-0000-0000-0000DAB70000}"/>
    <cellStyle name="Normal 9 2 4 3 2 3 2 2" xfId="16141" xr:uid="{00000000-0005-0000-0000-0000DBB70000}"/>
    <cellStyle name="Normal 9 2 4 3 2 3 2 2 2" xfId="33494" xr:uid="{00000000-0005-0000-0000-0000DCB70000}"/>
    <cellStyle name="Normal 9 2 4 3 2 3 2 2 3" xfId="50840" xr:uid="{00000000-0005-0000-0000-0000DDB70000}"/>
    <cellStyle name="Normal 9 2 4 3 2 3 2 3" xfId="24821" xr:uid="{00000000-0005-0000-0000-0000DEB70000}"/>
    <cellStyle name="Normal 9 2 4 3 2 3 2 4" xfId="42167" xr:uid="{00000000-0005-0000-0000-0000DFB70000}"/>
    <cellStyle name="Normal 9 2 4 3 2 3 3" xfId="5312" xr:uid="{00000000-0005-0000-0000-0000E0B70000}"/>
    <cellStyle name="Normal 9 2 4 3 2 3 3 2" xfId="13985" xr:uid="{00000000-0005-0000-0000-0000E1B70000}"/>
    <cellStyle name="Normal 9 2 4 3 2 3 3 2 2" xfId="31338" xr:uid="{00000000-0005-0000-0000-0000E2B70000}"/>
    <cellStyle name="Normal 9 2 4 3 2 3 3 2 3" xfId="48684" xr:uid="{00000000-0005-0000-0000-0000E3B70000}"/>
    <cellStyle name="Normal 9 2 4 3 2 3 3 3" xfId="22665" xr:uid="{00000000-0005-0000-0000-0000E4B70000}"/>
    <cellStyle name="Normal 9 2 4 3 2 3 3 4" xfId="40011" xr:uid="{00000000-0005-0000-0000-0000E5B70000}"/>
    <cellStyle name="Normal 9 2 4 3 2 3 4" xfId="10359" xr:uid="{00000000-0005-0000-0000-0000E6B70000}"/>
    <cellStyle name="Normal 9 2 4 3 2 3 4 2" xfId="27712" xr:uid="{00000000-0005-0000-0000-0000E7B70000}"/>
    <cellStyle name="Normal 9 2 4 3 2 3 4 3" xfId="45058" xr:uid="{00000000-0005-0000-0000-0000E8B70000}"/>
    <cellStyle name="Normal 9 2 4 3 2 3 5" xfId="19039" xr:uid="{00000000-0005-0000-0000-0000E9B70000}"/>
    <cellStyle name="Normal 9 2 4 3 2 3 6" xfId="36385" xr:uid="{00000000-0005-0000-0000-0000EAB70000}"/>
    <cellStyle name="Normal 9 2 4 3 2 4" xfId="6733" xr:uid="{00000000-0005-0000-0000-0000EBB70000}"/>
    <cellStyle name="Normal 9 2 4 3 2 4 2" xfId="15406" xr:uid="{00000000-0005-0000-0000-0000ECB70000}"/>
    <cellStyle name="Normal 9 2 4 3 2 4 2 2" xfId="32759" xr:uid="{00000000-0005-0000-0000-0000EDB70000}"/>
    <cellStyle name="Normal 9 2 4 3 2 4 2 3" xfId="50105" xr:uid="{00000000-0005-0000-0000-0000EEB70000}"/>
    <cellStyle name="Normal 9 2 4 3 2 4 3" xfId="24086" xr:uid="{00000000-0005-0000-0000-0000EFB70000}"/>
    <cellStyle name="Normal 9 2 4 3 2 4 4" xfId="41432" xr:uid="{00000000-0005-0000-0000-0000F0B70000}"/>
    <cellStyle name="Normal 9 2 4 3 2 5" xfId="3499" xr:uid="{00000000-0005-0000-0000-0000F1B70000}"/>
    <cellStyle name="Normal 9 2 4 3 2 5 2" xfId="12172" xr:uid="{00000000-0005-0000-0000-0000F2B70000}"/>
    <cellStyle name="Normal 9 2 4 3 2 5 2 2" xfId="29525" xr:uid="{00000000-0005-0000-0000-0000F3B70000}"/>
    <cellStyle name="Normal 9 2 4 3 2 5 2 3" xfId="46871" xr:uid="{00000000-0005-0000-0000-0000F4B70000}"/>
    <cellStyle name="Normal 9 2 4 3 2 5 3" xfId="20852" xr:uid="{00000000-0005-0000-0000-0000F5B70000}"/>
    <cellStyle name="Normal 9 2 4 3 2 5 4" xfId="38198" xr:uid="{00000000-0005-0000-0000-0000F6B70000}"/>
    <cellStyle name="Normal 9 2 4 3 2 6" xfId="9624" xr:uid="{00000000-0005-0000-0000-0000F7B70000}"/>
    <cellStyle name="Normal 9 2 4 3 2 6 2" xfId="26977" xr:uid="{00000000-0005-0000-0000-0000F8B70000}"/>
    <cellStyle name="Normal 9 2 4 3 2 6 3" xfId="44323" xr:uid="{00000000-0005-0000-0000-0000F9B70000}"/>
    <cellStyle name="Normal 9 2 4 3 2 7" xfId="18304" xr:uid="{00000000-0005-0000-0000-0000FAB70000}"/>
    <cellStyle name="Normal 9 2 4 3 2 8" xfId="35650" xr:uid="{00000000-0005-0000-0000-0000FBB70000}"/>
    <cellStyle name="Normal 9 2 4 3 3" xfId="706" xr:uid="{00000000-0005-0000-0000-0000FCB70000}"/>
    <cellStyle name="Normal 9 2 4 3 3 2" xfId="2519" xr:uid="{00000000-0005-0000-0000-0000FDB70000}"/>
    <cellStyle name="Normal 9 2 4 3 3 2 2" xfId="8301" xr:uid="{00000000-0005-0000-0000-0000FEB70000}"/>
    <cellStyle name="Normal 9 2 4 3 3 2 2 2" xfId="16974" xr:uid="{00000000-0005-0000-0000-0000FFB70000}"/>
    <cellStyle name="Normal 9 2 4 3 3 2 2 2 2" xfId="34327" xr:uid="{00000000-0005-0000-0000-000000B80000}"/>
    <cellStyle name="Normal 9 2 4 3 3 2 2 2 3" xfId="51673" xr:uid="{00000000-0005-0000-0000-000001B80000}"/>
    <cellStyle name="Normal 9 2 4 3 3 2 2 3" xfId="25654" xr:uid="{00000000-0005-0000-0000-000002B80000}"/>
    <cellStyle name="Normal 9 2 4 3 3 2 2 4" xfId="43000" xr:uid="{00000000-0005-0000-0000-000003B80000}"/>
    <cellStyle name="Normal 9 2 4 3 3 2 3" xfId="5753" xr:uid="{00000000-0005-0000-0000-000004B80000}"/>
    <cellStyle name="Normal 9 2 4 3 3 2 3 2" xfId="14426" xr:uid="{00000000-0005-0000-0000-000005B80000}"/>
    <cellStyle name="Normal 9 2 4 3 3 2 3 2 2" xfId="31779" xr:uid="{00000000-0005-0000-0000-000006B80000}"/>
    <cellStyle name="Normal 9 2 4 3 3 2 3 2 3" xfId="49125" xr:uid="{00000000-0005-0000-0000-000007B80000}"/>
    <cellStyle name="Normal 9 2 4 3 3 2 3 3" xfId="23106" xr:uid="{00000000-0005-0000-0000-000008B80000}"/>
    <cellStyle name="Normal 9 2 4 3 3 2 3 4" xfId="40452" xr:uid="{00000000-0005-0000-0000-000009B80000}"/>
    <cellStyle name="Normal 9 2 4 3 3 2 4" xfId="11192" xr:uid="{00000000-0005-0000-0000-00000AB80000}"/>
    <cellStyle name="Normal 9 2 4 3 3 2 4 2" xfId="28545" xr:uid="{00000000-0005-0000-0000-00000BB80000}"/>
    <cellStyle name="Normal 9 2 4 3 3 2 4 3" xfId="45891" xr:uid="{00000000-0005-0000-0000-00000CB80000}"/>
    <cellStyle name="Normal 9 2 4 3 3 2 5" xfId="19872" xr:uid="{00000000-0005-0000-0000-00000DB80000}"/>
    <cellStyle name="Normal 9 2 4 3 3 2 6" xfId="37218" xr:uid="{00000000-0005-0000-0000-00000EB80000}"/>
    <cellStyle name="Normal 9 2 4 3 3 3" xfId="6488" xr:uid="{00000000-0005-0000-0000-00000FB80000}"/>
    <cellStyle name="Normal 9 2 4 3 3 3 2" xfId="15161" xr:uid="{00000000-0005-0000-0000-000010B80000}"/>
    <cellStyle name="Normal 9 2 4 3 3 3 2 2" xfId="32514" xr:uid="{00000000-0005-0000-0000-000011B80000}"/>
    <cellStyle name="Normal 9 2 4 3 3 3 2 3" xfId="49860" xr:uid="{00000000-0005-0000-0000-000012B80000}"/>
    <cellStyle name="Normal 9 2 4 3 3 3 3" xfId="23841" xr:uid="{00000000-0005-0000-0000-000013B80000}"/>
    <cellStyle name="Normal 9 2 4 3 3 3 4" xfId="41187" xr:uid="{00000000-0005-0000-0000-000014B80000}"/>
    <cellStyle name="Normal 9 2 4 3 3 4" xfId="4332" xr:uid="{00000000-0005-0000-0000-000015B80000}"/>
    <cellStyle name="Normal 9 2 4 3 3 4 2" xfId="13005" xr:uid="{00000000-0005-0000-0000-000016B80000}"/>
    <cellStyle name="Normal 9 2 4 3 3 4 2 2" xfId="30358" xr:uid="{00000000-0005-0000-0000-000017B80000}"/>
    <cellStyle name="Normal 9 2 4 3 3 4 2 3" xfId="47704" xr:uid="{00000000-0005-0000-0000-000018B80000}"/>
    <cellStyle name="Normal 9 2 4 3 3 4 3" xfId="21685" xr:uid="{00000000-0005-0000-0000-000019B80000}"/>
    <cellStyle name="Normal 9 2 4 3 3 4 4" xfId="39031" xr:uid="{00000000-0005-0000-0000-00001AB80000}"/>
    <cellStyle name="Normal 9 2 4 3 3 5" xfId="9379" xr:uid="{00000000-0005-0000-0000-00001BB80000}"/>
    <cellStyle name="Normal 9 2 4 3 3 5 2" xfId="26732" xr:uid="{00000000-0005-0000-0000-00001CB80000}"/>
    <cellStyle name="Normal 9 2 4 3 3 5 3" xfId="44078" xr:uid="{00000000-0005-0000-0000-00001DB80000}"/>
    <cellStyle name="Normal 9 2 4 3 3 6" xfId="18059" xr:uid="{00000000-0005-0000-0000-00001EB80000}"/>
    <cellStyle name="Normal 9 2 4 3 3 7" xfId="35405" xr:uid="{00000000-0005-0000-0000-00001FB80000}"/>
    <cellStyle name="Normal 9 2 4 3 4" xfId="2029" xr:uid="{00000000-0005-0000-0000-000020B80000}"/>
    <cellStyle name="Normal 9 2 4 3 4 2" xfId="7811" xr:uid="{00000000-0005-0000-0000-000021B80000}"/>
    <cellStyle name="Normal 9 2 4 3 4 2 2" xfId="16484" xr:uid="{00000000-0005-0000-0000-000022B80000}"/>
    <cellStyle name="Normal 9 2 4 3 4 2 2 2" xfId="33837" xr:uid="{00000000-0005-0000-0000-000023B80000}"/>
    <cellStyle name="Normal 9 2 4 3 4 2 2 3" xfId="51183" xr:uid="{00000000-0005-0000-0000-000024B80000}"/>
    <cellStyle name="Normal 9 2 4 3 4 2 3" xfId="25164" xr:uid="{00000000-0005-0000-0000-000025B80000}"/>
    <cellStyle name="Normal 9 2 4 3 4 2 4" xfId="42510" xr:uid="{00000000-0005-0000-0000-000026B80000}"/>
    <cellStyle name="Normal 9 2 4 3 4 3" xfId="3842" xr:uid="{00000000-0005-0000-0000-000027B80000}"/>
    <cellStyle name="Normal 9 2 4 3 4 3 2" xfId="12515" xr:uid="{00000000-0005-0000-0000-000028B80000}"/>
    <cellStyle name="Normal 9 2 4 3 4 3 2 2" xfId="29868" xr:uid="{00000000-0005-0000-0000-000029B80000}"/>
    <cellStyle name="Normal 9 2 4 3 4 3 2 3" xfId="47214" xr:uid="{00000000-0005-0000-0000-00002AB80000}"/>
    <cellStyle name="Normal 9 2 4 3 4 3 3" xfId="21195" xr:uid="{00000000-0005-0000-0000-00002BB80000}"/>
    <cellStyle name="Normal 9 2 4 3 4 3 4" xfId="38541" xr:uid="{00000000-0005-0000-0000-00002CB80000}"/>
    <cellStyle name="Normal 9 2 4 3 4 4" xfId="10702" xr:uid="{00000000-0005-0000-0000-00002DB80000}"/>
    <cellStyle name="Normal 9 2 4 3 4 4 2" xfId="28055" xr:uid="{00000000-0005-0000-0000-00002EB80000}"/>
    <cellStyle name="Normal 9 2 4 3 4 4 3" xfId="45401" xr:uid="{00000000-0005-0000-0000-00002FB80000}"/>
    <cellStyle name="Normal 9 2 4 3 4 5" xfId="19382" xr:uid="{00000000-0005-0000-0000-000030B80000}"/>
    <cellStyle name="Normal 9 2 4 3 4 6" xfId="36728" xr:uid="{00000000-0005-0000-0000-000031B80000}"/>
    <cellStyle name="Normal 9 2 4 3 5" xfId="1441" xr:uid="{00000000-0005-0000-0000-000032B80000}"/>
    <cellStyle name="Normal 9 2 4 3 5 2" xfId="7223" xr:uid="{00000000-0005-0000-0000-000033B80000}"/>
    <cellStyle name="Normal 9 2 4 3 5 2 2" xfId="15896" xr:uid="{00000000-0005-0000-0000-000034B80000}"/>
    <cellStyle name="Normal 9 2 4 3 5 2 2 2" xfId="33249" xr:uid="{00000000-0005-0000-0000-000035B80000}"/>
    <cellStyle name="Normal 9 2 4 3 5 2 2 3" xfId="50595" xr:uid="{00000000-0005-0000-0000-000036B80000}"/>
    <cellStyle name="Normal 9 2 4 3 5 2 3" xfId="24576" xr:uid="{00000000-0005-0000-0000-000037B80000}"/>
    <cellStyle name="Normal 9 2 4 3 5 2 4" xfId="41922" xr:uid="{00000000-0005-0000-0000-000038B80000}"/>
    <cellStyle name="Normal 9 2 4 3 5 3" xfId="5067" xr:uid="{00000000-0005-0000-0000-000039B80000}"/>
    <cellStyle name="Normal 9 2 4 3 5 3 2" xfId="13740" xr:uid="{00000000-0005-0000-0000-00003AB80000}"/>
    <cellStyle name="Normal 9 2 4 3 5 3 2 2" xfId="31093" xr:uid="{00000000-0005-0000-0000-00003BB80000}"/>
    <cellStyle name="Normal 9 2 4 3 5 3 2 3" xfId="48439" xr:uid="{00000000-0005-0000-0000-00003CB80000}"/>
    <cellStyle name="Normal 9 2 4 3 5 3 3" xfId="22420" xr:uid="{00000000-0005-0000-0000-00003DB80000}"/>
    <cellStyle name="Normal 9 2 4 3 5 3 4" xfId="39766" xr:uid="{00000000-0005-0000-0000-00003EB80000}"/>
    <cellStyle name="Normal 9 2 4 3 5 4" xfId="10114" xr:uid="{00000000-0005-0000-0000-00003FB80000}"/>
    <cellStyle name="Normal 9 2 4 3 5 4 2" xfId="27467" xr:uid="{00000000-0005-0000-0000-000040B80000}"/>
    <cellStyle name="Normal 9 2 4 3 5 4 3" xfId="44813" xr:uid="{00000000-0005-0000-0000-000041B80000}"/>
    <cellStyle name="Normal 9 2 4 3 5 5" xfId="18794" xr:uid="{00000000-0005-0000-0000-000042B80000}"/>
    <cellStyle name="Normal 9 2 4 3 5 6" xfId="36140" xr:uid="{00000000-0005-0000-0000-000043B80000}"/>
    <cellStyle name="Normal 9 2 4 3 6" xfId="5998" xr:uid="{00000000-0005-0000-0000-000044B80000}"/>
    <cellStyle name="Normal 9 2 4 3 6 2" xfId="14671" xr:uid="{00000000-0005-0000-0000-000045B80000}"/>
    <cellStyle name="Normal 9 2 4 3 6 2 2" xfId="32024" xr:uid="{00000000-0005-0000-0000-000046B80000}"/>
    <cellStyle name="Normal 9 2 4 3 6 2 3" xfId="49370" xr:uid="{00000000-0005-0000-0000-000047B80000}"/>
    <cellStyle name="Normal 9 2 4 3 6 3" xfId="23351" xr:uid="{00000000-0005-0000-0000-000048B80000}"/>
    <cellStyle name="Normal 9 2 4 3 6 4" xfId="40697" xr:uid="{00000000-0005-0000-0000-000049B80000}"/>
    <cellStyle name="Normal 9 2 4 3 7" xfId="3254" xr:uid="{00000000-0005-0000-0000-00004AB80000}"/>
    <cellStyle name="Normal 9 2 4 3 7 2" xfId="11927" xr:uid="{00000000-0005-0000-0000-00004BB80000}"/>
    <cellStyle name="Normal 9 2 4 3 7 2 2" xfId="29280" xr:uid="{00000000-0005-0000-0000-00004CB80000}"/>
    <cellStyle name="Normal 9 2 4 3 7 2 3" xfId="46626" xr:uid="{00000000-0005-0000-0000-00004DB80000}"/>
    <cellStyle name="Normal 9 2 4 3 7 3" xfId="20607" xr:uid="{00000000-0005-0000-0000-00004EB80000}"/>
    <cellStyle name="Normal 9 2 4 3 7 4" xfId="37953" xr:uid="{00000000-0005-0000-0000-00004FB80000}"/>
    <cellStyle name="Normal 9 2 4 3 8" xfId="8889" xr:uid="{00000000-0005-0000-0000-000050B80000}"/>
    <cellStyle name="Normal 9 2 4 3 8 2" xfId="26242" xr:uid="{00000000-0005-0000-0000-000051B80000}"/>
    <cellStyle name="Normal 9 2 4 3 8 3" xfId="43588" xr:uid="{00000000-0005-0000-0000-000052B80000}"/>
    <cellStyle name="Normal 9 2 4 3 9" xfId="17569" xr:uid="{00000000-0005-0000-0000-000053B80000}"/>
    <cellStyle name="Normal 9 2 4 4" xfId="804" xr:uid="{00000000-0005-0000-0000-000054B80000}"/>
    <cellStyle name="Normal 9 2 4 4 2" xfId="2617" xr:uid="{00000000-0005-0000-0000-000055B80000}"/>
    <cellStyle name="Normal 9 2 4 4 2 2" xfId="8399" xr:uid="{00000000-0005-0000-0000-000056B80000}"/>
    <cellStyle name="Normal 9 2 4 4 2 2 2" xfId="17072" xr:uid="{00000000-0005-0000-0000-000057B80000}"/>
    <cellStyle name="Normal 9 2 4 4 2 2 2 2" xfId="34425" xr:uid="{00000000-0005-0000-0000-000058B80000}"/>
    <cellStyle name="Normal 9 2 4 4 2 2 2 3" xfId="51771" xr:uid="{00000000-0005-0000-0000-000059B80000}"/>
    <cellStyle name="Normal 9 2 4 4 2 2 3" xfId="25752" xr:uid="{00000000-0005-0000-0000-00005AB80000}"/>
    <cellStyle name="Normal 9 2 4 4 2 2 4" xfId="43098" xr:uid="{00000000-0005-0000-0000-00005BB80000}"/>
    <cellStyle name="Normal 9 2 4 4 2 3" xfId="4430" xr:uid="{00000000-0005-0000-0000-00005CB80000}"/>
    <cellStyle name="Normal 9 2 4 4 2 3 2" xfId="13103" xr:uid="{00000000-0005-0000-0000-00005DB80000}"/>
    <cellStyle name="Normal 9 2 4 4 2 3 2 2" xfId="30456" xr:uid="{00000000-0005-0000-0000-00005EB80000}"/>
    <cellStyle name="Normal 9 2 4 4 2 3 2 3" xfId="47802" xr:uid="{00000000-0005-0000-0000-00005FB80000}"/>
    <cellStyle name="Normal 9 2 4 4 2 3 3" xfId="21783" xr:uid="{00000000-0005-0000-0000-000060B80000}"/>
    <cellStyle name="Normal 9 2 4 4 2 3 4" xfId="39129" xr:uid="{00000000-0005-0000-0000-000061B80000}"/>
    <cellStyle name="Normal 9 2 4 4 2 4" xfId="11290" xr:uid="{00000000-0005-0000-0000-000062B80000}"/>
    <cellStyle name="Normal 9 2 4 4 2 4 2" xfId="28643" xr:uid="{00000000-0005-0000-0000-000063B80000}"/>
    <cellStyle name="Normal 9 2 4 4 2 4 3" xfId="45989" xr:uid="{00000000-0005-0000-0000-000064B80000}"/>
    <cellStyle name="Normal 9 2 4 4 2 5" xfId="19970" xr:uid="{00000000-0005-0000-0000-000065B80000}"/>
    <cellStyle name="Normal 9 2 4 4 2 6" xfId="37316" xr:uid="{00000000-0005-0000-0000-000066B80000}"/>
    <cellStyle name="Normal 9 2 4 4 3" xfId="1539" xr:uid="{00000000-0005-0000-0000-000067B80000}"/>
    <cellStyle name="Normal 9 2 4 4 3 2" xfId="7321" xr:uid="{00000000-0005-0000-0000-000068B80000}"/>
    <cellStyle name="Normal 9 2 4 4 3 2 2" xfId="15994" xr:uid="{00000000-0005-0000-0000-000069B80000}"/>
    <cellStyle name="Normal 9 2 4 4 3 2 2 2" xfId="33347" xr:uid="{00000000-0005-0000-0000-00006AB80000}"/>
    <cellStyle name="Normal 9 2 4 4 3 2 2 3" xfId="50693" xr:uid="{00000000-0005-0000-0000-00006BB80000}"/>
    <cellStyle name="Normal 9 2 4 4 3 2 3" xfId="24674" xr:uid="{00000000-0005-0000-0000-00006CB80000}"/>
    <cellStyle name="Normal 9 2 4 4 3 2 4" xfId="42020" xr:uid="{00000000-0005-0000-0000-00006DB80000}"/>
    <cellStyle name="Normal 9 2 4 4 3 3" xfId="5165" xr:uid="{00000000-0005-0000-0000-00006EB80000}"/>
    <cellStyle name="Normal 9 2 4 4 3 3 2" xfId="13838" xr:uid="{00000000-0005-0000-0000-00006FB80000}"/>
    <cellStyle name="Normal 9 2 4 4 3 3 2 2" xfId="31191" xr:uid="{00000000-0005-0000-0000-000070B80000}"/>
    <cellStyle name="Normal 9 2 4 4 3 3 2 3" xfId="48537" xr:uid="{00000000-0005-0000-0000-000071B80000}"/>
    <cellStyle name="Normal 9 2 4 4 3 3 3" xfId="22518" xr:uid="{00000000-0005-0000-0000-000072B80000}"/>
    <cellStyle name="Normal 9 2 4 4 3 3 4" xfId="39864" xr:uid="{00000000-0005-0000-0000-000073B80000}"/>
    <cellStyle name="Normal 9 2 4 4 3 4" xfId="10212" xr:uid="{00000000-0005-0000-0000-000074B80000}"/>
    <cellStyle name="Normal 9 2 4 4 3 4 2" xfId="27565" xr:uid="{00000000-0005-0000-0000-000075B80000}"/>
    <cellStyle name="Normal 9 2 4 4 3 4 3" xfId="44911" xr:uid="{00000000-0005-0000-0000-000076B80000}"/>
    <cellStyle name="Normal 9 2 4 4 3 5" xfId="18892" xr:uid="{00000000-0005-0000-0000-000077B80000}"/>
    <cellStyle name="Normal 9 2 4 4 3 6" xfId="36238" xr:uid="{00000000-0005-0000-0000-000078B80000}"/>
    <cellStyle name="Normal 9 2 4 4 4" xfId="6586" xr:uid="{00000000-0005-0000-0000-000079B80000}"/>
    <cellStyle name="Normal 9 2 4 4 4 2" xfId="15259" xr:uid="{00000000-0005-0000-0000-00007AB80000}"/>
    <cellStyle name="Normal 9 2 4 4 4 2 2" xfId="32612" xr:uid="{00000000-0005-0000-0000-00007BB80000}"/>
    <cellStyle name="Normal 9 2 4 4 4 2 3" xfId="49958" xr:uid="{00000000-0005-0000-0000-00007CB80000}"/>
    <cellStyle name="Normal 9 2 4 4 4 3" xfId="23939" xr:uid="{00000000-0005-0000-0000-00007DB80000}"/>
    <cellStyle name="Normal 9 2 4 4 4 4" xfId="41285" xr:uid="{00000000-0005-0000-0000-00007EB80000}"/>
    <cellStyle name="Normal 9 2 4 4 5" xfId="3352" xr:uid="{00000000-0005-0000-0000-00007FB80000}"/>
    <cellStyle name="Normal 9 2 4 4 5 2" xfId="12025" xr:uid="{00000000-0005-0000-0000-000080B80000}"/>
    <cellStyle name="Normal 9 2 4 4 5 2 2" xfId="29378" xr:uid="{00000000-0005-0000-0000-000081B80000}"/>
    <cellStyle name="Normal 9 2 4 4 5 2 3" xfId="46724" xr:uid="{00000000-0005-0000-0000-000082B80000}"/>
    <cellStyle name="Normal 9 2 4 4 5 3" xfId="20705" xr:uid="{00000000-0005-0000-0000-000083B80000}"/>
    <cellStyle name="Normal 9 2 4 4 5 4" xfId="38051" xr:uid="{00000000-0005-0000-0000-000084B80000}"/>
    <cellStyle name="Normal 9 2 4 4 6" xfId="9477" xr:uid="{00000000-0005-0000-0000-000085B80000}"/>
    <cellStyle name="Normal 9 2 4 4 6 2" xfId="26830" xr:uid="{00000000-0005-0000-0000-000086B80000}"/>
    <cellStyle name="Normal 9 2 4 4 6 3" xfId="44176" xr:uid="{00000000-0005-0000-0000-000087B80000}"/>
    <cellStyle name="Normal 9 2 4 4 7" xfId="18157" xr:uid="{00000000-0005-0000-0000-000088B80000}"/>
    <cellStyle name="Normal 9 2 4 4 8" xfId="35503" xr:uid="{00000000-0005-0000-0000-000089B80000}"/>
    <cellStyle name="Normal 9 2 4 5" xfId="461" xr:uid="{00000000-0005-0000-0000-00008AB80000}"/>
    <cellStyle name="Normal 9 2 4 5 2" xfId="2274" xr:uid="{00000000-0005-0000-0000-00008BB80000}"/>
    <cellStyle name="Normal 9 2 4 5 2 2" xfId="8056" xr:uid="{00000000-0005-0000-0000-00008CB80000}"/>
    <cellStyle name="Normal 9 2 4 5 2 2 2" xfId="16729" xr:uid="{00000000-0005-0000-0000-00008DB80000}"/>
    <cellStyle name="Normal 9 2 4 5 2 2 2 2" xfId="34082" xr:uid="{00000000-0005-0000-0000-00008EB80000}"/>
    <cellStyle name="Normal 9 2 4 5 2 2 2 3" xfId="51428" xr:uid="{00000000-0005-0000-0000-00008FB80000}"/>
    <cellStyle name="Normal 9 2 4 5 2 2 3" xfId="25409" xr:uid="{00000000-0005-0000-0000-000090B80000}"/>
    <cellStyle name="Normal 9 2 4 5 2 2 4" xfId="42755" xr:uid="{00000000-0005-0000-0000-000091B80000}"/>
    <cellStyle name="Normal 9 2 4 5 2 3" xfId="5557" xr:uid="{00000000-0005-0000-0000-000092B80000}"/>
    <cellStyle name="Normal 9 2 4 5 2 3 2" xfId="14230" xr:uid="{00000000-0005-0000-0000-000093B80000}"/>
    <cellStyle name="Normal 9 2 4 5 2 3 2 2" xfId="31583" xr:uid="{00000000-0005-0000-0000-000094B80000}"/>
    <cellStyle name="Normal 9 2 4 5 2 3 2 3" xfId="48929" xr:uid="{00000000-0005-0000-0000-000095B80000}"/>
    <cellStyle name="Normal 9 2 4 5 2 3 3" xfId="22910" xr:uid="{00000000-0005-0000-0000-000096B80000}"/>
    <cellStyle name="Normal 9 2 4 5 2 3 4" xfId="40256" xr:uid="{00000000-0005-0000-0000-000097B80000}"/>
    <cellStyle name="Normal 9 2 4 5 2 4" xfId="10947" xr:uid="{00000000-0005-0000-0000-000098B80000}"/>
    <cellStyle name="Normal 9 2 4 5 2 4 2" xfId="28300" xr:uid="{00000000-0005-0000-0000-000099B80000}"/>
    <cellStyle name="Normal 9 2 4 5 2 4 3" xfId="45646" xr:uid="{00000000-0005-0000-0000-00009AB80000}"/>
    <cellStyle name="Normal 9 2 4 5 2 5" xfId="19627" xr:uid="{00000000-0005-0000-0000-00009BB80000}"/>
    <cellStyle name="Normal 9 2 4 5 2 6" xfId="36973" xr:uid="{00000000-0005-0000-0000-00009CB80000}"/>
    <cellStyle name="Normal 9 2 4 5 3" xfId="6243" xr:uid="{00000000-0005-0000-0000-00009DB80000}"/>
    <cellStyle name="Normal 9 2 4 5 3 2" xfId="14916" xr:uid="{00000000-0005-0000-0000-00009EB80000}"/>
    <cellStyle name="Normal 9 2 4 5 3 2 2" xfId="32269" xr:uid="{00000000-0005-0000-0000-00009FB80000}"/>
    <cellStyle name="Normal 9 2 4 5 3 2 3" xfId="49615" xr:uid="{00000000-0005-0000-0000-0000A0B80000}"/>
    <cellStyle name="Normal 9 2 4 5 3 3" xfId="23596" xr:uid="{00000000-0005-0000-0000-0000A1B80000}"/>
    <cellStyle name="Normal 9 2 4 5 3 4" xfId="40942" xr:uid="{00000000-0005-0000-0000-0000A2B80000}"/>
    <cellStyle name="Normal 9 2 4 5 4" xfId="4087" xr:uid="{00000000-0005-0000-0000-0000A3B80000}"/>
    <cellStyle name="Normal 9 2 4 5 4 2" xfId="12760" xr:uid="{00000000-0005-0000-0000-0000A4B80000}"/>
    <cellStyle name="Normal 9 2 4 5 4 2 2" xfId="30113" xr:uid="{00000000-0005-0000-0000-0000A5B80000}"/>
    <cellStyle name="Normal 9 2 4 5 4 2 3" xfId="47459" xr:uid="{00000000-0005-0000-0000-0000A6B80000}"/>
    <cellStyle name="Normal 9 2 4 5 4 3" xfId="21440" xr:uid="{00000000-0005-0000-0000-0000A7B80000}"/>
    <cellStyle name="Normal 9 2 4 5 4 4" xfId="38786" xr:uid="{00000000-0005-0000-0000-0000A8B80000}"/>
    <cellStyle name="Normal 9 2 4 5 5" xfId="9134" xr:uid="{00000000-0005-0000-0000-0000A9B80000}"/>
    <cellStyle name="Normal 9 2 4 5 5 2" xfId="26487" xr:uid="{00000000-0005-0000-0000-0000AAB80000}"/>
    <cellStyle name="Normal 9 2 4 5 5 3" xfId="43833" xr:uid="{00000000-0005-0000-0000-0000ABB80000}"/>
    <cellStyle name="Normal 9 2 4 5 6" xfId="17814" xr:uid="{00000000-0005-0000-0000-0000ACB80000}"/>
    <cellStyle name="Normal 9 2 4 5 7" xfId="35160" xr:uid="{00000000-0005-0000-0000-0000ADB80000}"/>
    <cellStyle name="Normal 9 2 4 6" xfId="1882" xr:uid="{00000000-0005-0000-0000-0000AEB80000}"/>
    <cellStyle name="Normal 9 2 4 6 2" xfId="7664" xr:uid="{00000000-0005-0000-0000-0000AFB80000}"/>
    <cellStyle name="Normal 9 2 4 6 2 2" xfId="16337" xr:uid="{00000000-0005-0000-0000-0000B0B80000}"/>
    <cellStyle name="Normal 9 2 4 6 2 2 2" xfId="33690" xr:uid="{00000000-0005-0000-0000-0000B1B80000}"/>
    <cellStyle name="Normal 9 2 4 6 2 2 3" xfId="51036" xr:uid="{00000000-0005-0000-0000-0000B2B80000}"/>
    <cellStyle name="Normal 9 2 4 6 2 3" xfId="25017" xr:uid="{00000000-0005-0000-0000-0000B3B80000}"/>
    <cellStyle name="Normal 9 2 4 6 2 4" xfId="42363" xr:uid="{00000000-0005-0000-0000-0000B4B80000}"/>
    <cellStyle name="Normal 9 2 4 6 3" xfId="3695" xr:uid="{00000000-0005-0000-0000-0000B5B80000}"/>
    <cellStyle name="Normal 9 2 4 6 3 2" xfId="12368" xr:uid="{00000000-0005-0000-0000-0000B6B80000}"/>
    <cellStyle name="Normal 9 2 4 6 3 2 2" xfId="29721" xr:uid="{00000000-0005-0000-0000-0000B7B80000}"/>
    <cellStyle name="Normal 9 2 4 6 3 2 3" xfId="47067" xr:uid="{00000000-0005-0000-0000-0000B8B80000}"/>
    <cellStyle name="Normal 9 2 4 6 3 3" xfId="21048" xr:uid="{00000000-0005-0000-0000-0000B9B80000}"/>
    <cellStyle name="Normal 9 2 4 6 3 4" xfId="38394" xr:uid="{00000000-0005-0000-0000-0000BAB80000}"/>
    <cellStyle name="Normal 9 2 4 6 4" xfId="10555" xr:uid="{00000000-0005-0000-0000-0000BBB80000}"/>
    <cellStyle name="Normal 9 2 4 6 4 2" xfId="27908" xr:uid="{00000000-0005-0000-0000-0000BCB80000}"/>
    <cellStyle name="Normal 9 2 4 6 4 3" xfId="45254" xr:uid="{00000000-0005-0000-0000-0000BDB80000}"/>
    <cellStyle name="Normal 9 2 4 6 5" xfId="19235" xr:uid="{00000000-0005-0000-0000-0000BEB80000}"/>
    <cellStyle name="Normal 9 2 4 6 6" xfId="36581" xr:uid="{00000000-0005-0000-0000-0000BFB80000}"/>
    <cellStyle name="Normal 9 2 4 7" xfId="1196" xr:uid="{00000000-0005-0000-0000-0000C0B80000}"/>
    <cellStyle name="Normal 9 2 4 7 2" xfId="6978" xr:uid="{00000000-0005-0000-0000-0000C1B80000}"/>
    <cellStyle name="Normal 9 2 4 7 2 2" xfId="15651" xr:uid="{00000000-0005-0000-0000-0000C2B80000}"/>
    <cellStyle name="Normal 9 2 4 7 2 2 2" xfId="33004" xr:uid="{00000000-0005-0000-0000-0000C3B80000}"/>
    <cellStyle name="Normal 9 2 4 7 2 2 3" xfId="50350" xr:uid="{00000000-0005-0000-0000-0000C4B80000}"/>
    <cellStyle name="Normal 9 2 4 7 2 3" xfId="24331" xr:uid="{00000000-0005-0000-0000-0000C5B80000}"/>
    <cellStyle name="Normal 9 2 4 7 2 4" xfId="41677" xr:uid="{00000000-0005-0000-0000-0000C6B80000}"/>
    <cellStyle name="Normal 9 2 4 7 3" xfId="4822" xr:uid="{00000000-0005-0000-0000-0000C7B80000}"/>
    <cellStyle name="Normal 9 2 4 7 3 2" xfId="13495" xr:uid="{00000000-0005-0000-0000-0000C8B80000}"/>
    <cellStyle name="Normal 9 2 4 7 3 2 2" xfId="30848" xr:uid="{00000000-0005-0000-0000-0000C9B80000}"/>
    <cellStyle name="Normal 9 2 4 7 3 2 3" xfId="48194" xr:uid="{00000000-0005-0000-0000-0000CAB80000}"/>
    <cellStyle name="Normal 9 2 4 7 3 3" xfId="22175" xr:uid="{00000000-0005-0000-0000-0000CBB80000}"/>
    <cellStyle name="Normal 9 2 4 7 3 4" xfId="39521" xr:uid="{00000000-0005-0000-0000-0000CCB80000}"/>
    <cellStyle name="Normal 9 2 4 7 4" xfId="9869" xr:uid="{00000000-0005-0000-0000-0000CDB80000}"/>
    <cellStyle name="Normal 9 2 4 7 4 2" xfId="27222" xr:uid="{00000000-0005-0000-0000-0000CEB80000}"/>
    <cellStyle name="Normal 9 2 4 7 4 3" xfId="44568" xr:uid="{00000000-0005-0000-0000-0000CFB80000}"/>
    <cellStyle name="Normal 9 2 4 7 5" xfId="18549" xr:uid="{00000000-0005-0000-0000-0000D0B80000}"/>
    <cellStyle name="Normal 9 2 4 7 6" xfId="35895" xr:uid="{00000000-0005-0000-0000-0000D1B80000}"/>
    <cellStyle name="Normal 9 2 4 8" xfId="5851" xr:uid="{00000000-0005-0000-0000-0000D2B80000}"/>
    <cellStyle name="Normal 9 2 4 8 2" xfId="14524" xr:uid="{00000000-0005-0000-0000-0000D3B80000}"/>
    <cellStyle name="Normal 9 2 4 8 2 2" xfId="31877" xr:uid="{00000000-0005-0000-0000-0000D4B80000}"/>
    <cellStyle name="Normal 9 2 4 8 2 3" xfId="49223" xr:uid="{00000000-0005-0000-0000-0000D5B80000}"/>
    <cellStyle name="Normal 9 2 4 8 3" xfId="23204" xr:uid="{00000000-0005-0000-0000-0000D6B80000}"/>
    <cellStyle name="Normal 9 2 4 8 4" xfId="40550" xr:uid="{00000000-0005-0000-0000-0000D7B80000}"/>
    <cellStyle name="Normal 9 2 4 9" xfId="3009" xr:uid="{00000000-0005-0000-0000-0000D8B80000}"/>
    <cellStyle name="Normal 9 2 4 9 2" xfId="11682" xr:uid="{00000000-0005-0000-0000-0000D9B80000}"/>
    <cellStyle name="Normal 9 2 4 9 2 2" xfId="29035" xr:uid="{00000000-0005-0000-0000-0000DAB80000}"/>
    <cellStyle name="Normal 9 2 4 9 2 3" xfId="46381" xr:uid="{00000000-0005-0000-0000-0000DBB80000}"/>
    <cellStyle name="Normal 9 2 4 9 3" xfId="20362" xr:uid="{00000000-0005-0000-0000-0000DCB80000}"/>
    <cellStyle name="Normal 9 2 4 9 4" xfId="37708" xr:uid="{00000000-0005-0000-0000-0000DDB80000}"/>
    <cellStyle name="Normal 9 2 5" xfId="167" xr:uid="{00000000-0005-0000-0000-0000DEB80000}"/>
    <cellStyle name="Normal 9 2 5 10" xfId="17520" xr:uid="{00000000-0005-0000-0000-0000DFB80000}"/>
    <cellStyle name="Normal 9 2 5 11" xfId="34866" xr:uid="{00000000-0005-0000-0000-0000E0B80000}"/>
    <cellStyle name="Normal 9 2 5 2" xfId="657" xr:uid="{00000000-0005-0000-0000-0000E1B80000}"/>
    <cellStyle name="Normal 9 2 5 2 2" xfId="2470" xr:uid="{00000000-0005-0000-0000-0000E2B80000}"/>
    <cellStyle name="Normal 9 2 5 2 2 2" xfId="8252" xr:uid="{00000000-0005-0000-0000-0000E3B80000}"/>
    <cellStyle name="Normal 9 2 5 2 2 2 2" xfId="16925" xr:uid="{00000000-0005-0000-0000-0000E4B80000}"/>
    <cellStyle name="Normal 9 2 5 2 2 2 2 2" xfId="34278" xr:uid="{00000000-0005-0000-0000-0000E5B80000}"/>
    <cellStyle name="Normal 9 2 5 2 2 2 2 3" xfId="51624" xr:uid="{00000000-0005-0000-0000-0000E6B80000}"/>
    <cellStyle name="Normal 9 2 5 2 2 2 3" xfId="25605" xr:uid="{00000000-0005-0000-0000-0000E7B80000}"/>
    <cellStyle name="Normal 9 2 5 2 2 2 4" xfId="42951" xr:uid="{00000000-0005-0000-0000-0000E8B80000}"/>
    <cellStyle name="Normal 9 2 5 2 2 3" xfId="4283" xr:uid="{00000000-0005-0000-0000-0000E9B80000}"/>
    <cellStyle name="Normal 9 2 5 2 2 3 2" xfId="12956" xr:uid="{00000000-0005-0000-0000-0000EAB80000}"/>
    <cellStyle name="Normal 9 2 5 2 2 3 2 2" xfId="30309" xr:uid="{00000000-0005-0000-0000-0000EBB80000}"/>
    <cellStyle name="Normal 9 2 5 2 2 3 2 3" xfId="47655" xr:uid="{00000000-0005-0000-0000-0000ECB80000}"/>
    <cellStyle name="Normal 9 2 5 2 2 3 3" xfId="21636" xr:uid="{00000000-0005-0000-0000-0000EDB80000}"/>
    <cellStyle name="Normal 9 2 5 2 2 3 4" xfId="38982" xr:uid="{00000000-0005-0000-0000-0000EEB80000}"/>
    <cellStyle name="Normal 9 2 5 2 2 4" xfId="11143" xr:uid="{00000000-0005-0000-0000-0000EFB80000}"/>
    <cellStyle name="Normal 9 2 5 2 2 4 2" xfId="28496" xr:uid="{00000000-0005-0000-0000-0000F0B80000}"/>
    <cellStyle name="Normal 9 2 5 2 2 4 3" xfId="45842" xr:uid="{00000000-0005-0000-0000-0000F1B80000}"/>
    <cellStyle name="Normal 9 2 5 2 2 5" xfId="19823" xr:uid="{00000000-0005-0000-0000-0000F2B80000}"/>
    <cellStyle name="Normal 9 2 5 2 2 6" xfId="37169" xr:uid="{00000000-0005-0000-0000-0000F3B80000}"/>
    <cellStyle name="Normal 9 2 5 2 3" xfId="1392" xr:uid="{00000000-0005-0000-0000-0000F4B80000}"/>
    <cellStyle name="Normal 9 2 5 2 3 2" xfId="7174" xr:uid="{00000000-0005-0000-0000-0000F5B80000}"/>
    <cellStyle name="Normal 9 2 5 2 3 2 2" xfId="15847" xr:uid="{00000000-0005-0000-0000-0000F6B80000}"/>
    <cellStyle name="Normal 9 2 5 2 3 2 2 2" xfId="33200" xr:uid="{00000000-0005-0000-0000-0000F7B80000}"/>
    <cellStyle name="Normal 9 2 5 2 3 2 2 3" xfId="50546" xr:uid="{00000000-0005-0000-0000-0000F8B80000}"/>
    <cellStyle name="Normal 9 2 5 2 3 2 3" xfId="24527" xr:uid="{00000000-0005-0000-0000-0000F9B80000}"/>
    <cellStyle name="Normal 9 2 5 2 3 2 4" xfId="41873" xr:uid="{00000000-0005-0000-0000-0000FAB80000}"/>
    <cellStyle name="Normal 9 2 5 2 3 3" xfId="5018" xr:uid="{00000000-0005-0000-0000-0000FBB80000}"/>
    <cellStyle name="Normal 9 2 5 2 3 3 2" xfId="13691" xr:uid="{00000000-0005-0000-0000-0000FCB80000}"/>
    <cellStyle name="Normal 9 2 5 2 3 3 2 2" xfId="31044" xr:uid="{00000000-0005-0000-0000-0000FDB80000}"/>
    <cellStyle name="Normal 9 2 5 2 3 3 2 3" xfId="48390" xr:uid="{00000000-0005-0000-0000-0000FEB80000}"/>
    <cellStyle name="Normal 9 2 5 2 3 3 3" xfId="22371" xr:uid="{00000000-0005-0000-0000-0000FFB80000}"/>
    <cellStyle name="Normal 9 2 5 2 3 3 4" xfId="39717" xr:uid="{00000000-0005-0000-0000-000000B90000}"/>
    <cellStyle name="Normal 9 2 5 2 3 4" xfId="10065" xr:uid="{00000000-0005-0000-0000-000001B90000}"/>
    <cellStyle name="Normal 9 2 5 2 3 4 2" xfId="27418" xr:uid="{00000000-0005-0000-0000-000002B90000}"/>
    <cellStyle name="Normal 9 2 5 2 3 4 3" xfId="44764" xr:uid="{00000000-0005-0000-0000-000003B90000}"/>
    <cellStyle name="Normal 9 2 5 2 3 5" xfId="18745" xr:uid="{00000000-0005-0000-0000-000004B90000}"/>
    <cellStyle name="Normal 9 2 5 2 3 6" xfId="36091" xr:uid="{00000000-0005-0000-0000-000005B90000}"/>
    <cellStyle name="Normal 9 2 5 2 4" xfId="6439" xr:uid="{00000000-0005-0000-0000-000006B90000}"/>
    <cellStyle name="Normal 9 2 5 2 4 2" xfId="15112" xr:uid="{00000000-0005-0000-0000-000007B90000}"/>
    <cellStyle name="Normal 9 2 5 2 4 2 2" xfId="32465" xr:uid="{00000000-0005-0000-0000-000008B90000}"/>
    <cellStyle name="Normal 9 2 5 2 4 2 3" xfId="49811" xr:uid="{00000000-0005-0000-0000-000009B90000}"/>
    <cellStyle name="Normal 9 2 5 2 4 3" xfId="23792" xr:uid="{00000000-0005-0000-0000-00000AB90000}"/>
    <cellStyle name="Normal 9 2 5 2 4 4" xfId="41138" xr:uid="{00000000-0005-0000-0000-00000BB90000}"/>
    <cellStyle name="Normal 9 2 5 2 5" xfId="3205" xr:uid="{00000000-0005-0000-0000-00000CB90000}"/>
    <cellStyle name="Normal 9 2 5 2 5 2" xfId="11878" xr:uid="{00000000-0005-0000-0000-00000DB90000}"/>
    <cellStyle name="Normal 9 2 5 2 5 2 2" xfId="29231" xr:uid="{00000000-0005-0000-0000-00000EB90000}"/>
    <cellStyle name="Normal 9 2 5 2 5 2 3" xfId="46577" xr:uid="{00000000-0005-0000-0000-00000FB90000}"/>
    <cellStyle name="Normal 9 2 5 2 5 3" xfId="20558" xr:uid="{00000000-0005-0000-0000-000010B90000}"/>
    <cellStyle name="Normal 9 2 5 2 5 4" xfId="37904" xr:uid="{00000000-0005-0000-0000-000011B90000}"/>
    <cellStyle name="Normal 9 2 5 2 6" xfId="9330" xr:uid="{00000000-0005-0000-0000-000012B90000}"/>
    <cellStyle name="Normal 9 2 5 2 6 2" xfId="26683" xr:uid="{00000000-0005-0000-0000-000013B90000}"/>
    <cellStyle name="Normal 9 2 5 2 6 3" xfId="44029" xr:uid="{00000000-0005-0000-0000-000014B90000}"/>
    <cellStyle name="Normal 9 2 5 2 7" xfId="18010" xr:uid="{00000000-0005-0000-0000-000015B90000}"/>
    <cellStyle name="Normal 9 2 5 2 8" xfId="35356" xr:uid="{00000000-0005-0000-0000-000016B90000}"/>
    <cellStyle name="Normal 9 2 5 3" xfId="902" xr:uid="{00000000-0005-0000-0000-000017B90000}"/>
    <cellStyle name="Normal 9 2 5 3 2" xfId="2715" xr:uid="{00000000-0005-0000-0000-000018B90000}"/>
    <cellStyle name="Normal 9 2 5 3 2 2" xfId="8497" xr:uid="{00000000-0005-0000-0000-000019B90000}"/>
    <cellStyle name="Normal 9 2 5 3 2 2 2" xfId="17170" xr:uid="{00000000-0005-0000-0000-00001AB90000}"/>
    <cellStyle name="Normal 9 2 5 3 2 2 2 2" xfId="34523" xr:uid="{00000000-0005-0000-0000-00001BB90000}"/>
    <cellStyle name="Normal 9 2 5 3 2 2 2 3" xfId="51869" xr:uid="{00000000-0005-0000-0000-00001CB90000}"/>
    <cellStyle name="Normal 9 2 5 3 2 2 3" xfId="25850" xr:uid="{00000000-0005-0000-0000-00001DB90000}"/>
    <cellStyle name="Normal 9 2 5 3 2 2 4" xfId="43196" xr:uid="{00000000-0005-0000-0000-00001EB90000}"/>
    <cellStyle name="Normal 9 2 5 3 2 3" xfId="4528" xr:uid="{00000000-0005-0000-0000-00001FB90000}"/>
    <cellStyle name="Normal 9 2 5 3 2 3 2" xfId="13201" xr:uid="{00000000-0005-0000-0000-000020B90000}"/>
    <cellStyle name="Normal 9 2 5 3 2 3 2 2" xfId="30554" xr:uid="{00000000-0005-0000-0000-000021B90000}"/>
    <cellStyle name="Normal 9 2 5 3 2 3 2 3" xfId="47900" xr:uid="{00000000-0005-0000-0000-000022B90000}"/>
    <cellStyle name="Normal 9 2 5 3 2 3 3" xfId="21881" xr:uid="{00000000-0005-0000-0000-000023B90000}"/>
    <cellStyle name="Normal 9 2 5 3 2 3 4" xfId="39227" xr:uid="{00000000-0005-0000-0000-000024B90000}"/>
    <cellStyle name="Normal 9 2 5 3 2 4" xfId="11388" xr:uid="{00000000-0005-0000-0000-000025B90000}"/>
    <cellStyle name="Normal 9 2 5 3 2 4 2" xfId="28741" xr:uid="{00000000-0005-0000-0000-000026B90000}"/>
    <cellStyle name="Normal 9 2 5 3 2 4 3" xfId="46087" xr:uid="{00000000-0005-0000-0000-000027B90000}"/>
    <cellStyle name="Normal 9 2 5 3 2 5" xfId="20068" xr:uid="{00000000-0005-0000-0000-000028B90000}"/>
    <cellStyle name="Normal 9 2 5 3 2 6" xfId="37414" xr:uid="{00000000-0005-0000-0000-000029B90000}"/>
    <cellStyle name="Normal 9 2 5 3 3" xfId="1637" xr:uid="{00000000-0005-0000-0000-00002AB90000}"/>
    <cellStyle name="Normal 9 2 5 3 3 2" xfId="7419" xr:uid="{00000000-0005-0000-0000-00002BB90000}"/>
    <cellStyle name="Normal 9 2 5 3 3 2 2" xfId="16092" xr:uid="{00000000-0005-0000-0000-00002CB90000}"/>
    <cellStyle name="Normal 9 2 5 3 3 2 2 2" xfId="33445" xr:uid="{00000000-0005-0000-0000-00002DB90000}"/>
    <cellStyle name="Normal 9 2 5 3 3 2 2 3" xfId="50791" xr:uid="{00000000-0005-0000-0000-00002EB90000}"/>
    <cellStyle name="Normal 9 2 5 3 3 2 3" xfId="24772" xr:uid="{00000000-0005-0000-0000-00002FB90000}"/>
    <cellStyle name="Normal 9 2 5 3 3 2 4" xfId="42118" xr:uid="{00000000-0005-0000-0000-000030B90000}"/>
    <cellStyle name="Normal 9 2 5 3 3 3" xfId="5263" xr:uid="{00000000-0005-0000-0000-000031B90000}"/>
    <cellStyle name="Normal 9 2 5 3 3 3 2" xfId="13936" xr:uid="{00000000-0005-0000-0000-000032B90000}"/>
    <cellStyle name="Normal 9 2 5 3 3 3 2 2" xfId="31289" xr:uid="{00000000-0005-0000-0000-000033B90000}"/>
    <cellStyle name="Normal 9 2 5 3 3 3 2 3" xfId="48635" xr:uid="{00000000-0005-0000-0000-000034B90000}"/>
    <cellStyle name="Normal 9 2 5 3 3 3 3" xfId="22616" xr:uid="{00000000-0005-0000-0000-000035B90000}"/>
    <cellStyle name="Normal 9 2 5 3 3 3 4" xfId="39962" xr:uid="{00000000-0005-0000-0000-000036B90000}"/>
    <cellStyle name="Normal 9 2 5 3 3 4" xfId="10310" xr:uid="{00000000-0005-0000-0000-000037B90000}"/>
    <cellStyle name="Normal 9 2 5 3 3 4 2" xfId="27663" xr:uid="{00000000-0005-0000-0000-000038B90000}"/>
    <cellStyle name="Normal 9 2 5 3 3 4 3" xfId="45009" xr:uid="{00000000-0005-0000-0000-000039B90000}"/>
    <cellStyle name="Normal 9 2 5 3 3 5" xfId="18990" xr:uid="{00000000-0005-0000-0000-00003AB90000}"/>
    <cellStyle name="Normal 9 2 5 3 3 6" xfId="36336" xr:uid="{00000000-0005-0000-0000-00003BB90000}"/>
    <cellStyle name="Normal 9 2 5 3 4" xfId="6684" xr:uid="{00000000-0005-0000-0000-00003CB90000}"/>
    <cellStyle name="Normal 9 2 5 3 4 2" xfId="15357" xr:uid="{00000000-0005-0000-0000-00003DB90000}"/>
    <cellStyle name="Normal 9 2 5 3 4 2 2" xfId="32710" xr:uid="{00000000-0005-0000-0000-00003EB90000}"/>
    <cellStyle name="Normal 9 2 5 3 4 2 3" xfId="50056" xr:uid="{00000000-0005-0000-0000-00003FB90000}"/>
    <cellStyle name="Normal 9 2 5 3 4 3" xfId="24037" xr:uid="{00000000-0005-0000-0000-000040B90000}"/>
    <cellStyle name="Normal 9 2 5 3 4 4" xfId="41383" xr:uid="{00000000-0005-0000-0000-000041B90000}"/>
    <cellStyle name="Normal 9 2 5 3 5" xfId="3450" xr:uid="{00000000-0005-0000-0000-000042B90000}"/>
    <cellStyle name="Normal 9 2 5 3 5 2" xfId="12123" xr:uid="{00000000-0005-0000-0000-000043B90000}"/>
    <cellStyle name="Normal 9 2 5 3 5 2 2" xfId="29476" xr:uid="{00000000-0005-0000-0000-000044B90000}"/>
    <cellStyle name="Normal 9 2 5 3 5 2 3" xfId="46822" xr:uid="{00000000-0005-0000-0000-000045B90000}"/>
    <cellStyle name="Normal 9 2 5 3 5 3" xfId="20803" xr:uid="{00000000-0005-0000-0000-000046B90000}"/>
    <cellStyle name="Normal 9 2 5 3 5 4" xfId="38149" xr:uid="{00000000-0005-0000-0000-000047B90000}"/>
    <cellStyle name="Normal 9 2 5 3 6" xfId="9575" xr:uid="{00000000-0005-0000-0000-000048B90000}"/>
    <cellStyle name="Normal 9 2 5 3 6 2" xfId="26928" xr:uid="{00000000-0005-0000-0000-000049B90000}"/>
    <cellStyle name="Normal 9 2 5 3 6 3" xfId="44274" xr:uid="{00000000-0005-0000-0000-00004AB90000}"/>
    <cellStyle name="Normal 9 2 5 3 7" xfId="18255" xr:uid="{00000000-0005-0000-0000-00004BB90000}"/>
    <cellStyle name="Normal 9 2 5 3 8" xfId="35601" xr:uid="{00000000-0005-0000-0000-00004CB90000}"/>
    <cellStyle name="Normal 9 2 5 4" xfId="412" xr:uid="{00000000-0005-0000-0000-00004DB90000}"/>
    <cellStyle name="Normal 9 2 5 4 2" xfId="2225" xr:uid="{00000000-0005-0000-0000-00004EB90000}"/>
    <cellStyle name="Normal 9 2 5 4 2 2" xfId="8007" xr:uid="{00000000-0005-0000-0000-00004FB90000}"/>
    <cellStyle name="Normal 9 2 5 4 2 2 2" xfId="16680" xr:uid="{00000000-0005-0000-0000-000050B90000}"/>
    <cellStyle name="Normal 9 2 5 4 2 2 2 2" xfId="34033" xr:uid="{00000000-0005-0000-0000-000051B90000}"/>
    <cellStyle name="Normal 9 2 5 4 2 2 2 3" xfId="51379" xr:uid="{00000000-0005-0000-0000-000052B90000}"/>
    <cellStyle name="Normal 9 2 5 4 2 2 3" xfId="25360" xr:uid="{00000000-0005-0000-0000-000053B90000}"/>
    <cellStyle name="Normal 9 2 5 4 2 2 4" xfId="42706" xr:uid="{00000000-0005-0000-0000-000054B90000}"/>
    <cellStyle name="Normal 9 2 5 4 2 3" xfId="5508" xr:uid="{00000000-0005-0000-0000-000055B90000}"/>
    <cellStyle name="Normal 9 2 5 4 2 3 2" xfId="14181" xr:uid="{00000000-0005-0000-0000-000056B90000}"/>
    <cellStyle name="Normal 9 2 5 4 2 3 2 2" xfId="31534" xr:uid="{00000000-0005-0000-0000-000057B90000}"/>
    <cellStyle name="Normal 9 2 5 4 2 3 2 3" xfId="48880" xr:uid="{00000000-0005-0000-0000-000058B90000}"/>
    <cellStyle name="Normal 9 2 5 4 2 3 3" xfId="22861" xr:uid="{00000000-0005-0000-0000-000059B90000}"/>
    <cellStyle name="Normal 9 2 5 4 2 3 4" xfId="40207" xr:uid="{00000000-0005-0000-0000-00005AB90000}"/>
    <cellStyle name="Normal 9 2 5 4 2 4" xfId="10898" xr:uid="{00000000-0005-0000-0000-00005BB90000}"/>
    <cellStyle name="Normal 9 2 5 4 2 4 2" xfId="28251" xr:uid="{00000000-0005-0000-0000-00005CB90000}"/>
    <cellStyle name="Normal 9 2 5 4 2 4 3" xfId="45597" xr:uid="{00000000-0005-0000-0000-00005DB90000}"/>
    <cellStyle name="Normal 9 2 5 4 2 5" xfId="19578" xr:uid="{00000000-0005-0000-0000-00005EB90000}"/>
    <cellStyle name="Normal 9 2 5 4 2 6" xfId="36924" xr:uid="{00000000-0005-0000-0000-00005FB90000}"/>
    <cellStyle name="Normal 9 2 5 4 3" xfId="6194" xr:uid="{00000000-0005-0000-0000-000060B90000}"/>
    <cellStyle name="Normal 9 2 5 4 3 2" xfId="14867" xr:uid="{00000000-0005-0000-0000-000061B90000}"/>
    <cellStyle name="Normal 9 2 5 4 3 2 2" xfId="32220" xr:uid="{00000000-0005-0000-0000-000062B90000}"/>
    <cellStyle name="Normal 9 2 5 4 3 2 3" xfId="49566" xr:uid="{00000000-0005-0000-0000-000063B90000}"/>
    <cellStyle name="Normal 9 2 5 4 3 3" xfId="23547" xr:uid="{00000000-0005-0000-0000-000064B90000}"/>
    <cellStyle name="Normal 9 2 5 4 3 4" xfId="40893" xr:uid="{00000000-0005-0000-0000-000065B90000}"/>
    <cellStyle name="Normal 9 2 5 4 4" xfId="4038" xr:uid="{00000000-0005-0000-0000-000066B90000}"/>
    <cellStyle name="Normal 9 2 5 4 4 2" xfId="12711" xr:uid="{00000000-0005-0000-0000-000067B90000}"/>
    <cellStyle name="Normal 9 2 5 4 4 2 2" xfId="30064" xr:uid="{00000000-0005-0000-0000-000068B90000}"/>
    <cellStyle name="Normal 9 2 5 4 4 2 3" xfId="47410" xr:uid="{00000000-0005-0000-0000-000069B90000}"/>
    <cellStyle name="Normal 9 2 5 4 4 3" xfId="21391" xr:uid="{00000000-0005-0000-0000-00006AB90000}"/>
    <cellStyle name="Normal 9 2 5 4 4 4" xfId="38737" xr:uid="{00000000-0005-0000-0000-00006BB90000}"/>
    <cellStyle name="Normal 9 2 5 4 5" xfId="9085" xr:uid="{00000000-0005-0000-0000-00006CB90000}"/>
    <cellStyle name="Normal 9 2 5 4 5 2" xfId="26438" xr:uid="{00000000-0005-0000-0000-00006DB90000}"/>
    <cellStyle name="Normal 9 2 5 4 5 3" xfId="43784" xr:uid="{00000000-0005-0000-0000-00006EB90000}"/>
    <cellStyle name="Normal 9 2 5 4 6" xfId="17765" xr:uid="{00000000-0005-0000-0000-00006FB90000}"/>
    <cellStyle name="Normal 9 2 5 4 7" xfId="35111" xr:uid="{00000000-0005-0000-0000-000070B90000}"/>
    <cellStyle name="Normal 9 2 5 5" xfId="1980" xr:uid="{00000000-0005-0000-0000-000071B90000}"/>
    <cellStyle name="Normal 9 2 5 5 2" xfId="7762" xr:uid="{00000000-0005-0000-0000-000072B90000}"/>
    <cellStyle name="Normal 9 2 5 5 2 2" xfId="16435" xr:uid="{00000000-0005-0000-0000-000073B90000}"/>
    <cellStyle name="Normal 9 2 5 5 2 2 2" xfId="33788" xr:uid="{00000000-0005-0000-0000-000074B90000}"/>
    <cellStyle name="Normal 9 2 5 5 2 2 3" xfId="51134" xr:uid="{00000000-0005-0000-0000-000075B90000}"/>
    <cellStyle name="Normal 9 2 5 5 2 3" xfId="25115" xr:uid="{00000000-0005-0000-0000-000076B90000}"/>
    <cellStyle name="Normal 9 2 5 5 2 4" xfId="42461" xr:uid="{00000000-0005-0000-0000-000077B90000}"/>
    <cellStyle name="Normal 9 2 5 5 3" xfId="3793" xr:uid="{00000000-0005-0000-0000-000078B90000}"/>
    <cellStyle name="Normal 9 2 5 5 3 2" xfId="12466" xr:uid="{00000000-0005-0000-0000-000079B90000}"/>
    <cellStyle name="Normal 9 2 5 5 3 2 2" xfId="29819" xr:uid="{00000000-0005-0000-0000-00007AB90000}"/>
    <cellStyle name="Normal 9 2 5 5 3 2 3" xfId="47165" xr:uid="{00000000-0005-0000-0000-00007BB90000}"/>
    <cellStyle name="Normal 9 2 5 5 3 3" xfId="21146" xr:uid="{00000000-0005-0000-0000-00007CB90000}"/>
    <cellStyle name="Normal 9 2 5 5 3 4" xfId="38492" xr:uid="{00000000-0005-0000-0000-00007DB90000}"/>
    <cellStyle name="Normal 9 2 5 5 4" xfId="10653" xr:uid="{00000000-0005-0000-0000-00007EB90000}"/>
    <cellStyle name="Normal 9 2 5 5 4 2" xfId="28006" xr:uid="{00000000-0005-0000-0000-00007FB90000}"/>
    <cellStyle name="Normal 9 2 5 5 4 3" xfId="45352" xr:uid="{00000000-0005-0000-0000-000080B90000}"/>
    <cellStyle name="Normal 9 2 5 5 5" xfId="19333" xr:uid="{00000000-0005-0000-0000-000081B90000}"/>
    <cellStyle name="Normal 9 2 5 5 6" xfId="36679" xr:uid="{00000000-0005-0000-0000-000082B90000}"/>
    <cellStyle name="Normal 9 2 5 6" xfId="1147" xr:uid="{00000000-0005-0000-0000-000083B90000}"/>
    <cellStyle name="Normal 9 2 5 6 2" xfId="6929" xr:uid="{00000000-0005-0000-0000-000084B90000}"/>
    <cellStyle name="Normal 9 2 5 6 2 2" xfId="15602" xr:uid="{00000000-0005-0000-0000-000085B90000}"/>
    <cellStyle name="Normal 9 2 5 6 2 2 2" xfId="32955" xr:uid="{00000000-0005-0000-0000-000086B90000}"/>
    <cellStyle name="Normal 9 2 5 6 2 2 3" xfId="50301" xr:uid="{00000000-0005-0000-0000-000087B90000}"/>
    <cellStyle name="Normal 9 2 5 6 2 3" xfId="24282" xr:uid="{00000000-0005-0000-0000-000088B90000}"/>
    <cellStyle name="Normal 9 2 5 6 2 4" xfId="41628" xr:uid="{00000000-0005-0000-0000-000089B90000}"/>
    <cellStyle name="Normal 9 2 5 6 3" xfId="4773" xr:uid="{00000000-0005-0000-0000-00008AB90000}"/>
    <cellStyle name="Normal 9 2 5 6 3 2" xfId="13446" xr:uid="{00000000-0005-0000-0000-00008BB90000}"/>
    <cellStyle name="Normal 9 2 5 6 3 2 2" xfId="30799" xr:uid="{00000000-0005-0000-0000-00008CB90000}"/>
    <cellStyle name="Normal 9 2 5 6 3 2 3" xfId="48145" xr:uid="{00000000-0005-0000-0000-00008DB90000}"/>
    <cellStyle name="Normal 9 2 5 6 3 3" xfId="22126" xr:uid="{00000000-0005-0000-0000-00008EB90000}"/>
    <cellStyle name="Normal 9 2 5 6 3 4" xfId="39472" xr:uid="{00000000-0005-0000-0000-00008FB90000}"/>
    <cellStyle name="Normal 9 2 5 6 4" xfId="9820" xr:uid="{00000000-0005-0000-0000-000090B90000}"/>
    <cellStyle name="Normal 9 2 5 6 4 2" xfId="27173" xr:uid="{00000000-0005-0000-0000-000091B90000}"/>
    <cellStyle name="Normal 9 2 5 6 4 3" xfId="44519" xr:uid="{00000000-0005-0000-0000-000092B90000}"/>
    <cellStyle name="Normal 9 2 5 6 5" xfId="18500" xr:uid="{00000000-0005-0000-0000-000093B90000}"/>
    <cellStyle name="Normal 9 2 5 6 6" xfId="35846" xr:uid="{00000000-0005-0000-0000-000094B90000}"/>
    <cellStyle name="Normal 9 2 5 7" xfId="5949" xr:uid="{00000000-0005-0000-0000-000095B90000}"/>
    <cellStyle name="Normal 9 2 5 7 2" xfId="14622" xr:uid="{00000000-0005-0000-0000-000096B90000}"/>
    <cellStyle name="Normal 9 2 5 7 2 2" xfId="31975" xr:uid="{00000000-0005-0000-0000-000097B90000}"/>
    <cellStyle name="Normal 9 2 5 7 2 3" xfId="49321" xr:uid="{00000000-0005-0000-0000-000098B90000}"/>
    <cellStyle name="Normal 9 2 5 7 3" xfId="23302" xr:uid="{00000000-0005-0000-0000-000099B90000}"/>
    <cellStyle name="Normal 9 2 5 7 4" xfId="40648" xr:uid="{00000000-0005-0000-0000-00009AB90000}"/>
    <cellStyle name="Normal 9 2 5 8" xfId="2960" xr:uid="{00000000-0005-0000-0000-00009BB90000}"/>
    <cellStyle name="Normal 9 2 5 8 2" xfId="11633" xr:uid="{00000000-0005-0000-0000-00009CB90000}"/>
    <cellStyle name="Normal 9 2 5 8 2 2" xfId="28986" xr:uid="{00000000-0005-0000-0000-00009DB90000}"/>
    <cellStyle name="Normal 9 2 5 8 2 3" xfId="46332" xr:uid="{00000000-0005-0000-0000-00009EB90000}"/>
    <cellStyle name="Normal 9 2 5 8 3" xfId="20313" xr:uid="{00000000-0005-0000-0000-00009FB90000}"/>
    <cellStyle name="Normal 9 2 5 8 4" xfId="37659" xr:uid="{00000000-0005-0000-0000-0000A0B90000}"/>
    <cellStyle name="Normal 9 2 5 9" xfId="8840" xr:uid="{00000000-0005-0000-0000-0000A1B90000}"/>
    <cellStyle name="Normal 9 2 5 9 2" xfId="26193" xr:uid="{00000000-0005-0000-0000-0000A2B90000}"/>
    <cellStyle name="Normal 9 2 5 9 3" xfId="43539" xr:uid="{00000000-0005-0000-0000-0000A3B90000}"/>
    <cellStyle name="Normal 9 2 6" xfId="265" xr:uid="{00000000-0005-0000-0000-0000A4B90000}"/>
    <cellStyle name="Normal 9 2 6 10" xfId="34964" xr:uid="{00000000-0005-0000-0000-0000A5B90000}"/>
    <cellStyle name="Normal 9 2 6 2" xfId="1000" xr:uid="{00000000-0005-0000-0000-0000A6B90000}"/>
    <cellStyle name="Normal 9 2 6 2 2" xfId="2813" xr:uid="{00000000-0005-0000-0000-0000A7B90000}"/>
    <cellStyle name="Normal 9 2 6 2 2 2" xfId="8595" xr:uid="{00000000-0005-0000-0000-0000A8B90000}"/>
    <cellStyle name="Normal 9 2 6 2 2 2 2" xfId="17268" xr:uid="{00000000-0005-0000-0000-0000A9B90000}"/>
    <cellStyle name="Normal 9 2 6 2 2 2 2 2" xfId="34621" xr:uid="{00000000-0005-0000-0000-0000AAB90000}"/>
    <cellStyle name="Normal 9 2 6 2 2 2 2 3" xfId="51967" xr:uid="{00000000-0005-0000-0000-0000ABB90000}"/>
    <cellStyle name="Normal 9 2 6 2 2 2 3" xfId="25948" xr:uid="{00000000-0005-0000-0000-0000ACB90000}"/>
    <cellStyle name="Normal 9 2 6 2 2 2 4" xfId="43294" xr:uid="{00000000-0005-0000-0000-0000ADB90000}"/>
    <cellStyle name="Normal 9 2 6 2 2 3" xfId="4626" xr:uid="{00000000-0005-0000-0000-0000AEB90000}"/>
    <cellStyle name="Normal 9 2 6 2 2 3 2" xfId="13299" xr:uid="{00000000-0005-0000-0000-0000AFB90000}"/>
    <cellStyle name="Normal 9 2 6 2 2 3 2 2" xfId="30652" xr:uid="{00000000-0005-0000-0000-0000B0B90000}"/>
    <cellStyle name="Normal 9 2 6 2 2 3 2 3" xfId="47998" xr:uid="{00000000-0005-0000-0000-0000B1B90000}"/>
    <cellStyle name="Normal 9 2 6 2 2 3 3" xfId="21979" xr:uid="{00000000-0005-0000-0000-0000B2B90000}"/>
    <cellStyle name="Normal 9 2 6 2 2 3 4" xfId="39325" xr:uid="{00000000-0005-0000-0000-0000B3B90000}"/>
    <cellStyle name="Normal 9 2 6 2 2 4" xfId="11486" xr:uid="{00000000-0005-0000-0000-0000B4B90000}"/>
    <cellStyle name="Normal 9 2 6 2 2 4 2" xfId="28839" xr:uid="{00000000-0005-0000-0000-0000B5B90000}"/>
    <cellStyle name="Normal 9 2 6 2 2 4 3" xfId="46185" xr:uid="{00000000-0005-0000-0000-0000B6B90000}"/>
    <cellStyle name="Normal 9 2 6 2 2 5" xfId="20166" xr:uid="{00000000-0005-0000-0000-0000B7B90000}"/>
    <cellStyle name="Normal 9 2 6 2 2 6" xfId="37512" xr:uid="{00000000-0005-0000-0000-0000B8B90000}"/>
    <cellStyle name="Normal 9 2 6 2 3" xfId="1735" xr:uid="{00000000-0005-0000-0000-0000B9B90000}"/>
    <cellStyle name="Normal 9 2 6 2 3 2" xfId="7517" xr:uid="{00000000-0005-0000-0000-0000BAB90000}"/>
    <cellStyle name="Normal 9 2 6 2 3 2 2" xfId="16190" xr:uid="{00000000-0005-0000-0000-0000BBB90000}"/>
    <cellStyle name="Normal 9 2 6 2 3 2 2 2" xfId="33543" xr:uid="{00000000-0005-0000-0000-0000BCB90000}"/>
    <cellStyle name="Normal 9 2 6 2 3 2 2 3" xfId="50889" xr:uid="{00000000-0005-0000-0000-0000BDB90000}"/>
    <cellStyle name="Normal 9 2 6 2 3 2 3" xfId="24870" xr:uid="{00000000-0005-0000-0000-0000BEB90000}"/>
    <cellStyle name="Normal 9 2 6 2 3 2 4" xfId="42216" xr:uid="{00000000-0005-0000-0000-0000BFB90000}"/>
    <cellStyle name="Normal 9 2 6 2 3 3" xfId="5361" xr:uid="{00000000-0005-0000-0000-0000C0B90000}"/>
    <cellStyle name="Normal 9 2 6 2 3 3 2" xfId="14034" xr:uid="{00000000-0005-0000-0000-0000C1B90000}"/>
    <cellStyle name="Normal 9 2 6 2 3 3 2 2" xfId="31387" xr:uid="{00000000-0005-0000-0000-0000C2B90000}"/>
    <cellStyle name="Normal 9 2 6 2 3 3 2 3" xfId="48733" xr:uid="{00000000-0005-0000-0000-0000C3B90000}"/>
    <cellStyle name="Normal 9 2 6 2 3 3 3" xfId="22714" xr:uid="{00000000-0005-0000-0000-0000C4B90000}"/>
    <cellStyle name="Normal 9 2 6 2 3 3 4" xfId="40060" xr:uid="{00000000-0005-0000-0000-0000C5B90000}"/>
    <cellStyle name="Normal 9 2 6 2 3 4" xfId="10408" xr:uid="{00000000-0005-0000-0000-0000C6B90000}"/>
    <cellStyle name="Normal 9 2 6 2 3 4 2" xfId="27761" xr:uid="{00000000-0005-0000-0000-0000C7B90000}"/>
    <cellStyle name="Normal 9 2 6 2 3 4 3" xfId="45107" xr:uid="{00000000-0005-0000-0000-0000C8B90000}"/>
    <cellStyle name="Normal 9 2 6 2 3 5" xfId="19088" xr:uid="{00000000-0005-0000-0000-0000C9B90000}"/>
    <cellStyle name="Normal 9 2 6 2 3 6" xfId="36434" xr:uid="{00000000-0005-0000-0000-0000CAB90000}"/>
    <cellStyle name="Normal 9 2 6 2 4" xfId="6782" xr:uid="{00000000-0005-0000-0000-0000CBB90000}"/>
    <cellStyle name="Normal 9 2 6 2 4 2" xfId="15455" xr:uid="{00000000-0005-0000-0000-0000CCB90000}"/>
    <cellStyle name="Normal 9 2 6 2 4 2 2" xfId="32808" xr:uid="{00000000-0005-0000-0000-0000CDB90000}"/>
    <cellStyle name="Normal 9 2 6 2 4 2 3" xfId="50154" xr:uid="{00000000-0005-0000-0000-0000CEB90000}"/>
    <cellStyle name="Normal 9 2 6 2 4 3" xfId="24135" xr:uid="{00000000-0005-0000-0000-0000CFB90000}"/>
    <cellStyle name="Normal 9 2 6 2 4 4" xfId="41481" xr:uid="{00000000-0005-0000-0000-0000D0B90000}"/>
    <cellStyle name="Normal 9 2 6 2 5" xfId="3548" xr:uid="{00000000-0005-0000-0000-0000D1B90000}"/>
    <cellStyle name="Normal 9 2 6 2 5 2" xfId="12221" xr:uid="{00000000-0005-0000-0000-0000D2B90000}"/>
    <cellStyle name="Normal 9 2 6 2 5 2 2" xfId="29574" xr:uid="{00000000-0005-0000-0000-0000D3B90000}"/>
    <cellStyle name="Normal 9 2 6 2 5 2 3" xfId="46920" xr:uid="{00000000-0005-0000-0000-0000D4B90000}"/>
    <cellStyle name="Normal 9 2 6 2 5 3" xfId="20901" xr:uid="{00000000-0005-0000-0000-0000D5B90000}"/>
    <cellStyle name="Normal 9 2 6 2 5 4" xfId="38247" xr:uid="{00000000-0005-0000-0000-0000D6B90000}"/>
    <cellStyle name="Normal 9 2 6 2 6" xfId="9673" xr:uid="{00000000-0005-0000-0000-0000D7B90000}"/>
    <cellStyle name="Normal 9 2 6 2 6 2" xfId="27026" xr:uid="{00000000-0005-0000-0000-0000D8B90000}"/>
    <cellStyle name="Normal 9 2 6 2 6 3" xfId="44372" xr:uid="{00000000-0005-0000-0000-0000D9B90000}"/>
    <cellStyle name="Normal 9 2 6 2 7" xfId="18353" xr:uid="{00000000-0005-0000-0000-0000DAB90000}"/>
    <cellStyle name="Normal 9 2 6 2 8" xfId="35699" xr:uid="{00000000-0005-0000-0000-0000DBB90000}"/>
    <cellStyle name="Normal 9 2 6 3" xfId="510" xr:uid="{00000000-0005-0000-0000-0000DCB90000}"/>
    <cellStyle name="Normal 9 2 6 3 2" xfId="2323" xr:uid="{00000000-0005-0000-0000-0000DDB90000}"/>
    <cellStyle name="Normal 9 2 6 3 2 2" xfId="8105" xr:uid="{00000000-0005-0000-0000-0000DEB90000}"/>
    <cellStyle name="Normal 9 2 6 3 2 2 2" xfId="16778" xr:uid="{00000000-0005-0000-0000-0000DFB90000}"/>
    <cellStyle name="Normal 9 2 6 3 2 2 2 2" xfId="34131" xr:uid="{00000000-0005-0000-0000-0000E0B90000}"/>
    <cellStyle name="Normal 9 2 6 3 2 2 2 3" xfId="51477" xr:uid="{00000000-0005-0000-0000-0000E1B90000}"/>
    <cellStyle name="Normal 9 2 6 3 2 2 3" xfId="25458" xr:uid="{00000000-0005-0000-0000-0000E2B90000}"/>
    <cellStyle name="Normal 9 2 6 3 2 2 4" xfId="42804" xr:uid="{00000000-0005-0000-0000-0000E3B90000}"/>
    <cellStyle name="Normal 9 2 6 3 2 3" xfId="5606" xr:uid="{00000000-0005-0000-0000-0000E4B90000}"/>
    <cellStyle name="Normal 9 2 6 3 2 3 2" xfId="14279" xr:uid="{00000000-0005-0000-0000-0000E5B90000}"/>
    <cellStyle name="Normal 9 2 6 3 2 3 2 2" xfId="31632" xr:uid="{00000000-0005-0000-0000-0000E6B90000}"/>
    <cellStyle name="Normal 9 2 6 3 2 3 2 3" xfId="48978" xr:uid="{00000000-0005-0000-0000-0000E7B90000}"/>
    <cellStyle name="Normal 9 2 6 3 2 3 3" xfId="22959" xr:uid="{00000000-0005-0000-0000-0000E8B90000}"/>
    <cellStyle name="Normal 9 2 6 3 2 3 4" xfId="40305" xr:uid="{00000000-0005-0000-0000-0000E9B90000}"/>
    <cellStyle name="Normal 9 2 6 3 2 4" xfId="10996" xr:uid="{00000000-0005-0000-0000-0000EAB90000}"/>
    <cellStyle name="Normal 9 2 6 3 2 4 2" xfId="28349" xr:uid="{00000000-0005-0000-0000-0000EBB90000}"/>
    <cellStyle name="Normal 9 2 6 3 2 4 3" xfId="45695" xr:uid="{00000000-0005-0000-0000-0000ECB90000}"/>
    <cellStyle name="Normal 9 2 6 3 2 5" xfId="19676" xr:uid="{00000000-0005-0000-0000-0000EDB90000}"/>
    <cellStyle name="Normal 9 2 6 3 2 6" xfId="37022" xr:uid="{00000000-0005-0000-0000-0000EEB90000}"/>
    <cellStyle name="Normal 9 2 6 3 3" xfId="6292" xr:uid="{00000000-0005-0000-0000-0000EFB90000}"/>
    <cellStyle name="Normal 9 2 6 3 3 2" xfId="14965" xr:uid="{00000000-0005-0000-0000-0000F0B90000}"/>
    <cellStyle name="Normal 9 2 6 3 3 2 2" xfId="32318" xr:uid="{00000000-0005-0000-0000-0000F1B90000}"/>
    <cellStyle name="Normal 9 2 6 3 3 2 3" xfId="49664" xr:uid="{00000000-0005-0000-0000-0000F2B90000}"/>
    <cellStyle name="Normal 9 2 6 3 3 3" xfId="23645" xr:uid="{00000000-0005-0000-0000-0000F3B90000}"/>
    <cellStyle name="Normal 9 2 6 3 3 4" xfId="40991" xr:uid="{00000000-0005-0000-0000-0000F4B90000}"/>
    <cellStyle name="Normal 9 2 6 3 4" xfId="4136" xr:uid="{00000000-0005-0000-0000-0000F5B90000}"/>
    <cellStyle name="Normal 9 2 6 3 4 2" xfId="12809" xr:uid="{00000000-0005-0000-0000-0000F6B90000}"/>
    <cellStyle name="Normal 9 2 6 3 4 2 2" xfId="30162" xr:uid="{00000000-0005-0000-0000-0000F7B90000}"/>
    <cellStyle name="Normal 9 2 6 3 4 2 3" xfId="47508" xr:uid="{00000000-0005-0000-0000-0000F8B90000}"/>
    <cellStyle name="Normal 9 2 6 3 4 3" xfId="21489" xr:uid="{00000000-0005-0000-0000-0000F9B90000}"/>
    <cellStyle name="Normal 9 2 6 3 4 4" xfId="38835" xr:uid="{00000000-0005-0000-0000-0000FAB90000}"/>
    <cellStyle name="Normal 9 2 6 3 5" xfId="9183" xr:uid="{00000000-0005-0000-0000-0000FBB90000}"/>
    <cellStyle name="Normal 9 2 6 3 5 2" xfId="26536" xr:uid="{00000000-0005-0000-0000-0000FCB90000}"/>
    <cellStyle name="Normal 9 2 6 3 5 3" xfId="43882" xr:uid="{00000000-0005-0000-0000-0000FDB90000}"/>
    <cellStyle name="Normal 9 2 6 3 6" xfId="17863" xr:uid="{00000000-0005-0000-0000-0000FEB90000}"/>
    <cellStyle name="Normal 9 2 6 3 7" xfId="35209" xr:uid="{00000000-0005-0000-0000-0000FFB90000}"/>
    <cellStyle name="Normal 9 2 6 4" xfId="2078" xr:uid="{00000000-0005-0000-0000-000000BA0000}"/>
    <cellStyle name="Normal 9 2 6 4 2" xfId="7860" xr:uid="{00000000-0005-0000-0000-000001BA0000}"/>
    <cellStyle name="Normal 9 2 6 4 2 2" xfId="16533" xr:uid="{00000000-0005-0000-0000-000002BA0000}"/>
    <cellStyle name="Normal 9 2 6 4 2 2 2" xfId="33886" xr:uid="{00000000-0005-0000-0000-000003BA0000}"/>
    <cellStyle name="Normal 9 2 6 4 2 2 3" xfId="51232" xr:uid="{00000000-0005-0000-0000-000004BA0000}"/>
    <cellStyle name="Normal 9 2 6 4 2 3" xfId="25213" xr:uid="{00000000-0005-0000-0000-000005BA0000}"/>
    <cellStyle name="Normal 9 2 6 4 2 4" xfId="42559" xr:uid="{00000000-0005-0000-0000-000006BA0000}"/>
    <cellStyle name="Normal 9 2 6 4 3" xfId="3891" xr:uid="{00000000-0005-0000-0000-000007BA0000}"/>
    <cellStyle name="Normal 9 2 6 4 3 2" xfId="12564" xr:uid="{00000000-0005-0000-0000-000008BA0000}"/>
    <cellStyle name="Normal 9 2 6 4 3 2 2" xfId="29917" xr:uid="{00000000-0005-0000-0000-000009BA0000}"/>
    <cellStyle name="Normal 9 2 6 4 3 2 3" xfId="47263" xr:uid="{00000000-0005-0000-0000-00000ABA0000}"/>
    <cellStyle name="Normal 9 2 6 4 3 3" xfId="21244" xr:uid="{00000000-0005-0000-0000-00000BBA0000}"/>
    <cellStyle name="Normal 9 2 6 4 3 4" xfId="38590" xr:uid="{00000000-0005-0000-0000-00000CBA0000}"/>
    <cellStyle name="Normal 9 2 6 4 4" xfId="10751" xr:uid="{00000000-0005-0000-0000-00000DBA0000}"/>
    <cellStyle name="Normal 9 2 6 4 4 2" xfId="28104" xr:uid="{00000000-0005-0000-0000-00000EBA0000}"/>
    <cellStyle name="Normal 9 2 6 4 4 3" xfId="45450" xr:uid="{00000000-0005-0000-0000-00000FBA0000}"/>
    <cellStyle name="Normal 9 2 6 4 5" xfId="19431" xr:uid="{00000000-0005-0000-0000-000010BA0000}"/>
    <cellStyle name="Normal 9 2 6 4 6" xfId="36777" xr:uid="{00000000-0005-0000-0000-000011BA0000}"/>
    <cellStyle name="Normal 9 2 6 5" xfId="1245" xr:uid="{00000000-0005-0000-0000-000012BA0000}"/>
    <cellStyle name="Normal 9 2 6 5 2" xfId="7027" xr:uid="{00000000-0005-0000-0000-000013BA0000}"/>
    <cellStyle name="Normal 9 2 6 5 2 2" xfId="15700" xr:uid="{00000000-0005-0000-0000-000014BA0000}"/>
    <cellStyle name="Normal 9 2 6 5 2 2 2" xfId="33053" xr:uid="{00000000-0005-0000-0000-000015BA0000}"/>
    <cellStyle name="Normal 9 2 6 5 2 2 3" xfId="50399" xr:uid="{00000000-0005-0000-0000-000016BA0000}"/>
    <cellStyle name="Normal 9 2 6 5 2 3" xfId="24380" xr:uid="{00000000-0005-0000-0000-000017BA0000}"/>
    <cellStyle name="Normal 9 2 6 5 2 4" xfId="41726" xr:uid="{00000000-0005-0000-0000-000018BA0000}"/>
    <cellStyle name="Normal 9 2 6 5 3" xfId="4871" xr:uid="{00000000-0005-0000-0000-000019BA0000}"/>
    <cellStyle name="Normal 9 2 6 5 3 2" xfId="13544" xr:uid="{00000000-0005-0000-0000-00001ABA0000}"/>
    <cellStyle name="Normal 9 2 6 5 3 2 2" xfId="30897" xr:uid="{00000000-0005-0000-0000-00001BBA0000}"/>
    <cellStyle name="Normal 9 2 6 5 3 2 3" xfId="48243" xr:uid="{00000000-0005-0000-0000-00001CBA0000}"/>
    <cellStyle name="Normal 9 2 6 5 3 3" xfId="22224" xr:uid="{00000000-0005-0000-0000-00001DBA0000}"/>
    <cellStyle name="Normal 9 2 6 5 3 4" xfId="39570" xr:uid="{00000000-0005-0000-0000-00001EBA0000}"/>
    <cellStyle name="Normal 9 2 6 5 4" xfId="9918" xr:uid="{00000000-0005-0000-0000-00001FBA0000}"/>
    <cellStyle name="Normal 9 2 6 5 4 2" xfId="27271" xr:uid="{00000000-0005-0000-0000-000020BA0000}"/>
    <cellStyle name="Normal 9 2 6 5 4 3" xfId="44617" xr:uid="{00000000-0005-0000-0000-000021BA0000}"/>
    <cellStyle name="Normal 9 2 6 5 5" xfId="18598" xr:uid="{00000000-0005-0000-0000-000022BA0000}"/>
    <cellStyle name="Normal 9 2 6 5 6" xfId="35944" xr:uid="{00000000-0005-0000-0000-000023BA0000}"/>
    <cellStyle name="Normal 9 2 6 6" xfId="6047" xr:uid="{00000000-0005-0000-0000-000024BA0000}"/>
    <cellStyle name="Normal 9 2 6 6 2" xfId="14720" xr:uid="{00000000-0005-0000-0000-000025BA0000}"/>
    <cellStyle name="Normal 9 2 6 6 2 2" xfId="32073" xr:uid="{00000000-0005-0000-0000-000026BA0000}"/>
    <cellStyle name="Normal 9 2 6 6 2 3" xfId="49419" xr:uid="{00000000-0005-0000-0000-000027BA0000}"/>
    <cellStyle name="Normal 9 2 6 6 3" xfId="23400" xr:uid="{00000000-0005-0000-0000-000028BA0000}"/>
    <cellStyle name="Normal 9 2 6 6 4" xfId="40746" xr:uid="{00000000-0005-0000-0000-000029BA0000}"/>
    <cellStyle name="Normal 9 2 6 7" xfId="3058" xr:uid="{00000000-0005-0000-0000-00002ABA0000}"/>
    <cellStyle name="Normal 9 2 6 7 2" xfId="11731" xr:uid="{00000000-0005-0000-0000-00002BBA0000}"/>
    <cellStyle name="Normal 9 2 6 7 2 2" xfId="29084" xr:uid="{00000000-0005-0000-0000-00002CBA0000}"/>
    <cellStyle name="Normal 9 2 6 7 2 3" xfId="46430" xr:uid="{00000000-0005-0000-0000-00002DBA0000}"/>
    <cellStyle name="Normal 9 2 6 7 3" xfId="20411" xr:uid="{00000000-0005-0000-0000-00002EBA0000}"/>
    <cellStyle name="Normal 9 2 6 7 4" xfId="37757" xr:uid="{00000000-0005-0000-0000-00002FBA0000}"/>
    <cellStyle name="Normal 9 2 6 8" xfId="8938" xr:uid="{00000000-0005-0000-0000-000030BA0000}"/>
    <cellStyle name="Normal 9 2 6 8 2" xfId="26291" xr:uid="{00000000-0005-0000-0000-000031BA0000}"/>
    <cellStyle name="Normal 9 2 6 8 3" xfId="43637" xr:uid="{00000000-0005-0000-0000-000032BA0000}"/>
    <cellStyle name="Normal 9 2 6 9" xfId="17618" xr:uid="{00000000-0005-0000-0000-000033BA0000}"/>
    <cellStyle name="Normal 9 2 7" xfId="118" xr:uid="{00000000-0005-0000-0000-000034BA0000}"/>
    <cellStyle name="Normal 9 2 7 10" xfId="34817" xr:uid="{00000000-0005-0000-0000-000035BA0000}"/>
    <cellStyle name="Normal 9 2 7 2" xfId="853" xr:uid="{00000000-0005-0000-0000-000036BA0000}"/>
    <cellStyle name="Normal 9 2 7 2 2" xfId="2666" xr:uid="{00000000-0005-0000-0000-000037BA0000}"/>
    <cellStyle name="Normal 9 2 7 2 2 2" xfId="8448" xr:uid="{00000000-0005-0000-0000-000038BA0000}"/>
    <cellStyle name="Normal 9 2 7 2 2 2 2" xfId="17121" xr:uid="{00000000-0005-0000-0000-000039BA0000}"/>
    <cellStyle name="Normal 9 2 7 2 2 2 2 2" xfId="34474" xr:uid="{00000000-0005-0000-0000-00003ABA0000}"/>
    <cellStyle name="Normal 9 2 7 2 2 2 2 3" xfId="51820" xr:uid="{00000000-0005-0000-0000-00003BBA0000}"/>
    <cellStyle name="Normal 9 2 7 2 2 2 3" xfId="25801" xr:uid="{00000000-0005-0000-0000-00003CBA0000}"/>
    <cellStyle name="Normal 9 2 7 2 2 2 4" xfId="43147" xr:uid="{00000000-0005-0000-0000-00003DBA0000}"/>
    <cellStyle name="Normal 9 2 7 2 2 3" xfId="4479" xr:uid="{00000000-0005-0000-0000-00003EBA0000}"/>
    <cellStyle name="Normal 9 2 7 2 2 3 2" xfId="13152" xr:uid="{00000000-0005-0000-0000-00003FBA0000}"/>
    <cellStyle name="Normal 9 2 7 2 2 3 2 2" xfId="30505" xr:uid="{00000000-0005-0000-0000-000040BA0000}"/>
    <cellStyle name="Normal 9 2 7 2 2 3 2 3" xfId="47851" xr:uid="{00000000-0005-0000-0000-000041BA0000}"/>
    <cellStyle name="Normal 9 2 7 2 2 3 3" xfId="21832" xr:uid="{00000000-0005-0000-0000-000042BA0000}"/>
    <cellStyle name="Normal 9 2 7 2 2 3 4" xfId="39178" xr:uid="{00000000-0005-0000-0000-000043BA0000}"/>
    <cellStyle name="Normal 9 2 7 2 2 4" xfId="11339" xr:uid="{00000000-0005-0000-0000-000044BA0000}"/>
    <cellStyle name="Normal 9 2 7 2 2 4 2" xfId="28692" xr:uid="{00000000-0005-0000-0000-000045BA0000}"/>
    <cellStyle name="Normal 9 2 7 2 2 4 3" xfId="46038" xr:uid="{00000000-0005-0000-0000-000046BA0000}"/>
    <cellStyle name="Normal 9 2 7 2 2 5" xfId="20019" xr:uid="{00000000-0005-0000-0000-000047BA0000}"/>
    <cellStyle name="Normal 9 2 7 2 2 6" xfId="37365" xr:uid="{00000000-0005-0000-0000-000048BA0000}"/>
    <cellStyle name="Normal 9 2 7 2 3" xfId="1588" xr:uid="{00000000-0005-0000-0000-000049BA0000}"/>
    <cellStyle name="Normal 9 2 7 2 3 2" xfId="7370" xr:uid="{00000000-0005-0000-0000-00004ABA0000}"/>
    <cellStyle name="Normal 9 2 7 2 3 2 2" xfId="16043" xr:uid="{00000000-0005-0000-0000-00004BBA0000}"/>
    <cellStyle name="Normal 9 2 7 2 3 2 2 2" xfId="33396" xr:uid="{00000000-0005-0000-0000-00004CBA0000}"/>
    <cellStyle name="Normal 9 2 7 2 3 2 2 3" xfId="50742" xr:uid="{00000000-0005-0000-0000-00004DBA0000}"/>
    <cellStyle name="Normal 9 2 7 2 3 2 3" xfId="24723" xr:uid="{00000000-0005-0000-0000-00004EBA0000}"/>
    <cellStyle name="Normal 9 2 7 2 3 2 4" xfId="42069" xr:uid="{00000000-0005-0000-0000-00004FBA0000}"/>
    <cellStyle name="Normal 9 2 7 2 3 3" xfId="5214" xr:uid="{00000000-0005-0000-0000-000050BA0000}"/>
    <cellStyle name="Normal 9 2 7 2 3 3 2" xfId="13887" xr:uid="{00000000-0005-0000-0000-000051BA0000}"/>
    <cellStyle name="Normal 9 2 7 2 3 3 2 2" xfId="31240" xr:uid="{00000000-0005-0000-0000-000052BA0000}"/>
    <cellStyle name="Normal 9 2 7 2 3 3 2 3" xfId="48586" xr:uid="{00000000-0005-0000-0000-000053BA0000}"/>
    <cellStyle name="Normal 9 2 7 2 3 3 3" xfId="22567" xr:uid="{00000000-0005-0000-0000-000054BA0000}"/>
    <cellStyle name="Normal 9 2 7 2 3 3 4" xfId="39913" xr:uid="{00000000-0005-0000-0000-000055BA0000}"/>
    <cellStyle name="Normal 9 2 7 2 3 4" xfId="10261" xr:uid="{00000000-0005-0000-0000-000056BA0000}"/>
    <cellStyle name="Normal 9 2 7 2 3 4 2" xfId="27614" xr:uid="{00000000-0005-0000-0000-000057BA0000}"/>
    <cellStyle name="Normal 9 2 7 2 3 4 3" xfId="44960" xr:uid="{00000000-0005-0000-0000-000058BA0000}"/>
    <cellStyle name="Normal 9 2 7 2 3 5" xfId="18941" xr:uid="{00000000-0005-0000-0000-000059BA0000}"/>
    <cellStyle name="Normal 9 2 7 2 3 6" xfId="36287" xr:uid="{00000000-0005-0000-0000-00005ABA0000}"/>
    <cellStyle name="Normal 9 2 7 2 4" xfId="6635" xr:uid="{00000000-0005-0000-0000-00005BBA0000}"/>
    <cellStyle name="Normal 9 2 7 2 4 2" xfId="15308" xr:uid="{00000000-0005-0000-0000-00005CBA0000}"/>
    <cellStyle name="Normal 9 2 7 2 4 2 2" xfId="32661" xr:uid="{00000000-0005-0000-0000-00005DBA0000}"/>
    <cellStyle name="Normal 9 2 7 2 4 2 3" xfId="50007" xr:uid="{00000000-0005-0000-0000-00005EBA0000}"/>
    <cellStyle name="Normal 9 2 7 2 4 3" xfId="23988" xr:uid="{00000000-0005-0000-0000-00005FBA0000}"/>
    <cellStyle name="Normal 9 2 7 2 4 4" xfId="41334" xr:uid="{00000000-0005-0000-0000-000060BA0000}"/>
    <cellStyle name="Normal 9 2 7 2 5" xfId="3401" xr:uid="{00000000-0005-0000-0000-000061BA0000}"/>
    <cellStyle name="Normal 9 2 7 2 5 2" xfId="12074" xr:uid="{00000000-0005-0000-0000-000062BA0000}"/>
    <cellStyle name="Normal 9 2 7 2 5 2 2" xfId="29427" xr:uid="{00000000-0005-0000-0000-000063BA0000}"/>
    <cellStyle name="Normal 9 2 7 2 5 2 3" xfId="46773" xr:uid="{00000000-0005-0000-0000-000064BA0000}"/>
    <cellStyle name="Normal 9 2 7 2 5 3" xfId="20754" xr:uid="{00000000-0005-0000-0000-000065BA0000}"/>
    <cellStyle name="Normal 9 2 7 2 5 4" xfId="38100" xr:uid="{00000000-0005-0000-0000-000066BA0000}"/>
    <cellStyle name="Normal 9 2 7 2 6" xfId="9526" xr:uid="{00000000-0005-0000-0000-000067BA0000}"/>
    <cellStyle name="Normal 9 2 7 2 6 2" xfId="26879" xr:uid="{00000000-0005-0000-0000-000068BA0000}"/>
    <cellStyle name="Normal 9 2 7 2 6 3" xfId="44225" xr:uid="{00000000-0005-0000-0000-000069BA0000}"/>
    <cellStyle name="Normal 9 2 7 2 7" xfId="18206" xr:uid="{00000000-0005-0000-0000-00006ABA0000}"/>
    <cellStyle name="Normal 9 2 7 2 8" xfId="35552" xr:uid="{00000000-0005-0000-0000-00006BBA0000}"/>
    <cellStyle name="Normal 9 2 7 3" xfId="608" xr:uid="{00000000-0005-0000-0000-00006CBA0000}"/>
    <cellStyle name="Normal 9 2 7 3 2" xfId="2421" xr:uid="{00000000-0005-0000-0000-00006DBA0000}"/>
    <cellStyle name="Normal 9 2 7 3 2 2" xfId="8203" xr:uid="{00000000-0005-0000-0000-00006EBA0000}"/>
    <cellStyle name="Normal 9 2 7 3 2 2 2" xfId="16876" xr:uid="{00000000-0005-0000-0000-00006FBA0000}"/>
    <cellStyle name="Normal 9 2 7 3 2 2 2 2" xfId="34229" xr:uid="{00000000-0005-0000-0000-000070BA0000}"/>
    <cellStyle name="Normal 9 2 7 3 2 2 2 3" xfId="51575" xr:uid="{00000000-0005-0000-0000-000071BA0000}"/>
    <cellStyle name="Normal 9 2 7 3 2 2 3" xfId="25556" xr:uid="{00000000-0005-0000-0000-000072BA0000}"/>
    <cellStyle name="Normal 9 2 7 3 2 2 4" xfId="42902" xr:uid="{00000000-0005-0000-0000-000073BA0000}"/>
    <cellStyle name="Normal 9 2 7 3 2 3" xfId="5704" xr:uid="{00000000-0005-0000-0000-000074BA0000}"/>
    <cellStyle name="Normal 9 2 7 3 2 3 2" xfId="14377" xr:uid="{00000000-0005-0000-0000-000075BA0000}"/>
    <cellStyle name="Normal 9 2 7 3 2 3 2 2" xfId="31730" xr:uid="{00000000-0005-0000-0000-000076BA0000}"/>
    <cellStyle name="Normal 9 2 7 3 2 3 2 3" xfId="49076" xr:uid="{00000000-0005-0000-0000-000077BA0000}"/>
    <cellStyle name="Normal 9 2 7 3 2 3 3" xfId="23057" xr:uid="{00000000-0005-0000-0000-000078BA0000}"/>
    <cellStyle name="Normal 9 2 7 3 2 3 4" xfId="40403" xr:uid="{00000000-0005-0000-0000-000079BA0000}"/>
    <cellStyle name="Normal 9 2 7 3 2 4" xfId="11094" xr:uid="{00000000-0005-0000-0000-00007ABA0000}"/>
    <cellStyle name="Normal 9 2 7 3 2 4 2" xfId="28447" xr:uid="{00000000-0005-0000-0000-00007BBA0000}"/>
    <cellStyle name="Normal 9 2 7 3 2 4 3" xfId="45793" xr:uid="{00000000-0005-0000-0000-00007CBA0000}"/>
    <cellStyle name="Normal 9 2 7 3 2 5" xfId="19774" xr:uid="{00000000-0005-0000-0000-00007DBA0000}"/>
    <cellStyle name="Normal 9 2 7 3 2 6" xfId="37120" xr:uid="{00000000-0005-0000-0000-00007EBA0000}"/>
    <cellStyle name="Normal 9 2 7 3 3" xfId="6390" xr:uid="{00000000-0005-0000-0000-00007FBA0000}"/>
    <cellStyle name="Normal 9 2 7 3 3 2" xfId="15063" xr:uid="{00000000-0005-0000-0000-000080BA0000}"/>
    <cellStyle name="Normal 9 2 7 3 3 2 2" xfId="32416" xr:uid="{00000000-0005-0000-0000-000081BA0000}"/>
    <cellStyle name="Normal 9 2 7 3 3 2 3" xfId="49762" xr:uid="{00000000-0005-0000-0000-000082BA0000}"/>
    <cellStyle name="Normal 9 2 7 3 3 3" xfId="23743" xr:uid="{00000000-0005-0000-0000-000083BA0000}"/>
    <cellStyle name="Normal 9 2 7 3 3 4" xfId="41089" xr:uid="{00000000-0005-0000-0000-000084BA0000}"/>
    <cellStyle name="Normal 9 2 7 3 4" xfId="4234" xr:uid="{00000000-0005-0000-0000-000085BA0000}"/>
    <cellStyle name="Normal 9 2 7 3 4 2" xfId="12907" xr:uid="{00000000-0005-0000-0000-000086BA0000}"/>
    <cellStyle name="Normal 9 2 7 3 4 2 2" xfId="30260" xr:uid="{00000000-0005-0000-0000-000087BA0000}"/>
    <cellStyle name="Normal 9 2 7 3 4 2 3" xfId="47606" xr:uid="{00000000-0005-0000-0000-000088BA0000}"/>
    <cellStyle name="Normal 9 2 7 3 4 3" xfId="21587" xr:uid="{00000000-0005-0000-0000-000089BA0000}"/>
    <cellStyle name="Normal 9 2 7 3 4 4" xfId="38933" xr:uid="{00000000-0005-0000-0000-00008ABA0000}"/>
    <cellStyle name="Normal 9 2 7 3 5" xfId="9281" xr:uid="{00000000-0005-0000-0000-00008BBA0000}"/>
    <cellStyle name="Normal 9 2 7 3 5 2" xfId="26634" xr:uid="{00000000-0005-0000-0000-00008CBA0000}"/>
    <cellStyle name="Normal 9 2 7 3 5 3" xfId="43980" xr:uid="{00000000-0005-0000-0000-00008DBA0000}"/>
    <cellStyle name="Normal 9 2 7 3 6" xfId="17961" xr:uid="{00000000-0005-0000-0000-00008EBA0000}"/>
    <cellStyle name="Normal 9 2 7 3 7" xfId="35307" xr:uid="{00000000-0005-0000-0000-00008FBA0000}"/>
    <cellStyle name="Normal 9 2 7 4" xfId="1931" xr:uid="{00000000-0005-0000-0000-000090BA0000}"/>
    <cellStyle name="Normal 9 2 7 4 2" xfId="7713" xr:uid="{00000000-0005-0000-0000-000091BA0000}"/>
    <cellStyle name="Normal 9 2 7 4 2 2" xfId="16386" xr:uid="{00000000-0005-0000-0000-000092BA0000}"/>
    <cellStyle name="Normal 9 2 7 4 2 2 2" xfId="33739" xr:uid="{00000000-0005-0000-0000-000093BA0000}"/>
    <cellStyle name="Normal 9 2 7 4 2 2 3" xfId="51085" xr:uid="{00000000-0005-0000-0000-000094BA0000}"/>
    <cellStyle name="Normal 9 2 7 4 2 3" xfId="25066" xr:uid="{00000000-0005-0000-0000-000095BA0000}"/>
    <cellStyle name="Normal 9 2 7 4 2 4" xfId="42412" xr:uid="{00000000-0005-0000-0000-000096BA0000}"/>
    <cellStyle name="Normal 9 2 7 4 3" xfId="3744" xr:uid="{00000000-0005-0000-0000-000097BA0000}"/>
    <cellStyle name="Normal 9 2 7 4 3 2" xfId="12417" xr:uid="{00000000-0005-0000-0000-000098BA0000}"/>
    <cellStyle name="Normal 9 2 7 4 3 2 2" xfId="29770" xr:uid="{00000000-0005-0000-0000-000099BA0000}"/>
    <cellStyle name="Normal 9 2 7 4 3 2 3" xfId="47116" xr:uid="{00000000-0005-0000-0000-00009ABA0000}"/>
    <cellStyle name="Normal 9 2 7 4 3 3" xfId="21097" xr:uid="{00000000-0005-0000-0000-00009BBA0000}"/>
    <cellStyle name="Normal 9 2 7 4 3 4" xfId="38443" xr:uid="{00000000-0005-0000-0000-00009CBA0000}"/>
    <cellStyle name="Normal 9 2 7 4 4" xfId="10604" xr:uid="{00000000-0005-0000-0000-00009DBA0000}"/>
    <cellStyle name="Normal 9 2 7 4 4 2" xfId="27957" xr:uid="{00000000-0005-0000-0000-00009EBA0000}"/>
    <cellStyle name="Normal 9 2 7 4 4 3" xfId="45303" xr:uid="{00000000-0005-0000-0000-00009FBA0000}"/>
    <cellStyle name="Normal 9 2 7 4 5" xfId="19284" xr:uid="{00000000-0005-0000-0000-0000A0BA0000}"/>
    <cellStyle name="Normal 9 2 7 4 6" xfId="36630" xr:uid="{00000000-0005-0000-0000-0000A1BA0000}"/>
    <cellStyle name="Normal 9 2 7 5" xfId="1343" xr:uid="{00000000-0005-0000-0000-0000A2BA0000}"/>
    <cellStyle name="Normal 9 2 7 5 2" xfId="7125" xr:uid="{00000000-0005-0000-0000-0000A3BA0000}"/>
    <cellStyle name="Normal 9 2 7 5 2 2" xfId="15798" xr:uid="{00000000-0005-0000-0000-0000A4BA0000}"/>
    <cellStyle name="Normal 9 2 7 5 2 2 2" xfId="33151" xr:uid="{00000000-0005-0000-0000-0000A5BA0000}"/>
    <cellStyle name="Normal 9 2 7 5 2 2 3" xfId="50497" xr:uid="{00000000-0005-0000-0000-0000A6BA0000}"/>
    <cellStyle name="Normal 9 2 7 5 2 3" xfId="24478" xr:uid="{00000000-0005-0000-0000-0000A7BA0000}"/>
    <cellStyle name="Normal 9 2 7 5 2 4" xfId="41824" xr:uid="{00000000-0005-0000-0000-0000A8BA0000}"/>
    <cellStyle name="Normal 9 2 7 5 3" xfId="4969" xr:uid="{00000000-0005-0000-0000-0000A9BA0000}"/>
    <cellStyle name="Normal 9 2 7 5 3 2" xfId="13642" xr:uid="{00000000-0005-0000-0000-0000AABA0000}"/>
    <cellStyle name="Normal 9 2 7 5 3 2 2" xfId="30995" xr:uid="{00000000-0005-0000-0000-0000ABBA0000}"/>
    <cellStyle name="Normal 9 2 7 5 3 2 3" xfId="48341" xr:uid="{00000000-0005-0000-0000-0000ACBA0000}"/>
    <cellStyle name="Normal 9 2 7 5 3 3" xfId="22322" xr:uid="{00000000-0005-0000-0000-0000ADBA0000}"/>
    <cellStyle name="Normal 9 2 7 5 3 4" xfId="39668" xr:uid="{00000000-0005-0000-0000-0000AEBA0000}"/>
    <cellStyle name="Normal 9 2 7 5 4" xfId="10016" xr:uid="{00000000-0005-0000-0000-0000AFBA0000}"/>
    <cellStyle name="Normal 9 2 7 5 4 2" xfId="27369" xr:uid="{00000000-0005-0000-0000-0000B0BA0000}"/>
    <cellStyle name="Normal 9 2 7 5 4 3" xfId="44715" xr:uid="{00000000-0005-0000-0000-0000B1BA0000}"/>
    <cellStyle name="Normal 9 2 7 5 5" xfId="18696" xr:uid="{00000000-0005-0000-0000-0000B2BA0000}"/>
    <cellStyle name="Normal 9 2 7 5 6" xfId="36042" xr:uid="{00000000-0005-0000-0000-0000B3BA0000}"/>
    <cellStyle name="Normal 9 2 7 6" xfId="5900" xr:uid="{00000000-0005-0000-0000-0000B4BA0000}"/>
    <cellStyle name="Normal 9 2 7 6 2" xfId="14573" xr:uid="{00000000-0005-0000-0000-0000B5BA0000}"/>
    <cellStyle name="Normal 9 2 7 6 2 2" xfId="31926" xr:uid="{00000000-0005-0000-0000-0000B6BA0000}"/>
    <cellStyle name="Normal 9 2 7 6 2 3" xfId="49272" xr:uid="{00000000-0005-0000-0000-0000B7BA0000}"/>
    <cellStyle name="Normal 9 2 7 6 3" xfId="23253" xr:uid="{00000000-0005-0000-0000-0000B8BA0000}"/>
    <cellStyle name="Normal 9 2 7 6 4" xfId="40599" xr:uid="{00000000-0005-0000-0000-0000B9BA0000}"/>
    <cellStyle name="Normal 9 2 7 7" xfId="3156" xr:uid="{00000000-0005-0000-0000-0000BABA0000}"/>
    <cellStyle name="Normal 9 2 7 7 2" xfId="11829" xr:uid="{00000000-0005-0000-0000-0000BBBA0000}"/>
    <cellStyle name="Normal 9 2 7 7 2 2" xfId="29182" xr:uid="{00000000-0005-0000-0000-0000BCBA0000}"/>
    <cellStyle name="Normal 9 2 7 7 2 3" xfId="46528" xr:uid="{00000000-0005-0000-0000-0000BDBA0000}"/>
    <cellStyle name="Normal 9 2 7 7 3" xfId="20509" xr:uid="{00000000-0005-0000-0000-0000BEBA0000}"/>
    <cellStyle name="Normal 9 2 7 7 4" xfId="37855" xr:uid="{00000000-0005-0000-0000-0000BFBA0000}"/>
    <cellStyle name="Normal 9 2 7 8" xfId="8791" xr:uid="{00000000-0005-0000-0000-0000C0BA0000}"/>
    <cellStyle name="Normal 9 2 7 8 2" xfId="26144" xr:uid="{00000000-0005-0000-0000-0000C1BA0000}"/>
    <cellStyle name="Normal 9 2 7 8 3" xfId="43490" xr:uid="{00000000-0005-0000-0000-0000C2BA0000}"/>
    <cellStyle name="Normal 9 2 7 9" xfId="17471" xr:uid="{00000000-0005-0000-0000-0000C3BA0000}"/>
    <cellStyle name="Normal 9 2 8" xfId="755" xr:uid="{00000000-0005-0000-0000-0000C4BA0000}"/>
    <cellStyle name="Normal 9 2 8 2" xfId="2568" xr:uid="{00000000-0005-0000-0000-0000C5BA0000}"/>
    <cellStyle name="Normal 9 2 8 2 2" xfId="8350" xr:uid="{00000000-0005-0000-0000-0000C6BA0000}"/>
    <cellStyle name="Normal 9 2 8 2 2 2" xfId="17023" xr:uid="{00000000-0005-0000-0000-0000C7BA0000}"/>
    <cellStyle name="Normal 9 2 8 2 2 2 2" xfId="34376" xr:uid="{00000000-0005-0000-0000-0000C8BA0000}"/>
    <cellStyle name="Normal 9 2 8 2 2 2 3" xfId="51722" xr:uid="{00000000-0005-0000-0000-0000C9BA0000}"/>
    <cellStyle name="Normal 9 2 8 2 2 3" xfId="25703" xr:uid="{00000000-0005-0000-0000-0000CABA0000}"/>
    <cellStyle name="Normal 9 2 8 2 2 4" xfId="43049" xr:uid="{00000000-0005-0000-0000-0000CBBA0000}"/>
    <cellStyle name="Normal 9 2 8 2 3" xfId="4381" xr:uid="{00000000-0005-0000-0000-0000CCBA0000}"/>
    <cellStyle name="Normal 9 2 8 2 3 2" xfId="13054" xr:uid="{00000000-0005-0000-0000-0000CDBA0000}"/>
    <cellStyle name="Normal 9 2 8 2 3 2 2" xfId="30407" xr:uid="{00000000-0005-0000-0000-0000CEBA0000}"/>
    <cellStyle name="Normal 9 2 8 2 3 2 3" xfId="47753" xr:uid="{00000000-0005-0000-0000-0000CFBA0000}"/>
    <cellStyle name="Normal 9 2 8 2 3 3" xfId="21734" xr:uid="{00000000-0005-0000-0000-0000D0BA0000}"/>
    <cellStyle name="Normal 9 2 8 2 3 4" xfId="39080" xr:uid="{00000000-0005-0000-0000-0000D1BA0000}"/>
    <cellStyle name="Normal 9 2 8 2 4" xfId="11241" xr:uid="{00000000-0005-0000-0000-0000D2BA0000}"/>
    <cellStyle name="Normal 9 2 8 2 4 2" xfId="28594" xr:uid="{00000000-0005-0000-0000-0000D3BA0000}"/>
    <cellStyle name="Normal 9 2 8 2 4 3" xfId="45940" xr:uid="{00000000-0005-0000-0000-0000D4BA0000}"/>
    <cellStyle name="Normal 9 2 8 2 5" xfId="19921" xr:uid="{00000000-0005-0000-0000-0000D5BA0000}"/>
    <cellStyle name="Normal 9 2 8 2 6" xfId="37267" xr:uid="{00000000-0005-0000-0000-0000D6BA0000}"/>
    <cellStyle name="Normal 9 2 8 3" xfId="1490" xr:uid="{00000000-0005-0000-0000-0000D7BA0000}"/>
    <cellStyle name="Normal 9 2 8 3 2" xfId="7272" xr:uid="{00000000-0005-0000-0000-0000D8BA0000}"/>
    <cellStyle name="Normal 9 2 8 3 2 2" xfId="15945" xr:uid="{00000000-0005-0000-0000-0000D9BA0000}"/>
    <cellStyle name="Normal 9 2 8 3 2 2 2" xfId="33298" xr:uid="{00000000-0005-0000-0000-0000DABA0000}"/>
    <cellStyle name="Normal 9 2 8 3 2 2 3" xfId="50644" xr:uid="{00000000-0005-0000-0000-0000DBBA0000}"/>
    <cellStyle name="Normal 9 2 8 3 2 3" xfId="24625" xr:uid="{00000000-0005-0000-0000-0000DCBA0000}"/>
    <cellStyle name="Normal 9 2 8 3 2 4" xfId="41971" xr:uid="{00000000-0005-0000-0000-0000DDBA0000}"/>
    <cellStyle name="Normal 9 2 8 3 3" xfId="5116" xr:uid="{00000000-0005-0000-0000-0000DEBA0000}"/>
    <cellStyle name="Normal 9 2 8 3 3 2" xfId="13789" xr:uid="{00000000-0005-0000-0000-0000DFBA0000}"/>
    <cellStyle name="Normal 9 2 8 3 3 2 2" xfId="31142" xr:uid="{00000000-0005-0000-0000-0000E0BA0000}"/>
    <cellStyle name="Normal 9 2 8 3 3 2 3" xfId="48488" xr:uid="{00000000-0005-0000-0000-0000E1BA0000}"/>
    <cellStyle name="Normal 9 2 8 3 3 3" xfId="22469" xr:uid="{00000000-0005-0000-0000-0000E2BA0000}"/>
    <cellStyle name="Normal 9 2 8 3 3 4" xfId="39815" xr:uid="{00000000-0005-0000-0000-0000E3BA0000}"/>
    <cellStyle name="Normal 9 2 8 3 4" xfId="10163" xr:uid="{00000000-0005-0000-0000-0000E4BA0000}"/>
    <cellStyle name="Normal 9 2 8 3 4 2" xfId="27516" xr:uid="{00000000-0005-0000-0000-0000E5BA0000}"/>
    <cellStyle name="Normal 9 2 8 3 4 3" xfId="44862" xr:uid="{00000000-0005-0000-0000-0000E6BA0000}"/>
    <cellStyle name="Normal 9 2 8 3 5" xfId="18843" xr:uid="{00000000-0005-0000-0000-0000E7BA0000}"/>
    <cellStyle name="Normal 9 2 8 3 6" xfId="36189" xr:uid="{00000000-0005-0000-0000-0000E8BA0000}"/>
    <cellStyle name="Normal 9 2 8 4" xfId="6537" xr:uid="{00000000-0005-0000-0000-0000E9BA0000}"/>
    <cellStyle name="Normal 9 2 8 4 2" xfId="15210" xr:uid="{00000000-0005-0000-0000-0000EABA0000}"/>
    <cellStyle name="Normal 9 2 8 4 2 2" xfId="32563" xr:uid="{00000000-0005-0000-0000-0000EBBA0000}"/>
    <cellStyle name="Normal 9 2 8 4 2 3" xfId="49909" xr:uid="{00000000-0005-0000-0000-0000ECBA0000}"/>
    <cellStyle name="Normal 9 2 8 4 3" xfId="23890" xr:uid="{00000000-0005-0000-0000-0000EDBA0000}"/>
    <cellStyle name="Normal 9 2 8 4 4" xfId="41236" xr:uid="{00000000-0005-0000-0000-0000EEBA0000}"/>
    <cellStyle name="Normal 9 2 8 5" xfId="3303" xr:uid="{00000000-0005-0000-0000-0000EFBA0000}"/>
    <cellStyle name="Normal 9 2 8 5 2" xfId="11976" xr:uid="{00000000-0005-0000-0000-0000F0BA0000}"/>
    <cellStyle name="Normal 9 2 8 5 2 2" xfId="29329" xr:uid="{00000000-0005-0000-0000-0000F1BA0000}"/>
    <cellStyle name="Normal 9 2 8 5 2 3" xfId="46675" xr:uid="{00000000-0005-0000-0000-0000F2BA0000}"/>
    <cellStyle name="Normal 9 2 8 5 3" xfId="20656" xr:uid="{00000000-0005-0000-0000-0000F3BA0000}"/>
    <cellStyle name="Normal 9 2 8 5 4" xfId="38002" xr:uid="{00000000-0005-0000-0000-0000F4BA0000}"/>
    <cellStyle name="Normal 9 2 8 6" xfId="9428" xr:uid="{00000000-0005-0000-0000-0000F5BA0000}"/>
    <cellStyle name="Normal 9 2 8 6 2" xfId="26781" xr:uid="{00000000-0005-0000-0000-0000F6BA0000}"/>
    <cellStyle name="Normal 9 2 8 6 3" xfId="44127" xr:uid="{00000000-0005-0000-0000-0000F7BA0000}"/>
    <cellStyle name="Normal 9 2 8 7" xfId="18108" xr:uid="{00000000-0005-0000-0000-0000F8BA0000}"/>
    <cellStyle name="Normal 9 2 8 8" xfId="35454" xr:uid="{00000000-0005-0000-0000-0000F9BA0000}"/>
    <cellStyle name="Normal 9 2 9" xfId="363" xr:uid="{00000000-0005-0000-0000-0000FABA0000}"/>
    <cellStyle name="Normal 9 2 9 2" xfId="2176" xr:uid="{00000000-0005-0000-0000-0000FBBA0000}"/>
    <cellStyle name="Normal 9 2 9 2 2" xfId="7958" xr:uid="{00000000-0005-0000-0000-0000FCBA0000}"/>
    <cellStyle name="Normal 9 2 9 2 2 2" xfId="16631" xr:uid="{00000000-0005-0000-0000-0000FDBA0000}"/>
    <cellStyle name="Normal 9 2 9 2 2 2 2" xfId="33984" xr:uid="{00000000-0005-0000-0000-0000FEBA0000}"/>
    <cellStyle name="Normal 9 2 9 2 2 2 3" xfId="51330" xr:uid="{00000000-0005-0000-0000-0000FFBA0000}"/>
    <cellStyle name="Normal 9 2 9 2 2 3" xfId="25311" xr:uid="{00000000-0005-0000-0000-000000BB0000}"/>
    <cellStyle name="Normal 9 2 9 2 2 4" xfId="42657" xr:uid="{00000000-0005-0000-0000-000001BB0000}"/>
    <cellStyle name="Normal 9 2 9 2 3" xfId="5459" xr:uid="{00000000-0005-0000-0000-000002BB0000}"/>
    <cellStyle name="Normal 9 2 9 2 3 2" xfId="14132" xr:uid="{00000000-0005-0000-0000-000003BB0000}"/>
    <cellStyle name="Normal 9 2 9 2 3 2 2" xfId="31485" xr:uid="{00000000-0005-0000-0000-000004BB0000}"/>
    <cellStyle name="Normal 9 2 9 2 3 2 3" xfId="48831" xr:uid="{00000000-0005-0000-0000-000005BB0000}"/>
    <cellStyle name="Normal 9 2 9 2 3 3" xfId="22812" xr:uid="{00000000-0005-0000-0000-000006BB0000}"/>
    <cellStyle name="Normal 9 2 9 2 3 4" xfId="40158" xr:uid="{00000000-0005-0000-0000-000007BB0000}"/>
    <cellStyle name="Normal 9 2 9 2 4" xfId="10849" xr:uid="{00000000-0005-0000-0000-000008BB0000}"/>
    <cellStyle name="Normal 9 2 9 2 4 2" xfId="28202" xr:uid="{00000000-0005-0000-0000-000009BB0000}"/>
    <cellStyle name="Normal 9 2 9 2 4 3" xfId="45548" xr:uid="{00000000-0005-0000-0000-00000ABB0000}"/>
    <cellStyle name="Normal 9 2 9 2 5" xfId="19529" xr:uid="{00000000-0005-0000-0000-00000BBB0000}"/>
    <cellStyle name="Normal 9 2 9 2 6" xfId="36875" xr:uid="{00000000-0005-0000-0000-00000CBB0000}"/>
    <cellStyle name="Normal 9 2 9 3" xfId="6145" xr:uid="{00000000-0005-0000-0000-00000DBB0000}"/>
    <cellStyle name="Normal 9 2 9 3 2" xfId="14818" xr:uid="{00000000-0005-0000-0000-00000EBB0000}"/>
    <cellStyle name="Normal 9 2 9 3 2 2" xfId="32171" xr:uid="{00000000-0005-0000-0000-00000FBB0000}"/>
    <cellStyle name="Normal 9 2 9 3 2 3" xfId="49517" xr:uid="{00000000-0005-0000-0000-000010BB0000}"/>
    <cellStyle name="Normal 9 2 9 3 3" xfId="23498" xr:uid="{00000000-0005-0000-0000-000011BB0000}"/>
    <cellStyle name="Normal 9 2 9 3 4" xfId="40844" xr:uid="{00000000-0005-0000-0000-000012BB0000}"/>
    <cellStyle name="Normal 9 2 9 4" xfId="3989" xr:uid="{00000000-0005-0000-0000-000013BB0000}"/>
    <cellStyle name="Normal 9 2 9 4 2" xfId="12662" xr:uid="{00000000-0005-0000-0000-000014BB0000}"/>
    <cellStyle name="Normal 9 2 9 4 2 2" xfId="30015" xr:uid="{00000000-0005-0000-0000-000015BB0000}"/>
    <cellStyle name="Normal 9 2 9 4 2 3" xfId="47361" xr:uid="{00000000-0005-0000-0000-000016BB0000}"/>
    <cellStyle name="Normal 9 2 9 4 3" xfId="21342" xr:uid="{00000000-0005-0000-0000-000017BB0000}"/>
    <cellStyle name="Normal 9 2 9 4 4" xfId="38688" xr:uid="{00000000-0005-0000-0000-000018BB0000}"/>
    <cellStyle name="Normal 9 2 9 5" xfId="9036" xr:uid="{00000000-0005-0000-0000-000019BB0000}"/>
    <cellStyle name="Normal 9 2 9 5 2" xfId="26389" xr:uid="{00000000-0005-0000-0000-00001ABB0000}"/>
    <cellStyle name="Normal 9 2 9 5 3" xfId="43735" xr:uid="{00000000-0005-0000-0000-00001BBB0000}"/>
    <cellStyle name="Normal 9 2 9 6" xfId="17716" xr:uid="{00000000-0005-0000-0000-00001CBB0000}"/>
    <cellStyle name="Normal 9 2 9 7" xfId="35062" xr:uid="{00000000-0005-0000-0000-00001DBB0000}"/>
    <cellStyle name="Normal 9 3" xfId="24" xr:uid="{00000000-0005-0000-0000-00001EBB0000}"/>
    <cellStyle name="Normal 9 3 10" xfId="1103" xr:uid="{00000000-0005-0000-0000-00001FBB0000}"/>
    <cellStyle name="Normal 9 3 10 2" xfId="6885" xr:uid="{00000000-0005-0000-0000-000020BB0000}"/>
    <cellStyle name="Normal 9 3 10 2 2" xfId="15558" xr:uid="{00000000-0005-0000-0000-000021BB0000}"/>
    <cellStyle name="Normal 9 3 10 2 2 2" xfId="32911" xr:uid="{00000000-0005-0000-0000-000022BB0000}"/>
    <cellStyle name="Normal 9 3 10 2 2 3" xfId="50257" xr:uid="{00000000-0005-0000-0000-000023BB0000}"/>
    <cellStyle name="Normal 9 3 10 2 3" xfId="24238" xr:uid="{00000000-0005-0000-0000-000024BB0000}"/>
    <cellStyle name="Normal 9 3 10 2 4" xfId="41584" xr:uid="{00000000-0005-0000-0000-000025BB0000}"/>
    <cellStyle name="Normal 9 3 10 3" xfId="4729" xr:uid="{00000000-0005-0000-0000-000026BB0000}"/>
    <cellStyle name="Normal 9 3 10 3 2" xfId="13402" xr:uid="{00000000-0005-0000-0000-000027BB0000}"/>
    <cellStyle name="Normal 9 3 10 3 2 2" xfId="30755" xr:uid="{00000000-0005-0000-0000-000028BB0000}"/>
    <cellStyle name="Normal 9 3 10 3 2 3" xfId="48101" xr:uid="{00000000-0005-0000-0000-000029BB0000}"/>
    <cellStyle name="Normal 9 3 10 3 3" xfId="22082" xr:uid="{00000000-0005-0000-0000-00002ABB0000}"/>
    <cellStyle name="Normal 9 3 10 3 4" xfId="39428" xr:uid="{00000000-0005-0000-0000-00002BBB0000}"/>
    <cellStyle name="Normal 9 3 10 4" xfId="9776" xr:uid="{00000000-0005-0000-0000-00002CBB0000}"/>
    <cellStyle name="Normal 9 3 10 4 2" xfId="27129" xr:uid="{00000000-0005-0000-0000-00002DBB0000}"/>
    <cellStyle name="Normal 9 3 10 4 3" xfId="44475" xr:uid="{00000000-0005-0000-0000-00002EBB0000}"/>
    <cellStyle name="Normal 9 3 10 5" xfId="18456" xr:uid="{00000000-0005-0000-0000-00002FBB0000}"/>
    <cellStyle name="Normal 9 3 10 6" xfId="35802" xr:uid="{00000000-0005-0000-0000-000030BB0000}"/>
    <cellStyle name="Normal 9 3 11" xfId="5807" xr:uid="{00000000-0005-0000-0000-000031BB0000}"/>
    <cellStyle name="Normal 9 3 11 2" xfId="14480" xr:uid="{00000000-0005-0000-0000-000032BB0000}"/>
    <cellStyle name="Normal 9 3 11 2 2" xfId="31833" xr:uid="{00000000-0005-0000-0000-000033BB0000}"/>
    <cellStyle name="Normal 9 3 11 2 3" xfId="49179" xr:uid="{00000000-0005-0000-0000-000034BB0000}"/>
    <cellStyle name="Normal 9 3 11 3" xfId="23160" xr:uid="{00000000-0005-0000-0000-000035BB0000}"/>
    <cellStyle name="Normal 9 3 11 4" xfId="40506" xr:uid="{00000000-0005-0000-0000-000036BB0000}"/>
    <cellStyle name="Normal 9 3 12" xfId="2916" xr:uid="{00000000-0005-0000-0000-000037BB0000}"/>
    <cellStyle name="Normal 9 3 12 2" xfId="11589" xr:uid="{00000000-0005-0000-0000-000038BB0000}"/>
    <cellStyle name="Normal 9 3 12 2 2" xfId="28942" xr:uid="{00000000-0005-0000-0000-000039BB0000}"/>
    <cellStyle name="Normal 9 3 12 2 3" xfId="46288" xr:uid="{00000000-0005-0000-0000-00003ABB0000}"/>
    <cellStyle name="Normal 9 3 12 3" xfId="20269" xr:uid="{00000000-0005-0000-0000-00003BBB0000}"/>
    <cellStyle name="Normal 9 3 12 4" xfId="37615" xr:uid="{00000000-0005-0000-0000-00003CBB0000}"/>
    <cellStyle name="Normal 9 3 13" xfId="8698" xr:uid="{00000000-0005-0000-0000-00003DBB0000}"/>
    <cellStyle name="Normal 9 3 13 2" xfId="26051" xr:uid="{00000000-0005-0000-0000-00003EBB0000}"/>
    <cellStyle name="Normal 9 3 13 3" xfId="43397" xr:uid="{00000000-0005-0000-0000-00003FBB0000}"/>
    <cellStyle name="Normal 9 3 14" xfId="17379" xr:uid="{00000000-0005-0000-0000-000040BB0000}"/>
    <cellStyle name="Normal 9 3 15" xfId="34724" xr:uid="{00000000-0005-0000-0000-000041BB0000}"/>
    <cellStyle name="Normal 9 3 2" xfId="57" xr:uid="{00000000-0005-0000-0000-000042BB0000}"/>
    <cellStyle name="Normal 9 3 2 10" xfId="5839" xr:uid="{00000000-0005-0000-0000-000043BB0000}"/>
    <cellStyle name="Normal 9 3 2 10 2" xfId="14512" xr:uid="{00000000-0005-0000-0000-000044BB0000}"/>
    <cellStyle name="Normal 9 3 2 10 2 2" xfId="31865" xr:uid="{00000000-0005-0000-0000-000045BB0000}"/>
    <cellStyle name="Normal 9 3 2 10 2 3" xfId="49211" xr:uid="{00000000-0005-0000-0000-000046BB0000}"/>
    <cellStyle name="Normal 9 3 2 10 3" xfId="23192" xr:uid="{00000000-0005-0000-0000-000047BB0000}"/>
    <cellStyle name="Normal 9 3 2 10 4" xfId="40538" xr:uid="{00000000-0005-0000-0000-000048BB0000}"/>
    <cellStyle name="Normal 9 3 2 11" xfId="2948" xr:uid="{00000000-0005-0000-0000-000049BB0000}"/>
    <cellStyle name="Normal 9 3 2 11 2" xfId="11621" xr:uid="{00000000-0005-0000-0000-00004ABB0000}"/>
    <cellStyle name="Normal 9 3 2 11 2 2" xfId="28974" xr:uid="{00000000-0005-0000-0000-00004BBB0000}"/>
    <cellStyle name="Normal 9 3 2 11 2 3" xfId="46320" xr:uid="{00000000-0005-0000-0000-00004CBB0000}"/>
    <cellStyle name="Normal 9 3 2 11 3" xfId="20301" xr:uid="{00000000-0005-0000-0000-00004DBB0000}"/>
    <cellStyle name="Normal 9 3 2 11 4" xfId="37647" xr:uid="{00000000-0005-0000-0000-00004EBB0000}"/>
    <cellStyle name="Normal 9 3 2 12" xfId="8730" xr:uid="{00000000-0005-0000-0000-00004FBB0000}"/>
    <cellStyle name="Normal 9 3 2 12 2" xfId="26083" xr:uid="{00000000-0005-0000-0000-000050BB0000}"/>
    <cellStyle name="Normal 9 3 2 12 3" xfId="43429" xr:uid="{00000000-0005-0000-0000-000051BB0000}"/>
    <cellStyle name="Normal 9 3 2 13" xfId="17410" xr:uid="{00000000-0005-0000-0000-000052BB0000}"/>
    <cellStyle name="Normal 9 3 2 14" xfId="34756" xr:uid="{00000000-0005-0000-0000-000053BB0000}"/>
    <cellStyle name="Normal 9 3 2 2" xfId="106" xr:uid="{00000000-0005-0000-0000-000054BB0000}"/>
    <cellStyle name="Normal 9 3 2 2 10" xfId="8779" xr:uid="{00000000-0005-0000-0000-000055BB0000}"/>
    <cellStyle name="Normal 9 3 2 2 10 2" xfId="26132" xr:uid="{00000000-0005-0000-0000-000056BB0000}"/>
    <cellStyle name="Normal 9 3 2 2 10 3" xfId="43478" xr:uid="{00000000-0005-0000-0000-000057BB0000}"/>
    <cellStyle name="Normal 9 3 2 2 11" xfId="17459" xr:uid="{00000000-0005-0000-0000-000058BB0000}"/>
    <cellStyle name="Normal 9 3 2 2 12" xfId="34805" xr:uid="{00000000-0005-0000-0000-000059BB0000}"/>
    <cellStyle name="Normal 9 3 2 2 2" xfId="351" xr:uid="{00000000-0005-0000-0000-00005ABB0000}"/>
    <cellStyle name="Normal 9 3 2 2 2 10" xfId="35050" xr:uid="{00000000-0005-0000-0000-00005BBB0000}"/>
    <cellStyle name="Normal 9 3 2 2 2 2" xfId="1086" xr:uid="{00000000-0005-0000-0000-00005CBB0000}"/>
    <cellStyle name="Normal 9 3 2 2 2 2 2" xfId="2899" xr:uid="{00000000-0005-0000-0000-00005DBB0000}"/>
    <cellStyle name="Normal 9 3 2 2 2 2 2 2" xfId="8681" xr:uid="{00000000-0005-0000-0000-00005EBB0000}"/>
    <cellStyle name="Normal 9 3 2 2 2 2 2 2 2" xfId="17354" xr:uid="{00000000-0005-0000-0000-00005FBB0000}"/>
    <cellStyle name="Normal 9 3 2 2 2 2 2 2 2 2" xfId="34707" xr:uid="{00000000-0005-0000-0000-000060BB0000}"/>
    <cellStyle name="Normal 9 3 2 2 2 2 2 2 2 3" xfId="52053" xr:uid="{00000000-0005-0000-0000-000061BB0000}"/>
    <cellStyle name="Normal 9 3 2 2 2 2 2 2 3" xfId="26034" xr:uid="{00000000-0005-0000-0000-000062BB0000}"/>
    <cellStyle name="Normal 9 3 2 2 2 2 2 2 4" xfId="43380" xr:uid="{00000000-0005-0000-0000-000063BB0000}"/>
    <cellStyle name="Normal 9 3 2 2 2 2 2 3" xfId="4712" xr:uid="{00000000-0005-0000-0000-000064BB0000}"/>
    <cellStyle name="Normal 9 3 2 2 2 2 2 3 2" xfId="13385" xr:uid="{00000000-0005-0000-0000-000065BB0000}"/>
    <cellStyle name="Normal 9 3 2 2 2 2 2 3 2 2" xfId="30738" xr:uid="{00000000-0005-0000-0000-000066BB0000}"/>
    <cellStyle name="Normal 9 3 2 2 2 2 2 3 2 3" xfId="48084" xr:uid="{00000000-0005-0000-0000-000067BB0000}"/>
    <cellStyle name="Normal 9 3 2 2 2 2 2 3 3" xfId="22065" xr:uid="{00000000-0005-0000-0000-000068BB0000}"/>
    <cellStyle name="Normal 9 3 2 2 2 2 2 3 4" xfId="39411" xr:uid="{00000000-0005-0000-0000-000069BB0000}"/>
    <cellStyle name="Normal 9 3 2 2 2 2 2 4" xfId="11572" xr:uid="{00000000-0005-0000-0000-00006ABB0000}"/>
    <cellStyle name="Normal 9 3 2 2 2 2 2 4 2" xfId="28925" xr:uid="{00000000-0005-0000-0000-00006BBB0000}"/>
    <cellStyle name="Normal 9 3 2 2 2 2 2 4 3" xfId="46271" xr:uid="{00000000-0005-0000-0000-00006CBB0000}"/>
    <cellStyle name="Normal 9 3 2 2 2 2 2 5" xfId="20252" xr:uid="{00000000-0005-0000-0000-00006DBB0000}"/>
    <cellStyle name="Normal 9 3 2 2 2 2 2 6" xfId="37598" xr:uid="{00000000-0005-0000-0000-00006EBB0000}"/>
    <cellStyle name="Normal 9 3 2 2 2 2 3" xfId="1821" xr:uid="{00000000-0005-0000-0000-00006FBB0000}"/>
    <cellStyle name="Normal 9 3 2 2 2 2 3 2" xfId="7603" xr:uid="{00000000-0005-0000-0000-000070BB0000}"/>
    <cellStyle name="Normal 9 3 2 2 2 2 3 2 2" xfId="16276" xr:uid="{00000000-0005-0000-0000-000071BB0000}"/>
    <cellStyle name="Normal 9 3 2 2 2 2 3 2 2 2" xfId="33629" xr:uid="{00000000-0005-0000-0000-000072BB0000}"/>
    <cellStyle name="Normal 9 3 2 2 2 2 3 2 2 3" xfId="50975" xr:uid="{00000000-0005-0000-0000-000073BB0000}"/>
    <cellStyle name="Normal 9 3 2 2 2 2 3 2 3" xfId="24956" xr:uid="{00000000-0005-0000-0000-000074BB0000}"/>
    <cellStyle name="Normal 9 3 2 2 2 2 3 2 4" xfId="42302" xr:uid="{00000000-0005-0000-0000-000075BB0000}"/>
    <cellStyle name="Normal 9 3 2 2 2 2 3 3" xfId="5447" xr:uid="{00000000-0005-0000-0000-000076BB0000}"/>
    <cellStyle name="Normal 9 3 2 2 2 2 3 3 2" xfId="14120" xr:uid="{00000000-0005-0000-0000-000077BB0000}"/>
    <cellStyle name="Normal 9 3 2 2 2 2 3 3 2 2" xfId="31473" xr:uid="{00000000-0005-0000-0000-000078BB0000}"/>
    <cellStyle name="Normal 9 3 2 2 2 2 3 3 2 3" xfId="48819" xr:uid="{00000000-0005-0000-0000-000079BB0000}"/>
    <cellStyle name="Normal 9 3 2 2 2 2 3 3 3" xfId="22800" xr:uid="{00000000-0005-0000-0000-00007ABB0000}"/>
    <cellStyle name="Normal 9 3 2 2 2 2 3 3 4" xfId="40146" xr:uid="{00000000-0005-0000-0000-00007BBB0000}"/>
    <cellStyle name="Normal 9 3 2 2 2 2 3 4" xfId="10494" xr:uid="{00000000-0005-0000-0000-00007CBB0000}"/>
    <cellStyle name="Normal 9 3 2 2 2 2 3 4 2" xfId="27847" xr:uid="{00000000-0005-0000-0000-00007DBB0000}"/>
    <cellStyle name="Normal 9 3 2 2 2 2 3 4 3" xfId="45193" xr:uid="{00000000-0005-0000-0000-00007EBB0000}"/>
    <cellStyle name="Normal 9 3 2 2 2 2 3 5" xfId="19174" xr:uid="{00000000-0005-0000-0000-00007FBB0000}"/>
    <cellStyle name="Normal 9 3 2 2 2 2 3 6" xfId="36520" xr:uid="{00000000-0005-0000-0000-000080BB0000}"/>
    <cellStyle name="Normal 9 3 2 2 2 2 4" xfId="6868" xr:uid="{00000000-0005-0000-0000-000081BB0000}"/>
    <cellStyle name="Normal 9 3 2 2 2 2 4 2" xfId="15541" xr:uid="{00000000-0005-0000-0000-000082BB0000}"/>
    <cellStyle name="Normal 9 3 2 2 2 2 4 2 2" xfId="32894" xr:uid="{00000000-0005-0000-0000-000083BB0000}"/>
    <cellStyle name="Normal 9 3 2 2 2 2 4 2 3" xfId="50240" xr:uid="{00000000-0005-0000-0000-000084BB0000}"/>
    <cellStyle name="Normal 9 3 2 2 2 2 4 3" xfId="24221" xr:uid="{00000000-0005-0000-0000-000085BB0000}"/>
    <cellStyle name="Normal 9 3 2 2 2 2 4 4" xfId="41567" xr:uid="{00000000-0005-0000-0000-000086BB0000}"/>
    <cellStyle name="Normal 9 3 2 2 2 2 5" xfId="3634" xr:uid="{00000000-0005-0000-0000-000087BB0000}"/>
    <cellStyle name="Normal 9 3 2 2 2 2 5 2" xfId="12307" xr:uid="{00000000-0005-0000-0000-000088BB0000}"/>
    <cellStyle name="Normal 9 3 2 2 2 2 5 2 2" xfId="29660" xr:uid="{00000000-0005-0000-0000-000089BB0000}"/>
    <cellStyle name="Normal 9 3 2 2 2 2 5 2 3" xfId="47006" xr:uid="{00000000-0005-0000-0000-00008ABB0000}"/>
    <cellStyle name="Normal 9 3 2 2 2 2 5 3" xfId="20987" xr:uid="{00000000-0005-0000-0000-00008BBB0000}"/>
    <cellStyle name="Normal 9 3 2 2 2 2 5 4" xfId="38333" xr:uid="{00000000-0005-0000-0000-00008CBB0000}"/>
    <cellStyle name="Normal 9 3 2 2 2 2 6" xfId="9759" xr:uid="{00000000-0005-0000-0000-00008DBB0000}"/>
    <cellStyle name="Normal 9 3 2 2 2 2 6 2" xfId="27112" xr:uid="{00000000-0005-0000-0000-00008EBB0000}"/>
    <cellStyle name="Normal 9 3 2 2 2 2 6 3" xfId="44458" xr:uid="{00000000-0005-0000-0000-00008FBB0000}"/>
    <cellStyle name="Normal 9 3 2 2 2 2 7" xfId="18439" xr:uid="{00000000-0005-0000-0000-000090BB0000}"/>
    <cellStyle name="Normal 9 3 2 2 2 2 8" xfId="35785" xr:uid="{00000000-0005-0000-0000-000091BB0000}"/>
    <cellStyle name="Normal 9 3 2 2 2 3" xfId="596" xr:uid="{00000000-0005-0000-0000-000092BB0000}"/>
    <cellStyle name="Normal 9 3 2 2 2 3 2" xfId="2409" xr:uid="{00000000-0005-0000-0000-000093BB0000}"/>
    <cellStyle name="Normal 9 3 2 2 2 3 2 2" xfId="8191" xr:uid="{00000000-0005-0000-0000-000094BB0000}"/>
    <cellStyle name="Normal 9 3 2 2 2 3 2 2 2" xfId="16864" xr:uid="{00000000-0005-0000-0000-000095BB0000}"/>
    <cellStyle name="Normal 9 3 2 2 2 3 2 2 2 2" xfId="34217" xr:uid="{00000000-0005-0000-0000-000096BB0000}"/>
    <cellStyle name="Normal 9 3 2 2 2 3 2 2 2 3" xfId="51563" xr:uid="{00000000-0005-0000-0000-000097BB0000}"/>
    <cellStyle name="Normal 9 3 2 2 2 3 2 2 3" xfId="25544" xr:uid="{00000000-0005-0000-0000-000098BB0000}"/>
    <cellStyle name="Normal 9 3 2 2 2 3 2 2 4" xfId="42890" xr:uid="{00000000-0005-0000-0000-000099BB0000}"/>
    <cellStyle name="Normal 9 3 2 2 2 3 2 3" xfId="5692" xr:uid="{00000000-0005-0000-0000-00009ABB0000}"/>
    <cellStyle name="Normal 9 3 2 2 2 3 2 3 2" xfId="14365" xr:uid="{00000000-0005-0000-0000-00009BBB0000}"/>
    <cellStyle name="Normal 9 3 2 2 2 3 2 3 2 2" xfId="31718" xr:uid="{00000000-0005-0000-0000-00009CBB0000}"/>
    <cellStyle name="Normal 9 3 2 2 2 3 2 3 2 3" xfId="49064" xr:uid="{00000000-0005-0000-0000-00009DBB0000}"/>
    <cellStyle name="Normal 9 3 2 2 2 3 2 3 3" xfId="23045" xr:uid="{00000000-0005-0000-0000-00009EBB0000}"/>
    <cellStyle name="Normal 9 3 2 2 2 3 2 3 4" xfId="40391" xr:uid="{00000000-0005-0000-0000-00009FBB0000}"/>
    <cellStyle name="Normal 9 3 2 2 2 3 2 4" xfId="11082" xr:uid="{00000000-0005-0000-0000-0000A0BB0000}"/>
    <cellStyle name="Normal 9 3 2 2 2 3 2 4 2" xfId="28435" xr:uid="{00000000-0005-0000-0000-0000A1BB0000}"/>
    <cellStyle name="Normal 9 3 2 2 2 3 2 4 3" xfId="45781" xr:uid="{00000000-0005-0000-0000-0000A2BB0000}"/>
    <cellStyle name="Normal 9 3 2 2 2 3 2 5" xfId="19762" xr:uid="{00000000-0005-0000-0000-0000A3BB0000}"/>
    <cellStyle name="Normal 9 3 2 2 2 3 2 6" xfId="37108" xr:uid="{00000000-0005-0000-0000-0000A4BB0000}"/>
    <cellStyle name="Normal 9 3 2 2 2 3 3" xfId="6378" xr:uid="{00000000-0005-0000-0000-0000A5BB0000}"/>
    <cellStyle name="Normal 9 3 2 2 2 3 3 2" xfId="15051" xr:uid="{00000000-0005-0000-0000-0000A6BB0000}"/>
    <cellStyle name="Normal 9 3 2 2 2 3 3 2 2" xfId="32404" xr:uid="{00000000-0005-0000-0000-0000A7BB0000}"/>
    <cellStyle name="Normal 9 3 2 2 2 3 3 2 3" xfId="49750" xr:uid="{00000000-0005-0000-0000-0000A8BB0000}"/>
    <cellStyle name="Normal 9 3 2 2 2 3 3 3" xfId="23731" xr:uid="{00000000-0005-0000-0000-0000A9BB0000}"/>
    <cellStyle name="Normal 9 3 2 2 2 3 3 4" xfId="41077" xr:uid="{00000000-0005-0000-0000-0000AABB0000}"/>
    <cellStyle name="Normal 9 3 2 2 2 3 4" xfId="4222" xr:uid="{00000000-0005-0000-0000-0000ABBB0000}"/>
    <cellStyle name="Normal 9 3 2 2 2 3 4 2" xfId="12895" xr:uid="{00000000-0005-0000-0000-0000ACBB0000}"/>
    <cellStyle name="Normal 9 3 2 2 2 3 4 2 2" xfId="30248" xr:uid="{00000000-0005-0000-0000-0000ADBB0000}"/>
    <cellStyle name="Normal 9 3 2 2 2 3 4 2 3" xfId="47594" xr:uid="{00000000-0005-0000-0000-0000AEBB0000}"/>
    <cellStyle name="Normal 9 3 2 2 2 3 4 3" xfId="21575" xr:uid="{00000000-0005-0000-0000-0000AFBB0000}"/>
    <cellStyle name="Normal 9 3 2 2 2 3 4 4" xfId="38921" xr:uid="{00000000-0005-0000-0000-0000B0BB0000}"/>
    <cellStyle name="Normal 9 3 2 2 2 3 5" xfId="9269" xr:uid="{00000000-0005-0000-0000-0000B1BB0000}"/>
    <cellStyle name="Normal 9 3 2 2 2 3 5 2" xfId="26622" xr:uid="{00000000-0005-0000-0000-0000B2BB0000}"/>
    <cellStyle name="Normal 9 3 2 2 2 3 5 3" xfId="43968" xr:uid="{00000000-0005-0000-0000-0000B3BB0000}"/>
    <cellStyle name="Normal 9 3 2 2 2 3 6" xfId="17949" xr:uid="{00000000-0005-0000-0000-0000B4BB0000}"/>
    <cellStyle name="Normal 9 3 2 2 2 3 7" xfId="35295" xr:uid="{00000000-0005-0000-0000-0000B5BB0000}"/>
    <cellStyle name="Normal 9 3 2 2 2 4" xfId="2164" xr:uid="{00000000-0005-0000-0000-0000B6BB0000}"/>
    <cellStyle name="Normal 9 3 2 2 2 4 2" xfId="7946" xr:uid="{00000000-0005-0000-0000-0000B7BB0000}"/>
    <cellStyle name="Normal 9 3 2 2 2 4 2 2" xfId="16619" xr:uid="{00000000-0005-0000-0000-0000B8BB0000}"/>
    <cellStyle name="Normal 9 3 2 2 2 4 2 2 2" xfId="33972" xr:uid="{00000000-0005-0000-0000-0000B9BB0000}"/>
    <cellStyle name="Normal 9 3 2 2 2 4 2 2 3" xfId="51318" xr:uid="{00000000-0005-0000-0000-0000BABB0000}"/>
    <cellStyle name="Normal 9 3 2 2 2 4 2 3" xfId="25299" xr:uid="{00000000-0005-0000-0000-0000BBBB0000}"/>
    <cellStyle name="Normal 9 3 2 2 2 4 2 4" xfId="42645" xr:uid="{00000000-0005-0000-0000-0000BCBB0000}"/>
    <cellStyle name="Normal 9 3 2 2 2 4 3" xfId="3977" xr:uid="{00000000-0005-0000-0000-0000BDBB0000}"/>
    <cellStyle name="Normal 9 3 2 2 2 4 3 2" xfId="12650" xr:uid="{00000000-0005-0000-0000-0000BEBB0000}"/>
    <cellStyle name="Normal 9 3 2 2 2 4 3 2 2" xfId="30003" xr:uid="{00000000-0005-0000-0000-0000BFBB0000}"/>
    <cellStyle name="Normal 9 3 2 2 2 4 3 2 3" xfId="47349" xr:uid="{00000000-0005-0000-0000-0000C0BB0000}"/>
    <cellStyle name="Normal 9 3 2 2 2 4 3 3" xfId="21330" xr:uid="{00000000-0005-0000-0000-0000C1BB0000}"/>
    <cellStyle name="Normal 9 3 2 2 2 4 3 4" xfId="38676" xr:uid="{00000000-0005-0000-0000-0000C2BB0000}"/>
    <cellStyle name="Normal 9 3 2 2 2 4 4" xfId="10837" xr:uid="{00000000-0005-0000-0000-0000C3BB0000}"/>
    <cellStyle name="Normal 9 3 2 2 2 4 4 2" xfId="28190" xr:uid="{00000000-0005-0000-0000-0000C4BB0000}"/>
    <cellStyle name="Normal 9 3 2 2 2 4 4 3" xfId="45536" xr:uid="{00000000-0005-0000-0000-0000C5BB0000}"/>
    <cellStyle name="Normal 9 3 2 2 2 4 5" xfId="19517" xr:uid="{00000000-0005-0000-0000-0000C6BB0000}"/>
    <cellStyle name="Normal 9 3 2 2 2 4 6" xfId="36863" xr:uid="{00000000-0005-0000-0000-0000C7BB0000}"/>
    <cellStyle name="Normal 9 3 2 2 2 5" xfId="1331" xr:uid="{00000000-0005-0000-0000-0000C8BB0000}"/>
    <cellStyle name="Normal 9 3 2 2 2 5 2" xfId="7113" xr:uid="{00000000-0005-0000-0000-0000C9BB0000}"/>
    <cellStyle name="Normal 9 3 2 2 2 5 2 2" xfId="15786" xr:uid="{00000000-0005-0000-0000-0000CABB0000}"/>
    <cellStyle name="Normal 9 3 2 2 2 5 2 2 2" xfId="33139" xr:uid="{00000000-0005-0000-0000-0000CBBB0000}"/>
    <cellStyle name="Normal 9 3 2 2 2 5 2 2 3" xfId="50485" xr:uid="{00000000-0005-0000-0000-0000CCBB0000}"/>
    <cellStyle name="Normal 9 3 2 2 2 5 2 3" xfId="24466" xr:uid="{00000000-0005-0000-0000-0000CDBB0000}"/>
    <cellStyle name="Normal 9 3 2 2 2 5 2 4" xfId="41812" xr:uid="{00000000-0005-0000-0000-0000CEBB0000}"/>
    <cellStyle name="Normal 9 3 2 2 2 5 3" xfId="4957" xr:uid="{00000000-0005-0000-0000-0000CFBB0000}"/>
    <cellStyle name="Normal 9 3 2 2 2 5 3 2" xfId="13630" xr:uid="{00000000-0005-0000-0000-0000D0BB0000}"/>
    <cellStyle name="Normal 9 3 2 2 2 5 3 2 2" xfId="30983" xr:uid="{00000000-0005-0000-0000-0000D1BB0000}"/>
    <cellStyle name="Normal 9 3 2 2 2 5 3 2 3" xfId="48329" xr:uid="{00000000-0005-0000-0000-0000D2BB0000}"/>
    <cellStyle name="Normal 9 3 2 2 2 5 3 3" xfId="22310" xr:uid="{00000000-0005-0000-0000-0000D3BB0000}"/>
    <cellStyle name="Normal 9 3 2 2 2 5 3 4" xfId="39656" xr:uid="{00000000-0005-0000-0000-0000D4BB0000}"/>
    <cellStyle name="Normal 9 3 2 2 2 5 4" xfId="10004" xr:uid="{00000000-0005-0000-0000-0000D5BB0000}"/>
    <cellStyle name="Normal 9 3 2 2 2 5 4 2" xfId="27357" xr:uid="{00000000-0005-0000-0000-0000D6BB0000}"/>
    <cellStyle name="Normal 9 3 2 2 2 5 4 3" xfId="44703" xr:uid="{00000000-0005-0000-0000-0000D7BB0000}"/>
    <cellStyle name="Normal 9 3 2 2 2 5 5" xfId="18684" xr:uid="{00000000-0005-0000-0000-0000D8BB0000}"/>
    <cellStyle name="Normal 9 3 2 2 2 5 6" xfId="36030" xr:uid="{00000000-0005-0000-0000-0000D9BB0000}"/>
    <cellStyle name="Normal 9 3 2 2 2 6" xfId="6133" xr:uid="{00000000-0005-0000-0000-0000DABB0000}"/>
    <cellStyle name="Normal 9 3 2 2 2 6 2" xfId="14806" xr:uid="{00000000-0005-0000-0000-0000DBBB0000}"/>
    <cellStyle name="Normal 9 3 2 2 2 6 2 2" xfId="32159" xr:uid="{00000000-0005-0000-0000-0000DCBB0000}"/>
    <cellStyle name="Normal 9 3 2 2 2 6 2 3" xfId="49505" xr:uid="{00000000-0005-0000-0000-0000DDBB0000}"/>
    <cellStyle name="Normal 9 3 2 2 2 6 3" xfId="23486" xr:uid="{00000000-0005-0000-0000-0000DEBB0000}"/>
    <cellStyle name="Normal 9 3 2 2 2 6 4" xfId="40832" xr:uid="{00000000-0005-0000-0000-0000DFBB0000}"/>
    <cellStyle name="Normal 9 3 2 2 2 7" xfId="3144" xr:uid="{00000000-0005-0000-0000-0000E0BB0000}"/>
    <cellStyle name="Normal 9 3 2 2 2 7 2" xfId="11817" xr:uid="{00000000-0005-0000-0000-0000E1BB0000}"/>
    <cellStyle name="Normal 9 3 2 2 2 7 2 2" xfId="29170" xr:uid="{00000000-0005-0000-0000-0000E2BB0000}"/>
    <cellStyle name="Normal 9 3 2 2 2 7 2 3" xfId="46516" xr:uid="{00000000-0005-0000-0000-0000E3BB0000}"/>
    <cellStyle name="Normal 9 3 2 2 2 7 3" xfId="20497" xr:uid="{00000000-0005-0000-0000-0000E4BB0000}"/>
    <cellStyle name="Normal 9 3 2 2 2 7 4" xfId="37843" xr:uid="{00000000-0005-0000-0000-0000E5BB0000}"/>
    <cellStyle name="Normal 9 3 2 2 2 8" xfId="9024" xr:uid="{00000000-0005-0000-0000-0000E6BB0000}"/>
    <cellStyle name="Normal 9 3 2 2 2 8 2" xfId="26377" xr:uid="{00000000-0005-0000-0000-0000E7BB0000}"/>
    <cellStyle name="Normal 9 3 2 2 2 8 3" xfId="43723" xr:uid="{00000000-0005-0000-0000-0000E8BB0000}"/>
    <cellStyle name="Normal 9 3 2 2 2 9" xfId="17704" xr:uid="{00000000-0005-0000-0000-0000E9BB0000}"/>
    <cellStyle name="Normal 9 3 2 2 3" xfId="253" xr:uid="{00000000-0005-0000-0000-0000EABB0000}"/>
    <cellStyle name="Normal 9 3 2 2 3 10" xfId="34952" xr:uid="{00000000-0005-0000-0000-0000EBBB0000}"/>
    <cellStyle name="Normal 9 3 2 2 3 2" xfId="988" xr:uid="{00000000-0005-0000-0000-0000ECBB0000}"/>
    <cellStyle name="Normal 9 3 2 2 3 2 2" xfId="2801" xr:uid="{00000000-0005-0000-0000-0000EDBB0000}"/>
    <cellStyle name="Normal 9 3 2 2 3 2 2 2" xfId="8583" xr:uid="{00000000-0005-0000-0000-0000EEBB0000}"/>
    <cellStyle name="Normal 9 3 2 2 3 2 2 2 2" xfId="17256" xr:uid="{00000000-0005-0000-0000-0000EFBB0000}"/>
    <cellStyle name="Normal 9 3 2 2 3 2 2 2 2 2" xfId="34609" xr:uid="{00000000-0005-0000-0000-0000F0BB0000}"/>
    <cellStyle name="Normal 9 3 2 2 3 2 2 2 2 3" xfId="51955" xr:uid="{00000000-0005-0000-0000-0000F1BB0000}"/>
    <cellStyle name="Normal 9 3 2 2 3 2 2 2 3" xfId="25936" xr:uid="{00000000-0005-0000-0000-0000F2BB0000}"/>
    <cellStyle name="Normal 9 3 2 2 3 2 2 2 4" xfId="43282" xr:uid="{00000000-0005-0000-0000-0000F3BB0000}"/>
    <cellStyle name="Normal 9 3 2 2 3 2 2 3" xfId="4614" xr:uid="{00000000-0005-0000-0000-0000F4BB0000}"/>
    <cellStyle name="Normal 9 3 2 2 3 2 2 3 2" xfId="13287" xr:uid="{00000000-0005-0000-0000-0000F5BB0000}"/>
    <cellStyle name="Normal 9 3 2 2 3 2 2 3 2 2" xfId="30640" xr:uid="{00000000-0005-0000-0000-0000F6BB0000}"/>
    <cellStyle name="Normal 9 3 2 2 3 2 2 3 2 3" xfId="47986" xr:uid="{00000000-0005-0000-0000-0000F7BB0000}"/>
    <cellStyle name="Normal 9 3 2 2 3 2 2 3 3" xfId="21967" xr:uid="{00000000-0005-0000-0000-0000F8BB0000}"/>
    <cellStyle name="Normal 9 3 2 2 3 2 2 3 4" xfId="39313" xr:uid="{00000000-0005-0000-0000-0000F9BB0000}"/>
    <cellStyle name="Normal 9 3 2 2 3 2 2 4" xfId="11474" xr:uid="{00000000-0005-0000-0000-0000FABB0000}"/>
    <cellStyle name="Normal 9 3 2 2 3 2 2 4 2" xfId="28827" xr:uid="{00000000-0005-0000-0000-0000FBBB0000}"/>
    <cellStyle name="Normal 9 3 2 2 3 2 2 4 3" xfId="46173" xr:uid="{00000000-0005-0000-0000-0000FCBB0000}"/>
    <cellStyle name="Normal 9 3 2 2 3 2 2 5" xfId="20154" xr:uid="{00000000-0005-0000-0000-0000FDBB0000}"/>
    <cellStyle name="Normal 9 3 2 2 3 2 2 6" xfId="37500" xr:uid="{00000000-0005-0000-0000-0000FEBB0000}"/>
    <cellStyle name="Normal 9 3 2 2 3 2 3" xfId="1723" xr:uid="{00000000-0005-0000-0000-0000FFBB0000}"/>
    <cellStyle name="Normal 9 3 2 2 3 2 3 2" xfId="7505" xr:uid="{00000000-0005-0000-0000-000000BC0000}"/>
    <cellStyle name="Normal 9 3 2 2 3 2 3 2 2" xfId="16178" xr:uid="{00000000-0005-0000-0000-000001BC0000}"/>
    <cellStyle name="Normal 9 3 2 2 3 2 3 2 2 2" xfId="33531" xr:uid="{00000000-0005-0000-0000-000002BC0000}"/>
    <cellStyle name="Normal 9 3 2 2 3 2 3 2 2 3" xfId="50877" xr:uid="{00000000-0005-0000-0000-000003BC0000}"/>
    <cellStyle name="Normal 9 3 2 2 3 2 3 2 3" xfId="24858" xr:uid="{00000000-0005-0000-0000-000004BC0000}"/>
    <cellStyle name="Normal 9 3 2 2 3 2 3 2 4" xfId="42204" xr:uid="{00000000-0005-0000-0000-000005BC0000}"/>
    <cellStyle name="Normal 9 3 2 2 3 2 3 3" xfId="5349" xr:uid="{00000000-0005-0000-0000-000006BC0000}"/>
    <cellStyle name="Normal 9 3 2 2 3 2 3 3 2" xfId="14022" xr:uid="{00000000-0005-0000-0000-000007BC0000}"/>
    <cellStyle name="Normal 9 3 2 2 3 2 3 3 2 2" xfId="31375" xr:uid="{00000000-0005-0000-0000-000008BC0000}"/>
    <cellStyle name="Normal 9 3 2 2 3 2 3 3 2 3" xfId="48721" xr:uid="{00000000-0005-0000-0000-000009BC0000}"/>
    <cellStyle name="Normal 9 3 2 2 3 2 3 3 3" xfId="22702" xr:uid="{00000000-0005-0000-0000-00000ABC0000}"/>
    <cellStyle name="Normal 9 3 2 2 3 2 3 3 4" xfId="40048" xr:uid="{00000000-0005-0000-0000-00000BBC0000}"/>
    <cellStyle name="Normal 9 3 2 2 3 2 3 4" xfId="10396" xr:uid="{00000000-0005-0000-0000-00000CBC0000}"/>
    <cellStyle name="Normal 9 3 2 2 3 2 3 4 2" xfId="27749" xr:uid="{00000000-0005-0000-0000-00000DBC0000}"/>
    <cellStyle name="Normal 9 3 2 2 3 2 3 4 3" xfId="45095" xr:uid="{00000000-0005-0000-0000-00000EBC0000}"/>
    <cellStyle name="Normal 9 3 2 2 3 2 3 5" xfId="19076" xr:uid="{00000000-0005-0000-0000-00000FBC0000}"/>
    <cellStyle name="Normal 9 3 2 2 3 2 3 6" xfId="36422" xr:uid="{00000000-0005-0000-0000-000010BC0000}"/>
    <cellStyle name="Normal 9 3 2 2 3 2 4" xfId="6770" xr:uid="{00000000-0005-0000-0000-000011BC0000}"/>
    <cellStyle name="Normal 9 3 2 2 3 2 4 2" xfId="15443" xr:uid="{00000000-0005-0000-0000-000012BC0000}"/>
    <cellStyle name="Normal 9 3 2 2 3 2 4 2 2" xfId="32796" xr:uid="{00000000-0005-0000-0000-000013BC0000}"/>
    <cellStyle name="Normal 9 3 2 2 3 2 4 2 3" xfId="50142" xr:uid="{00000000-0005-0000-0000-000014BC0000}"/>
    <cellStyle name="Normal 9 3 2 2 3 2 4 3" xfId="24123" xr:uid="{00000000-0005-0000-0000-000015BC0000}"/>
    <cellStyle name="Normal 9 3 2 2 3 2 4 4" xfId="41469" xr:uid="{00000000-0005-0000-0000-000016BC0000}"/>
    <cellStyle name="Normal 9 3 2 2 3 2 5" xfId="3536" xr:uid="{00000000-0005-0000-0000-000017BC0000}"/>
    <cellStyle name="Normal 9 3 2 2 3 2 5 2" xfId="12209" xr:uid="{00000000-0005-0000-0000-000018BC0000}"/>
    <cellStyle name="Normal 9 3 2 2 3 2 5 2 2" xfId="29562" xr:uid="{00000000-0005-0000-0000-000019BC0000}"/>
    <cellStyle name="Normal 9 3 2 2 3 2 5 2 3" xfId="46908" xr:uid="{00000000-0005-0000-0000-00001ABC0000}"/>
    <cellStyle name="Normal 9 3 2 2 3 2 5 3" xfId="20889" xr:uid="{00000000-0005-0000-0000-00001BBC0000}"/>
    <cellStyle name="Normal 9 3 2 2 3 2 5 4" xfId="38235" xr:uid="{00000000-0005-0000-0000-00001CBC0000}"/>
    <cellStyle name="Normal 9 3 2 2 3 2 6" xfId="9661" xr:uid="{00000000-0005-0000-0000-00001DBC0000}"/>
    <cellStyle name="Normal 9 3 2 2 3 2 6 2" xfId="27014" xr:uid="{00000000-0005-0000-0000-00001EBC0000}"/>
    <cellStyle name="Normal 9 3 2 2 3 2 6 3" xfId="44360" xr:uid="{00000000-0005-0000-0000-00001FBC0000}"/>
    <cellStyle name="Normal 9 3 2 2 3 2 7" xfId="18341" xr:uid="{00000000-0005-0000-0000-000020BC0000}"/>
    <cellStyle name="Normal 9 3 2 2 3 2 8" xfId="35687" xr:uid="{00000000-0005-0000-0000-000021BC0000}"/>
    <cellStyle name="Normal 9 3 2 2 3 3" xfId="743" xr:uid="{00000000-0005-0000-0000-000022BC0000}"/>
    <cellStyle name="Normal 9 3 2 2 3 3 2" xfId="2556" xr:uid="{00000000-0005-0000-0000-000023BC0000}"/>
    <cellStyle name="Normal 9 3 2 2 3 3 2 2" xfId="8338" xr:uid="{00000000-0005-0000-0000-000024BC0000}"/>
    <cellStyle name="Normal 9 3 2 2 3 3 2 2 2" xfId="17011" xr:uid="{00000000-0005-0000-0000-000025BC0000}"/>
    <cellStyle name="Normal 9 3 2 2 3 3 2 2 2 2" xfId="34364" xr:uid="{00000000-0005-0000-0000-000026BC0000}"/>
    <cellStyle name="Normal 9 3 2 2 3 3 2 2 2 3" xfId="51710" xr:uid="{00000000-0005-0000-0000-000027BC0000}"/>
    <cellStyle name="Normal 9 3 2 2 3 3 2 2 3" xfId="25691" xr:uid="{00000000-0005-0000-0000-000028BC0000}"/>
    <cellStyle name="Normal 9 3 2 2 3 3 2 2 4" xfId="43037" xr:uid="{00000000-0005-0000-0000-000029BC0000}"/>
    <cellStyle name="Normal 9 3 2 2 3 3 2 3" xfId="5790" xr:uid="{00000000-0005-0000-0000-00002ABC0000}"/>
    <cellStyle name="Normal 9 3 2 2 3 3 2 3 2" xfId="14463" xr:uid="{00000000-0005-0000-0000-00002BBC0000}"/>
    <cellStyle name="Normal 9 3 2 2 3 3 2 3 2 2" xfId="31816" xr:uid="{00000000-0005-0000-0000-00002CBC0000}"/>
    <cellStyle name="Normal 9 3 2 2 3 3 2 3 2 3" xfId="49162" xr:uid="{00000000-0005-0000-0000-00002DBC0000}"/>
    <cellStyle name="Normal 9 3 2 2 3 3 2 3 3" xfId="23143" xr:uid="{00000000-0005-0000-0000-00002EBC0000}"/>
    <cellStyle name="Normal 9 3 2 2 3 3 2 3 4" xfId="40489" xr:uid="{00000000-0005-0000-0000-00002FBC0000}"/>
    <cellStyle name="Normal 9 3 2 2 3 3 2 4" xfId="11229" xr:uid="{00000000-0005-0000-0000-000030BC0000}"/>
    <cellStyle name="Normal 9 3 2 2 3 3 2 4 2" xfId="28582" xr:uid="{00000000-0005-0000-0000-000031BC0000}"/>
    <cellStyle name="Normal 9 3 2 2 3 3 2 4 3" xfId="45928" xr:uid="{00000000-0005-0000-0000-000032BC0000}"/>
    <cellStyle name="Normal 9 3 2 2 3 3 2 5" xfId="19909" xr:uid="{00000000-0005-0000-0000-000033BC0000}"/>
    <cellStyle name="Normal 9 3 2 2 3 3 2 6" xfId="37255" xr:uid="{00000000-0005-0000-0000-000034BC0000}"/>
    <cellStyle name="Normal 9 3 2 2 3 3 3" xfId="6525" xr:uid="{00000000-0005-0000-0000-000035BC0000}"/>
    <cellStyle name="Normal 9 3 2 2 3 3 3 2" xfId="15198" xr:uid="{00000000-0005-0000-0000-000036BC0000}"/>
    <cellStyle name="Normal 9 3 2 2 3 3 3 2 2" xfId="32551" xr:uid="{00000000-0005-0000-0000-000037BC0000}"/>
    <cellStyle name="Normal 9 3 2 2 3 3 3 2 3" xfId="49897" xr:uid="{00000000-0005-0000-0000-000038BC0000}"/>
    <cellStyle name="Normal 9 3 2 2 3 3 3 3" xfId="23878" xr:uid="{00000000-0005-0000-0000-000039BC0000}"/>
    <cellStyle name="Normal 9 3 2 2 3 3 3 4" xfId="41224" xr:uid="{00000000-0005-0000-0000-00003ABC0000}"/>
    <cellStyle name="Normal 9 3 2 2 3 3 4" xfId="4369" xr:uid="{00000000-0005-0000-0000-00003BBC0000}"/>
    <cellStyle name="Normal 9 3 2 2 3 3 4 2" xfId="13042" xr:uid="{00000000-0005-0000-0000-00003CBC0000}"/>
    <cellStyle name="Normal 9 3 2 2 3 3 4 2 2" xfId="30395" xr:uid="{00000000-0005-0000-0000-00003DBC0000}"/>
    <cellStyle name="Normal 9 3 2 2 3 3 4 2 3" xfId="47741" xr:uid="{00000000-0005-0000-0000-00003EBC0000}"/>
    <cellStyle name="Normal 9 3 2 2 3 3 4 3" xfId="21722" xr:uid="{00000000-0005-0000-0000-00003FBC0000}"/>
    <cellStyle name="Normal 9 3 2 2 3 3 4 4" xfId="39068" xr:uid="{00000000-0005-0000-0000-000040BC0000}"/>
    <cellStyle name="Normal 9 3 2 2 3 3 5" xfId="9416" xr:uid="{00000000-0005-0000-0000-000041BC0000}"/>
    <cellStyle name="Normal 9 3 2 2 3 3 5 2" xfId="26769" xr:uid="{00000000-0005-0000-0000-000042BC0000}"/>
    <cellStyle name="Normal 9 3 2 2 3 3 5 3" xfId="44115" xr:uid="{00000000-0005-0000-0000-000043BC0000}"/>
    <cellStyle name="Normal 9 3 2 2 3 3 6" xfId="18096" xr:uid="{00000000-0005-0000-0000-000044BC0000}"/>
    <cellStyle name="Normal 9 3 2 2 3 3 7" xfId="35442" xr:uid="{00000000-0005-0000-0000-000045BC0000}"/>
    <cellStyle name="Normal 9 3 2 2 3 4" xfId="2066" xr:uid="{00000000-0005-0000-0000-000046BC0000}"/>
    <cellStyle name="Normal 9 3 2 2 3 4 2" xfId="7848" xr:uid="{00000000-0005-0000-0000-000047BC0000}"/>
    <cellStyle name="Normal 9 3 2 2 3 4 2 2" xfId="16521" xr:uid="{00000000-0005-0000-0000-000048BC0000}"/>
    <cellStyle name="Normal 9 3 2 2 3 4 2 2 2" xfId="33874" xr:uid="{00000000-0005-0000-0000-000049BC0000}"/>
    <cellStyle name="Normal 9 3 2 2 3 4 2 2 3" xfId="51220" xr:uid="{00000000-0005-0000-0000-00004ABC0000}"/>
    <cellStyle name="Normal 9 3 2 2 3 4 2 3" xfId="25201" xr:uid="{00000000-0005-0000-0000-00004BBC0000}"/>
    <cellStyle name="Normal 9 3 2 2 3 4 2 4" xfId="42547" xr:uid="{00000000-0005-0000-0000-00004CBC0000}"/>
    <cellStyle name="Normal 9 3 2 2 3 4 3" xfId="3879" xr:uid="{00000000-0005-0000-0000-00004DBC0000}"/>
    <cellStyle name="Normal 9 3 2 2 3 4 3 2" xfId="12552" xr:uid="{00000000-0005-0000-0000-00004EBC0000}"/>
    <cellStyle name="Normal 9 3 2 2 3 4 3 2 2" xfId="29905" xr:uid="{00000000-0005-0000-0000-00004FBC0000}"/>
    <cellStyle name="Normal 9 3 2 2 3 4 3 2 3" xfId="47251" xr:uid="{00000000-0005-0000-0000-000050BC0000}"/>
    <cellStyle name="Normal 9 3 2 2 3 4 3 3" xfId="21232" xr:uid="{00000000-0005-0000-0000-000051BC0000}"/>
    <cellStyle name="Normal 9 3 2 2 3 4 3 4" xfId="38578" xr:uid="{00000000-0005-0000-0000-000052BC0000}"/>
    <cellStyle name="Normal 9 3 2 2 3 4 4" xfId="10739" xr:uid="{00000000-0005-0000-0000-000053BC0000}"/>
    <cellStyle name="Normal 9 3 2 2 3 4 4 2" xfId="28092" xr:uid="{00000000-0005-0000-0000-000054BC0000}"/>
    <cellStyle name="Normal 9 3 2 2 3 4 4 3" xfId="45438" xr:uid="{00000000-0005-0000-0000-000055BC0000}"/>
    <cellStyle name="Normal 9 3 2 2 3 4 5" xfId="19419" xr:uid="{00000000-0005-0000-0000-000056BC0000}"/>
    <cellStyle name="Normal 9 3 2 2 3 4 6" xfId="36765" xr:uid="{00000000-0005-0000-0000-000057BC0000}"/>
    <cellStyle name="Normal 9 3 2 2 3 5" xfId="1478" xr:uid="{00000000-0005-0000-0000-000058BC0000}"/>
    <cellStyle name="Normal 9 3 2 2 3 5 2" xfId="7260" xr:uid="{00000000-0005-0000-0000-000059BC0000}"/>
    <cellStyle name="Normal 9 3 2 2 3 5 2 2" xfId="15933" xr:uid="{00000000-0005-0000-0000-00005ABC0000}"/>
    <cellStyle name="Normal 9 3 2 2 3 5 2 2 2" xfId="33286" xr:uid="{00000000-0005-0000-0000-00005BBC0000}"/>
    <cellStyle name="Normal 9 3 2 2 3 5 2 2 3" xfId="50632" xr:uid="{00000000-0005-0000-0000-00005CBC0000}"/>
    <cellStyle name="Normal 9 3 2 2 3 5 2 3" xfId="24613" xr:uid="{00000000-0005-0000-0000-00005DBC0000}"/>
    <cellStyle name="Normal 9 3 2 2 3 5 2 4" xfId="41959" xr:uid="{00000000-0005-0000-0000-00005EBC0000}"/>
    <cellStyle name="Normal 9 3 2 2 3 5 3" xfId="5104" xr:uid="{00000000-0005-0000-0000-00005FBC0000}"/>
    <cellStyle name="Normal 9 3 2 2 3 5 3 2" xfId="13777" xr:uid="{00000000-0005-0000-0000-000060BC0000}"/>
    <cellStyle name="Normal 9 3 2 2 3 5 3 2 2" xfId="31130" xr:uid="{00000000-0005-0000-0000-000061BC0000}"/>
    <cellStyle name="Normal 9 3 2 2 3 5 3 2 3" xfId="48476" xr:uid="{00000000-0005-0000-0000-000062BC0000}"/>
    <cellStyle name="Normal 9 3 2 2 3 5 3 3" xfId="22457" xr:uid="{00000000-0005-0000-0000-000063BC0000}"/>
    <cellStyle name="Normal 9 3 2 2 3 5 3 4" xfId="39803" xr:uid="{00000000-0005-0000-0000-000064BC0000}"/>
    <cellStyle name="Normal 9 3 2 2 3 5 4" xfId="10151" xr:uid="{00000000-0005-0000-0000-000065BC0000}"/>
    <cellStyle name="Normal 9 3 2 2 3 5 4 2" xfId="27504" xr:uid="{00000000-0005-0000-0000-000066BC0000}"/>
    <cellStyle name="Normal 9 3 2 2 3 5 4 3" xfId="44850" xr:uid="{00000000-0005-0000-0000-000067BC0000}"/>
    <cellStyle name="Normal 9 3 2 2 3 5 5" xfId="18831" xr:uid="{00000000-0005-0000-0000-000068BC0000}"/>
    <cellStyle name="Normal 9 3 2 2 3 5 6" xfId="36177" xr:uid="{00000000-0005-0000-0000-000069BC0000}"/>
    <cellStyle name="Normal 9 3 2 2 3 6" xfId="6035" xr:uid="{00000000-0005-0000-0000-00006ABC0000}"/>
    <cellStyle name="Normal 9 3 2 2 3 6 2" xfId="14708" xr:uid="{00000000-0005-0000-0000-00006BBC0000}"/>
    <cellStyle name="Normal 9 3 2 2 3 6 2 2" xfId="32061" xr:uid="{00000000-0005-0000-0000-00006CBC0000}"/>
    <cellStyle name="Normal 9 3 2 2 3 6 2 3" xfId="49407" xr:uid="{00000000-0005-0000-0000-00006DBC0000}"/>
    <cellStyle name="Normal 9 3 2 2 3 6 3" xfId="23388" xr:uid="{00000000-0005-0000-0000-00006EBC0000}"/>
    <cellStyle name="Normal 9 3 2 2 3 6 4" xfId="40734" xr:uid="{00000000-0005-0000-0000-00006FBC0000}"/>
    <cellStyle name="Normal 9 3 2 2 3 7" xfId="3291" xr:uid="{00000000-0005-0000-0000-000070BC0000}"/>
    <cellStyle name="Normal 9 3 2 2 3 7 2" xfId="11964" xr:uid="{00000000-0005-0000-0000-000071BC0000}"/>
    <cellStyle name="Normal 9 3 2 2 3 7 2 2" xfId="29317" xr:uid="{00000000-0005-0000-0000-000072BC0000}"/>
    <cellStyle name="Normal 9 3 2 2 3 7 2 3" xfId="46663" xr:uid="{00000000-0005-0000-0000-000073BC0000}"/>
    <cellStyle name="Normal 9 3 2 2 3 7 3" xfId="20644" xr:uid="{00000000-0005-0000-0000-000074BC0000}"/>
    <cellStyle name="Normal 9 3 2 2 3 7 4" xfId="37990" xr:uid="{00000000-0005-0000-0000-000075BC0000}"/>
    <cellStyle name="Normal 9 3 2 2 3 8" xfId="8926" xr:uid="{00000000-0005-0000-0000-000076BC0000}"/>
    <cellStyle name="Normal 9 3 2 2 3 8 2" xfId="26279" xr:uid="{00000000-0005-0000-0000-000077BC0000}"/>
    <cellStyle name="Normal 9 3 2 2 3 8 3" xfId="43625" xr:uid="{00000000-0005-0000-0000-000078BC0000}"/>
    <cellStyle name="Normal 9 3 2 2 3 9" xfId="17606" xr:uid="{00000000-0005-0000-0000-000079BC0000}"/>
    <cellStyle name="Normal 9 3 2 2 4" xfId="841" xr:uid="{00000000-0005-0000-0000-00007ABC0000}"/>
    <cellStyle name="Normal 9 3 2 2 4 2" xfId="2654" xr:uid="{00000000-0005-0000-0000-00007BBC0000}"/>
    <cellStyle name="Normal 9 3 2 2 4 2 2" xfId="8436" xr:uid="{00000000-0005-0000-0000-00007CBC0000}"/>
    <cellStyle name="Normal 9 3 2 2 4 2 2 2" xfId="17109" xr:uid="{00000000-0005-0000-0000-00007DBC0000}"/>
    <cellStyle name="Normal 9 3 2 2 4 2 2 2 2" xfId="34462" xr:uid="{00000000-0005-0000-0000-00007EBC0000}"/>
    <cellStyle name="Normal 9 3 2 2 4 2 2 2 3" xfId="51808" xr:uid="{00000000-0005-0000-0000-00007FBC0000}"/>
    <cellStyle name="Normal 9 3 2 2 4 2 2 3" xfId="25789" xr:uid="{00000000-0005-0000-0000-000080BC0000}"/>
    <cellStyle name="Normal 9 3 2 2 4 2 2 4" xfId="43135" xr:uid="{00000000-0005-0000-0000-000081BC0000}"/>
    <cellStyle name="Normal 9 3 2 2 4 2 3" xfId="4467" xr:uid="{00000000-0005-0000-0000-000082BC0000}"/>
    <cellStyle name="Normal 9 3 2 2 4 2 3 2" xfId="13140" xr:uid="{00000000-0005-0000-0000-000083BC0000}"/>
    <cellStyle name="Normal 9 3 2 2 4 2 3 2 2" xfId="30493" xr:uid="{00000000-0005-0000-0000-000084BC0000}"/>
    <cellStyle name="Normal 9 3 2 2 4 2 3 2 3" xfId="47839" xr:uid="{00000000-0005-0000-0000-000085BC0000}"/>
    <cellStyle name="Normal 9 3 2 2 4 2 3 3" xfId="21820" xr:uid="{00000000-0005-0000-0000-000086BC0000}"/>
    <cellStyle name="Normal 9 3 2 2 4 2 3 4" xfId="39166" xr:uid="{00000000-0005-0000-0000-000087BC0000}"/>
    <cellStyle name="Normal 9 3 2 2 4 2 4" xfId="11327" xr:uid="{00000000-0005-0000-0000-000088BC0000}"/>
    <cellStyle name="Normal 9 3 2 2 4 2 4 2" xfId="28680" xr:uid="{00000000-0005-0000-0000-000089BC0000}"/>
    <cellStyle name="Normal 9 3 2 2 4 2 4 3" xfId="46026" xr:uid="{00000000-0005-0000-0000-00008ABC0000}"/>
    <cellStyle name="Normal 9 3 2 2 4 2 5" xfId="20007" xr:uid="{00000000-0005-0000-0000-00008BBC0000}"/>
    <cellStyle name="Normal 9 3 2 2 4 2 6" xfId="37353" xr:uid="{00000000-0005-0000-0000-00008CBC0000}"/>
    <cellStyle name="Normal 9 3 2 2 4 3" xfId="1576" xr:uid="{00000000-0005-0000-0000-00008DBC0000}"/>
    <cellStyle name="Normal 9 3 2 2 4 3 2" xfId="7358" xr:uid="{00000000-0005-0000-0000-00008EBC0000}"/>
    <cellStyle name="Normal 9 3 2 2 4 3 2 2" xfId="16031" xr:uid="{00000000-0005-0000-0000-00008FBC0000}"/>
    <cellStyle name="Normal 9 3 2 2 4 3 2 2 2" xfId="33384" xr:uid="{00000000-0005-0000-0000-000090BC0000}"/>
    <cellStyle name="Normal 9 3 2 2 4 3 2 2 3" xfId="50730" xr:uid="{00000000-0005-0000-0000-000091BC0000}"/>
    <cellStyle name="Normal 9 3 2 2 4 3 2 3" xfId="24711" xr:uid="{00000000-0005-0000-0000-000092BC0000}"/>
    <cellStyle name="Normal 9 3 2 2 4 3 2 4" xfId="42057" xr:uid="{00000000-0005-0000-0000-000093BC0000}"/>
    <cellStyle name="Normal 9 3 2 2 4 3 3" xfId="5202" xr:uid="{00000000-0005-0000-0000-000094BC0000}"/>
    <cellStyle name="Normal 9 3 2 2 4 3 3 2" xfId="13875" xr:uid="{00000000-0005-0000-0000-000095BC0000}"/>
    <cellStyle name="Normal 9 3 2 2 4 3 3 2 2" xfId="31228" xr:uid="{00000000-0005-0000-0000-000096BC0000}"/>
    <cellStyle name="Normal 9 3 2 2 4 3 3 2 3" xfId="48574" xr:uid="{00000000-0005-0000-0000-000097BC0000}"/>
    <cellStyle name="Normal 9 3 2 2 4 3 3 3" xfId="22555" xr:uid="{00000000-0005-0000-0000-000098BC0000}"/>
    <cellStyle name="Normal 9 3 2 2 4 3 3 4" xfId="39901" xr:uid="{00000000-0005-0000-0000-000099BC0000}"/>
    <cellStyle name="Normal 9 3 2 2 4 3 4" xfId="10249" xr:uid="{00000000-0005-0000-0000-00009ABC0000}"/>
    <cellStyle name="Normal 9 3 2 2 4 3 4 2" xfId="27602" xr:uid="{00000000-0005-0000-0000-00009BBC0000}"/>
    <cellStyle name="Normal 9 3 2 2 4 3 4 3" xfId="44948" xr:uid="{00000000-0005-0000-0000-00009CBC0000}"/>
    <cellStyle name="Normal 9 3 2 2 4 3 5" xfId="18929" xr:uid="{00000000-0005-0000-0000-00009DBC0000}"/>
    <cellStyle name="Normal 9 3 2 2 4 3 6" xfId="36275" xr:uid="{00000000-0005-0000-0000-00009EBC0000}"/>
    <cellStyle name="Normal 9 3 2 2 4 4" xfId="6623" xr:uid="{00000000-0005-0000-0000-00009FBC0000}"/>
    <cellStyle name="Normal 9 3 2 2 4 4 2" xfId="15296" xr:uid="{00000000-0005-0000-0000-0000A0BC0000}"/>
    <cellStyle name="Normal 9 3 2 2 4 4 2 2" xfId="32649" xr:uid="{00000000-0005-0000-0000-0000A1BC0000}"/>
    <cellStyle name="Normal 9 3 2 2 4 4 2 3" xfId="49995" xr:uid="{00000000-0005-0000-0000-0000A2BC0000}"/>
    <cellStyle name="Normal 9 3 2 2 4 4 3" xfId="23976" xr:uid="{00000000-0005-0000-0000-0000A3BC0000}"/>
    <cellStyle name="Normal 9 3 2 2 4 4 4" xfId="41322" xr:uid="{00000000-0005-0000-0000-0000A4BC0000}"/>
    <cellStyle name="Normal 9 3 2 2 4 5" xfId="3389" xr:uid="{00000000-0005-0000-0000-0000A5BC0000}"/>
    <cellStyle name="Normal 9 3 2 2 4 5 2" xfId="12062" xr:uid="{00000000-0005-0000-0000-0000A6BC0000}"/>
    <cellStyle name="Normal 9 3 2 2 4 5 2 2" xfId="29415" xr:uid="{00000000-0005-0000-0000-0000A7BC0000}"/>
    <cellStyle name="Normal 9 3 2 2 4 5 2 3" xfId="46761" xr:uid="{00000000-0005-0000-0000-0000A8BC0000}"/>
    <cellStyle name="Normal 9 3 2 2 4 5 3" xfId="20742" xr:uid="{00000000-0005-0000-0000-0000A9BC0000}"/>
    <cellStyle name="Normal 9 3 2 2 4 5 4" xfId="38088" xr:uid="{00000000-0005-0000-0000-0000AABC0000}"/>
    <cellStyle name="Normal 9 3 2 2 4 6" xfId="9514" xr:uid="{00000000-0005-0000-0000-0000ABBC0000}"/>
    <cellStyle name="Normal 9 3 2 2 4 6 2" xfId="26867" xr:uid="{00000000-0005-0000-0000-0000ACBC0000}"/>
    <cellStyle name="Normal 9 3 2 2 4 6 3" xfId="44213" xr:uid="{00000000-0005-0000-0000-0000ADBC0000}"/>
    <cellStyle name="Normal 9 3 2 2 4 7" xfId="18194" xr:uid="{00000000-0005-0000-0000-0000AEBC0000}"/>
    <cellStyle name="Normal 9 3 2 2 4 8" xfId="35540" xr:uid="{00000000-0005-0000-0000-0000AFBC0000}"/>
    <cellStyle name="Normal 9 3 2 2 5" xfId="498" xr:uid="{00000000-0005-0000-0000-0000B0BC0000}"/>
    <cellStyle name="Normal 9 3 2 2 5 2" xfId="2311" xr:uid="{00000000-0005-0000-0000-0000B1BC0000}"/>
    <cellStyle name="Normal 9 3 2 2 5 2 2" xfId="8093" xr:uid="{00000000-0005-0000-0000-0000B2BC0000}"/>
    <cellStyle name="Normal 9 3 2 2 5 2 2 2" xfId="16766" xr:uid="{00000000-0005-0000-0000-0000B3BC0000}"/>
    <cellStyle name="Normal 9 3 2 2 5 2 2 2 2" xfId="34119" xr:uid="{00000000-0005-0000-0000-0000B4BC0000}"/>
    <cellStyle name="Normal 9 3 2 2 5 2 2 2 3" xfId="51465" xr:uid="{00000000-0005-0000-0000-0000B5BC0000}"/>
    <cellStyle name="Normal 9 3 2 2 5 2 2 3" xfId="25446" xr:uid="{00000000-0005-0000-0000-0000B6BC0000}"/>
    <cellStyle name="Normal 9 3 2 2 5 2 2 4" xfId="42792" xr:uid="{00000000-0005-0000-0000-0000B7BC0000}"/>
    <cellStyle name="Normal 9 3 2 2 5 2 3" xfId="5594" xr:uid="{00000000-0005-0000-0000-0000B8BC0000}"/>
    <cellStyle name="Normal 9 3 2 2 5 2 3 2" xfId="14267" xr:uid="{00000000-0005-0000-0000-0000B9BC0000}"/>
    <cellStyle name="Normal 9 3 2 2 5 2 3 2 2" xfId="31620" xr:uid="{00000000-0005-0000-0000-0000BABC0000}"/>
    <cellStyle name="Normal 9 3 2 2 5 2 3 2 3" xfId="48966" xr:uid="{00000000-0005-0000-0000-0000BBBC0000}"/>
    <cellStyle name="Normal 9 3 2 2 5 2 3 3" xfId="22947" xr:uid="{00000000-0005-0000-0000-0000BCBC0000}"/>
    <cellStyle name="Normal 9 3 2 2 5 2 3 4" xfId="40293" xr:uid="{00000000-0005-0000-0000-0000BDBC0000}"/>
    <cellStyle name="Normal 9 3 2 2 5 2 4" xfId="10984" xr:uid="{00000000-0005-0000-0000-0000BEBC0000}"/>
    <cellStyle name="Normal 9 3 2 2 5 2 4 2" xfId="28337" xr:uid="{00000000-0005-0000-0000-0000BFBC0000}"/>
    <cellStyle name="Normal 9 3 2 2 5 2 4 3" xfId="45683" xr:uid="{00000000-0005-0000-0000-0000C0BC0000}"/>
    <cellStyle name="Normal 9 3 2 2 5 2 5" xfId="19664" xr:uid="{00000000-0005-0000-0000-0000C1BC0000}"/>
    <cellStyle name="Normal 9 3 2 2 5 2 6" xfId="37010" xr:uid="{00000000-0005-0000-0000-0000C2BC0000}"/>
    <cellStyle name="Normal 9 3 2 2 5 3" xfId="6280" xr:uid="{00000000-0005-0000-0000-0000C3BC0000}"/>
    <cellStyle name="Normal 9 3 2 2 5 3 2" xfId="14953" xr:uid="{00000000-0005-0000-0000-0000C4BC0000}"/>
    <cellStyle name="Normal 9 3 2 2 5 3 2 2" xfId="32306" xr:uid="{00000000-0005-0000-0000-0000C5BC0000}"/>
    <cellStyle name="Normal 9 3 2 2 5 3 2 3" xfId="49652" xr:uid="{00000000-0005-0000-0000-0000C6BC0000}"/>
    <cellStyle name="Normal 9 3 2 2 5 3 3" xfId="23633" xr:uid="{00000000-0005-0000-0000-0000C7BC0000}"/>
    <cellStyle name="Normal 9 3 2 2 5 3 4" xfId="40979" xr:uid="{00000000-0005-0000-0000-0000C8BC0000}"/>
    <cellStyle name="Normal 9 3 2 2 5 4" xfId="4124" xr:uid="{00000000-0005-0000-0000-0000C9BC0000}"/>
    <cellStyle name="Normal 9 3 2 2 5 4 2" xfId="12797" xr:uid="{00000000-0005-0000-0000-0000CABC0000}"/>
    <cellStyle name="Normal 9 3 2 2 5 4 2 2" xfId="30150" xr:uid="{00000000-0005-0000-0000-0000CBBC0000}"/>
    <cellStyle name="Normal 9 3 2 2 5 4 2 3" xfId="47496" xr:uid="{00000000-0005-0000-0000-0000CCBC0000}"/>
    <cellStyle name="Normal 9 3 2 2 5 4 3" xfId="21477" xr:uid="{00000000-0005-0000-0000-0000CDBC0000}"/>
    <cellStyle name="Normal 9 3 2 2 5 4 4" xfId="38823" xr:uid="{00000000-0005-0000-0000-0000CEBC0000}"/>
    <cellStyle name="Normal 9 3 2 2 5 5" xfId="9171" xr:uid="{00000000-0005-0000-0000-0000CFBC0000}"/>
    <cellStyle name="Normal 9 3 2 2 5 5 2" xfId="26524" xr:uid="{00000000-0005-0000-0000-0000D0BC0000}"/>
    <cellStyle name="Normal 9 3 2 2 5 5 3" xfId="43870" xr:uid="{00000000-0005-0000-0000-0000D1BC0000}"/>
    <cellStyle name="Normal 9 3 2 2 5 6" xfId="17851" xr:uid="{00000000-0005-0000-0000-0000D2BC0000}"/>
    <cellStyle name="Normal 9 3 2 2 5 7" xfId="35197" xr:uid="{00000000-0005-0000-0000-0000D3BC0000}"/>
    <cellStyle name="Normal 9 3 2 2 6" xfId="1919" xr:uid="{00000000-0005-0000-0000-0000D4BC0000}"/>
    <cellStyle name="Normal 9 3 2 2 6 2" xfId="7701" xr:uid="{00000000-0005-0000-0000-0000D5BC0000}"/>
    <cellStyle name="Normal 9 3 2 2 6 2 2" xfId="16374" xr:uid="{00000000-0005-0000-0000-0000D6BC0000}"/>
    <cellStyle name="Normal 9 3 2 2 6 2 2 2" xfId="33727" xr:uid="{00000000-0005-0000-0000-0000D7BC0000}"/>
    <cellStyle name="Normal 9 3 2 2 6 2 2 3" xfId="51073" xr:uid="{00000000-0005-0000-0000-0000D8BC0000}"/>
    <cellStyle name="Normal 9 3 2 2 6 2 3" xfId="25054" xr:uid="{00000000-0005-0000-0000-0000D9BC0000}"/>
    <cellStyle name="Normal 9 3 2 2 6 2 4" xfId="42400" xr:uid="{00000000-0005-0000-0000-0000DABC0000}"/>
    <cellStyle name="Normal 9 3 2 2 6 3" xfId="3732" xr:uid="{00000000-0005-0000-0000-0000DBBC0000}"/>
    <cellStyle name="Normal 9 3 2 2 6 3 2" xfId="12405" xr:uid="{00000000-0005-0000-0000-0000DCBC0000}"/>
    <cellStyle name="Normal 9 3 2 2 6 3 2 2" xfId="29758" xr:uid="{00000000-0005-0000-0000-0000DDBC0000}"/>
    <cellStyle name="Normal 9 3 2 2 6 3 2 3" xfId="47104" xr:uid="{00000000-0005-0000-0000-0000DEBC0000}"/>
    <cellStyle name="Normal 9 3 2 2 6 3 3" xfId="21085" xr:uid="{00000000-0005-0000-0000-0000DFBC0000}"/>
    <cellStyle name="Normal 9 3 2 2 6 3 4" xfId="38431" xr:uid="{00000000-0005-0000-0000-0000E0BC0000}"/>
    <cellStyle name="Normal 9 3 2 2 6 4" xfId="10592" xr:uid="{00000000-0005-0000-0000-0000E1BC0000}"/>
    <cellStyle name="Normal 9 3 2 2 6 4 2" xfId="27945" xr:uid="{00000000-0005-0000-0000-0000E2BC0000}"/>
    <cellStyle name="Normal 9 3 2 2 6 4 3" xfId="45291" xr:uid="{00000000-0005-0000-0000-0000E3BC0000}"/>
    <cellStyle name="Normal 9 3 2 2 6 5" xfId="19272" xr:uid="{00000000-0005-0000-0000-0000E4BC0000}"/>
    <cellStyle name="Normal 9 3 2 2 6 6" xfId="36618" xr:uid="{00000000-0005-0000-0000-0000E5BC0000}"/>
    <cellStyle name="Normal 9 3 2 2 7" xfId="1233" xr:uid="{00000000-0005-0000-0000-0000E6BC0000}"/>
    <cellStyle name="Normal 9 3 2 2 7 2" xfId="7015" xr:uid="{00000000-0005-0000-0000-0000E7BC0000}"/>
    <cellStyle name="Normal 9 3 2 2 7 2 2" xfId="15688" xr:uid="{00000000-0005-0000-0000-0000E8BC0000}"/>
    <cellStyle name="Normal 9 3 2 2 7 2 2 2" xfId="33041" xr:uid="{00000000-0005-0000-0000-0000E9BC0000}"/>
    <cellStyle name="Normal 9 3 2 2 7 2 2 3" xfId="50387" xr:uid="{00000000-0005-0000-0000-0000EABC0000}"/>
    <cellStyle name="Normal 9 3 2 2 7 2 3" xfId="24368" xr:uid="{00000000-0005-0000-0000-0000EBBC0000}"/>
    <cellStyle name="Normal 9 3 2 2 7 2 4" xfId="41714" xr:uid="{00000000-0005-0000-0000-0000ECBC0000}"/>
    <cellStyle name="Normal 9 3 2 2 7 3" xfId="4859" xr:uid="{00000000-0005-0000-0000-0000EDBC0000}"/>
    <cellStyle name="Normal 9 3 2 2 7 3 2" xfId="13532" xr:uid="{00000000-0005-0000-0000-0000EEBC0000}"/>
    <cellStyle name="Normal 9 3 2 2 7 3 2 2" xfId="30885" xr:uid="{00000000-0005-0000-0000-0000EFBC0000}"/>
    <cellStyle name="Normal 9 3 2 2 7 3 2 3" xfId="48231" xr:uid="{00000000-0005-0000-0000-0000F0BC0000}"/>
    <cellStyle name="Normal 9 3 2 2 7 3 3" xfId="22212" xr:uid="{00000000-0005-0000-0000-0000F1BC0000}"/>
    <cellStyle name="Normal 9 3 2 2 7 3 4" xfId="39558" xr:uid="{00000000-0005-0000-0000-0000F2BC0000}"/>
    <cellStyle name="Normal 9 3 2 2 7 4" xfId="9906" xr:uid="{00000000-0005-0000-0000-0000F3BC0000}"/>
    <cellStyle name="Normal 9 3 2 2 7 4 2" xfId="27259" xr:uid="{00000000-0005-0000-0000-0000F4BC0000}"/>
    <cellStyle name="Normal 9 3 2 2 7 4 3" xfId="44605" xr:uid="{00000000-0005-0000-0000-0000F5BC0000}"/>
    <cellStyle name="Normal 9 3 2 2 7 5" xfId="18586" xr:uid="{00000000-0005-0000-0000-0000F6BC0000}"/>
    <cellStyle name="Normal 9 3 2 2 7 6" xfId="35932" xr:uid="{00000000-0005-0000-0000-0000F7BC0000}"/>
    <cellStyle name="Normal 9 3 2 2 8" xfId="5888" xr:uid="{00000000-0005-0000-0000-0000F8BC0000}"/>
    <cellStyle name="Normal 9 3 2 2 8 2" xfId="14561" xr:uid="{00000000-0005-0000-0000-0000F9BC0000}"/>
    <cellStyle name="Normal 9 3 2 2 8 2 2" xfId="31914" xr:uid="{00000000-0005-0000-0000-0000FABC0000}"/>
    <cellStyle name="Normal 9 3 2 2 8 2 3" xfId="49260" xr:uid="{00000000-0005-0000-0000-0000FBBC0000}"/>
    <cellStyle name="Normal 9 3 2 2 8 3" xfId="23241" xr:uid="{00000000-0005-0000-0000-0000FCBC0000}"/>
    <cellStyle name="Normal 9 3 2 2 8 4" xfId="40587" xr:uid="{00000000-0005-0000-0000-0000FDBC0000}"/>
    <cellStyle name="Normal 9 3 2 2 9" xfId="3046" xr:uid="{00000000-0005-0000-0000-0000FEBC0000}"/>
    <cellStyle name="Normal 9 3 2 2 9 2" xfId="11719" xr:uid="{00000000-0005-0000-0000-0000FFBC0000}"/>
    <cellStyle name="Normal 9 3 2 2 9 2 2" xfId="29072" xr:uid="{00000000-0005-0000-0000-000000BD0000}"/>
    <cellStyle name="Normal 9 3 2 2 9 2 3" xfId="46418" xr:uid="{00000000-0005-0000-0000-000001BD0000}"/>
    <cellStyle name="Normal 9 3 2 2 9 3" xfId="20399" xr:uid="{00000000-0005-0000-0000-000002BD0000}"/>
    <cellStyle name="Normal 9 3 2 2 9 4" xfId="37745" xr:uid="{00000000-0005-0000-0000-000003BD0000}"/>
    <cellStyle name="Normal 9 3 2 3" xfId="204" xr:uid="{00000000-0005-0000-0000-000004BD0000}"/>
    <cellStyle name="Normal 9 3 2 3 10" xfId="17557" xr:uid="{00000000-0005-0000-0000-000005BD0000}"/>
    <cellStyle name="Normal 9 3 2 3 11" xfId="34903" xr:uid="{00000000-0005-0000-0000-000006BD0000}"/>
    <cellStyle name="Normal 9 3 2 3 2" xfId="694" xr:uid="{00000000-0005-0000-0000-000007BD0000}"/>
    <cellStyle name="Normal 9 3 2 3 2 2" xfId="2507" xr:uid="{00000000-0005-0000-0000-000008BD0000}"/>
    <cellStyle name="Normal 9 3 2 3 2 2 2" xfId="8289" xr:uid="{00000000-0005-0000-0000-000009BD0000}"/>
    <cellStyle name="Normal 9 3 2 3 2 2 2 2" xfId="16962" xr:uid="{00000000-0005-0000-0000-00000ABD0000}"/>
    <cellStyle name="Normal 9 3 2 3 2 2 2 2 2" xfId="34315" xr:uid="{00000000-0005-0000-0000-00000BBD0000}"/>
    <cellStyle name="Normal 9 3 2 3 2 2 2 2 3" xfId="51661" xr:uid="{00000000-0005-0000-0000-00000CBD0000}"/>
    <cellStyle name="Normal 9 3 2 3 2 2 2 3" xfId="25642" xr:uid="{00000000-0005-0000-0000-00000DBD0000}"/>
    <cellStyle name="Normal 9 3 2 3 2 2 2 4" xfId="42988" xr:uid="{00000000-0005-0000-0000-00000EBD0000}"/>
    <cellStyle name="Normal 9 3 2 3 2 2 3" xfId="4320" xr:uid="{00000000-0005-0000-0000-00000FBD0000}"/>
    <cellStyle name="Normal 9 3 2 3 2 2 3 2" xfId="12993" xr:uid="{00000000-0005-0000-0000-000010BD0000}"/>
    <cellStyle name="Normal 9 3 2 3 2 2 3 2 2" xfId="30346" xr:uid="{00000000-0005-0000-0000-000011BD0000}"/>
    <cellStyle name="Normal 9 3 2 3 2 2 3 2 3" xfId="47692" xr:uid="{00000000-0005-0000-0000-000012BD0000}"/>
    <cellStyle name="Normal 9 3 2 3 2 2 3 3" xfId="21673" xr:uid="{00000000-0005-0000-0000-000013BD0000}"/>
    <cellStyle name="Normal 9 3 2 3 2 2 3 4" xfId="39019" xr:uid="{00000000-0005-0000-0000-000014BD0000}"/>
    <cellStyle name="Normal 9 3 2 3 2 2 4" xfId="11180" xr:uid="{00000000-0005-0000-0000-000015BD0000}"/>
    <cellStyle name="Normal 9 3 2 3 2 2 4 2" xfId="28533" xr:uid="{00000000-0005-0000-0000-000016BD0000}"/>
    <cellStyle name="Normal 9 3 2 3 2 2 4 3" xfId="45879" xr:uid="{00000000-0005-0000-0000-000017BD0000}"/>
    <cellStyle name="Normal 9 3 2 3 2 2 5" xfId="19860" xr:uid="{00000000-0005-0000-0000-000018BD0000}"/>
    <cellStyle name="Normal 9 3 2 3 2 2 6" xfId="37206" xr:uid="{00000000-0005-0000-0000-000019BD0000}"/>
    <cellStyle name="Normal 9 3 2 3 2 3" xfId="1429" xr:uid="{00000000-0005-0000-0000-00001ABD0000}"/>
    <cellStyle name="Normal 9 3 2 3 2 3 2" xfId="7211" xr:uid="{00000000-0005-0000-0000-00001BBD0000}"/>
    <cellStyle name="Normal 9 3 2 3 2 3 2 2" xfId="15884" xr:uid="{00000000-0005-0000-0000-00001CBD0000}"/>
    <cellStyle name="Normal 9 3 2 3 2 3 2 2 2" xfId="33237" xr:uid="{00000000-0005-0000-0000-00001DBD0000}"/>
    <cellStyle name="Normal 9 3 2 3 2 3 2 2 3" xfId="50583" xr:uid="{00000000-0005-0000-0000-00001EBD0000}"/>
    <cellStyle name="Normal 9 3 2 3 2 3 2 3" xfId="24564" xr:uid="{00000000-0005-0000-0000-00001FBD0000}"/>
    <cellStyle name="Normal 9 3 2 3 2 3 2 4" xfId="41910" xr:uid="{00000000-0005-0000-0000-000020BD0000}"/>
    <cellStyle name="Normal 9 3 2 3 2 3 3" xfId="5055" xr:uid="{00000000-0005-0000-0000-000021BD0000}"/>
    <cellStyle name="Normal 9 3 2 3 2 3 3 2" xfId="13728" xr:uid="{00000000-0005-0000-0000-000022BD0000}"/>
    <cellStyle name="Normal 9 3 2 3 2 3 3 2 2" xfId="31081" xr:uid="{00000000-0005-0000-0000-000023BD0000}"/>
    <cellStyle name="Normal 9 3 2 3 2 3 3 2 3" xfId="48427" xr:uid="{00000000-0005-0000-0000-000024BD0000}"/>
    <cellStyle name="Normal 9 3 2 3 2 3 3 3" xfId="22408" xr:uid="{00000000-0005-0000-0000-000025BD0000}"/>
    <cellStyle name="Normal 9 3 2 3 2 3 3 4" xfId="39754" xr:uid="{00000000-0005-0000-0000-000026BD0000}"/>
    <cellStyle name="Normal 9 3 2 3 2 3 4" xfId="10102" xr:uid="{00000000-0005-0000-0000-000027BD0000}"/>
    <cellStyle name="Normal 9 3 2 3 2 3 4 2" xfId="27455" xr:uid="{00000000-0005-0000-0000-000028BD0000}"/>
    <cellStyle name="Normal 9 3 2 3 2 3 4 3" xfId="44801" xr:uid="{00000000-0005-0000-0000-000029BD0000}"/>
    <cellStyle name="Normal 9 3 2 3 2 3 5" xfId="18782" xr:uid="{00000000-0005-0000-0000-00002ABD0000}"/>
    <cellStyle name="Normal 9 3 2 3 2 3 6" xfId="36128" xr:uid="{00000000-0005-0000-0000-00002BBD0000}"/>
    <cellStyle name="Normal 9 3 2 3 2 4" xfId="6476" xr:uid="{00000000-0005-0000-0000-00002CBD0000}"/>
    <cellStyle name="Normal 9 3 2 3 2 4 2" xfId="15149" xr:uid="{00000000-0005-0000-0000-00002DBD0000}"/>
    <cellStyle name="Normal 9 3 2 3 2 4 2 2" xfId="32502" xr:uid="{00000000-0005-0000-0000-00002EBD0000}"/>
    <cellStyle name="Normal 9 3 2 3 2 4 2 3" xfId="49848" xr:uid="{00000000-0005-0000-0000-00002FBD0000}"/>
    <cellStyle name="Normal 9 3 2 3 2 4 3" xfId="23829" xr:uid="{00000000-0005-0000-0000-000030BD0000}"/>
    <cellStyle name="Normal 9 3 2 3 2 4 4" xfId="41175" xr:uid="{00000000-0005-0000-0000-000031BD0000}"/>
    <cellStyle name="Normal 9 3 2 3 2 5" xfId="3242" xr:uid="{00000000-0005-0000-0000-000032BD0000}"/>
    <cellStyle name="Normal 9 3 2 3 2 5 2" xfId="11915" xr:uid="{00000000-0005-0000-0000-000033BD0000}"/>
    <cellStyle name="Normal 9 3 2 3 2 5 2 2" xfId="29268" xr:uid="{00000000-0005-0000-0000-000034BD0000}"/>
    <cellStyle name="Normal 9 3 2 3 2 5 2 3" xfId="46614" xr:uid="{00000000-0005-0000-0000-000035BD0000}"/>
    <cellStyle name="Normal 9 3 2 3 2 5 3" xfId="20595" xr:uid="{00000000-0005-0000-0000-000036BD0000}"/>
    <cellStyle name="Normal 9 3 2 3 2 5 4" xfId="37941" xr:uid="{00000000-0005-0000-0000-000037BD0000}"/>
    <cellStyle name="Normal 9 3 2 3 2 6" xfId="9367" xr:uid="{00000000-0005-0000-0000-000038BD0000}"/>
    <cellStyle name="Normal 9 3 2 3 2 6 2" xfId="26720" xr:uid="{00000000-0005-0000-0000-000039BD0000}"/>
    <cellStyle name="Normal 9 3 2 3 2 6 3" xfId="44066" xr:uid="{00000000-0005-0000-0000-00003ABD0000}"/>
    <cellStyle name="Normal 9 3 2 3 2 7" xfId="18047" xr:uid="{00000000-0005-0000-0000-00003BBD0000}"/>
    <cellStyle name="Normal 9 3 2 3 2 8" xfId="35393" xr:uid="{00000000-0005-0000-0000-00003CBD0000}"/>
    <cellStyle name="Normal 9 3 2 3 3" xfId="939" xr:uid="{00000000-0005-0000-0000-00003DBD0000}"/>
    <cellStyle name="Normal 9 3 2 3 3 2" xfId="2752" xr:uid="{00000000-0005-0000-0000-00003EBD0000}"/>
    <cellStyle name="Normal 9 3 2 3 3 2 2" xfId="8534" xr:uid="{00000000-0005-0000-0000-00003FBD0000}"/>
    <cellStyle name="Normal 9 3 2 3 3 2 2 2" xfId="17207" xr:uid="{00000000-0005-0000-0000-000040BD0000}"/>
    <cellStyle name="Normal 9 3 2 3 3 2 2 2 2" xfId="34560" xr:uid="{00000000-0005-0000-0000-000041BD0000}"/>
    <cellStyle name="Normal 9 3 2 3 3 2 2 2 3" xfId="51906" xr:uid="{00000000-0005-0000-0000-000042BD0000}"/>
    <cellStyle name="Normal 9 3 2 3 3 2 2 3" xfId="25887" xr:uid="{00000000-0005-0000-0000-000043BD0000}"/>
    <cellStyle name="Normal 9 3 2 3 3 2 2 4" xfId="43233" xr:uid="{00000000-0005-0000-0000-000044BD0000}"/>
    <cellStyle name="Normal 9 3 2 3 3 2 3" xfId="4565" xr:uid="{00000000-0005-0000-0000-000045BD0000}"/>
    <cellStyle name="Normal 9 3 2 3 3 2 3 2" xfId="13238" xr:uid="{00000000-0005-0000-0000-000046BD0000}"/>
    <cellStyle name="Normal 9 3 2 3 3 2 3 2 2" xfId="30591" xr:uid="{00000000-0005-0000-0000-000047BD0000}"/>
    <cellStyle name="Normal 9 3 2 3 3 2 3 2 3" xfId="47937" xr:uid="{00000000-0005-0000-0000-000048BD0000}"/>
    <cellStyle name="Normal 9 3 2 3 3 2 3 3" xfId="21918" xr:uid="{00000000-0005-0000-0000-000049BD0000}"/>
    <cellStyle name="Normal 9 3 2 3 3 2 3 4" xfId="39264" xr:uid="{00000000-0005-0000-0000-00004ABD0000}"/>
    <cellStyle name="Normal 9 3 2 3 3 2 4" xfId="11425" xr:uid="{00000000-0005-0000-0000-00004BBD0000}"/>
    <cellStyle name="Normal 9 3 2 3 3 2 4 2" xfId="28778" xr:uid="{00000000-0005-0000-0000-00004CBD0000}"/>
    <cellStyle name="Normal 9 3 2 3 3 2 4 3" xfId="46124" xr:uid="{00000000-0005-0000-0000-00004DBD0000}"/>
    <cellStyle name="Normal 9 3 2 3 3 2 5" xfId="20105" xr:uid="{00000000-0005-0000-0000-00004EBD0000}"/>
    <cellStyle name="Normal 9 3 2 3 3 2 6" xfId="37451" xr:uid="{00000000-0005-0000-0000-00004FBD0000}"/>
    <cellStyle name="Normal 9 3 2 3 3 3" xfId="1674" xr:uid="{00000000-0005-0000-0000-000050BD0000}"/>
    <cellStyle name="Normal 9 3 2 3 3 3 2" xfId="7456" xr:uid="{00000000-0005-0000-0000-000051BD0000}"/>
    <cellStyle name="Normal 9 3 2 3 3 3 2 2" xfId="16129" xr:uid="{00000000-0005-0000-0000-000052BD0000}"/>
    <cellStyle name="Normal 9 3 2 3 3 3 2 2 2" xfId="33482" xr:uid="{00000000-0005-0000-0000-000053BD0000}"/>
    <cellStyle name="Normal 9 3 2 3 3 3 2 2 3" xfId="50828" xr:uid="{00000000-0005-0000-0000-000054BD0000}"/>
    <cellStyle name="Normal 9 3 2 3 3 3 2 3" xfId="24809" xr:uid="{00000000-0005-0000-0000-000055BD0000}"/>
    <cellStyle name="Normal 9 3 2 3 3 3 2 4" xfId="42155" xr:uid="{00000000-0005-0000-0000-000056BD0000}"/>
    <cellStyle name="Normal 9 3 2 3 3 3 3" xfId="5300" xr:uid="{00000000-0005-0000-0000-000057BD0000}"/>
    <cellStyle name="Normal 9 3 2 3 3 3 3 2" xfId="13973" xr:uid="{00000000-0005-0000-0000-000058BD0000}"/>
    <cellStyle name="Normal 9 3 2 3 3 3 3 2 2" xfId="31326" xr:uid="{00000000-0005-0000-0000-000059BD0000}"/>
    <cellStyle name="Normal 9 3 2 3 3 3 3 2 3" xfId="48672" xr:uid="{00000000-0005-0000-0000-00005ABD0000}"/>
    <cellStyle name="Normal 9 3 2 3 3 3 3 3" xfId="22653" xr:uid="{00000000-0005-0000-0000-00005BBD0000}"/>
    <cellStyle name="Normal 9 3 2 3 3 3 3 4" xfId="39999" xr:uid="{00000000-0005-0000-0000-00005CBD0000}"/>
    <cellStyle name="Normal 9 3 2 3 3 3 4" xfId="10347" xr:uid="{00000000-0005-0000-0000-00005DBD0000}"/>
    <cellStyle name="Normal 9 3 2 3 3 3 4 2" xfId="27700" xr:uid="{00000000-0005-0000-0000-00005EBD0000}"/>
    <cellStyle name="Normal 9 3 2 3 3 3 4 3" xfId="45046" xr:uid="{00000000-0005-0000-0000-00005FBD0000}"/>
    <cellStyle name="Normal 9 3 2 3 3 3 5" xfId="19027" xr:uid="{00000000-0005-0000-0000-000060BD0000}"/>
    <cellStyle name="Normal 9 3 2 3 3 3 6" xfId="36373" xr:uid="{00000000-0005-0000-0000-000061BD0000}"/>
    <cellStyle name="Normal 9 3 2 3 3 4" xfId="6721" xr:uid="{00000000-0005-0000-0000-000062BD0000}"/>
    <cellStyle name="Normal 9 3 2 3 3 4 2" xfId="15394" xr:uid="{00000000-0005-0000-0000-000063BD0000}"/>
    <cellStyle name="Normal 9 3 2 3 3 4 2 2" xfId="32747" xr:uid="{00000000-0005-0000-0000-000064BD0000}"/>
    <cellStyle name="Normal 9 3 2 3 3 4 2 3" xfId="50093" xr:uid="{00000000-0005-0000-0000-000065BD0000}"/>
    <cellStyle name="Normal 9 3 2 3 3 4 3" xfId="24074" xr:uid="{00000000-0005-0000-0000-000066BD0000}"/>
    <cellStyle name="Normal 9 3 2 3 3 4 4" xfId="41420" xr:uid="{00000000-0005-0000-0000-000067BD0000}"/>
    <cellStyle name="Normal 9 3 2 3 3 5" xfId="3487" xr:uid="{00000000-0005-0000-0000-000068BD0000}"/>
    <cellStyle name="Normal 9 3 2 3 3 5 2" xfId="12160" xr:uid="{00000000-0005-0000-0000-000069BD0000}"/>
    <cellStyle name="Normal 9 3 2 3 3 5 2 2" xfId="29513" xr:uid="{00000000-0005-0000-0000-00006ABD0000}"/>
    <cellStyle name="Normal 9 3 2 3 3 5 2 3" xfId="46859" xr:uid="{00000000-0005-0000-0000-00006BBD0000}"/>
    <cellStyle name="Normal 9 3 2 3 3 5 3" xfId="20840" xr:uid="{00000000-0005-0000-0000-00006CBD0000}"/>
    <cellStyle name="Normal 9 3 2 3 3 5 4" xfId="38186" xr:uid="{00000000-0005-0000-0000-00006DBD0000}"/>
    <cellStyle name="Normal 9 3 2 3 3 6" xfId="9612" xr:uid="{00000000-0005-0000-0000-00006EBD0000}"/>
    <cellStyle name="Normal 9 3 2 3 3 6 2" xfId="26965" xr:uid="{00000000-0005-0000-0000-00006FBD0000}"/>
    <cellStyle name="Normal 9 3 2 3 3 6 3" xfId="44311" xr:uid="{00000000-0005-0000-0000-000070BD0000}"/>
    <cellStyle name="Normal 9 3 2 3 3 7" xfId="18292" xr:uid="{00000000-0005-0000-0000-000071BD0000}"/>
    <cellStyle name="Normal 9 3 2 3 3 8" xfId="35638" xr:uid="{00000000-0005-0000-0000-000072BD0000}"/>
    <cellStyle name="Normal 9 3 2 3 4" xfId="449" xr:uid="{00000000-0005-0000-0000-000073BD0000}"/>
    <cellStyle name="Normal 9 3 2 3 4 2" xfId="2262" xr:uid="{00000000-0005-0000-0000-000074BD0000}"/>
    <cellStyle name="Normal 9 3 2 3 4 2 2" xfId="8044" xr:uid="{00000000-0005-0000-0000-000075BD0000}"/>
    <cellStyle name="Normal 9 3 2 3 4 2 2 2" xfId="16717" xr:uid="{00000000-0005-0000-0000-000076BD0000}"/>
    <cellStyle name="Normal 9 3 2 3 4 2 2 2 2" xfId="34070" xr:uid="{00000000-0005-0000-0000-000077BD0000}"/>
    <cellStyle name="Normal 9 3 2 3 4 2 2 2 3" xfId="51416" xr:uid="{00000000-0005-0000-0000-000078BD0000}"/>
    <cellStyle name="Normal 9 3 2 3 4 2 2 3" xfId="25397" xr:uid="{00000000-0005-0000-0000-000079BD0000}"/>
    <cellStyle name="Normal 9 3 2 3 4 2 2 4" xfId="42743" xr:uid="{00000000-0005-0000-0000-00007ABD0000}"/>
    <cellStyle name="Normal 9 3 2 3 4 2 3" xfId="5545" xr:uid="{00000000-0005-0000-0000-00007BBD0000}"/>
    <cellStyle name="Normal 9 3 2 3 4 2 3 2" xfId="14218" xr:uid="{00000000-0005-0000-0000-00007CBD0000}"/>
    <cellStyle name="Normal 9 3 2 3 4 2 3 2 2" xfId="31571" xr:uid="{00000000-0005-0000-0000-00007DBD0000}"/>
    <cellStyle name="Normal 9 3 2 3 4 2 3 2 3" xfId="48917" xr:uid="{00000000-0005-0000-0000-00007EBD0000}"/>
    <cellStyle name="Normal 9 3 2 3 4 2 3 3" xfId="22898" xr:uid="{00000000-0005-0000-0000-00007FBD0000}"/>
    <cellStyle name="Normal 9 3 2 3 4 2 3 4" xfId="40244" xr:uid="{00000000-0005-0000-0000-000080BD0000}"/>
    <cellStyle name="Normal 9 3 2 3 4 2 4" xfId="10935" xr:uid="{00000000-0005-0000-0000-000081BD0000}"/>
    <cellStyle name="Normal 9 3 2 3 4 2 4 2" xfId="28288" xr:uid="{00000000-0005-0000-0000-000082BD0000}"/>
    <cellStyle name="Normal 9 3 2 3 4 2 4 3" xfId="45634" xr:uid="{00000000-0005-0000-0000-000083BD0000}"/>
    <cellStyle name="Normal 9 3 2 3 4 2 5" xfId="19615" xr:uid="{00000000-0005-0000-0000-000084BD0000}"/>
    <cellStyle name="Normal 9 3 2 3 4 2 6" xfId="36961" xr:uid="{00000000-0005-0000-0000-000085BD0000}"/>
    <cellStyle name="Normal 9 3 2 3 4 3" xfId="6231" xr:uid="{00000000-0005-0000-0000-000086BD0000}"/>
    <cellStyle name="Normal 9 3 2 3 4 3 2" xfId="14904" xr:uid="{00000000-0005-0000-0000-000087BD0000}"/>
    <cellStyle name="Normal 9 3 2 3 4 3 2 2" xfId="32257" xr:uid="{00000000-0005-0000-0000-000088BD0000}"/>
    <cellStyle name="Normal 9 3 2 3 4 3 2 3" xfId="49603" xr:uid="{00000000-0005-0000-0000-000089BD0000}"/>
    <cellStyle name="Normal 9 3 2 3 4 3 3" xfId="23584" xr:uid="{00000000-0005-0000-0000-00008ABD0000}"/>
    <cellStyle name="Normal 9 3 2 3 4 3 4" xfId="40930" xr:uid="{00000000-0005-0000-0000-00008BBD0000}"/>
    <cellStyle name="Normal 9 3 2 3 4 4" xfId="4075" xr:uid="{00000000-0005-0000-0000-00008CBD0000}"/>
    <cellStyle name="Normal 9 3 2 3 4 4 2" xfId="12748" xr:uid="{00000000-0005-0000-0000-00008DBD0000}"/>
    <cellStyle name="Normal 9 3 2 3 4 4 2 2" xfId="30101" xr:uid="{00000000-0005-0000-0000-00008EBD0000}"/>
    <cellStyle name="Normal 9 3 2 3 4 4 2 3" xfId="47447" xr:uid="{00000000-0005-0000-0000-00008FBD0000}"/>
    <cellStyle name="Normal 9 3 2 3 4 4 3" xfId="21428" xr:uid="{00000000-0005-0000-0000-000090BD0000}"/>
    <cellStyle name="Normal 9 3 2 3 4 4 4" xfId="38774" xr:uid="{00000000-0005-0000-0000-000091BD0000}"/>
    <cellStyle name="Normal 9 3 2 3 4 5" xfId="9122" xr:uid="{00000000-0005-0000-0000-000092BD0000}"/>
    <cellStyle name="Normal 9 3 2 3 4 5 2" xfId="26475" xr:uid="{00000000-0005-0000-0000-000093BD0000}"/>
    <cellStyle name="Normal 9 3 2 3 4 5 3" xfId="43821" xr:uid="{00000000-0005-0000-0000-000094BD0000}"/>
    <cellStyle name="Normal 9 3 2 3 4 6" xfId="17802" xr:uid="{00000000-0005-0000-0000-000095BD0000}"/>
    <cellStyle name="Normal 9 3 2 3 4 7" xfId="35148" xr:uid="{00000000-0005-0000-0000-000096BD0000}"/>
    <cellStyle name="Normal 9 3 2 3 5" xfId="2017" xr:uid="{00000000-0005-0000-0000-000097BD0000}"/>
    <cellStyle name="Normal 9 3 2 3 5 2" xfId="7799" xr:uid="{00000000-0005-0000-0000-000098BD0000}"/>
    <cellStyle name="Normal 9 3 2 3 5 2 2" xfId="16472" xr:uid="{00000000-0005-0000-0000-000099BD0000}"/>
    <cellStyle name="Normal 9 3 2 3 5 2 2 2" xfId="33825" xr:uid="{00000000-0005-0000-0000-00009ABD0000}"/>
    <cellStyle name="Normal 9 3 2 3 5 2 2 3" xfId="51171" xr:uid="{00000000-0005-0000-0000-00009BBD0000}"/>
    <cellStyle name="Normal 9 3 2 3 5 2 3" xfId="25152" xr:uid="{00000000-0005-0000-0000-00009CBD0000}"/>
    <cellStyle name="Normal 9 3 2 3 5 2 4" xfId="42498" xr:uid="{00000000-0005-0000-0000-00009DBD0000}"/>
    <cellStyle name="Normal 9 3 2 3 5 3" xfId="3830" xr:uid="{00000000-0005-0000-0000-00009EBD0000}"/>
    <cellStyle name="Normal 9 3 2 3 5 3 2" xfId="12503" xr:uid="{00000000-0005-0000-0000-00009FBD0000}"/>
    <cellStyle name="Normal 9 3 2 3 5 3 2 2" xfId="29856" xr:uid="{00000000-0005-0000-0000-0000A0BD0000}"/>
    <cellStyle name="Normal 9 3 2 3 5 3 2 3" xfId="47202" xr:uid="{00000000-0005-0000-0000-0000A1BD0000}"/>
    <cellStyle name="Normal 9 3 2 3 5 3 3" xfId="21183" xr:uid="{00000000-0005-0000-0000-0000A2BD0000}"/>
    <cellStyle name="Normal 9 3 2 3 5 3 4" xfId="38529" xr:uid="{00000000-0005-0000-0000-0000A3BD0000}"/>
    <cellStyle name="Normal 9 3 2 3 5 4" xfId="10690" xr:uid="{00000000-0005-0000-0000-0000A4BD0000}"/>
    <cellStyle name="Normal 9 3 2 3 5 4 2" xfId="28043" xr:uid="{00000000-0005-0000-0000-0000A5BD0000}"/>
    <cellStyle name="Normal 9 3 2 3 5 4 3" xfId="45389" xr:uid="{00000000-0005-0000-0000-0000A6BD0000}"/>
    <cellStyle name="Normal 9 3 2 3 5 5" xfId="19370" xr:uid="{00000000-0005-0000-0000-0000A7BD0000}"/>
    <cellStyle name="Normal 9 3 2 3 5 6" xfId="36716" xr:uid="{00000000-0005-0000-0000-0000A8BD0000}"/>
    <cellStyle name="Normal 9 3 2 3 6" xfId="1184" xr:uid="{00000000-0005-0000-0000-0000A9BD0000}"/>
    <cellStyle name="Normal 9 3 2 3 6 2" xfId="6966" xr:uid="{00000000-0005-0000-0000-0000AABD0000}"/>
    <cellStyle name="Normal 9 3 2 3 6 2 2" xfId="15639" xr:uid="{00000000-0005-0000-0000-0000ABBD0000}"/>
    <cellStyle name="Normal 9 3 2 3 6 2 2 2" xfId="32992" xr:uid="{00000000-0005-0000-0000-0000ACBD0000}"/>
    <cellStyle name="Normal 9 3 2 3 6 2 2 3" xfId="50338" xr:uid="{00000000-0005-0000-0000-0000ADBD0000}"/>
    <cellStyle name="Normal 9 3 2 3 6 2 3" xfId="24319" xr:uid="{00000000-0005-0000-0000-0000AEBD0000}"/>
    <cellStyle name="Normal 9 3 2 3 6 2 4" xfId="41665" xr:uid="{00000000-0005-0000-0000-0000AFBD0000}"/>
    <cellStyle name="Normal 9 3 2 3 6 3" xfId="4810" xr:uid="{00000000-0005-0000-0000-0000B0BD0000}"/>
    <cellStyle name="Normal 9 3 2 3 6 3 2" xfId="13483" xr:uid="{00000000-0005-0000-0000-0000B1BD0000}"/>
    <cellStyle name="Normal 9 3 2 3 6 3 2 2" xfId="30836" xr:uid="{00000000-0005-0000-0000-0000B2BD0000}"/>
    <cellStyle name="Normal 9 3 2 3 6 3 2 3" xfId="48182" xr:uid="{00000000-0005-0000-0000-0000B3BD0000}"/>
    <cellStyle name="Normal 9 3 2 3 6 3 3" xfId="22163" xr:uid="{00000000-0005-0000-0000-0000B4BD0000}"/>
    <cellStyle name="Normal 9 3 2 3 6 3 4" xfId="39509" xr:uid="{00000000-0005-0000-0000-0000B5BD0000}"/>
    <cellStyle name="Normal 9 3 2 3 6 4" xfId="9857" xr:uid="{00000000-0005-0000-0000-0000B6BD0000}"/>
    <cellStyle name="Normal 9 3 2 3 6 4 2" xfId="27210" xr:uid="{00000000-0005-0000-0000-0000B7BD0000}"/>
    <cellStyle name="Normal 9 3 2 3 6 4 3" xfId="44556" xr:uid="{00000000-0005-0000-0000-0000B8BD0000}"/>
    <cellStyle name="Normal 9 3 2 3 6 5" xfId="18537" xr:uid="{00000000-0005-0000-0000-0000B9BD0000}"/>
    <cellStyle name="Normal 9 3 2 3 6 6" xfId="35883" xr:uid="{00000000-0005-0000-0000-0000BABD0000}"/>
    <cellStyle name="Normal 9 3 2 3 7" xfId="5986" xr:uid="{00000000-0005-0000-0000-0000BBBD0000}"/>
    <cellStyle name="Normal 9 3 2 3 7 2" xfId="14659" xr:uid="{00000000-0005-0000-0000-0000BCBD0000}"/>
    <cellStyle name="Normal 9 3 2 3 7 2 2" xfId="32012" xr:uid="{00000000-0005-0000-0000-0000BDBD0000}"/>
    <cellStyle name="Normal 9 3 2 3 7 2 3" xfId="49358" xr:uid="{00000000-0005-0000-0000-0000BEBD0000}"/>
    <cellStyle name="Normal 9 3 2 3 7 3" xfId="23339" xr:uid="{00000000-0005-0000-0000-0000BFBD0000}"/>
    <cellStyle name="Normal 9 3 2 3 7 4" xfId="40685" xr:uid="{00000000-0005-0000-0000-0000C0BD0000}"/>
    <cellStyle name="Normal 9 3 2 3 8" xfId="2997" xr:uid="{00000000-0005-0000-0000-0000C1BD0000}"/>
    <cellStyle name="Normal 9 3 2 3 8 2" xfId="11670" xr:uid="{00000000-0005-0000-0000-0000C2BD0000}"/>
    <cellStyle name="Normal 9 3 2 3 8 2 2" xfId="29023" xr:uid="{00000000-0005-0000-0000-0000C3BD0000}"/>
    <cellStyle name="Normal 9 3 2 3 8 2 3" xfId="46369" xr:uid="{00000000-0005-0000-0000-0000C4BD0000}"/>
    <cellStyle name="Normal 9 3 2 3 8 3" xfId="20350" xr:uid="{00000000-0005-0000-0000-0000C5BD0000}"/>
    <cellStyle name="Normal 9 3 2 3 8 4" xfId="37696" xr:uid="{00000000-0005-0000-0000-0000C6BD0000}"/>
    <cellStyle name="Normal 9 3 2 3 9" xfId="8877" xr:uid="{00000000-0005-0000-0000-0000C7BD0000}"/>
    <cellStyle name="Normal 9 3 2 3 9 2" xfId="26230" xr:uid="{00000000-0005-0000-0000-0000C8BD0000}"/>
    <cellStyle name="Normal 9 3 2 3 9 3" xfId="43576" xr:uid="{00000000-0005-0000-0000-0000C9BD0000}"/>
    <cellStyle name="Normal 9 3 2 4" xfId="302" xr:uid="{00000000-0005-0000-0000-0000CABD0000}"/>
    <cellStyle name="Normal 9 3 2 4 10" xfId="35001" xr:uid="{00000000-0005-0000-0000-0000CBBD0000}"/>
    <cellStyle name="Normal 9 3 2 4 2" xfId="1037" xr:uid="{00000000-0005-0000-0000-0000CCBD0000}"/>
    <cellStyle name="Normal 9 3 2 4 2 2" xfId="2850" xr:uid="{00000000-0005-0000-0000-0000CDBD0000}"/>
    <cellStyle name="Normal 9 3 2 4 2 2 2" xfId="8632" xr:uid="{00000000-0005-0000-0000-0000CEBD0000}"/>
    <cellStyle name="Normal 9 3 2 4 2 2 2 2" xfId="17305" xr:uid="{00000000-0005-0000-0000-0000CFBD0000}"/>
    <cellStyle name="Normal 9 3 2 4 2 2 2 2 2" xfId="34658" xr:uid="{00000000-0005-0000-0000-0000D0BD0000}"/>
    <cellStyle name="Normal 9 3 2 4 2 2 2 2 3" xfId="52004" xr:uid="{00000000-0005-0000-0000-0000D1BD0000}"/>
    <cellStyle name="Normal 9 3 2 4 2 2 2 3" xfId="25985" xr:uid="{00000000-0005-0000-0000-0000D2BD0000}"/>
    <cellStyle name="Normal 9 3 2 4 2 2 2 4" xfId="43331" xr:uid="{00000000-0005-0000-0000-0000D3BD0000}"/>
    <cellStyle name="Normal 9 3 2 4 2 2 3" xfId="4663" xr:uid="{00000000-0005-0000-0000-0000D4BD0000}"/>
    <cellStyle name="Normal 9 3 2 4 2 2 3 2" xfId="13336" xr:uid="{00000000-0005-0000-0000-0000D5BD0000}"/>
    <cellStyle name="Normal 9 3 2 4 2 2 3 2 2" xfId="30689" xr:uid="{00000000-0005-0000-0000-0000D6BD0000}"/>
    <cellStyle name="Normal 9 3 2 4 2 2 3 2 3" xfId="48035" xr:uid="{00000000-0005-0000-0000-0000D7BD0000}"/>
    <cellStyle name="Normal 9 3 2 4 2 2 3 3" xfId="22016" xr:uid="{00000000-0005-0000-0000-0000D8BD0000}"/>
    <cellStyle name="Normal 9 3 2 4 2 2 3 4" xfId="39362" xr:uid="{00000000-0005-0000-0000-0000D9BD0000}"/>
    <cellStyle name="Normal 9 3 2 4 2 2 4" xfId="11523" xr:uid="{00000000-0005-0000-0000-0000DABD0000}"/>
    <cellStyle name="Normal 9 3 2 4 2 2 4 2" xfId="28876" xr:uid="{00000000-0005-0000-0000-0000DBBD0000}"/>
    <cellStyle name="Normal 9 3 2 4 2 2 4 3" xfId="46222" xr:uid="{00000000-0005-0000-0000-0000DCBD0000}"/>
    <cellStyle name="Normal 9 3 2 4 2 2 5" xfId="20203" xr:uid="{00000000-0005-0000-0000-0000DDBD0000}"/>
    <cellStyle name="Normal 9 3 2 4 2 2 6" xfId="37549" xr:uid="{00000000-0005-0000-0000-0000DEBD0000}"/>
    <cellStyle name="Normal 9 3 2 4 2 3" xfId="1772" xr:uid="{00000000-0005-0000-0000-0000DFBD0000}"/>
    <cellStyle name="Normal 9 3 2 4 2 3 2" xfId="7554" xr:uid="{00000000-0005-0000-0000-0000E0BD0000}"/>
    <cellStyle name="Normal 9 3 2 4 2 3 2 2" xfId="16227" xr:uid="{00000000-0005-0000-0000-0000E1BD0000}"/>
    <cellStyle name="Normal 9 3 2 4 2 3 2 2 2" xfId="33580" xr:uid="{00000000-0005-0000-0000-0000E2BD0000}"/>
    <cellStyle name="Normal 9 3 2 4 2 3 2 2 3" xfId="50926" xr:uid="{00000000-0005-0000-0000-0000E3BD0000}"/>
    <cellStyle name="Normal 9 3 2 4 2 3 2 3" xfId="24907" xr:uid="{00000000-0005-0000-0000-0000E4BD0000}"/>
    <cellStyle name="Normal 9 3 2 4 2 3 2 4" xfId="42253" xr:uid="{00000000-0005-0000-0000-0000E5BD0000}"/>
    <cellStyle name="Normal 9 3 2 4 2 3 3" xfId="5398" xr:uid="{00000000-0005-0000-0000-0000E6BD0000}"/>
    <cellStyle name="Normal 9 3 2 4 2 3 3 2" xfId="14071" xr:uid="{00000000-0005-0000-0000-0000E7BD0000}"/>
    <cellStyle name="Normal 9 3 2 4 2 3 3 2 2" xfId="31424" xr:uid="{00000000-0005-0000-0000-0000E8BD0000}"/>
    <cellStyle name="Normal 9 3 2 4 2 3 3 2 3" xfId="48770" xr:uid="{00000000-0005-0000-0000-0000E9BD0000}"/>
    <cellStyle name="Normal 9 3 2 4 2 3 3 3" xfId="22751" xr:uid="{00000000-0005-0000-0000-0000EABD0000}"/>
    <cellStyle name="Normal 9 3 2 4 2 3 3 4" xfId="40097" xr:uid="{00000000-0005-0000-0000-0000EBBD0000}"/>
    <cellStyle name="Normal 9 3 2 4 2 3 4" xfId="10445" xr:uid="{00000000-0005-0000-0000-0000ECBD0000}"/>
    <cellStyle name="Normal 9 3 2 4 2 3 4 2" xfId="27798" xr:uid="{00000000-0005-0000-0000-0000EDBD0000}"/>
    <cellStyle name="Normal 9 3 2 4 2 3 4 3" xfId="45144" xr:uid="{00000000-0005-0000-0000-0000EEBD0000}"/>
    <cellStyle name="Normal 9 3 2 4 2 3 5" xfId="19125" xr:uid="{00000000-0005-0000-0000-0000EFBD0000}"/>
    <cellStyle name="Normal 9 3 2 4 2 3 6" xfId="36471" xr:uid="{00000000-0005-0000-0000-0000F0BD0000}"/>
    <cellStyle name="Normal 9 3 2 4 2 4" xfId="6819" xr:uid="{00000000-0005-0000-0000-0000F1BD0000}"/>
    <cellStyle name="Normal 9 3 2 4 2 4 2" xfId="15492" xr:uid="{00000000-0005-0000-0000-0000F2BD0000}"/>
    <cellStyle name="Normal 9 3 2 4 2 4 2 2" xfId="32845" xr:uid="{00000000-0005-0000-0000-0000F3BD0000}"/>
    <cellStyle name="Normal 9 3 2 4 2 4 2 3" xfId="50191" xr:uid="{00000000-0005-0000-0000-0000F4BD0000}"/>
    <cellStyle name="Normal 9 3 2 4 2 4 3" xfId="24172" xr:uid="{00000000-0005-0000-0000-0000F5BD0000}"/>
    <cellStyle name="Normal 9 3 2 4 2 4 4" xfId="41518" xr:uid="{00000000-0005-0000-0000-0000F6BD0000}"/>
    <cellStyle name="Normal 9 3 2 4 2 5" xfId="3585" xr:uid="{00000000-0005-0000-0000-0000F7BD0000}"/>
    <cellStyle name="Normal 9 3 2 4 2 5 2" xfId="12258" xr:uid="{00000000-0005-0000-0000-0000F8BD0000}"/>
    <cellStyle name="Normal 9 3 2 4 2 5 2 2" xfId="29611" xr:uid="{00000000-0005-0000-0000-0000F9BD0000}"/>
    <cellStyle name="Normal 9 3 2 4 2 5 2 3" xfId="46957" xr:uid="{00000000-0005-0000-0000-0000FABD0000}"/>
    <cellStyle name="Normal 9 3 2 4 2 5 3" xfId="20938" xr:uid="{00000000-0005-0000-0000-0000FBBD0000}"/>
    <cellStyle name="Normal 9 3 2 4 2 5 4" xfId="38284" xr:uid="{00000000-0005-0000-0000-0000FCBD0000}"/>
    <cellStyle name="Normal 9 3 2 4 2 6" xfId="9710" xr:uid="{00000000-0005-0000-0000-0000FDBD0000}"/>
    <cellStyle name="Normal 9 3 2 4 2 6 2" xfId="27063" xr:uid="{00000000-0005-0000-0000-0000FEBD0000}"/>
    <cellStyle name="Normal 9 3 2 4 2 6 3" xfId="44409" xr:uid="{00000000-0005-0000-0000-0000FFBD0000}"/>
    <cellStyle name="Normal 9 3 2 4 2 7" xfId="18390" xr:uid="{00000000-0005-0000-0000-000000BE0000}"/>
    <cellStyle name="Normal 9 3 2 4 2 8" xfId="35736" xr:uid="{00000000-0005-0000-0000-000001BE0000}"/>
    <cellStyle name="Normal 9 3 2 4 3" xfId="547" xr:uid="{00000000-0005-0000-0000-000002BE0000}"/>
    <cellStyle name="Normal 9 3 2 4 3 2" xfId="2360" xr:uid="{00000000-0005-0000-0000-000003BE0000}"/>
    <cellStyle name="Normal 9 3 2 4 3 2 2" xfId="8142" xr:uid="{00000000-0005-0000-0000-000004BE0000}"/>
    <cellStyle name="Normal 9 3 2 4 3 2 2 2" xfId="16815" xr:uid="{00000000-0005-0000-0000-000005BE0000}"/>
    <cellStyle name="Normal 9 3 2 4 3 2 2 2 2" xfId="34168" xr:uid="{00000000-0005-0000-0000-000006BE0000}"/>
    <cellStyle name="Normal 9 3 2 4 3 2 2 2 3" xfId="51514" xr:uid="{00000000-0005-0000-0000-000007BE0000}"/>
    <cellStyle name="Normal 9 3 2 4 3 2 2 3" xfId="25495" xr:uid="{00000000-0005-0000-0000-000008BE0000}"/>
    <cellStyle name="Normal 9 3 2 4 3 2 2 4" xfId="42841" xr:uid="{00000000-0005-0000-0000-000009BE0000}"/>
    <cellStyle name="Normal 9 3 2 4 3 2 3" xfId="5643" xr:uid="{00000000-0005-0000-0000-00000ABE0000}"/>
    <cellStyle name="Normal 9 3 2 4 3 2 3 2" xfId="14316" xr:uid="{00000000-0005-0000-0000-00000BBE0000}"/>
    <cellStyle name="Normal 9 3 2 4 3 2 3 2 2" xfId="31669" xr:uid="{00000000-0005-0000-0000-00000CBE0000}"/>
    <cellStyle name="Normal 9 3 2 4 3 2 3 2 3" xfId="49015" xr:uid="{00000000-0005-0000-0000-00000DBE0000}"/>
    <cellStyle name="Normal 9 3 2 4 3 2 3 3" xfId="22996" xr:uid="{00000000-0005-0000-0000-00000EBE0000}"/>
    <cellStyle name="Normal 9 3 2 4 3 2 3 4" xfId="40342" xr:uid="{00000000-0005-0000-0000-00000FBE0000}"/>
    <cellStyle name="Normal 9 3 2 4 3 2 4" xfId="11033" xr:uid="{00000000-0005-0000-0000-000010BE0000}"/>
    <cellStyle name="Normal 9 3 2 4 3 2 4 2" xfId="28386" xr:uid="{00000000-0005-0000-0000-000011BE0000}"/>
    <cellStyle name="Normal 9 3 2 4 3 2 4 3" xfId="45732" xr:uid="{00000000-0005-0000-0000-000012BE0000}"/>
    <cellStyle name="Normal 9 3 2 4 3 2 5" xfId="19713" xr:uid="{00000000-0005-0000-0000-000013BE0000}"/>
    <cellStyle name="Normal 9 3 2 4 3 2 6" xfId="37059" xr:uid="{00000000-0005-0000-0000-000014BE0000}"/>
    <cellStyle name="Normal 9 3 2 4 3 3" xfId="6329" xr:uid="{00000000-0005-0000-0000-000015BE0000}"/>
    <cellStyle name="Normal 9 3 2 4 3 3 2" xfId="15002" xr:uid="{00000000-0005-0000-0000-000016BE0000}"/>
    <cellStyle name="Normal 9 3 2 4 3 3 2 2" xfId="32355" xr:uid="{00000000-0005-0000-0000-000017BE0000}"/>
    <cellStyle name="Normal 9 3 2 4 3 3 2 3" xfId="49701" xr:uid="{00000000-0005-0000-0000-000018BE0000}"/>
    <cellStyle name="Normal 9 3 2 4 3 3 3" xfId="23682" xr:uid="{00000000-0005-0000-0000-000019BE0000}"/>
    <cellStyle name="Normal 9 3 2 4 3 3 4" xfId="41028" xr:uid="{00000000-0005-0000-0000-00001ABE0000}"/>
    <cellStyle name="Normal 9 3 2 4 3 4" xfId="4173" xr:uid="{00000000-0005-0000-0000-00001BBE0000}"/>
    <cellStyle name="Normal 9 3 2 4 3 4 2" xfId="12846" xr:uid="{00000000-0005-0000-0000-00001CBE0000}"/>
    <cellStyle name="Normal 9 3 2 4 3 4 2 2" xfId="30199" xr:uid="{00000000-0005-0000-0000-00001DBE0000}"/>
    <cellStyle name="Normal 9 3 2 4 3 4 2 3" xfId="47545" xr:uid="{00000000-0005-0000-0000-00001EBE0000}"/>
    <cellStyle name="Normal 9 3 2 4 3 4 3" xfId="21526" xr:uid="{00000000-0005-0000-0000-00001FBE0000}"/>
    <cellStyle name="Normal 9 3 2 4 3 4 4" xfId="38872" xr:uid="{00000000-0005-0000-0000-000020BE0000}"/>
    <cellStyle name="Normal 9 3 2 4 3 5" xfId="9220" xr:uid="{00000000-0005-0000-0000-000021BE0000}"/>
    <cellStyle name="Normal 9 3 2 4 3 5 2" xfId="26573" xr:uid="{00000000-0005-0000-0000-000022BE0000}"/>
    <cellStyle name="Normal 9 3 2 4 3 5 3" xfId="43919" xr:uid="{00000000-0005-0000-0000-000023BE0000}"/>
    <cellStyle name="Normal 9 3 2 4 3 6" xfId="17900" xr:uid="{00000000-0005-0000-0000-000024BE0000}"/>
    <cellStyle name="Normal 9 3 2 4 3 7" xfId="35246" xr:uid="{00000000-0005-0000-0000-000025BE0000}"/>
    <cellStyle name="Normal 9 3 2 4 4" xfId="2115" xr:uid="{00000000-0005-0000-0000-000026BE0000}"/>
    <cellStyle name="Normal 9 3 2 4 4 2" xfId="7897" xr:uid="{00000000-0005-0000-0000-000027BE0000}"/>
    <cellStyle name="Normal 9 3 2 4 4 2 2" xfId="16570" xr:uid="{00000000-0005-0000-0000-000028BE0000}"/>
    <cellStyle name="Normal 9 3 2 4 4 2 2 2" xfId="33923" xr:uid="{00000000-0005-0000-0000-000029BE0000}"/>
    <cellStyle name="Normal 9 3 2 4 4 2 2 3" xfId="51269" xr:uid="{00000000-0005-0000-0000-00002ABE0000}"/>
    <cellStyle name="Normal 9 3 2 4 4 2 3" xfId="25250" xr:uid="{00000000-0005-0000-0000-00002BBE0000}"/>
    <cellStyle name="Normal 9 3 2 4 4 2 4" xfId="42596" xr:uid="{00000000-0005-0000-0000-00002CBE0000}"/>
    <cellStyle name="Normal 9 3 2 4 4 3" xfId="3928" xr:uid="{00000000-0005-0000-0000-00002DBE0000}"/>
    <cellStyle name="Normal 9 3 2 4 4 3 2" xfId="12601" xr:uid="{00000000-0005-0000-0000-00002EBE0000}"/>
    <cellStyle name="Normal 9 3 2 4 4 3 2 2" xfId="29954" xr:uid="{00000000-0005-0000-0000-00002FBE0000}"/>
    <cellStyle name="Normal 9 3 2 4 4 3 2 3" xfId="47300" xr:uid="{00000000-0005-0000-0000-000030BE0000}"/>
    <cellStyle name="Normal 9 3 2 4 4 3 3" xfId="21281" xr:uid="{00000000-0005-0000-0000-000031BE0000}"/>
    <cellStyle name="Normal 9 3 2 4 4 3 4" xfId="38627" xr:uid="{00000000-0005-0000-0000-000032BE0000}"/>
    <cellStyle name="Normal 9 3 2 4 4 4" xfId="10788" xr:uid="{00000000-0005-0000-0000-000033BE0000}"/>
    <cellStyle name="Normal 9 3 2 4 4 4 2" xfId="28141" xr:uid="{00000000-0005-0000-0000-000034BE0000}"/>
    <cellStyle name="Normal 9 3 2 4 4 4 3" xfId="45487" xr:uid="{00000000-0005-0000-0000-000035BE0000}"/>
    <cellStyle name="Normal 9 3 2 4 4 5" xfId="19468" xr:uid="{00000000-0005-0000-0000-000036BE0000}"/>
    <cellStyle name="Normal 9 3 2 4 4 6" xfId="36814" xr:uid="{00000000-0005-0000-0000-000037BE0000}"/>
    <cellStyle name="Normal 9 3 2 4 5" xfId="1282" xr:uid="{00000000-0005-0000-0000-000038BE0000}"/>
    <cellStyle name="Normal 9 3 2 4 5 2" xfId="7064" xr:uid="{00000000-0005-0000-0000-000039BE0000}"/>
    <cellStyle name="Normal 9 3 2 4 5 2 2" xfId="15737" xr:uid="{00000000-0005-0000-0000-00003ABE0000}"/>
    <cellStyle name="Normal 9 3 2 4 5 2 2 2" xfId="33090" xr:uid="{00000000-0005-0000-0000-00003BBE0000}"/>
    <cellStyle name="Normal 9 3 2 4 5 2 2 3" xfId="50436" xr:uid="{00000000-0005-0000-0000-00003CBE0000}"/>
    <cellStyle name="Normal 9 3 2 4 5 2 3" xfId="24417" xr:uid="{00000000-0005-0000-0000-00003DBE0000}"/>
    <cellStyle name="Normal 9 3 2 4 5 2 4" xfId="41763" xr:uid="{00000000-0005-0000-0000-00003EBE0000}"/>
    <cellStyle name="Normal 9 3 2 4 5 3" xfId="4908" xr:uid="{00000000-0005-0000-0000-00003FBE0000}"/>
    <cellStyle name="Normal 9 3 2 4 5 3 2" xfId="13581" xr:uid="{00000000-0005-0000-0000-000040BE0000}"/>
    <cellStyle name="Normal 9 3 2 4 5 3 2 2" xfId="30934" xr:uid="{00000000-0005-0000-0000-000041BE0000}"/>
    <cellStyle name="Normal 9 3 2 4 5 3 2 3" xfId="48280" xr:uid="{00000000-0005-0000-0000-000042BE0000}"/>
    <cellStyle name="Normal 9 3 2 4 5 3 3" xfId="22261" xr:uid="{00000000-0005-0000-0000-000043BE0000}"/>
    <cellStyle name="Normal 9 3 2 4 5 3 4" xfId="39607" xr:uid="{00000000-0005-0000-0000-000044BE0000}"/>
    <cellStyle name="Normal 9 3 2 4 5 4" xfId="9955" xr:uid="{00000000-0005-0000-0000-000045BE0000}"/>
    <cellStyle name="Normal 9 3 2 4 5 4 2" xfId="27308" xr:uid="{00000000-0005-0000-0000-000046BE0000}"/>
    <cellStyle name="Normal 9 3 2 4 5 4 3" xfId="44654" xr:uid="{00000000-0005-0000-0000-000047BE0000}"/>
    <cellStyle name="Normal 9 3 2 4 5 5" xfId="18635" xr:uid="{00000000-0005-0000-0000-000048BE0000}"/>
    <cellStyle name="Normal 9 3 2 4 5 6" xfId="35981" xr:uid="{00000000-0005-0000-0000-000049BE0000}"/>
    <cellStyle name="Normal 9 3 2 4 6" xfId="6084" xr:uid="{00000000-0005-0000-0000-00004ABE0000}"/>
    <cellStyle name="Normal 9 3 2 4 6 2" xfId="14757" xr:uid="{00000000-0005-0000-0000-00004BBE0000}"/>
    <cellStyle name="Normal 9 3 2 4 6 2 2" xfId="32110" xr:uid="{00000000-0005-0000-0000-00004CBE0000}"/>
    <cellStyle name="Normal 9 3 2 4 6 2 3" xfId="49456" xr:uid="{00000000-0005-0000-0000-00004DBE0000}"/>
    <cellStyle name="Normal 9 3 2 4 6 3" xfId="23437" xr:uid="{00000000-0005-0000-0000-00004EBE0000}"/>
    <cellStyle name="Normal 9 3 2 4 6 4" xfId="40783" xr:uid="{00000000-0005-0000-0000-00004FBE0000}"/>
    <cellStyle name="Normal 9 3 2 4 7" xfId="3095" xr:uid="{00000000-0005-0000-0000-000050BE0000}"/>
    <cellStyle name="Normal 9 3 2 4 7 2" xfId="11768" xr:uid="{00000000-0005-0000-0000-000051BE0000}"/>
    <cellStyle name="Normal 9 3 2 4 7 2 2" xfId="29121" xr:uid="{00000000-0005-0000-0000-000052BE0000}"/>
    <cellStyle name="Normal 9 3 2 4 7 2 3" xfId="46467" xr:uid="{00000000-0005-0000-0000-000053BE0000}"/>
    <cellStyle name="Normal 9 3 2 4 7 3" xfId="20448" xr:uid="{00000000-0005-0000-0000-000054BE0000}"/>
    <cellStyle name="Normal 9 3 2 4 7 4" xfId="37794" xr:uid="{00000000-0005-0000-0000-000055BE0000}"/>
    <cellStyle name="Normal 9 3 2 4 8" xfId="8975" xr:uid="{00000000-0005-0000-0000-000056BE0000}"/>
    <cellStyle name="Normal 9 3 2 4 8 2" xfId="26328" xr:uid="{00000000-0005-0000-0000-000057BE0000}"/>
    <cellStyle name="Normal 9 3 2 4 8 3" xfId="43674" xr:uid="{00000000-0005-0000-0000-000058BE0000}"/>
    <cellStyle name="Normal 9 3 2 4 9" xfId="17655" xr:uid="{00000000-0005-0000-0000-000059BE0000}"/>
    <cellStyle name="Normal 9 3 2 5" xfId="155" xr:uid="{00000000-0005-0000-0000-00005ABE0000}"/>
    <cellStyle name="Normal 9 3 2 5 10" xfId="34854" xr:uid="{00000000-0005-0000-0000-00005BBE0000}"/>
    <cellStyle name="Normal 9 3 2 5 2" xfId="890" xr:uid="{00000000-0005-0000-0000-00005CBE0000}"/>
    <cellStyle name="Normal 9 3 2 5 2 2" xfId="2703" xr:uid="{00000000-0005-0000-0000-00005DBE0000}"/>
    <cellStyle name="Normal 9 3 2 5 2 2 2" xfId="8485" xr:uid="{00000000-0005-0000-0000-00005EBE0000}"/>
    <cellStyle name="Normal 9 3 2 5 2 2 2 2" xfId="17158" xr:uid="{00000000-0005-0000-0000-00005FBE0000}"/>
    <cellStyle name="Normal 9 3 2 5 2 2 2 2 2" xfId="34511" xr:uid="{00000000-0005-0000-0000-000060BE0000}"/>
    <cellStyle name="Normal 9 3 2 5 2 2 2 2 3" xfId="51857" xr:uid="{00000000-0005-0000-0000-000061BE0000}"/>
    <cellStyle name="Normal 9 3 2 5 2 2 2 3" xfId="25838" xr:uid="{00000000-0005-0000-0000-000062BE0000}"/>
    <cellStyle name="Normal 9 3 2 5 2 2 2 4" xfId="43184" xr:uid="{00000000-0005-0000-0000-000063BE0000}"/>
    <cellStyle name="Normal 9 3 2 5 2 2 3" xfId="4516" xr:uid="{00000000-0005-0000-0000-000064BE0000}"/>
    <cellStyle name="Normal 9 3 2 5 2 2 3 2" xfId="13189" xr:uid="{00000000-0005-0000-0000-000065BE0000}"/>
    <cellStyle name="Normal 9 3 2 5 2 2 3 2 2" xfId="30542" xr:uid="{00000000-0005-0000-0000-000066BE0000}"/>
    <cellStyle name="Normal 9 3 2 5 2 2 3 2 3" xfId="47888" xr:uid="{00000000-0005-0000-0000-000067BE0000}"/>
    <cellStyle name="Normal 9 3 2 5 2 2 3 3" xfId="21869" xr:uid="{00000000-0005-0000-0000-000068BE0000}"/>
    <cellStyle name="Normal 9 3 2 5 2 2 3 4" xfId="39215" xr:uid="{00000000-0005-0000-0000-000069BE0000}"/>
    <cellStyle name="Normal 9 3 2 5 2 2 4" xfId="11376" xr:uid="{00000000-0005-0000-0000-00006ABE0000}"/>
    <cellStyle name="Normal 9 3 2 5 2 2 4 2" xfId="28729" xr:uid="{00000000-0005-0000-0000-00006BBE0000}"/>
    <cellStyle name="Normal 9 3 2 5 2 2 4 3" xfId="46075" xr:uid="{00000000-0005-0000-0000-00006CBE0000}"/>
    <cellStyle name="Normal 9 3 2 5 2 2 5" xfId="20056" xr:uid="{00000000-0005-0000-0000-00006DBE0000}"/>
    <cellStyle name="Normal 9 3 2 5 2 2 6" xfId="37402" xr:uid="{00000000-0005-0000-0000-00006EBE0000}"/>
    <cellStyle name="Normal 9 3 2 5 2 3" xfId="1625" xr:uid="{00000000-0005-0000-0000-00006FBE0000}"/>
    <cellStyle name="Normal 9 3 2 5 2 3 2" xfId="7407" xr:uid="{00000000-0005-0000-0000-000070BE0000}"/>
    <cellStyle name="Normal 9 3 2 5 2 3 2 2" xfId="16080" xr:uid="{00000000-0005-0000-0000-000071BE0000}"/>
    <cellStyle name="Normal 9 3 2 5 2 3 2 2 2" xfId="33433" xr:uid="{00000000-0005-0000-0000-000072BE0000}"/>
    <cellStyle name="Normal 9 3 2 5 2 3 2 2 3" xfId="50779" xr:uid="{00000000-0005-0000-0000-000073BE0000}"/>
    <cellStyle name="Normal 9 3 2 5 2 3 2 3" xfId="24760" xr:uid="{00000000-0005-0000-0000-000074BE0000}"/>
    <cellStyle name="Normal 9 3 2 5 2 3 2 4" xfId="42106" xr:uid="{00000000-0005-0000-0000-000075BE0000}"/>
    <cellStyle name="Normal 9 3 2 5 2 3 3" xfId="5251" xr:uid="{00000000-0005-0000-0000-000076BE0000}"/>
    <cellStyle name="Normal 9 3 2 5 2 3 3 2" xfId="13924" xr:uid="{00000000-0005-0000-0000-000077BE0000}"/>
    <cellStyle name="Normal 9 3 2 5 2 3 3 2 2" xfId="31277" xr:uid="{00000000-0005-0000-0000-000078BE0000}"/>
    <cellStyle name="Normal 9 3 2 5 2 3 3 2 3" xfId="48623" xr:uid="{00000000-0005-0000-0000-000079BE0000}"/>
    <cellStyle name="Normal 9 3 2 5 2 3 3 3" xfId="22604" xr:uid="{00000000-0005-0000-0000-00007ABE0000}"/>
    <cellStyle name="Normal 9 3 2 5 2 3 3 4" xfId="39950" xr:uid="{00000000-0005-0000-0000-00007BBE0000}"/>
    <cellStyle name="Normal 9 3 2 5 2 3 4" xfId="10298" xr:uid="{00000000-0005-0000-0000-00007CBE0000}"/>
    <cellStyle name="Normal 9 3 2 5 2 3 4 2" xfId="27651" xr:uid="{00000000-0005-0000-0000-00007DBE0000}"/>
    <cellStyle name="Normal 9 3 2 5 2 3 4 3" xfId="44997" xr:uid="{00000000-0005-0000-0000-00007EBE0000}"/>
    <cellStyle name="Normal 9 3 2 5 2 3 5" xfId="18978" xr:uid="{00000000-0005-0000-0000-00007FBE0000}"/>
    <cellStyle name="Normal 9 3 2 5 2 3 6" xfId="36324" xr:uid="{00000000-0005-0000-0000-000080BE0000}"/>
    <cellStyle name="Normal 9 3 2 5 2 4" xfId="6672" xr:uid="{00000000-0005-0000-0000-000081BE0000}"/>
    <cellStyle name="Normal 9 3 2 5 2 4 2" xfId="15345" xr:uid="{00000000-0005-0000-0000-000082BE0000}"/>
    <cellStyle name="Normal 9 3 2 5 2 4 2 2" xfId="32698" xr:uid="{00000000-0005-0000-0000-000083BE0000}"/>
    <cellStyle name="Normal 9 3 2 5 2 4 2 3" xfId="50044" xr:uid="{00000000-0005-0000-0000-000084BE0000}"/>
    <cellStyle name="Normal 9 3 2 5 2 4 3" xfId="24025" xr:uid="{00000000-0005-0000-0000-000085BE0000}"/>
    <cellStyle name="Normal 9 3 2 5 2 4 4" xfId="41371" xr:uid="{00000000-0005-0000-0000-000086BE0000}"/>
    <cellStyle name="Normal 9 3 2 5 2 5" xfId="3438" xr:uid="{00000000-0005-0000-0000-000087BE0000}"/>
    <cellStyle name="Normal 9 3 2 5 2 5 2" xfId="12111" xr:uid="{00000000-0005-0000-0000-000088BE0000}"/>
    <cellStyle name="Normal 9 3 2 5 2 5 2 2" xfId="29464" xr:uid="{00000000-0005-0000-0000-000089BE0000}"/>
    <cellStyle name="Normal 9 3 2 5 2 5 2 3" xfId="46810" xr:uid="{00000000-0005-0000-0000-00008ABE0000}"/>
    <cellStyle name="Normal 9 3 2 5 2 5 3" xfId="20791" xr:uid="{00000000-0005-0000-0000-00008BBE0000}"/>
    <cellStyle name="Normal 9 3 2 5 2 5 4" xfId="38137" xr:uid="{00000000-0005-0000-0000-00008CBE0000}"/>
    <cellStyle name="Normal 9 3 2 5 2 6" xfId="9563" xr:uid="{00000000-0005-0000-0000-00008DBE0000}"/>
    <cellStyle name="Normal 9 3 2 5 2 6 2" xfId="26916" xr:uid="{00000000-0005-0000-0000-00008EBE0000}"/>
    <cellStyle name="Normal 9 3 2 5 2 6 3" xfId="44262" xr:uid="{00000000-0005-0000-0000-00008FBE0000}"/>
    <cellStyle name="Normal 9 3 2 5 2 7" xfId="18243" xr:uid="{00000000-0005-0000-0000-000090BE0000}"/>
    <cellStyle name="Normal 9 3 2 5 2 8" xfId="35589" xr:uid="{00000000-0005-0000-0000-000091BE0000}"/>
    <cellStyle name="Normal 9 3 2 5 3" xfId="645" xr:uid="{00000000-0005-0000-0000-000092BE0000}"/>
    <cellStyle name="Normal 9 3 2 5 3 2" xfId="2458" xr:uid="{00000000-0005-0000-0000-000093BE0000}"/>
    <cellStyle name="Normal 9 3 2 5 3 2 2" xfId="8240" xr:uid="{00000000-0005-0000-0000-000094BE0000}"/>
    <cellStyle name="Normal 9 3 2 5 3 2 2 2" xfId="16913" xr:uid="{00000000-0005-0000-0000-000095BE0000}"/>
    <cellStyle name="Normal 9 3 2 5 3 2 2 2 2" xfId="34266" xr:uid="{00000000-0005-0000-0000-000096BE0000}"/>
    <cellStyle name="Normal 9 3 2 5 3 2 2 2 3" xfId="51612" xr:uid="{00000000-0005-0000-0000-000097BE0000}"/>
    <cellStyle name="Normal 9 3 2 5 3 2 2 3" xfId="25593" xr:uid="{00000000-0005-0000-0000-000098BE0000}"/>
    <cellStyle name="Normal 9 3 2 5 3 2 2 4" xfId="42939" xr:uid="{00000000-0005-0000-0000-000099BE0000}"/>
    <cellStyle name="Normal 9 3 2 5 3 2 3" xfId="5741" xr:uid="{00000000-0005-0000-0000-00009ABE0000}"/>
    <cellStyle name="Normal 9 3 2 5 3 2 3 2" xfId="14414" xr:uid="{00000000-0005-0000-0000-00009BBE0000}"/>
    <cellStyle name="Normal 9 3 2 5 3 2 3 2 2" xfId="31767" xr:uid="{00000000-0005-0000-0000-00009CBE0000}"/>
    <cellStyle name="Normal 9 3 2 5 3 2 3 2 3" xfId="49113" xr:uid="{00000000-0005-0000-0000-00009DBE0000}"/>
    <cellStyle name="Normal 9 3 2 5 3 2 3 3" xfId="23094" xr:uid="{00000000-0005-0000-0000-00009EBE0000}"/>
    <cellStyle name="Normal 9 3 2 5 3 2 3 4" xfId="40440" xr:uid="{00000000-0005-0000-0000-00009FBE0000}"/>
    <cellStyle name="Normal 9 3 2 5 3 2 4" xfId="11131" xr:uid="{00000000-0005-0000-0000-0000A0BE0000}"/>
    <cellStyle name="Normal 9 3 2 5 3 2 4 2" xfId="28484" xr:uid="{00000000-0005-0000-0000-0000A1BE0000}"/>
    <cellStyle name="Normal 9 3 2 5 3 2 4 3" xfId="45830" xr:uid="{00000000-0005-0000-0000-0000A2BE0000}"/>
    <cellStyle name="Normal 9 3 2 5 3 2 5" xfId="19811" xr:uid="{00000000-0005-0000-0000-0000A3BE0000}"/>
    <cellStyle name="Normal 9 3 2 5 3 2 6" xfId="37157" xr:uid="{00000000-0005-0000-0000-0000A4BE0000}"/>
    <cellStyle name="Normal 9 3 2 5 3 3" xfId="6427" xr:uid="{00000000-0005-0000-0000-0000A5BE0000}"/>
    <cellStyle name="Normal 9 3 2 5 3 3 2" xfId="15100" xr:uid="{00000000-0005-0000-0000-0000A6BE0000}"/>
    <cellStyle name="Normal 9 3 2 5 3 3 2 2" xfId="32453" xr:uid="{00000000-0005-0000-0000-0000A7BE0000}"/>
    <cellStyle name="Normal 9 3 2 5 3 3 2 3" xfId="49799" xr:uid="{00000000-0005-0000-0000-0000A8BE0000}"/>
    <cellStyle name="Normal 9 3 2 5 3 3 3" xfId="23780" xr:uid="{00000000-0005-0000-0000-0000A9BE0000}"/>
    <cellStyle name="Normal 9 3 2 5 3 3 4" xfId="41126" xr:uid="{00000000-0005-0000-0000-0000AABE0000}"/>
    <cellStyle name="Normal 9 3 2 5 3 4" xfId="4271" xr:uid="{00000000-0005-0000-0000-0000ABBE0000}"/>
    <cellStyle name="Normal 9 3 2 5 3 4 2" xfId="12944" xr:uid="{00000000-0005-0000-0000-0000ACBE0000}"/>
    <cellStyle name="Normal 9 3 2 5 3 4 2 2" xfId="30297" xr:uid="{00000000-0005-0000-0000-0000ADBE0000}"/>
    <cellStyle name="Normal 9 3 2 5 3 4 2 3" xfId="47643" xr:uid="{00000000-0005-0000-0000-0000AEBE0000}"/>
    <cellStyle name="Normal 9 3 2 5 3 4 3" xfId="21624" xr:uid="{00000000-0005-0000-0000-0000AFBE0000}"/>
    <cellStyle name="Normal 9 3 2 5 3 4 4" xfId="38970" xr:uid="{00000000-0005-0000-0000-0000B0BE0000}"/>
    <cellStyle name="Normal 9 3 2 5 3 5" xfId="9318" xr:uid="{00000000-0005-0000-0000-0000B1BE0000}"/>
    <cellStyle name="Normal 9 3 2 5 3 5 2" xfId="26671" xr:uid="{00000000-0005-0000-0000-0000B2BE0000}"/>
    <cellStyle name="Normal 9 3 2 5 3 5 3" xfId="44017" xr:uid="{00000000-0005-0000-0000-0000B3BE0000}"/>
    <cellStyle name="Normal 9 3 2 5 3 6" xfId="17998" xr:uid="{00000000-0005-0000-0000-0000B4BE0000}"/>
    <cellStyle name="Normal 9 3 2 5 3 7" xfId="35344" xr:uid="{00000000-0005-0000-0000-0000B5BE0000}"/>
    <cellStyle name="Normal 9 3 2 5 4" xfId="1968" xr:uid="{00000000-0005-0000-0000-0000B6BE0000}"/>
    <cellStyle name="Normal 9 3 2 5 4 2" xfId="7750" xr:uid="{00000000-0005-0000-0000-0000B7BE0000}"/>
    <cellStyle name="Normal 9 3 2 5 4 2 2" xfId="16423" xr:uid="{00000000-0005-0000-0000-0000B8BE0000}"/>
    <cellStyle name="Normal 9 3 2 5 4 2 2 2" xfId="33776" xr:uid="{00000000-0005-0000-0000-0000B9BE0000}"/>
    <cellStyle name="Normal 9 3 2 5 4 2 2 3" xfId="51122" xr:uid="{00000000-0005-0000-0000-0000BABE0000}"/>
    <cellStyle name="Normal 9 3 2 5 4 2 3" xfId="25103" xr:uid="{00000000-0005-0000-0000-0000BBBE0000}"/>
    <cellStyle name="Normal 9 3 2 5 4 2 4" xfId="42449" xr:uid="{00000000-0005-0000-0000-0000BCBE0000}"/>
    <cellStyle name="Normal 9 3 2 5 4 3" xfId="3781" xr:uid="{00000000-0005-0000-0000-0000BDBE0000}"/>
    <cellStyle name="Normal 9 3 2 5 4 3 2" xfId="12454" xr:uid="{00000000-0005-0000-0000-0000BEBE0000}"/>
    <cellStyle name="Normal 9 3 2 5 4 3 2 2" xfId="29807" xr:uid="{00000000-0005-0000-0000-0000BFBE0000}"/>
    <cellStyle name="Normal 9 3 2 5 4 3 2 3" xfId="47153" xr:uid="{00000000-0005-0000-0000-0000C0BE0000}"/>
    <cellStyle name="Normal 9 3 2 5 4 3 3" xfId="21134" xr:uid="{00000000-0005-0000-0000-0000C1BE0000}"/>
    <cellStyle name="Normal 9 3 2 5 4 3 4" xfId="38480" xr:uid="{00000000-0005-0000-0000-0000C2BE0000}"/>
    <cellStyle name="Normal 9 3 2 5 4 4" xfId="10641" xr:uid="{00000000-0005-0000-0000-0000C3BE0000}"/>
    <cellStyle name="Normal 9 3 2 5 4 4 2" xfId="27994" xr:uid="{00000000-0005-0000-0000-0000C4BE0000}"/>
    <cellStyle name="Normal 9 3 2 5 4 4 3" xfId="45340" xr:uid="{00000000-0005-0000-0000-0000C5BE0000}"/>
    <cellStyle name="Normal 9 3 2 5 4 5" xfId="19321" xr:uid="{00000000-0005-0000-0000-0000C6BE0000}"/>
    <cellStyle name="Normal 9 3 2 5 4 6" xfId="36667" xr:uid="{00000000-0005-0000-0000-0000C7BE0000}"/>
    <cellStyle name="Normal 9 3 2 5 5" xfId="1380" xr:uid="{00000000-0005-0000-0000-0000C8BE0000}"/>
    <cellStyle name="Normal 9 3 2 5 5 2" xfId="7162" xr:uid="{00000000-0005-0000-0000-0000C9BE0000}"/>
    <cellStyle name="Normal 9 3 2 5 5 2 2" xfId="15835" xr:uid="{00000000-0005-0000-0000-0000CABE0000}"/>
    <cellStyle name="Normal 9 3 2 5 5 2 2 2" xfId="33188" xr:uid="{00000000-0005-0000-0000-0000CBBE0000}"/>
    <cellStyle name="Normal 9 3 2 5 5 2 2 3" xfId="50534" xr:uid="{00000000-0005-0000-0000-0000CCBE0000}"/>
    <cellStyle name="Normal 9 3 2 5 5 2 3" xfId="24515" xr:uid="{00000000-0005-0000-0000-0000CDBE0000}"/>
    <cellStyle name="Normal 9 3 2 5 5 2 4" xfId="41861" xr:uid="{00000000-0005-0000-0000-0000CEBE0000}"/>
    <cellStyle name="Normal 9 3 2 5 5 3" xfId="5006" xr:uid="{00000000-0005-0000-0000-0000CFBE0000}"/>
    <cellStyle name="Normal 9 3 2 5 5 3 2" xfId="13679" xr:uid="{00000000-0005-0000-0000-0000D0BE0000}"/>
    <cellStyle name="Normal 9 3 2 5 5 3 2 2" xfId="31032" xr:uid="{00000000-0005-0000-0000-0000D1BE0000}"/>
    <cellStyle name="Normal 9 3 2 5 5 3 2 3" xfId="48378" xr:uid="{00000000-0005-0000-0000-0000D2BE0000}"/>
    <cellStyle name="Normal 9 3 2 5 5 3 3" xfId="22359" xr:uid="{00000000-0005-0000-0000-0000D3BE0000}"/>
    <cellStyle name="Normal 9 3 2 5 5 3 4" xfId="39705" xr:uid="{00000000-0005-0000-0000-0000D4BE0000}"/>
    <cellStyle name="Normal 9 3 2 5 5 4" xfId="10053" xr:uid="{00000000-0005-0000-0000-0000D5BE0000}"/>
    <cellStyle name="Normal 9 3 2 5 5 4 2" xfId="27406" xr:uid="{00000000-0005-0000-0000-0000D6BE0000}"/>
    <cellStyle name="Normal 9 3 2 5 5 4 3" xfId="44752" xr:uid="{00000000-0005-0000-0000-0000D7BE0000}"/>
    <cellStyle name="Normal 9 3 2 5 5 5" xfId="18733" xr:uid="{00000000-0005-0000-0000-0000D8BE0000}"/>
    <cellStyle name="Normal 9 3 2 5 5 6" xfId="36079" xr:uid="{00000000-0005-0000-0000-0000D9BE0000}"/>
    <cellStyle name="Normal 9 3 2 5 6" xfId="5937" xr:uid="{00000000-0005-0000-0000-0000DABE0000}"/>
    <cellStyle name="Normal 9 3 2 5 6 2" xfId="14610" xr:uid="{00000000-0005-0000-0000-0000DBBE0000}"/>
    <cellStyle name="Normal 9 3 2 5 6 2 2" xfId="31963" xr:uid="{00000000-0005-0000-0000-0000DCBE0000}"/>
    <cellStyle name="Normal 9 3 2 5 6 2 3" xfId="49309" xr:uid="{00000000-0005-0000-0000-0000DDBE0000}"/>
    <cellStyle name="Normal 9 3 2 5 6 3" xfId="23290" xr:uid="{00000000-0005-0000-0000-0000DEBE0000}"/>
    <cellStyle name="Normal 9 3 2 5 6 4" xfId="40636" xr:uid="{00000000-0005-0000-0000-0000DFBE0000}"/>
    <cellStyle name="Normal 9 3 2 5 7" xfId="3193" xr:uid="{00000000-0005-0000-0000-0000E0BE0000}"/>
    <cellStyle name="Normal 9 3 2 5 7 2" xfId="11866" xr:uid="{00000000-0005-0000-0000-0000E1BE0000}"/>
    <cellStyle name="Normal 9 3 2 5 7 2 2" xfId="29219" xr:uid="{00000000-0005-0000-0000-0000E2BE0000}"/>
    <cellStyle name="Normal 9 3 2 5 7 2 3" xfId="46565" xr:uid="{00000000-0005-0000-0000-0000E3BE0000}"/>
    <cellStyle name="Normal 9 3 2 5 7 3" xfId="20546" xr:uid="{00000000-0005-0000-0000-0000E4BE0000}"/>
    <cellStyle name="Normal 9 3 2 5 7 4" xfId="37892" xr:uid="{00000000-0005-0000-0000-0000E5BE0000}"/>
    <cellStyle name="Normal 9 3 2 5 8" xfId="8828" xr:uid="{00000000-0005-0000-0000-0000E6BE0000}"/>
    <cellStyle name="Normal 9 3 2 5 8 2" xfId="26181" xr:uid="{00000000-0005-0000-0000-0000E7BE0000}"/>
    <cellStyle name="Normal 9 3 2 5 8 3" xfId="43527" xr:uid="{00000000-0005-0000-0000-0000E8BE0000}"/>
    <cellStyle name="Normal 9 3 2 5 9" xfId="17508" xr:uid="{00000000-0005-0000-0000-0000E9BE0000}"/>
    <cellStyle name="Normal 9 3 2 6" xfId="792" xr:uid="{00000000-0005-0000-0000-0000EABE0000}"/>
    <cellStyle name="Normal 9 3 2 6 2" xfId="2605" xr:uid="{00000000-0005-0000-0000-0000EBBE0000}"/>
    <cellStyle name="Normal 9 3 2 6 2 2" xfId="8387" xr:uid="{00000000-0005-0000-0000-0000ECBE0000}"/>
    <cellStyle name="Normal 9 3 2 6 2 2 2" xfId="17060" xr:uid="{00000000-0005-0000-0000-0000EDBE0000}"/>
    <cellStyle name="Normal 9 3 2 6 2 2 2 2" xfId="34413" xr:uid="{00000000-0005-0000-0000-0000EEBE0000}"/>
    <cellStyle name="Normal 9 3 2 6 2 2 2 3" xfId="51759" xr:uid="{00000000-0005-0000-0000-0000EFBE0000}"/>
    <cellStyle name="Normal 9 3 2 6 2 2 3" xfId="25740" xr:uid="{00000000-0005-0000-0000-0000F0BE0000}"/>
    <cellStyle name="Normal 9 3 2 6 2 2 4" xfId="43086" xr:uid="{00000000-0005-0000-0000-0000F1BE0000}"/>
    <cellStyle name="Normal 9 3 2 6 2 3" xfId="4418" xr:uid="{00000000-0005-0000-0000-0000F2BE0000}"/>
    <cellStyle name="Normal 9 3 2 6 2 3 2" xfId="13091" xr:uid="{00000000-0005-0000-0000-0000F3BE0000}"/>
    <cellStyle name="Normal 9 3 2 6 2 3 2 2" xfId="30444" xr:uid="{00000000-0005-0000-0000-0000F4BE0000}"/>
    <cellStyle name="Normal 9 3 2 6 2 3 2 3" xfId="47790" xr:uid="{00000000-0005-0000-0000-0000F5BE0000}"/>
    <cellStyle name="Normal 9 3 2 6 2 3 3" xfId="21771" xr:uid="{00000000-0005-0000-0000-0000F6BE0000}"/>
    <cellStyle name="Normal 9 3 2 6 2 3 4" xfId="39117" xr:uid="{00000000-0005-0000-0000-0000F7BE0000}"/>
    <cellStyle name="Normal 9 3 2 6 2 4" xfId="11278" xr:uid="{00000000-0005-0000-0000-0000F8BE0000}"/>
    <cellStyle name="Normal 9 3 2 6 2 4 2" xfId="28631" xr:uid="{00000000-0005-0000-0000-0000F9BE0000}"/>
    <cellStyle name="Normal 9 3 2 6 2 4 3" xfId="45977" xr:uid="{00000000-0005-0000-0000-0000FABE0000}"/>
    <cellStyle name="Normal 9 3 2 6 2 5" xfId="19958" xr:uid="{00000000-0005-0000-0000-0000FBBE0000}"/>
    <cellStyle name="Normal 9 3 2 6 2 6" xfId="37304" xr:uid="{00000000-0005-0000-0000-0000FCBE0000}"/>
    <cellStyle name="Normal 9 3 2 6 3" xfId="1527" xr:uid="{00000000-0005-0000-0000-0000FDBE0000}"/>
    <cellStyle name="Normal 9 3 2 6 3 2" xfId="7309" xr:uid="{00000000-0005-0000-0000-0000FEBE0000}"/>
    <cellStyle name="Normal 9 3 2 6 3 2 2" xfId="15982" xr:uid="{00000000-0005-0000-0000-0000FFBE0000}"/>
    <cellStyle name="Normal 9 3 2 6 3 2 2 2" xfId="33335" xr:uid="{00000000-0005-0000-0000-000000BF0000}"/>
    <cellStyle name="Normal 9 3 2 6 3 2 2 3" xfId="50681" xr:uid="{00000000-0005-0000-0000-000001BF0000}"/>
    <cellStyle name="Normal 9 3 2 6 3 2 3" xfId="24662" xr:uid="{00000000-0005-0000-0000-000002BF0000}"/>
    <cellStyle name="Normal 9 3 2 6 3 2 4" xfId="42008" xr:uid="{00000000-0005-0000-0000-000003BF0000}"/>
    <cellStyle name="Normal 9 3 2 6 3 3" xfId="5153" xr:uid="{00000000-0005-0000-0000-000004BF0000}"/>
    <cellStyle name="Normal 9 3 2 6 3 3 2" xfId="13826" xr:uid="{00000000-0005-0000-0000-000005BF0000}"/>
    <cellStyle name="Normal 9 3 2 6 3 3 2 2" xfId="31179" xr:uid="{00000000-0005-0000-0000-000006BF0000}"/>
    <cellStyle name="Normal 9 3 2 6 3 3 2 3" xfId="48525" xr:uid="{00000000-0005-0000-0000-000007BF0000}"/>
    <cellStyle name="Normal 9 3 2 6 3 3 3" xfId="22506" xr:uid="{00000000-0005-0000-0000-000008BF0000}"/>
    <cellStyle name="Normal 9 3 2 6 3 3 4" xfId="39852" xr:uid="{00000000-0005-0000-0000-000009BF0000}"/>
    <cellStyle name="Normal 9 3 2 6 3 4" xfId="10200" xr:uid="{00000000-0005-0000-0000-00000ABF0000}"/>
    <cellStyle name="Normal 9 3 2 6 3 4 2" xfId="27553" xr:uid="{00000000-0005-0000-0000-00000BBF0000}"/>
    <cellStyle name="Normal 9 3 2 6 3 4 3" xfId="44899" xr:uid="{00000000-0005-0000-0000-00000CBF0000}"/>
    <cellStyle name="Normal 9 3 2 6 3 5" xfId="18880" xr:uid="{00000000-0005-0000-0000-00000DBF0000}"/>
    <cellStyle name="Normal 9 3 2 6 3 6" xfId="36226" xr:uid="{00000000-0005-0000-0000-00000EBF0000}"/>
    <cellStyle name="Normal 9 3 2 6 4" xfId="6574" xr:uid="{00000000-0005-0000-0000-00000FBF0000}"/>
    <cellStyle name="Normal 9 3 2 6 4 2" xfId="15247" xr:uid="{00000000-0005-0000-0000-000010BF0000}"/>
    <cellStyle name="Normal 9 3 2 6 4 2 2" xfId="32600" xr:uid="{00000000-0005-0000-0000-000011BF0000}"/>
    <cellStyle name="Normal 9 3 2 6 4 2 3" xfId="49946" xr:uid="{00000000-0005-0000-0000-000012BF0000}"/>
    <cellStyle name="Normal 9 3 2 6 4 3" xfId="23927" xr:uid="{00000000-0005-0000-0000-000013BF0000}"/>
    <cellStyle name="Normal 9 3 2 6 4 4" xfId="41273" xr:uid="{00000000-0005-0000-0000-000014BF0000}"/>
    <cellStyle name="Normal 9 3 2 6 5" xfId="3340" xr:uid="{00000000-0005-0000-0000-000015BF0000}"/>
    <cellStyle name="Normal 9 3 2 6 5 2" xfId="12013" xr:uid="{00000000-0005-0000-0000-000016BF0000}"/>
    <cellStyle name="Normal 9 3 2 6 5 2 2" xfId="29366" xr:uid="{00000000-0005-0000-0000-000017BF0000}"/>
    <cellStyle name="Normal 9 3 2 6 5 2 3" xfId="46712" xr:uid="{00000000-0005-0000-0000-000018BF0000}"/>
    <cellStyle name="Normal 9 3 2 6 5 3" xfId="20693" xr:uid="{00000000-0005-0000-0000-000019BF0000}"/>
    <cellStyle name="Normal 9 3 2 6 5 4" xfId="38039" xr:uid="{00000000-0005-0000-0000-00001ABF0000}"/>
    <cellStyle name="Normal 9 3 2 6 6" xfId="9465" xr:uid="{00000000-0005-0000-0000-00001BBF0000}"/>
    <cellStyle name="Normal 9 3 2 6 6 2" xfId="26818" xr:uid="{00000000-0005-0000-0000-00001CBF0000}"/>
    <cellStyle name="Normal 9 3 2 6 6 3" xfId="44164" xr:uid="{00000000-0005-0000-0000-00001DBF0000}"/>
    <cellStyle name="Normal 9 3 2 6 7" xfId="18145" xr:uid="{00000000-0005-0000-0000-00001EBF0000}"/>
    <cellStyle name="Normal 9 3 2 6 8" xfId="35491" xr:uid="{00000000-0005-0000-0000-00001FBF0000}"/>
    <cellStyle name="Normal 9 3 2 7" xfId="400" xr:uid="{00000000-0005-0000-0000-000020BF0000}"/>
    <cellStyle name="Normal 9 3 2 7 2" xfId="2213" xr:uid="{00000000-0005-0000-0000-000021BF0000}"/>
    <cellStyle name="Normal 9 3 2 7 2 2" xfId="7995" xr:uid="{00000000-0005-0000-0000-000022BF0000}"/>
    <cellStyle name="Normal 9 3 2 7 2 2 2" xfId="16668" xr:uid="{00000000-0005-0000-0000-000023BF0000}"/>
    <cellStyle name="Normal 9 3 2 7 2 2 2 2" xfId="34021" xr:uid="{00000000-0005-0000-0000-000024BF0000}"/>
    <cellStyle name="Normal 9 3 2 7 2 2 2 3" xfId="51367" xr:uid="{00000000-0005-0000-0000-000025BF0000}"/>
    <cellStyle name="Normal 9 3 2 7 2 2 3" xfId="25348" xr:uid="{00000000-0005-0000-0000-000026BF0000}"/>
    <cellStyle name="Normal 9 3 2 7 2 2 4" xfId="42694" xr:uid="{00000000-0005-0000-0000-000027BF0000}"/>
    <cellStyle name="Normal 9 3 2 7 2 3" xfId="5496" xr:uid="{00000000-0005-0000-0000-000028BF0000}"/>
    <cellStyle name="Normal 9 3 2 7 2 3 2" xfId="14169" xr:uid="{00000000-0005-0000-0000-000029BF0000}"/>
    <cellStyle name="Normal 9 3 2 7 2 3 2 2" xfId="31522" xr:uid="{00000000-0005-0000-0000-00002ABF0000}"/>
    <cellStyle name="Normal 9 3 2 7 2 3 2 3" xfId="48868" xr:uid="{00000000-0005-0000-0000-00002BBF0000}"/>
    <cellStyle name="Normal 9 3 2 7 2 3 3" xfId="22849" xr:uid="{00000000-0005-0000-0000-00002CBF0000}"/>
    <cellStyle name="Normal 9 3 2 7 2 3 4" xfId="40195" xr:uid="{00000000-0005-0000-0000-00002DBF0000}"/>
    <cellStyle name="Normal 9 3 2 7 2 4" xfId="10886" xr:uid="{00000000-0005-0000-0000-00002EBF0000}"/>
    <cellStyle name="Normal 9 3 2 7 2 4 2" xfId="28239" xr:uid="{00000000-0005-0000-0000-00002FBF0000}"/>
    <cellStyle name="Normal 9 3 2 7 2 4 3" xfId="45585" xr:uid="{00000000-0005-0000-0000-000030BF0000}"/>
    <cellStyle name="Normal 9 3 2 7 2 5" xfId="19566" xr:uid="{00000000-0005-0000-0000-000031BF0000}"/>
    <cellStyle name="Normal 9 3 2 7 2 6" xfId="36912" xr:uid="{00000000-0005-0000-0000-000032BF0000}"/>
    <cellStyle name="Normal 9 3 2 7 3" xfId="6182" xr:uid="{00000000-0005-0000-0000-000033BF0000}"/>
    <cellStyle name="Normal 9 3 2 7 3 2" xfId="14855" xr:uid="{00000000-0005-0000-0000-000034BF0000}"/>
    <cellStyle name="Normal 9 3 2 7 3 2 2" xfId="32208" xr:uid="{00000000-0005-0000-0000-000035BF0000}"/>
    <cellStyle name="Normal 9 3 2 7 3 2 3" xfId="49554" xr:uid="{00000000-0005-0000-0000-000036BF0000}"/>
    <cellStyle name="Normal 9 3 2 7 3 3" xfId="23535" xr:uid="{00000000-0005-0000-0000-000037BF0000}"/>
    <cellStyle name="Normal 9 3 2 7 3 4" xfId="40881" xr:uid="{00000000-0005-0000-0000-000038BF0000}"/>
    <cellStyle name="Normal 9 3 2 7 4" xfId="4026" xr:uid="{00000000-0005-0000-0000-000039BF0000}"/>
    <cellStyle name="Normal 9 3 2 7 4 2" xfId="12699" xr:uid="{00000000-0005-0000-0000-00003ABF0000}"/>
    <cellStyle name="Normal 9 3 2 7 4 2 2" xfId="30052" xr:uid="{00000000-0005-0000-0000-00003BBF0000}"/>
    <cellStyle name="Normal 9 3 2 7 4 2 3" xfId="47398" xr:uid="{00000000-0005-0000-0000-00003CBF0000}"/>
    <cellStyle name="Normal 9 3 2 7 4 3" xfId="21379" xr:uid="{00000000-0005-0000-0000-00003DBF0000}"/>
    <cellStyle name="Normal 9 3 2 7 4 4" xfId="38725" xr:uid="{00000000-0005-0000-0000-00003EBF0000}"/>
    <cellStyle name="Normal 9 3 2 7 5" xfId="9073" xr:uid="{00000000-0005-0000-0000-00003FBF0000}"/>
    <cellStyle name="Normal 9 3 2 7 5 2" xfId="26426" xr:uid="{00000000-0005-0000-0000-000040BF0000}"/>
    <cellStyle name="Normal 9 3 2 7 5 3" xfId="43772" xr:uid="{00000000-0005-0000-0000-000041BF0000}"/>
    <cellStyle name="Normal 9 3 2 7 6" xfId="17753" xr:uid="{00000000-0005-0000-0000-000042BF0000}"/>
    <cellStyle name="Normal 9 3 2 7 7" xfId="35099" xr:uid="{00000000-0005-0000-0000-000043BF0000}"/>
    <cellStyle name="Normal 9 3 2 8" xfId="1870" xr:uid="{00000000-0005-0000-0000-000044BF0000}"/>
    <cellStyle name="Normal 9 3 2 8 2" xfId="7652" xr:uid="{00000000-0005-0000-0000-000045BF0000}"/>
    <cellStyle name="Normal 9 3 2 8 2 2" xfId="16325" xr:uid="{00000000-0005-0000-0000-000046BF0000}"/>
    <cellStyle name="Normal 9 3 2 8 2 2 2" xfId="33678" xr:uid="{00000000-0005-0000-0000-000047BF0000}"/>
    <cellStyle name="Normal 9 3 2 8 2 2 3" xfId="51024" xr:uid="{00000000-0005-0000-0000-000048BF0000}"/>
    <cellStyle name="Normal 9 3 2 8 2 3" xfId="25005" xr:uid="{00000000-0005-0000-0000-000049BF0000}"/>
    <cellStyle name="Normal 9 3 2 8 2 4" xfId="42351" xr:uid="{00000000-0005-0000-0000-00004ABF0000}"/>
    <cellStyle name="Normal 9 3 2 8 3" xfId="3683" xr:uid="{00000000-0005-0000-0000-00004BBF0000}"/>
    <cellStyle name="Normal 9 3 2 8 3 2" xfId="12356" xr:uid="{00000000-0005-0000-0000-00004CBF0000}"/>
    <cellStyle name="Normal 9 3 2 8 3 2 2" xfId="29709" xr:uid="{00000000-0005-0000-0000-00004DBF0000}"/>
    <cellStyle name="Normal 9 3 2 8 3 2 3" xfId="47055" xr:uid="{00000000-0005-0000-0000-00004EBF0000}"/>
    <cellStyle name="Normal 9 3 2 8 3 3" xfId="21036" xr:uid="{00000000-0005-0000-0000-00004FBF0000}"/>
    <cellStyle name="Normal 9 3 2 8 3 4" xfId="38382" xr:uid="{00000000-0005-0000-0000-000050BF0000}"/>
    <cellStyle name="Normal 9 3 2 8 4" xfId="10543" xr:uid="{00000000-0005-0000-0000-000051BF0000}"/>
    <cellStyle name="Normal 9 3 2 8 4 2" xfId="27896" xr:uid="{00000000-0005-0000-0000-000052BF0000}"/>
    <cellStyle name="Normal 9 3 2 8 4 3" xfId="45242" xr:uid="{00000000-0005-0000-0000-000053BF0000}"/>
    <cellStyle name="Normal 9 3 2 8 5" xfId="19223" xr:uid="{00000000-0005-0000-0000-000054BF0000}"/>
    <cellStyle name="Normal 9 3 2 8 6" xfId="36569" xr:uid="{00000000-0005-0000-0000-000055BF0000}"/>
    <cellStyle name="Normal 9 3 2 9" xfId="1135" xr:uid="{00000000-0005-0000-0000-000056BF0000}"/>
    <cellStyle name="Normal 9 3 2 9 2" xfId="6917" xr:uid="{00000000-0005-0000-0000-000057BF0000}"/>
    <cellStyle name="Normal 9 3 2 9 2 2" xfId="15590" xr:uid="{00000000-0005-0000-0000-000058BF0000}"/>
    <cellStyle name="Normal 9 3 2 9 2 2 2" xfId="32943" xr:uid="{00000000-0005-0000-0000-000059BF0000}"/>
    <cellStyle name="Normal 9 3 2 9 2 2 3" xfId="50289" xr:uid="{00000000-0005-0000-0000-00005ABF0000}"/>
    <cellStyle name="Normal 9 3 2 9 2 3" xfId="24270" xr:uid="{00000000-0005-0000-0000-00005BBF0000}"/>
    <cellStyle name="Normal 9 3 2 9 2 4" xfId="41616" xr:uid="{00000000-0005-0000-0000-00005CBF0000}"/>
    <cellStyle name="Normal 9 3 2 9 3" xfId="4761" xr:uid="{00000000-0005-0000-0000-00005DBF0000}"/>
    <cellStyle name="Normal 9 3 2 9 3 2" xfId="13434" xr:uid="{00000000-0005-0000-0000-00005EBF0000}"/>
    <cellStyle name="Normal 9 3 2 9 3 2 2" xfId="30787" xr:uid="{00000000-0005-0000-0000-00005FBF0000}"/>
    <cellStyle name="Normal 9 3 2 9 3 2 3" xfId="48133" xr:uid="{00000000-0005-0000-0000-000060BF0000}"/>
    <cellStyle name="Normal 9 3 2 9 3 3" xfId="22114" xr:uid="{00000000-0005-0000-0000-000061BF0000}"/>
    <cellStyle name="Normal 9 3 2 9 3 4" xfId="39460" xr:uid="{00000000-0005-0000-0000-000062BF0000}"/>
    <cellStyle name="Normal 9 3 2 9 4" xfId="9808" xr:uid="{00000000-0005-0000-0000-000063BF0000}"/>
    <cellStyle name="Normal 9 3 2 9 4 2" xfId="27161" xr:uid="{00000000-0005-0000-0000-000064BF0000}"/>
    <cellStyle name="Normal 9 3 2 9 4 3" xfId="44507" xr:uid="{00000000-0005-0000-0000-000065BF0000}"/>
    <cellStyle name="Normal 9 3 2 9 5" xfId="18488" xr:uid="{00000000-0005-0000-0000-000066BF0000}"/>
    <cellStyle name="Normal 9 3 2 9 6" xfId="35834" xr:uid="{00000000-0005-0000-0000-000067BF0000}"/>
    <cellStyle name="Normal 9 3 3" xfId="74" xr:uid="{00000000-0005-0000-0000-000068BF0000}"/>
    <cellStyle name="Normal 9 3 3 10" xfId="8747" xr:uid="{00000000-0005-0000-0000-000069BF0000}"/>
    <cellStyle name="Normal 9 3 3 10 2" xfId="26100" xr:uid="{00000000-0005-0000-0000-00006ABF0000}"/>
    <cellStyle name="Normal 9 3 3 10 3" xfId="43446" xr:uid="{00000000-0005-0000-0000-00006BBF0000}"/>
    <cellStyle name="Normal 9 3 3 11" xfId="17427" xr:uid="{00000000-0005-0000-0000-00006CBF0000}"/>
    <cellStyle name="Normal 9 3 3 12" xfId="34773" xr:uid="{00000000-0005-0000-0000-00006DBF0000}"/>
    <cellStyle name="Normal 9 3 3 2" xfId="319" xr:uid="{00000000-0005-0000-0000-00006EBF0000}"/>
    <cellStyle name="Normal 9 3 3 2 10" xfId="35018" xr:uid="{00000000-0005-0000-0000-00006FBF0000}"/>
    <cellStyle name="Normal 9 3 3 2 2" xfId="1054" xr:uid="{00000000-0005-0000-0000-000070BF0000}"/>
    <cellStyle name="Normal 9 3 3 2 2 2" xfId="2867" xr:uid="{00000000-0005-0000-0000-000071BF0000}"/>
    <cellStyle name="Normal 9 3 3 2 2 2 2" xfId="8649" xr:uid="{00000000-0005-0000-0000-000072BF0000}"/>
    <cellStyle name="Normal 9 3 3 2 2 2 2 2" xfId="17322" xr:uid="{00000000-0005-0000-0000-000073BF0000}"/>
    <cellStyle name="Normal 9 3 3 2 2 2 2 2 2" xfId="34675" xr:uid="{00000000-0005-0000-0000-000074BF0000}"/>
    <cellStyle name="Normal 9 3 3 2 2 2 2 2 3" xfId="52021" xr:uid="{00000000-0005-0000-0000-000075BF0000}"/>
    <cellStyle name="Normal 9 3 3 2 2 2 2 3" xfId="26002" xr:uid="{00000000-0005-0000-0000-000076BF0000}"/>
    <cellStyle name="Normal 9 3 3 2 2 2 2 4" xfId="43348" xr:uid="{00000000-0005-0000-0000-000077BF0000}"/>
    <cellStyle name="Normal 9 3 3 2 2 2 3" xfId="4680" xr:uid="{00000000-0005-0000-0000-000078BF0000}"/>
    <cellStyle name="Normal 9 3 3 2 2 2 3 2" xfId="13353" xr:uid="{00000000-0005-0000-0000-000079BF0000}"/>
    <cellStyle name="Normal 9 3 3 2 2 2 3 2 2" xfId="30706" xr:uid="{00000000-0005-0000-0000-00007ABF0000}"/>
    <cellStyle name="Normal 9 3 3 2 2 2 3 2 3" xfId="48052" xr:uid="{00000000-0005-0000-0000-00007BBF0000}"/>
    <cellStyle name="Normal 9 3 3 2 2 2 3 3" xfId="22033" xr:uid="{00000000-0005-0000-0000-00007CBF0000}"/>
    <cellStyle name="Normal 9 3 3 2 2 2 3 4" xfId="39379" xr:uid="{00000000-0005-0000-0000-00007DBF0000}"/>
    <cellStyle name="Normal 9 3 3 2 2 2 4" xfId="11540" xr:uid="{00000000-0005-0000-0000-00007EBF0000}"/>
    <cellStyle name="Normal 9 3 3 2 2 2 4 2" xfId="28893" xr:uid="{00000000-0005-0000-0000-00007FBF0000}"/>
    <cellStyle name="Normal 9 3 3 2 2 2 4 3" xfId="46239" xr:uid="{00000000-0005-0000-0000-000080BF0000}"/>
    <cellStyle name="Normal 9 3 3 2 2 2 5" xfId="20220" xr:uid="{00000000-0005-0000-0000-000081BF0000}"/>
    <cellStyle name="Normal 9 3 3 2 2 2 6" xfId="37566" xr:uid="{00000000-0005-0000-0000-000082BF0000}"/>
    <cellStyle name="Normal 9 3 3 2 2 3" xfId="1789" xr:uid="{00000000-0005-0000-0000-000083BF0000}"/>
    <cellStyle name="Normal 9 3 3 2 2 3 2" xfId="7571" xr:uid="{00000000-0005-0000-0000-000084BF0000}"/>
    <cellStyle name="Normal 9 3 3 2 2 3 2 2" xfId="16244" xr:uid="{00000000-0005-0000-0000-000085BF0000}"/>
    <cellStyle name="Normal 9 3 3 2 2 3 2 2 2" xfId="33597" xr:uid="{00000000-0005-0000-0000-000086BF0000}"/>
    <cellStyle name="Normal 9 3 3 2 2 3 2 2 3" xfId="50943" xr:uid="{00000000-0005-0000-0000-000087BF0000}"/>
    <cellStyle name="Normal 9 3 3 2 2 3 2 3" xfId="24924" xr:uid="{00000000-0005-0000-0000-000088BF0000}"/>
    <cellStyle name="Normal 9 3 3 2 2 3 2 4" xfId="42270" xr:uid="{00000000-0005-0000-0000-000089BF0000}"/>
    <cellStyle name="Normal 9 3 3 2 2 3 3" xfId="5415" xr:uid="{00000000-0005-0000-0000-00008ABF0000}"/>
    <cellStyle name="Normal 9 3 3 2 2 3 3 2" xfId="14088" xr:uid="{00000000-0005-0000-0000-00008BBF0000}"/>
    <cellStyle name="Normal 9 3 3 2 2 3 3 2 2" xfId="31441" xr:uid="{00000000-0005-0000-0000-00008CBF0000}"/>
    <cellStyle name="Normal 9 3 3 2 2 3 3 2 3" xfId="48787" xr:uid="{00000000-0005-0000-0000-00008DBF0000}"/>
    <cellStyle name="Normal 9 3 3 2 2 3 3 3" xfId="22768" xr:uid="{00000000-0005-0000-0000-00008EBF0000}"/>
    <cellStyle name="Normal 9 3 3 2 2 3 3 4" xfId="40114" xr:uid="{00000000-0005-0000-0000-00008FBF0000}"/>
    <cellStyle name="Normal 9 3 3 2 2 3 4" xfId="10462" xr:uid="{00000000-0005-0000-0000-000090BF0000}"/>
    <cellStyle name="Normal 9 3 3 2 2 3 4 2" xfId="27815" xr:uid="{00000000-0005-0000-0000-000091BF0000}"/>
    <cellStyle name="Normal 9 3 3 2 2 3 4 3" xfId="45161" xr:uid="{00000000-0005-0000-0000-000092BF0000}"/>
    <cellStyle name="Normal 9 3 3 2 2 3 5" xfId="19142" xr:uid="{00000000-0005-0000-0000-000093BF0000}"/>
    <cellStyle name="Normal 9 3 3 2 2 3 6" xfId="36488" xr:uid="{00000000-0005-0000-0000-000094BF0000}"/>
    <cellStyle name="Normal 9 3 3 2 2 4" xfId="6836" xr:uid="{00000000-0005-0000-0000-000095BF0000}"/>
    <cellStyle name="Normal 9 3 3 2 2 4 2" xfId="15509" xr:uid="{00000000-0005-0000-0000-000096BF0000}"/>
    <cellStyle name="Normal 9 3 3 2 2 4 2 2" xfId="32862" xr:uid="{00000000-0005-0000-0000-000097BF0000}"/>
    <cellStyle name="Normal 9 3 3 2 2 4 2 3" xfId="50208" xr:uid="{00000000-0005-0000-0000-000098BF0000}"/>
    <cellStyle name="Normal 9 3 3 2 2 4 3" xfId="24189" xr:uid="{00000000-0005-0000-0000-000099BF0000}"/>
    <cellStyle name="Normal 9 3 3 2 2 4 4" xfId="41535" xr:uid="{00000000-0005-0000-0000-00009ABF0000}"/>
    <cellStyle name="Normal 9 3 3 2 2 5" xfId="3602" xr:uid="{00000000-0005-0000-0000-00009BBF0000}"/>
    <cellStyle name="Normal 9 3 3 2 2 5 2" xfId="12275" xr:uid="{00000000-0005-0000-0000-00009CBF0000}"/>
    <cellStyle name="Normal 9 3 3 2 2 5 2 2" xfId="29628" xr:uid="{00000000-0005-0000-0000-00009DBF0000}"/>
    <cellStyle name="Normal 9 3 3 2 2 5 2 3" xfId="46974" xr:uid="{00000000-0005-0000-0000-00009EBF0000}"/>
    <cellStyle name="Normal 9 3 3 2 2 5 3" xfId="20955" xr:uid="{00000000-0005-0000-0000-00009FBF0000}"/>
    <cellStyle name="Normal 9 3 3 2 2 5 4" xfId="38301" xr:uid="{00000000-0005-0000-0000-0000A0BF0000}"/>
    <cellStyle name="Normal 9 3 3 2 2 6" xfId="9727" xr:uid="{00000000-0005-0000-0000-0000A1BF0000}"/>
    <cellStyle name="Normal 9 3 3 2 2 6 2" xfId="27080" xr:uid="{00000000-0005-0000-0000-0000A2BF0000}"/>
    <cellStyle name="Normal 9 3 3 2 2 6 3" xfId="44426" xr:uid="{00000000-0005-0000-0000-0000A3BF0000}"/>
    <cellStyle name="Normal 9 3 3 2 2 7" xfId="18407" xr:uid="{00000000-0005-0000-0000-0000A4BF0000}"/>
    <cellStyle name="Normal 9 3 3 2 2 8" xfId="35753" xr:uid="{00000000-0005-0000-0000-0000A5BF0000}"/>
    <cellStyle name="Normal 9 3 3 2 3" xfId="564" xr:uid="{00000000-0005-0000-0000-0000A6BF0000}"/>
    <cellStyle name="Normal 9 3 3 2 3 2" xfId="2377" xr:uid="{00000000-0005-0000-0000-0000A7BF0000}"/>
    <cellStyle name="Normal 9 3 3 2 3 2 2" xfId="8159" xr:uid="{00000000-0005-0000-0000-0000A8BF0000}"/>
    <cellStyle name="Normal 9 3 3 2 3 2 2 2" xfId="16832" xr:uid="{00000000-0005-0000-0000-0000A9BF0000}"/>
    <cellStyle name="Normal 9 3 3 2 3 2 2 2 2" xfId="34185" xr:uid="{00000000-0005-0000-0000-0000AABF0000}"/>
    <cellStyle name="Normal 9 3 3 2 3 2 2 2 3" xfId="51531" xr:uid="{00000000-0005-0000-0000-0000ABBF0000}"/>
    <cellStyle name="Normal 9 3 3 2 3 2 2 3" xfId="25512" xr:uid="{00000000-0005-0000-0000-0000ACBF0000}"/>
    <cellStyle name="Normal 9 3 3 2 3 2 2 4" xfId="42858" xr:uid="{00000000-0005-0000-0000-0000ADBF0000}"/>
    <cellStyle name="Normal 9 3 3 2 3 2 3" xfId="5660" xr:uid="{00000000-0005-0000-0000-0000AEBF0000}"/>
    <cellStyle name="Normal 9 3 3 2 3 2 3 2" xfId="14333" xr:uid="{00000000-0005-0000-0000-0000AFBF0000}"/>
    <cellStyle name="Normal 9 3 3 2 3 2 3 2 2" xfId="31686" xr:uid="{00000000-0005-0000-0000-0000B0BF0000}"/>
    <cellStyle name="Normal 9 3 3 2 3 2 3 2 3" xfId="49032" xr:uid="{00000000-0005-0000-0000-0000B1BF0000}"/>
    <cellStyle name="Normal 9 3 3 2 3 2 3 3" xfId="23013" xr:uid="{00000000-0005-0000-0000-0000B2BF0000}"/>
    <cellStyle name="Normal 9 3 3 2 3 2 3 4" xfId="40359" xr:uid="{00000000-0005-0000-0000-0000B3BF0000}"/>
    <cellStyle name="Normal 9 3 3 2 3 2 4" xfId="11050" xr:uid="{00000000-0005-0000-0000-0000B4BF0000}"/>
    <cellStyle name="Normal 9 3 3 2 3 2 4 2" xfId="28403" xr:uid="{00000000-0005-0000-0000-0000B5BF0000}"/>
    <cellStyle name="Normal 9 3 3 2 3 2 4 3" xfId="45749" xr:uid="{00000000-0005-0000-0000-0000B6BF0000}"/>
    <cellStyle name="Normal 9 3 3 2 3 2 5" xfId="19730" xr:uid="{00000000-0005-0000-0000-0000B7BF0000}"/>
    <cellStyle name="Normal 9 3 3 2 3 2 6" xfId="37076" xr:uid="{00000000-0005-0000-0000-0000B8BF0000}"/>
    <cellStyle name="Normal 9 3 3 2 3 3" xfId="6346" xr:uid="{00000000-0005-0000-0000-0000B9BF0000}"/>
    <cellStyle name="Normal 9 3 3 2 3 3 2" xfId="15019" xr:uid="{00000000-0005-0000-0000-0000BABF0000}"/>
    <cellStyle name="Normal 9 3 3 2 3 3 2 2" xfId="32372" xr:uid="{00000000-0005-0000-0000-0000BBBF0000}"/>
    <cellStyle name="Normal 9 3 3 2 3 3 2 3" xfId="49718" xr:uid="{00000000-0005-0000-0000-0000BCBF0000}"/>
    <cellStyle name="Normal 9 3 3 2 3 3 3" xfId="23699" xr:uid="{00000000-0005-0000-0000-0000BDBF0000}"/>
    <cellStyle name="Normal 9 3 3 2 3 3 4" xfId="41045" xr:uid="{00000000-0005-0000-0000-0000BEBF0000}"/>
    <cellStyle name="Normal 9 3 3 2 3 4" xfId="4190" xr:uid="{00000000-0005-0000-0000-0000BFBF0000}"/>
    <cellStyle name="Normal 9 3 3 2 3 4 2" xfId="12863" xr:uid="{00000000-0005-0000-0000-0000C0BF0000}"/>
    <cellStyle name="Normal 9 3 3 2 3 4 2 2" xfId="30216" xr:uid="{00000000-0005-0000-0000-0000C1BF0000}"/>
    <cellStyle name="Normal 9 3 3 2 3 4 2 3" xfId="47562" xr:uid="{00000000-0005-0000-0000-0000C2BF0000}"/>
    <cellStyle name="Normal 9 3 3 2 3 4 3" xfId="21543" xr:uid="{00000000-0005-0000-0000-0000C3BF0000}"/>
    <cellStyle name="Normal 9 3 3 2 3 4 4" xfId="38889" xr:uid="{00000000-0005-0000-0000-0000C4BF0000}"/>
    <cellStyle name="Normal 9 3 3 2 3 5" xfId="9237" xr:uid="{00000000-0005-0000-0000-0000C5BF0000}"/>
    <cellStyle name="Normal 9 3 3 2 3 5 2" xfId="26590" xr:uid="{00000000-0005-0000-0000-0000C6BF0000}"/>
    <cellStyle name="Normal 9 3 3 2 3 5 3" xfId="43936" xr:uid="{00000000-0005-0000-0000-0000C7BF0000}"/>
    <cellStyle name="Normal 9 3 3 2 3 6" xfId="17917" xr:uid="{00000000-0005-0000-0000-0000C8BF0000}"/>
    <cellStyle name="Normal 9 3 3 2 3 7" xfId="35263" xr:uid="{00000000-0005-0000-0000-0000C9BF0000}"/>
    <cellStyle name="Normal 9 3 3 2 4" xfId="2132" xr:uid="{00000000-0005-0000-0000-0000CABF0000}"/>
    <cellStyle name="Normal 9 3 3 2 4 2" xfId="7914" xr:uid="{00000000-0005-0000-0000-0000CBBF0000}"/>
    <cellStyle name="Normal 9 3 3 2 4 2 2" xfId="16587" xr:uid="{00000000-0005-0000-0000-0000CCBF0000}"/>
    <cellStyle name="Normal 9 3 3 2 4 2 2 2" xfId="33940" xr:uid="{00000000-0005-0000-0000-0000CDBF0000}"/>
    <cellStyle name="Normal 9 3 3 2 4 2 2 3" xfId="51286" xr:uid="{00000000-0005-0000-0000-0000CEBF0000}"/>
    <cellStyle name="Normal 9 3 3 2 4 2 3" xfId="25267" xr:uid="{00000000-0005-0000-0000-0000CFBF0000}"/>
    <cellStyle name="Normal 9 3 3 2 4 2 4" xfId="42613" xr:uid="{00000000-0005-0000-0000-0000D0BF0000}"/>
    <cellStyle name="Normal 9 3 3 2 4 3" xfId="3945" xr:uid="{00000000-0005-0000-0000-0000D1BF0000}"/>
    <cellStyle name="Normal 9 3 3 2 4 3 2" xfId="12618" xr:uid="{00000000-0005-0000-0000-0000D2BF0000}"/>
    <cellStyle name="Normal 9 3 3 2 4 3 2 2" xfId="29971" xr:uid="{00000000-0005-0000-0000-0000D3BF0000}"/>
    <cellStyle name="Normal 9 3 3 2 4 3 2 3" xfId="47317" xr:uid="{00000000-0005-0000-0000-0000D4BF0000}"/>
    <cellStyle name="Normal 9 3 3 2 4 3 3" xfId="21298" xr:uid="{00000000-0005-0000-0000-0000D5BF0000}"/>
    <cellStyle name="Normal 9 3 3 2 4 3 4" xfId="38644" xr:uid="{00000000-0005-0000-0000-0000D6BF0000}"/>
    <cellStyle name="Normal 9 3 3 2 4 4" xfId="10805" xr:uid="{00000000-0005-0000-0000-0000D7BF0000}"/>
    <cellStyle name="Normal 9 3 3 2 4 4 2" xfId="28158" xr:uid="{00000000-0005-0000-0000-0000D8BF0000}"/>
    <cellStyle name="Normal 9 3 3 2 4 4 3" xfId="45504" xr:uid="{00000000-0005-0000-0000-0000D9BF0000}"/>
    <cellStyle name="Normal 9 3 3 2 4 5" xfId="19485" xr:uid="{00000000-0005-0000-0000-0000DABF0000}"/>
    <cellStyle name="Normal 9 3 3 2 4 6" xfId="36831" xr:uid="{00000000-0005-0000-0000-0000DBBF0000}"/>
    <cellStyle name="Normal 9 3 3 2 5" xfId="1299" xr:uid="{00000000-0005-0000-0000-0000DCBF0000}"/>
    <cellStyle name="Normal 9 3 3 2 5 2" xfId="7081" xr:uid="{00000000-0005-0000-0000-0000DDBF0000}"/>
    <cellStyle name="Normal 9 3 3 2 5 2 2" xfId="15754" xr:uid="{00000000-0005-0000-0000-0000DEBF0000}"/>
    <cellStyle name="Normal 9 3 3 2 5 2 2 2" xfId="33107" xr:uid="{00000000-0005-0000-0000-0000DFBF0000}"/>
    <cellStyle name="Normal 9 3 3 2 5 2 2 3" xfId="50453" xr:uid="{00000000-0005-0000-0000-0000E0BF0000}"/>
    <cellStyle name="Normal 9 3 3 2 5 2 3" xfId="24434" xr:uid="{00000000-0005-0000-0000-0000E1BF0000}"/>
    <cellStyle name="Normal 9 3 3 2 5 2 4" xfId="41780" xr:uid="{00000000-0005-0000-0000-0000E2BF0000}"/>
    <cellStyle name="Normal 9 3 3 2 5 3" xfId="4925" xr:uid="{00000000-0005-0000-0000-0000E3BF0000}"/>
    <cellStyle name="Normal 9 3 3 2 5 3 2" xfId="13598" xr:uid="{00000000-0005-0000-0000-0000E4BF0000}"/>
    <cellStyle name="Normal 9 3 3 2 5 3 2 2" xfId="30951" xr:uid="{00000000-0005-0000-0000-0000E5BF0000}"/>
    <cellStyle name="Normal 9 3 3 2 5 3 2 3" xfId="48297" xr:uid="{00000000-0005-0000-0000-0000E6BF0000}"/>
    <cellStyle name="Normal 9 3 3 2 5 3 3" xfId="22278" xr:uid="{00000000-0005-0000-0000-0000E7BF0000}"/>
    <cellStyle name="Normal 9 3 3 2 5 3 4" xfId="39624" xr:uid="{00000000-0005-0000-0000-0000E8BF0000}"/>
    <cellStyle name="Normal 9 3 3 2 5 4" xfId="9972" xr:uid="{00000000-0005-0000-0000-0000E9BF0000}"/>
    <cellStyle name="Normal 9 3 3 2 5 4 2" xfId="27325" xr:uid="{00000000-0005-0000-0000-0000EABF0000}"/>
    <cellStyle name="Normal 9 3 3 2 5 4 3" xfId="44671" xr:uid="{00000000-0005-0000-0000-0000EBBF0000}"/>
    <cellStyle name="Normal 9 3 3 2 5 5" xfId="18652" xr:uid="{00000000-0005-0000-0000-0000ECBF0000}"/>
    <cellStyle name="Normal 9 3 3 2 5 6" xfId="35998" xr:uid="{00000000-0005-0000-0000-0000EDBF0000}"/>
    <cellStyle name="Normal 9 3 3 2 6" xfId="6101" xr:uid="{00000000-0005-0000-0000-0000EEBF0000}"/>
    <cellStyle name="Normal 9 3 3 2 6 2" xfId="14774" xr:uid="{00000000-0005-0000-0000-0000EFBF0000}"/>
    <cellStyle name="Normal 9 3 3 2 6 2 2" xfId="32127" xr:uid="{00000000-0005-0000-0000-0000F0BF0000}"/>
    <cellStyle name="Normal 9 3 3 2 6 2 3" xfId="49473" xr:uid="{00000000-0005-0000-0000-0000F1BF0000}"/>
    <cellStyle name="Normal 9 3 3 2 6 3" xfId="23454" xr:uid="{00000000-0005-0000-0000-0000F2BF0000}"/>
    <cellStyle name="Normal 9 3 3 2 6 4" xfId="40800" xr:uid="{00000000-0005-0000-0000-0000F3BF0000}"/>
    <cellStyle name="Normal 9 3 3 2 7" xfId="3112" xr:uid="{00000000-0005-0000-0000-0000F4BF0000}"/>
    <cellStyle name="Normal 9 3 3 2 7 2" xfId="11785" xr:uid="{00000000-0005-0000-0000-0000F5BF0000}"/>
    <cellStyle name="Normal 9 3 3 2 7 2 2" xfId="29138" xr:uid="{00000000-0005-0000-0000-0000F6BF0000}"/>
    <cellStyle name="Normal 9 3 3 2 7 2 3" xfId="46484" xr:uid="{00000000-0005-0000-0000-0000F7BF0000}"/>
    <cellStyle name="Normal 9 3 3 2 7 3" xfId="20465" xr:uid="{00000000-0005-0000-0000-0000F8BF0000}"/>
    <cellStyle name="Normal 9 3 3 2 7 4" xfId="37811" xr:uid="{00000000-0005-0000-0000-0000F9BF0000}"/>
    <cellStyle name="Normal 9 3 3 2 8" xfId="8992" xr:uid="{00000000-0005-0000-0000-0000FABF0000}"/>
    <cellStyle name="Normal 9 3 3 2 8 2" xfId="26345" xr:uid="{00000000-0005-0000-0000-0000FBBF0000}"/>
    <cellStyle name="Normal 9 3 3 2 8 3" xfId="43691" xr:uid="{00000000-0005-0000-0000-0000FCBF0000}"/>
    <cellStyle name="Normal 9 3 3 2 9" xfId="17672" xr:uid="{00000000-0005-0000-0000-0000FDBF0000}"/>
    <cellStyle name="Normal 9 3 3 3" xfId="221" xr:uid="{00000000-0005-0000-0000-0000FEBF0000}"/>
    <cellStyle name="Normal 9 3 3 3 10" xfId="34920" xr:uid="{00000000-0005-0000-0000-0000FFBF0000}"/>
    <cellStyle name="Normal 9 3 3 3 2" xfId="956" xr:uid="{00000000-0005-0000-0000-000000C00000}"/>
    <cellStyle name="Normal 9 3 3 3 2 2" xfId="2769" xr:uid="{00000000-0005-0000-0000-000001C00000}"/>
    <cellStyle name="Normal 9 3 3 3 2 2 2" xfId="8551" xr:uid="{00000000-0005-0000-0000-000002C00000}"/>
    <cellStyle name="Normal 9 3 3 3 2 2 2 2" xfId="17224" xr:uid="{00000000-0005-0000-0000-000003C00000}"/>
    <cellStyle name="Normal 9 3 3 3 2 2 2 2 2" xfId="34577" xr:uid="{00000000-0005-0000-0000-000004C00000}"/>
    <cellStyle name="Normal 9 3 3 3 2 2 2 2 3" xfId="51923" xr:uid="{00000000-0005-0000-0000-000005C00000}"/>
    <cellStyle name="Normal 9 3 3 3 2 2 2 3" xfId="25904" xr:uid="{00000000-0005-0000-0000-000006C00000}"/>
    <cellStyle name="Normal 9 3 3 3 2 2 2 4" xfId="43250" xr:uid="{00000000-0005-0000-0000-000007C00000}"/>
    <cellStyle name="Normal 9 3 3 3 2 2 3" xfId="4582" xr:uid="{00000000-0005-0000-0000-000008C00000}"/>
    <cellStyle name="Normal 9 3 3 3 2 2 3 2" xfId="13255" xr:uid="{00000000-0005-0000-0000-000009C00000}"/>
    <cellStyle name="Normal 9 3 3 3 2 2 3 2 2" xfId="30608" xr:uid="{00000000-0005-0000-0000-00000AC00000}"/>
    <cellStyle name="Normal 9 3 3 3 2 2 3 2 3" xfId="47954" xr:uid="{00000000-0005-0000-0000-00000BC00000}"/>
    <cellStyle name="Normal 9 3 3 3 2 2 3 3" xfId="21935" xr:uid="{00000000-0005-0000-0000-00000CC00000}"/>
    <cellStyle name="Normal 9 3 3 3 2 2 3 4" xfId="39281" xr:uid="{00000000-0005-0000-0000-00000DC00000}"/>
    <cellStyle name="Normal 9 3 3 3 2 2 4" xfId="11442" xr:uid="{00000000-0005-0000-0000-00000EC00000}"/>
    <cellStyle name="Normal 9 3 3 3 2 2 4 2" xfId="28795" xr:uid="{00000000-0005-0000-0000-00000FC00000}"/>
    <cellStyle name="Normal 9 3 3 3 2 2 4 3" xfId="46141" xr:uid="{00000000-0005-0000-0000-000010C00000}"/>
    <cellStyle name="Normal 9 3 3 3 2 2 5" xfId="20122" xr:uid="{00000000-0005-0000-0000-000011C00000}"/>
    <cellStyle name="Normal 9 3 3 3 2 2 6" xfId="37468" xr:uid="{00000000-0005-0000-0000-000012C00000}"/>
    <cellStyle name="Normal 9 3 3 3 2 3" xfId="1691" xr:uid="{00000000-0005-0000-0000-000013C00000}"/>
    <cellStyle name="Normal 9 3 3 3 2 3 2" xfId="7473" xr:uid="{00000000-0005-0000-0000-000014C00000}"/>
    <cellStyle name="Normal 9 3 3 3 2 3 2 2" xfId="16146" xr:uid="{00000000-0005-0000-0000-000015C00000}"/>
    <cellStyle name="Normal 9 3 3 3 2 3 2 2 2" xfId="33499" xr:uid="{00000000-0005-0000-0000-000016C00000}"/>
    <cellStyle name="Normal 9 3 3 3 2 3 2 2 3" xfId="50845" xr:uid="{00000000-0005-0000-0000-000017C00000}"/>
    <cellStyle name="Normal 9 3 3 3 2 3 2 3" xfId="24826" xr:uid="{00000000-0005-0000-0000-000018C00000}"/>
    <cellStyle name="Normal 9 3 3 3 2 3 2 4" xfId="42172" xr:uid="{00000000-0005-0000-0000-000019C00000}"/>
    <cellStyle name="Normal 9 3 3 3 2 3 3" xfId="5317" xr:uid="{00000000-0005-0000-0000-00001AC00000}"/>
    <cellStyle name="Normal 9 3 3 3 2 3 3 2" xfId="13990" xr:uid="{00000000-0005-0000-0000-00001BC00000}"/>
    <cellStyle name="Normal 9 3 3 3 2 3 3 2 2" xfId="31343" xr:uid="{00000000-0005-0000-0000-00001CC00000}"/>
    <cellStyle name="Normal 9 3 3 3 2 3 3 2 3" xfId="48689" xr:uid="{00000000-0005-0000-0000-00001DC00000}"/>
    <cellStyle name="Normal 9 3 3 3 2 3 3 3" xfId="22670" xr:uid="{00000000-0005-0000-0000-00001EC00000}"/>
    <cellStyle name="Normal 9 3 3 3 2 3 3 4" xfId="40016" xr:uid="{00000000-0005-0000-0000-00001FC00000}"/>
    <cellStyle name="Normal 9 3 3 3 2 3 4" xfId="10364" xr:uid="{00000000-0005-0000-0000-000020C00000}"/>
    <cellStyle name="Normal 9 3 3 3 2 3 4 2" xfId="27717" xr:uid="{00000000-0005-0000-0000-000021C00000}"/>
    <cellStyle name="Normal 9 3 3 3 2 3 4 3" xfId="45063" xr:uid="{00000000-0005-0000-0000-000022C00000}"/>
    <cellStyle name="Normal 9 3 3 3 2 3 5" xfId="19044" xr:uid="{00000000-0005-0000-0000-000023C00000}"/>
    <cellStyle name="Normal 9 3 3 3 2 3 6" xfId="36390" xr:uid="{00000000-0005-0000-0000-000024C00000}"/>
    <cellStyle name="Normal 9 3 3 3 2 4" xfId="6738" xr:uid="{00000000-0005-0000-0000-000025C00000}"/>
    <cellStyle name="Normal 9 3 3 3 2 4 2" xfId="15411" xr:uid="{00000000-0005-0000-0000-000026C00000}"/>
    <cellStyle name="Normal 9 3 3 3 2 4 2 2" xfId="32764" xr:uid="{00000000-0005-0000-0000-000027C00000}"/>
    <cellStyle name="Normal 9 3 3 3 2 4 2 3" xfId="50110" xr:uid="{00000000-0005-0000-0000-000028C00000}"/>
    <cellStyle name="Normal 9 3 3 3 2 4 3" xfId="24091" xr:uid="{00000000-0005-0000-0000-000029C00000}"/>
    <cellStyle name="Normal 9 3 3 3 2 4 4" xfId="41437" xr:uid="{00000000-0005-0000-0000-00002AC00000}"/>
    <cellStyle name="Normal 9 3 3 3 2 5" xfId="3504" xr:uid="{00000000-0005-0000-0000-00002BC00000}"/>
    <cellStyle name="Normal 9 3 3 3 2 5 2" xfId="12177" xr:uid="{00000000-0005-0000-0000-00002CC00000}"/>
    <cellStyle name="Normal 9 3 3 3 2 5 2 2" xfId="29530" xr:uid="{00000000-0005-0000-0000-00002DC00000}"/>
    <cellStyle name="Normal 9 3 3 3 2 5 2 3" xfId="46876" xr:uid="{00000000-0005-0000-0000-00002EC00000}"/>
    <cellStyle name="Normal 9 3 3 3 2 5 3" xfId="20857" xr:uid="{00000000-0005-0000-0000-00002FC00000}"/>
    <cellStyle name="Normal 9 3 3 3 2 5 4" xfId="38203" xr:uid="{00000000-0005-0000-0000-000030C00000}"/>
    <cellStyle name="Normal 9 3 3 3 2 6" xfId="9629" xr:uid="{00000000-0005-0000-0000-000031C00000}"/>
    <cellStyle name="Normal 9 3 3 3 2 6 2" xfId="26982" xr:uid="{00000000-0005-0000-0000-000032C00000}"/>
    <cellStyle name="Normal 9 3 3 3 2 6 3" xfId="44328" xr:uid="{00000000-0005-0000-0000-000033C00000}"/>
    <cellStyle name="Normal 9 3 3 3 2 7" xfId="18309" xr:uid="{00000000-0005-0000-0000-000034C00000}"/>
    <cellStyle name="Normal 9 3 3 3 2 8" xfId="35655" xr:uid="{00000000-0005-0000-0000-000035C00000}"/>
    <cellStyle name="Normal 9 3 3 3 3" xfId="711" xr:uid="{00000000-0005-0000-0000-000036C00000}"/>
    <cellStyle name="Normal 9 3 3 3 3 2" xfId="2524" xr:uid="{00000000-0005-0000-0000-000037C00000}"/>
    <cellStyle name="Normal 9 3 3 3 3 2 2" xfId="8306" xr:uid="{00000000-0005-0000-0000-000038C00000}"/>
    <cellStyle name="Normal 9 3 3 3 3 2 2 2" xfId="16979" xr:uid="{00000000-0005-0000-0000-000039C00000}"/>
    <cellStyle name="Normal 9 3 3 3 3 2 2 2 2" xfId="34332" xr:uid="{00000000-0005-0000-0000-00003AC00000}"/>
    <cellStyle name="Normal 9 3 3 3 3 2 2 2 3" xfId="51678" xr:uid="{00000000-0005-0000-0000-00003BC00000}"/>
    <cellStyle name="Normal 9 3 3 3 3 2 2 3" xfId="25659" xr:uid="{00000000-0005-0000-0000-00003CC00000}"/>
    <cellStyle name="Normal 9 3 3 3 3 2 2 4" xfId="43005" xr:uid="{00000000-0005-0000-0000-00003DC00000}"/>
    <cellStyle name="Normal 9 3 3 3 3 2 3" xfId="5758" xr:uid="{00000000-0005-0000-0000-00003EC00000}"/>
    <cellStyle name="Normal 9 3 3 3 3 2 3 2" xfId="14431" xr:uid="{00000000-0005-0000-0000-00003FC00000}"/>
    <cellStyle name="Normal 9 3 3 3 3 2 3 2 2" xfId="31784" xr:uid="{00000000-0005-0000-0000-000040C00000}"/>
    <cellStyle name="Normal 9 3 3 3 3 2 3 2 3" xfId="49130" xr:uid="{00000000-0005-0000-0000-000041C00000}"/>
    <cellStyle name="Normal 9 3 3 3 3 2 3 3" xfId="23111" xr:uid="{00000000-0005-0000-0000-000042C00000}"/>
    <cellStyle name="Normal 9 3 3 3 3 2 3 4" xfId="40457" xr:uid="{00000000-0005-0000-0000-000043C00000}"/>
    <cellStyle name="Normal 9 3 3 3 3 2 4" xfId="11197" xr:uid="{00000000-0005-0000-0000-000044C00000}"/>
    <cellStyle name="Normal 9 3 3 3 3 2 4 2" xfId="28550" xr:uid="{00000000-0005-0000-0000-000045C00000}"/>
    <cellStyle name="Normal 9 3 3 3 3 2 4 3" xfId="45896" xr:uid="{00000000-0005-0000-0000-000046C00000}"/>
    <cellStyle name="Normal 9 3 3 3 3 2 5" xfId="19877" xr:uid="{00000000-0005-0000-0000-000047C00000}"/>
    <cellStyle name="Normal 9 3 3 3 3 2 6" xfId="37223" xr:uid="{00000000-0005-0000-0000-000048C00000}"/>
    <cellStyle name="Normal 9 3 3 3 3 3" xfId="6493" xr:uid="{00000000-0005-0000-0000-000049C00000}"/>
    <cellStyle name="Normal 9 3 3 3 3 3 2" xfId="15166" xr:uid="{00000000-0005-0000-0000-00004AC00000}"/>
    <cellStyle name="Normal 9 3 3 3 3 3 2 2" xfId="32519" xr:uid="{00000000-0005-0000-0000-00004BC00000}"/>
    <cellStyle name="Normal 9 3 3 3 3 3 2 3" xfId="49865" xr:uid="{00000000-0005-0000-0000-00004CC00000}"/>
    <cellStyle name="Normal 9 3 3 3 3 3 3" xfId="23846" xr:uid="{00000000-0005-0000-0000-00004DC00000}"/>
    <cellStyle name="Normal 9 3 3 3 3 3 4" xfId="41192" xr:uid="{00000000-0005-0000-0000-00004EC00000}"/>
    <cellStyle name="Normal 9 3 3 3 3 4" xfId="4337" xr:uid="{00000000-0005-0000-0000-00004FC00000}"/>
    <cellStyle name="Normal 9 3 3 3 3 4 2" xfId="13010" xr:uid="{00000000-0005-0000-0000-000050C00000}"/>
    <cellStyle name="Normal 9 3 3 3 3 4 2 2" xfId="30363" xr:uid="{00000000-0005-0000-0000-000051C00000}"/>
    <cellStyle name="Normal 9 3 3 3 3 4 2 3" xfId="47709" xr:uid="{00000000-0005-0000-0000-000052C00000}"/>
    <cellStyle name="Normal 9 3 3 3 3 4 3" xfId="21690" xr:uid="{00000000-0005-0000-0000-000053C00000}"/>
    <cellStyle name="Normal 9 3 3 3 3 4 4" xfId="39036" xr:uid="{00000000-0005-0000-0000-000054C00000}"/>
    <cellStyle name="Normal 9 3 3 3 3 5" xfId="9384" xr:uid="{00000000-0005-0000-0000-000055C00000}"/>
    <cellStyle name="Normal 9 3 3 3 3 5 2" xfId="26737" xr:uid="{00000000-0005-0000-0000-000056C00000}"/>
    <cellStyle name="Normal 9 3 3 3 3 5 3" xfId="44083" xr:uid="{00000000-0005-0000-0000-000057C00000}"/>
    <cellStyle name="Normal 9 3 3 3 3 6" xfId="18064" xr:uid="{00000000-0005-0000-0000-000058C00000}"/>
    <cellStyle name="Normal 9 3 3 3 3 7" xfId="35410" xr:uid="{00000000-0005-0000-0000-000059C00000}"/>
    <cellStyle name="Normal 9 3 3 3 4" xfId="2034" xr:uid="{00000000-0005-0000-0000-00005AC00000}"/>
    <cellStyle name="Normal 9 3 3 3 4 2" xfId="7816" xr:uid="{00000000-0005-0000-0000-00005BC00000}"/>
    <cellStyle name="Normal 9 3 3 3 4 2 2" xfId="16489" xr:uid="{00000000-0005-0000-0000-00005CC00000}"/>
    <cellStyle name="Normal 9 3 3 3 4 2 2 2" xfId="33842" xr:uid="{00000000-0005-0000-0000-00005DC00000}"/>
    <cellStyle name="Normal 9 3 3 3 4 2 2 3" xfId="51188" xr:uid="{00000000-0005-0000-0000-00005EC00000}"/>
    <cellStyle name="Normal 9 3 3 3 4 2 3" xfId="25169" xr:uid="{00000000-0005-0000-0000-00005FC00000}"/>
    <cellStyle name="Normal 9 3 3 3 4 2 4" xfId="42515" xr:uid="{00000000-0005-0000-0000-000060C00000}"/>
    <cellStyle name="Normal 9 3 3 3 4 3" xfId="3847" xr:uid="{00000000-0005-0000-0000-000061C00000}"/>
    <cellStyle name="Normal 9 3 3 3 4 3 2" xfId="12520" xr:uid="{00000000-0005-0000-0000-000062C00000}"/>
    <cellStyle name="Normal 9 3 3 3 4 3 2 2" xfId="29873" xr:uid="{00000000-0005-0000-0000-000063C00000}"/>
    <cellStyle name="Normal 9 3 3 3 4 3 2 3" xfId="47219" xr:uid="{00000000-0005-0000-0000-000064C00000}"/>
    <cellStyle name="Normal 9 3 3 3 4 3 3" xfId="21200" xr:uid="{00000000-0005-0000-0000-000065C00000}"/>
    <cellStyle name="Normal 9 3 3 3 4 3 4" xfId="38546" xr:uid="{00000000-0005-0000-0000-000066C00000}"/>
    <cellStyle name="Normal 9 3 3 3 4 4" xfId="10707" xr:uid="{00000000-0005-0000-0000-000067C00000}"/>
    <cellStyle name="Normal 9 3 3 3 4 4 2" xfId="28060" xr:uid="{00000000-0005-0000-0000-000068C00000}"/>
    <cellStyle name="Normal 9 3 3 3 4 4 3" xfId="45406" xr:uid="{00000000-0005-0000-0000-000069C00000}"/>
    <cellStyle name="Normal 9 3 3 3 4 5" xfId="19387" xr:uid="{00000000-0005-0000-0000-00006AC00000}"/>
    <cellStyle name="Normal 9 3 3 3 4 6" xfId="36733" xr:uid="{00000000-0005-0000-0000-00006BC00000}"/>
    <cellStyle name="Normal 9 3 3 3 5" xfId="1446" xr:uid="{00000000-0005-0000-0000-00006CC00000}"/>
    <cellStyle name="Normal 9 3 3 3 5 2" xfId="7228" xr:uid="{00000000-0005-0000-0000-00006DC00000}"/>
    <cellStyle name="Normal 9 3 3 3 5 2 2" xfId="15901" xr:uid="{00000000-0005-0000-0000-00006EC00000}"/>
    <cellStyle name="Normal 9 3 3 3 5 2 2 2" xfId="33254" xr:uid="{00000000-0005-0000-0000-00006FC00000}"/>
    <cellStyle name="Normal 9 3 3 3 5 2 2 3" xfId="50600" xr:uid="{00000000-0005-0000-0000-000070C00000}"/>
    <cellStyle name="Normal 9 3 3 3 5 2 3" xfId="24581" xr:uid="{00000000-0005-0000-0000-000071C00000}"/>
    <cellStyle name="Normal 9 3 3 3 5 2 4" xfId="41927" xr:uid="{00000000-0005-0000-0000-000072C00000}"/>
    <cellStyle name="Normal 9 3 3 3 5 3" xfId="5072" xr:uid="{00000000-0005-0000-0000-000073C00000}"/>
    <cellStyle name="Normal 9 3 3 3 5 3 2" xfId="13745" xr:uid="{00000000-0005-0000-0000-000074C00000}"/>
    <cellStyle name="Normal 9 3 3 3 5 3 2 2" xfId="31098" xr:uid="{00000000-0005-0000-0000-000075C00000}"/>
    <cellStyle name="Normal 9 3 3 3 5 3 2 3" xfId="48444" xr:uid="{00000000-0005-0000-0000-000076C00000}"/>
    <cellStyle name="Normal 9 3 3 3 5 3 3" xfId="22425" xr:uid="{00000000-0005-0000-0000-000077C00000}"/>
    <cellStyle name="Normal 9 3 3 3 5 3 4" xfId="39771" xr:uid="{00000000-0005-0000-0000-000078C00000}"/>
    <cellStyle name="Normal 9 3 3 3 5 4" xfId="10119" xr:uid="{00000000-0005-0000-0000-000079C00000}"/>
    <cellStyle name="Normal 9 3 3 3 5 4 2" xfId="27472" xr:uid="{00000000-0005-0000-0000-00007AC00000}"/>
    <cellStyle name="Normal 9 3 3 3 5 4 3" xfId="44818" xr:uid="{00000000-0005-0000-0000-00007BC00000}"/>
    <cellStyle name="Normal 9 3 3 3 5 5" xfId="18799" xr:uid="{00000000-0005-0000-0000-00007CC00000}"/>
    <cellStyle name="Normal 9 3 3 3 5 6" xfId="36145" xr:uid="{00000000-0005-0000-0000-00007DC00000}"/>
    <cellStyle name="Normal 9 3 3 3 6" xfId="6003" xr:uid="{00000000-0005-0000-0000-00007EC00000}"/>
    <cellStyle name="Normal 9 3 3 3 6 2" xfId="14676" xr:uid="{00000000-0005-0000-0000-00007FC00000}"/>
    <cellStyle name="Normal 9 3 3 3 6 2 2" xfId="32029" xr:uid="{00000000-0005-0000-0000-000080C00000}"/>
    <cellStyle name="Normal 9 3 3 3 6 2 3" xfId="49375" xr:uid="{00000000-0005-0000-0000-000081C00000}"/>
    <cellStyle name="Normal 9 3 3 3 6 3" xfId="23356" xr:uid="{00000000-0005-0000-0000-000082C00000}"/>
    <cellStyle name="Normal 9 3 3 3 6 4" xfId="40702" xr:uid="{00000000-0005-0000-0000-000083C00000}"/>
    <cellStyle name="Normal 9 3 3 3 7" xfId="3259" xr:uid="{00000000-0005-0000-0000-000084C00000}"/>
    <cellStyle name="Normal 9 3 3 3 7 2" xfId="11932" xr:uid="{00000000-0005-0000-0000-000085C00000}"/>
    <cellStyle name="Normal 9 3 3 3 7 2 2" xfId="29285" xr:uid="{00000000-0005-0000-0000-000086C00000}"/>
    <cellStyle name="Normal 9 3 3 3 7 2 3" xfId="46631" xr:uid="{00000000-0005-0000-0000-000087C00000}"/>
    <cellStyle name="Normal 9 3 3 3 7 3" xfId="20612" xr:uid="{00000000-0005-0000-0000-000088C00000}"/>
    <cellStyle name="Normal 9 3 3 3 7 4" xfId="37958" xr:uid="{00000000-0005-0000-0000-000089C00000}"/>
    <cellStyle name="Normal 9 3 3 3 8" xfId="8894" xr:uid="{00000000-0005-0000-0000-00008AC00000}"/>
    <cellStyle name="Normal 9 3 3 3 8 2" xfId="26247" xr:uid="{00000000-0005-0000-0000-00008BC00000}"/>
    <cellStyle name="Normal 9 3 3 3 8 3" xfId="43593" xr:uid="{00000000-0005-0000-0000-00008CC00000}"/>
    <cellStyle name="Normal 9 3 3 3 9" xfId="17574" xr:uid="{00000000-0005-0000-0000-00008DC00000}"/>
    <cellStyle name="Normal 9 3 3 4" xfId="809" xr:uid="{00000000-0005-0000-0000-00008EC00000}"/>
    <cellStyle name="Normal 9 3 3 4 2" xfId="2622" xr:uid="{00000000-0005-0000-0000-00008FC00000}"/>
    <cellStyle name="Normal 9 3 3 4 2 2" xfId="8404" xr:uid="{00000000-0005-0000-0000-000090C00000}"/>
    <cellStyle name="Normal 9 3 3 4 2 2 2" xfId="17077" xr:uid="{00000000-0005-0000-0000-000091C00000}"/>
    <cellStyle name="Normal 9 3 3 4 2 2 2 2" xfId="34430" xr:uid="{00000000-0005-0000-0000-000092C00000}"/>
    <cellStyle name="Normal 9 3 3 4 2 2 2 3" xfId="51776" xr:uid="{00000000-0005-0000-0000-000093C00000}"/>
    <cellStyle name="Normal 9 3 3 4 2 2 3" xfId="25757" xr:uid="{00000000-0005-0000-0000-000094C00000}"/>
    <cellStyle name="Normal 9 3 3 4 2 2 4" xfId="43103" xr:uid="{00000000-0005-0000-0000-000095C00000}"/>
    <cellStyle name="Normal 9 3 3 4 2 3" xfId="4435" xr:uid="{00000000-0005-0000-0000-000096C00000}"/>
    <cellStyle name="Normal 9 3 3 4 2 3 2" xfId="13108" xr:uid="{00000000-0005-0000-0000-000097C00000}"/>
    <cellStyle name="Normal 9 3 3 4 2 3 2 2" xfId="30461" xr:uid="{00000000-0005-0000-0000-000098C00000}"/>
    <cellStyle name="Normal 9 3 3 4 2 3 2 3" xfId="47807" xr:uid="{00000000-0005-0000-0000-000099C00000}"/>
    <cellStyle name="Normal 9 3 3 4 2 3 3" xfId="21788" xr:uid="{00000000-0005-0000-0000-00009AC00000}"/>
    <cellStyle name="Normal 9 3 3 4 2 3 4" xfId="39134" xr:uid="{00000000-0005-0000-0000-00009BC00000}"/>
    <cellStyle name="Normal 9 3 3 4 2 4" xfId="11295" xr:uid="{00000000-0005-0000-0000-00009CC00000}"/>
    <cellStyle name="Normal 9 3 3 4 2 4 2" xfId="28648" xr:uid="{00000000-0005-0000-0000-00009DC00000}"/>
    <cellStyle name="Normal 9 3 3 4 2 4 3" xfId="45994" xr:uid="{00000000-0005-0000-0000-00009EC00000}"/>
    <cellStyle name="Normal 9 3 3 4 2 5" xfId="19975" xr:uid="{00000000-0005-0000-0000-00009FC00000}"/>
    <cellStyle name="Normal 9 3 3 4 2 6" xfId="37321" xr:uid="{00000000-0005-0000-0000-0000A0C00000}"/>
    <cellStyle name="Normal 9 3 3 4 3" xfId="1544" xr:uid="{00000000-0005-0000-0000-0000A1C00000}"/>
    <cellStyle name="Normal 9 3 3 4 3 2" xfId="7326" xr:uid="{00000000-0005-0000-0000-0000A2C00000}"/>
    <cellStyle name="Normal 9 3 3 4 3 2 2" xfId="15999" xr:uid="{00000000-0005-0000-0000-0000A3C00000}"/>
    <cellStyle name="Normal 9 3 3 4 3 2 2 2" xfId="33352" xr:uid="{00000000-0005-0000-0000-0000A4C00000}"/>
    <cellStyle name="Normal 9 3 3 4 3 2 2 3" xfId="50698" xr:uid="{00000000-0005-0000-0000-0000A5C00000}"/>
    <cellStyle name="Normal 9 3 3 4 3 2 3" xfId="24679" xr:uid="{00000000-0005-0000-0000-0000A6C00000}"/>
    <cellStyle name="Normal 9 3 3 4 3 2 4" xfId="42025" xr:uid="{00000000-0005-0000-0000-0000A7C00000}"/>
    <cellStyle name="Normal 9 3 3 4 3 3" xfId="5170" xr:uid="{00000000-0005-0000-0000-0000A8C00000}"/>
    <cellStyle name="Normal 9 3 3 4 3 3 2" xfId="13843" xr:uid="{00000000-0005-0000-0000-0000A9C00000}"/>
    <cellStyle name="Normal 9 3 3 4 3 3 2 2" xfId="31196" xr:uid="{00000000-0005-0000-0000-0000AAC00000}"/>
    <cellStyle name="Normal 9 3 3 4 3 3 2 3" xfId="48542" xr:uid="{00000000-0005-0000-0000-0000ABC00000}"/>
    <cellStyle name="Normal 9 3 3 4 3 3 3" xfId="22523" xr:uid="{00000000-0005-0000-0000-0000ACC00000}"/>
    <cellStyle name="Normal 9 3 3 4 3 3 4" xfId="39869" xr:uid="{00000000-0005-0000-0000-0000ADC00000}"/>
    <cellStyle name="Normal 9 3 3 4 3 4" xfId="10217" xr:uid="{00000000-0005-0000-0000-0000AEC00000}"/>
    <cellStyle name="Normal 9 3 3 4 3 4 2" xfId="27570" xr:uid="{00000000-0005-0000-0000-0000AFC00000}"/>
    <cellStyle name="Normal 9 3 3 4 3 4 3" xfId="44916" xr:uid="{00000000-0005-0000-0000-0000B0C00000}"/>
    <cellStyle name="Normal 9 3 3 4 3 5" xfId="18897" xr:uid="{00000000-0005-0000-0000-0000B1C00000}"/>
    <cellStyle name="Normal 9 3 3 4 3 6" xfId="36243" xr:uid="{00000000-0005-0000-0000-0000B2C00000}"/>
    <cellStyle name="Normal 9 3 3 4 4" xfId="6591" xr:uid="{00000000-0005-0000-0000-0000B3C00000}"/>
    <cellStyle name="Normal 9 3 3 4 4 2" xfId="15264" xr:uid="{00000000-0005-0000-0000-0000B4C00000}"/>
    <cellStyle name="Normal 9 3 3 4 4 2 2" xfId="32617" xr:uid="{00000000-0005-0000-0000-0000B5C00000}"/>
    <cellStyle name="Normal 9 3 3 4 4 2 3" xfId="49963" xr:uid="{00000000-0005-0000-0000-0000B6C00000}"/>
    <cellStyle name="Normal 9 3 3 4 4 3" xfId="23944" xr:uid="{00000000-0005-0000-0000-0000B7C00000}"/>
    <cellStyle name="Normal 9 3 3 4 4 4" xfId="41290" xr:uid="{00000000-0005-0000-0000-0000B8C00000}"/>
    <cellStyle name="Normal 9 3 3 4 5" xfId="3357" xr:uid="{00000000-0005-0000-0000-0000B9C00000}"/>
    <cellStyle name="Normal 9 3 3 4 5 2" xfId="12030" xr:uid="{00000000-0005-0000-0000-0000BAC00000}"/>
    <cellStyle name="Normal 9 3 3 4 5 2 2" xfId="29383" xr:uid="{00000000-0005-0000-0000-0000BBC00000}"/>
    <cellStyle name="Normal 9 3 3 4 5 2 3" xfId="46729" xr:uid="{00000000-0005-0000-0000-0000BCC00000}"/>
    <cellStyle name="Normal 9 3 3 4 5 3" xfId="20710" xr:uid="{00000000-0005-0000-0000-0000BDC00000}"/>
    <cellStyle name="Normal 9 3 3 4 5 4" xfId="38056" xr:uid="{00000000-0005-0000-0000-0000BEC00000}"/>
    <cellStyle name="Normal 9 3 3 4 6" xfId="9482" xr:uid="{00000000-0005-0000-0000-0000BFC00000}"/>
    <cellStyle name="Normal 9 3 3 4 6 2" xfId="26835" xr:uid="{00000000-0005-0000-0000-0000C0C00000}"/>
    <cellStyle name="Normal 9 3 3 4 6 3" xfId="44181" xr:uid="{00000000-0005-0000-0000-0000C1C00000}"/>
    <cellStyle name="Normal 9 3 3 4 7" xfId="18162" xr:uid="{00000000-0005-0000-0000-0000C2C00000}"/>
    <cellStyle name="Normal 9 3 3 4 8" xfId="35508" xr:uid="{00000000-0005-0000-0000-0000C3C00000}"/>
    <cellStyle name="Normal 9 3 3 5" xfId="466" xr:uid="{00000000-0005-0000-0000-0000C4C00000}"/>
    <cellStyle name="Normal 9 3 3 5 2" xfId="2279" xr:uid="{00000000-0005-0000-0000-0000C5C00000}"/>
    <cellStyle name="Normal 9 3 3 5 2 2" xfId="8061" xr:uid="{00000000-0005-0000-0000-0000C6C00000}"/>
    <cellStyle name="Normal 9 3 3 5 2 2 2" xfId="16734" xr:uid="{00000000-0005-0000-0000-0000C7C00000}"/>
    <cellStyle name="Normal 9 3 3 5 2 2 2 2" xfId="34087" xr:uid="{00000000-0005-0000-0000-0000C8C00000}"/>
    <cellStyle name="Normal 9 3 3 5 2 2 2 3" xfId="51433" xr:uid="{00000000-0005-0000-0000-0000C9C00000}"/>
    <cellStyle name="Normal 9 3 3 5 2 2 3" xfId="25414" xr:uid="{00000000-0005-0000-0000-0000CAC00000}"/>
    <cellStyle name="Normal 9 3 3 5 2 2 4" xfId="42760" xr:uid="{00000000-0005-0000-0000-0000CBC00000}"/>
    <cellStyle name="Normal 9 3 3 5 2 3" xfId="5562" xr:uid="{00000000-0005-0000-0000-0000CCC00000}"/>
    <cellStyle name="Normal 9 3 3 5 2 3 2" xfId="14235" xr:uid="{00000000-0005-0000-0000-0000CDC00000}"/>
    <cellStyle name="Normal 9 3 3 5 2 3 2 2" xfId="31588" xr:uid="{00000000-0005-0000-0000-0000CEC00000}"/>
    <cellStyle name="Normal 9 3 3 5 2 3 2 3" xfId="48934" xr:uid="{00000000-0005-0000-0000-0000CFC00000}"/>
    <cellStyle name="Normal 9 3 3 5 2 3 3" xfId="22915" xr:uid="{00000000-0005-0000-0000-0000D0C00000}"/>
    <cellStyle name="Normal 9 3 3 5 2 3 4" xfId="40261" xr:uid="{00000000-0005-0000-0000-0000D1C00000}"/>
    <cellStyle name="Normal 9 3 3 5 2 4" xfId="10952" xr:uid="{00000000-0005-0000-0000-0000D2C00000}"/>
    <cellStyle name="Normal 9 3 3 5 2 4 2" xfId="28305" xr:uid="{00000000-0005-0000-0000-0000D3C00000}"/>
    <cellStyle name="Normal 9 3 3 5 2 4 3" xfId="45651" xr:uid="{00000000-0005-0000-0000-0000D4C00000}"/>
    <cellStyle name="Normal 9 3 3 5 2 5" xfId="19632" xr:uid="{00000000-0005-0000-0000-0000D5C00000}"/>
    <cellStyle name="Normal 9 3 3 5 2 6" xfId="36978" xr:uid="{00000000-0005-0000-0000-0000D6C00000}"/>
    <cellStyle name="Normal 9 3 3 5 3" xfId="6248" xr:uid="{00000000-0005-0000-0000-0000D7C00000}"/>
    <cellStyle name="Normal 9 3 3 5 3 2" xfId="14921" xr:uid="{00000000-0005-0000-0000-0000D8C00000}"/>
    <cellStyle name="Normal 9 3 3 5 3 2 2" xfId="32274" xr:uid="{00000000-0005-0000-0000-0000D9C00000}"/>
    <cellStyle name="Normal 9 3 3 5 3 2 3" xfId="49620" xr:uid="{00000000-0005-0000-0000-0000DAC00000}"/>
    <cellStyle name="Normal 9 3 3 5 3 3" xfId="23601" xr:uid="{00000000-0005-0000-0000-0000DBC00000}"/>
    <cellStyle name="Normal 9 3 3 5 3 4" xfId="40947" xr:uid="{00000000-0005-0000-0000-0000DCC00000}"/>
    <cellStyle name="Normal 9 3 3 5 4" xfId="4092" xr:uid="{00000000-0005-0000-0000-0000DDC00000}"/>
    <cellStyle name="Normal 9 3 3 5 4 2" xfId="12765" xr:uid="{00000000-0005-0000-0000-0000DEC00000}"/>
    <cellStyle name="Normal 9 3 3 5 4 2 2" xfId="30118" xr:uid="{00000000-0005-0000-0000-0000DFC00000}"/>
    <cellStyle name="Normal 9 3 3 5 4 2 3" xfId="47464" xr:uid="{00000000-0005-0000-0000-0000E0C00000}"/>
    <cellStyle name="Normal 9 3 3 5 4 3" xfId="21445" xr:uid="{00000000-0005-0000-0000-0000E1C00000}"/>
    <cellStyle name="Normal 9 3 3 5 4 4" xfId="38791" xr:uid="{00000000-0005-0000-0000-0000E2C00000}"/>
    <cellStyle name="Normal 9 3 3 5 5" xfId="9139" xr:uid="{00000000-0005-0000-0000-0000E3C00000}"/>
    <cellStyle name="Normal 9 3 3 5 5 2" xfId="26492" xr:uid="{00000000-0005-0000-0000-0000E4C00000}"/>
    <cellStyle name="Normal 9 3 3 5 5 3" xfId="43838" xr:uid="{00000000-0005-0000-0000-0000E5C00000}"/>
    <cellStyle name="Normal 9 3 3 5 6" xfId="17819" xr:uid="{00000000-0005-0000-0000-0000E6C00000}"/>
    <cellStyle name="Normal 9 3 3 5 7" xfId="35165" xr:uid="{00000000-0005-0000-0000-0000E7C00000}"/>
    <cellStyle name="Normal 9 3 3 6" xfId="1887" xr:uid="{00000000-0005-0000-0000-0000E8C00000}"/>
    <cellStyle name="Normal 9 3 3 6 2" xfId="7669" xr:uid="{00000000-0005-0000-0000-0000E9C00000}"/>
    <cellStyle name="Normal 9 3 3 6 2 2" xfId="16342" xr:uid="{00000000-0005-0000-0000-0000EAC00000}"/>
    <cellStyle name="Normal 9 3 3 6 2 2 2" xfId="33695" xr:uid="{00000000-0005-0000-0000-0000EBC00000}"/>
    <cellStyle name="Normal 9 3 3 6 2 2 3" xfId="51041" xr:uid="{00000000-0005-0000-0000-0000ECC00000}"/>
    <cellStyle name="Normal 9 3 3 6 2 3" xfId="25022" xr:uid="{00000000-0005-0000-0000-0000EDC00000}"/>
    <cellStyle name="Normal 9 3 3 6 2 4" xfId="42368" xr:uid="{00000000-0005-0000-0000-0000EEC00000}"/>
    <cellStyle name="Normal 9 3 3 6 3" xfId="3700" xr:uid="{00000000-0005-0000-0000-0000EFC00000}"/>
    <cellStyle name="Normal 9 3 3 6 3 2" xfId="12373" xr:uid="{00000000-0005-0000-0000-0000F0C00000}"/>
    <cellStyle name="Normal 9 3 3 6 3 2 2" xfId="29726" xr:uid="{00000000-0005-0000-0000-0000F1C00000}"/>
    <cellStyle name="Normal 9 3 3 6 3 2 3" xfId="47072" xr:uid="{00000000-0005-0000-0000-0000F2C00000}"/>
    <cellStyle name="Normal 9 3 3 6 3 3" xfId="21053" xr:uid="{00000000-0005-0000-0000-0000F3C00000}"/>
    <cellStyle name="Normal 9 3 3 6 3 4" xfId="38399" xr:uid="{00000000-0005-0000-0000-0000F4C00000}"/>
    <cellStyle name="Normal 9 3 3 6 4" xfId="10560" xr:uid="{00000000-0005-0000-0000-0000F5C00000}"/>
    <cellStyle name="Normal 9 3 3 6 4 2" xfId="27913" xr:uid="{00000000-0005-0000-0000-0000F6C00000}"/>
    <cellStyle name="Normal 9 3 3 6 4 3" xfId="45259" xr:uid="{00000000-0005-0000-0000-0000F7C00000}"/>
    <cellStyle name="Normal 9 3 3 6 5" xfId="19240" xr:uid="{00000000-0005-0000-0000-0000F8C00000}"/>
    <cellStyle name="Normal 9 3 3 6 6" xfId="36586" xr:uid="{00000000-0005-0000-0000-0000F9C00000}"/>
    <cellStyle name="Normal 9 3 3 7" xfId="1201" xr:uid="{00000000-0005-0000-0000-0000FAC00000}"/>
    <cellStyle name="Normal 9 3 3 7 2" xfId="6983" xr:uid="{00000000-0005-0000-0000-0000FBC00000}"/>
    <cellStyle name="Normal 9 3 3 7 2 2" xfId="15656" xr:uid="{00000000-0005-0000-0000-0000FCC00000}"/>
    <cellStyle name="Normal 9 3 3 7 2 2 2" xfId="33009" xr:uid="{00000000-0005-0000-0000-0000FDC00000}"/>
    <cellStyle name="Normal 9 3 3 7 2 2 3" xfId="50355" xr:uid="{00000000-0005-0000-0000-0000FEC00000}"/>
    <cellStyle name="Normal 9 3 3 7 2 3" xfId="24336" xr:uid="{00000000-0005-0000-0000-0000FFC00000}"/>
    <cellStyle name="Normal 9 3 3 7 2 4" xfId="41682" xr:uid="{00000000-0005-0000-0000-000000C10000}"/>
    <cellStyle name="Normal 9 3 3 7 3" xfId="4827" xr:uid="{00000000-0005-0000-0000-000001C10000}"/>
    <cellStyle name="Normal 9 3 3 7 3 2" xfId="13500" xr:uid="{00000000-0005-0000-0000-000002C10000}"/>
    <cellStyle name="Normal 9 3 3 7 3 2 2" xfId="30853" xr:uid="{00000000-0005-0000-0000-000003C10000}"/>
    <cellStyle name="Normal 9 3 3 7 3 2 3" xfId="48199" xr:uid="{00000000-0005-0000-0000-000004C10000}"/>
    <cellStyle name="Normal 9 3 3 7 3 3" xfId="22180" xr:uid="{00000000-0005-0000-0000-000005C10000}"/>
    <cellStyle name="Normal 9 3 3 7 3 4" xfId="39526" xr:uid="{00000000-0005-0000-0000-000006C10000}"/>
    <cellStyle name="Normal 9 3 3 7 4" xfId="9874" xr:uid="{00000000-0005-0000-0000-000007C10000}"/>
    <cellStyle name="Normal 9 3 3 7 4 2" xfId="27227" xr:uid="{00000000-0005-0000-0000-000008C10000}"/>
    <cellStyle name="Normal 9 3 3 7 4 3" xfId="44573" xr:uid="{00000000-0005-0000-0000-000009C10000}"/>
    <cellStyle name="Normal 9 3 3 7 5" xfId="18554" xr:uid="{00000000-0005-0000-0000-00000AC10000}"/>
    <cellStyle name="Normal 9 3 3 7 6" xfId="35900" xr:uid="{00000000-0005-0000-0000-00000BC10000}"/>
    <cellStyle name="Normal 9 3 3 8" xfId="5856" xr:uid="{00000000-0005-0000-0000-00000CC10000}"/>
    <cellStyle name="Normal 9 3 3 8 2" xfId="14529" xr:uid="{00000000-0005-0000-0000-00000DC10000}"/>
    <cellStyle name="Normal 9 3 3 8 2 2" xfId="31882" xr:uid="{00000000-0005-0000-0000-00000EC10000}"/>
    <cellStyle name="Normal 9 3 3 8 2 3" xfId="49228" xr:uid="{00000000-0005-0000-0000-00000FC10000}"/>
    <cellStyle name="Normal 9 3 3 8 3" xfId="23209" xr:uid="{00000000-0005-0000-0000-000010C10000}"/>
    <cellStyle name="Normal 9 3 3 8 4" xfId="40555" xr:uid="{00000000-0005-0000-0000-000011C10000}"/>
    <cellStyle name="Normal 9 3 3 9" xfId="3014" xr:uid="{00000000-0005-0000-0000-000012C10000}"/>
    <cellStyle name="Normal 9 3 3 9 2" xfId="11687" xr:uid="{00000000-0005-0000-0000-000013C10000}"/>
    <cellStyle name="Normal 9 3 3 9 2 2" xfId="29040" xr:uid="{00000000-0005-0000-0000-000014C10000}"/>
    <cellStyle name="Normal 9 3 3 9 2 3" xfId="46386" xr:uid="{00000000-0005-0000-0000-000015C10000}"/>
    <cellStyle name="Normal 9 3 3 9 3" xfId="20367" xr:uid="{00000000-0005-0000-0000-000016C10000}"/>
    <cellStyle name="Normal 9 3 3 9 4" xfId="37713" xr:uid="{00000000-0005-0000-0000-000017C10000}"/>
    <cellStyle name="Normal 9 3 4" xfId="172" xr:uid="{00000000-0005-0000-0000-000018C10000}"/>
    <cellStyle name="Normal 9 3 4 10" xfId="17525" xr:uid="{00000000-0005-0000-0000-000019C10000}"/>
    <cellStyle name="Normal 9 3 4 11" xfId="34871" xr:uid="{00000000-0005-0000-0000-00001AC10000}"/>
    <cellStyle name="Normal 9 3 4 2" xfId="662" xr:uid="{00000000-0005-0000-0000-00001BC10000}"/>
    <cellStyle name="Normal 9 3 4 2 2" xfId="2475" xr:uid="{00000000-0005-0000-0000-00001CC10000}"/>
    <cellStyle name="Normal 9 3 4 2 2 2" xfId="8257" xr:uid="{00000000-0005-0000-0000-00001DC10000}"/>
    <cellStyle name="Normal 9 3 4 2 2 2 2" xfId="16930" xr:uid="{00000000-0005-0000-0000-00001EC10000}"/>
    <cellStyle name="Normal 9 3 4 2 2 2 2 2" xfId="34283" xr:uid="{00000000-0005-0000-0000-00001FC10000}"/>
    <cellStyle name="Normal 9 3 4 2 2 2 2 3" xfId="51629" xr:uid="{00000000-0005-0000-0000-000020C10000}"/>
    <cellStyle name="Normal 9 3 4 2 2 2 3" xfId="25610" xr:uid="{00000000-0005-0000-0000-000021C10000}"/>
    <cellStyle name="Normal 9 3 4 2 2 2 4" xfId="42956" xr:uid="{00000000-0005-0000-0000-000022C10000}"/>
    <cellStyle name="Normal 9 3 4 2 2 3" xfId="4288" xr:uid="{00000000-0005-0000-0000-000023C10000}"/>
    <cellStyle name="Normal 9 3 4 2 2 3 2" xfId="12961" xr:uid="{00000000-0005-0000-0000-000024C10000}"/>
    <cellStyle name="Normal 9 3 4 2 2 3 2 2" xfId="30314" xr:uid="{00000000-0005-0000-0000-000025C10000}"/>
    <cellStyle name="Normal 9 3 4 2 2 3 2 3" xfId="47660" xr:uid="{00000000-0005-0000-0000-000026C10000}"/>
    <cellStyle name="Normal 9 3 4 2 2 3 3" xfId="21641" xr:uid="{00000000-0005-0000-0000-000027C10000}"/>
    <cellStyle name="Normal 9 3 4 2 2 3 4" xfId="38987" xr:uid="{00000000-0005-0000-0000-000028C10000}"/>
    <cellStyle name="Normal 9 3 4 2 2 4" xfId="11148" xr:uid="{00000000-0005-0000-0000-000029C10000}"/>
    <cellStyle name="Normal 9 3 4 2 2 4 2" xfId="28501" xr:uid="{00000000-0005-0000-0000-00002AC10000}"/>
    <cellStyle name="Normal 9 3 4 2 2 4 3" xfId="45847" xr:uid="{00000000-0005-0000-0000-00002BC10000}"/>
    <cellStyle name="Normal 9 3 4 2 2 5" xfId="19828" xr:uid="{00000000-0005-0000-0000-00002CC10000}"/>
    <cellStyle name="Normal 9 3 4 2 2 6" xfId="37174" xr:uid="{00000000-0005-0000-0000-00002DC10000}"/>
    <cellStyle name="Normal 9 3 4 2 3" xfId="1397" xr:uid="{00000000-0005-0000-0000-00002EC10000}"/>
    <cellStyle name="Normal 9 3 4 2 3 2" xfId="7179" xr:uid="{00000000-0005-0000-0000-00002FC10000}"/>
    <cellStyle name="Normal 9 3 4 2 3 2 2" xfId="15852" xr:uid="{00000000-0005-0000-0000-000030C10000}"/>
    <cellStyle name="Normal 9 3 4 2 3 2 2 2" xfId="33205" xr:uid="{00000000-0005-0000-0000-000031C10000}"/>
    <cellStyle name="Normal 9 3 4 2 3 2 2 3" xfId="50551" xr:uid="{00000000-0005-0000-0000-000032C10000}"/>
    <cellStyle name="Normal 9 3 4 2 3 2 3" xfId="24532" xr:uid="{00000000-0005-0000-0000-000033C10000}"/>
    <cellStyle name="Normal 9 3 4 2 3 2 4" xfId="41878" xr:uid="{00000000-0005-0000-0000-000034C10000}"/>
    <cellStyle name="Normal 9 3 4 2 3 3" xfId="5023" xr:uid="{00000000-0005-0000-0000-000035C10000}"/>
    <cellStyle name="Normal 9 3 4 2 3 3 2" xfId="13696" xr:uid="{00000000-0005-0000-0000-000036C10000}"/>
    <cellStyle name="Normal 9 3 4 2 3 3 2 2" xfId="31049" xr:uid="{00000000-0005-0000-0000-000037C10000}"/>
    <cellStyle name="Normal 9 3 4 2 3 3 2 3" xfId="48395" xr:uid="{00000000-0005-0000-0000-000038C10000}"/>
    <cellStyle name="Normal 9 3 4 2 3 3 3" xfId="22376" xr:uid="{00000000-0005-0000-0000-000039C10000}"/>
    <cellStyle name="Normal 9 3 4 2 3 3 4" xfId="39722" xr:uid="{00000000-0005-0000-0000-00003AC10000}"/>
    <cellStyle name="Normal 9 3 4 2 3 4" xfId="10070" xr:uid="{00000000-0005-0000-0000-00003BC10000}"/>
    <cellStyle name="Normal 9 3 4 2 3 4 2" xfId="27423" xr:uid="{00000000-0005-0000-0000-00003CC10000}"/>
    <cellStyle name="Normal 9 3 4 2 3 4 3" xfId="44769" xr:uid="{00000000-0005-0000-0000-00003DC10000}"/>
    <cellStyle name="Normal 9 3 4 2 3 5" xfId="18750" xr:uid="{00000000-0005-0000-0000-00003EC10000}"/>
    <cellStyle name="Normal 9 3 4 2 3 6" xfId="36096" xr:uid="{00000000-0005-0000-0000-00003FC10000}"/>
    <cellStyle name="Normal 9 3 4 2 4" xfId="6444" xr:uid="{00000000-0005-0000-0000-000040C10000}"/>
    <cellStyle name="Normal 9 3 4 2 4 2" xfId="15117" xr:uid="{00000000-0005-0000-0000-000041C10000}"/>
    <cellStyle name="Normal 9 3 4 2 4 2 2" xfId="32470" xr:uid="{00000000-0005-0000-0000-000042C10000}"/>
    <cellStyle name="Normal 9 3 4 2 4 2 3" xfId="49816" xr:uid="{00000000-0005-0000-0000-000043C10000}"/>
    <cellStyle name="Normal 9 3 4 2 4 3" xfId="23797" xr:uid="{00000000-0005-0000-0000-000044C10000}"/>
    <cellStyle name="Normal 9 3 4 2 4 4" xfId="41143" xr:uid="{00000000-0005-0000-0000-000045C10000}"/>
    <cellStyle name="Normal 9 3 4 2 5" xfId="3210" xr:uid="{00000000-0005-0000-0000-000046C10000}"/>
    <cellStyle name="Normal 9 3 4 2 5 2" xfId="11883" xr:uid="{00000000-0005-0000-0000-000047C10000}"/>
    <cellStyle name="Normal 9 3 4 2 5 2 2" xfId="29236" xr:uid="{00000000-0005-0000-0000-000048C10000}"/>
    <cellStyle name="Normal 9 3 4 2 5 2 3" xfId="46582" xr:uid="{00000000-0005-0000-0000-000049C10000}"/>
    <cellStyle name="Normal 9 3 4 2 5 3" xfId="20563" xr:uid="{00000000-0005-0000-0000-00004AC10000}"/>
    <cellStyle name="Normal 9 3 4 2 5 4" xfId="37909" xr:uid="{00000000-0005-0000-0000-00004BC10000}"/>
    <cellStyle name="Normal 9 3 4 2 6" xfId="9335" xr:uid="{00000000-0005-0000-0000-00004CC10000}"/>
    <cellStyle name="Normal 9 3 4 2 6 2" xfId="26688" xr:uid="{00000000-0005-0000-0000-00004DC10000}"/>
    <cellStyle name="Normal 9 3 4 2 6 3" xfId="44034" xr:uid="{00000000-0005-0000-0000-00004EC10000}"/>
    <cellStyle name="Normal 9 3 4 2 7" xfId="18015" xr:uid="{00000000-0005-0000-0000-00004FC10000}"/>
    <cellStyle name="Normal 9 3 4 2 8" xfId="35361" xr:uid="{00000000-0005-0000-0000-000050C10000}"/>
    <cellStyle name="Normal 9 3 4 3" xfId="907" xr:uid="{00000000-0005-0000-0000-000051C10000}"/>
    <cellStyle name="Normal 9 3 4 3 2" xfId="2720" xr:uid="{00000000-0005-0000-0000-000052C10000}"/>
    <cellStyle name="Normal 9 3 4 3 2 2" xfId="8502" xr:uid="{00000000-0005-0000-0000-000053C10000}"/>
    <cellStyle name="Normal 9 3 4 3 2 2 2" xfId="17175" xr:uid="{00000000-0005-0000-0000-000054C10000}"/>
    <cellStyle name="Normal 9 3 4 3 2 2 2 2" xfId="34528" xr:uid="{00000000-0005-0000-0000-000055C10000}"/>
    <cellStyle name="Normal 9 3 4 3 2 2 2 3" xfId="51874" xr:uid="{00000000-0005-0000-0000-000056C10000}"/>
    <cellStyle name="Normal 9 3 4 3 2 2 3" xfId="25855" xr:uid="{00000000-0005-0000-0000-000057C10000}"/>
    <cellStyle name="Normal 9 3 4 3 2 2 4" xfId="43201" xr:uid="{00000000-0005-0000-0000-000058C10000}"/>
    <cellStyle name="Normal 9 3 4 3 2 3" xfId="4533" xr:uid="{00000000-0005-0000-0000-000059C10000}"/>
    <cellStyle name="Normal 9 3 4 3 2 3 2" xfId="13206" xr:uid="{00000000-0005-0000-0000-00005AC10000}"/>
    <cellStyle name="Normal 9 3 4 3 2 3 2 2" xfId="30559" xr:uid="{00000000-0005-0000-0000-00005BC10000}"/>
    <cellStyle name="Normal 9 3 4 3 2 3 2 3" xfId="47905" xr:uid="{00000000-0005-0000-0000-00005CC10000}"/>
    <cellStyle name="Normal 9 3 4 3 2 3 3" xfId="21886" xr:uid="{00000000-0005-0000-0000-00005DC10000}"/>
    <cellStyle name="Normal 9 3 4 3 2 3 4" xfId="39232" xr:uid="{00000000-0005-0000-0000-00005EC10000}"/>
    <cellStyle name="Normal 9 3 4 3 2 4" xfId="11393" xr:uid="{00000000-0005-0000-0000-00005FC10000}"/>
    <cellStyle name="Normal 9 3 4 3 2 4 2" xfId="28746" xr:uid="{00000000-0005-0000-0000-000060C10000}"/>
    <cellStyle name="Normal 9 3 4 3 2 4 3" xfId="46092" xr:uid="{00000000-0005-0000-0000-000061C10000}"/>
    <cellStyle name="Normal 9 3 4 3 2 5" xfId="20073" xr:uid="{00000000-0005-0000-0000-000062C10000}"/>
    <cellStyle name="Normal 9 3 4 3 2 6" xfId="37419" xr:uid="{00000000-0005-0000-0000-000063C10000}"/>
    <cellStyle name="Normal 9 3 4 3 3" xfId="1642" xr:uid="{00000000-0005-0000-0000-000064C10000}"/>
    <cellStyle name="Normal 9 3 4 3 3 2" xfId="7424" xr:uid="{00000000-0005-0000-0000-000065C10000}"/>
    <cellStyle name="Normal 9 3 4 3 3 2 2" xfId="16097" xr:uid="{00000000-0005-0000-0000-000066C10000}"/>
    <cellStyle name="Normal 9 3 4 3 3 2 2 2" xfId="33450" xr:uid="{00000000-0005-0000-0000-000067C10000}"/>
    <cellStyle name="Normal 9 3 4 3 3 2 2 3" xfId="50796" xr:uid="{00000000-0005-0000-0000-000068C10000}"/>
    <cellStyle name="Normal 9 3 4 3 3 2 3" xfId="24777" xr:uid="{00000000-0005-0000-0000-000069C10000}"/>
    <cellStyle name="Normal 9 3 4 3 3 2 4" xfId="42123" xr:uid="{00000000-0005-0000-0000-00006AC10000}"/>
    <cellStyle name="Normal 9 3 4 3 3 3" xfId="5268" xr:uid="{00000000-0005-0000-0000-00006BC10000}"/>
    <cellStyle name="Normal 9 3 4 3 3 3 2" xfId="13941" xr:uid="{00000000-0005-0000-0000-00006CC10000}"/>
    <cellStyle name="Normal 9 3 4 3 3 3 2 2" xfId="31294" xr:uid="{00000000-0005-0000-0000-00006DC10000}"/>
    <cellStyle name="Normal 9 3 4 3 3 3 2 3" xfId="48640" xr:uid="{00000000-0005-0000-0000-00006EC10000}"/>
    <cellStyle name="Normal 9 3 4 3 3 3 3" xfId="22621" xr:uid="{00000000-0005-0000-0000-00006FC10000}"/>
    <cellStyle name="Normal 9 3 4 3 3 3 4" xfId="39967" xr:uid="{00000000-0005-0000-0000-000070C10000}"/>
    <cellStyle name="Normal 9 3 4 3 3 4" xfId="10315" xr:uid="{00000000-0005-0000-0000-000071C10000}"/>
    <cellStyle name="Normal 9 3 4 3 3 4 2" xfId="27668" xr:uid="{00000000-0005-0000-0000-000072C10000}"/>
    <cellStyle name="Normal 9 3 4 3 3 4 3" xfId="45014" xr:uid="{00000000-0005-0000-0000-000073C10000}"/>
    <cellStyle name="Normal 9 3 4 3 3 5" xfId="18995" xr:uid="{00000000-0005-0000-0000-000074C10000}"/>
    <cellStyle name="Normal 9 3 4 3 3 6" xfId="36341" xr:uid="{00000000-0005-0000-0000-000075C10000}"/>
    <cellStyle name="Normal 9 3 4 3 4" xfId="6689" xr:uid="{00000000-0005-0000-0000-000076C10000}"/>
    <cellStyle name="Normal 9 3 4 3 4 2" xfId="15362" xr:uid="{00000000-0005-0000-0000-000077C10000}"/>
    <cellStyle name="Normal 9 3 4 3 4 2 2" xfId="32715" xr:uid="{00000000-0005-0000-0000-000078C10000}"/>
    <cellStyle name="Normal 9 3 4 3 4 2 3" xfId="50061" xr:uid="{00000000-0005-0000-0000-000079C10000}"/>
    <cellStyle name="Normal 9 3 4 3 4 3" xfId="24042" xr:uid="{00000000-0005-0000-0000-00007AC10000}"/>
    <cellStyle name="Normal 9 3 4 3 4 4" xfId="41388" xr:uid="{00000000-0005-0000-0000-00007BC10000}"/>
    <cellStyle name="Normal 9 3 4 3 5" xfId="3455" xr:uid="{00000000-0005-0000-0000-00007CC10000}"/>
    <cellStyle name="Normal 9 3 4 3 5 2" xfId="12128" xr:uid="{00000000-0005-0000-0000-00007DC10000}"/>
    <cellStyle name="Normal 9 3 4 3 5 2 2" xfId="29481" xr:uid="{00000000-0005-0000-0000-00007EC10000}"/>
    <cellStyle name="Normal 9 3 4 3 5 2 3" xfId="46827" xr:uid="{00000000-0005-0000-0000-00007FC10000}"/>
    <cellStyle name="Normal 9 3 4 3 5 3" xfId="20808" xr:uid="{00000000-0005-0000-0000-000080C10000}"/>
    <cellStyle name="Normal 9 3 4 3 5 4" xfId="38154" xr:uid="{00000000-0005-0000-0000-000081C10000}"/>
    <cellStyle name="Normal 9 3 4 3 6" xfId="9580" xr:uid="{00000000-0005-0000-0000-000082C10000}"/>
    <cellStyle name="Normal 9 3 4 3 6 2" xfId="26933" xr:uid="{00000000-0005-0000-0000-000083C10000}"/>
    <cellStyle name="Normal 9 3 4 3 6 3" xfId="44279" xr:uid="{00000000-0005-0000-0000-000084C10000}"/>
    <cellStyle name="Normal 9 3 4 3 7" xfId="18260" xr:uid="{00000000-0005-0000-0000-000085C10000}"/>
    <cellStyle name="Normal 9 3 4 3 8" xfId="35606" xr:uid="{00000000-0005-0000-0000-000086C10000}"/>
    <cellStyle name="Normal 9 3 4 4" xfId="417" xr:uid="{00000000-0005-0000-0000-000087C10000}"/>
    <cellStyle name="Normal 9 3 4 4 2" xfId="2230" xr:uid="{00000000-0005-0000-0000-000088C10000}"/>
    <cellStyle name="Normal 9 3 4 4 2 2" xfId="8012" xr:uid="{00000000-0005-0000-0000-000089C10000}"/>
    <cellStyle name="Normal 9 3 4 4 2 2 2" xfId="16685" xr:uid="{00000000-0005-0000-0000-00008AC10000}"/>
    <cellStyle name="Normal 9 3 4 4 2 2 2 2" xfId="34038" xr:uid="{00000000-0005-0000-0000-00008BC10000}"/>
    <cellStyle name="Normal 9 3 4 4 2 2 2 3" xfId="51384" xr:uid="{00000000-0005-0000-0000-00008CC10000}"/>
    <cellStyle name="Normal 9 3 4 4 2 2 3" xfId="25365" xr:uid="{00000000-0005-0000-0000-00008DC10000}"/>
    <cellStyle name="Normal 9 3 4 4 2 2 4" xfId="42711" xr:uid="{00000000-0005-0000-0000-00008EC10000}"/>
    <cellStyle name="Normal 9 3 4 4 2 3" xfId="5513" xr:uid="{00000000-0005-0000-0000-00008FC10000}"/>
    <cellStyle name="Normal 9 3 4 4 2 3 2" xfId="14186" xr:uid="{00000000-0005-0000-0000-000090C10000}"/>
    <cellStyle name="Normal 9 3 4 4 2 3 2 2" xfId="31539" xr:uid="{00000000-0005-0000-0000-000091C10000}"/>
    <cellStyle name="Normal 9 3 4 4 2 3 2 3" xfId="48885" xr:uid="{00000000-0005-0000-0000-000092C10000}"/>
    <cellStyle name="Normal 9 3 4 4 2 3 3" xfId="22866" xr:uid="{00000000-0005-0000-0000-000093C10000}"/>
    <cellStyle name="Normal 9 3 4 4 2 3 4" xfId="40212" xr:uid="{00000000-0005-0000-0000-000094C10000}"/>
    <cellStyle name="Normal 9 3 4 4 2 4" xfId="10903" xr:uid="{00000000-0005-0000-0000-000095C10000}"/>
    <cellStyle name="Normal 9 3 4 4 2 4 2" xfId="28256" xr:uid="{00000000-0005-0000-0000-000096C10000}"/>
    <cellStyle name="Normal 9 3 4 4 2 4 3" xfId="45602" xr:uid="{00000000-0005-0000-0000-000097C10000}"/>
    <cellStyle name="Normal 9 3 4 4 2 5" xfId="19583" xr:uid="{00000000-0005-0000-0000-000098C10000}"/>
    <cellStyle name="Normal 9 3 4 4 2 6" xfId="36929" xr:uid="{00000000-0005-0000-0000-000099C10000}"/>
    <cellStyle name="Normal 9 3 4 4 3" xfId="6199" xr:uid="{00000000-0005-0000-0000-00009AC10000}"/>
    <cellStyle name="Normal 9 3 4 4 3 2" xfId="14872" xr:uid="{00000000-0005-0000-0000-00009BC10000}"/>
    <cellStyle name="Normal 9 3 4 4 3 2 2" xfId="32225" xr:uid="{00000000-0005-0000-0000-00009CC10000}"/>
    <cellStyle name="Normal 9 3 4 4 3 2 3" xfId="49571" xr:uid="{00000000-0005-0000-0000-00009DC10000}"/>
    <cellStyle name="Normal 9 3 4 4 3 3" xfId="23552" xr:uid="{00000000-0005-0000-0000-00009EC10000}"/>
    <cellStyle name="Normal 9 3 4 4 3 4" xfId="40898" xr:uid="{00000000-0005-0000-0000-00009FC10000}"/>
    <cellStyle name="Normal 9 3 4 4 4" xfId="4043" xr:uid="{00000000-0005-0000-0000-0000A0C10000}"/>
    <cellStyle name="Normal 9 3 4 4 4 2" xfId="12716" xr:uid="{00000000-0005-0000-0000-0000A1C10000}"/>
    <cellStyle name="Normal 9 3 4 4 4 2 2" xfId="30069" xr:uid="{00000000-0005-0000-0000-0000A2C10000}"/>
    <cellStyle name="Normal 9 3 4 4 4 2 3" xfId="47415" xr:uid="{00000000-0005-0000-0000-0000A3C10000}"/>
    <cellStyle name="Normal 9 3 4 4 4 3" xfId="21396" xr:uid="{00000000-0005-0000-0000-0000A4C10000}"/>
    <cellStyle name="Normal 9 3 4 4 4 4" xfId="38742" xr:uid="{00000000-0005-0000-0000-0000A5C10000}"/>
    <cellStyle name="Normal 9 3 4 4 5" xfId="9090" xr:uid="{00000000-0005-0000-0000-0000A6C10000}"/>
    <cellStyle name="Normal 9 3 4 4 5 2" xfId="26443" xr:uid="{00000000-0005-0000-0000-0000A7C10000}"/>
    <cellStyle name="Normal 9 3 4 4 5 3" xfId="43789" xr:uid="{00000000-0005-0000-0000-0000A8C10000}"/>
    <cellStyle name="Normal 9 3 4 4 6" xfId="17770" xr:uid="{00000000-0005-0000-0000-0000A9C10000}"/>
    <cellStyle name="Normal 9 3 4 4 7" xfId="35116" xr:uid="{00000000-0005-0000-0000-0000AAC10000}"/>
    <cellStyle name="Normal 9 3 4 5" xfId="1985" xr:uid="{00000000-0005-0000-0000-0000ABC10000}"/>
    <cellStyle name="Normal 9 3 4 5 2" xfId="7767" xr:uid="{00000000-0005-0000-0000-0000ACC10000}"/>
    <cellStyle name="Normal 9 3 4 5 2 2" xfId="16440" xr:uid="{00000000-0005-0000-0000-0000ADC10000}"/>
    <cellStyle name="Normal 9 3 4 5 2 2 2" xfId="33793" xr:uid="{00000000-0005-0000-0000-0000AEC10000}"/>
    <cellStyle name="Normal 9 3 4 5 2 2 3" xfId="51139" xr:uid="{00000000-0005-0000-0000-0000AFC10000}"/>
    <cellStyle name="Normal 9 3 4 5 2 3" xfId="25120" xr:uid="{00000000-0005-0000-0000-0000B0C10000}"/>
    <cellStyle name="Normal 9 3 4 5 2 4" xfId="42466" xr:uid="{00000000-0005-0000-0000-0000B1C10000}"/>
    <cellStyle name="Normal 9 3 4 5 3" xfId="3798" xr:uid="{00000000-0005-0000-0000-0000B2C10000}"/>
    <cellStyle name="Normal 9 3 4 5 3 2" xfId="12471" xr:uid="{00000000-0005-0000-0000-0000B3C10000}"/>
    <cellStyle name="Normal 9 3 4 5 3 2 2" xfId="29824" xr:uid="{00000000-0005-0000-0000-0000B4C10000}"/>
    <cellStyle name="Normal 9 3 4 5 3 2 3" xfId="47170" xr:uid="{00000000-0005-0000-0000-0000B5C10000}"/>
    <cellStyle name="Normal 9 3 4 5 3 3" xfId="21151" xr:uid="{00000000-0005-0000-0000-0000B6C10000}"/>
    <cellStyle name="Normal 9 3 4 5 3 4" xfId="38497" xr:uid="{00000000-0005-0000-0000-0000B7C10000}"/>
    <cellStyle name="Normal 9 3 4 5 4" xfId="10658" xr:uid="{00000000-0005-0000-0000-0000B8C10000}"/>
    <cellStyle name="Normal 9 3 4 5 4 2" xfId="28011" xr:uid="{00000000-0005-0000-0000-0000B9C10000}"/>
    <cellStyle name="Normal 9 3 4 5 4 3" xfId="45357" xr:uid="{00000000-0005-0000-0000-0000BAC10000}"/>
    <cellStyle name="Normal 9 3 4 5 5" xfId="19338" xr:uid="{00000000-0005-0000-0000-0000BBC10000}"/>
    <cellStyle name="Normal 9 3 4 5 6" xfId="36684" xr:uid="{00000000-0005-0000-0000-0000BCC10000}"/>
    <cellStyle name="Normal 9 3 4 6" xfId="1152" xr:uid="{00000000-0005-0000-0000-0000BDC10000}"/>
    <cellStyle name="Normal 9 3 4 6 2" xfId="6934" xr:uid="{00000000-0005-0000-0000-0000BEC10000}"/>
    <cellStyle name="Normal 9 3 4 6 2 2" xfId="15607" xr:uid="{00000000-0005-0000-0000-0000BFC10000}"/>
    <cellStyle name="Normal 9 3 4 6 2 2 2" xfId="32960" xr:uid="{00000000-0005-0000-0000-0000C0C10000}"/>
    <cellStyle name="Normal 9 3 4 6 2 2 3" xfId="50306" xr:uid="{00000000-0005-0000-0000-0000C1C10000}"/>
    <cellStyle name="Normal 9 3 4 6 2 3" xfId="24287" xr:uid="{00000000-0005-0000-0000-0000C2C10000}"/>
    <cellStyle name="Normal 9 3 4 6 2 4" xfId="41633" xr:uid="{00000000-0005-0000-0000-0000C3C10000}"/>
    <cellStyle name="Normal 9 3 4 6 3" xfId="4778" xr:uid="{00000000-0005-0000-0000-0000C4C10000}"/>
    <cellStyle name="Normal 9 3 4 6 3 2" xfId="13451" xr:uid="{00000000-0005-0000-0000-0000C5C10000}"/>
    <cellStyle name="Normal 9 3 4 6 3 2 2" xfId="30804" xr:uid="{00000000-0005-0000-0000-0000C6C10000}"/>
    <cellStyle name="Normal 9 3 4 6 3 2 3" xfId="48150" xr:uid="{00000000-0005-0000-0000-0000C7C10000}"/>
    <cellStyle name="Normal 9 3 4 6 3 3" xfId="22131" xr:uid="{00000000-0005-0000-0000-0000C8C10000}"/>
    <cellStyle name="Normal 9 3 4 6 3 4" xfId="39477" xr:uid="{00000000-0005-0000-0000-0000C9C10000}"/>
    <cellStyle name="Normal 9 3 4 6 4" xfId="9825" xr:uid="{00000000-0005-0000-0000-0000CAC10000}"/>
    <cellStyle name="Normal 9 3 4 6 4 2" xfId="27178" xr:uid="{00000000-0005-0000-0000-0000CBC10000}"/>
    <cellStyle name="Normal 9 3 4 6 4 3" xfId="44524" xr:uid="{00000000-0005-0000-0000-0000CCC10000}"/>
    <cellStyle name="Normal 9 3 4 6 5" xfId="18505" xr:uid="{00000000-0005-0000-0000-0000CDC10000}"/>
    <cellStyle name="Normal 9 3 4 6 6" xfId="35851" xr:uid="{00000000-0005-0000-0000-0000CEC10000}"/>
    <cellStyle name="Normal 9 3 4 7" xfId="5954" xr:uid="{00000000-0005-0000-0000-0000CFC10000}"/>
    <cellStyle name="Normal 9 3 4 7 2" xfId="14627" xr:uid="{00000000-0005-0000-0000-0000D0C10000}"/>
    <cellStyle name="Normal 9 3 4 7 2 2" xfId="31980" xr:uid="{00000000-0005-0000-0000-0000D1C10000}"/>
    <cellStyle name="Normal 9 3 4 7 2 3" xfId="49326" xr:uid="{00000000-0005-0000-0000-0000D2C10000}"/>
    <cellStyle name="Normal 9 3 4 7 3" xfId="23307" xr:uid="{00000000-0005-0000-0000-0000D3C10000}"/>
    <cellStyle name="Normal 9 3 4 7 4" xfId="40653" xr:uid="{00000000-0005-0000-0000-0000D4C10000}"/>
    <cellStyle name="Normal 9 3 4 8" xfId="2965" xr:uid="{00000000-0005-0000-0000-0000D5C10000}"/>
    <cellStyle name="Normal 9 3 4 8 2" xfId="11638" xr:uid="{00000000-0005-0000-0000-0000D6C10000}"/>
    <cellStyle name="Normal 9 3 4 8 2 2" xfId="28991" xr:uid="{00000000-0005-0000-0000-0000D7C10000}"/>
    <cellStyle name="Normal 9 3 4 8 2 3" xfId="46337" xr:uid="{00000000-0005-0000-0000-0000D8C10000}"/>
    <cellStyle name="Normal 9 3 4 8 3" xfId="20318" xr:uid="{00000000-0005-0000-0000-0000D9C10000}"/>
    <cellStyle name="Normal 9 3 4 8 4" xfId="37664" xr:uid="{00000000-0005-0000-0000-0000DAC10000}"/>
    <cellStyle name="Normal 9 3 4 9" xfId="8845" xr:uid="{00000000-0005-0000-0000-0000DBC10000}"/>
    <cellStyle name="Normal 9 3 4 9 2" xfId="26198" xr:uid="{00000000-0005-0000-0000-0000DCC10000}"/>
    <cellStyle name="Normal 9 3 4 9 3" xfId="43544" xr:uid="{00000000-0005-0000-0000-0000DDC10000}"/>
    <cellStyle name="Normal 9 3 5" xfId="270" xr:uid="{00000000-0005-0000-0000-0000DEC10000}"/>
    <cellStyle name="Normal 9 3 5 10" xfId="34969" xr:uid="{00000000-0005-0000-0000-0000DFC10000}"/>
    <cellStyle name="Normal 9 3 5 2" xfId="1005" xr:uid="{00000000-0005-0000-0000-0000E0C10000}"/>
    <cellStyle name="Normal 9 3 5 2 2" xfId="2818" xr:uid="{00000000-0005-0000-0000-0000E1C10000}"/>
    <cellStyle name="Normal 9 3 5 2 2 2" xfId="8600" xr:uid="{00000000-0005-0000-0000-0000E2C10000}"/>
    <cellStyle name="Normal 9 3 5 2 2 2 2" xfId="17273" xr:uid="{00000000-0005-0000-0000-0000E3C10000}"/>
    <cellStyle name="Normal 9 3 5 2 2 2 2 2" xfId="34626" xr:uid="{00000000-0005-0000-0000-0000E4C10000}"/>
    <cellStyle name="Normal 9 3 5 2 2 2 2 3" xfId="51972" xr:uid="{00000000-0005-0000-0000-0000E5C10000}"/>
    <cellStyle name="Normal 9 3 5 2 2 2 3" xfId="25953" xr:uid="{00000000-0005-0000-0000-0000E6C10000}"/>
    <cellStyle name="Normal 9 3 5 2 2 2 4" xfId="43299" xr:uid="{00000000-0005-0000-0000-0000E7C10000}"/>
    <cellStyle name="Normal 9 3 5 2 2 3" xfId="4631" xr:uid="{00000000-0005-0000-0000-0000E8C10000}"/>
    <cellStyle name="Normal 9 3 5 2 2 3 2" xfId="13304" xr:uid="{00000000-0005-0000-0000-0000E9C10000}"/>
    <cellStyle name="Normal 9 3 5 2 2 3 2 2" xfId="30657" xr:uid="{00000000-0005-0000-0000-0000EAC10000}"/>
    <cellStyle name="Normal 9 3 5 2 2 3 2 3" xfId="48003" xr:uid="{00000000-0005-0000-0000-0000EBC10000}"/>
    <cellStyle name="Normal 9 3 5 2 2 3 3" xfId="21984" xr:uid="{00000000-0005-0000-0000-0000ECC10000}"/>
    <cellStyle name="Normal 9 3 5 2 2 3 4" xfId="39330" xr:uid="{00000000-0005-0000-0000-0000EDC10000}"/>
    <cellStyle name="Normal 9 3 5 2 2 4" xfId="11491" xr:uid="{00000000-0005-0000-0000-0000EEC10000}"/>
    <cellStyle name="Normal 9 3 5 2 2 4 2" xfId="28844" xr:uid="{00000000-0005-0000-0000-0000EFC10000}"/>
    <cellStyle name="Normal 9 3 5 2 2 4 3" xfId="46190" xr:uid="{00000000-0005-0000-0000-0000F0C10000}"/>
    <cellStyle name="Normal 9 3 5 2 2 5" xfId="20171" xr:uid="{00000000-0005-0000-0000-0000F1C10000}"/>
    <cellStyle name="Normal 9 3 5 2 2 6" xfId="37517" xr:uid="{00000000-0005-0000-0000-0000F2C10000}"/>
    <cellStyle name="Normal 9 3 5 2 3" xfId="1740" xr:uid="{00000000-0005-0000-0000-0000F3C10000}"/>
    <cellStyle name="Normal 9 3 5 2 3 2" xfId="7522" xr:uid="{00000000-0005-0000-0000-0000F4C10000}"/>
    <cellStyle name="Normal 9 3 5 2 3 2 2" xfId="16195" xr:uid="{00000000-0005-0000-0000-0000F5C10000}"/>
    <cellStyle name="Normal 9 3 5 2 3 2 2 2" xfId="33548" xr:uid="{00000000-0005-0000-0000-0000F6C10000}"/>
    <cellStyle name="Normal 9 3 5 2 3 2 2 3" xfId="50894" xr:uid="{00000000-0005-0000-0000-0000F7C10000}"/>
    <cellStyle name="Normal 9 3 5 2 3 2 3" xfId="24875" xr:uid="{00000000-0005-0000-0000-0000F8C10000}"/>
    <cellStyle name="Normal 9 3 5 2 3 2 4" xfId="42221" xr:uid="{00000000-0005-0000-0000-0000F9C10000}"/>
    <cellStyle name="Normal 9 3 5 2 3 3" xfId="5366" xr:uid="{00000000-0005-0000-0000-0000FAC10000}"/>
    <cellStyle name="Normal 9 3 5 2 3 3 2" xfId="14039" xr:uid="{00000000-0005-0000-0000-0000FBC10000}"/>
    <cellStyle name="Normal 9 3 5 2 3 3 2 2" xfId="31392" xr:uid="{00000000-0005-0000-0000-0000FCC10000}"/>
    <cellStyle name="Normal 9 3 5 2 3 3 2 3" xfId="48738" xr:uid="{00000000-0005-0000-0000-0000FDC10000}"/>
    <cellStyle name="Normal 9 3 5 2 3 3 3" xfId="22719" xr:uid="{00000000-0005-0000-0000-0000FEC10000}"/>
    <cellStyle name="Normal 9 3 5 2 3 3 4" xfId="40065" xr:uid="{00000000-0005-0000-0000-0000FFC10000}"/>
    <cellStyle name="Normal 9 3 5 2 3 4" xfId="10413" xr:uid="{00000000-0005-0000-0000-000000C20000}"/>
    <cellStyle name="Normal 9 3 5 2 3 4 2" xfId="27766" xr:uid="{00000000-0005-0000-0000-000001C20000}"/>
    <cellStyle name="Normal 9 3 5 2 3 4 3" xfId="45112" xr:uid="{00000000-0005-0000-0000-000002C20000}"/>
    <cellStyle name="Normal 9 3 5 2 3 5" xfId="19093" xr:uid="{00000000-0005-0000-0000-000003C20000}"/>
    <cellStyle name="Normal 9 3 5 2 3 6" xfId="36439" xr:uid="{00000000-0005-0000-0000-000004C20000}"/>
    <cellStyle name="Normal 9 3 5 2 4" xfId="6787" xr:uid="{00000000-0005-0000-0000-000005C20000}"/>
    <cellStyle name="Normal 9 3 5 2 4 2" xfId="15460" xr:uid="{00000000-0005-0000-0000-000006C20000}"/>
    <cellStyle name="Normal 9 3 5 2 4 2 2" xfId="32813" xr:uid="{00000000-0005-0000-0000-000007C20000}"/>
    <cellStyle name="Normal 9 3 5 2 4 2 3" xfId="50159" xr:uid="{00000000-0005-0000-0000-000008C20000}"/>
    <cellStyle name="Normal 9 3 5 2 4 3" xfId="24140" xr:uid="{00000000-0005-0000-0000-000009C20000}"/>
    <cellStyle name="Normal 9 3 5 2 4 4" xfId="41486" xr:uid="{00000000-0005-0000-0000-00000AC20000}"/>
    <cellStyle name="Normal 9 3 5 2 5" xfId="3553" xr:uid="{00000000-0005-0000-0000-00000BC20000}"/>
    <cellStyle name="Normal 9 3 5 2 5 2" xfId="12226" xr:uid="{00000000-0005-0000-0000-00000CC20000}"/>
    <cellStyle name="Normal 9 3 5 2 5 2 2" xfId="29579" xr:uid="{00000000-0005-0000-0000-00000DC20000}"/>
    <cellStyle name="Normal 9 3 5 2 5 2 3" xfId="46925" xr:uid="{00000000-0005-0000-0000-00000EC20000}"/>
    <cellStyle name="Normal 9 3 5 2 5 3" xfId="20906" xr:uid="{00000000-0005-0000-0000-00000FC20000}"/>
    <cellStyle name="Normal 9 3 5 2 5 4" xfId="38252" xr:uid="{00000000-0005-0000-0000-000010C20000}"/>
    <cellStyle name="Normal 9 3 5 2 6" xfId="9678" xr:uid="{00000000-0005-0000-0000-000011C20000}"/>
    <cellStyle name="Normal 9 3 5 2 6 2" xfId="27031" xr:uid="{00000000-0005-0000-0000-000012C20000}"/>
    <cellStyle name="Normal 9 3 5 2 6 3" xfId="44377" xr:uid="{00000000-0005-0000-0000-000013C20000}"/>
    <cellStyle name="Normal 9 3 5 2 7" xfId="18358" xr:uid="{00000000-0005-0000-0000-000014C20000}"/>
    <cellStyle name="Normal 9 3 5 2 8" xfId="35704" xr:uid="{00000000-0005-0000-0000-000015C20000}"/>
    <cellStyle name="Normal 9 3 5 3" xfId="515" xr:uid="{00000000-0005-0000-0000-000016C20000}"/>
    <cellStyle name="Normal 9 3 5 3 2" xfId="2328" xr:uid="{00000000-0005-0000-0000-000017C20000}"/>
    <cellStyle name="Normal 9 3 5 3 2 2" xfId="8110" xr:uid="{00000000-0005-0000-0000-000018C20000}"/>
    <cellStyle name="Normal 9 3 5 3 2 2 2" xfId="16783" xr:uid="{00000000-0005-0000-0000-000019C20000}"/>
    <cellStyle name="Normal 9 3 5 3 2 2 2 2" xfId="34136" xr:uid="{00000000-0005-0000-0000-00001AC20000}"/>
    <cellStyle name="Normal 9 3 5 3 2 2 2 3" xfId="51482" xr:uid="{00000000-0005-0000-0000-00001BC20000}"/>
    <cellStyle name="Normal 9 3 5 3 2 2 3" xfId="25463" xr:uid="{00000000-0005-0000-0000-00001CC20000}"/>
    <cellStyle name="Normal 9 3 5 3 2 2 4" xfId="42809" xr:uid="{00000000-0005-0000-0000-00001DC20000}"/>
    <cellStyle name="Normal 9 3 5 3 2 3" xfId="5611" xr:uid="{00000000-0005-0000-0000-00001EC20000}"/>
    <cellStyle name="Normal 9 3 5 3 2 3 2" xfId="14284" xr:uid="{00000000-0005-0000-0000-00001FC20000}"/>
    <cellStyle name="Normal 9 3 5 3 2 3 2 2" xfId="31637" xr:uid="{00000000-0005-0000-0000-000020C20000}"/>
    <cellStyle name="Normal 9 3 5 3 2 3 2 3" xfId="48983" xr:uid="{00000000-0005-0000-0000-000021C20000}"/>
    <cellStyle name="Normal 9 3 5 3 2 3 3" xfId="22964" xr:uid="{00000000-0005-0000-0000-000022C20000}"/>
    <cellStyle name="Normal 9 3 5 3 2 3 4" xfId="40310" xr:uid="{00000000-0005-0000-0000-000023C20000}"/>
    <cellStyle name="Normal 9 3 5 3 2 4" xfId="11001" xr:uid="{00000000-0005-0000-0000-000024C20000}"/>
    <cellStyle name="Normal 9 3 5 3 2 4 2" xfId="28354" xr:uid="{00000000-0005-0000-0000-000025C20000}"/>
    <cellStyle name="Normal 9 3 5 3 2 4 3" xfId="45700" xr:uid="{00000000-0005-0000-0000-000026C20000}"/>
    <cellStyle name="Normal 9 3 5 3 2 5" xfId="19681" xr:uid="{00000000-0005-0000-0000-000027C20000}"/>
    <cellStyle name="Normal 9 3 5 3 2 6" xfId="37027" xr:uid="{00000000-0005-0000-0000-000028C20000}"/>
    <cellStyle name="Normal 9 3 5 3 3" xfId="6297" xr:uid="{00000000-0005-0000-0000-000029C20000}"/>
    <cellStyle name="Normal 9 3 5 3 3 2" xfId="14970" xr:uid="{00000000-0005-0000-0000-00002AC20000}"/>
    <cellStyle name="Normal 9 3 5 3 3 2 2" xfId="32323" xr:uid="{00000000-0005-0000-0000-00002BC20000}"/>
    <cellStyle name="Normal 9 3 5 3 3 2 3" xfId="49669" xr:uid="{00000000-0005-0000-0000-00002CC20000}"/>
    <cellStyle name="Normal 9 3 5 3 3 3" xfId="23650" xr:uid="{00000000-0005-0000-0000-00002DC20000}"/>
    <cellStyle name="Normal 9 3 5 3 3 4" xfId="40996" xr:uid="{00000000-0005-0000-0000-00002EC20000}"/>
    <cellStyle name="Normal 9 3 5 3 4" xfId="4141" xr:uid="{00000000-0005-0000-0000-00002FC20000}"/>
    <cellStyle name="Normal 9 3 5 3 4 2" xfId="12814" xr:uid="{00000000-0005-0000-0000-000030C20000}"/>
    <cellStyle name="Normal 9 3 5 3 4 2 2" xfId="30167" xr:uid="{00000000-0005-0000-0000-000031C20000}"/>
    <cellStyle name="Normal 9 3 5 3 4 2 3" xfId="47513" xr:uid="{00000000-0005-0000-0000-000032C20000}"/>
    <cellStyle name="Normal 9 3 5 3 4 3" xfId="21494" xr:uid="{00000000-0005-0000-0000-000033C20000}"/>
    <cellStyle name="Normal 9 3 5 3 4 4" xfId="38840" xr:uid="{00000000-0005-0000-0000-000034C20000}"/>
    <cellStyle name="Normal 9 3 5 3 5" xfId="9188" xr:uid="{00000000-0005-0000-0000-000035C20000}"/>
    <cellStyle name="Normal 9 3 5 3 5 2" xfId="26541" xr:uid="{00000000-0005-0000-0000-000036C20000}"/>
    <cellStyle name="Normal 9 3 5 3 5 3" xfId="43887" xr:uid="{00000000-0005-0000-0000-000037C20000}"/>
    <cellStyle name="Normal 9 3 5 3 6" xfId="17868" xr:uid="{00000000-0005-0000-0000-000038C20000}"/>
    <cellStyle name="Normal 9 3 5 3 7" xfId="35214" xr:uid="{00000000-0005-0000-0000-000039C20000}"/>
    <cellStyle name="Normal 9 3 5 4" xfId="2083" xr:uid="{00000000-0005-0000-0000-00003AC20000}"/>
    <cellStyle name="Normal 9 3 5 4 2" xfId="7865" xr:uid="{00000000-0005-0000-0000-00003BC20000}"/>
    <cellStyle name="Normal 9 3 5 4 2 2" xfId="16538" xr:uid="{00000000-0005-0000-0000-00003CC20000}"/>
    <cellStyle name="Normal 9 3 5 4 2 2 2" xfId="33891" xr:uid="{00000000-0005-0000-0000-00003DC20000}"/>
    <cellStyle name="Normal 9 3 5 4 2 2 3" xfId="51237" xr:uid="{00000000-0005-0000-0000-00003EC20000}"/>
    <cellStyle name="Normal 9 3 5 4 2 3" xfId="25218" xr:uid="{00000000-0005-0000-0000-00003FC20000}"/>
    <cellStyle name="Normal 9 3 5 4 2 4" xfId="42564" xr:uid="{00000000-0005-0000-0000-000040C20000}"/>
    <cellStyle name="Normal 9 3 5 4 3" xfId="3896" xr:uid="{00000000-0005-0000-0000-000041C20000}"/>
    <cellStyle name="Normal 9 3 5 4 3 2" xfId="12569" xr:uid="{00000000-0005-0000-0000-000042C20000}"/>
    <cellStyle name="Normal 9 3 5 4 3 2 2" xfId="29922" xr:uid="{00000000-0005-0000-0000-000043C20000}"/>
    <cellStyle name="Normal 9 3 5 4 3 2 3" xfId="47268" xr:uid="{00000000-0005-0000-0000-000044C20000}"/>
    <cellStyle name="Normal 9 3 5 4 3 3" xfId="21249" xr:uid="{00000000-0005-0000-0000-000045C20000}"/>
    <cellStyle name="Normal 9 3 5 4 3 4" xfId="38595" xr:uid="{00000000-0005-0000-0000-000046C20000}"/>
    <cellStyle name="Normal 9 3 5 4 4" xfId="10756" xr:uid="{00000000-0005-0000-0000-000047C20000}"/>
    <cellStyle name="Normal 9 3 5 4 4 2" xfId="28109" xr:uid="{00000000-0005-0000-0000-000048C20000}"/>
    <cellStyle name="Normal 9 3 5 4 4 3" xfId="45455" xr:uid="{00000000-0005-0000-0000-000049C20000}"/>
    <cellStyle name="Normal 9 3 5 4 5" xfId="19436" xr:uid="{00000000-0005-0000-0000-00004AC20000}"/>
    <cellStyle name="Normal 9 3 5 4 6" xfId="36782" xr:uid="{00000000-0005-0000-0000-00004BC20000}"/>
    <cellStyle name="Normal 9 3 5 5" xfId="1250" xr:uid="{00000000-0005-0000-0000-00004CC20000}"/>
    <cellStyle name="Normal 9 3 5 5 2" xfId="7032" xr:uid="{00000000-0005-0000-0000-00004DC20000}"/>
    <cellStyle name="Normal 9 3 5 5 2 2" xfId="15705" xr:uid="{00000000-0005-0000-0000-00004EC20000}"/>
    <cellStyle name="Normal 9 3 5 5 2 2 2" xfId="33058" xr:uid="{00000000-0005-0000-0000-00004FC20000}"/>
    <cellStyle name="Normal 9 3 5 5 2 2 3" xfId="50404" xr:uid="{00000000-0005-0000-0000-000050C20000}"/>
    <cellStyle name="Normal 9 3 5 5 2 3" xfId="24385" xr:uid="{00000000-0005-0000-0000-000051C20000}"/>
    <cellStyle name="Normal 9 3 5 5 2 4" xfId="41731" xr:uid="{00000000-0005-0000-0000-000052C20000}"/>
    <cellStyle name="Normal 9 3 5 5 3" xfId="4876" xr:uid="{00000000-0005-0000-0000-000053C20000}"/>
    <cellStyle name="Normal 9 3 5 5 3 2" xfId="13549" xr:uid="{00000000-0005-0000-0000-000054C20000}"/>
    <cellStyle name="Normal 9 3 5 5 3 2 2" xfId="30902" xr:uid="{00000000-0005-0000-0000-000055C20000}"/>
    <cellStyle name="Normal 9 3 5 5 3 2 3" xfId="48248" xr:uid="{00000000-0005-0000-0000-000056C20000}"/>
    <cellStyle name="Normal 9 3 5 5 3 3" xfId="22229" xr:uid="{00000000-0005-0000-0000-000057C20000}"/>
    <cellStyle name="Normal 9 3 5 5 3 4" xfId="39575" xr:uid="{00000000-0005-0000-0000-000058C20000}"/>
    <cellStyle name="Normal 9 3 5 5 4" xfId="9923" xr:uid="{00000000-0005-0000-0000-000059C20000}"/>
    <cellStyle name="Normal 9 3 5 5 4 2" xfId="27276" xr:uid="{00000000-0005-0000-0000-00005AC20000}"/>
    <cellStyle name="Normal 9 3 5 5 4 3" xfId="44622" xr:uid="{00000000-0005-0000-0000-00005BC20000}"/>
    <cellStyle name="Normal 9 3 5 5 5" xfId="18603" xr:uid="{00000000-0005-0000-0000-00005CC20000}"/>
    <cellStyle name="Normal 9 3 5 5 6" xfId="35949" xr:uid="{00000000-0005-0000-0000-00005DC20000}"/>
    <cellStyle name="Normal 9 3 5 6" xfId="6052" xr:uid="{00000000-0005-0000-0000-00005EC20000}"/>
    <cellStyle name="Normal 9 3 5 6 2" xfId="14725" xr:uid="{00000000-0005-0000-0000-00005FC20000}"/>
    <cellStyle name="Normal 9 3 5 6 2 2" xfId="32078" xr:uid="{00000000-0005-0000-0000-000060C20000}"/>
    <cellStyle name="Normal 9 3 5 6 2 3" xfId="49424" xr:uid="{00000000-0005-0000-0000-000061C20000}"/>
    <cellStyle name="Normal 9 3 5 6 3" xfId="23405" xr:uid="{00000000-0005-0000-0000-000062C20000}"/>
    <cellStyle name="Normal 9 3 5 6 4" xfId="40751" xr:uid="{00000000-0005-0000-0000-000063C20000}"/>
    <cellStyle name="Normal 9 3 5 7" xfId="3063" xr:uid="{00000000-0005-0000-0000-000064C20000}"/>
    <cellStyle name="Normal 9 3 5 7 2" xfId="11736" xr:uid="{00000000-0005-0000-0000-000065C20000}"/>
    <cellStyle name="Normal 9 3 5 7 2 2" xfId="29089" xr:uid="{00000000-0005-0000-0000-000066C20000}"/>
    <cellStyle name="Normal 9 3 5 7 2 3" xfId="46435" xr:uid="{00000000-0005-0000-0000-000067C20000}"/>
    <cellStyle name="Normal 9 3 5 7 3" xfId="20416" xr:uid="{00000000-0005-0000-0000-000068C20000}"/>
    <cellStyle name="Normal 9 3 5 7 4" xfId="37762" xr:uid="{00000000-0005-0000-0000-000069C20000}"/>
    <cellStyle name="Normal 9 3 5 8" xfId="8943" xr:uid="{00000000-0005-0000-0000-00006AC20000}"/>
    <cellStyle name="Normal 9 3 5 8 2" xfId="26296" xr:uid="{00000000-0005-0000-0000-00006BC20000}"/>
    <cellStyle name="Normal 9 3 5 8 3" xfId="43642" xr:uid="{00000000-0005-0000-0000-00006CC20000}"/>
    <cellStyle name="Normal 9 3 5 9" xfId="17623" xr:uid="{00000000-0005-0000-0000-00006DC20000}"/>
    <cellStyle name="Normal 9 3 6" xfId="123" xr:uid="{00000000-0005-0000-0000-00006EC20000}"/>
    <cellStyle name="Normal 9 3 6 10" xfId="34822" xr:uid="{00000000-0005-0000-0000-00006FC20000}"/>
    <cellStyle name="Normal 9 3 6 2" xfId="858" xr:uid="{00000000-0005-0000-0000-000070C20000}"/>
    <cellStyle name="Normal 9 3 6 2 2" xfId="2671" xr:uid="{00000000-0005-0000-0000-000071C20000}"/>
    <cellStyle name="Normal 9 3 6 2 2 2" xfId="8453" xr:uid="{00000000-0005-0000-0000-000072C20000}"/>
    <cellStyle name="Normal 9 3 6 2 2 2 2" xfId="17126" xr:uid="{00000000-0005-0000-0000-000073C20000}"/>
    <cellStyle name="Normal 9 3 6 2 2 2 2 2" xfId="34479" xr:uid="{00000000-0005-0000-0000-000074C20000}"/>
    <cellStyle name="Normal 9 3 6 2 2 2 2 3" xfId="51825" xr:uid="{00000000-0005-0000-0000-000075C20000}"/>
    <cellStyle name="Normal 9 3 6 2 2 2 3" xfId="25806" xr:uid="{00000000-0005-0000-0000-000076C20000}"/>
    <cellStyle name="Normal 9 3 6 2 2 2 4" xfId="43152" xr:uid="{00000000-0005-0000-0000-000077C20000}"/>
    <cellStyle name="Normal 9 3 6 2 2 3" xfId="4484" xr:uid="{00000000-0005-0000-0000-000078C20000}"/>
    <cellStyle name="Normal 9 3 6 2 2 3 2" xfId="13157" xr:uid="{00000000-0005-0000-0000-000079C20000}"/>
    <cellStyle name="Normal 9 3 6 2 2 3 2 2" xfId="30510" xr:uid="{00000000-0005-0000-0000-00007AC20000}"/>
    <cellStyle name="Normal 9 3 6 2 2 3 2 3" xfId="47856" xr:uid="{00000000-0005-0000-0000-00007BC20000}"/>
    <cellStyle name="Normal 9 3 6 2 2 3 3" xfId="21837" xr:uid="{00000000-0005-0000-0000-00007CC20000}"/>
    <cellStyle name="Normal 9 3 6 2 2 3 4" xfId="39183" xr:uid="{00000000-0005-0000-0000-00007DC20000}"/>
    <cellStyle name="Normal 9 3 6 2 2 4" xfId="11344" xr:uid="{00000000-0005-0000-0000-00007EC20000}"/>
    <cellStyle name="Normal 9 3 6 2 2 4 2" xfId="28697" xr:uid="{00000000-0005-0000-0000-00007FC20000}"/>
    <cellStyle name="Normal 9 3 6 2 2 4 3" xfId="46043" xr:uid="{00000000-0005-0000-0000-000080C20000}"/>
    <cellStyle name="Normal 9 3 6 2 2 5" xfId="20024" xr:uid="{00000000-0005-0000-0000-000081C20000}"/>
    <cellStyle name="Normal 9 3 6 2 2 6" xfId="37370" xr:uid="{00000000-0005-0000-0000-000082C20000}"/>
    <cellStyle name="Normal 9 3 6 2 3" xfId="1593" xr:uid="{00000000-0005-0000-0000-000083C20000}"/>
    <cellStyle name="Normal 9 3 6 2 3 2" xfId="7375" xr:uid="{00000000-0005-0000-0000-000084C20000}"/>
    <cellStyle name="Normal 9 3 6 2 3 2 2" xfId="16048" xr:uid="{00000000-0005-0000-0000-000085C20000}"/>
    <cellStyle name="Normal 9 3 6 2 3 2 2 2" xfId="33401" xr:uid="{00000000-0005-0000-0000-000086C20000}"/>
    <cellStyle name="Normal 9 3 6 2 3 2 2 3" xfId="50747" xr:uid="{00000000-0005-0000-0000-000087C20000}"/>
    <cellStyle name="Normal 9 3 6 2 3 2 3" xfId="24728" xr:uid="{00000000-0005-0000-0000-000088C20000}"/>
    <cellStyle name="Normal 9 3 6 2 3 2 4" xfId="42074" xr:uid="{00000000-0005-0000-0000-000089C20000}"/>
    <cellStyle name="Normal 9 3 6 2 3 3" xfId="5219" xr:uid="{00000000-0005-0000-0000-00008AC20000}"/>
    <cellStyle name="Normal 9 3 6 2 3 3 2" xfId="13892" xr:uid="{00000000-0005-0000-0000-00008BC20000}"/>
    <cellStyle name="Normal 9 3 6 2 3 3 2 2" xfId="31245" xr:uid="{00000000-0005-0000-0000-00008CC20000}"/>
    <cellStyle name="Normal 9 3 6 2 3 3 2 3" xfId="48591" xr:uid="{00000000-0005-0000-0000-00008DC20000}"/>
    <cellStyle name="Normal 9 3 6 2 3 3 3" xfId="22572" xr:uid="{00000000-0005-0000-0000-00008EC20000}"/>
    <cellStyle name="Normal 9 3 6 2 3 3 4" xfId="39918" xr:uid="{00000000-0005-0000-0000-00008FC20000}"/>
    <cellStyle name="Normal 9 3 6 2 3 4" xfId="10266" xr:uid="{00000000-0005-0000-0000-000090C20000}"/>
    <cellStyle name="Normal 9 3 6 2 3 4 2" xfId="27619" xr:uid="{00000000-0005-0000-0000-000091C20000}"/>
    <cellStyle name="Normal 9 3 6 2 3 4 3" xfId="44965" xr:uid="{00000000-0005-0000-0000-000092C20000}"/>
    <cellStyle name="Normal 9 3 6 2 3 5" xfId="18946" xr:uid="{00000000-0005-0000-0000-000093C20000}"/>
    <cellStyle name="Normal 9 3 6 2 3 6" xfId="36292" xr:uid="{00000000-0005-0000-0000-000094C20000}"/>
    <cellStyle name="Normal 9 3 6 2 4" xfId="6640" xr:uid="{00000000-0005-0000-0000-000095C20000}"/>
    <cellStyle name="Normal 9 3 6 2 4 2" xfId="15313" xr:uid="{00000000-0005-0000-0000-000096C20000}"/>
    <cellStyle name="Normal 9 3 6 2 4 2 2" xfId="32666" xr:uid="{00000000-0005-0000-0000-000097C20000}"/>
    <cellStyle name="Normal 9 3 6 2 4 2 3" xfId="50012" xr:uid="{00000000-0005-0000-0000-000098C20000}"/>
    <cellStyle name="Normal 9 3 6 2 4 3" xfId="23993" xr:uid="{00000000-0005-0000-0000-000099C20000}"/>
    <cellStyle name="Normal 9 3 6 2 4 4" xfId="41339" xr:uid="{00000000-0005-0000-0000-00009AC20000}"/>
    <cellStyle name="Normal 9 3 6 2 5" xfId="3406" xr:uid="{00000000-0005-0000-0000-00009BC20000}"/>
    <cellStyle name="Normal 9 3 6 2 5 2" xfId="12079" xr:uid="{00000000-0005-0000-0000-00009CC20000}"/>
    <cellStyle name="Normal 9 3 6 2 5 2 2" xfId="29432" xr:uid="{00000000-0005-0000-0000-00009DC20000}"/>
    <cellStyle name="Normal 9 3 6 2 5 2 3" xfId="46778" xr:uid="{00000000-0005-0000-0000-00009EC20000}"/>
    <cellStyle name="Normal 9 3 6 2 5 3" xfId="20759" xr:uid="{00000000-0005-0000-0000-00009FC20000}"/>
    <cellStyle name="Normal 9 3 6 2 5 4" xfId="38105" xr:uid="{00000000-0005-0000-0000-0000A0C20000}"/>
    <cellStyle name="Normal 9 3 6 2 6" xfId="9531" xr:uid="{00000000-0005-0000-0000-0000A1C20000}"/>
    <cellStyle name="Normal 9 3 6 2 6 2" xfId="26884" xr:uid="{00000000-0005-0000-0000-0000A2C20000}"/>
    <cellStyle name="Normal 9 3 6 2 6 3" xfId="44230" xr:uid="{00000000-0005-0000-0000-0000A3C20000}"/>
    <cellStyle name="Normal 9 3 6 2 7" xfId="18211" xr:uid="{00000000-0005-0000-0000-0000A4C20000}"/>
    <cellStyle name="Normal 9 3 6 2 8" xfId="35557" xr:uid="{00000000-0005-0000-0000-0000A5C20000}"/>
    <cellStyle name="Normal 9 3 6 3" xfId="613" xr:uid="{00000000-0005-0000-0000-0000A6C20000}"/>
    <cellStyle name="Normal 9 3 6 3 2" xfId="2426" xr:uid="{00000000-0005-0000-0000-0000A7C20000}"/>
    <cellStyle name="Normal 9 3 6 3 2 2" xfId="8208" xr:uid="{00000000-0005-0000-0000-0000A8C20000}"/>
    <cellStyle name="Normal 9 3 6 3 2 2 2" xfId="16881" xr:uid="{00000000-0005-0000-0000-0000A9C20000}"/>
    <cellStyle name="Normal 9 3 6 3 2 2 2 2" xfId="34234" xr:uid="{00000000-0005-0000-0000-0000AAC20000}"/>
    <cellStyle name="Normal 9 3 6 3 2 2 2 3" xfId="51580" xr:uid="{00000000-0005-0000-0000-0000ABC20000}"/>
    <cellStyle name="Normal 9 3 6 3 2 2 3" xfId="25561" xr:uid="{00000000-0005-0000-0000-0000ACC20000}"/>
    <cellStyle name="Normal 9 3 6 3 2 2 4" xfId="42907" xr:uid="{00000000-0005-0000-0000-0000ADC20000}"/>
    <cellStyle name="Normal 9 3 6 3 2 3" xfId="5709" xr:uid="{00000000-0005-0000-0000-0000AEC20000}"/>
    <cellStyle name="Normal 9 3 6 3 2 3 2" xfId="14382" xr:uid="{00000000-0005-0000-0000-0000AFC20000}"/>
    <cellStyle name="Normal 9 3 6 3 2 3 2 2" xfId="31735" xr:uid="{00000000-0005-0000-0000-0000B0C20000}"/>
    <cellStyle name="Normal 9 3 6 3 2 3 2 3" xfId="49081" xr:uid="{00000000-0005-0000-0000-0000B1C20000}"/>
    <cellStyle name="Normal 9 3 6 3 2 3 3" xfId="23062" xr:uid="{00000000-0005-0000-0000-0000B2C20000}"/>
    <cellStyle name="Normal 9 3 6 3 2 3 4" xfId="40408" xr:uid="{00000000-0005-0000-0000-0000B3C20000}"/>
    <cellStyle name="Normal 9 3 6 3 2 4" xfId="11099" xr:uid="{00000000-0005-0000-0000-0000B4C20000}"/>
    <cellStyle name="Normal 9 3 6 3 2 4 2" xfId="28452" xr:uid="{00000000-0005-0000-0000-0000B5C20000}"/>
    <cellStyle name="Normal 9 3 6 3 2 4 3" xfId="45798" xr:uid="{00000000-0005-0000-0000-0000B6C20000}"/>
    <cellStyle name="Normal 9 3 6 3 2 5" xfId="19779" xr:uid="{00000000-0005-0000-0000-0000B7C20000}"/>
    <cellStyle name="Normal 9 3 6 3 2 6" xfId="37125" xr:uid="{00000000-0005-0000-0000-0000B8C20000}"/>
    <cellStyle name="Normal 9 3 6 3 3" xfId="6395" xr:uid="{00000000-0005-0000-0000-0000B9C20000}"/>
    <cellStyle name="Normal 9 3 6 3 3 2" xfId="15068" xr:uid="{00000000-0005-0000-0000-0000BAC20000}"/>
    <cellStyle name="Normal 9 3 6 3 3 2 2" xfId="32421" xr:uid="{00000000-0005-0000-0000-0000BBC20000}"/>
    <cellStyle name="Normal 9 3 6 3 3 2 3" xfId="49767" xr:uid="{00000000-0005-0000-0000-0000BCC20000}"/>
    <cellStyle name="Normal 9 3 6 3 3 3" xfId="23748" xr:uid="{00000000-0005-0000-0000-0000BDC20000}"/>
    <cellStyle name="Normal 9 3 6 3 3 4" xfId="41094" xr:uid="{00000000-0005-0000-0000-0000BEC20000}"/>
    <cellStyle name="Normal 9 3 6 3 4" xfId="4239" xr:uid="{00000000-0005-0000-0000-0000BFC20000}"/>
    <cellStyle name="Normal 9 3 6 3 4 2" xfId="12912" xr:uid="{00000000-0005-0000-0000-0000C0C20000}"/>
    <cellStyle name="Normal 9 3 6 3 4 2 2" xfId="30265" xr:uid="{00000000-0005-0000-0000-0000C1C20000}"/>
    <cellStyle name="Normal 9 3 6 3 4 2 3" xfId="47611" xr:uid="{00000000-0005-0000-0000-0000C2C20000}"/>
    <cellStyle name="Normal 9 3 6 3 4 3" xfId="21592" xr:uid="{00000000-0005-0000-0000-0000C3C20000}"/>
    <cellStyle name="Normal 9 3 6 3 4 4" xfId="38938" xr:uid="{00000000-0005-0000-0000-0000C4C20000}"/>
    <cellStyle name="Normal 9 3 6 3 5" xfId="9286" xr:uid="{00000000-0005-0000-0000-0000C5C20000}"/>
    <cellStyle name="Normal 9 3 6 3 5 2" xfId="26639" xr:uid="{00000000-0005-0000-0000-0000C6C20000}"/>
    <cellStyle name="Normal 9 3 6 3 5 3" xfId="43985" xr:uid="{00000000-0005-0000-0000-0000C7C20000}"/>
    <cellStyle name="Normal 9 3 6 3 6" xfId="17966" xr:uid="{00000000-0005-0000-0000-0000C8C20000}"/>
    <cellStyle name="Normal 9 3 6 3 7" xfId="35312" xr:uid="{00000000-0005-0000-0000-0000C9C20000}"/>
    <cellStyle name="Normal 9 3 6 4" xfId="1936" xr:uid="{00000000-0005-0000-0000-0000CAC20000}"/>
    <cellStyle name="Normal 9 3 6 4 2" xfId="7718" xr:uid="{00000000-0005-0000-0000-0000CBC20000}"/>
    <cellStyle name="Normal 9 3 6 4 2 2" xfId="16391" xr:uid="{00000000-0005-0000-0000-0000CCC20000}"/>
    <cellStyle name="Normal 9 3 6 4 2 2 2" xfId="33744" xr:uid="{00000000-0005-0000-0000-0000CDC20000}"/>
    <cellStyle name="Normal 9 3 6 4 2 2 3" xfId="51090" xr:uid="{00000000-0005-0000-0000-0000CEC20000}"/>
    <cellStyle name="Normal 9 3 6 4 2 3" xfId="25071" xr:uid="{00000000-0005-0000-0000-0000CFC20000}"/>
    <cellStyle name="Normal 9 3 6 4 2 4" xfId="42417" xr:uid="{00000000-0005-0000-0000-0000D0C20000}"/>
    <cellStyle name="Normal 9 3 6 4 3" xfId="3749" xr:uid="{00000000-0005-0000-0000-0000D1C20000}"/>
    <cellStyle name="Normal 9 3 6 4 3 2" xfId="12422" xr:uid="{00000000-0005-0000-0000-0000D2C20000}"/>
    <cellStyle name="Normal 9 3 6 4 3 2 2" xfId="29775" xr:uid="{00000000-0005-0000-0000-0000D3C20000}"/>
    <cellStyle name="Normal 9 3 6 4 3 2 3" xfId="47121" xr:uid="{00000000-0005-0000-0000-0000D4C20000}"/>
    <cellStyle name="Normal 9 3 6 4 3 3" xfId="21102" xr:uid="{00000000-0005-0000-0000-0000D5C20000}"/>
    <cellStyle name="Normal 9 3 6 4 3 4" xfId="38448" xr:uid="{00000000-0005-0000-0000-0000D6C20000}"/>
    <cellStyle name="Normal 9 3 6 4 4" xfId="10609" xr:uid="{00000000-0005-0000-0000-0000D7C20000}"/>
    <cellStyle name="Normal 9 3 6 4 4 2" xfId="27962" xr:uid="{00000000-0005-0000-0000-0000D8C20000}"/>
    <cellStyle name="Normal 9 3 6 4 4 3" xfId="45308" xr:uid="{00000000-0005-0000-0000-0000D9C20000}"/>
    <cellStyle name="Normal 9 3 6 4 5" xfId="19289" xr:uid="{00000000-0005-0000-0000-0000DAC20000}"/>
    <cellStyle name="Normal 9 3 6 4 6" xfId="36635" xr:uid="{00000000-0005-0000-0000-0000DBC20000}"/>
    <cellStyle name="Normal 9 3 6 5" xfId="1348" xr:uid="{00000000-0005-0000-0000-0000DCC20000}"/>
    <cellStyle name="Normal 9 3 6 5 2" xfId="7130" xr:uid="{00000000-0005-0000-0000-0000DDC20000}"/>
    <cellStyle name="Normal 9 3 6 5 2 2" xfId="15803" xr:uid="{00000000-0005-0000-0000-0000DEC20000}"/>
    <cellStyle name="Normal 9 3 6 5 2 2 2" xfId="33156" xr:uid="{00000000-0005-0000-0000-0000DFC20000}"/>
    <cellStyle name="Normal 9 3 6 5 2 2 3" xfId="50502" xr:uid="{00000000-0005-0000-0000-0000E0C20000}"/>
    <cellStyle name="Normal 9 3 6 5 2 3" xfId="24483" xr:uid="{00000000-0005-0000-0000-0000E1C20000}"/>
    <cellStyle name="Normal 9 3 6 5 2 4" xfId="41829" xr:uid="{00000000-0005-0000-0000-0000E2C20000}"/>
    <cellStyle name="Normal 9 3 6 5 3" xfId="4974" xr:uid="{00000000-0005-0000-0000-0000E3C20000}"/>
    <cellStyle name="Normal 9 3 6 5 3 2" xfId="13647" xr:uid="{00000000-0005-0000-0000-0000E4C20000}"/>
    <cellStyle name="Normal 9 3 6 5 3 2 2" xfId="31000" xr:uid="{00000000-0005-0000-0000-0000E5C20000}"/>
    <cellStyle name="Normal 9 3 6 5 3 2 3" xfId="48346" xr:uid="{00000000-0005-0000-0000-0000E6C20000}"/>
    <cellStyle name="Normal 9 3 6 5 3 3" xfId="22327" xr:uid="{00000000-0005-0000-0000-0000E7C20000}"/>
    <cellStyle name="Normal 9 3 6 5 3 4" xfId="39673" xr:uid="{00000000-0005-0000-0000-0000E8C20000}"/>
    <cellStyle name="Normal 9 3 6 5 4" xfId="10021" xr:uid="{00000000-0005-0000-0000-0000E9C20000}"/>
    <cellStyle name="Normal 9 3 6 5 4 2" xfId="27374" xr:uid="{00000000-0005-0000-0000-0000EAC20000}"/>
    <cellStyle name="Normal 9 3 6 5 4 3" xfId="44720" xr:uid="{00000000-0005-0000-0000-0000EBC20000}"/>
    <cellStyle name="Normal 9 3 6 5 5" xfId="18701" xr:uid="{00000000-0005-0000-0000-0000ECC20000}"/>
    <cellStyle name="Normal 9 3 6 5 6" xfId="36047" xr:uid="{00000000-0005-0000-0000-0000EDC20000}"/>
    <cellStyle name="Normal 9 3 6 6" xfId="5905" xr:uid="{00000000-0005-0000-0000-0000EEC20000}"/>
    <cellStyle name="Normal 9 3 6 6 2" xfId="14578" xr:uid="{00000000-0005-0000-0000-0000EFC20000}"/>
    <cellStyle name="Normal 9 3 6 6 2 2" xfId="31931" xr:uid="{00000000-0005-0000-0000-0000F0C20000}"/>
    <cellStyle name="Normal 9 3 6 6 2 3" xfId="49277" xr:uid="{00000000-0005-0000-0000-0000F1C20000}"/>
    <cellStyle name="Normal 9 3 6 6 3" xfId="23258" xr:uid="{00000000-0005-0000-0000-0000F2C20000}"/>
    <cellStyle name="Normal 9 3 6 6 4" xfId="40604" xr:uid="{00000000-0005-0000-0000-0000F3C20000}"/>
    <cellStyle name="Normal 9 3 6 7" xfId="3161" xr:uid="{00000000-0005-0000-0000-0000F4C20000}"/>
    <cellStyle name="Normal 9 3 6 7 2" xfId="11834" xr:uid="{00000000-0005-0000-0000-0000F5C20000}"/>
    <cellStyle name="Normal 9 3 6 7 2 2" xfId="29187" xr:uid="{00000000-0005-0000-0000-0000F6C20000}"/>
    <cellStyle name="Normal 9 3 6 7 2 3" xfId="46533" xr:uid="{00000000-0005-0000-0000-0000F7C20000}"/>
    <cellStyle name="Normal 9 3 6 7 3" xfId="20514" xr:uid="{00000000-0005-0000-0000-0000F8C20000}"/>
    <cellStyle name="Normal 9 3 6 7 4" xfId="37860" xr:uid="{00000000-0005-0000-0000-0000F9C20000}"/>
    <cellStyle name="Normal 9 3 6 8" xfId="8796" xr:uid="{00000000-0005-0000-0000-0000FAC20000}"/>
    <cellStyle name="Normal 9 3 6 8 2" xfId="26149" xr:uid="{00000000-0005-0000-0000-0000FBC20000}"/>
    <cellStyle name="Normal 9 3 6 8 3" xfId="43495" xr:uid="{00000000-0005-0000-0000-0000FCC20000}"/>
    <cellStyle name="Normal 9 3 6 9" xfId="17476" xr:uid="{00000000-0005-0000-0000-0000FDC20000}"/>
    <cellStyle name="Normal 9 3 7" xfId="760" xr:uid="{00000000-0005-0000-0000-0000FEC20000}"/>
    <cellStyle name="Normal 9 3 7 2" xfId="2573" xr:uid="{00000000-0005-0000-0000-0000FFC20000}"/>
    <cellStyle name="Normal 9 3 7 2 2" xfId="8355" xr:uid="{00000000-0005-0000-0000-000000C30000}"/>
    <cellStyle name="Normal 9 3 7 2 2 2" xfId="17028" xr:uid="{00000000-0005-0000-0000-000001C30000}"/>
    <cellStyle name="Normal 9 3 7 2 2 2 2" xfId="34381" xr:uid="{00000000-0005-0000-0000-000002C30000}"/>
    <cellStyle name="Normal 9 3 7 2 2 2 3" xfId="51727" xr:uid="{00000000-0005-0000-0000-000003C30000}"/>
    <cellStyle name="Normal 9 3 7 2 2 3" xfId="25708" xr:uid="{00000000-0005-0000-0000-000004C30000}"/>
    <cellStyle name="Normal 9 3 7 2 2 4" xfId="43054" xr:uid="{00000000-0005-0000-0000-000005C30000}"/>
    <cellStyle name="Normal 9 3 7 2 3" xfId="4386" xr:uid="{00000000-0005-0000-0000-000006C30000}"/>
    <cellStyle name="Normal 9 3 7 2 3 2" xfId="13059" xr:uid="{00000000-0005-0000-0000-000007C30000}"/>
    <cellStyle name="Normal 9 3 7 2 3 2 2" xfId="30412" xr:uid="{00000000-0005-0000-0000-000008C30000}"/>
    <cellStyle name="Normal 9 3 7 2 3 2 3" xfId="47758" xr:uid="{00000000-0005-0000-0000-000009C30000}"/>
    <cellStyle name="Normal 9 3 7 2 3 3" xfId="21739" xr:uid="{00000000-0005-0000-0000-00000AC30000}"/>
    <cellStyle name="Normal 9 3 7 2 3 4" xfId="39085" xr:uid="{00000000-0005-0000-0000-00000BC30000}"/>
    <cellStyle name="Normal 9 3 7 2 4" xfId="11246" xr:uid="{00000000-0005-0000-0000-00000CC30000}"/>
    <cellStyle name="Normal 9 3 7 2 4 2" xfId="28599" xr:uid="{00000000-0005-0000-0000-00000DC30000}"/>
    <cellStyle name="Normal 9 3 7 2 4 3" xfId="45945" xr:uid="{00000000-0005-0000-0000-00000EC30000}"/>
    <cellStyle name="Normal 9 3 7 2 5" xfId="19926" xr:uid="{00000000-0005-0000-0000-00000FC30000}"/>
    <cellStyle name="Normal 9 3 7 2 6" xfId="37272" xr:uid="{00000000-0005-0000-0000-000010C30000}"/>
    <cellStyle name="Normal 9 3 7 3" xfId="1495" xr:uid="{00000000-0005-0000-0000-000011C30000}"/>
    <cellStyle name="Normal 9 3 7 3 2" xfId="7277" xr:uid="{00000000-0005-0000-0000-000012C30000}"/>
    <cellStyle name="Normal 9 3 7 3 2 2" xfId="15950" xr:uid="{00000000-0005-0000-0000-000013C30000}"/>
    <cellStyle name="Normal 9 3 7 3 2 2 2" xfId="33303" xr:uid="{00000000-0005-0000-0000-000014C30000}"/>
    <cellStyle name="Normal 9 3 7 3 2 2 3" xfId="50649" xr:uid="{00000000-0005-0000-0000-000015C30000}"/>
    <cellStyle name="Normal 9 3 7 3 2 3" xfId="24630" xr:uid="{00000000-0005-0000-0000-000016C30000}"/>
    <cellStyle name="Normal 9 3 7 3 2 4" xfId="41976" xr:uid="{00000000-0005-0000-0000-000017C30000}"/>
    <cellStyle name="Normal 9 3 7 3 3" xfId="5121" xr:uid="{00000000-0005-0000-0000-000018C30000}"/>
    <cellStyle name="Normal 9 3 7 3 3 2" xfId="13794" xr:uid="{00000000-0005-0000-0000-000019C30000}"/>
    <cellStyle name="Normal 9 3 7 3 3 2 2" xfId="31147" xr:uid="{00000000-0005-0000-0000-00001AC30000}"/>
    <cellStyle name="Normal 9 3 7 3 3 2 3" xfId="48493" xr:uid="{00000000-0005-0000-0000-00001BC30000}"/>
    <cellStyle name="Normal 9 3 7 3 3 3" xfId="22474" xr:uid="{00000000-0005-0000-0000-00001CC30000}"/>
    <cellStyle name="Normal 9 3 7 3 3 4" xfId="39820" xr:uid="{00000000-0005-0000-0000-00001DC30000}"/>
    <cellStyle name="Normal 9 3 7 3 4" xfId="10168" xr:uid="{00000000-0005-0000-0000-00001EC30000}"/>
    <cellStyle name="Normal 9 3 7 3 4 2" xfId="27521" xr:uid="{00000000-0005-0000-0000-00001FC30000}"/>
    <cellStyle name="Normal 9 3 7 3 4 3" xfId="44867" xr:uid="{00000000-0005-0000-0000-000020C30000}"/>
    <cellStyle name="Normal 9 3 7 3 5" xfId="18848" xr:uid="{00000000-0005-0000-0000-000021C30000}"/>
    <cellStyle name="Normal 9 3 7 3 6" xfId="36194" xr:uid="{00000000-0005-0000-0000-000022C30000}"/>
    <cellStyle name="Normal 9 3 7 4" xfId="6542" xr:uid="{00000000-0005-0000-0000-000023C30000}"/>
    <cellStyle name="Normal 9 3 7 4 2" xfId="15215" xr:uid="{00000000-0005-0000-0000-000024C30000}"/>
    <cellStyle name="Normal 9 3 7 4 2 2" xfId="32568" xr:uid="{00000000-0005-0000-0000-000025C30000}"/>
    <cellStyle name="Normal 9 3 7 4 2 3" xfId="49914" xr:uid="{00000000-0005-0000-0000-000026C30000}"/>
    <cellStyle name="Normal 9 3 7 4 3" xfId="23895" xr:uid="{00000000-0005-0000-0000-000027C30000}"/>
    <cellStyle name="Normal 9 3 7 4 4" xfId="41241" xr:uid="{00000000-0005-0000-0000-000028C30000}"/>
    <cellStyle name="Normal 9 3 7 5" xfId="3308" xr:uid="{00000000-0005-0000-0000-000029C30000}"/>
    <cellStyle name="Normal 9 3 7 5 2" xfId="11981" xr:uid="{00000000-0005-0000-0000-00002AC30000}"/>
    <cellStyle name="Normal 9 3 7 5 2 2" xfId="29334" xr:uid="{00000000-0005-0000-0000-00002BC30000}"/>
    <cellStyle name="Normal 9 3 7 5 2 3" xfId="46680" xr:uid="{00000000-0005-0000-0000-00002CC30000}"/>
    <cellStyle name="Normal 9 3 7 5 3" xfId="20661" xr:uid="{00000000-0005-0000-0000-00002DC30000}"/>
    <cellStyle name="Normal 9 3 7 5 4" xfId="38007" xr:uid="{00000000-0005-0000-0000-00002EC30000}"/>
    <cellStyle name="Normal 9 3 7 6" xfId="9433" xr:uid="{00000000-0005-0000-0000-00002FC30000}"/>
    <cellStyle name="Normal 9 3 7 6 2" xfId="26786" xr:uid="{00000000-0005-0000-0000-000030C30000}"/>
    <cellStyle name="Normal 9 3 7 6 3" xfId="44132" xr:uid="{00000000-0005-0000-0000-000031C30000}"/>
    <cellStyle name="Normal 9 3 7 7" xfId="18113" xr:uid="{00000000-0005-0000-0000-000032C30000}"/>
    <cellStyle name="Normal 9 3 7 8" xfId="35459" xr:uid="{00000000-0005-0000-0000-000033C30000}"/>
    <cellStyle name="Normal 9 3 8" xfId="368" xr:uid="{00000000-0005-0000-0000-000034C30000}"/>
    <cellStyle name="Normal 9 3 8 2" xfId="2181" xr:uid="{00000000-0005-0000-0000-000035C30000}"/>
    <cellStyle name="Normal 9 3 8 2 2" xfId="7963" xr:uid="{00000000-0005-0000-0000-000036C30000}"/>
    <cellStyle name="Normal 9 3 8 2 2 2" xfId="16636" xr:uid="{00000000-0005-0000-0000-000037C30000}"/>
    <cellStyle name="Normal 9 3 8 2 2 2 2" xfId="33989" xr:uid="{00000000-0005-0000-0000-000038C30000}"/>
    <cellStyle name="Normal 9 3 8 2 2 2 3" xfId="51335" xr:uid="{00000000-0005-0000-0000-000039C30000}"/>
    <cellStyle name="Normal 9 3 8 2 2 3" xfId="25316" xr:uid="{00000000-0005-0000-0000-00003AC30000}"/>
    <cellStyle name="Normal 9 3 8 2 2 4" xfId="42662" xr:uid="{00000000-0005-0000-0000-00003BC30000}"/>
    <cellStyle name="Normal 9 3 8 2 3" xfId="5464" xr:uid="{00000000-0005-0000-0000-00003CC30000}"/>
    <cellStyle name="Normal 9 3 8 2 3 2" xfId="14137" xr:uid="{00000000-0005-0000-0000-00003DC30000}"/>
    <cellStyle name="Normal 9 3 8 2 3 2 2" xfId="31490" xr:uid="{00000000-0005-0000-0000-00003EC30000}"/>
    <cellStyle name="Normal 9 3 8 2 3 2 3" xfId="48836" xr:uid="{00000000-0005-0000-0000-00003FC30000}"/>
    <cellStyle name="Normal 9 3 8 2 3 3" xfId="22817" xr:uid="{00000000-0005-0000-0000-000040C30000}"/>
    <cellStyle name="Normal 9 3 8 2 3 4" xfId="40163" xr:uid="{00000000-0005-0000-0000-000041C30000}"/>
    <cellStyle name="Normal 9 3 8 2 4" xfId="10854" xr:uid="{00000000-0005-0000-0000-000042C30000}"/>
    <cellStyle name="Normal 9 3 8 2 4 2" xfId="28207" xr:uid="{00000000-0005-0000-0000-000043C30000}"/>
    <cellStyle name="Normal 9 3 8 2 4 3" xfId="45553" xr:uid="{00000000-0005-0000-0000-000044C30000}"/>
    <cellStyle name="Normal 9 3 8 2 5" xfId="19534" xr:uid="{00000000-0005-0000-0000-000045C30000}"/>
    <cellStyle name="Normal 9 3 8 2 6" xfId="36880" xr:uid="{00000000-0005-0000-0000-000046C30000}"/>
    <cellStyle name="Normal 9 3 8 3" xfId="6150" xr:uid="{00000000-0005-0000-0000-000047C30000}"/>
    <cellStyle name="Normal 9 3 8 3 2" xfId="14823" xr:uid="{00000000-0005-0000-0000-000048C30000}"/>
    <cellStyle name="Normal 9 3 8 3 2 2" xfId="32176" xr:uid="{00000000-0005-0000-0000-000049C30000}"/>
    <cellStyle name="Normal 9 3 8 3 2 3" xfId="49522" xr:uid="{00000000-0005-0000-0000-00004AC30000}"/>
    <cellStyle name="Normal 9 3 8 3 3" xfId="23503" xr:uid="{00000000-0005-0000-0000-00004BC30000}"/>
    <cellStyle name="Normal 9 3 8 3 4" xfId="40849" xr:uid="{00000000-0005-0000-0000-00004CC30000}"/>
    <cellStyle name="Normal 9 3 8 4" xfId="3994" xr:uid="{00000000-0005-0000-0000-00004DC30000}"/>
    <cellStyle name="Normal 9 3 8 4 2" xfId="12667" xr:uid="{00000000-0005-0000-0000-00004EC30000}"/>
    <cellStyle name="Normal 9 3 8 4 2 2" xfId="30020" xr:uid="{00000000-0005-0000-0000-00004FC30000}"/>
    <cellStyle name="Normal 9 3 8 4 2 3" xfId="47366" xr:uid="{00000000-0005-0000-0000-000050C30000}"/>
    <cellStyle name="Normal 9 3 8 4 3" xfId="21347" xr:uid="{00000000-0005-0000-0000-000051C30000}"/>
    <cellStyle name="Normal 9 3 8 4 4" xfId="38693" xr:uid="{00000000-0005-0000-0000-000052C30000}"/>
    <cellStyle name="Normal 9 3 8 5" xfId="9041" xr:uid="{00000000-0005-0000-0000-000053C30000}"/>
    <cellStyle name="Normal 9 3 8 5 2" xfId="26394" xr:uid="{00000000-0005-0000-0000-000054C30000}"/>
    <cellStyle name="Normal 9 3 8 5 3" xfId="43740" xr:uid="{00000000-0005-0000-0000-000055C30000}"/>
    <cellStyle name="Normal 9 3 8 6" xfId="17721" xr:uid="{00000000-0005-0000-0000-000056C30000}"/>
    <cellStyle name="Normal 9 3 8 7" xfId="35067" xr:uid="{00000000-0005-0000-0000-000057C30000}"/>
    <cellStyle name="Normal 9 3 9" xfId="1838" xr:uid="{00000000-0005-0000-0000-000058C30000}"/>
    <cellStyle name="Normal 9 3 9 2" xfId="7620" xr:uid="{00000000-0005-0000-0000-000059C30000}"/>
    <cellStyle name="Normal 9 3 9 2 2" xfId="16293" xr:uid="{00000000-0005-0000-0000-00005AC30000}"/>
    <cellStyle name="Normal 9 3 9 2 2 2" xfId="33646" xr:uid="{00000000-0005-0000-0000-00005BC30000}"/>
    <cellStyle name="Normal 9 3 9 2 2 3" xfId="50992" xr:uid="{00000000-0005-0000-0000-00005CC30000}"/>
    <cellStyle name="Normal 9 3 9 2 3" xfId="24973" xr:uid="{00000000-0005-0000-0000-00005DC30000}"/>
    <cellStyle name="Normal 9 3 9 2 4" xfId="42319" xr:uid="{00000000-0005-0000-0000-00005EC30000}"/>
    <cellStyle name="Normal 9 3 9 3" xfId="3651" xr:uid="{00000000-0005-0000-0000-00005FC30000}"/>
    <cellStyle name="Normal 9 3 9 3 2" xfId="12324" xr:uid="{00000000-0005-0000-0000-000060C30000}"/>
    <cellStyle name="Normal 9 3 9 3 2 2" xfId="29677" xr:uid="{00000000-0005-0000-0000-000061C30000}"/>
    <cellStyle name="Normal 9 3 9 3 2 3" xfId="47023" xr:uid="{00000000-0005-0000-0000-000062C30000}"/>
    <cellStyle name="Normal 9 3 9 3 3" xfId="21004" xr:uid="{00000000-0005-0000-0000-000063C30000}"/>
    <cellStyle name="Normal 9 3 9 3 4" xfId="38350" xr:uid="{00000000-0005-0000-0000-000064C30000}"/>
    <cellStyle name="Normal 9 3 9 4" xfId="10511" xr:uid="{00000000-0005-0000-0000-000065C30000}"/>
    <cellStyle name="Normal 9 3 9 4 2" xfId="27864" xr:uid="{00000000-0005-0000-0000-000066C30000}"/>
    <cellStyle name="Normal 9 3 9 4 3" xfId="45210" xr:uid="{00000000-0005-0000-0000-000067C30000}"/>
    <cellStyle name="Normal 9 3 9 5" xfId="19191" xr:uid="{00000000-0005-0000-0000-000068C30000}"/>
    <cellStyle name="Normal 9 3 9 6" xfId="36537" xr:uid="{00000000-0005-0000-0000-000069C30000}"/>
    <cellStyle name="Normal 9 4" xfId="54" xr:uid="{00000000-0005-0000-0000-00006AC30000}"/>
    <cellStyle name="Normal 9 4 10" xfId="5836" xr:uid="{00000000-0005-0000-0000-00006BC30000}"/>
    <cellStyle name="Normal 9 4 10 2" xfId="14509" xr:uid="{00000000-0005-0000-0000-00006CC30000}"/>
    <cellStyle name="Normal 9 4 10 2 2" xfId="31862" xr:uid="{00000000-0005-0000-0000-00006DC30000}"/>
    <cellStyle name="Normal 9 4 10 2 3" xfId="49208" xr:uid="{00000000-0005-0000-0000-00006EC30000}"/>
    <cellStyle name="Normal 9 4 10 3" xfId="23189" xr:uid="{00000000-0005-0000-0000-00006FC30000}"/>
    <cellStyle name="Normal 9 4 10 4" xfId="40535" xr:uid="{00000000-0005-0000-0000-000070C30000}"/>
    <cellStyle name="Normal 9 4 11" xfId="2945" xr:uid="{00000000-0005-0000-0000-000071C30000}"/>
    <cellStyle name="Normal 9 4 11 2" xfId="11618" xr:uid="{00000000-0005-0000-0000-000072C30000}"/>
    <cellStyle name="Normal 9 4 11 2 2" xfId="28971" xr:uid="{00000000-0005-0000-0000-000073C30000}"/>
    <cellStyle name="Normal 9 4 11 2 3" xfId="46317" xr:uid="{00000000-0005-0000-0000-000074C30000}"/>
    <cellStyle name="Normal 9 4 11 3" xfId="20298" xr:uid="{00000000-0005-0000-0000-000075C30000}"/>
    <cellStyle name="Normal 9 4 11 4" xfId="37644" xr:uid="{00000000-0005-0000-0000-000076C30000}"/>
    <cellStyle name="Normal 9 4 12" xfId="8727" xr:uid="{00000000-0005-0000-0000-000077C30000}"/>
    <cellStyle name="Normal 9 4 12 2" xfId="26080" xr:uid="{00000000-0005-0000-0000-000078C30000}"/>
    <cellStyle name="Normal 9 4 12 3" xfId="43426" xr:uid="{00000000-0005-0000-0000-000079C30000}"/>
    <cellStyle name="Normal 9 4 13" xfId="17407" xr:uid="{00000000-0005-0000-0000-00007AC30000}"/>
    <cellStyle name="Normal 9 4 14" xfId="34753" xr:uid="{00000000-0005-0000-0000-00007BC30000}"/>
    <cellStyle name="Normal 9 4 2" xfId="103" xr:uid="{00000000-0005-0000-0000-00007CC30000}"/>
    <cellStyle name="Normal 9 4 2 10" xfId="8776" xr:uid="{00000000-0005-0000-0000-00007DC30000}"/>
    <cellStyle name="Normal 9 4 2 10 2" xfId="26129" xr:uid="{00000000-0005-0000-0000-00007EC30000}"/>
    <cellStyle name="Normal 9 4 2 10 3" xfId="43475" xr:uid="{00000000-0005-0000-0000-00007FC30000}"/>
    <cellStyle name="Normal 9 4 2 11" xfId="17456" xr:uid="{00000000-0005-0000-0000-000080C30000}"/>
    <cellStyle name="Normal 9 4 2 12" xfId="34802" xr:uid="{00000000-0005-0000-0000-000081C30000}"/>
    <cellStyle name="Normal 9 4 2 2" xfId="348" xr:uid="{00000000-0005-0000-0000-000082C30000}"/>
    <cellStyle name="Normal 9 4 2 2 10" xfId="35047" xr:uid="{00000000-0005-0000-0000-000083C30000}"/>
    <cellStyle name="Normal 9 4 2 2 2" xfId="1083" xr:uid="{00000000-0005-0000-0000-000084C30000}"/>
    <cellStyle name="Normal 9 4 2 2 2 2" xfId="2896" xr:uid="{00000000-0005-0000-0000-000085C30000}"/>
    <cellStyle name="Normal 9 4 2 2 2 2 2" xfId="8678" xr:uid="{00000000-0005-0000-0000-000086C30000}"/>
    <cellStyle name="Normal 9 4 2 2 2 2 2 2" xfId="17351" xr:uid="{00000000-0005-0000-0000-000087C30000}"/>
    <cellStyle name="Normal 9 4 2 2 2 2 2 2 2" xfId="34704" xr:uid="{00000000-0005-0000-0000-000088C30000}"/>
    <cellStyle name="Normal 9 4 2 2 2 2 2 2 3" xfId="52050" xr:uid="{00000000-0005-0000-0000-000089C30000}"/>
    <cellStyle name="Normal 9 4 2 2 2 2 2 3" xfId="26031" xr:uid="{00000000-0005-0000-0000-00008AC30000}"/>
    <cellStyle name="Normal 9 4 2 2 2 2 2 4" xfId="43377" xr:uid="{00000000-0005-0000-0000-00008BC30000}"/>
    <cellStyle name="Normal 9 4 2 2 2 2 3" xfId="4709" xr:uid="{00000000-0005-0000-0000-00008CC30000}"/>
    <cellStyle name="Normal 9 4 2 2 2 2 3 2" xfId="13382" xr:uid="{00000000-0005-0000-0000-00008DC30000}"/>
    <cellStyle name="Normal 9 4 2 2 2 2 3 2 2" xfId="30735" xr:uid="{00000000-0005-0000-0000-00008EC30000}"/>
    <cellStyle name="Normal 9 4 2 2 2 2 3 2 3" xfId="48081" xr:uid="{00000000-0005-0000-0000-00008FC30000}"/>
    <cellStyle name="Normal 9 4 2 2 2 2 3 3" xfId="22062" xr:uid="{00000000-0005-0000-0000-000090C30000}"/>
    <cellStyle name="Normal 9 4 2 2 2 2 3 4" xfId="39408" xr:uid="{00000000-0005-0000-0000-000091C30000}"/>
    <cellStyle name="Normal 9 4 2 2 2 2 4" xfId="11569" xr:uid="{00000000-0005-0000-0000-000092C30000}"/>
    <cellStyle name="Normal 9 4 2 2 2 2 4 2" xfId="28922" xr:uid="{00000000-0005-0000-0000-000093C30000}"/>
    <cellStyle name="Normal 9 4 2 2 2 2 4 3" xfId="46268" xr:uid="{00000000-0005-0000-0000-000094C30000}"/>
    <cellStyle name="Normal 9 4 2 2 2 2 5" xfId="20249" xr:uid="{00000000-0005-0000-0000-000095C30000}"/>
    <cellStyle name="Normal 9 4 2 2 2 2 6" xfId="37595" xr:uid="{00000000-0005-0000-0000-000096C30000}"/>
    <cellStyle name="Normal 9 4 2 2 2 3" xfId="1818" xr:uid="{00000000-0005-0000-0000-000097C30000}"/>
    <cellStyle name="Normal 9 4 2 2 2 3 2" xfId="7600" xr:uid="{00000000-0005-0000-0000-000098C30000}"/>
    <cellStyle name="Normal 9 4 2 2 2 3 2 2" xfId="16273" xr:uid="{00000000-0005-0000-0000-000099C30000}"/>
    <cellStyle name="Normal 9 4 2 2 2 3 2 2 2" xfId="33626" xr:uid="{00000000-0005-0000-0000-00009AC30000}"/>
    <cellStyle name="Normal 9 4 2 2 2 3 2 2 3" xfId="50972" xr:uid="{00000000-0005-0000-0000-00009BC30000}"/>
    <cellStyle name="Normal 9 4 2 2 2 3 2 3" xfId="24953" xr:uid="{00000000-0005-0000-0000-00009CC30000}"/>
    <cellStyle name="Normal 9 4 2 2 2 3 2 4" xfId="42299" xr:uid="{00000000-0005-0000-0000-00009DC30000}"/>
    <cellStyle name="Normal 9 4 2 2 2 3 3" xfId="5444" xr:uid="{00000000-0005-0000-0000-00009EC30000}"/>
    <cellStyle name="Normal 9 4 2 2 2 3 3 2" xfId="14117" xr:uid="{00000000-0005-0000-0000-00009FC30000}"/>
    <cellStyle name="Normal 9 4 2 2 2 3 3 2 2" xfId="31470" xr:uid="{00000000-0005-0000-0000-0000A0C30000}"/>
    <cellStyle name="Normal 9 4 2 2 2 3 3 2 3" xfId="48816" xr:uid="{00000000-0005-0000-0000-0000A1C30000}"/>
    <cellStyle name="Normal 9 4 2 2 2 3 3 3" xfId="22797" xr:uid="{00000000-0005-0000-0000-0000A2C30000}"/>
    <cellStyle name="Normal 9 4 2 2 2 3 3 4" xfId="40143" xr:uid="{00000000-0005-0000-0000-0000A3C30000}"/>
    <cellStyle name="Normal 9 4 2 2 2 3 4" xfId="10491" xr:uid="{00000000-0005-0000-0000-0000A4C30000}"/>
    <cellStyle name="Normal 9 4 2 2 2 3 4 2" xfId="27844" xr:uid="{00000000-0005-0000-0000-0000A5C30000}"/>
    <cellStyle name="Normal 9 4 2 2 2 3 4 3" xfId="45190" xr:uid="{00000000-0005-0000-0000-0000A6C30000}"/>
    <cellStyle name="Normal 9 4 2 2 2 3 5" xfId="19171" xr:uid="{00000000-0005-0000-0000-0000A7C30000}"/>
    <cellStyle name="Normal 9 4 2 2 2 3 6" xfId="36517" xr:uid="{00000000-0005-0000-0000-0000A8C30000}"/>
    <cellStyle name="Normal 9 4 2 2 2 4" xfId="6865" xr:uid="{00000000-0005-0000-0000-0000A9C30000}"/>
    <cellStyle name="Normal 9 4 2 2 2 4 2" xfId="15538" xr:uid="{00000000-0005-0000-0000-0000AAC30000}"/>
    <cellStyle name="Normal 9 4 2 2 2 4 2 2" xfId="32891" xr:uid="{00000000-0005-0000-0000-0000ABC30000}"/>
    <cellStyle name="Normal 9 4 2 2 2 4 2 3" xfId="50237" xr:uid="{00000000-0005-0000-0000-0000ACC30000}"/>
    <cellStyle name="Normal 9 4 2 2 2 4 3" xfId="24218" xr:uid="{00000000-0005-0000-0000-0000ADC30000}"/>
    <cellStyle name="Normal 9 4 2 2 2 4 4" xfId="41564" xr:uid="{00000000-0005-0000-0000-0000AEC30000}"/>
    <cellStyle name="Normal 9 4 2 2 2 5" xfId="3631" xr:uid="{00000000-0005-0000-0000-0000AFC30000}"/>
    <cellStyle name="Normal 9 4 2 2 2 5 2" xfId="12304" xr:uid="{00000000-0005-0000-0000-0000B0C30000}"/>
    <cellStyle name="Normal 9 4 2 2 2 5 2 2" xfId="29657" xr:uid="{00000000-0005-0000-0000-0000B1C30000}"/>
    <cellStyle name="Normal 9 4 2 2 2 5 2 3" xfId="47003" xr:uid="{00000000-0005-0000-0000-0000B2C30000}"/>
    <cellStyle name="Normal 9 4 2 2 2 5 3" xfId="20984" xr:uid="{00000000-0005-0000-0000-0000B3C30000}"/>
    <cellStyle name="Normal 9 4 2 2 2 5 4" xfId="38330" xr:uid="{00000000-0005-0000-0000-0000B4C30000}"/>
    <cellStyle name="Normal 9 4 2 2 2 6" xfId="9756" xr:uid="{00000000-0005-0000-0000-0000B5C30000}"/>
    <cellStyle name="Normal 9 4 2 2 2 6 2" xfId="27109" xr:uid="{00000000-0005-0000-0000-0000B6C30000}"/>
    <cellStyle name="Normal 9 4 2 2 2 6 3" xfId="44455" xr:uid="{00000000-0005-0000-0000-0000B7C30000}"/>
    <cellStyle name="Normal 9 4 2 2 2 7" xfId="18436" xr:uid="{00000000-0005-0000-0000-0000B8C30000}"/>
    <cellStyle name="Normal 9 4 2 2 2 8" xfId="35782" xr:uid="{00000000-0005-0000-0000-0000B9C30000}"/>
    <cellStyle name="Normal 9 4 2 2 3" xfId="593" xr:uid="{00000000-0005-0000-0000-0000BAC30000}"/>
    <cellStyle name="Normal 9 4 2 2 3 2" xfId="2406" xr:uid="{00000000-0005-0000-0000-0000BBC30000}"/>
    <cellStyle name="Normal 9 4 2 2 3 2 2" xfId="8188" xr:uid="{00000000-0005-0000-0000-0000BCC30000}"/>
    <cellStyle name="Normal 9 4 2 2 3 2 2 2" xfId="16861" xr:uid="{00000000-0005-0000-0000-0000BDC30000}"/>
    <cellStyle name="Normal 9 4 2 2 3 2 2 2 2" xfId="34214" xr:uid="{00000000-0005-0000-0000-0000BEC30000}"/>
    <cellStyle name="Normal 9 4 2 2 3 2 2 2 3" xfId="51560" xr:uid="{00000000-0005-0000-0000-0000BFC30000}"/>
    <cellStyle name="Normal 9 4 2 2 3 2 2 3" xfId="25541" xr:uid="{00000000-0005-0000-0000-0000C0C30000}"/>
    <cellStyle name="Normal 9 4 2 2 3 2 2 4" xfId="42887" xr:uid="{00000000-0005-0000-0000-0000C1C30000}"/>
    <cellStyle name="Normal 9 4 2 2 3 2 3" xfId="5689" xr:uid="{00000000-0005-0000-0000-0000C2C30000}"/>
    <cellStyle name="Normal 9 4 2 2 3 2 3 2" xfId="14362" xr:uid="{00000000-0005-0000-0000-0000C3C30000}"/>
    <cellStyle name="Normal 9 4 2 2 3 2 3 2 2" xfId="31715" xr:uid="{00000000-0005-0000-0000-0000C4C30000}"/>
    <cellStyle name="Normal 9 4 2 2 3 2 3 2 3" xfId="49061" xr:uid="{00000000-0005-0000-0000-0000C5C30000}"/>
    <cellStyle name="Normal 9 4 2 2 3 2 3 3" xfId="23042" xr:uid="{00000000-0005-0000-0000-0000C6C30000}"/>
    <cellStyle name="Normal 9 4 2 2 3 2 3 4" xfId="40388" xr:uid="{00000000-0005-0000-0000-0000C7C30000}"/>
    <cellStyle name="Normal 9 4 2 2 3 2 4" xfId="11079" xr:uid="{00000000-0005-0000-0000-0000C8C30000}"/>
    <cellStyle name="Normal 9 4 2 2 3 2 4 2" xfId="28432" xr:uid="{00000000-0005-0000-0000-0000C9C30000}"/>
    <cellStyle name="Normal 9 4 2 2 3 2 4 3" xfId="45778" xr:uid="{00000000-0005-0000-0000-0000CAC30000}"/>
    <cellStyle name="Normal 9 4 2 2 3 2 5" xfId="19759" xr:uid="{00000000-0005-0000-0000-0000CBC30000}"/>
    <cellStyle name="Normal 9 4 2 2 3 2 6" xfId="37105" xr:uid="{00000000-0005-0000-0000-0000CCC30000}"/>
    <cellStyle name="Normal 9 4 2 2 3 3" xfId="6375" xr:uid="{00000000-0005-0000-0000-0000CDC30000}"/>
    <cellStyle name="Normal 9 4 2 2 3 3 2" xfId="15048" xr:uid="{00000000-0005-0000-0000-0000CEC30000}"/>
    <cellStyle name="Normal 9 4 2 2 3 3 2 2" xfId="32401" xr:uid="{00000000-0005-0000-0000-0000CFC30000}"/>
    <cellStyle name="Normal 9 4 2 2 3 3 2 3" xfId="49747" xr:uid="{00000000-0005-0000-0000-0000D0C30000}"/>
    <cellStyle name="Normal 9 4 2 2 3 3 3" xfId="23728" xr:uid="{00000000-0005-0000-0000-0000D1C30000}"/>
    <cellStyle name="Normal 9 4 2 2 3 3 4" xfId="41074" xr:uid="{00000000-0005-0000-0000-0000D2C30000}"/>
    <cellStyle name="Normal 9 4 2 2 3 4" xfId="4219" xr:uid="{00000000-0005-0000-0000-0000D3C30000}"/>
    <cellStyle name="Normal 9 4 2 2 3 4 2" xfId="12892" xr:uid="{00000000-0005-0000-0000-0000D4C30000}"/>
    <cellStyle name="Normal 9 4 2 2 3 4 2 2" xfId="30245" xr:uid="{00000000-0005-0000-0000-0000D5C30000}"/>
    <cellStyle name="Normal 9 4 2 2 3 4 2 3" xfId="47591" xr:uid="{00000000-0005-0000-0000-0000D6C30000}"/>
    <cellStyle name="Normal 9 4 2 2 3 4 3" xfId="21572" xr:uid="{00000000-0005-0000-0000-0000D7C30000}"/>
    <cellStyle name="Normal 9 4 2 2 3 4 4" xfId="38918" xr:uid="{00000000-0005-0000-0000-0000D8C30000}"/>
    <cellStyle name="Normal 9 4 2 2 3 5" xfId="9266" xr:uid="{00000000-0005-0000-0000-0000D9C30000}"/>
    <cellStyle name="Normal 9 4 2 2 3 5 2" xfId="26619" xr:uid="{00000000-0005-0000-0000-0000DAC30000}"/>
    <cellStyle name="Normal 9 4 2 2 3 5 3" xfId="43965" xr:uid="{00000000-0005-0000-0000-0000DBC30000}"/>
    <cellStyle name="Normal 9 4 2 2 3 6" xfId="17946" xr:uid="{00000000-0005-0000-0000-0000DCC30000}"/>
    <cellStyle name="Normal 9 4 2 2 3 7" xfId="35292" xr:uid="{00000000-0005-0000-0000-0000DDC30000}"/>
    <cellStyle name="Normal 9 4 2 2 4" xfId="2161" xr:uid="{00000000-0005-0000-0000-0000DEC30000}"/>
    <cellStyle name="Normal 9 4 2 2 4 2" xfId="7943" xr:uid="{00000000-0005-0000-0000-0000DFC30000}"/>
    <cellStyle name="Normal 9 4 2 2 4 2 2" xfId="16616" xr:uid="{00000000-0005-0000-0000-0000E0C30000}"/>
    <cellStyle name="Normal 9 4 2 2 4 2 2 2" xfId="33969" xr:uid="{00000000-0005-0000-0000-0000E1C30000}"/>
    <cellStyle name="Normal 9 4 2 2 4 2 2 3" xfId="51315" xr:uid="{00000000-0005-0000-0000-0000E2C30000}"/>
    <cellStyle name="Normal 9 4 2 2 4 2 3" xfId="25296" xr:uid="{00000000-0005-0000-0000-0000E3C30000}"/>
    <cellStyle name="Normal 9 4 2 2 4 2 4" xfId="42642" xr:uid="{00000000-0005-0000-0000-0000E4C30000}"/>
    <cellStyle name="Normal 9 4 2 2 4 3" xfId="3974" xr:uid="{00000000-0005-0000-0000-0000E5C30000}"/>
    <cellStyle name="Normal 9 4 2 2 4 3 2" xfId="12647" xr:uid="{00000000-0005-0000-0000-0000E6C30000}"/>
    <cellStyle name="Normal 9 4 2 2 4 3 2 2" xfId="30000" xr:uid="{00000000-0005-0000-0000-0000E7C30000}"/>
    <cellStyle name="Normal 9 4 2 2 4 3 2 3" xfId="47346" xr:uid="{00000000-0005-0000-0000-0000E8C30000}"/>
    <cellStyle name="Normal 9 4 2 2 4 3 3" xfId="21327" xr:uid="{00000000-0005-0000-0000-0000E9C30000}"/>
    <cellStyle name="Normal 9 4 2 2 4 3 4" xfId="38673" xr:uid="{00000000-0005-0000-0000-0000EAC30000}"/>
    <cellStyle name="Normal 9 4 2 2 4 4" xfId="10834" xr:uid="{00000000-0005-0000-0000-0000EBC30000}"/>
    <cellStyle name="Normal 9 4 2 2 4 4 2" xfId="28187" xr:uid="{00000000-0005-0000-0000-0000ECC30000}"/>
    <cellStyle name="Normal 9 4 2 2 4 4 3" xfId="45533" xr:uid="{00000000-0005-0000-0000-0000EDC30000}"/>
    <cellStyle name="Normal 9 4 2 2 4 5" xfId="19514" xr:uid="{00000000-0005-0000-0000-0000EEC30000}"/>
    <cellStyle name="Normal 9 4 2 2 4 6" xfId="36860" xr:uid="{00000000-0005-0000-0000-0000EFC30000}"/>
    <cellStyle name="Normal 9 4 2 2 5" xfId="1328" xr:uid="{00000000-0005-0000-0000-0000F0C30000}"/>
    <cellStyle name="Normal 9 4 2 2 5 2" xfId="7110" xr:uid="{00000000-0005-0000-0000-0000F1C30000}"/>
    <cellStyle name="Normal 9 4 2 2 5 2 2" xfId="15783" xr:uid="{00000000-0005-0000-0000-0000F2C30000}"/>
    <cellStyle name="Normal 9 4 2 2 5 2 2 2" xfId="33136" xr:uid="{00000000-0005-0000-0000-0000F3C30000}"/>
    <cellStyle name="Normal 9 4 2 2 5 2 2 3" xfId="50482" xr:uid="{00000000-0005-0000-0000-0000F4C30000}"/>
    <cellStyle name="Normal 9 4 2 2 5 2 3" xfId="24463" xr:uid="{00000000-0005-0000-0000-0000F5C30000}"/>
    <cellStyle name="Normal 9 4 2 2 5 2 4" xfId="41809" xr:uid="{00000000-0005-0000-0000-0000F6C30000}"/>
    <cellStyle name="Normal 9 4 2 2 5 3" xfId="4954" xr:uid="{00000000-0005-0000-0000-0000F7C30000}"/>
    <cellStyle name="Normal 9 4 2 2 5 3 2" xfId="13627" xr:uid="{00000000-0005-0000-0000-0000F8C30000}"/>
    <cellStyle name="Normal 9 4 2 2 5 3 2 2" xfId="30980" xr:uid="{00000000-0005-0000-0000-0000F9C30000}"/>
    <cellStyle name="Normal 9 4 2 2 5 3 2 3" xfId="48326" xr:uid="{00000000-0005-0000-0000-0000FAC30000}"/>
    <cellStyle name="Normal 9 4 2 2 5 3 3" xfId="22307" xr:uid="{00000000-0005-0000-0000-0000FBC30000}"/>
    <cellStyle name="Normal 9 4 2 2 5 3 4" xfId="39653" xr:uid="{00000000-0005-0000-0000-0000FCC30000}"/>
    <cellStyle name="Normal 9 4 2 2 5 4" xfId="10001" xr:uid="{00000000-0005-0000-0000-0000FDC30000}"/>
    <cellStyle name="Normal 9 4 2 2 5 4 2" xfId="27354" xr:uid="{00000000-0005-0000-0000-0000FEC30000}"/>
    <cellStyle name="Normal 9 4 2 2 5 4 3" xfId="44700" xr:uid="{00000000-0005-0000-0000-0000FFC30000}"/>
    <cellStyle name="Normal 9 4 2 2 5 5" xfId="18681" xr:uid="{00000000-0005-0000-0000-000000C40000}"/>
    <cellStyle name="Normal 9 4 2 2 5 6" xfId="36027" xr:uid="{00000000-0005-0000-0000-000001C40000}"/>
    <cellStyle name="Normal 9 4 2 2 6" xfId="6130" xr:uid="{00000000-0005-0000-0000-000002C40000}"/>
    <cellStyle name="Normal 9 4 2 2 6 2" xfId="14803" xr:uid="{00000000-0005-0000-0000-000003C40000}"/>
    <cellStyle name="Normal 9 4 2 2 6 2 2" xfId="32156" xr:uid="{00000000-0005-0000-0000-000004C40000}"/>
    <cellStyle name="Normal 9 4 2 2 6 2 3" xfId="49502" xr:uid="{00000000-0005-0000-0000-000005C40000}"/>
    <cellStyle name="Normal 9 4 2 2 6 3" xfId="23483" xr:uid="{00000000-0005-0000-0000-000006C40000}"/>
    <cellStyle name="Normal 9 4 2 2 6 4" xfId="40829" xr:uid="{00000000-0005-0000-0000-000007C40000}"/>
    <cellStyle name="Normal 9 4 2 2 7" xfId="3141" xr:uid="{00000000-0005-0000-0000-000008C40000}"/>
    <cellStyle name="Normal 9 4 2 2 7 2" xfId="11814" xr:uid="{00000000-0005-0000-0000-000009C40000}"/>
    <cellStyle name="Normal 9 4 2 2 7 2 2" xfId="29167" xr:uid="{00000000-0005-0000-0000-00000AC40000}"/>
    <cellStyle name="Normal 9 4 2 2 7 2 3" xfId="46513" xr:uid="{00000000-0005-0000-0000-00000BC40000}"/>
    <cellStyle name="Normal 9 4 2 2 7 3" xfId="20494" xr:uid="{00000000-0005-0000-0000-00000CC40000}"/>
    <cellStyle name="Normal 9 4 2 2 7 4" xfId="37840" xr:uid="{00000000-0005-0000-0000-00000DC40000}"/>
    <cellStyle name="Normal 9 4 2 2 8" xfId="9021" xr:uid="{00000000-0005-0000-0000-00000EC40000}"/>
    <cellStyle name="Normal 9 4 2 2 8 2" xfId="26374" xr:uid="{00000000-0005-0000-0000-00000FC40000}"/>
    <cellStyle name="Normal 9 4 2 2 8 3" xfId="43720" xr:uid="{00000000-0005-0000-0000-000010C40000}"/>
    <cellStyle name="Normal 9 4 2 2 9" xfId="17701" xr:uid="{00000000-0005-0000-0000-000011C40000}"/>
    <cellStyle name="Normal 9 4 2 3" xfId="250" xr:uid="{00000000-0005-0000-0000-000012C40000}"/>
    <cellStyle name="Normal 9 4 2 3 10" xfId="34949" xr:uid="{00000000-0005-0000-0000-000013C40000}"/>
    <cellStyle name="Normal 9 4 2 3 2" xfId="985" xr:uid="{00000000-0005-0000-0000-000014C40000}"/>
    <cellStyle name="Normal 9 4 2 3 2 2" xfId="2798" xr:uid="{00000000-0005-0000-0000-000015C40000}"/>
    <cellStyle name="Normal 9 4 2 3 2 2 2" xfId="8580" xr:uid="{00000000-0005-0000-0000-000016C40000}"/>
    <cellStyle name="Normal 9 4 2 3 2 2 2 2" xfId="17253" xr:uid="{00000000-0005-0000-0000-000017C40000}"/>
    <cellStyle name="Normal 9 4 2 3 2 2 2 2 2" xfId="34606" xr:uid="{00000000-0005-0000-0000-000018C40000}"/>
    <cellStyle name="Normal 9 4 2 3 2 2 2 2 3" xfId="51952" xr:uid="{00000000-0005-0000-0000-000019C40000}"/>
    <cellStyle name="Normal 9 4 2 3 2 2 2 3" xfId="25933" xr:uid="{00000000-0005-0000-0000-00001AC40000}"/>
    <cellStyle name="Normal 9 4 2 3 2 2 2 4" xfId="43279" xr:uid="{00000000-0005-0000-0000-00001BC40000}"/>
    <cellStyle name="Normal 9 4 2 3 2 2 3" xfId="4611" xr:uid="{00000000-0005-0000-0000-00001CC40000}"/>
    <cellStyle name="Normal 9 4 2 3 2 2 3 2" xfId="13284" xr:uid="{00000000-0005-0000-0000-00001DC40000}"/>
    <cellStyle name="Normal 9 4 2 3 2 2 3 2 2" xfId="30637" xr:uid="{00000000-0005-0000-0000-00001EC40000}"/>
    <cellStyle name="Normal 9 4 2 3 2 2 3 2 3" xfId="47983" xr:uid="{00000000-0005-0000-0000-00001FC40000}"/>
    <cellStyle name="Normal 9 4 2 3 2 2 3 3" xfId="21964" xr:uid="{00000000-0005-0000-0000-000020C40000}"/>
    <cellStyle name="Normal 9 4 2 3 2 2 3 4" xfId="39310" xr:uid="{00000000-0005-0000-0000-000021C40000}"/>
    <cellStyle name="Normal 9 4 2 3 2 2 4" xfId="11471" xr:uid="{00000000-0005-0000-0000-000022C40000}"/>
    <cellStyle name="Normal 9 4 2 3 2 2 4 2" xfId="28824" xr:uid="{00000000-0005-0000-0000-000023C40000}"/>
    <cellStyle name="Normal 9 4 2 3 2 2 4 3" xfId="46170" xr:uid="{00000000-0005-0000-0000-000024C40000}"/>
    <cellStyle name="Normal 9 4 2 3 2 2 5" xfId="20151" xr:uid="{00000000-0005-0000-0000-000025C40000}"/>
    <cellStyle name="Normal 9 4 2 3 2 2 6" xfId="37497" xr:uid="{00000000-0005-0000-0000-000026C40000}"/>
    <cellStyle name="Normal 9 4 2 3 2 3" xfId="1720" xr:uid="{00000000-0005-0000-0000-000027C40000}"/>
    <cellStyle name="Normal 9 4 2 3 2 3 2" xfId="7502" xr:uid="{00000000-0005-0000-0000-000028C40000}"/>
    <cellStyle name="Normal 9 4 2 3 2 3 2 2" xfId="16175" xr:uid="{00000000-0005-0000-0000-000029C40000}"/>
    <cellStyle name="Normal 9 4 2 3 2 3 2 2 2" xfId="33528" xr:uid="{00000000-0005-0000-0000-00002AC40000}"/>
    <cellStyle name="Normal 9 4 2 3 2 3 2 2 3" xfId="50874" xr:uid="{00000000-0005-0000-0000-00002BC40000}"/>
    <cellStyle name="Normal 9 4 2 3 2 3 2 3" xfId="24855" xr:uid="{00000000-0005-0000-0000-00002CC40000}"/>
    <cellStyle name="Normal 9 4 2 3 2 3 2 4" xfId="42201" xr:uid="{00000000-0005-0000-0000-00002DC40000}"/>
    <cellStyle name="Normal 9 4 2 3 2 3 3" xfId="5346" xr:uid="{00000000-0005-0000-0000-00002EC40000}"/>
    <cellStyle name="Normal 9 4 2 3 2 3 3 2" xfId="14019" xr:uid="{00000000-0005-0000-0000-00002FC40000}"/>
    <cellStyle name="Normal 9 4 2 3 2 3 3 2 2" xfId="31372" xr:uid="{00000000-0005-0000-0000-000030C40000}"/>
    <cellStyle name="Normal 9 4 2 3 2 3 3 2 3" xfId="48718" xr:uid="{00000000-0005-0000-0000-000031C40000}"/>
    <cellStyle name="Normal 9 4 2 3 2 3 3 3" xfId="22699" xr:uid="{00000000-0005-0000-0000-000032C40000}"/>
    <cellStyle name="Normal 9 4 2 3 2 3 3 4" xfId="40045" xr:uid="{00000000-0005-0000-0000-000033C40000}"/>
    <cellStyle name="Normal 9 4 2 3 2 3 4" xfId="10393" xr:uid="{00000000-0005-0000-0000-000034C40000}"/>
    <cellStyle name="Normal 9 4 2 3 2 3 4 2" xfId="27746" xr:uid="{00000000-0005-0000-0000-000035C40000}"/>
    <cellStyle name="Normal 9 4 2 3 2 3 4 3" xfId="45092" xr:uid="{00000000-0005-0000-0000-000036C40000}"/>
    <cellStyle name="Normal 9 4 2 3 2 3 5" xfId="19073" xr:uid="{00000000-0005-0000-0000-000037C40000}"/>
    <cellStyle name="Normal 9 4 2 3 2 3 6" xfId="36419" xr:uid="{00000000-0005-0000-0000-000038C40000}"/>
    <cellStyle name="Normal 9 4 2 3 2 4" xfId="6767" xr:uid="{00000000-0005-0000-0000-000039C40000}"/>
    <cellStyle name="Normal 9 4 2 3 2 4 2" xfId="15440" xr:uid="{00000000-0005-0000-0000-00003AC40000}"/>
    <cellStyle name="Normal 9 4 2 3 2 4 2 2" xfId="32793" xr:uid="{00000000-0005-0000-0000-00003BC40000}"/>
    <cellStyle name="Normal 9 4 2 3 2 4 2 3" xfId="50139" xr:uid="{00000000-0005-0000-0000-00003CC40000}"/>
    <cellStyle name="Normal 9 4 2 3 2 4 3" xfId="24120" xr:uid="{00000000-0005-0000-0000-00003DC40000}"/>
    <cellStyle name="Normal 9 4 2 3 2 4 4" xfId="41466" xr:uid="{00000000-0005-0000-0000-00003EC40000}"/>
    <cellStyle name="Normal 9 4 2 3 2 5" xfId="3533" xr:uid="{00000000-0005-0000-0000-00003FC40000}"/>
    <cellStyle name="Normal 9 4 2 3 2 5 2" xfId="12206" xr:uid="{00000000-0005-0000-0000-000040C40000}"/>
    <cellStyle name="Normal 9 4 2 3 2 5 2 2" xfId="29559" xr:uid="{00000000-0005-0000-0000-000041C40000}"/>
    <cellStyle name="Normal 9 4 2 3 2 5 2 3" xfId="46905" xr:uid="{00000000-0005-0000-0000-000042C40000}"/>
    <cellStyle name="Normal 9 4 2 3 2 5 3" xfId="20886" xr:uid="{00000000-0005-0000-0000-000043C40000}"/>
    <cellStyle name="Normal 9 4 2 3 2 5 4" xfId="38232" xr:uid="{00000000-0005-0000-0000-000044C40000}"/>
    <cellStyle name="Normal 9 4 2 3 2 6" xfId="9658" xr:uid="{00000000-0005-0000-0000-000045C40000}"/>
    <cellStyle name="Normal 9 4 2 3 2 6 2" xfId="27011" xr:uid="{00000000-0005-0000-0000-000046C40000}"/>
    <cellStyle name="Normal 9 4 2 3 2 6 3" xfId="44357" xr:uid="{00000000-0005-0000-0000-000047C40000}"/>
    <cellStyle name="Normal 9 4 2 3 2 7" xfId="18338" xr:uid="{00000000-0005-0000-0000-000048C40000}"/>
    <cellStyle name="Normal 9 4 2 3 2 8" xfId="35684" xr:uid="{00000000-0005-0000-0000-000049C40000}"/>
    <cellStyle name="Normal 9 4 2 3 3" xfId="740" xr:uid="{00000000-0005-0000-0000-00004AC40000}"/>
    <cellStyle name="Normal 9 4 2 3 3 2" xfId="2553" xr:uid="{00000000-0005-0000-0000-00004BC40000}"/>
    <cellStyle name="Normal 9 4 2 3 3 2 2" xfId="8335" xr:uid="{00000000-0005-0000-0000-00004CC40000}"/>
    <cellStyle name="Normal 9 4 2 3 3 2 2 2" xfId="17008" xr:uid="{00000000-0005-0000-0000-00004DC40000}"/>
    <cellStyle name="Normal 9 4 2 3 3 2 2 2 2" xfId="34361" xr:uid="{00000000-0005-0000-0000-00004EC40000}"/>
    <cellStyle name="Normal 9 4 2 3 3 2 2 2 3" xfId="51707" xr:uid="{00000000-0005-0000-0000-00004FC40000}"/>
    <cellStyle name="Normal 9 4 2 3 3 2 2 3" xfId="25688" xr:uid="{00000000-0005-0000-0000-000050C40000}"/>
    <cellStyle name="Normal 9 4 2 3 3 2 2 4" xfId="43034" xr:uid="{00000000-0005-0000-0000-000051C40000}"/>
    <cellStyle name="Normal 9 4 2 3 3 2 3" xfId="5787" xr:uid="{00000000-0005-0000-0000-000052C40000}"/>
    <cellStyle name="Normal 9 4 2 3 3 2 3 2" xfId="14460" xr:uid="{00000000-0005-0000-0000-000053C40000}"/>
    <cellStyle name="Normal 9 4 2 3 3 2 3 2 2" xfId="31813" xr:uid="{00000000-0005-0000-0000-000054C40000}"/>
    <cellStyle name="Normal 9 4 2 3 3 2 3 2 3" xfId="49159" xr:uid="{00000000-0005-0000-0000-000055C40000}"/>
    <cellStyle name="Normal 9 4 2 3 3 2 3 3" xfId="23140" xr:uid="{00000000-0005-0000-0000-000056C40000}"/>
    <cellStyle name="Normal 9 4 2 3 3 2 3 4" xfId="40486" xr:uid="{00000000-0005-0000-0000-000057C40000}"/>
    <cellStyle name="Normal 9 4 2 3 3 2 4" xfId="11226" xr:uid="{00000000-0005-0000-0000-000058C40000}"/>
    <cellStyle name="Normal 9 4 2 3 3 2 4 2" xfId="28579" xr:uid="{00000000-0005-0000-0000-000059C40000}"/>
    <cellStyle name="Normal 9 4 2 3 3 2 4 3" xfId="45925" xr:uid="{00000000-0005-0000-0000-00005AC40000}"/>
    <cellStyle name="Normal 9 4 2 3 3 2 5" xfId="19906" xr:uid="{00000000-0005-0000-0000-00005BC40000}"/>
    <cellStyle name="Normal 9 4 2 3 3 2 6" xfId="37252" xr:uid="{00000000-0005-0000-0000-00005CC40000}"/>
    <cellStyle name="Normal 9 4 2 3 3 3" xfId="6522" xr:uid="{00000000-0005-0000-0000-00005DC40000}"/>
    <cellStyle name="Normal 9 4 2 3 3 3 2" xfId="15195" xr:uid="{00000000-0005-0000-0000-00005EC40000}"/>
    <cellStyle name="Normal 9 4 2 3 3 3 2 2" xfId="32548" xr:uid="{00000000-0005-0000-0000-00005FC40000}"/>
    <cellStyle name="Normal 9 4 2 3 3 3 2 3" xfId="49894" xr:uid="{00000000-0005-0000-0000-000060C40000}"/>
    <cellStyle name="Normal 9 4 2 3 3 3 3" xfId="23875" xr:uid="{00000000-0005-0000-0000-000061C40000}"/>
    <cellStyle name="Normal 9 4 2 3 3 3 4" xfId="41221" xr:uid="{00000000-0005-0000-0000-000062C40000}"/>
    <cellStyle name="Normal 9 4 2 3 3 4" xfId="4366" xr:uid="{00000000-0005-0000-0000-000063C40000}"/>
    <cellStyle name="Normal 9 4 2 3 3 4 2" xfId="13039" xr:uid="{00000000-0005-0000-0000-000064C40000}"/>
    <cellStyle name="Normal 9 4 2 3 3 4 2 2" xfId="30392" xr:uid="{00000000-0005-0000-0000-000065C40000}"/>
    <cellStyle name="Normal 9 4 2 3 3 4 2 3" xfId="47738" xr:uid="{00000000-0005-0000-0000-000066C40000}"/>
    <cellStyle name="Normal 9 4 2 3 3 4 3" xfId="21719" xr:uid="{00000000-0005-0000-0000-000067C40000}"/>
    <cellStyle name="Normal 9 4 2 3 3 4 4" xfId="39065" xr:uid="{00000000-0005-0000-0000-000068C40000}"/>
    <cellStyle name="Normal 9 4 2 3 3 5" xfId="9413" xr:uid="{00000000-0005-0000-0000-000069C40000}"/>
    <cellStyle name="Normal 9 4 2 3 3 5 2" xfId="26766" xr:uid="{00000000-0005-0000-0000-00006AC40000}"/>
    <cellStyle name="Normal 9 4 2 3 3 5 3" xfId="44112" xr:uid="{00000000-0005-0000-0000-00006BC40000}"/>
    <cellStyle name="Normal 9 4 2 3 3 6" xfId="18093" xr:uid="{00000000-0005-0000-0000-00006CC40000}"/>
    <cellStyle name="Normal 9 4 2 3 3 7" xfId="35439" xr:uid="{00000000-0005-0000-0000-00006DC40000}"/>
    <cellStyle name="Normal 9 4 2 3 4" xfId="2063" xr:uid="{00000000-0005-0000-0000-00006EC40000}"/>
    <cellStyle name="Normal 9 4 2 3 4 2" xfId="7845" xr:uid="{00000000-0005-0000-0000-00006FC40000}"/>
    <cellStyle name="Normal 9 4 2 3 4 2 2" xfId="16518" xr:uid="{00000000-0005-0000-0000-000070C40000}"/>
    <cellStyle name="Normal 9 4 2 3 4 2 2 2" xfId="33871" xr:uid="{00000000-0005-0000-0000-000071C40000}"/>
    <cellStyle name="Normal 9 4 2 3 4 2 2 3" xfId="51217" xr:uid="{00000000-0005-0000-0000-000072C40000}"/>
    <cellStyle name="Normal 9 4 2 3 4 2 3" xfId="25198" xr:uid="{00000000-0005-0000-0000-000073C40000}"/>
    <cellStyle name="Normal 9 4 2 3 4 2 4" xfId="42544" xr:uid="{00000000-0005-0000-0000-000074C40000}"/>
    <cellStyle name="Normal 9 4 2 3 4 3" xfId="3876" xr:uid="{00000000-0005-0000-0000-000075C40000}"/>
    <cellStyle name="Normal 9 4 2 3 4 3 2" xfId="12549" xr:uid="{00000000-0005-0000-0000-000076C40000}"/>
    <cellStyle name="Normal 9 4 2 3 4 3 2 2" xfId="29902" xr:uid="{00000000-0005-0000-0000-000077C40000}"/>
    <cellStyle name="Normal 9 4 2 3 4 3 2 3" xfId="47248" xr:uid="{00000000-0005-0000-0000-000078C40000}"/>
    <cellStyle name="Normal 9 4 2 3 4 3 3" xfId="21229" xr:uid="{00000000-0005-0000-0000-000079C40000}"/>
    <cellStyle name="Normal 9 4 2 3 4 3 4" xfId="38575" xr:uid="{00000000-0005-0000-0000-00007AC40000}"/>
    <cellStyle name="Normal 9 4 2 3 4 4" xfId="10736" xr:uid="{00000000-0005-0000-0000-00007BC40000}"/>
    <cellStyle name="Normal 9 4 2 3 4 4 2" xfId="28089" xr:uid="{00000000-0005-0000-0000-00007CC40000}"/>
    <cellStyle name="Normal 9 4 2 3 4 4 3" xfId="45435" xr:uid="{00000000-0005-0000-0000-00007DC40000}"/>
    <cellStyle name="Normal 9 4 2 3 4 5" xfId="19416" xr:uid="{00000000-0005-0000-0000-00007EC40000}"/>
    <cellStyle name="Normal 9 4 2 3 4 6" xfId="36762" xr:uid="{00000000-0005-0000-0000-00007FC40000}"/>
    <cellStyle name="Normal 9 4 2 3 5" xfId="1475" xr:uid="{00000000-0005-0000-0000-000080C40000}"/>
    <cellStyle name="Normal 9 4 2 3 5 2" xfId="7257" xr:uid="{00000000-0005-0000-0000-000081C40000}"/>
    <cellStyle name="Normal 9 4 2 3 5 2 2" xfId="15930" xr:uid="{00000000-0005-0000-0000-000082C40000}"/>
    <cellStyle name="Normal 9 4 2 3 5 2 2 2" xfId="33283" xr:uid="{00000000-0005-0000-0000-000083C40000}"/>
    <cellStyle name="Normal 9 4 2 3 5 2 2 3" xfId="50629" xr:uid="{00000000-0005-0000-0000-000084C40000}"/>
    <cellStyle name="Normal 9 4 2 3 5 2 3" xfId="24610" xr:uid="{00000000-0005-0000-0000-000085C40000}"/>
    <cellStyle name="Normal 9 4 2 3 5 2 4" xfId="41956" xr:uid="{00000000-0005-0000-0000-000086C40000}"/>
    <cellStyle name="Normal 9 4 2 3 5 3" xfId="5101" xr:uid="{00000000-0005-0000-0000-000087C40000}"/>
    <cellStyle name="Normal 9 4 2 3 5 3 2" xfId="13774" xr:uid="{00000000-0005-0000-0000-000088C40000}"/>
    <cellStyle name="Normal 9 4 2 3 5 3 2 2" xfId="31127" xr:uid="{00000000-0005-0000-0000-000089C40000}"/>
    <cellStyle name="Normal 9 4 2 3 5 3 2 3" xfId="48473" xr:uid="{00000000-0005-0000-0000-00008AC40000}"/>
    <cellStyle name="Normal 9 4 2 3 5 3 3" xfId="22454" xr:uid="{00000000-0005-0000-0000-00008BC40000}"/>
    <cellStyle name="Normal 9 4 2 3 5 3 4" xfId="39800" xr:uid="{00000000-0005-0000-0000-00008CC40000}"/>
    <cellStyle name="Normal 9 4 2 3 5 4" xfId="10148" xr:uid="{00000000-0005-0000-0000-00008DC40000}"/>
    <cellStyle name="Normal 9 4 2 3 5 4 2" xfId="27501" xr:uid="{00000000-0005-0000-0000-00008EC40000}"/>
    <cellStyle name="Normal 9 4 2 3 5 4 3" xfId="44847" xr:uid="{00000000-0005-0000-0000-00008FC40000}"/>
    <cellStyle name="Normal 9 4 2 3 5 5" xfId="18828" xr:uid="{00000000-0005-0000-0000-000090C40000}"/>
    <cellStyle name="Normal 9 4 2 3 5 6" xfId="36174" xr:uid="{00000000-0005-0000-0000-000091C40000}"/>
    <cellStyle name="Normal 9 4 2 3 6" xfId="6032" xr:uid="{00000000-0005-0000-0000-000092C40000}"/>
    <cellStyle name="Normal 9 4 2 3 6 2" xfId="14705" xr:uid="{00000000-0005-0000-0000-000093C40000}"/>
    <cellStyle name="Normal 9 4 2 3 6 2 2" xfId="32058" xr:uid="{00000000-0005-0000-0000-000094C40000}"/>
    <cellStyle name="Normal 9 4 2 3 6 2 3" xfId="49404" xr:uid="{00000000-0005-0000-0000-000095C40000}"/>
    <cellStyle name="Normal 9 4 2 3 6 3" xfId="23385" xr:uid="{00000000-0005-0000-0000-000096C40000}"/>
    <cellStyle name="Normal 9 4 2 3 6 4" xfId="40731" xr:uid="{00000000-0005-0000-0000-000097C40000}"/>
    <cellStyle name="Normal 9 4 2 3 7" xfId="3288" xr:uid="{00000000-0005-0000-0000-000098C40000}"/>
    <cellStyle name="Normal 9 4 2 3 7 2" xfId="11961" xr:uid="{00000000-0005-0000-0000-000099C40000}"/>
    <cellStyle name="Normal 9 4 2 3 7 2 2" xfId="29314" xr:uid="{00000000-0005-0000-0000-00009AC40000}"/>
    <cellStyle name="Normal 9 4 2 3 7 2 3" xfId="46660" xr:uid="{00000000-0005-0000-0000-00009BC40000}"/>
    <cellStyle name="Normal 9 4 2 3 7 3" xfId="20641" xr:uid="{00000000-0005-0000-0000-00009CC40000}"/>
    <cellStyle name="Normal 9 4 2 3 7 4" xfId="37987" xr:uid="{00000000-0005-0000-0000-00009DC40000}"/>
    <cellStyle name="Normal 9 4 2 3 8" xfId="8923" xr:uid="{00000000-0005-0000-0000-00009EC40000}"/>
    <cellStyle name="Normal 9 4 2 3 8 2" xfId="26276" xr:uid="{00000000-0005-0000-0000-00009FC40000}"/>
    <cellStyle name="Normal 9 4 2 3 8 3" xfId="43622" xr:uid="{00000000-0005-0000-0000-0000A0C40000}"/>
    <cellStyle name="Normal 9 4 2 3 9" xfId="17603" xr:uid="{00000000-0005-0000-0000-0000A1C40000}"/>
    <cellStyle name="Normal 9 4 2 4" xfId="838" xr:uid="{00000000-0005-0000-0000-0000A2C40000}"/>
    <cellStyle name="Normal 9 4 2 4 2" xfId="2651" xr:uid="{00000000-0005-0000-0000-0000A3C40000}"/>
    <cellStyle name="Normal 9 4 2 4 2 2" xfId="8433" xr:uid="{00000000-0005-0000-0000-0000A4C40000}"/>
    <cellStyle name="Normal 9 4 2 4 2 2 2" xfId="17106" xr:uid="{00000000-0005-0000-0000-0000A5C40000}"/>
    <cellStyle name="Normal 9 4 2 4 2 2 2 2" xfId="34459" xr:uid="{00000000-0005-0000-0000-0000A6C40000}"/>
    <cellStyle name="Normal 9 4 2 4 2 2 2 3" xfId="51805" xr:uid="{00000000-0005-0000-0000-0000A7C40000}"/>
    <cellStyle name="Normal 9 4 2 4 2 2 3" xfId="25786" xr:uid="{00000000-0005-0000-0000-0000A8C40000}"/>
    <cellStyle name="Normal 9 4 2 4 2 2 4" xfId="43132" xr:uid="{00000000-0005-0000-0000-0000A9C40000}"/>
    <cellStyle name="Normal 9 4 2 4 2 3" xfId="4464" xr:uid="{00000000-0005-0000-0000-0000AAC40000}"/>
    <cellStyle name="Normal 9 4 2 4 2 3 2" xfId="13137" xr:uid="{00000000-0005-0000-0000-0000ABC40000}"/>
    <cellStyle name="Normal 9 4 2 4 2 3 2 2" xfId="30490" xr:uid="{00000000-0005-0000-0000-0000ACC40000}"/>
    <cellStyle name="Normal 9 4 2 4 2 3 2 3" xfId="47836" xr:uid="{00000000-0005-0000-0000-0000ADC40000}"/>
    <cellStyle name="Normal 9 4 2 4 2 3 3" xfId="21817" xr:uid="{00000000-0005-0000-0000-0000AEC40000}"/>
    <cellStyle name="Normal 9 4 2 4 2 3 4" xfId="39163" xr:uid="{00000000-0005-0000-0000-0000AFC40000}"/>
    <cellStyle name="Normal 9 4 2 4 2 4" xfId="11324" xr:uid="{00000000-0005-0000-0000-0000B0C40000}"/>
    <cellStyle name="Normal 9 4 2 4 2 4 2" xfId="28677" xr:uid="{00000000-0005-0000-0000-0000B1C40000}"/>
    <cellStyle name="Normal 9 4 2 4 2 4 3" xfId="46023" xr:uid="{00000000-0005-0000-0000-0000B2C40000}"/>
    <cellStyle name="Normal 9 4 2 4 2 5" xfId="20004" xr:uid="{00000000-0005-0000-0000-0000B3C40000}"/>
    <cellStyle name="Normal 9 4 2 4 2 6" xfId="37350" xr:uid="{00000000-0005-0000-0000-0000B4C40000}"/>
    <cellStyle name="Normal 9 4 2 4 3" xfId="1573" xr:uid="{00000000-0005-0000-0000-0000B5C40000}"/>
    <cellStyle name="Normal 9 4 2 4 3 2" xfId="7355" xr:uid="{00000000-0005-0000-0000-0000B6C40000}"/>
    <cellStyle name="Normal 9 4 2 4 3 2 2" xfId="16028" xr:uid="{00000000-0005-0000-0000-0000B7C40000}"/>
    <cellStyle name="Normal 9 4 2 4 3 2 2 2" xfId="33381" xr:uid="{00000000-0005-0000-0000-0000B8C40000}"/>
    <cellStyle name="Normal 9 4 2 4 3 2 2 3" xfId="50727" xr:uid="{00000000-0005-0000-0000-0000B9C40000}"/>
    <cellStyle name="Normal 9 4 2 4 3 2 3" xfId="24708" xr:uid="{00000000-0005-0000-0000-0000BAC40000}"/>
    <cellStyle name="Normal 9 4 2 4 3 2 4" xfId="42054" xr:uid="{00000000-0005-0000-0000-0000BBC40000}"/>
    <cellStyle name="Normal 9 4 2 4 3 3" xfId="5199" xr:uid="{00000000-0005-0000-0000-0000BCC40000}"/>
    <cellStyle name="Normal 9 4 2 4 3 3 2" xfId="13872" xr:uid="{00000000-0005-0000-0000-0000BDC40000}"/>
    <cellStyle name="Normal 9 4 2 4 3 3 2 2" xfId="31225" xr:uid="{00000000-0005-0000-0000-0000BEC40000}"/>
    <cellStyle name="Normal 9 4 2 4 3 3 2 3" xfId="48571" xr:uid="{00000000-0005-0000-0000-0000BFC40000}"/>
    <cellStyle name="Normal 9 4 2 4 3 3 3" xfId="22552" xr:uid="{00000000-0005-0000-0000-0000C0C40000}"/>
    <cellStyle name="Normal 9 4 2 4 3 3 4" xfId="39898" xr:uid="{00000000-0005-0000-0000-0000C1C40000}"/>
    <cellStyle name="Normal 9 4 2 4 3 4" xfId="10246" xr:uid="{00000000-0005-0000-0000-0000C2C40000}"/>
    <cellStyle name="Normal 9 4 2 4 3 4 2" xfId="27599" xr:uid="{00000000-0005-0000-0000-0000C3C40000}"/>
    <cellStyle name="Normal 9 4 2 4 3 4 3" xfId="44945" xr:uid="{00000000-0005-0000-0000-0000C4C40000}"/>
    <cellStyle name="Normal 9 4 2 4 3 5" xfId="18926" xr:uid="{00000000-0005-0000-0000-0000C5C40000}"/>
    <cellStyle name="Normal 9 4 2 4 3 6" xfId="36272" xr:uid="{00000000-0005-0000-0000-0000C6C40000}"/>
    <cellStyle name="Normal 9 4 2 4 4" xfId="6620" xr:uid="{00000000-0005-0000-0000-0000C7C40000}"/>
    <cellStyle name="Normal 9 4 2 4 4 2" xfId="15293" xr:uid="{00000000-0005-0000-0000-0000C8C40000}"/>
    <cellStyle name="Normal 9 4 2 4 4 2 2" xfId="32646" xr:uid="{00000000-0005-0000-0000-0000C9C40000}"/>
    <cellStyle name="Normal 9 4 2 4 4 2 3" xfId="49992" xr:uid="{00000000-0005-0000-0000-0000CAC40000}"/>
    <cellStyle name="Normal 9 4 2 4 4 3" xfId="23973" xr:uid="{00000000-0005-0000-0000-0000CBC40000}"/>
    <cellStyle name="Normal 9 4 2 4 4 4" xfId="41319" xr:uid="{00000000-0005-0000-0000-0000CCC40000}"/>
    <cellStyle name="Normal 9 4 2 4 5" xfId="3386" xr:uid="{00000000-0005-0000-0000-0000CDC40000}"/>
    <cellStyle name="Normal 9 4 2 4 5 2" xfId="12059" xr:uid="{00000000-0005-0000-0000-0000CEC40000}"/>
    <cellStyle name="Normal 9 4 2 4 5 2 2" xfId="29412" xr:uid="{00000000-0005-0000-0000-0000CFC40000}"/>
    <cellStyle name="Normal 9 4 2 4 5 2 3" xfId="46758" xr:uid="{00000000-0005-0000-0000-0000D0C40000}"/>
    <cellStyle name="Normal 9 4 2 4 5 3" xfId="20739" xr:uid="{00000000-0005-0000-0000-0000D1C40000}"/>
    <cellStyle name="Normal 9 4 2 4 5 4" xfId="38085" xr:uid="{00000000-0005-0000-0000-0000D2C40000}"/>
    <cellStyle name="Normal 9 4 2 4 6" xfId="9511" xr:uid="{00000000-0005-0000-0000-0000D3C40000}"/>
    <cellStyle name="Normal 9 4 2 4 6 2" xfId="26864" xr:uid="{00000000-0005-0000-0000-0000D4C40000}"/>
    <cellStyle name="Normal 9 4 2 4 6 3" xfId="44210" xr:uid="{00000000-0005-0000-0000-0000D5C40000}"/>
    <cellStyle name="Normal 9 4 2 4 7" xfId="18191" xr:uid="{00000000-0005-0000-0000-0000D6C40000}"/>
    <cellStyle name="Normal 9 4 2 4 8" xfId="35537" xr:uid="{00000000-0005-0000-0000-0000D7C40000}"/>
    <cellStyle name="Normal 9 4 2 5" xfId="495" xr:uid="{00000000-0005-0000-0000-0000D8C40000}"/>
    <cellStyle name="Normal 9 4 2 5 2" xfId="2308" xr:uid="{00000000-0005-0000-0000-0000D9C40000}"/>
    <cellStyle name="Normal 9 4 2 5 2 2" xfId="8090" xr:uid="{00000000-0005-0000-0000-0000DAC40000}"/>
    <cellStyle name="Normal 9 4 2 5 2 2 2" xfId="16763" xr:uid="{00000000-0005-0000-0000-0000DBC40000}"/>
    <cellStyle name="Normal 9 4 2 5 2 2 2 2" xfId="34116" xr:uid="{00000000-0005-0000-0000-0000DCC40000}"/>
    <cellStyle name="Normal 9 4 2 5 2 2 2 3" xfId="51462" xr:uid="{00000000-0005-0000-0000-0000DDC40000}"/>
    <cellStyle name="Normal 9 4 2 5 2 2 3" xfId="25443" xr:uid="{00000000-0005-0000-0000-0000DEC40000}"/>
    <cellStyle name="Normal 9 4 2 5 2 2 4" xfId="42789" xr:uid="{00000000-0005-0000-0000-0000DFC40000}"/>
    <cellStyle name="Normal 9 4 2 5 2 3" xfId="5591" xr:uid="{00000000-0005-0000-0000-0000E0C40000}"/>
    <cellStyle name="Normal 9 4 2 5 2 3 2" xfId="14264" xr:uid="{00000000-0005-0000-0000-0000E1C40000}"/>
    <cellStyle name="Normal 9 4 2 5 2 3 2 2" xfId="31617" xr:uid="{00000000-0005-0000-0000-0000E2C40000}"/>
    <cellStyle name="Normal 9 4 2 5 2 3 2 3" xfId="48963" xr:uid="{00000000-0005-0000-0000-0000E3C40000}"/>
    <cellStyle name="Normal 9 4 2 5 2 3 3" xfId="22944" xr:uid="{00000000-0005-0000-0000-0000E4C40000}"/>
    <cellStyle name="Normal 9 4 2 5 2 3 4" xfId="40290" xr:uid="{00000000-0005-0000-0000-0000E5C40000}"/>
    <cellStyle name="Normal 9 4 2 5 2 4" xfId="10981" xr:uid="{00000000-0005-0000-0000-0000E6C40000}"/>
    <cellStyle name="Normal 9 4 2 5 2 4 2" xfId="28334" xr:uid="{00000000-0005-0000-0000-0000E7C40000}"/>
    <cellStyle name="Normal 9 4 2 5 2 4 3" xfId="45680" xr:uid="{00000000-0005-0000-0000-0000E8C40000}"/>
    <cellStyle name="Normal 9 4 2 5 2 5" xfId="19661" xr:uid="{00000000-0005-0000-0000-0000E9C40000}"/>
    <cellStyle name="Normal 9 4 2 5 2 6" xfId="37007" xr:uid="{00000000-0005-0000-0000-0000EAC40000}"/>
    <cellStyle name="Normal 9 4 2 5 3" xfId="6277" xr:uid="{00000000-0005-0000-0000-0000EBC40000}"/>
    <cellStyle name="Normal 9 4 2 5 3 2" xfId="14950" xr:uid="{00000000-0005-0000-0000-0000ECC40000}"/>
    <cellStyle name="Normal 9 4 2 5 3 2 2" xfId="32303" xr:uid="{00000000-0005-0000-0000-0000EDC40000}"/>
    <cellStyle name="Normal 9 4 2 5 3 2 3" xfId="49649" xr:uid="{00000000-0005-0000-0000-0000EEC40000}"/>
    <cellStyle name="Normal 9 4 2 5 3 3" xfId="23630" xr:uid="{00000000-0005-0000-0000-0000EFC40000}"/>
    <cellStyle name="Normal 9 4 2 5 3 4" xfId="40976" xr:uid="{00000000-0005-0000-0000-0000F0C40000}"/>
    <cellStyle name="Normal 9 4 2 5 4" xfId="4121" xr:uid="{00000000-0005-0000-0000-0000F1C40000}"/>
    <cellStyle name="Normal 9 4 2 5 4 2" xfId="12794" xr:uid="{00000000-0005-0000-0000-0000F2C40000}"/>
    <cellStyle name="Normal 9 4 2 5 4 2 2" xfId="30147" xr:uid="{00000000-0005-0000-0000-0000F3C40000}"/>
    <cellStyle name="Normal 9 4 2 5 4 2 3" xfId="47493" xr:uid="{00000000-0005-0000-0000-0000F4C40000}"/>
    <cellStyle name="Normal 9 4 2 5 4 3" xfId="21474" xr:uid="{00000000-0005-0000-0000-0000F5C40000}"/>
    <cellStyle name="Normal 9 4 2 5 4 4" xfId="38820" xr:uid="{00000000-0005-0000-0000-0000F6C40000}"/>
    <cellStyle name="Normal 9 4 2 5 5" xfId="9168" xr:uid="{00000000-0005-0000-0000-0000F7C40000}"/>
    <cellStyle name="Normal 9 4 2 5 5 2" xfId="26521" xr:uid="{00000000-0005-0000-0000-0000F8C40000}"/>
    <cellStyle name="Normal 9 4 2 5 5 3" xfId="43867" xr:uid="{00000000-0005-0000-0000-0000F9C40000}"/>
    <cellStyle name="Normal 9 4 2 5 6" xfId="17848" xr:uid="{00000000-0005-0000-0000-0000FAC40000}"/>
    <cellStyle name="Normal 9 4 2 5 7" xfId="35194" xr:uid="{00000000-0005-0000-0000-0000FBC40000}"/>
    <cellStyle name="Normal 9 4 2 6" xfId="1916" xr:uid="{00000000-0005-0000-0000-0000FCC40000}"/>
    <cellStyle name="Normal 9 4 2 6 2" xfId="7698" xr:uid="{00000000-0005-0000-0000-0000FDC40000}"/>
    <cellStyle name="Normal 9 4 2 6 2 2" xfId="16371" xr:uid="{00000000-0005-0000-0000-0000FEC40000}"/>
    <cellStyle name="Normal 9 4 2 6 2 2 2" xfId="33724" xr:uid="{00000000-0005-0000-0000-0000FFC40000}"/>
    <cellStyle name="Normal 9 4 2 6 2 2 3" xfId="51070" xr:uid="{00000000-0005-0000-0000-000000C50000}"/>
    <cellStyle name="Normal 9 4 2 6 2 3" xfId="25051" xr:uid="{00000000-0005-0000-0000-000001C50000}"/>
    <cellStyle name="Normal 9 4 2 6 2 4" xfId="42397" xr:uid="{00000000-0005-0000-0000-000002C50000}"/>
    <cellStyle name="Normal 9 4 2 6 3" xfId="3729" xr:uid="{00000000-0005-0000-0000-000003C50000}"/>
    <cellStyle name="Normal 9 4 2 6 3 2" xfId="12402" xr:uid="{00000000-0005-0000-0000-000004C50000}"/>
    <cellStyle name="Normal 9 4 2 6 3 2 2" xfId="29755" xr:uid="{00000000-0005-0000-0000-000005C50000}"/>
    <cellStyle name="Normal 9 4 2 6 3 2 3" xfId="47101" xr:uid="{00000000-0005-0000-0000-000006C50000}"/>
    <cellStyle name="Normal 9 4 2 6 3 3" xfId="21082" xr:uid="{00000000-0005-0000-0000-000007C50000}"/>
    <cellStyle name="Normal 9 4 2 6 3 4" xfId="38428" xr:uid="{00000000-0005-0000-0000-000008C50000}"/>
    <cellStyle name="Normal 9 4 2 6 4" xfId="10589" xr:uid="{00000000-0005-0000-0000-000009C50000}"/>
    <cellStyle name="Normal 9 4 2 6 4 2" xfId="27942" xr:uid="{00000000-0005-0000-0000-00000AC50000}"/>
    <cellStyle name="Normal 9 4 2 6 4 3" xfId="45288" xr:uid="{00000000-0005-0000-0000-00000BC50000}"/>
    <cellStyle name="Normal 9 4 2 6 5" xfId="19269" xr:uid="{00000000-0005-0000-0000-00000CC50000}"/>
    <cellStyle name="Normal 9 4 2 6 6" xfId="36615" xr:uid="{00000000-0005-0000-0000-00000DC50000}"/>
    <cellStyle name="Normal 9 4 2 7" xfId="1230" xr:uid="{00000000-0005-0000-0000-00000EC50000}"/>
    <cellStyle name="Normal 9 4 2 7 2" xfId="7012" xr:uid="{00000000-0005-0000-0000-00000FC50000}"/>
    <cellStyle name="Normal 9 4 2 7 2 2" xfId="15685" xr:uid="{00000000-0005-0000-0000-000010C50000}"/>
    <cellStyle name="Normal 9 4 2 7 2 2 2" xfId="33038" xr:uid="{00000000-0005-0000-0000-000011C50000}"/>
    <cellStyle name="Normal 9 4 2 7 2 2 3" xfId="50384" xr:uid="{00000000-0005-0000-0000-000012C50000}"/>
    <cellStyle name="Normal 9 4 2 7 2 3" xfId="24365" xr:uid="{00000000-0005-0000-0000-000013C50000}"/>
    <cellStyle name="Normal 9 4 2 7 2 4" xfId="41711" xr:uid="{00000000-0005-0000-0000-000014C50000}"/>
    <cellStyle name="Normal 9 4 2 7 3" xfId="4856" xr:uid="{00000000-0005-0000-0000-000015C50000}"/>
    <cellStyle name="Normal 9 4 2 7 3 2" xfId="13529" xr:uid="{00000000-0005-0000-0000-000016C50000}"/>
    <cellStyle name="Normal 9 4 2 7 3 2 2" xfId="30882" xr:uid="{00000000-0005-0000-0000-000017C50000}"/>
    <cellStyle name="Normal 9 4 2 7 3 2 3" xfId="48228" xr:uid="{00000000-0005-0000-0000-000018C50000}"/>
    <cellStyle name="Normal 9 4 2 7 3 3" xfId="22209" xr:uid="{00000000-0005-0000-0000-000019C50000}"/>
    <cellStyle name="Normal 9 4 2 7 3 4" xfId="39555" xr:uid="{00000000-0005-0000-0000-00001AC50000}"/>
    <cellStyle name="Normal 9 4 2 7 4" xfId="9903" xr:uid="{00000000-0005-0000-0000-00001BC50000}"/>
    <cellStyle name="Normal 9 4 2 7 4 2" xfId="27256" xr:uid="{00000000-0005-0000-0000-00001CC50000}"/>
    <cellStyle name="Normal 9 4 2 7 4 3" xfId="44602" xr:uid="{00000000-0005-0000-0000-00001DC50000}"/>
    <cellStyle name="Normal 9 4 2 7 5" xfId="18583" xr:uid="{00000000-0005-0000-0000-00001EC50000}"/>
    <cellStyle name="Normal 9 4 2 7 6" xfId="35929" xr:uid="{00000000-0005-0000-0000-00001FC50000}"/>
    <cellStyle name="Normal 9 4 2 8" xfId="5885" xr:uid="{00000000-0005-0000-0000-000020C50000}"/>
    <cellStyle name="Normal 9 4 2 8 2" xfId="14558" xr:uid="{00000000-0005-0000-0000-000021C50000}"/>
    <cellStyle name="Normal 9 4 2 8 2 2" xfId="31911" xr:uid="{00000000-0005-0000-0000-000022C50000}"/>
    <cellStyle name="Normal 9 4 2 8 2 3" xfId="49257" xr:uid="{00000000-0005-0000-0000-000023C50000}"/>
    <cellStyle name="Normal 9 4 2 8 3" xfId="23238" xr:uid="{00000000-0005-0000-0000-000024C50000}"/>
    <cellStyle name="Normal 9 4 2 8 4" xfId="40584" xr:uid="{00000000-0005-0000-0000-000025C50000}"/>
    <cellStyle name="Normal 9 4 2 9" xfId="3043" xr:uid="{00000000-0005-0000-0000-000026C50000}"/>
    <cellStyle name="Normal 9 4 2 9 2" xfId="11716" xr:uid="{00000000-0005-0000-0000-000027C50000}"/>
    <cellStyle name="Normal 9 4 2 9 2 2" xfId="29069" xr:uid="{00000000-0005-0000-0000-000028C50000}"/>
    <cellStyle name="Normal 9 4 2 9 2 3" xfId="46415" xr:uid="{00000000-0005-0000-0000-000029C50000}"/>
    <cellStyle name="Normal 9 4 2 9 3" xfId="20396" xr:uid="{00000000-0005-0000-0000-00002AC50000}"/>
    <cellStyle name="Normal 9 4 2 9 4" xfId="37742" xr:uid="{00000000-0005-0000-0000-00002BC50000}"/>
    <cellStyle name="Normal 9 4 3" xfId="201" xr:uid="{00000000-0005-0000-0000-00002CC50000}"/>
    <cellStyle name="Normal 9 4 3 10" xfId="17554" xr:uid="{00000000-0005-0000-0000-00002DC50000}"/>
    <cellStyle name="Normal 9 4 3 11" xfId="34900" xr:uid="{00000000-0005-0000-0000-00002EC50000}"/>
    <cellStyle name="Normal 9 4 3 2" xfId="691" xr:uid="{00000000-0005-0000-0000-00002FC50000}"/>
    <cellStyle name="Normal 9 4 3 2 2" xfId="2504" xr:uid="{00000000-0005-0000-0000-000030C50000}"/>
    <cellStyle name="Normal 9 4 3 2 2 2" xfId="8286" xr:uid="{00000000-0005-0000-0000-000031C50000}"/>
    <cellStyle name="Normal 9 4 3 2 2 2 2" xfId="16959" xr:uid="{00000000-0005-0000-0000-000032C50000}"/>
    <cellStyle name="Normal 9 4 3 2 2 2 2 2" xfId="34312" xr:uid="{00000000-0005-0000-0000-000033C50000}"/>
    <cellStyle name="Normal 9 4 3 2 2 2 2 3" xfId="51658" xr:uid="{00000000-0005-0000-0000-000034C50000}"/>
    <cellStyle name="Normal 9 4 3 2 2 2 3" xfId="25639" xr:uid="{00000000-0005-0000-0000-000035C50000}"/>
    <cellStyle name="Normal 9 4 3 2 2 2 4" xfId="42985" xr:uid="{00000000-0005-0000-0000-000036C50000}"/>
    <cellStyle name="Normal 9 4 3 2 2 3" xfId="4317" xr:uid="{00000000-0005-0000-0000-000037C50000}"/>
    <cellStyle name="Normal 9 4 3 2 2 3 2" xfId="12990" xr:uid="{00000000-0005-0000-0000-000038C50000}"/>
    <cellStyle name="Normal 9 4 3 2 2 3 2 2" xfId="30343" xr:uid="{00000000-0005-0000-0000-000039C50000}"/>
    <cellStyle name="Normal 9 4 3 2 2 3 2 3" xfId="47689" xr:uid="{00000000-0005-0000-0000-00003AC50000}"/>
    <cellStyle name="Normal 9 4 3 2 2 3 3" xfId="21670" xr:uid="{00000000-0005-0000-0000-00003BC50000}"/>
    <cellStyle name="Normal 9 4 3 2 2 3 4" xfId="39016" xr:uid="{00000000-0005-0000-0000-00003CC50000}"/>
    <cellStyle name="Normal 9 4 3 2 2 4" xfId="11177" xr:uid="{00000000-0005-0000-0000-00003DC50000}"/>
    <cellStyle name="Normal 9 4 3 2 2 4 2" xfId="28530" xr:uid="{00000000-0005-0000-0000-00003EC50000}"/>
    <cellStyle name="Normal 9 4 3 2 2 4 3" xfId="45876" xr:uid="{00000000-0005-0000-0000-00003FC50000}"/>
    <cellStyle name="Normal 9 4 3 2 2 5" xfId="19857" xr:uid="{00000000-0005-0000-0000-000040C50000}"/>
    <cellStyle name="Normal 9 4 3 2 2 6" xfId="37203" xr:uid="{00000000-0005-0000-0000-000041C50000}"/>
    <cellStyle name="Normal 9 4 3 2 3" xfId="1426" xr:uid="{00000000-0005-0000-0000-000042C50000}"/>
    <cellStyle name="Normal 9 4 3 2 3 2" xfId="7208" xr:uid="{00000000-0005-0000-0000-000043C50000}"/>
    <cellStyle name="Normal 9 4 3 2 3 2 2" xfId="15881" xr:uid="{00000000-0005-0000-0000-000044C50000}"/>
    <cellStyle name="Normal 9 4 3 2 3 2 2 2" xfId="33234" xr:uid="{00000000-0005-0000-0000-000045C50000}"/>
    <cellStyle name="Normal 9 4 3 2 3 2 2 3" xfId="50580" xr:uid="{00000000-0005-0000-0000-000046C50000}"/>
    <cellStyle name="Normal 9 4 3 2 3 2 3" xfId="24561" xr:uid="{00000000-0005-0000-0000-000047C50000}"/>
    <cellStyle name="Normal 9 4 3 2 3 2 4" xfId="41907" xr:uid="{00000000-0005-0000-0000-000048C50000}"/>
    <cellStyle name="Normal 9 4 3 2 3 3" xfId="5052" xr:uid="{00000000-0005-0000-0000-000049C50000}"/>
    <cellStyle name="Normal 9 4 3 2 3 3 2" xfId="13725" xr:uid="{00000000-0005-0000-0000-00004AC50000}"/>
    <cellStyle name="Normal 9 4 3 2 3 3 2 2" xfId="31078" xr:uid="{00000000-0005-0000-0000-00004BC50000}"/>
    <cellStyle name="Normal 9 4 3 2 3 3 2 3" xfId="48424" xr:uid="{00000000-0005-0000-0000-00004CC50000}"/>
    <cellStyle name="Normal 9 4 3 2 3 3 3" xfId="22405" xr:uid="{00000000-0005-0000-0000-00004DC50000}"/>
    <cellStyle name="Normal 9 4 3 2 3 3 4" xfId="39751" xr:uid="{00000000-0005-0000-0000-00004EC50000}"/>
    <cellStyle name="Normal 9 4 3 2 3 4" xfId="10099" xr:uid="{00000000-0005-0000-0000-00004FC50000}"/>
    <cellStyle name="Normal 9 4 3 2 3 4 2" xfId="27452" xr:uid="{00000000-0005-0000-0000-000050C50000}"/>
    <cellStyle name="Normal 9 4 3 2 3 4 3" xfId="44798" xr:uid="{00000000-0005-0000-0000-000051C50000}"/>
    <cellStyle name="Normal 9 4 3 2 3 5" xfId="18779" xr:uid="{00000000-0005-0000-0000-000052C50000}"/>
    <cellStyle name="Normal 9 4 3 2 3 6" xfId="36125" xr:uid="{00000000-0005-0000-0000-000053C50000}"/>
    <cellStyle name="Normal 9 4 3 2 4" xfId="6473" xr:uid="{00000000-0005-0000-0000-000054C50000}"/>
    <cellStyle name="Normal 9 4 3 2 4 2" xfId="15146" xr:uid="{00000000-0005-0000-0000-000055C50000}"/>
    <cellStyle name="Normal 9 4 3 2 4 2 2" xfId="32499" xr:uid="{00000000-0005-0000-0000-000056C50000}"/>
    <cellStyle name="Normal 9 4 3 2 4 2 3" xfId="49845" xr:uid="{00000000-0005-0000-0000-000057C50000}"/>
    <cellStyle name="Normal 9 4 3 2 4 3" xfId="23826" xr:uid="{00000000-0005-0000-0000-000058C50000}"/>
    <cellStyle name="Normal 9 4 3 2 4 4" xfId="41172" xr:uid="{00000000-0005-0000-0000-000059C50000}"/>
    <cellStyle name="Normal 9 4 3 2 5" xfId="3239" xr:uid="{00000000-0005-0000-0000-00005AC50000}"/>
    <cellStyle name="Normal 9 4 3 2 5 2" xfId="11912" xr:uid="{00000000-0005-0000-0000-00005BC50000}"/>
    <cellStyle name="Normal 9 4 3 2 5 2 2" xfId="29265" xr:uid="{00000000-0005-0000-0000-00005CC50000}"/>
    <cellStyle name="Normal 9 4 3 2 5 2 3" xfId="46611" xr:uid="{00000000-0005-0000-0000-00005DC50000}"/>
    <cellStyle name="Normal 9 4 3 2 5 3" xfId="20592" xr:uid="{00000000-0005-0000-0000-00005EC50000}"/>
    <cellStyle name="Normal 9 4 3 2 5 4" xfId="37938" xr:uid="{00000000-0005-0000-0000-00005FC50000}"/>
    <cellStyle name="Normal 9 4 3 2 6" xfId="9364" xr:uid="{00000000-0005-0000-0000-000060C50000}"/>
    <cellStyle name="Normal 9 4 3 2 6 2" xfId="26717" xr:uid="{00000000-0005-0000-0000-000061C50000}"/>
    <cellStyle name="Normal 9 4 3 2 6 3" xfId="44063" xr:uid="{00000000-0005-0000-0000-000062C50000}"/>
    <cellStyle name="Normal 9 4 3 2 7" xfId="18044" xr:uid="{00000000-0005-0000-0000-000063C50000}"/>
    <cellStyle name="Normal 9 4 3 2 8" xfId="35390" xr:uid="{00000000-0005-0000-0000-000064C50000}"/>
    <cellStyle name="Normal 9 4 3 3" xfId="936" xr:uid="{00000000-0005-0000-0000-000065C50000}"/>
    <cellStyle name="Normal 9 4 3 3 2" xfId="2749" xr:uid="{00000000-0005-0000-0000-000066C50000}"/>
    <cellStyle name="Normal 9 4 3 3 2 2" xfId="8531" xr:uid="{00000000-0005-0000-0000-000067C50000}"/>
    <cellStyle name="Normal 9 4 3 3 2 2 2" xfId="17204" xr:uid="{00000000-0005-0000-0000-000068C50000}"/>
    <cellStyle name="Normal 9 4 3 3 2 2 2 2" xfId="34557" xr:uid="{00000000-0005-0000-0000-000069C50000}"/>
    <cellStyle name="Normal 9 4 3 3 2 2 2 3" xfId="51903" xr:uid="{00000000-0005-0000-0000-00006AC50000}"/>
    <cellStyle name="Normal 9 4 3 3 2 2 3" xfId="25884" xr:uid="{00000000-0005-0000-0000-00006BC50000}"/>
    <cellStyle name="Normal 9 4 3 3 2 2 4" xfId="43230" xr:uid="{00000000-0005-0000-0000-00006CC50000}"/>
    <cellStyle name="Normal 9 4 3 3 2 3" xfId="4562" xr:uid="{00000000-0005-0000-0000-00006DC50000}"/>
    <cellStyle name="Normal 9 4 3 3 2 3 2" xfId="13235" xr:uid="{00000000-0005-0000-0000-00006EC50000}"/>
    <cellStyle name="Normal 9 4 3 3 2 3 2 2" xfId="30588" xr:uid="{00000000-0005-0000-0000-00006FC50000}"/>
    <cellStyle name="Normal 9 4 3 3 2 3 2 3" xfId="47934" xr:uid="{00000000-0005-0000-0000-000070C50000}"/>
    <cellStyle name="Normal 9 4 3 3 2 3 3" xfId="21915" xr:uid="{00000000-0005-0000-0000-000071C50000}"/>
    <cellStyle name="Normal 9 4 3 3 2 3 4" xfId="39261" xr:uid="{00000000-0005-0000-0000-000072C50000}"/>
    <cellStyle name="Normal 9 4 3 3 2 4" xfId="11422" xr:uid="{00000000-0005-0000-0000-000073C50000}"/>
    <cellStyle name="Normal 9 4 3 3 2 4 2" xfId="28775" xr:uid="{00000000-0005-0000-0000-000074C50000}"/>
    <cellStyle name="Normal 9 4 3 3 2 4 3" xfId="46121" xr:uid="{00000000-0005-0000-0000-000075C50000}"/>
    <cellStyle name="Normal 9 4 3 3 2 5" xfId="20102" xr:uid="{00000000-0005-0000-0000-000076C50000}"/>
    <cellStyle name="Normal 9 4 3 3 2 6" xfId="37448" xr:uid="{00000000-0005-0000-0000-000077C50000}"/>
    <cellStyle name="Normal 9 4 3 3 3" xfId="1671" xr:uid="{00000000-0005-0000-0000-000078C50000}"/>
    <cellStyle name="Normal 9 4 3 3 3 2" xfId="7453" xr:uid="{00000000-0005-0000-0000-000079C50000}"/>
    <cellStyle name="Normal 9 4 3 3 3 2 2" xfId="16126" xr:uid="{00000000-0005-0000-0000-00007AC50000}"/>
    <cellStyle name="Normal 9 4 3 3 3 2 2 2" xfId="33479" xr:uid="{00000000-0005-0000-0000-00007BC50000}"/>
    <cellStyle name="Normal 9 4 3 3 3 2 2 3" xfId="50825" xr:uid="{00000000-0005-0000-0000-00007CC50000}"/>
    <cellStyle name="Normal 9 4 3 3 3 2 3" xfId="24806" xr:uid="{00000000-0005-0000-0000-00007DC50000}"/>
    <cellStyle name="Normal 9 4 3 3 3 2 4" xfId="42152" xr:uid="{00000000-0005-0000-0000-00007EC50000}"/>
    <cellStyle name="Normal 9 4 3 3 3 3" xfId="5297" xr:uid="{00000000-0005-0000-0000-00007FC50000}"/>
    <cellStyle name="Normal 9 4 3 3 3 3 2" xfId="13970" xr:uid="{00000000-0005-0000-0000-000080C50000}"/>
    <cellStyle name="Normal 9 4 3 3 3 3 2 2" xfId="31323" xr:uid="{00000000-0005-0000-0000-000081C50000}"/>
    <cellStyle name="Normal 9 4 3 3 3 3 2 3" xfId="48669" xr:uid="{00000000-0005-0000-0000-000082C50000}"/>
    <cellStyle name="Normal 9 4 3 3 3 3 3" xfId="22650" xr:uid="{00000000-0005-0000-0000-000083C50000}"/>
    <cellStyle name="Normal 9 4 3 3 3 3 4" xfId="39996" xr:uid="{00000000-0005-0000-0000-000084C50000}"/>
    <cellStyle name="Normal 9 4 3 3 3 4" xfId="10344" xr:uid="{00000000-0005-0000-0000-000085C50000}"/>
    <cellStyle name="Normal 9 4 3 3 3 4 2" xfId="27697" xr:uid="{00000000-0005-0000-0000-000086C50000}"/>
    <cellStyle name="Normal 9 4 3 3 3 4 3" xfId="45043" xr:uid="{00000000-0005-0000-0000-000087C50000}"/>
    <cellStyle name="Normal 9 4 3 3 3 5" xfId="19024" xr:uid="{00000000-0005-0000-0000-000088C50000}"/>
    <cellStyle name="Normal 9 4 3 3 3 6" xfId="36370" xr:uid="{00000000-0005-0000-0000-000089C50000}"/>
    <cellStyle name="Normal 9 4 3 3 4" xfId="6718" xr:uid="{00000000-0005-0000-0000-00008AC50000}"/>
    <cellStyle name="Normal 9 4 3 3 4 2" xfId="15391" xr:uid="{00000000-0005-0000-0000-00008BC50000}"/>
    <cellStyle name="Normal 9 4 3 3 4 2 2" xfId="32744" xr:uid="{00000000-0005-0000-0000-00008CC50000}"/>
    <cellStyle name="Normal 9 4 3 3 4 2 3" xfId="50090" xr:uid="{00000000-0005-0000-0000-00008DC50000}"/>
    <cellStyle name="Normal 9 4 3 3 4 3" xfId="24071" xr:uid="{00000000-0005-0000-0000-00008EC50000}"/>
    <cellStyle name="Normal 9 4 3 3 4 4" xfId="41417" xr:uid="{00000000-0005-0000-0000-00008FC50000}"/>
    <cellStyle name="Normal 9 4 3 3 5" xfId="3484" xr:uid="{00000000-0005-0000-0000-000090C50000}"/>
    <cellStyle name="Normal 9 4 3 3 5 2" xfId="12157" xr:uid="{00000000-0005-0000-0000-000091C50000}"/>
    <cellStyle name="Normal 9 4 3 3 5 2 2" xfId="29510" xr:uid="{00000000-0005-0000-0000-000092C50000}"/>
    <cellStyle name="Normal 9 4 3 3 5 2 3" xfId="46856" xr:uid="{00000000-0005-0000-0000-000093C50000}"/>
    <cellStyle name="Normal 9 4 3 3 5 3" xfId="20837" xr:uid="{00000000-0005-0000-0000-000094C50000}"/>
    <cellStyle name="Normal 9 4 3 3 5 4" xfId="38183" xr:uid="{00000000-0005-0000-0000-000095C50000}"/>
    <cellStyle name="Normal 9 4 3 3 6" xfId="9609" xr:uid="{00000000-0005-0000-0000-000096C50000}"/>
    <cellStyle name="Normal 9 4 3 3 6 2" xfId="26962" xr:uid="{00000000-0005-0000-0000-000097C50000}"/>
    <cellStyle name="Normal 9 4 3 3 6 3" xfId="44308" xr:uid="{00000000-0005-0000-0000-000098C50000}"/>
    <cellStyle name="Normal 9 4 3 3 7" xfId="18289" xr:uid="{00000000-0005-0000-0000-000099C50000}"/>
    <cellStyle name="Normal 9 4 3 3 8" xfId="35635" xr:uid="{00000000-0005-0000-0000-00009AC50000}"/>
    <cellStyle name="Normal 9 4 3 4" xfId="446" xr:uid="{00000000-0005-0000-0000-00009BC50000}"/>
    <cellStyle name="Normal 9 4 3 4 2" xfId="2259" xr:uid="{00000000-0005-0000-0000-00009CC50000}"/>
    <cellStyle name="Normal 9 4 3 4 2 2" xfId="8041" xr:uid="{00000000-0005-0000-0000-00009DC50000}"/>
    <cellStyle name="Normal 9 4 3 4 2 2 2" xfId="16714" xr:uid="{00000000-0005-0000-0000-00009EC50000}"/>
    <cellStyle name="Normal 9 4 3 4 2 2 2 2" xfId="34067" xr:uid="{00000000-0005-0000-0000-00009FC50000}"/>
    <cellStyle name="Normal 9 4 3 4 2 2 2 3" xfId="51413" xr:uid="{00000000-0005-0000-0000-0000A0C50000}"/>
    <cellStyle name="Normal 9 4 3 4 2 2 3" xfId="25394" xr:uid="{00000000-0005-0000-0000-0000A1C50000}"/>
    <cellStyle name="Normal 9 4 3 4 2 2 4" xfId="42740" xr:uid="{00000000-0005-0000-0000-0000A2C50000}"/>
    <cellStyle name="Normal 9 4 3 4 2 3" xfId="5542" xr:uid="{00000000-0005-0000-0000-0000A3C50000}"/>
    <cellStyle name="Normal 9 4 3 4 2 3 2" xfId="14215" xr:uid="{00000000-0005-0000-0000-0000A4C50000}"/>
    <cellStyle name="Normal 9 4 3 4 2 3 2 2" xfId="31568" xr:uid="{00000000-0005-0000-0000-0000A5C50000}"/>
    <cellStyle name="Normal 9 4 3 4 2 3 2 3" xfId="48914" xr:uid="{00000000-0005-0000-0000-0000A6C50000}"/>
    <cellStyle name="Normal 9 4 3 4 2 3 3" xfId="22895" xr:uid="{00000000-0005-0000-0000-0000A7C50000}"/>
    <cellStyle name="Normal 9 4 3 4 2 3 4" xfId="40241" xr:uid="{00000000-0005-0000-0000-0000A8C50000}"/>
    <cellStyle name="Normal 9 4 3 4 2 4" xfId="10932" xr:uid="{00000000-0005-0000-0000-0000A9C50000}"/>
    <cellStyle name="Normal 9 4 3 4 2 4 2" xfId="28285" xr:uid="{00000000-0005-0000-0000-0000AAC50000}"/>
    <cellStyle name="Normal 9 4 3 4 2 4 3" xfId="45631" xr:uid="{00000000-0005-0000-0000-0000ABC50000}"/>
    <cellStyle name="Normal 9 4 3 4 2 5" xfId="19612" xr:uid="{00000000-0005-0000-0000-0000ACC50000}"/>
    <cellStyle name="Normal 9 4 3 4 2 6" xfId="36958" xr:uid="{00000000-0005-0000-0000-0000ADC50000}"/>
    <cellStyle name="Normal 9 4 3 4 3" xfId="6228" xr:uid="{00000000-0005-0000-0000-0000AEC50000}"/>
    <cellStyle name="Normal 9 4 3 4 3 2" xfId="14901" xr:uid="{00000000-0005-0000-0000-0000AFC50000}"/>
    <cellStyle name="Normal 9 4 3 4 3 2 2" xfId="32254" xr:uid="{00000000-0005-0000-0000-0000B0C50000}"/>
    <cellStyle name="Normal 9 4 3 4 3 2 3" xfId="49600" xr:uid="{00000000-0005-0000-0000-0000B1C50000}"/>
    <cellStyle name="Normal 9 4 3 4 3 3" xfId="23581" xr:uid="{00000000-0005-0000-0000-0000B2C50000}"/>
    <cellStyle name="Normal 9 4 3 4 3 4" xfId="40927" xr:uid="{00000000-0005-0000-0000-0000B3C50000}"/>
    <cellStyle name="Normal 9 4 3 4 4" xfId="4072" xr:uid="{00000000-0005-0000-0000-0000B4C50000}"/>
    <cellStyle name="Normal 9 4 3 4 4 2" xfId="12745" xr:uid="{00000000-0005-0000-0000-0000B5C50000}"/>
    <cellStyle name="Normal 9 4 3 4 4 2 2" xfId="30098" xr:uid="{00000000-0005-0000-0000-0000B6C50000}"/>
    <cellStyle name="Normal 9 4 3 4 4 2 3" xfId="47444" xr:uid="{00000000-0005-0000-0000-0000B7C50000}"/>
    <cellStyle name="Normal 9 4 3 4 4 3" xfId="21425" xr:uid="{00000000-0005-0000-0000-0000B8C50000}"/>
    <cellStyle name="Normal 9 4 3 4 4 4" xfId="38771" xr:uid="{00000000-0005-0000-0000-0000B9C50000}"/>
    <cellStyle name="Normal 9 4 3 4 5" xfId="9119" xr:uid="{00000000-0005-0000-0000-0000BAC50000}"/>
    <cellStyle name="Normal 9 4 3 4 5 2" xfId="26472" xr:uid="{00000000-0005-0000-0000-0000BBC50000}"/>
    <cellStyle name="Normal 9 4 3 4 5 3" xfId="43818" xr:uid="{00000000-0005-0000-0000-0000BCC50000}"/>
    <cellStyle name="Normal 9 4 3 4 6" xfId="17799" xr:uid="{00000000-0005-0000-0000-0000BDC50000}"/>
    <cellStyle name="Normal 9 4 3 4 7" xfId="35145" xr:uid="{00000000-0005-0000-0000-0000BEC50000}"/>
    <cellStyle name="Normal 9 4 3 5" xfId="2014" xr:uid="{00000000-0005-0000-0000-0000BFC50000}"/>
    <cellStyle name="Normal 9 4 3 5 2" xfId="7796" xr:uid="{00000000-0005-0000-0000-0000C0C50000}"/>
    <cellStyle name="Normal 9 4 3 5 2 2" xfId="16469" xr:uid="{00000000-0005-0000-0000-0000C1C50000}"/>
    <cellStyle name="Normal 9 4 3 5 2 2 2" xfId="33822" xr:uid="{00000000-0005-0000-0000-0000C2C50000}"/>
    <cellStyle name="Normal 9 4 3 5 2 2 3" xfId="51168" xr:uid="{00000000-0005-0000-0000-0000C3C50000}"/>
    <cellStyle name="Normal 9 4 3 5 2 3" xfId="25149" xr:uid="{00000000-0005-0000-0000-0000C4C50000}"/>
    <cellStyle name="Normal 9 4 3 5 2 4" xfId="42495" xr:uid="{00000000-0005-0000-0000-0000C5C50000}"/>
    <cellStyle name="Normal 9 4 3 5 3" xfId="3827" xr:uid="{00000000-0005-0000-0000-0000C6C50000}"/>
    <cellStyle name="Normal 9 4 3 5 3 2" xfId="12500" xr:uid="{00000000-0005-0000-0000-0000C7C50000}"/>
    <cellStyle name="Normal 9 4 3 5 3 2 2" xfId="29853" xr:uid="{00000000-0005-0000-0000-0000C8C50000}"/>
    <cellStyle name="Normal 9 4 3 5 3 2 3" xfId="47199" xr:uid="{00000000-0005-0000-0000-0000C9C50000}"/>
    <cellStyle name="Normal 9 4 3 5 3 3" xfId="21180" xr:uid="{00000000-0005-0000-0000-0000CAC50000}"/>
    <cellStyle name="Normal 9 4 3 5 3 4" xfId="38526" xr:uid="{00000000-0005-0000-0000-0000CBC50000}"/>
    <cellStyle name="Normal 9 4 3 5 4" xfId="10687" xr:uid="{00000000-0005-0000-0000-0000CCC50000}"/>
    <cellStyle name="Normal 9 4 3 5 4 2" xfId="28040" xr:uid="{00000000-0005-0000-0000-0000CDC50000}"/>
    <cellStyle name="Normal 9 4 3 5 4 3" xfId="45386" xr:uid="{00000000-0005-0000-0000-0000CEC50000}"/>
    <cellStyle name="Normal 9 4 3 5 5" xfId="19367" xr:uid="{00000000-0005-0000-0000-0000CFC50000}"/>
    <cellStyle name="Normal 9 4 3 5 6" xfId="36713" xr:uid="{00000000-0005-0000-0000-0000D0C50000}"/>
    <cellStyle name="Normal 9 4 3 6" xfId="1181" xr:uid="{00000000-0005-0000-0000-0000D1C50000}"/>
    <cellStyle name="Normal 9 4 3 6 2" xfId="6963" xr:uid="{00000000-0005-0000-0000-0000D2C50000}"/>
    <cellStyle name="Normal 9 4 3 6 2 2" xfId="15636" xr:uid="{00000000-0005-0000-0000-0000D3C50000}"/>
    <cellStyle name="Normal 9 4 3 6 2 2 2" xfId="32989" xr:uid="{00000000-0005-0000-0000-0000D4C50000}"/>
    <cellStyle name="Normal 9 4 3 6 2 2 3" xfId="50335" xr:uid="{00000000-0005-0000-0000-0000D5C50000}"/>
    <cellStyle name="Normal 9 4 3 6 2 3" xfId="24316" xr:uid="{00000000-0005-0000-0000-0000D6C50000}"/>
    <cellStyle name="Normal 9 4 3 6 2 4" xfId="41662" xr:uid="{00000000-0005-0000-0000-0000D7C50000}"/>
    <cellStyle name="Normal 9 4 3 6 3" xfId="4807" xr:uid="{00000000-0005-0000-0000-0000D8C50000}"/>
    <cellStyle name="Normal 9 4 3 6 3 2" xfId="13480" xr:uid="{00000000-0005-0000-0000-0000D9C50000}"/>
    <cellStyle name="Normal 9 4 3 6 3 2 2" xfId="30833" xr:uid="{00000000-0005-0000-0000-0000DAC50000}"/>
    <cellStyle name="Normal 9 4 3 6 3 2 3" xfId="48179" xr:uid="{00000000-0005-0000-0000-0000DBC50000}"/>
    <cellStyle name="Normal 9 4 3 6 3 3" xfId="22160" xr:uid="{00000000-0005-0000-0000-0000DCC50000}"/>
    <cellStyle name="Normal 9 4 3 6 3 4" xfId="39506" xr:uid="{00000000-0005-0000-0000-0000DDC50000}"/>
    <cellStyle name="Normal 9 4 3 6 4" xfId="9854" xr:uid="{00000000-0005-0000-0000-0000DEC50000}"/>
    <cellStyle name="Normal 9 4 3 6 4 2" xfId="27207" xr:uid="{00000000-0005-0000-0000-0000DFC50000}"/>
    <cellStyle name="Normal 9 4 3 6 4 3" xfId="44553" xr:uid="{00000000-0005-0000-0000-0000E0C50000}"/>
    <cellStyle name="Normal 9 4 3 6 5" xfId="18534" xr:uid="{00000000-0005-0000-0000-0000E1C50000}"/>
    <cellStyle name="Normal 9 4 3 6 6" xfId="35880" xr:uid="{00000000-0005-0000-0000-0000E2C50000}"/>
    <cellStyle name="Normal 9 4 3 7" xfId="5983" xr:uid="{00000000-0005-0000-0000-0000E3C50000}"/>
    <cellStyle name="Normal 9 4 3 7 2" xfId="14656" xr:uid="{00000000-0005-0000-0000-0000E4C50000}"/>
    <cellStyle name="Normal 9 4 3 7 2 2" xfId="32009" xr:uid="{00000000-0005-0000-0000-0000E5C50000}"/>
    <cellStyle name="Normal 9 4 3 7 2 3" xfId="49355" xr:uid="{00000000-0005-0000-0000-0000E6C50000}"/>
    <cellStyle name="Normal 9 4 3 7 3" xfId="23336" xr:uid="{00000000-0005-0000-0000-0000E7C50000}"/>
    <cellStyle name="Normal 9 4 3 7 4" xfId="40682" xr:uid="{00000000-0005-0000-0000-0000E8C50000}"/>
    <cellStyle name="Normal 9 4 3 8" xfId="2994" xr:uid="{00000000-0005-0000-0000-0000E9C50000}"/>
    <cellStyle name="Normal 9 4 3 8 2" xfId="11667" xr:uid="{00000000-0005-0000-0000-0000EAC50000}"/>
    <cellStyle name="Normal 9 4 3 8 2 2" xfId="29020" xr:uid="{00000000-0005-0000-0000-0000EBC50000}"/>
    <cellStyle name="Normal 9 4 3 8 2 3" xfId="46366" xr:uid="{00000000-0005-0000-0000-0000ECC50000}"/>
    <cellStyle name="Normal 9 4 3 8 3" xfId="20347" xr:uid="{00000000-0005-0000-0000-0000EDC50000}"/>
    <cellStyle name="Normal 9 4 3 8 4" xfId="37693" xr:uid="{00000000-0005-0000-0000-0000EEC50000}"/>
    <cellStyle name="Normal 9 4 3 9" xfId="8874" xr:uid="{00000000-0005-0000-0000-0000EFC50000}"/>
    <cellStyle name="Normal 9 4 3 9 2" xfId="26227" xr:uid="{00000000-0005-0000-0000-0000F0C50000}"/>
    <cellStyle name="Normal 9 4 3 9 3" xfId="43573" xr:uid="{00000000-0005-0000-0000-0000F1C50000}"/>
    <cellStyle name="Normal 9 4 4" xfId="299" xr:uid="{00000000-0005-0000-0000-0000F2C50000}"/>
    <cellStyle name="Normal 9 4 4 10" xfId="34998" xr:uid="{00000000-0005-0000-0000-0000F3C50000}"/>
    <cellStyle name="Normal 9 4 4 2" xfId="1034" xr:uid="{00000000-0005-0000-0000-0000F4C50000}"/>
    <cellStyle name="Normal 9 4 4 2 2" xfId="2847" xr:uid="{00000000-0005-0000-0000-0000F5C50000}"/>
    <cellStyle name="Normal 9 4 4 2 2 2" xfId="8629" xr:uid="{00000000-0005-0000-0000-0000F6C50000}"/>
    <cellStyle name="Normal 9 4 4 2 2 2 2" xfId="17302" xr:uid="{00000000-0005-0000-0000-0000F7C50000}"/>
    <cellStyle name="Normal 9 4 4 2 2 2 2 2" xfId="34655" xr:uid="{00000000-0005-0000-0000-0000F8C50000}"/>
    <cellStyle name="Normal 9 4 4 2 2 2 2 3" xfId="52001" xr:uid="{00000000-0005-0000-0000-0000F9C50000}"/>
    <cellStyle name="Normal 9 4 4 2 2 2 3" xfId="25982" xr:uid="{00000000-0005-0000-0000-0000FAC50000}"/>
    <cellStyle name="Normal 9 4 4 2 2 2 4" xfId="43328" xr:uid="{00000000-0005-0000-0000-0000FBC50000}"/>
    <cellStyle name="Normal 9 4 4 2 2 3" xfId="4660" xr:uid="{00000000-0005-0000-0000-0000FCC50000}"/>
    <cellStyle name="Normal 9 4 4 2 2 3 2" xfId="13333" xr:uid="{00000000-0005-0000-0000-0000FDC50000}"/>
    <cellStyle name="Normal 9 4 4 2 2 3 2 2" xfId="30686" xr:uid="{00000000-0005-0000-0000-0000FEC50000}"/>
    <cellStyle name="Normal 9 4 4 2 2 3 2 3" xfId="48032" xr:uid="{00000000-0005-0000-0000-0000FFC50000}"/>
    <cellStyle name="Normal 9 4 4 2 2 3 3" xfId="22013" xr:uid="{00000000-0005-0000-0000-000000C60000}"/>
    <cellStyle name="Normal 9 4 4 2 2 3 4" xfId="39359" xr:uid="{00000000-0005-0000-0000-000001C60000}"/>
    <cellStyle name="Normal 9 4 4 2 2 4" xfId="11520" xr:uid="{00000000-0005-0000-0000-000002C60000}"/>
    <cellStyle name="Normal 9 4 4 2 2 4 2" xfId="28873" xr:uid="{00000000-0005-0000-0000-000003C60000}"/>
    <cellStyle name="Normal 9 4 4 2 2 4 3" xfId="46219" xr:uid="{00000000-0005-0000-0000-000004C60000}"/>
    <cellStyle name="Normal 9 4 4 2 2 5" xfId="20200" xr:uid="{00000000-0005-0000-0000-000005C60000}"/>
    <cellStyle name="Normal 9 4 4 2 2 6" xfId="37546" xr:uid="{00000000-0005-0000-0000-000006C60000}"/>
    <cellStyle name="Normal 9 4 4 2 3" xfId="1769" xr:uid="{00000000-0005-0000-0000-000007C60000}"/>
    <cellStyle name="Normal 9 4 4 2 3 2" xfId="7551" xr:uid="{00000000-0005-0000-0000-000008C60000}"/>
    <cellStyle name="Normal 9 4 4 2 3 2 2" xfId="16224" xr:uid="{00000000-0005-0000-0000-000009C60000}"/>
    <cellStyle name="Normal 9 4 4 2 3 2 2 2" xfId="33577" xr:uid="{00000000-0005-0000-0000-00000AC60000}"/>
    <cellStyle name="Normal 9 4 4 2 3 2 2 3" xfId="50923" xr:uid="{00000000-0005-0000-0000-00000BC60000}"/>
    <cellStyle name="Normal 9 4 4 2 3 2 3" xfId="24904" xr:uid="{00000000-0005-0000-0000-00000CC60000}"/>
    <cellStyle name="Normal 9 4 4 2 3 2 4" xfId="42250" xr:uid="{00000000-0005-0000-0000-00000DC60000}"/>
    <cellStyle name="Normal 9 4 4 2 3 3" xfId="5395" xr:uid="{00000000-0005-0000-0000-00000EC60000}"/>
    <cellStyle name="Normal 9 4 4 2 3 3 2" xfId="14068" xr:uid="{00000000-0005-0000-0000-00000FC60000}"/>
    <cellStyle name="Normal 9 4 4 2 3 3 2 2" xfId="31421" xr:uid="{00000000-0005-0000-0000-000010C60000}"/>
    <cellStyle name="Normal 9 4 4 2 3 3 2 3" xfId="48767" xr:uid="{00000000-0005-0000-0000-000011C60000}"/>
    <cellStyle name="Normal 9 4 4 2 3 3 3" xfId="22748" xr:uid="{00000000-0005-0000-0000-000012C60000}"/>
    <cellStyle name="Normal 9 4 4 2 3 3 4" xfId="40094" xr:uid="{00000000-0005-0000-0000-000013C60000}"/>
    <cellStyle name="Normal 9 4 4 2 3 4" xfId="10442" xr:uid="{00000000-0005-0000-0000-000014C60000}"/>
    <cellStyle name="Normal 9 4 4 2 3 4 2" xfId="27795" xr:uid="{00000000-0005-0000-0000-000015C60000}"/>
    <cellStyle name="Normal 9 4 4 2 3 4 3" xfId="45141" xr:uid="{00000000-0005-0000-0000-000016C60000}"/>
    <cellStyle name="Normal 9 4 4 2 3 5" xfId="19122" xr:uid="{00000000-0005-0000-0000-000017C60000}"/>
    <cellStyle name="Normal 9 4 4 2 3 6" xfId="36468" xr:uid="{00000000-0005-0000-0000-000018C60000}"/>
    <cellStyle name="Normal 9 4 4 2 4" xfId="6816" xr:uid="{00000000-0005-0000-0000-000019C60000}"/>
    <cellStyle name="Normal 9 4 4 2 4 2" xfId="15489" xr:uid="{00000000-0005-0000-0000-00001AC60000}"/>
    <cellStyle name="Normal 9 4 4 2 4 2 2" xfId="32842" xr:uid="{00000000-0005-0000-0000-00001BC60000}"/>
    <cellStyle name="Normal 9 4 4 2 4 2 3" xfId="50188" xr:uid="{00000000-0005-0000-0000-00001CC60000}"/>
    <cellStyle name="Normal 9 4 4 2 4 3" xfId="24169" xr:uid="{00000000-0005-0000-0000-00001DC60000}"/>
    <cellStyle name="Normal 9 4 4 2 4 4" xfId="41515" xr:uid="{00000000-0005-0000-0000-00001EC60000}"/>
    <cellStyle name="Normal 9 4 4 2 5" xfId="3582" xr:uid="{00000000-0005-0000-0000-00001FC60000}"/>
    <cellStyle name="Normal 9 4 4 2 5 2" xfId="12255" xr:uid="{00000000-0005-0000-0000-000020C60000}"/>
    <cellStyle name="Normal 9 4 4 2 5 2 2" xfId="29608" xr:uid="{00000000-0005-0000-0000-000021C60000}"/>
    <cellStyle name="Normal 9 4 4 2 5 2 3" xfId="46954" xr:uid="{00000000-0005-0000-0000-000022C60000}"/>
    <cellStyle name="Normal 9 4 4 2 5 3" xfId="20935" xr:uid="{00000000-0005-0000-0000-000023C60000}"/>
    <cellStyle name="Normal 9 4 4 2 5 4" xfId="38281" xr:uid="{00000000-0005-0000-0000-000024C60000}"/>
    <cellStyle name="Normal 9 4 4 2 6" xfId="9707" xr:uid="{00000000-0005-0000-0000-000025C60000}"/>
    <cellStyle name="Normal 9 4 4 2 6 2" xfId="27060" xr:uid="{00000000-0005-0000-0000-000026C60000}"/>
    <cellStyle name="Normal 9 4 4 2 6 3" xfId="44406" xr:uid="{00000000-0005-0000-0000-000027C60000}"/>
    <cellStyle name="Normal 9 4 4 2 7" xfId="18387" xr:uid="{00000000-0005-0000-0000-000028C60000}"/>
    <cellStyle name="Normal 9 4 4 2 8" xfId="35733" xr:uid="{00000000-0005-0000-0000-000029C60000}"/>
    <cellStyle name="Normal 9 4 4 3" xfId="544" xr:uid="{00000000-0005-0000-0000-00002AC60000}"/>
    <cellStyle name="Normal 9 4 4 3 2" xfId="2357" xr:uid="{00000000-0005-0000-0000-00002BC60000}"/>
    <cellStyle name="Normal 9 4 4 3 2 2" xfId="8139" xr:uid="{00000000-0005-0000-0000-00002CC60000}"/>
    <cellStyle name="Normal 9 4 4 3 2 2 2" xfId="16812" xr:uid="{00000000-0005-0000-0000-00002DC60000}"/>
    <cellStyle name="Normal 9 4 4 3 2 2 2 2" xfId="34165" xr:uid="{00000000-0005-0000-0000-00002EC60000}"/>
    <cellStyle name="Normal 9 4 4 3 2 2 2 3" xfId="51511" xr:uid="{00000000-0005-0000-0000-00002FC60000}"/>
    <cellStyle name="Normal 9 4 4 3 2 2 3" xfId="25492" xr:uid="{00000000-0005-0000-0000-000030C60000}"/>
    <cellStyle name="Normal 9 4 4 3 2 2 4" xfId="42838" xr:uid="{00000000-0005-0000-0000-000031C60000}"/>
    <cellStyle name="Normal 9 4 4 3 2 3" xfId="5640" xr:uid="{00000000-0005-0000-0000-000032C60000}"/>
    <cellStyle name="Normal 9 4 4 3 2 3 2" xfId="14313" xr:uid="{00000000-0005-0000-0000-000033C60000}"/>
    <cellStyle name="Normal 9 4 4 3 2 3 2 2" xfId="31666" xr:uid="{00000000-0005-0000-0000-000034C60000}"/>
    <cellStyle name="Normal 9 4 4 3 2 3 2 3" xfId="49012" xr:uid="{00000000-0005-0000-0000-000035C60000}"/>
    <cellStyle name="Normal 9 4 4 3 2 3 3" xfId="22993" xr:uid="{00000000-0005-0000-0000-000036C60000}"/>
    <cellStyle name="Normal 9 4 4 3 2 3 4" xfId="40339" xr:uid="{00000000-0005-0000-0000-000037C60000}"/>
    <cellStyle name="Normal 9 4 4 3 2 4" xfId="11030" xr:uid="{00000000-0005-0000-0000-000038C60000}"/>
    <cellStyle name="Normal 9 4 4 3 2 4 2" xfId="28383" xr:uid="{00000000-0005-0000-0000-000039C60000}"/>
    <cellStyle name="Normal 9 4 4 3 2 4 3" xfId="45729" xr:uid="{00000000-0005-0000-0000-00003AC60000}"/>
    <cellStyle name="Normal 9 4 4 3 2 5" xfId="19710" xr:uid="{00000000-0005-0000-0000-00003BC60000}"/>
    <cellStyle name="Normal 9 4 4 3 2 6" xfId="37056" xr:uid="{00000000-0005-0000-0000-00003CC60000}"/>
    <cellStyle name="Normal 9 4 4 3 3" xfId="6326" xr:uid="{00000000-0005-0000-0000-00003DC60000}"/>
    <cellStyle name="Normal 9 4 4 3 3 2" xfId="14999" xr:uid="{00000000-0005-0000-0000-00003EC60000}"/>
    <cellStyle name="Normal 9 4 4 3 3 2 2" xfId="32352" xr:uid="{00000000-0005-0000-0000-00003FC60000}"/>
    <cellStyle name="Normal 9 4 4 3 3 2 3" xfId="49698" xr:uid="{00000000-0005-0000-0000-000040C60000}"/>
    <cellStyle name="Normal 9 4 4 3 3 3" xfId="23679" xr:uid="{00000000-0005-0000-0000-000041C60000}"/>
    <cellStyle name="Normal 9 4 4 3 3 4" xfId="41025" xr:uid="{00000000-0005-0000-0000-000042C60000}"/>
    <cellStyle name="Normal 9 4 4 3 4" xfId="4170" xr:uid="{00000000-0005-0000-0000-000043C60000}"/>
    <cellStyle name="Normal 9 4 4 3 4 2" xfId="12843" xr:uid="{00000000-0005-0000-0000-000044C60000}"/>
    <cellStyle name="Normal 9 4 4 3 4 2 2" xfId="30196" xr:uid="{00000000-0005-0000-0000-000045C60000}"/>
    <cellStyle name="Normal 9 4 4 3 4 2 3" xfId="47542" xr:uid="{00000000-0005-0000-0000-000046C60000}"/>
    <cellStyle name="Normal 9 4 4 3 4 3" xfId="21523" xr:uid="{00000000-0005-0000-0000-000047C60000}"/>
    <cellStyle name="Normal 9 4 4 3 4 4" xfId="38869" xr:uid="{00000000-0005-0000-0000-000048C60000}"/>
    <cellStyle name="Normal 9 4 4 3 5" xfId="9217" xr:uid="{00000000-0005-0000-0000-000049C60000}"/>
    <cellStyle name="Normal 9 4 4 3 5 2" xfId="26570" xr:uid="{00000000-0005-0000-0000-00004AC60000}"/>
    <cellStyle name="Normal 9 4 4 3 5 3" xfId="43916" xr:uid="{00000000-0005-0000-0000-00004BC60000}"/>
    <cellStyle name="Normal 9 4 4 3 6" xfId="17897" xr:uid="{00000000-0005-0000-0000-00004CC60000}"/>
    <cellStyle name="Normal 9 4 4 3 7" xfId="35243" xr:uid="{00000000-0005-0000-0000-00004DC60000}"/>
    <cellStyle name="Normal 9 4 4 4" xfId="2112" xr:uid="{00000000-0005-0000-0000-00004EC60000}"/>
    <cellStyle name="Normal 9 4 4 4 2" xfId="7894" xr:uid="{00000000-0005-0000-0000-00004FC60000}"/>
    <cellStyle name="Normal 9 4 4 4 2 2" xfId="16567" xr:uid="{00000000-0005-0000-0000-000050C60000}"/>
    <cellStyle name="Normal 9 4 4 4 2 2 2" xfId="33920" xr:uid="{00000000-0005-0000-0000-000051C60000}"/>
    <cellStyle name="Normal 9 4 4 4 2 2 3" xfId="51266" xr:uid="{00000000-0005-0000-0000-000052C60000}"/>
    <cellStyle name="Normal 9 4 4 4 2 3" xfId="25247" xr:uid="{00000000-0005-0000-0000-000053C60000}"/>
    <cellStyle name="Normal 9 4 4 4 2 4" xfId="42593" xr:uid="{00000000-0005-0000-0000-000054C60000}"/>
    <cellStyle name="Normal 9 4 4 4 3" xfId="3925" xr:uid="{00000000-0005-0000-0000-000055C60000}"/>
    <cellStyle name="Normal 9 4 4 4 3 2" xfId="12598" xr:uid="{00000000-0005-0000-0000-000056C60000}"/>
    <cellStyle name="Normal 9 4 4 4 3 2 2" xfId="29951" xr:uid="{00000000-0005-0000-0000-000057C60000}"/>
    <cellStyle name="Normal 9 4 4 4 3 2 3" xfId="47297" xr:uid="{00000000-0005-0000-0000-000058C60000}"/>
    <cellStyle name="Normal 9 4 4 4 3 3" xfId="21278" xr:uid="{00000000-0005-0000-0000-000059C60000}"/>
    <cellStyle name="Normal 9 4 4 4 3 4" xfId="38624" xr:uid="{00000000-0005-0000-0000-00005AC60000}"/>
    <cellStyle name="Normal 9 4 4 4 4" xfId="10785" xr:uid="{00000000-0005-0000-0000-00005BC60000}"/>
    <cellStyle name="Normal 9 4 4 4 4 2" xfId="28138" xr:uid="{00000000-0005-0000-0000-00005CC60000}"/>
    <cellStyle name="Normal 9 4 4 4 4 3" xfId="45484" xr:uid="{00000000-0005-0000-0000-00005DC60000}"/>
    <cellStyle name="Normal 9 4 4 4 5" xfId="19465" xr:uid="{00000000-0005-0000-0000-00005EC60000}"/>
    <cellStyle name="Normal 9 4 4 4 6" xfId="36811" xr:uid="{00000000-0005-0000-0000-00005FC60000}"/>
    <cellStyle name="Normal 9 4 4 5" xfId="1279" xr:uid="{00000000-0005-0000-0000-000060C60000}"/>
    <cellStyle name="Normal 9 4 4 5 2" xfId="7061" xr:uid="{00000000-0005-0000-0000-000061C60000}"/>
    <cellStyle name="Normal 9 4 4 5 2 2" xfId="15734" xr:uid="{00000000-0005-0000-0000-000062C60000}"/>
    <cellStyle name="Normal 9 4 4 5 2 2 2" xfId="33087" xr:uid="{00000000-0005-0000-0000-000063C60000}"/>
    <cellStyle name="Normal 9 4 4 5 2 2 3" xfId="50433" xr:uid="{00000000-0005-0000-0000-000064C60000}"/>
    <cellStyle name="Normal 9 4 4 5 2 3" xfId="24414" xr:uid="{00000000-0005-0000-0000-000065C60000}"/>
    <cellStyle name="Normal 9 4 4 5 2 4" xfId="41760" xr:uid="{00000000-0005-0000-0000-000066C60000}"/>
    <cellStyle name="Normal 9 4 4 5 3" xfId="4905" xr:uid="{00000000-0005-0000-0000-000067C60000}"/>
    <cellStyle name="Normal 9 4 4 5 3 2" xfId="13578" xr:uid="{00000000-0005-0000-0000-000068C60000}"/>
    <cellStyle name="Normal 9 4 4 5 3 2 2" xfId="30931" xr:uid="{00000000-0005-0000-0000-000069C60000}"/>
    <cellStyle name="Normal 9 4 4 5 3 2 3" xfId="48277" xr:uid="{00000000-0005-0000-0000-00006AC60000}"/>
    <cellStyle name="Normal 9 4 4 5 3 3" xfId="22258" xr:uid="{00000000-0005-0000-0000-00006BC60000}"/>
    <cellStyle name="Normal 9 4 4 5 3 4" xfId="39604" xr:uid="{00000000-0005-0000-0000-00006CC60000}"/>
    <cellStyle name="Normal 9 4 4 5 4" xfId="9952" xr:uid="{00000000-0005-0000-0000-00006DC60000}"/>
    <cellStyle name="Normal 9 4 4 5 4 2" xfId="27305" xr:uid="{00000000-0005-0000-0000-00006EC60000}"/>
    <cellStyle name="Normal 9 4 4 5 4 3" xfId="44651" xr:uid="{00000000-0005-0000-0000-00006FC60000}"/>
    <cellStyle name="Normal 9 4 4 5 5" xfId="18632" xr:uid="{00000000-0005-0000-0000-000070C60000}"/>
    <cellStyle name="Normal 9 4 4 5 6" xfId="35978" xr:uid="{00000000-0005-0000-0000-000071C60000}"/>
    <cellStyle name="Normal 9 4 4 6" xfId="6081" xr:uid="{00000000-0005-0000-0000-000072C60000}"/>
    <cellStyle name="Normal 9 4 4 6 2" xfId="14754" xr:uid="{00000000-0005-0000-0000-000073C60000}"/>
    <cellStyle name="Normal 9 4 4 6 2 2" xfId="32107" xr:uid="{00000000-0005-0000-0000-000074C60000}"/>
    <cellStyle name="Normal 9 4 4 6 2 3" xfId="49453" xr:uid="{00000000-0005-0000-0000-000075C60000}"/>
    <cellStyle name="Normal 9 4 4 6 3" xfId="23434" xr:uid="{00000000-0005-0000-0000-000076C60000}"/>
    <cellStyle name="Normal 9 4 4 6 4" xfId="40780" xr:uid="{00000000-0005-0000-0000-000077C60000}"/>
    <cellStyle name="Normal 9 4 4 7" xfId="3092" xr:uid="{00000000-0005-0000-0000-000078C60000}"/>
    <cellStyle name="Normal 9 4 4 7 2" xfId="11765" xr:uid="{00000000-0005-0000-0000-000079C60000}"/>
    <cellStyle name="Normal 9 4 4 7 2 2" xfId="29118" xr:uid="{00000000-0005-0000-0000-00007AC60000}"/>
    <cellStyle name="Normal 9 4 4 7 2 3" xfId="46464" xr:uid="{00000000-0005-0000-0000-00007BC60000}"/>
    <cellStyle name="Normal 9 4 4 7 3" xfId="20445" xr:uid="{00000000-0005-0000-0000-00007CC60000}"/>
    <cellStyle name="Normal 9 4 4 7 4" xfId="37791" xr:uid="{00000000-0005-0000-0000-00007DC60000}"/>
    <cellStyle name="Normal 9 4 4 8" xfId="8972" xr:uid="{00000000-0005-0000-0000-00007EC60000}"/>
    <cellStyle name="Normal 9 4 4 8 2" xfId="26325" xr:uid="{00000000-0005-0000-0000-00007FC60000}"/>
    <cellStyle name="Normal 9 4 4 8 3" xfId="43671" xr:uid="{00000000-0005-0000-0000-000080C60000}"/>
    <cellStyle name="Normal 9 4 4 9" xfId="17652" xr:uid="{00000000-0005-0000-0000-000081C60000}"/>
    <cellStyle name="Normal 9 4 5" xfId="152" xr:uid="{00000000-0005-0000-0000-000082C60000}"/>
    <cellStyle name="Normal 9 4 5 10" xfId="34851" xr:uid="{00000000-0005-0000-0000-000083C60000}"/>
    <cellStyle name="Normal 9 4 5 2" xfId="887" xr:uid="{00000000-0005-0000-0000-000084C60000}"/>
    <cellStyle name="Normal 9 4 5 2 2" xfId="2700" xr:uid="{00000000-0005-0000-0000-000085C60000}"/>
    <cellStyle name="Normal 9 4 5 2 2 2" xfId="8482" xr:uid="{00000000-0005-0000-0000-000086C60000}"/>
    <cellStyle name="Normal 9 4 5 2 2 2 2" xfId="17155" xr:uid="{00000000-0005-0000-0000-000087C60000}"/>
    <cellStyle name="Normal 9 4 5 2 2 2 2 2" xfId="34508" xr:uid="{00000000-0005-0000-0000-000088C60000}"/>
    <cellStyle name="Normal 9 4 5 2 2 2 2 3" xfId="51854" xr:uid="{00000000-0005-0000-0000-000089C60000}"/>
    <cellStyle name="Normal 9 4 5 2 2 2 3" xfId="25835" xr:uid="{00000000-0005-0000-0000-00008AC60000}"/>
    <cellStyle name="Normal 9 4 5 2 2 2 4" xfId="43181" xr:uid="{00000000-0005-0000-0000-00008BC60000}"/>
    <cellStyle name="Normal 9 4 5 2 2 3" xfId="4513" xr:uid="{00000000-0005-0000-0000-00008CC60000}"/>
    <cellStyle name="Normal 9 4 5 2 2 3 2" xfId="13186" xr:uid="{00000000-0005-0000-0000-00008DC60000}"/>
    <cellStyle name="Normal 9 4 5 2 2 3 2 2" xfId="30539" xr:uid="{00000000-0005-0000-0000-00008EC60000}"/>
    <cellStyle name="Normal 9 4 5 2 2 3 2 3" xfId="47885" xr:uid="{00000000-0005-0000-0000-00008FC60000}"/>
    <cellStyle name="Normal 9 4 5 2 2 3 3" xfId="21866" xr:uid="{00000000-0005-0000-0000-000090C60000}"/>
    <cellStyle name="Normal 9 4 5 2 2 3 4" xfId="39212" xr:uid="{00000000-0005-0000-0000-000091C60000}"/>
    <cellStyle name="Normal 9 4 5 2 2 4" xfId="11373" xr:uid="{00000000-0005-0000-0000-000092C60000}"/>
    <cellStyle name="Normal 9 4 5 2 2 4 2" xfId="28726" xr:uid="{00000000-0005-0000-0000-000093C60000}"/>
    <cellStyle name="Normal 9 4 5 2 2 4 3" xfId="46072" xr:uid="{00000000-0005-0000-0000-000094C60000}"/>
    <cellStyle name="Normal 9 4 5 2 2 5" xfId="20053" xr:uid="{00000000-0005-0000-0000-000095C60000}"/>
    <cellStyle name="Normal 9 4 5 2 2 6" xfId="37399" xr:uid="{00000000-0005-0000-0000-000096C60000}"/>
    <cellStyle name="Normal 9 4 5 2 3" xfId="1622" xr:uid="{00000000-0005-0000-0000-000097C60000}"/>
    <cellStyle name="Normal 9 4 5 2 3 2" xfId="7404" xr:uid="{00000000-0005-0000-0000-000098C60000}"/>
    <cellStyle name="Normal 9 4 5 2 3 2 2" xfId="16077" xr:uid="{00000000-0005-0000-0000-000099C60000}"/>
    <cellStyle name="Normal 9 4 5 2 3 2 2 2" xfId="33430" xr:uid="{00000000-0005-0000-0000-00009AC60000}"/>
    <cellStyle name="Normal 9 4 5 2 3 2 2 3" xfId="50776" xr:uid="{00000000-0005-0000-0000-00009BC60000}"/>
    <cellStyle name="Normal 9 4 5 2 3 2 3" xfId="24757" xr:uid="{00000000-0005-0000-0000-00009CC60000}"/>
    <cellStyle name="Normal 9 4 5 2 3 2 4" xfId="42103" xr:uid="{00000000-0005-0000-0000-00009DC60000}"/>
    <cellStyle name="Normal 9 4 5 2 3 3" xfId="5248" xr:uid="{00000000-0005-0000-0000-00009EC60000}"/>
    <cellStyle name="Normal 9 4 5 2 3 3 2" xfId="13921" xr:uid="{00000000-0005-0000-0000-00009FC60000}"/>
    <cellStyle name="Normal 9 4 5 2 3 3 2 2" xfId="31274" xr:uid="{00000000-0005-0000-0000-0000A0C60000}"/>
    <cellStyle name="Normal 9 4 5 2 3 3 2 3" xfId="48620" xr:uid="{00000000-0005-0000-0000-0000A1C60000}"/>
    <cellStyle name="Normal 9 4 5 2 3 3 3" xfId="22601" xr:uid="{00000000-0005-0000-0000-0000A2C60000}"/>
    <cellStyle name="Normal 9 4 5 2 3 3 4" xfId="39947" xr:uid="{00000000-0005-0000-0000-0000A3C60000}"/>
    <cellStyle name="Normal 9 4 5 2 3 4" xfId="10295" xr:uid="{00000000-0005-0000-0000-0000A4C60000}"/>
    <cellStyle name="Normal 9 4 5 2 3 4 2" xfId="27648" xr:uid="{00000000-0005-0000-0000-0000A5C60000}"/>
    <cellStyle name="Normal 9 4 5 2 3 4 3" xfId="44994" xr:uid="{00000000-0005-0000-0000-0000A6C60000}"/>
    <cellStyle name="Normal 9 4 5 2 3 5" xfId="18975" xr:uid="{00000000-0005-0000-0000-0000A7C60000}"/>
    <cellStyle name="Normal 9 4 5 2 3 6" xfId="36321" xr:uid="{00000000-0005-0000-0000-0000A8C60000}"/>
    <cellStyle name="Normal 9 4 5 2 4" xfId="6669" xr:uid="{00000000-0005-0000-0000-0000A9C60000}"/>
    <cellStyle name="Normal 9 4 5 2 4 2" xfId="15342" xr:uid="{00000000-0005-0000-0000-0000AAC60000}"/>
    <cellStyle name="Normal 9 4 5 2 4 2 2" xfId="32695" xr:uid="{00000000-0005-0000-0000-0000ABC60000}"/>
    <cellStyle name="Normal 9 4 5 2 4 2 3" xfId="50041" xr:uid="{00000000-0005-0000-0000-0000ACC60000}"/>
    <cellStyle name="Normal 9 4 5 2 4 3" xfId="24022" xr:uid="{00000000-0005-0000-0000-0000ADC60000}"/>
    <cellStyle name="Normal 9 4 5 2 4 4" xfId="41368" xr:uid="{00000000-0005-0000-0000-0000AEC60000}"/>
    <cellStyle name="Normal 9 4 5 2 5" xfId="3435" xr:uid="{00000000-0005-0000-0000-0000AFC60000}"/>
    <cellStyle name="Normal 9 4 5 2 5 2" xfId="12108" xr:uid="{00000000-0005-0000-0000-0000B0C60000}"/>
    <cellStyle name="Normal 9 4 5 2 5 2 2" xfId="29461" xr:uid="{00000000-0005-0000-0000-0000B1C60000}"/>
    <cellStyle name="Normal 9 4 5 2 5 2 3" xfId="46807" xr:uid="{00000000-0005-0000-0000-0000B2C60000}"/>
    <cellStyle name="Normal 9 4 5 2 5 3" xfId="20788" xr:uid="{00000000-0005-0000-0000-0000B3C60000}"/>
    <cellStyle name="Normal 9 4 5 2 5 4" xfId="38134" xr:uid="{00000000-0005-0000-0000-0000B4C60000}"/>
    <cellStyle name="Normal 9 4 5 2 6" xfId="9560" xr:uid="{00000000-0005-0000-0000-0000B5C60000}"/>
    <cellStyle name="Normal 9 4 5 2 6 2" xfId="26913" xr:uid="{00000000-0005-0000-0000-0000B6C60000}"/>
    <cellStyle name="Normal 9 4 5 2 6 3" xfId="44259" xr:uid="{00000000-0005-0000-0000-0000B7C60000}"/>
    <cellStyle name="Normal 9 4 5 2 7" xfId="18240" xr:uid="{00000000-0005-0000-0000-0000B8C60000}"/>
    <cellStyle name="Normal 9 4 5 2 8" xfId="35586" xr:uid="{00000000-0005-0000-0000-0000B9C60000}"/>
    <cellStyle name="Normal 9 4 5 3" xfId="642" xr:uid="{00000000-0005-0000-0000-0000BAC60000}"/>
    <cellStyle name="Normal 9 4 5 3 2" xfId="2455" xr:uid="{00000000-0005-0000-0000-0000BBC60000}"/>
    <cellStyle name="Normal 9 4 5 3 2 2" xfId="8237" xr:uid="{00000000-0005-0000-0000-0000BCC60000}"/>
    <cellStyle name="Normal 9 4 5 3 2 2 2" xfId="16910" xr:uid="{00000000-0005-0000-0000-0000BDC60000}"/>
    <cellStyle name="Normal 9 4 5 3 2 2 2 2" xfId="34263" xr:uid="{00000000-0005-0000-0000-0000BEC60000}"/>
    <cellStyle name="Normal 9 4 5 3 2 2 2 3" xfId="51609" xr:uid="{00000000-0005-0000-0000-0000BFC60000}"/>
    <cellStyle name="Normal 9 4 5 3 2 2 3" xfId="25590" xr:uid="{00000000-0005-0000-0000-0000C0C60000}"/>
    <cellStyle name="Normal 9 4 5 3 2 2 4" xfId="42936" xr:uid="{00000000-0005-0000-0000-0000C1C60000}"/>
    <cellStyle name="Normal 9 4 5 3 2 3" xfId="5738" xr:uid="{00000000-0005-0000-0000-0000C2C60000}"/>
    <cellStyle name="Normal 9 4 5 3 2 3 2" xfId="14411" xr:uid="{00000000-0005-0000-0000-0000C3C60000}"/>
    <cellStyle name="Normal 9 4 5 3 2 3 2 2" xfId="31764" xr:uid="{00000000-0005-0000-0000-0000C4C60000}"/>
    <cellStyle name="Normal 9 4 5 3 2 3 2 3" xfId="49110" xr:uid="{00000000-0005-0000-0000-0000C5C60000}"/>
    <cellStyle name="Normal 9 4 5 3 2 3 3" xfId="23091" xr:uid="{00000000-0005-0000-0000-0000C6C60000}"/>
    <cellStyle name="Normal 9 4 5 3 2 3 4" xfId="40437" xr:uid="{00000000-0005-0000-0000-0000C7C60000}"/>
    <cellStyle name="Normal 9 4 5 3 2 4" xfId="11128" xr:uid="{00000000-0005-0000-0000-0000C8C60000}"/>
    <cellStyle name="Normal 9 4 5 3 2 4 2" xfId="28481" xr:uid="{00000000-0005-0000-0000-0000C9C60000}"/>
    <cellStyle name="Normal 9 4 5 3 2 4 3" xfId="45827" xr:uid="{00000000-0005-0000-0000-0000CAC60000}"/>
    <cellStyle name="Normal 9 4 5 3 2 5" xfId="19808" xr:uid="{00000000-0005-0000-0000-0000CBC60000}"/>
    <cellStyle name="Normal 9 4 5 3 2 6" xfId="37154" xr:uid="{00000000-0005-0000-0000-0000CCC60000}"/>
    <cellStyle name="Normal 9 4 5 3 3" xfId="6424" xr:uid="{00000000-0005-0000-0000-0000CDC60000}"/>
    <cellStyle name="Normal 9 4 5 3 3 2" xfId="15097" xr:uid="{00000000-0005-0000-0000-0000CEC60000}"/>
    <cellStyle name="Normal 9 4 5 3 3 2 2" xfId="32450" xr:uid="{00000000-0005-0000-0000-0000CFC60000}"/>
    <cellStyle name="Normal 9 4 5 3 3 2 3" xfId="49796" xr:uid="{00000000-0005-0000-0000-0000D0C60000}"/>
    <cellStyle name="Normal 9 4 5 3 3 3" xfId="23777" xr:uid="{00000000-0005-0000-0000-0000D1C60000}"/>
    <cellStyle name="Normal 9 4 5 3 3 4" xfId="41123" xr:uid="{00000000-0005-0000-0000-0000D2C60000}"/>
    <cellStyle name="Normal 9 4 5 3 4" xfId="4268" xr:uid="{00000000-0005-0000-0000-0000D3C60000}"/>
    <cellStyle name="Normal 9 4 5 3 4 2" xfId="12941" xr:uid="{00000000-0005-0000-0000-0000D4C60000}"/>
    <cellStyle name="Normal 9 4 5 3 4 2 2" xfId="30294" xr:uid="{00000000-0005-0000-0000-0000D5C60000}"/>
    <cellStyle name="Normal 9 4 5 3 4 2 3" xfId="47640" xr:uid="{00000000-0005-0000-0000-0000D6C60000}"/>
    <cellStyle name="Normal 9 4 5 3 4 3" xfId="21621" xr:uid="{00000000-0005-0000-0000-0000D7C60000}"/>
    <cellStyle name="Normal 9 4 5 3 4 4" xfId="38967" xr:uid="{00000000-0005-0000-0000-0000D8C60000}"/>
    <cellStyle name="Normal 9 4 5 3 5" xfId="9315" xr:uid="{00000000-0005-0000-0000-0000D9C60000}"/>
    <cellStyle name="Normal 9 4 5 3 5 2" xfId="26668" xr:uid="{00000000-0005-0000-0000-0000DAC60000}"/>
    <cellStyle name="Normal 9 4 5 3 5 3" xfId="44014" xr:uid="{00000000-0005-0000-0000-0000DBC60000}"/>
    <cellStyle name="Normal 9 4 5 3 6" xfId="17995" xr:uid="{00000000-0005-0000-0000-0000DCC60000}"/>
    <cellStyle name="Normal 9 4 5 3 7" xfId="35341" xr:uid="{00000000-0005-0000-0000-0000DDC60000}"/>
    <cellStyle name="Normal 9 4 5 4" xfId="1965" xr:uid="{00000000-0005-0000-0000-0000DEC60000}"/>
    <cellStyle name="Normal 9 4 5 4 2" xfId="7747" xr:uid="{00000000-0005-0000-0000-0000DFC60000}"/>
    <cellStyle name="Normal 9 4 5 4 2 2" xfId="16420" xr:uid="{00000000-0005-0000-0000-0000E0C60000}"/>
    <cellStyle name="Normal 9 4 5 4 2 2 2" xfId="33773" xr:uid="{00000000-0005-0000-0000-0000E1C60000}"/>
    <cellStyle name="Normal 9 4 5 4 2 2 3" xfId="51119" xr:uid="{00000000-0005-0000-0000-0000E2C60000}"/>
    <cellStyle name="Normal 9 4 5 4 2 3" xfId="25100" xr:uid="{00000000-0005-0000-0000-0000E3C60000}"/>
    <cellStyle name="Normal 9 4 5 4 2 4" xfId="42446" xr:uid="{00000000-0005-0000-0000-0000E4C60000}"/>
    <cellStyle name="Normal 9 4 5 4 3" xfId="3778" xr:uid="{00000000-0005-0000-0000-0000E5C60000}"/>
    <cellStyle name="Normal 9 4 5 4 3 2" xfId="12451" xr:uid="{00000000-0005-0000-0000-0000E6C60000}"/>
    <cellStyle name="Normal 9 4 5 4 3 2 2" xfId="29804" xr:uid="{00000000-0005-0000-0000-0000E7C60000}"/>
    <cellStyle name="Normal 9 4 5 4 3 2 3" xfId="47150" xr:uid="{00000000-0005-0000-0000-0000E8C60000}"/>
    <cellStyle name="Normal 9 4 5 4 3 3" xfId="21131" xr:uid="{00000000-0005-0000-0000-0000E9C60000}"/>
    <cellStyle name="Normal 9 4 5 4 3 4" xfId="38477" xr:uid="{00000000-0005-0000-0000-0000EAC60000}"/>
    <cellStyle name="Normal 9 4 5 4 4" xfId="10638" xr:uid="{00000000-0005-0000-0000-0000EBC60000}"/>
    <cellStyle name="Normal 9 4 5 4 4 2" xfId="27991" xr:uid="{00000000-0005-0000-0000-0000ECC60000}"/>
    <cellStyle name="Normal 9 4 5 4 4 3" xfId="45337" xr:uid="{00000000-0005-0000-0000-0000EDC60000}"/>
    <cellStyle name="Normal 9 4 5 4 5" xfId="19318" xr:uid="{00000000-0005-0000-0000-0000EEC60000}"/>
    <cellStyle name="Normal 9 4 5 4 6" xfId="36664" xr:uid="{00000000-0005-0000-0000-0000EFC60000}"/>
    <cellStyle name="Normal 9 4 5 5" xfId="1377" xr:uid="{00000000-0005-0000-0000-0000F0C60000}"/>
    <cellStyle name="Normal 9 4 5 5 2" xfId="7159" xr:uid="{00000000-0005-0000-0000-0000F1C60000}"/>
    <cellStyle name="Normal 9 4 5 5 2 2" xfId="15832" xr:uid="{00000000-0005-0000-0000-0000F2C60000}"/>
    <cellStyle name="Normal 9 4 5 5 2 2 2" xfId="33185" xr:uid="{00000000-0005-0000-0000-0000F3C60000}"/>
    <cellStyle name="Normal 9 4 5 5 2 2 3" xfId="50531" xr:uid="{00000000-0005-0000-0000-0000F4C60000}"/>
    <cellStyle name="Normal 9 4 5 5 2 3" xfId="24512" xr:uid="{00000000-0005-0000-0000-0000F5C60000}"/>
    <cellStyle name="Normal 9 4 5 5 2 4" xfId="41858" xr:uid="{00000000-0005-0000-0000-0000F6C60000}"/>
    <cellStyle name="Normal 9 4 5 5 3" xfId="5003" xr:uid="{00000000-0005-0000-0000-0000F7C60000}"/>
    <cellStyle name="Normal 9 4 5 5 3 2" xfId="13676" xr:uid="{00000000-0005-0000-0000-0000F8C60000}"/>
    <cellStyle name="Normal 9 4 5 5 3 2 2" xfId="31029" xr:uid="{00000000-0005-0000-0000-0000F9C60000}"/>
    <cellStyle name="Normal 9 4 5 5 3 2 3" xfId="48375" xr:uid="{00000000-0005-0000-0000-0000FAC60000}"/>
    <cellStyle name="Normal 9 4 5 5 3 3" xfId="22356" xr:uid="{00000000-0005-0000-0000-0000FBC60000}"/>
    <cellStyle name="Normal 9 4 5 5 3 4" xfId="39702" xr:uid="{00000000-0005-0000-0000-0000FCC60000}"/>
    <cellStyle name="Normal 9 4 5 5 4" xfId="10050" xr:uid="{00000000-0005-0000-0000-0000FDC60000}"/>
    <cellStyle name="Normal 9 4 5 5 4 2" xfId="27403" xr:uid="{00000000-0005-0000-0000-0000FEC60000}"/>
    <cellStyle name="Normal 9 4 5 5 4 3" xfId="44749" xr:uid="{00000000-0005-0000-0000-0000FFC60000}"/>
    <cellStyle name="Normal 9 4 5 5 5" xfId="18730" xr:uid="{00000000-0005-0000-0000-000000C70000}"/>
    <cellStyle name="Normal 9 4 5 5 6" xfId="36076" xr:uid="{00000000-0005-0000-0000-000001C70000}"/>
    <cellStyle name="Normal 9 4 5 6" xfId="5934" xr:uid="{00000000-0005-0000-0000-000002C70000}"/>
    <cellStyle name="Normal 9 4 5 6 2" xfId="14607" xr:uid="{00000000-0005-0000-0000-000003C70000}"/>
    <cellStyle name="Normal 9 4 5 6 2 2" xfId="31960" xr:uid="{00000000-0005-0000-0000-000004C70000}"/>
    <cellStyle name="Normal 9 4 5 6 2 3" xfId="49306" xr:uid="{00000000-0005-0000-0000-000005C70000}"/>
    <cellStyle name="Normal 9 4 5 6 3" xfId="23287" xr:uid="{00000000-0005-0000-0000-000006C70000}"/>
    <cellStyle name="Normal 9 4 5 6 4" xfId="40633" xr:uid="{00000000-0005-0000-0000-000007C70000}"/>
    <cellStyle name="Normal 9 4 5 7" xfId="3190" xr:uid="{00000000-0005-0000-0000-000008C70000}"/>
    <cellStyle name="Normal 9 4 5 7 2" xfId="11863" xr:uid="{00000000-0005-0000-0000-000009C70000}"/>
    <cellStyle name="Normal 9 4 5 7 2 2" xfId="29216" xr:uid="{00000000-0005-0000-0000-00000AC70000}"/>
    <cellStyle name="Normal 9 4 5 7 2 3" xfId="46562" xr:uid="{00000000-0005-0000-0000-00000BC70000}"/>
    <cellStyle name="Normal 9 4 5 7 3" xfId="20543" xr:uid="{00000000-0005-0000-0000-00000CC70000}"/>
    <cellStyle name="Normal 9 4 5 7 4" xfId="37889" xr:uid="{00000000-0005-0000-0000-00000DC70000}"/>
    <cellStyle name="Normal 9 4 5 8" xfId="8825" xr:uid="{00000000-0005-0000-0000-00000EC70000}"/>
    <cellStyle name="Normal 9 4 5 8 2" xfId="26178" xr:uid="{00000000-0005-0000-0000-00000FC70000}"/>
    <cellStyle name="Normal 9 4 5 8 3" xfId="43524" xr:uid="{00000000-0005-0000-0000-000010C70000}"/>
    <cellStyle name="Normal 9 4 5 9" xfId="17505" xr:uid="{00000000-0005-0000-0000-000011C70000}"/>
    <cellStyle name="Normal 9 4 6" xfId="789" xr:uid="{00000000-0005-0000-0000-000012C70000}"/>
    <cellStyle name="Normal 9 4 6 2" xfId="2602" xr:uid="{00000000-0005-0000-0000-000013C70000}"/>
    <cellStyle name="Normal 9 4 6 2 2" xfId="8384" xr:uid="{00000000-0005-0000-0000-000014C70000}"/>
    <cellStyle name="Normal 9 4 6 2 2 2" xfId="17057" xr:uid="{00000000-0005-0000-0000-000015C70000}"/>
    <cellStyle name="Normal 9 4 6 2 2 2 2" xfId="34410" xr:uid="{00000000-0005-0000-0000-000016C70000}"/>
    <cellStyle name="Normal 9 4 6 2 2 2 3" xfId="51756" xr:uid="{00000000-0005-0000-0000-000017C70000}"/>
    <cellStyle name="Normal 9 4 6 2 2 3" xfId="25737" xr:uid="{00000000-0005-0000-0000-000018C70000}"/>
    <cellStyle name="Normal 9 4 6 2 2 4" xfId="43083" xr:uid="{00000000-0005-0000-0000-000019C70000}"/>
    <cellStyle name="Normal 9 4 6 2 3" xfId="4415" xr:uid="{00000000-0005-0000-0000-00001AC70000}"/>
    <cellStyle name="Normal 9 4 6 2 3 2" xfId="13088" xr:uid="{00000000-0005-0000-0000-00001BC70000}"/>
    <cellStyle name="Normal 9 4 6 2 3 2 2" xfId="30441" xr:uid="{00000000-0005-0000-0000-00001CC70000}"/>
    <cellStyle name="Normal 9 4 6 2 3 2 3" xfId="47787" xr:uid="{00000000-0005-0000-0000-00001DC70000}"/>
    <cellStyle name="Normal 9 4 6 2 3 3" xfId="21768" xr:uid="{00000000-0005-0000-0000-00001EC70000}"/>
    <cellStyle name="Normal 9 4 6 2 3 4" xfId="39114" xr:uid="{00000000-0005-0000-0000-00001FC70000}"/>
    <cellStyle name="Normal 9 4 6 2 4" xfId="11275" xr:uid="{00000000-0005-0000-0000-000020C70000}"/>
    <cellStyle name="Normal 9 4 6 2 4 2" xfId="28628" xr:uid="{00000000-0005-0000-0000-000021C70000}"/>
    <cellStyle name="Normal 9 4 6 2 4 3" xfId="45974" xr:uid="{00000000-0005-0000-0000-000022C70000}"/>
    <cellStyle name="Normal 9 4 6 2 5" xfId="19955" xr:uid="{00000000-0005-0000-0000-000023C70000}"/>
    <cellStyle name="Normal 9 4 6 2 6" xfId="37301" xr:uid="{00000000-0005-0000-0000-000024C70000}"/>
    <cellStyle name="Normal 9 4 6 3" xfId="1524" xr:uid="{00000000-0005-0000-0000-000025C70000}"/>
    <cellStyle name="Normal 9 4 6 3 2" xfId="7306" xr:uid="{00000000-0005-0000-0000-000026C70000}"/>
    <cellStyle name="Normal 9 4 6 3 2 2" xfId="15979" xr:uid="{00000000-0005-0000-0000-000027C70000}"/>
    <cellStyle name="Normal 9 4 6 3 2 2 2" xfId="33332" xr:uid="{00000000-0005-0000-0000-000028C70000}"/>
    <cellStyle name="Normal 9 4 6 3 2 2 3" xfId="50678" xr:uid="{00000000-0005-0000-0000-000029C70000}"/>
    <cellStyle name="Normal 9 4 6 3 2 3" xfId="24659" xr:uid="{00000000-0005-0000-0000-00002AC70000}"/>
    <cellStyle name="Normal 9 4 6 3 2 4" xfId="42005" xr:uid="{00000000-0005-0000-0000-00002BC70000}"/>
    <cellStyle name="Normal 9 4 6 3 3" xfId="5150" xr:uid="{00000000-0005-0000-0000-00002CC70000}"/>
    <cellStyle name="Normal 9 4 6 3 3 2" xfId="13823" xr:uid="{00000000-0005-0000-0000-00002DC70000}"/>
    <cellStyle name="Normal 9 4 6 3 3 2 2" xfId="31176" xr:uid="{00000000-0005-0000-0000-00002EC70000}"/>
    <cellStyle name="Normal 9 4 6 3 3 2 3" xfId="48522" xr:uid="{00000000-0005-0000-0000-00002FC70000}"/>
    <cellStyle name="Normal 9 4 6 3 3 3" xfId="22503" xr:uid="{00000000-0005-0000-0000-000030C70000}"/>
    <cellStyle name="Normal 9 4 6 3 3 4" xfId="39849" xr:uid="{00000000-0005-0000-0000-000031C70000}"/>
    <cellStyle name="Normal 9 4 6 3 4" xfId="10197" xr:uid="{00000000-0005-0000-0000-000032C70000}"/>
    <cellStyle name="Normal 9 4 6 3 4 2" xfId="27550" xr:uid="{00000000-0005-0000-0000-000033C70000}"/>
    <cellStyle name="Normal 9 4 6 3 4 3" xfId="44896" xr:uid="{00000000-0005-0000-0000-000034C70000}"/>
    <cellStyle name="Normal 9 4 6 3 5" xfId="18877" xr:uid="{00000000-0005-0000-0000-000035C70000}"/>
    <cellStyle name="Normal 9 4 6 3 6" xfId="36223" xr:uid="{00000000-0005-0000-0000-000036C70000}"/>
    <cellStyle name="Normal 9 4 6 4" xfId="6571" xr:uid="{00000000-0005-0000-0000-000037C70000}"/>
    <cellStyle name="Normal 9 4 6 4 2" xfId="15244" xr:uid="{00000000-0005-0000-0000-000038C70000}"/>
    <cellStyle name="Normal 9 4 6 4 2 2" xfId="32597" xr:uid="{00000000-0005-0000-0000-000039C70000}"/>
    <cellStyle name="Normal 9 4 6 4 2 3" xfId="49943" xr:uid="{00000000-0005-0000-0000-00003AC70000}"/>
    <cellStyle name="Normal 9 4 6 4 3" xfId="23924" xr:uid="{00000000-0005-0000-0000-00003BC70000}"/>
    <cellStyle name="Normal 9 4 6 4 4" xfId="41270" xr:uid="{00000000-0005-0000-0000-00003CC70000}"/>
    <cellStyle name="Normal 9 4 6 5" xfId="3337" xr:uid="{00000000-0005-0000-0000-00003DC70000}"/>
    <cellStyle name="Normal 9 4 6 5 2" xfId="12010" xr:uid="{00000000-0005-0000-0000-00003EC70000}"/>
    <cellStyle name="Normal 9 4 6 5 2 2" xfId="29363" xr:uid="{00000000-0005-0000-0000-00003FC70000}"/>
    <cellStyle name="Normal 9 4 6 5 2 3" xfId="46709" xr:uid="{00000000-0005-0000-0000-000040C70000}"/>
    <cellStyle name="Normal 9 4 6 5 3" xfId="20690" xr:uid="{00000000-0005-0000-0000-000041C70000}"/>
    <cellStyle name="Normal 9 4 6 5 4" xfId="38036" xr:uid="{00000000-0005-0000-0000-000042C70000}"/>
    <cellStyle name="Normal 9 4 6 6" xfId="9462" xr:uid="{00000000-0005-0000-0000-000043C70000}"/>
    <cellStyle name="Normal 9 4 6 6 2" xfId="26815" xr:uid="{00000000-0005-0000-0000-000044C70000}"/>
    <cellStyle name="Normal 9 4 6 6 3" xfId="44161" xr:uid="{00000000-0005-0000-0000-000045C70000}"/>
    <cellStyle name="Normal 9 4 6 7" xfId="18142" xr:uid="{00000000-0005-0000-0000-000046C70000}"/>
    <cellStyle name="Normal 9 4 6 8" xfId="35488" xr:uid="{00000000-0005-0000-0000-000047C70000}"/>
    <cellStyle name="Normal 9 4 7" xfId="397" xr:uid="{00000000-0005-0000-0000-000048C70000}"/>
    <cellStyle name="Normal 9 4 7 2" xfId="2210" xr:uid="{00000000-0005-0000-0000-000049C70000}"/>
    <cellStyle name="Normal 9 4 7 2 2" xfId="7992" xr:uid="{00000000-0005-0000-0000-00004AC70000}"/>
    <cellStyle name="Normal 9 4 7 2 2 2" xfId="16665" xr:uid="{00000000-0005-0000-0000-00004BC70000}"/>
    <cellStyle name="Normal 9 4 7 2 2 2 2" xfId="34018" xr:uid="{00000000-0005-0000-0000-00004CC70000}"/>
    <cellStyle name="Normal 9 4 7 2 2 2 3" xfId="51364" xr:uid="{00000000-0005-0000-0000-00004DC70000}"/>
    <cellStyle name="Normal 9 4 7 2 2 3" xfId="25345" xr:uid="{00000000-0005-0000-0000-00004EC70000}"/>
    <cellStyle name="Normal 9 4 7 2 2 4" xfId="42691" xr:uid="{00000000-0005-0000-0000-00004FC70000}"/>
    <cellStyle name="Normal 9 4 7 2 3" xfId="5493" xr:uid="{00000000-0005-0000-0000-000050C70000}"/>
    <cellStyle name="Normal 9 4 7 2 3 2" xfId="14166" xr:uid="{00000000-0005-0000-0000-000051C70000}"/>
    <cellStyle name="Normal 9 4 7 2 3 2 2" xfId="31519" xr:uid="{00000000-0005-0000-0000-000052C70000}"/>
    <cellStyle name="Normal 9 4 7 2 3 2 3" xfId="48865" xr:uid="{00000000-0005-0000-0000-000053C70000}"/>
    <cellStyle name="Normal 9 4 7 2 3 3" xfId="22846" xr:uid="{00000000-0005-0000-0000-000054C70000}"/>
    <cellStyle name="Normal 9 4 7 2 3 4" xfId="40192" xr:uid="{00000000-0005-0000-0000-000055C70000}"/>
    <cellStyle name="Normal 9 4 7 2 4" xfId="10883" xr:uid="{00000000-0005-0000-0000-000056C70000}"/>
    <cellStyle name="Normal 9 4 7 2 4 2" xfId="28236" xr:uid="{00000000-0005-0000-0000-000057C70000}"/>
    <cellStyle name="Normal 9 4 7 2 4 3" xfId="45582" xr:uid="{00000000-0005-0000-0000-000058C70000}"/>
    <cellStyle name="Normal 9 4 7 2 5" xfId="19563" xr:uid="{00000000-0005-0000-0000-000059C70000}"/>
    <cellStyle name="Normal 9 4 7 2 6" xfId="36909" xr:uid="{00000000-0005-0000-0000-00005AC70000}"/>
    <cellStyle name="Normal 9 4 7 3" xfId="6179" xr:uid="{00000000-0005-0000-0000-00005BC70000}"/>
    <cellStyle name="Normal 9 4 7 3 2" xfId="14852" xr:uid="{00000000-0005-0000-0000-00005CC70000}"/>
    <cellStyle name="Normal 9 4 7 3 2 2" xfId="32205" xr:uid="{00000000-0005-0000-0000-00005DC70000}"/>
    <cellStyle name="Normal 9 4 7 3 2 3" xfId="49551" xr:uid="{00000000-0005-0000-0000-00005EC70000}"/>
    <cellStyle name="Normal 9 4 7 3 3" xfId="23532" xr:uid="{00000000-0005-0000-0000-00005FC70000}"/>
    <cellStyle name="Normal 9 4 7 3 4" xfId="40878" xr:uid="{00000000-0005-0000-0000-000060C70000}"/>
    <cellStyle name="Normal 9 4 7 4" xfId="4023" xr:uid="{00000000-0005-0000-0000-000061C70000}"/>
    <cellStyle name="Normal 9 4 7 4 2" xfId="12696" xr:uid="{00000000-0005-0000-0000-000062C70000}"/>
    <cellStyle name="Normal 9 4 7 4 2 2" xfId="30049" xr:uid="{00000000-0005-0000-0000-000063C70000}"/>
    <cellStyle name="Normal 9 4 7 4 2 3" xfId="47395" xr:uid="{00000000-0005-0000-0000-000064C70000}"/>
    <cellStyle name="Normal 9 4 7 4 3" xfId="21376" xr:uid="{00000000-0005-0000-0000-000065C70000}"/>
    <cellStyle name="Normal 9 4 7 4 4" xfId="38722" xr:uid="{00000000-0005-0000-0000-000066C70000}"/>
    <cellStyle name="Normal 9 4 7 5" xfId="9070" xr:uid="{00000000-0005-0000-0000-000067C70000}"/>
    <cellStyle name="Normal 9 4 7 5 2" xfId="26423" xr:uid="{00000000-0005-0000-0000-000068C70000}"/>
    <cellStyle name="Normal 9 4 7 5 3" xfId="43769" xr:uid="{00000000-0005-0000-0000-000069C70000}"/>
    <cellStyle name="Normal 9 4 7 6" xfId="17750" xr:uid="{00000000-0005-0000-0000-00006AC70000}"/>
    <cellStyle name="Normal 9 4 7 7" xfId="35096" xr:uid="{00000000-0005-0000-0000-00006BC70000}"/>
    <cellStyle name="Normal 9 4 8" xfId="1867" xr:uid="{00000000-0005-0000-0000-00006CC70000}"/>
    <cellStyle name="Normal 9 4 8 2" xfId="7649" xr:uid="{00000000-0005-0000-0000-00006DC70000}"/>
    <cellStyle name="Normal 9 4 8 2 2" xfId="16322" xr:uid="{00000000-0005-0000-0000-00006EC70000}"/>
    <cellStyle name="Normal 9 4 8 2 2 2" xfId="33675" xr:uid="{00000000-0005-0000-0000-00006FC70000}"/>
    <cellStyle name="Normal 9 4 8 2 2 3" xfId="51021" xr:uid="{00000000-0005-0000-0000-000070C70000}"/>
    <cellStyle name="Normal 9 4 8 2 3" xfId="25002" xr:uid="{00000000-0005-0000-0000-000071C70000}"/>
    <cellStyle name="Normal 9 4 8 2 4" xfId="42348" xr:uid="{00000000-0005-0000-0000-000072C70000}"/>
    <cellStyle name="Normal 9 4 8 3" xfId="3680" xr:uid="{00000000-0005-0000-0000-000073C70000}"/>
    <cellStyle name="Normal 9 4 8 3 2" xfId="12353" xr:uid="{00000000-0005-0000-0000-000074C70000}"/>
    <cellStyle name="Normal 9 4 8 3 2 2" xfId="29706" xr:uid="{00000000-0005-0000-0000-000075C70000}"/>
    <cellStyle name="Normal 9 4 8 3 2 3" xfId="47052" xr:uid="{00000000-0005-0000-0000-000076C70000}"/>
    <cellStyle name="Normal 9 4 8 3 3" xfId="21033" xr:uid="{00000000-0005-0000-0000-000077C70000}"/>
    <cellStyle name="Normal 9 4 8 3 4" xfId="38379" xr:uid="{00000000-0005-0000-0000-000078C70000}"/>
    <cellStyle name="Normal 9 4 8 4" xfId="10540" xr:uid="{00000000-0005-0000-0000-000079C70000}"/>
    <cellStyle name="Normal 9 4 8 4 2" xfId="27893" xr:uid="{00000000-0005-0000-0000-00007AC70000}"/>
    <cellStyle name="Normal 9 4 8 4 3" xfId="45239" xr:uid="{00000000-0005-0000-0000-00007BC70000}"/>
    <cellStyle name="Normal 9 4 8 5" xfId="19220" xr:uid="{00000000-0005-0000-0000-00007CC70000}"/>
    <cellStyle name="Normal 9 4 8 6" xfId="36566" xr:uid="{00000000-0005-0000-0000-00007DC70000}"/>
    <cellStyle name="Normal 9 4 9" xfId="1132" xr:uid="{00000000-0005-0000-0000-00007EC70000}"/>
    <cellStyle name="Normal 9 4 9 2" xfId="6914" xr:uid="{00000000-0005-0000-0000-00007FC70000}"/>
    <cellStyle name="Normal 9 4 9 2 2" xfId="15587" xr:uid="{00000000-0005-0000-0000-000080C70000}"/>
    <cellStyle name="Normal 9 4 9 2 2 2" xfId="32940" xr:uid="{00000000-0005-0000-0000-000081C70000}"/>
    <cellStyle name="Normal 9 4 9 2 2 3" xfId="50286" xr:uid="{00000000-0005-0000-0000-000082C70000}"/>
    <cellStyle name="Normal 9 4 9 2 3" xfId="24267" xr:uid="{00000000-0005-0000-0000-000083C70000}"/>
    <cellStyle name="Normal 9 4 9 2 4" xfId="41613" xr:uid="{00000000-0005-0000-0000-000084C70000}"/>
    <cellStyle name="Normal 9 4 9 3" xfId="4758" xr:uid="{00000000-0005-0000-0000-000085C70000}"/>
    <cellStyle name="Normal 9 4 9 3 2" xfId="13431" xr:uid="{00000000-0005-0000-0000-000086C70000}"/>
    <cellStyle name="Normal 9 4 9 3 2 2" xfId="30784" xr:uid="{00000000-0005-0000-0000-000087C70000}"/>
    <cellStyle name="Normal 9 4 9 3 2 3" xfId="48130" xr:uid="{00000000-0005-0000-0000-000088C70000}"/>
    <cellStyle name="Normal 9 4 9 3 3" xfId="22111" xr:uid="{00000000-0005-0000-0000-000089C70000}"/>
    <cellStyle name="Normal 9 4 9 3 4" xfId="39457" xr:uid="{00000000-0005-0000-0000-00008AC70000}"/>
    <cellStyle name="Normal 9 4 9 4" xfId="9805" xr:uid="{00000000-0005-0000-0000-00008BC70000}"/>
    <cellStyle name="Normal 9 4 9 4 2" xfId="27158" xr:uid="{00000000-0005-0000-0000-00008CC70000}"/>
    <cellStyle name="Normal 9 4 9 4 3" xfId="44504" xr:uid="{00000000-0005-0000-0000-00008DC70000}"/>
    <cellStyle name="Normal 9 4 9 5" xfId="18485" xr:uid="{00000000-0005-0000-0000-00008EC70000}"/>
    <cellStyle name="Normal 9 4 9 6" xfId="35831" xr:uid="{00000000-0005-0000-0000-00008FC70000}"/>
    <cellStyle name="Normal 9 5" xfId="62" xr:uid="{00000000-0005-0000-0000-000090C70000}"/>
    <cellStyle name="Normal 9 5 10" xfId="8735" xr:uid="{00000000-0005-0000-0000-000091C70000}"/>
    <cellStyle name="Normal 9 5 10 2" xfId="26088" xr:uid="{00000000-0005-0000-0000-000092C70000}"/>
    <cellStyle name="Normal 9 5 10 3" xfId="43434" xr:uid="{00000000-0005-0000-0000-000093C70000}"/>
    <cellStyle name="Normal 9 5 11" xfId="17415" xr:uid="{00000000-0005-0000-0000-000094C70000}"/>
    <cellStyle name="Normal 9 5 12" xfId="34761" xr:uid="{00000000-0005-0000-0000-000095C70000}"/>
    <cellStyle name="Normal 9 5 2" xfId="307" xr:uid="{00000000-0005-0000-0000-000096C70000}"/>
    <cellStyle name="Normal 9 5 2 10" xfId="35006" xr:uid="{00000000-0005-0000-0000-000097C70000}"/>
    <cellStyle name="Normal 9 5 2 2" xfId="1042" xr:uid="{00000000-0005-0000-0000-000098C70000}"/>
    <cellStyle name="Normal 9 5 2 2 2" xfId="2855" xr:uid="{00000000-0005-0000-0000-000099C70000}"/>
    <cellStyle name="Normal 9 5 2 2 2 2" xfId="8637" xr:uid="{00000000-0005-0000-0000-00009AC70000}"/>
    <cellStyle name="Normal 9 5 2 2 2 2 2" xfId="17310" xr:uid="{00000000-0005-0000-0000-00009BC70000}"/>
    <cellStyle name="Normal 9 5 2 2 2 2 2 2" xfId="34663" xr:uid="{00000000-0005-0000-0000-00009CC70000}"/>
    <cellStyle name="Normal 9 5 2 2 2 2 2 3" xfId="52009" xr:uid="{00000000-0005-0000-0000-00009DC70000}"/>
    <cellStyle name="Normal 9 5 2 2 2 2 3" xfId="25990" xr:uid="{00000000-0005-0000-0000-00009EC70000}"/>
    <cellStyle name="Normal 9 5 2 2 2 2 4" xfId="43336" xr:uid="{00000000-0005-0000-0000-00009FC70000}"/>
    <cellStyle name="Normal 9 5 2 2 2 3" xfId="4668" xr:uid="{00000000-0005-0000-0000-0000A0C70000}"/>
    <cellStyle name="Normal 9 5 2 2 2 3 2" xfId="13341" xr:uid="{00000000-0005-0000-0000-0000A1C70000}"/>
    <cellStyle name="Normal 9 5 2 2 2 3 2 2" xfId="30694" xr:uid="{00000000-0005-0000-0000-0000A2C70000}"/>
    <cellStyle name="Normal 9 5 2 2 2 3 2 3" xfId="48040" xr:uid="{00000000-0005-0000-0000-0000A3C70000}"/>
    <cellStyle name="Normal 9 5 2 2 2 3 3" xfId="22021" xr:uid="{00000000-0005-0000-0000-0000A4C70000}"/>
    <cellStyle name="Normal 9 5 2 2 2 3 4" xfId="39367" xr:uid="{00000000-0005-0000-0000-0000A5C70000}"/>
    <cellStyle name="Normal 9 5 2 2 2 4" xfId="11528" xr:uid="{00000000-0005-0000-0000-0000A6C70000}"/>
    <cellStyle name="Normal 9 5 2 2 2 4 2" xfId="28881" xr:uid="{00000000-0005-0000-0000-0000A7C70000}"/>
    <cellStyle name="Normal 9 5 2 2 2 4 3" xfId="46227" xr:uid="{00000000-0005-0000-0000-0000A8C70000}"/>
    <cellStyle name="Normal 9 5 2 2 2 5" xfId="20208" xr:uid="{00000000-0005-0000-0000-0000A9C70000}"/>
    <cellStyle name="Normal 9 5 2 2 2 6" xfId="37554" xr:uid="{00000000-0005-0000-0000-0000AAC70000}"/>
    <cellStyle name="Normal 9 5 2 2 3" xfId="1777" xr:uid="{00000000-0005-0000-0000-0000ABC70000}"/>
    <cellStyle name="Normal 9 5 2 2 3 2" xfId="7559" xr:uid="{00000000-0005-0000-0000-0000ACC70000}"/>
    <cellStyle name="Normal 9 5 2 2 3 2 2" xfId="16232" xr:uid="{00000000-0005-0000-0000-0000ADC70000}"/>
    <cellStyle name="Normal 9 5 2 2 3 2 2 2" xfId="33585" xr:uid="{00000000-0005-0000-0000-0000AEC70000}"/>
    <cellStyle name="Normal 9 5 2 2 3 2 2 3" xfId="50931" xr:uid="{00000000-0005-0000-0000-0000AFC70000}"/>
    <cellStyle name="Normal 9 5 2 2 3 2 3" xfId="24912" xr:uid="{00000000-0005-0000-0000-0000B0C70000}"/>
    <cellStyle name="Normal 9 5 2 2 3 2 4" xfId="42258" xr:uid="{00000000-0005-0000-0000-0000B1C70000}"/>
    <cellStyle name="Normal 9 5 2 2 3 3" xfId="5403" xr:uid="{00000000-0005-0000-0000-0000B2C70000}"/>
    <cellStyle name="Normal 9 5 2 2 3 3 2" xfId="14076" xr:uid="{00000000-0005-0000-0000-0000B3C70000}"/>
    <cellStyle name="Normal 9 5 2 2 3 3 2 2" xfId="31429" xr:uid="{00000000-0005-0000-0000-0000B4C70000}"/>
    <cellStyle name="Normal 9 5 2 2 3 3 2 3" xfId="48775" xr:uid="{00000000-0005-0000-0000-0000B5C70000}"/>
    <cellStyle name="Normal 9 5 2 2 3 3 3" xfId="22756" xr:uid="{00000000-0005-0000-0000-0000B6C70000}"/>
    <cellStyle name="Normal 9 5 2 2 3 3 4" xfId="40102" xr:uid="{00000000-0005-0000-0000-0000B7C70000}"/>
    <cellStyle name="Normal 9 5 2 2 3 4" xfId="10450" xr:uid="{00000000-0005-0000-0000-0000B8C70000}"/>
    <cellStyle name="Normal 9 5 2 2 3 4 2" xfId="27803" xr:uid="{00000000-0005-0000-0000-0000B9C70000}"/>
    <cellStyle name="Normal 9 5 2 2 3 4 3" xfId="45149" xr:uid="{00000000-0005-0000-0000-0000BAC70000}"/>
    <cellStyle name="Normal 9 5 2 2 3 5" xfId="19130" xr:uid="{00000000-0005-0000-0000-0000BBC70000}"/>
    <cellStyle name="Normal 9 5 2 2 3 6" xfId="36476" xr:uid="{00000000-0005-0000-0000-0000BCC70000}"/>
    <cellStyle name="Normal 9 5 2 2 4" xfId="6824" xr:uid="{00000000-0005-0000-0000-0000BDC70000}"/>
    <cellStyle name="Normal 9 5 2 2 4 2" xfId="15497" xr:uid="{00000000-0005-0000-0000-0000BEC70000}"/>
    <cellStyle name="Normal 9 5 2 2 4 2 2" xfId="32850" xr:uid="{00000000-0005-0000-0000-0000BFC70000}"/>
    <cellStyle name="Normal 9 5 2 2 4 2 3" xfId="50196" xr:uid="{00000000-0005-0000-0000-0000C0C70000}"/>
    <cellStyle name="Normal 9 5 2 2 4 3" xfId="24177" xr:uid="{00000000-0005-0000-0000-0000C1C70000}"/>
    <cellStyle name="Normal 9 5 2 2 4 4" xfId="41523" xr:uid="{00000000-0005-0000-0000-0000C2C70000}"/>
    <cellStyle name="Normal 9 5 2 2 5" xfId="3590" xr:uid="{00000000-0005-0000-0000-0000C3C70000}"/>
    <cellStyle name="Normal 9 5 2 2 5 2" xfId="12263" xr:uid="{00000000-0005-0000-0000-0000C4C70000}"/>
    <cellStyle name="Normal 9 5 2 2 5 2 2" xfId="29616" xr:uid="{00000000-0005-0000-0000-0000C5C70000}"/>
    <cellStyle name="Normal 9 5 2 2 5 2 3" xfId="46962" xr:uid="{00000000-0005-0000-0000-0000C6C70000}"/>
    <cellStyle name="Normal 9 5 2 2 5 3" xfId="20943" xr:uid="{00000000-0005-0000-0000-0000C7C70000}"/>
    <cellStyle name="Normal 9 5 2 2 5 4" xfId="38289" xr:uid="{00000000-0005-0000-0000-0000C8C70000}"/>
    <cellStyle name="Normal 9 5 2 2 6" xfId="9715" xr:uid="{00000000-0005-0000-0000-0000C9C70000}"/>
    <cellStyle name="Normal 9 5 2 2 6 2" xfId="27068" xr:uid="{00000000-0005-0000-0000-0000CAC70000}"/>
    <cellStyle name="Normal 9 5 2 2 6 3" xfId="44414" xr:uid="{00000000-0005-0000-0000-0000CBC70000}"/>
    <cellStyle name="Normal 9 5 2 2 7" xfId="18395" xr:uid="{00000000-0005-0000-0000-0000CCC70000}"/>
    <cellStyle name="Normal 9 5 2 2 8" xfId="35741" xr:uid="{00000000-0005-0000-0000-0000CDC70000}"/>
    <cellStyle name="Normal 9 5 2 3" xfId="552" xr:uid="{00000000-0005-0000-0000-0000CEC70000}"/>
    <cellStyle name="Normal 9 5 2 3 2" xfId="2365" xr:uid="{00000000-0005-0000-0000-0000CFC70000}"/>
    <cellStyle name="Normal 9 5 2 3 2 2" xfId="8147" xr:uid="{00000000-0005-0000-0000-0000D0C70000}"/>
    <cellStyle name="Normal 9 5 2 3 2 2 2" xfId="16820" xr:uid="{00000000-0005-0000-0000-0000D1C70000}"/>
    <cellStyle name="Normal 9 5 2 3 2 2 2 2" xfId="34173" xr:uid="{00000000-0005-0000-0000-0000D2C70000}"/>
    <cellStyle name="Normal 9 5 2 3 2 2 2 3" xfId="51519" xr:uid="{00000000-0005-0000-0000-0000D3C70000}"/>
    <cellStyle name="Normal 9 5 2 3 2 2 3" xfId="25500" xr:uid="{00000000-0005-0000-0000-0000D4C70000}"/>
    <cellStyle name="Normal 9 5 2 3 2 2 4" xfId="42846" xr:uid="{00000000-0005-0000-0000-0000D5C70000}"/>
    <cellStyle name="Normal 9 5 2 3 2 3" xfId="5648" xr:uid="{00000000-0005-0000-0000-0000D6C70000}"/>
    <cellStyle name="Normal 9 5 2 3 2 3 2" xfId="14321" xr:uid="{00000000-0005-0000-0000-0000D7C70000}"/>
    <cellStyle name="Normal 9 5 2 3 2 3 2 2" xfId="31674" xr:uid="{00000000-0005-0000-0000-0000D8C70000}"/>
    <cellStyle name="Normal 9 5 2 3 2 3 2 3" xfId="49020" xr:uid="{00000000-0005-0000-0000-0000D9C70000}"/>
    <cellStyle name="Normal 9 5 2 3 2 3 3" xfId="23001" xr:uid="{00000000-0005-0000-0000-0000DAC70000}"/>
    <cellStyle name="Normal 9 5 2 3 2 3 4" xfId="40347" xr:uid="{00000000-0005-0000-0000-0000DBC70000}"/>
    <cellStyle name="Normal 9 5 2 3 2 4" xfId="11038" xr:uid="{00000000-0005-0000-0000-0000DCC70000}"/>
    <cellStyle name="Normal 9 5 2 3 2 4 2" xfId="28391" xr:uid="{00000000-0005-0000-0000-0000DDC70000}"/>
    <cellStyle name="Normal 9 5 2 3 2 4 3" xfId="45737" xr:uid="{00000000-0005-0000-0000-0000DEC70000}"/>
    <cellStyle name="Normal 9 5 2 3 2 5" xfId="19718" xr:uid="{00000000-0005-0000-0000-0000DFC70000}"/>
    <cellStyle name="Normal 9 5 2 3 2 6" xfId="37064" xr:uid="{00000000-0005-0000-0000-0000E0C70000}"/>
    <cellStyle name="Normal 9 5 2 3 3" xfId="6334" xr:uid="{00000000-0005-0000-0000-0000E1C70000}"/>
    <cellStyle name="Normal 9 5 2 3 3 2" xfId="15007" xr:uid="{00000000-0005-0000-0000-0000E2C70000}"/>
    <cellStyle name="Normal 9 5 2 3 3 2 2" xfId="32360" xr:uid="{00000000-0005-0000-0000-0000E3C70000}"/>
    <cellStyle name="Normal 9 5 2 3 3 2 3" xfId="49706" xr:uid="{00000000-0005-0000-0000-0000E4C70000}"/>
    <cellStyle name="Normal 9 5 2 3 3 3" xfId="23687" xr:uid="{00000000-0005-0000-0000-0000E5C70000}"/>
    <cellStyle name="Normal 9 5 2 3 3 4" xfId="41033" xr:uid="{00000000-0005-0000-0000-0000E6C70000}"/>
    <cellStyle name="Normal 9 5 2 3 4" xfId="4178" xr:uid="{00000000-0005-0000-0000-0000E7C70000}"/>
    <cellStyle name="Normal 9 5 2 3 4 2" xfId="12851" xr:uid="{00000000-0005-0000-0000-0000E8C70000}"/>
    <cellStyle name="Normal 9 5 2 3 4 2 2" xfId="30204" xr:uid="{00000000-0005-0000-0000-0000E9C70000}"/>
    <cellStyle name="Normal 9 5 2 3 4 2 3" xfId="47550" xr:uid="{00000000-0005-0000-0000-0000EAC70000}"/>
    <cellStyle name="Normal 9 5 2 3 4 3" xfId="21531" xr:uid="{00000000-0005-0000-0000-0000EBC70000}"/>
    <cellStyle name="Normal 9 5 2 3 4 4" xfId="38877" xr:uid="{00000000-0005-0000-0000-0000ECC70000}"/>
    <cellStyle name="Normal 9 5 2 3 5" xfId="9225" xr:uid="{00000000-0005-0000-0000-0000EDC70000}"/>
    <cellStyle name="Normal 9 5 2 3 5 2" xfId="26578" xr:uid="{00000000-0005-0000-0000-0000EEC70000}"/>
    <cellStyle name="Normal 9 5 2 3 5 3" xfId="43924" xr:uid="{00000000-0005-0000-0000-0000EFC70000}"/>
    <cellStyle name="Normal 9 5 2 3 6" xfId="17905" xr:uid="{00000000-0005-0000-0000-0000F0C70000}"/>
    <cellStyle name="Normal 9 5 2 3 7" xfId="35251" xr:uid="{00000000-0005-0000-0000-0000F1C70000}"/>
    <cellStyle name="Normal 9 5 2 4" xfId="2120" xr:uid="{00000000-0005-0000-0000-0000F2C70000}"/>
    <cellStyle name="Normal 9 5 2 4 2" xfId="7902" xr:uid="{00000000-0005-0000-0000-0000F3C70000}"/>
    <cellStyle name="Normal 9 5 2 4 2 2" xfId="16575" xr:uid="{00000000-0005-0000-0000-0000F4C70000}"/>
    <cellStyle name="Normal 9 5 2 4 2 2 2" xfId="33928" xr:uid="{00000000-0005-0000-0000-0000F5C70000}"/>
    <cellStyle name="Normal 9 5 2 4 2 2 3" xfId="51274" xr:uid="{00000000-0005-0000-0000-0000F6C70000}"/>
    <cellStyle name="Normal 9 5 2 4 2 3" xfId="25255" xr:uid="{00000000-0005-0000-0000-0000F7C70000}"/>
    <cellStyle name="Normal 9 5 2 4 2 4" xfId="42601" xr:uid="{00000000-0005-0000-0000-0000F8C70000}"/>
    <cellStyle name="Normal 9 5 2 4 3" xfId="3933" xr:uid="{00000000-0005-0000-0000-0000F9C70000}"/>
    <cellStyle name="Normal 9 5 2 4 3 2" xfId="12606" xr:uid="{00000000-0005-0000-0000-0000FAC70000}"/>
    <cellStyle name="Normal 9 5 2 4 3 2 2" xfId="29959" xr:uid="{00000000-0005-0000-0000-0000FBC70000}"/>
    <cellStyle name="Normal 9 5 2 4 3 2 3" xfId="47305" xr:uid="{00000000-0005-0000-0000-0000FCC70000}"/>
    <cellStyle name="Normal 9 5 2 4 3 3" xfId="21286" xr:uid="{00000000-0005-0000-0000-0000FDC70000}"/>
    <cellStyle name="Normal 9 5 2 4 3 4" xfId="38632" xr:uid="{00000000-0005-0000-0000-0000FEC70000}"/>
    <cellStyle name="Normal 9 5 2 4 4" xfId="10793" xr:uid="{00000000-0005-0000-0000-0000FFC70000}"/>
    <cellStyle name="Normal 9 5 2 4 4 2" xfId="28146" xr:uid="{00000000-0005-0000-0000-000000C80000}"/>
    <cellStyle name="Normal 9 5 2 4 4 3" xfId="45492" xr:uid="{00000000-0005-0000-0000-000001C80000}"/>
    <cellStyle name="Normal 9 5 2 4 5" xfId="19473" xr:uid="{00000000-0005-0000-0000-000002C80000}"/>
    <cellStyle name="Normal 9 5 2 4 6" xfId="36819" xr:uid="{00000000-0005-0000-0000-000003C80000}"/>
    <cellStyle name="Normal 9 5 2 5" xfId="1287" xr:uid="{00000000-0005-0000-0000-000004C80000}"/>
    <cellStyle name="Normal 9 5 2 5 2" xfId="7069" xr:uid="{00000000-0005-0000-0000-000005C80000}"/>
    <cellStyle name="Normal 9 5 2 5 2 2" xfId="15742" xr:uid="{00000000-0005-0000-0000-000006C80000}"/>
    <cellStyle name="Normal 9 5 2 5 2 2 2" xfId="33095" xr:uid="{00000000-0005-0000-0000-000007C80000}"/>
    <cellStyle name="Normal 9 5 2 5 2 2 3" xfId="50441" xr:uid="{00000000-0005-0000-0000-000008C80000}"/>
    <cellStyle name="Normal 9 5 2 5 2 3" xfId="24422" xr:uid="{00000000-0005-0000-0000-000009C80000}"/>
    <cellStyle name="Normal 9 5 2 5 2 4" xfId="41768" xr:uid="{00000000-0005-0000-0000-00000AC80000}"/>
    <cellStyle name="Normal 9 5 2 5 3" xfId="4913" xr:uid="{00000000-0005-0000-0000-00000BC80000}"/>
    <cellStyle name="Normal 9 5 2 5 3 2" xfId="13586" xr:uid="{00000000-0005-0000-0000-00000CC80000}"/>
    <cellStyle name="Normal 9 5 2 5 3 2 2" xfId="30939" xr:uid="{00000000-0005-0000-0000-00000DC80000}"/>
    <cellStyle name="Normal 9 5 2 5 3 2 3" xfId="48285" xr:uid="{00000000-0005-0000-0000-00000EC80000}"/>
    <cellStyle name="Normal 9 5 2 5 3 3" xfId="22266" xr:uid="{00000000-0005-0000-0000-00000FC80000}"/>
    <cellStyle name="Normal 9 5 2 5 3 4" xfId="39612" xr:uid="{00000000-0005-0000-0000-000010C80000}"/>
    <cellStyle name="Normal 9 5 2 5 4" xfId="9960" xr:uid="{00000000-0005-0000-0000-000011C80000}"/>
    <cellStyle name="Normal 9 5 2 5 4 2" xfId="27313" xr:uid="{00000000-0005-0000-0000-000012C80000}"/>
    <cellStyle name="Normal 9 5 2 5 4 3" xfId="44659" xr:uid="{00000000-0005-0000-0000-000013C80000}"/>
    <cellStyle name="Normal 9 5 2 5 5" xfId="18640" xr:uid="{00000000-0005-0000-0000-000014C80000}"/>
    <cellStyle name="Normal 9 5 2 5 6" xfId="35986" xr:uid="{00000000-0005-0000-0000-000015C80000}"/>
    <cellStyle name="Normal 9 5 2 6" xfId="6089" xr:uid="{00000000-0005-0000-0000-000016C80000}"/>
    <cellStyle name="Normal 9 5 2 6 2" xfId="14762" xr:uid="{00000000-0005-0000-0000-000017C80000}"/>
    <cellStyle name="Normal 9 5 2 6 2 2" xfId="32115" xr:uid="{00000000-0005-0000-0000-000018C80000}"/>
    <cellStyle name="Normal 9 5 2 6 2 3" xfId="49461" xr:uid="{00000000-0005-0000-0000-000019C80000}"/>
    <cellStyle name="Normal 9 5 2 6 3" xfId="23442" xr:uid="{00000000-0005-0000-0000-00001AC80000}"/>
    <cellStyle name="Normal 9 5 2 6 4" xfId="40788" xr:uid="{00000000-0005-0000-0000-00001BC80000}"/>
    <cellStyle name="Normal 9 5 2 7" xfId="3100" xr:uid="{00000000-0005-0000-0000-00001CC80000}"/>
    <cellStyle name="Normal 9 5 2 7 2" xfId="11773" xr:uid="{00000000-0005-0000-0000-00001DC80000}"/>
    <cellStyle name="Normal 9 5 2 7 2 2" xfId="29126" xr:uid="{00000000-0005-0000-0000-00001EC80000}"/>
    <cellStyle name="Normal 9 5 2 7 2 3" xfId="46472" xr:uid="{00000000-0005-0000-0000-00001FC80000}"/>
    <cellStyle name="Normal 9 5 2 7 3" xfId="20453" xr:uid="{00000000-0005-0000-0000-000020C80000}"/>
    <cellStyle name="Normal 9 5 2 7 4" xfId="37799" xr:uid="{00000000-0005-0000-0000-000021C80000}"/>
    <cellStyle name="Normal 9 5 2 8" xfId="8980" xr:uid="{00000000-0005-0000-0000-000022C80000}"/>
    <cellStyle name="Normal 9 5 2 8 2" xfId="26333" xr:uid="{00000000-0005-0000-0000-000023C80000}"/>
    <cellStyle name="Normal 9 5 2 8 3" xfId="43679" xr:uid="{00000000-0005-0000-0000-000024C80000}"/>
    <cellStyle name="Normal 9 5 2 9" xfId="17660" xr:uid="{00000000-0005-0000-0000-000025C80000}"/>
    <cellStyle name="Normal 9 5 3" xfId="209" xr:uid="{00000000-0005-0000-0000-000026C80000}"/>
    <cellStyle name="Normal 9 5 3 10" xfId="34908" xr:uid="{00000000-0005-0000-0000-000027C80000}"/>
    <cellStyle name="Normal 9 5 3 2" xfId="944" xr:uid="{00000000-0005-0000-0000-000028C80000}"/>
    <cellStyle name="Normal 9 5 3 2 2" xfId="2757" xr:uid="{00000000-0005-0000-0000-000029C80000}"/>
    <cellStyle name="Normal 9 5 3 2 2 2" xfId="8539" xr:uid="{00000000-0005-0000-0000-00002AC80000}"/>
    <cellStyle name="Normal 9 5 3 2 2 2 2" xfId="17212" xr:uid="{00000000-0005-0000-0000-00002BC80000}"/>
    <cellStyle name="Normal 9 5 3 2 2 2 2 2" xfId="34565" xr:uid="{00000000-0005-0000-0000-00002CC80000}"/>
    <cellStyle name="Normal 9 5 3 2 2 2 2 3" xfId="51911" xr:uid="{00000000-0005-0000-0000-00002DC80000}"/>
    <cellStyle name="Normal 9 5 3 2 2 2 3" xfId="25892" xr:uid="{00000000-0005-0000-0000-00002EC80000}"/>
    <cellStyle name="Normal 9 5 3 2 2 2 4" xfId="43238" xr:uid="{00000000-0005-0000-0000-00002FC80000}"/>
    <cellStyle name="Normal 9 5 3 2 2 3" xfId="4570" xr:uid="{00000000-0005-0000-0000-000030C80000}"/>
    <cellStyle name="Normal 9 5 3 2 2 3 2" xfId="13243" xr:uid="{00000000-0005-0000-0000-000031C80000}"/>
    <cellStyle name="Normal 9 5 3 2 2 3 2 2" xfId="30596" xr:uid="{00000000-0005-0000-0000-000032C80000}"/>
    <cellStyle name="Normal 9 5 3 2 2 3 2 3" xfId="47942" xr:uid="{00000000-0005-0000-0000-000033C80000}"/>
    <cellStyle name="Normal 9 5 3 2 2 3 3" xfId="21923" xr:uid="{00000000-0005-0000-0000-000034C80000}"/>
    <cellStyle name="Normal 9 5 3 2 2 3 4" xfId="39269" xr:uid="{00000000-0005-0000-0000-000035C80000}"/>
    <cellStyle name="Normal 9 5 3 2 2 4" xfId="11430" xr:uid="{00000000-0005-0000-0000-000036C80000}"/>
    <cellStyle name="Normal 9 5 3 2 2 4 2" xfId="28783" xr:uid="{00000000-0005-0000-0000-000037C80000}"/>
    <cellStyle name="Normal 9 5 3 2 2 4 3" xfId="46129" xr:uid="{00000000-0005-0000-0000-000038C80000}"/>
    <cellStyle name="Normal 9 5 3 2 2 5" xfId="20110" xr:uid="{00000000-0005-0000-0000-000039C80000}"/>
    <cellStyle name="Normal 9 5 3 2 2 6" xfId="37456" xr:uid="{00000000-0005-0000-0000-00003AC80000}"/>
    <cellStyle name="Normal 9 5 3 2 3" xfId="1679" xr:uid="{00000000-0005-0000-0000-00003BC80000}"/>
    <cellStyle name="Normal 9 5 3 2 3 2" xfId="7461" xr:uid="{00000000-0005-0000-0000-00003CC80000}"/>
    <cellStyle name="Normal 9 5 3 2 3 2 2" xfId="16134" xr:uid="{00000000-0005-0000-0000-00003DC80000}"/>
    <cellStyle name="Normal 9 5 3 2 3 2 2 2" xfId="33487" xr:uid="{00000000-0005-0000-0000-00003EC80000}"/>
    <cellStyle name="Normal 9 5 3 2 3 2 2 3" xfId="50833" xr:uid="{00000000-0005-0000-0000-00003FC80000}"/>
    <cellStyle name="Normal 9 5 3 2 3 2 3" xfId="24814" xr:uid="{00000000-0005-0000-0000-000040C80000}"/>
    <cellStyle name="Normal 9 5 3 2 3 2 4" xfId="42160" xr:uid="{00000000-0005-0000-0000-000041C80000}"/>
    <cellStyle name="Normal 9 5 3 2 3 3" xfId="5305" xr:uid="{00000000-0005-0000-0000-000042C80000}"/>
    <cellStyle name="Normal 9 5 3 2 3 3 2" xfId="13978" xr:uid="{00000000-0005-0000-0000-000043C80000}"/>
    <cellStyle name="Normal 9 5 3 2 3 3 2 2" xfId="31331" xr:uid="{00000000-0005-0000-0000-000044C80000}"/>
    <cellStyle name="Normal 9 5 3 2 3 3 2 3" xfId="48677" xr:uid="{00000000-0005-0000-0000-000045C80000}"/>
    <cellStyle name="Normal 9 5 3 2 3 3 3" xfId="22658" xr:uid="{00000000-0005-0000-0000-000046C80000}"/>
    <cellStyle name="Normal 9 5 3 2 3 3 4" xfId="40004" xr:uid="{00000000-0005-0000-0000-000047C80000}"/>
    <cellStyle name="Normal 9 5 3 2 3 4" xfId="10352" xr:uid="{00000000-0005-0000-0000-000048C80000}"/>
    <cellStyle name="Normal 9 5 3 2 3 4 2" xfId="27705" xr:uid="{00000000-0005-0000-0000-000049C80000}"/>
    <cellStyle name="Normal 9 5 3 2 3 4 3" xfId="45051" xr:uid="{00000000-0005-0000-0000-00004AC80000}"/>
    <cellStyle name="Normal 9 5 3 2 3 5" xfId="19032" xr:uid="{00000000-0005-0000-0000-00004BC80000}"/>
    <cellStyle name="Normal 9 5 3 2 3 6" xfId="36378" xr:uid="{00000000-0005-0000-0000-00004CC80000}"/>
    <cellStyle name="Normal 9 5 3 2 4" xfId="6726" xr:uid="{00000000-0005-0000-0000-00004DC80000}"/>
    <cellStyle name="Normal 9 5 3 2 4 2" xfId="15399" xr:uid="{00000000-0005-0000-0000-00004EC80000}"/>
    <cellStyle name="Normal 9 5 3 2 4 2 2" xfId="32752" xr:uid="{00000000-0005-0000-0000-00004FC80000}"/>
    <cellStyle name="Normal 9 5 3 2 4 2 3" xfId="50098" xr:uid="{00000000-0005-0000-0000-000050C80000}"/>
    <cellStyle name="Normal 9 5 3 2 4 3" xfId="24079" xr:uid="{00000000-0005-0000-0000-000051C80000}"/>
    <cellStyle name="Normal 9 5 3 2 4 4" xfId="41425" xr:uid="{00000000-0005-0000-0000-000052C80000}"/>
    <cellStyle name="Normal 9 5 3 2 5" xfId="3492" xr:uid="{00000000-0005-0000-0000-000053C80000}"/>
    <cellStyle name="Normal 9 5 3 2 5 2" xfId="12165" xr:uid="{00000000-0005-0000-0000-000054C80000}"/>
    <cellStyle name="Normal 9 5 3 2 5 2 2" xfId="29518" xr:uid="{00000000-0005-0000-0000-000055C80000}"/>
    <cellStyle name="Normal 9 5 3 2 5 2 3" xfId="46864" xr:uid="{00000000-0005-0000-0000-000056C80000}"/>
    <cellStyle name="Normal 9 5 3 2 5 3" xfId="20845" xr:uid="{00000000-0005-0000-0000-000057C80000}"/>
    <cellStyle name="Normal 9 5 3 2 5 4" xfId="38191" xr:uid="{00000000-0005-0000-0000-000058C80000}"/>
    <cellStyle name="Normal 9 5 3 2 6" xfId="9617" xr:uid="{00000000-0005-0000-0000-000059C80000}"/>
    <cellStyle name="Normal 9 5 3 2 6 2" xfId="26970" xr:uid="{00000000-0005-0000-0000-00005AC80000}"/>
    <cellStyle name="Normal 9 5 3 2 6 3" xfId="44316" xr:uid="{00000000-0005-0000-0000-00005BC80000}"/>
    <cellStyle name="Normal 9 5 3 2 7" xfId="18297" xr:uid="{00000000-0005-0000-0000-00005CC80000}"/>
    <cellStyle name="Normal 9 5 3 2 8" xfId="35643" xr:uid="{00000000-0005-0000-0000-00005DC80000}"/>
    <cellStyle name="Normal 9 5 3 3" xfId="699" xr:uid="{00000000-0005-0000-0000-00005EC80000}"/>
    <cellStyle name="Normal 9 5 3 3 2" xfId="2512" xr:uid="{00000000-0005-0000-0000-00005FC80000}"/>
    <cellStyle name="Normal 9 5 3 3 2 2" xfId="8294" xr:uid="{00000000-0005-0000-0000-000060C80000}"/>
    <cellStyle name="Normal 9 5 3 3 2 2 2" xfId="16967" xr:uid="{00000000-0005-0000-0000-000061C80000}"/>
    <cellStyle name="Normal 9 5 3 3 2 2 2 2" xfId="34320" xr:uid="{00000000-0005-0000-0000-000062C80000}"/>
    <cellStyle name="Normal 9 5 3 3 2 2 2 3" xfId="51666" xr:uid="{00000000-0005-0000-0000-000063C80000}"/>
    <cellStyle name="Normal 9 5 3 3 2 2 3" xfId="25647" xr:uid="{00000000-0005-0000-0000-000064C80000}"/>
    <cellStyle name="Normal 9 5 3 3 2 2 4" xfId="42993" xr:uid="{00000000-0005-0000-0000-000065C80000}"/>
    <cellStyle name="Normal 9 5 3 3 2 3" xfId="5746" xr:uid="{00000000-0005-0000-0000-000066C80000}"/>
    <cellStyle name="Normal 9 5 3 3 2 3 2" xfId="14419" xr:uid="{00000000-0005-0000-0000-000067C80000}"/>
    <cellStyle name="Normal 9 5 3 3 2 3 2 2" xfId="31772" xr:uid="{00000000-0005-0000-0000-000068C80000}"/>
    <cellStyle name="Normal 9 5 3 3 2 3 2 3" xfId="49118" xr:uid="{00000000-0005-0000-0000-000069C80000}"/>
    <cellStyle name="Normal 9 5 3 3 2 3 3" xfId="23099" xr:uid="{00000000-0005-0000-0000-00006AC80000}"/>
    <cellStyle name="Normal 9 5 3 3 2 3 4" xfId="40445" xr:uid="{00000000-0005-0000-0000-00006BC80000}"/>
    <cellStyle name="Normal 9 5 3 3 2 4" xfId="11185" xr:uid="{00000000-0005-0000-0000-00006CC80000}"/>
    <cellStyle name="Normal 9 5 3 3 2 4 2" xfId="28538" xr:uid="{00000000-0005-0000-0000-00006DC80000}"/>
    <cellStyle name="Normal 9 5 3 3 2 4 3" xfId="45884" xr:uid="{00000000-0005-0000-0000-00006EC80000}"/>
    <cellStyle name="Normal 9 5 3 3 2 5" xfId="19865" xr:uid="{00000000-0005-0000-0000-00006FC80000}"/>
    <cellStyle name="Normal 9 5 3 3 2 6" xfId="37211" xr:uid="{00000000-0005-0000-0000-000070C80000}"/>
    <cellStyle name="Normal 9 5 3 3 3" xfId="6481" xr:uid="{00000000-0005-0000-0000-000071C80000}"/>
    <cellStyle name="Normal 9 5 3 3 3 2" xfId="15154" xr:uid="{00000000-0005-0000-0000-000072C80000}"/>
    <cellStyle name="Normal 9 5 3 3 3 2 2" xfId="32507" xr:uid="{00000000-0005-0000-0000-000073C80000}"/>
    <cellStyle name="Normal 9 5 3 3 3 2 3" xfId="49853" xr:uid="{00000000-0005-0000-0000-000074C80000}"/>
    <cellStyle name="Normal 9 5 3 3 3 3" xfId="23834" xr:uid="{00000000-0005-0000-0000-000075C80000}"/>
    <cellStyle name="Normal 9 5 3 3 3 4" xfId="41180" xr:uid="{00000000-0005-0000-0000-000076C80000}"/>
    <cellStyle name="Normal 9 5 3 3 4" xfId="4325" xr:uid="{00000000-0005-0000-0000-000077C80000}"/>
    <cellStyle name="Normal 9 5 3 3 4 2" xfId="12998" xr:uid="{00000000-0005-0000-0000-000078C80000}"/>
    <cellStyle name="Normal 9 5 3 3 4 2 2" xfId="30351" xr:uid="{00000000-0005-0000-0000-000079C80000}"/>
    <cellStyle name="Normal 9 5 3 3 4 2 3" xfId="47697" xr:uid="{00000000-0005-0000-0000-00007AC80000}"/>
    <cellStyle name="Normal 9 5 3 3 4 3" xfId="21678" xr:uid="{00000000-0005-0000-0000-00007BC80000}"/>
    <cellStyle name="Normal 9 5 3 3 4 4" xfId="39024" xr:uid="{00000000-0005-0000-0000-00007CC80000}"/>
    <cellStyle name="Normal 9 5 3 3 5" xfId="9372" xr:uid="{00000000-0005-0000-0000-00007DC80000}"/>
    <cellStyle name="Normal 9 5 3 3 5 2" xfId="26725" xr:uid="{00000000-0005-0000-0000-00007EC80000}"/>
    <cellStyle name="Normal 9 5 3 3 5 3" xfId="44071" xr:uid="{00000000-0005-0000-0000-00007FC80000}"/>
    <cellStyle name="Normal 9 5 3 3 6" xfId="18052" xr:uid="{00000000-0005-0000-0000-000080C80000}"/>
    <cellStyle name="Normal 9 5 3 3 7" xfId="35398" xr:uid="{00000000-0005-0000-0000-000081C80000}"/>
    <cellStyle name="Normal 9 5 3 4" xfId="2022" xr:uid="{00000000-0005-0000-0000-000082C80000}"/>
    <cellStyle name="Normal 9 5 3 4 2" xfId="7804" xr:uid="{00000000-0005-0000-0000-000083C80000}"/>
    <cellStyle name="Normal 9 5 3 4 2 2" xfId="16477" xr:uid="{00000000-0005-0000-0000-000084C80000}"/>
    <cellStyle name="Normal 9 5 3 4 2 2 2" xfId="33830" xr:uid="{00000000-0005-0000-0000-000085C80000}"/>
    <cellStyle name="Normal 9 5 3 4 2 2 3" xfId="51176" xr:uid="{00000000-0005-0000-0000-000086C80000}"/>
    <cellStyle name="Normal 9 5 3 4 2 3" xfId="25157" xr:uid="{00000000-0005-0000-0000-000087C80000}"/>
    <cellStyle name="Normal 9 5 3 4 2 4" xfId="42503" xr:uid="{00000000-0005-0000-0000-000088C80000}"/>
    <cellStyle name="Normal 9 5 3 4 3" xfId="3835" xr:uid="{00000000-0005-0000-0000-000089C80000}"/>
    <cellStyle name="Normal 9 5 3 4 3 2" xfId="12508" xr:uid="{00000000-0005-0000-0000-00008AC80000}"/>
    <cellStyle name="Normal 9 5 3 4 3 2 2" xfId="29861" xr:uid="{00000000-0005-0000-0000-00008BC80000}"/>
    <cellStyle name="Normal 9 5 3 4 3 2 3" xfId="47207" xr:uid="{00000000-0005-0000-0000-00008CC80000}"/>
    <cellStyle name="Normal 9 5 3 4 3 3" xfId="21188" xr:uid="{00000000-0005-0000-0000-00008DC80000}"/>
    <cellStyle name="Normal 9 5 3 4 3 4" xfId="38534" xr:uid="{00000000-0005-0000-0000-00008EC80000}"/>
    <cellStyle name="Normal 9 5 3 4 4" xfId="10695" xr:uid="{00000000-0005-0000-0000-00008FC80000}"/>
    <cellStyle name="Normal 9 5 3 4 4 2" xfId="28048" xr:uid="{00000000-0005-0000-0000-000090C80000}"/>
    <cellStyle name="Normal 9 5 3 4 4 3" xfId="45394" xr:uid="{00000000-0005-0000-0000-000091C80000}"/>
    <cellStyle name="Normal 9 5 3 4 5" xfId="19375" xr:uid="{00000000-0005-0000-0000-000092C80000}"/>
    <cellStyle name="Normal 9 5 3 4 6" xfId="36721" xr:uid="{00000000-0005-0000-0000-000093C80000}"/>
    <cellStyle name="Normal 9 5 3 5" xfId="1434" xr:uid="{00000000-0005-0000-0000-000094C80000}"/>
    <cellStyle name="Normal 9 5 3 5 2" xfId="7216" xr:uid="{00000000-0005-0000-0000-000095C80000}"/>
    <cellStyle name="Normal 9 5 3 5 2 2" xfId="15889" xr:uid="{00000000-0005-0000-0000-000096C80000}"/>
    <cellStyle name="Normal 9 5 3 5 2 2 2" xfId="33242" xr:uid="{00000000-0005-0000-0000-000097C80000}"/>
    <cellStyle name="Normal 9 5 3 5 2 2 3" xfId="50588" xr:uid="{00000000-0005-0000-0000-000098C80000}"/>
    <cellStyle name="Normal 9 5 3 5 2 3" xfId="24569" xr:uid="{00000000-0005-0000-0000-000099C80000}"/>
    <cellStyle name="Normal 9 5 3 5 2 4" xfId="41915" xr:uid="{00000000-0005-0000-0000-00009AC80000}"/>
    <cellStyle name="Normal 9 5 3 5 3" xfId="5060" xr:uid="{00000000-0005-0000-0000-00009BC80000}"/>
    <cellStyle name="Normal 9 5 3 5 3 2" xfId="13733" xr:uid="{00000000-0005-0000-0000-00009CC80000}"/>
    <cellStyle name="Normal 9 5 3 5 3 2 2" xfId="31086" xr:uid="{00000000-0005-0000-0000-00009DC80000}"/>
    <cellStyle name="Normal 9 5 3 5 3 2 3" xfId="48432" xr:uid="{00000000-0005-0000-0000-00009EC80000}"/>
    <cellStyle name="Normal 9 5 3 5 3 3" xfId="22413" xr:uid="{00000000-0005-0000-0000-00009FC80000}"/>
    <cellStyle name="Normal 9 5 3 5 3 4" xfId="39759" xr:uid="{00000000-0005-0000-0000-0000A0C80000}"/>
    <cellStyle name="Normal 9 5 3 5 4" xfId="10107" xr:uid="{00000000-0005-0000-0000-0000A1C80000}"/>
    <cellStyle name="Normal 9 5 3 5 4 2" xfId="27460" xr:uid="{00000000-0005-0000-0000-0000A2C80000}"/>
    <cellStyle name="Normal 9 5 3 5 4 3" xfId="44806" xr:uid="{00000000-0005-0000-0000-0000A3C80000}"/>
    <cellStyle name="Normal 9 5 3 5 5" xfId="18787" xr:uid="{00000000-0005-0000-0000-0000A4C80000}"/>
    <cellStyle name="Normal 9 5 3 5 6" xfId="36133" xr:uid="{00000000-0005-0000-0000-0000A5C80000}"/>
    <cellStyle name="Normal 9 5 3 6" xfId="5991" xr:uid="{00000000-0005-0000-0000-0000A6C80000}"/>
    <cellStyle name="Normal 9 5 3 6 2" xfId="14664" xr:uid="{00000000-0005-0000-0000-0000A7C80000}"/>
    <cellStyle name="Normal 9 5 3 6 2 2" xfId="32017" xr:uid="{00000000-0005-0000-0000-0000A8C80000}"/>
    <cellStyle name="Normal 9 5 3 6 2 3" xfId="49363" xr:uid="{00000000-0005-0000-0000-0000A9C80000}"/>
    <cellStyle name="Normal 9 5 3 6 3" xfId="23344" xr:uid="{00000000-0005-0000-0000-0000AAC80000}"/>
    <cellStyle name="Normal 9 5 3 6 4" xfId="40690" xr:uid="{00000000-0005-0000-0000-0000ABC80000}"/>
    <cellStyle name="Normal 9 5 3 7" xfId="3247" xr:uid="{00000000-0005-0000-0000-0000ACC80000}"/>
    <cellStyle name="Normal 9 5 3 7 2" xfId="11920" xr:uid="{00000000-0005-0000-0000-0000ADC80000}"/>
    <cellStyle name="Normal 9 5 3 7 2 2" xfId="29273" xr:uid="{00000000-0005-0000-0000-0000AEC80000}"/>
    <cellStyle name="Normal 9 5 3 7 2 3" xfId="46619" xr:uid="{00000000-0005-0000-0000-0000AFC80000}"/>
    <cellStyle name="Normal 9 5 3 7 3" xfId="20600" xr:uid="{00000000-0005-0000-0000-0000B0C80000}"/>
    <cellStyle name="Normal 9 5 3 7 4" xfId="37946" xr:uid="{00000000-0005-0000-0000-0000B1C80000}"/>
    <cellStyle name="Normal 9 5 3 8" xfId="8882" xr:uid="{00000000-0005-0000-0000-0000B2C80000}"/>
    <cellStyle name="Normal 9 5 3 8 2" xfId="26235" xr:uid="{00000000-0005-0000-0000-0000B3C80000}"/>
    <cellStyle name="Normal 9 5 3 8 3" xfId="43581" xr:uid="{00000000-0005-0000-0000-0000B4C80000}"/>
    <cellStyle name="Normal 9 5 3 9" xfId="17562" xr:uid="{00000000-0005-0000-0000-0000B5C80000}"/>
    <cellStyle name="Normal 9 5 4" xfId="797" xr:uid="{00000000-0005-0000-0000-0000B6C80000}"/>
    <cellStyle name="Normal 9 5 4 2" xfId="2610" xr:uid="{00000000-0005-0000-0000-0000B7C80000}"/>
    <cellStyle name="Normal 9 5 4 2 2" xfId="8392" xr:uid="{00000000-0005-0000-0000-0000B8C80000}"/>
    <cellStyle name="Normal 9 5 4 2 2 2" xfId="17065" xr:uid="{00000000-0005-0000-0000-0000B9C80000}"/>
    <cellStyle name="Normal 9 5 4 2 2 2 2" xfId="34418" xr:uid="{00000000-0005-0000-0000-0000BAC80000}"/>
    <cellStyle name="Normal 9 5 4 2 2 2 3" xfId="51764" xr:uid="{00000000-0005-0000-0000-0000BBC80000}"/>
    <cellStyle name="Normal 9 5 4 2 2 3" xfId="25745" xr:uid="{00000000-0005-0000-0000-0000BCC80000}"/>
    <cellStyle name="Normal 9 5 4 2 2 4" xfId="43091" xr:uid="{00000000-0005-0000-0000-0000BDC80000}"/>
    <cellStyle name="Normal 9 5 4 2 3" xfId="4423" xr:uid="{00000000-0005-0000-0000-0000BEC80000}"/>
    <cellStyle name="Normal 9 5 4 2 3 2" xfId="13096" xr:uid="{00000000-0005-0000-0000-0000BFC80000}"/>
    <cellStyle name="Normal 9 5 4 2 3 2 2" xfId="30449" xr:uid="{00000000-0005-0000-0000-0000C0C80000}"/>
    <cellStyle name="Normal 9 5 4 2 3 2 3" xfId="47795" xr:uid="{00000000-0005-0000-0000-0000C1C80000}"/>
    <cellStyle name="Normal 9 5 4 2 3 3" xfId="21776" xr:uid="{00000000-0005-0000-0000-0000C2C80000}"/>
    <cellStyle name="Normal 9 5 4 2 3 4" xfId="39122" xr:uid="{00000000-0005-0000-0000-0000C3C80000}"/>
    <cellStyle name="Normal 9 5 4 2 4" xfId="11283" xr:uid="{00000000-0005-0000-0000-0000C4C80000}"/>
    <cellStyle name="Normal 9 5 4 2 4 2" xfId="28636" xr:uid="{00000000-0005-0000-0000-0000C5C80000}"/>
    <cellStyle name="Normal 9 5 4 2 4 3" xfId="45982" xr:uid="{00000000-0005-0000-0000-0000C6C80000}"/>
    <cellStyle name="Normal 9 5 4 2 5" xfId="19963" xr:uid="{00000000-0005-0000-0000-0000C7C80000}"/>
    <cellStyle name="Normal 9 5 4 2 6" xfId="37309" xr:uid="{00000000-0005-0000-0000-0000C8C80000}"/>
    <cellStyle name="Normal 9 5 4 3" xfId="1532" xr:uid="{00000000-0005-0000-0000-0000C9C80000}"/>
    <cellStyle name="Normal 9 5 4 3 2" xfId="7314" xr:uid="{00000000-0005-0000-0000-0000CAC80000}"/>
    <cellStyle name="Normal 9 5 4 3 2 2" xfId="15987" xr:uid="{00000000-0005-0000-0000-0000CBC80000}"/>
    <cellStyle name="Normal 9 5 4 3 2 2 2" xfId="33340" xr:uid="{00000000-0005-0000-0000-0000CCC80000}"/>
    <cellStyle name="Normal 9 5 4 3 2 2 3" xfId="50686" xr:uid="{00000000-0005-0000-0000-0000CDC80000}"/>
    <cellStyle name="Normal 9 5 4 3 2 3" xfId="24667" xr:uid="{00000000-0005-0000-0000-0000CEC80000}"/>
    <cellStyle name="Normal 9 5 4 3 2 4" xfId="42013" xr:uid="{00000000-0005-0000-0000-0000CFC80000}"/>
    <cellStyle name="Normal 9 5 4 3 3" xfId="5158" xr:uid="{00000000-0005-0000-0000-0000D0C80000}"/>
    <cellStyle name="Normal 9 5 4 3 3 2" xfId="13831" xr:uid="{00000000-0005-0000-0000-0000D1C80000}"/>
    <cellStyle name="Normal 9 5 4 3 3 2 2" xfId="31184" xr:uid="{00000000-0005-0000-0000-0000D2C80000}"/>
    <cellStyle name="Normal 9 5 4 3 3 2 3" xfId="48530" xr:uid="{00000000-0005-0000-0000-0000D3C80000}"/>
    <cellStyle name="Normal 9 5 4 3 3 3" xfId="22511" xr:uid="{00000000-0005-0000-0000-0000D4C80000}"/>
    <cellStyle name="Normal 9 5 4 3 3 4" xfId="39857" xr:uid="{00000000-0005-0000-0000-0000D5C80000}"/>
    <cellStyle name="Normal 9 5 4 3 4" xfId="10205" xr:uid="{00000000-0005-0000-0000-0000D6C80000}"/>
    <cellStyle name="Normal 9 5 4 3 4 2" xfId="27558" xr:uid="{00000000-0005-0000-0000-0000D7C80000}"/>
    <cellStyle name="Normal 9 5 4 3 4 3" xfId="44904" xr:uid="{00000000-0005-0000-0000-0000D8C80000}"/>
    <cellStyle name="Normal 9 5 4 3 5" xfId="18885" xr:uid="{00000000-0005-0000-0000-0000D9C80000}"/>
    <cellStyle name="Normal 9 5 4 3 6" xfId="36231" xr:uid="{00000000-0005-0000-0000-0000DAC80000}"/>
    <cellStyle name="Normal 9 5 4 4" xfId="6579" xr:uid="{00000000-0005-0000-0000-0000DBC80000}"/>
    <cellStyle name="Normal 9 5 4 4 2" xfId="15252" xr:uid="{00000000-0005-0000-0000-0000DCC80000}"/>
    <cellStyle name="Normal 9 5 4 4 2 2" xfId="32605" xr:uid="{00000000-0005-0000-0000-0000DDC80000}"/>
    <cellStyle name="Normal 9 5 4 4 2 3" xfId="49951" xr:uid="{00000000-0005-0000-0000-0000DEC80000}"/>
    <cellStyle name="Normal 9 5 4 4 3" xfId="23932" xr:uid="{00000000-0005-0000-0000-0000DFC80000}"/>
    <cellStyle name="Normal 9 5 4 4 4" xfId="41278" xr:uid="{00000000-0005-0000-0000-0000E0C80000}"/>
    <cellStyle name="Normal 9 5 4 5" xfId="3345" xr:uid="{00000000-0005-0000-0000-0000E1C80000}"/>
    <cellStyle name="Normal 9 5 4 5 2" xfId="12018" xr:uid="{00000000-0005-0000-0000-0000E2C80000}"/>
    <cellStyle name="Normal 9 5 4 5 2 2" xfId="29371" xr:uid="{00000000-0005-0000-0000-0000E3C80000}"/>
    <cellStyle name="Normal 9 5 4 5 2 3" xfId="46717" xr:uid="{00000000-0005-0000-0000-0000E4C80000}"/>
    <cellStyle name="Normal 9 5 4 5 3" xfId="20698" xr:uid="{00000000-0005-0000-0000-0000E5C80000}"/>
    <cellStyle name="Normal 9 5 4 5 4" xfId="38044" xr:uid="{00000000-0005-0000-0000-0000E6C80000}"/>
    <cellStyle name="Normal 9 5 4 6" xfId="9470" xr:uid="{00000000-0005-0000-0000-0000E7C80000}"/>
    <cellStyle name="Normal 9 5 4 6 2" xfId="26823" xr:uid="{00000000-0005-0000-0000-0000E8C80000}"/>
    <cellStyle name="Normal 9 5 4 6 3" xfId="44169" xr:uid="{00000000-0005-0000-0000-0000E9C80000}"/>
    <cellStyle name="Normal 9 5 4 7" xfId="18150" xr:uid="{00000000-0005-0000-0000-0000EAC80000}"/>
    <cellStyle name="Normal 9 5 4 8" xfId="35496" xr:uid="{00000000-0005-0000-0000-0000EBC80000}"/>
    <cellStyle name="Normal 9 5 5" xfId="454" xr:uid="{00000000-0005-0000-0000-0000ECC80000}"/>
    <cellStyle name="Normal 9 5 5 2" xfId="2267" xr:uid="{00000000-0005-0000-0000-0000EDC80000}"/>
    <cellStyle name="Normal 9 5 5 2 2" xfId="8049" xr:uid="{00000000-0005-0000-0000-0000EEC80000}"/>
    <cellStyle name="Normal 9 5 5 2 2 2" xfId="16722" xr:uid="{00000000-0005-0000-0000-0000EFC80000}"/>
    <cellStyle name="Normal 9 5 5 2 2 2 2" xfId="34075" xr:uid="{00000000-0005-0000-0000-0000F0C80000}"/>
    <cellStyle name="Normal 9 5 5 2 2 2 3" xfId="51421" xr:uid="{00000000-0005-0000-0000-0000F1C80000}"/>
    <cellStyle name="Normal 9 5 5 2 2 3" xfId="25402" xr:uid="{00000000-0005-0000-0000-0000F2C80000}"/>
    <cellStyle name="Normal 9 5 5 2 2 4" xfId="42748" xr:uid="{00000000-0005-0000-0000-0000F3C80000}"/>
    <cellStyle name="Normal 9 5 5 2 3" xfId="5550" xr:uid="{00000000-0005-0000-0000-0000F4C80000}"/>
    <cellStyle name="Normal 9 5 5 2 3 2" xfId="14223" xr:uid="{00000000-0005-0000-0000-0000F5C80000}"/>
    <cellStyle name="Normal 9 5 5 2 3 2 2" xfId="31576" xr:uid="{00000000-0005-0000-0000-0000F6C80000}"/>
    <cellStyle name="Normal 9 5 5 2 3 2 3" xfId="48922" xr:uid="{00000000-0005-0000-0000-0000F7C80000}"/>
    <cellStyle name="Normal 9 5 5 2 3 3" xfId="22903" xr:uid="{00000000-0005-0000-0000-0000F8C80000}"/>
    <cellStyle name="Normal 9 5 5 2 3 4" xfId="40249" xr:uid="{00000000-0005-0000-0000-0000F9C80000}"/>
    <cellStyle name="Normal 9 5 5 2 4" xfId="10940" xr:uid="{00000000-0005-0000-0000-0000FAC80000}"/>
    <cellStyle name="Normal 9 5 5 2 4 2" xfId="28293" xr:uid="{00000000-0005-0000-0000-0000FBC80000}"/>
    <cellStyle name="Normal 9 5 5 2 4 3" xfId="45639" xr:uid="{00000000-0005-0000-0000-0000FCC80000}"/>
    <cellStyle name="Normal 9 5 5 2 5" xfId="19620" xr:uid="{00000000-0005-0000-0000-0000FDC80000}"/>
    <cellStyle name="Normal 9 5 5 2 6" xfId="36966" xr:uid="{00000000-0005-0000-0000-0000FEC80000}"/>
    <cellStyle name="Normal 9 5 5 3" xfId="6236" xr:uid="{00000000-0005-0000-0000-0000FFC80000}"/>
    <cellStyle name="Normal 9 5 5 3 2" xfId="14909" xr:uid="{00000000-0005-0000-0000-000000C90000}"/>
    <cellStyle name="Normal 9 5 5 3 2 2" xfId="32262" xr:uid="{00000000-0005-0000-0000-000001C90000}"/>
    <cellStyle name="Normal 9 5 5 3 2 3" xfId="49608" xr:uid="{00000000-0005-0000-0000-000002C90000}"/>
    <cellStyle name="Normal 9 5 5 3 3" xfId="23589" xr:uid="{00000000-0005-0000-0000-000003C90000}"/>
    <cellStyle name="Normal 9 5 5 3 4" xfId="40935" xr:uid="{00000000-0005-0000-0000-000004C90000}"/>
    <cellStyle name="Normal 9 5 5 4" xfId="4080" xr:uid="{00000000-0005-0000-0000-000005C90000}"/>
    <cellStyle name="Normal 9 5 5 4 2" xfId="12753" xr:uid="{00000000-0005-0000-0000-000006C90000}"/>
    <cellStyle name="Normal 9 5 5 4 2 2" xfId="30106" xr:uid="{00000000-0005-0000-0000-000007C90000}"/>
    <cellStyle name="Normal 9 5 5 4 2 3" xfId="47452" xr:uid="{00000000-0005-0000-0000-000008C90000}"/>
    <cellStyle name="Normal 9 5 5 4 3" xfId="21433" xr:uid="{00000000-0005-0000-0000-000009C90000}"/>
    <cellStyle name="Normal 9 5 5 4 4" xfId="38779" xr:uid="{00000000-0005-0000-0000-00000AC90000}"/>
    <cellStyle name="Normal 9 5 5 5" xfId="9127" xr:uid="{00000000-0005-0000-0000-00000BC90000}"/>
    <cellStyle name="Normal 9 5 5 5 2" xfId="26480" xr:uid="{00000000-0005-0000-0000-00000CC90000}"/>
    <cellStyle name="Normal 9 5 5 5 3" xfId="43826" xr:uid="{00000000-0005-0000-0000-00000DC90000}"/>
    <cellStyle name="Normal 9 5 5 6" xfId="17807" xr:uid="{00000000-0005-0000-0000-00000EC90000}"/>
    <cellStyle name="Normal 9 5 5 7" xfId="35153" xr:uid="{00000000-0005-0000-0000-00000FC90000}"/>
    <cellStyle name="Normal 9 5 6" xfId="1875" xr:uid="{00000000-0005-0000-0000-000010C90000}"/>
    <cellStyle name="Normal 9 5 6 2" xfId="7657" xr:uid="{00000000-0005-0000-0000-000011C90000}"/>
    <cellStyle name="Normal 9 5 6 2 2" xfId="16330" xr:uid="{00000000-0005-0000-0000-000012C90000}"/>
    <cellStyle name="Normal 9 5 6 2 2 2" xfId="33683" xr:uid="{00000000-0005-0000-0000-000013C90000}"/>
    <cellStyle name="Normal 9 5 6 2 2 3" xfId="51029" xr:uid="{00000000-0005-0000-0000-000014C90000}"/>
    <cellStyle name="Normal 9 5 6 2 3" xfId="25010" xr:uid="{00000000-0005-0000-0000-000015C90000}"/>
    <cellStyle name="Normal 9 5 6 2 4" xfId="42356" xr:uid="{00000000-0005-0000-0000-000016C90000}"/>
    <cellStyle name="Normal 9 5 6 3" xfId="3688" xr:uid="{00000000-0005-0000-0000-000017C90000}"/>
    <cellStyle name="Normal 9 5 6 3 2" xfId="12361" xr:uid="{00000000-0005-0000-0000-000018C90000}"/>
    <cellStyle name="Normal 9 5 6 3 2 2" xfId="29714" xr:uid="{00000000-0005-0000-0000-000019C90000}"/>
    <cellStyle name="Normal 9 5 6 3 2 3" xfId="47060" xr:uid="{00000000-0005-0000-0000-00001AC90000}"/>
    <cellStyle name="Normal 9 5 6 3 3" xfId="21041" xr:uid="{00000000-0005-0000-0000-00001BC90000}"/>
    <cellStyle name="Normal 9 5 6 3 4" xfId="38387" xr:uid="{00000000-0005-0000-0000-00001CC90000}"/>
    <cellStyle name="Normal 9 5 6 4" xfId="10548" xr:uid="{00000000-0005-0000-0000-00001DC90000}"/>
    <cellStyle name="Normal 9 5 6 4 2" xfId="27901" xr:uid="{00000000-0005-0000-0000-00001EC90000}"/>
    <cellStyle name="Normal 9 5 6 4 3" xfId="45247" xr:uid="{00000000-0005-0000-0000-00001FC90000}"/>
    <cellStyle name="Normal 9 5 6 5" xfId="19228" xr:uid="{00000000-0005-0000-0000-000020C90000}"/>
    <cellStyle name="Normal 9 5 6 6" xfId="36574" xr:uid="{00000000-0005-0000-0000-000021C90000}"/>
    <cellStyle name="Normal 9 5 7" xfId="1189" xr:uid="{00000000-0005-0000-0000-000022C90000}"/>
    <cellStyle name="Normal 9 5 7 2" xfId="6971" xr:uid="{00000000-0005-0000-0000-000023C90000}"/>
    <cellStyle name="Normal 9 5 7 2 2" xfId="15644" xr:uid="{00000000-0005-0000-0000-000024C90000}"/>
    <cellStyle name="Normal 9 5 7 2 2 2" xfId="32997" xr:uid="{00000000-0005-0000-0000-000025C90000}"/>
    <cellStyle name="Normal 9 5 7 2 2 3" xfId="50343" xr:uid="{00000000-0005-0000-0000-000026C90000}"/>
    <cellStyle name="Normal 9 5 7 2 3" xfId="24324" xr:uid="{00000000-0005-0000-0000-000027C90000}"/>
    <cellStyle name="Normal 9 5 7 2 4" xfId="41670" xr:uid="{00000000-0005-0000-0000-000028C90000}"/>
    <cellStyle name="Normal 9 5 7 3" xfId="4815" xr:uid="{00000000-0005-0000-0000-000029C90000}"/>
    <cellStyle name="Normal 9 5 7 3 2" xfId="13488" xr:uid="{00000000-0005-0000-0000-00002AC90000}"/>
    <cellStyle name="Normal 9 5 7 3 2 2" xfId="30841" xr:uid="{00000000-0005-0000-0000-00002BC90000}"/>
    <cellStyle name="Normal 9 5 7 3 2 3" xfId="48187" xr:uid="{00000000-0005-0000-0000-00002CC90000}"/>
    <cellStyle name="Normal 9 5 7 3 3" xfId="22168" xr:uid="{00000000-0005-0000-0000-00002DC90000}"/>
    <cellStyle name="Normal 9 5 7 3 4" xfId="39514" xr:uid="{00000000-0005-0000-0000-00002EC90000}"/>
    <cellStyle name="Normal 9 5 7 4" xfId="9862" xr:uid="{00000000-0005-0000-0000-00002FC90000}"/>
    <cellStyle name="Normal 9 5 7 4 2" xfId="27215" xr:uid="{00000000-0005-0000-0000-000030C90000}"/>
    <cellStyle name="Normal 9 5 7 4 3" xfId="44561" xr:uid="{00000000-0005-0000-0000-000031C90000}"/>
    <cellStyle name="Normal 9 5 7 5" xfId="18542" xr:uid="{00000000-0005-0000-0000-000032C90000}"/>
    <cellStyle name="Normal 9 5 7 6" xfId="35888" xr:uid="{00000000-0005-0000-0000-000033C90000}"/>
    <cellStyle name="Normal 9 5 8" xfId="5844" xr:uid="{00000000-0005-0000-0000-000034C90000}"/>
    <cellStyle name="Normal 9 5 8 2" xfId="14517" xr:uid="{00000000-0005-0000-0000-000035C90000}"/>
    <cellStyle name="Normal 9 5 8 2 2" xfId="31870" xr:uid="{00000000-0005-0000-0000-000036C90000}"/>
    <cellStyle name="Normal 9 5 8 2 3" xfId="49216" xr:uid="{00000000-0005-0000-0000-000037C90000}"/>
    <cellStyle name="Normal 9 5 8 3" xfId="23197" xr:uid="{00000000-0005-0000-0000-000038C90000}"/>
    <cellStyle name="Normal 9 5 8 4" xfId="40543" xr:uid="{00000000-0005-0000-0000-000039C90000}"/>
    <cellStyle name="Normal 9 5 9" xfId="3002" xr:uid="{00000000-0005-0000-0000-00003AC90000}"/>
    <cellStyle name="Normal 9 5 9 2" xfId="11675" xr:uid="{00000000-0005-0000-0000-00003BC90000}"/>
    <cellStyle name="Normal 9 5 9 2 2" xfId="29028" xr:uid="{00000000-0005-0000-0000-00003CC90000}"/>
    <cellStyle name="Normal 9 5 9 2 3" xfId="46374" xr:uid="{00000000-0005-0000-0000-00003DC90000}"/>
    <cellStyle name="Normal 9 5 9 3" xfId="20355" xr:uid="{00000000-0005-0000-0000-00003EC90000}"/>
    <cellStyle name="Normal 9 5 9 4" xfId="37701" xr:uid="{00000000-0005-0000-0000-00003FC90000}"/>
    <cellStyle name="Normal 9 6" xfId="160" xr:uid="{00000000-0005-0000-0000-000040C90000}"/>
    <cellStyle name="Normal 9 6 10" xfId="17513" xr:uid="{00000000-0005-0000-0000-000041C90000}"/>
    <cellStyle name="Normal 9 6 11" xfId="34859" xr:uid="{00000000-0005-0000-0000-000042C90000}"/>
    <cellStyle name="Normal 9 6 2" xfId="650" xr:uid="{00000000-0005-0000-0000-000043C90000}"/>
    <cellStyle name="Normal 9 6 2 2" xfId="2463" xr:uid="{00000000-0005-0000-0000-000044C90000}"/>
    <cellStyle name="Normal 9 6 2 2 2" xfId="8245" xr:uid="{00000000-0005-0000-0000-000045C90000}"/>
    <cellStyle name="Normal 9 6 2 2 2 2" xfId="16918" xr:uid="{00000000-0005-0000-0000-000046C90000}"/>
    <cellStyle name="Normal 9 6 2 2 2 2 2" xfId="34271" xr:uid="{00000000-0005-0000-0000-000047C90000}"/>
    <cellStyle name="Normal 9 6 2 2 2 2 3" xfId="51617" xr:uid="{00000000-0005-0000-0000-000048C90000}"/>
    <cellStyle name="Normal 9 6 2 2 2 3" xfId="25598" xr:uid="{00000000-0005-0000-0000-000049C90000}"/>
    <cellStyle name="Normal 9 6 2 2 2 4" xfId="42944" xr:uid="{00000000-0005-0000-0000-00004AC90000}"/>
    <cellStyle name="Normal 9 6 2 2 3" xfId="4276" xr:uid="{00000000-0005-0000-0000-00004BC90000}"/>
    <cellStyle name="Normal 9 6 2 2 3 2" xfId="12949" xr:uid="{00000000-0005-0000-0000-00004CC90000}"/>
    <cellStyle name="Normal 9 6 2 2 3 2 2" xfId="30302" xr:uid="{00000000-0005-0000-0000-00004DC90000}"/>
    <cellStyle name="Normal 9 6 2 2 3 2 3" xfId="47648" xr:uid="{00000000-0005-0000-0000-00004EC90000}"/>
    <cellStyle name="Normal 9 6 2 2 3 3" xfId="21629" xr:uid="{00000000-0005-0000-0000-00004FC90000}"/>
    <cellStyle name="Normal 9 6 2 2 3 4" xfId="38975" xr:uid="{00000000-0005-0000-0000-000050C90000}"/>
    <cellStyle name="Normal 9 6 2 2 4" xfId="11136" xr:uid="{00000000-0005-0000-0000-000051C90000}"/>
    <cellStyle name="Normal 9 6 2 2 4 2" xfId="28489" xr:uid="{00000000-0005-0000-0000-000052C90000}"/>
    <cellStyle name="Normal 9 6 2 2 4 3" xfId="45835" xr:uid="{00000000-0005-0000-0000-000053C90000}"/>
    <cellStyle name="Normal 9 6 2 2 5" xfId="19816" xr:uid="{00000000-0005-0000-0000-000054C90000}"/>
    <cellStyle name="Normal 9 6 2 2 6" xfId="37162" xr:uid="{00000000-0005-0000-0000-000055C90000}"/>
    <cellStyle name="Normal 9 6 2 3" xfId="1385" xr:uid="{00000000-0005-0000-0000-000056C90000}"/>
    <cellStyle name="Normal 9 6 2 3 2" xfId="7167" xr:uid="{00000000-0005-0000-0000-000057C90000}"/>
    <cellStyle name="Normal 9 6 2 3 2 2" xfId="15840" xr:uid="{00000000-0005-0000-0000-000058C90000}"/>
    <cellStyle name="Normal 9 6 2 3 2 2 2" xfId="33193" xr:uid="{00000000-0005-0000-0000-000059C90000}"/>
    <cellStyle name="Normal 9 6 2 3 2 2 3" xfId="50539" xr:uid="{00000000-0005-0000-0000-00005AC90000}"/>
    <cellStyle name="Normal 9 6 2 3 2 3" xfId="24520" xr:uid="{00000000-0005-0000-0000-00005BC90000}"/>
    <cellStyle name="Normal 9 6 2 3 2 4" xfId="41866" xr:uid="{00000000-0005-0000-0000-00005CC90000}"/>
    <cellStyle name="Normal 9 6 2 3 3" xfId="5011" xr:uid="{00000000-0005-0000-0000-00005DC90000}"/>
    <cellStyle name="Normal 9 6 2 3 3 2" xfId="13684" xr:uid="{00000000-0005-0000-0000-00005EC90000}"/>
    <cellStyle name="Normal 9 6 2 3 3 2 2" xfId="31037" xr:uid="{00000000-0005-0000-0000-00005FC90000}"/>
    <cellStyle name="Normal 9 6 2 3 3 2 3" xfId="48383" xr:uid="{00000000-0005-0000-0000-000060C90000}"/>
    <cellStyle name="Normal 9 6 2 3 3 3" xfId="22364" xr:uid="{00000000-0005-0000-0000-000061C90000}"/>
    <cellStyle name="Normal 9 6 2 3 3 4" xfId="39710" xr:uid="{00000000-0005-0000-0000-000062C90000}"/>
    <cellStyle name="Normal 9 6 2 3 4" xfId="10058" xr:uid="{00000000-0005-0000-0000-000063C90000}"/>
    <cellStyle name="Normal 9 6 2 3 4 2" xfId="27411" xr:uid="{00000000-0005-0000-0000-000064C90000}"/>
    <cellStyle name="Normal 9 6 2 3 4 3" xfId="44757" xr:uid="{00000000-0005-0000-0000-000065C90000}"/>
    <cellStyle name="Normal 9 6 2 3 5" xfId="18738" xr:uid="{00000000-0005-0000-0000-000066C90000}"/>
    <cellStyle name="Normal 9 6 2 3 6" xfId="36084" xr:uid="{00000000-0005-0000-0000-000067C90000}"/>
    <cellStyle name="Normal 9 6 2 4" xfId="6432" xr:uid="{00000000-0005-0000-0000-000068C90000}"/>
    <cellStyle name="Normal 9 6 2 4 2" xfId="15105" xr:uid="{00000000-0005-0000-0000-000069C90000}"/>
    <cellStyle name="Normal 9 6 2 4 2 2" xfId="32458" xr:uid="{00000000-0005-0000-0000-00006AC90000}"/>
    <cellStyle name="Normal 9 6 2 4 2 3" xfId="49804" xr:uid="{00000000-0005-0000-0000-00006BC90000}"/>
    <cellStyle name="Normal 9 6 2 4 3" xfId="23785" xr:uid="{00000000-0005-0000-0000-00006CC90000}"/>
    <cellStyle name="Normal 9 6 2 4 4" xfId="41131" xr:uid="{00000000-0005-0000-0000-00006DC90000}"/>
    <cellStyle name="Normal 9 6 2 5" xfId="3198" xr:uid="{00000000-0005-0000-0000-00006EC90000}"/>
    <cellStyle name="Normal 9 6 2 5 2" xfId="11871" xr:uid="{00000000-0005-0000-0000-00006FC90000}"/>
    <cellStyle name="Normal 9 6 2 5 2 2" xfId="29224" xr:uid="{00000000-0005-0000-0000-000070C90000}"/>
    <cellStyle name="Normal 9 6 2 5 2 3" xfId="46570" xr:uid="{00000000-0005-0000-0000-000071C90000}"/>
    <cellStyle name="Normal 9 6 2 5 3" xfId="20551" xr:uid="{00000000-0005-0000-0000-000072C90000}"/>
    <cellStyle name="Normal 9 6 2 5 4" xfId="37897" xr:uid="{00000000-0005-0000-0000-000073C90000}"/>
    <cellStyle name="Normal 9 6 2 6" xfId="9323" xr:uid="{00000000-0005-0000-0000-000074C90000}"/>
    <cellStyle name="Normal 9 6 2 6 2" xfId="26676" xr:uid="{00000000-0005-0000-0000-000075C90000}"/>
    <cellStyle name="Normal 9 6 2 6 3" xfId="44022" xr:uid="{00000000-0005-0000-0000-000076C90000}"/>
    <cellStyle name="Normal 9 6 2 7" xfId="18003" xr:uid="{00000000-0005-0000-0000-000077C90000}"/>
    <cellStyle name="Normal 9 6 2 8" xfId="35349" xr:uid="{00000000-0005-0000-0000-000078C90000}"/>
    <cellStyle name="Normal 9 6 3" xfId="895" xr:uid="{00000000-0005-0000-0000-000079C90000}"/>
    <cellStyle name="Normal 9 6 3 2" xfId="2708" xr:uid="{00000000-0005-0000-0000-00007AC90000}"/>
    <cellStyle name="Normal 9 6 3 2 2" xfId="8490" xr:uid="{00000000-0005-0000-0000-00007BC90000}"/>
    <cellStyle name="Normal 9 6 3 2 2 2" xfId="17163" xr:uid="{00000000-0005-0000-0000-00007CC90000}"/>
    <cellStyle name="Normal 9 6 3 2 2 2 2" xfId="34516" xr:uid="{00000000-0005-0000-0000-00007DC90000}"/>
    <cellStyle name="Normal 9 6 3 2 2 2 3" xfId="51862" xr:uid="{00000000-0005-0000-0000-00007EC90000}"/>
    <cellStyle name="Normal 9 6 3 2 2 3" xfId="25843" xr:uid="{00000000-0005-0000-0000-00007FC90000}"/>
    <cellStyle name="Normal 9 6 3 2 2 4" xfId="43189" xr:uid="{00000000-0005-0000-0000-000080C90000}"/>
    <cellStyle name="Normal 9 6 3 2 3" xfId="4521" xr:uid="{00000000-0005-0000-0000-000081C90000}"/>
    <cellStyle name="Normal 9 6 3 2 3 2" xfId="13194" xr:uid="{00000000-0005-0000-0000-000082C90000}"/>
    <cellStyle name="Normal 9 6 3 2 3 2 2" xfId="30547" xr:uid="{00000000-0005-0000-0000-000083C90000}"/>
    <cellStyle name="Normal 9 6 3 2 3 2 3" xfId="47893" xr:uid="{00000000-0005-0000-0000-000084C90000}"/>
    <cellStyle name="Normal 9 6 3 2 3 3" xfId="21874" xr:uid="{00000000-0005-0000-0000-000085C90000}"/>
    <cellStyle name="Normal 9 6 3 2 3 4" xfId="39220" xr:uid="{00000000-0005-0000-0000-000086C90000}"/>
    <cellStyle name="Normal 9 6 3 2 4" xfId="11381" xr:uid="{00000000-0005-0000-0000-000087C90000}"/>
    <cellStyle name="Normal 9 6 3 2 4 2" xfId="28734" xr:uid="{00000000-0005-0000-0000-000088C90000}"/>
    <cellStyle name="Normal 9 6 3 2 4 3" xfId="46080" xr:uid="{00000000-0005-0000-0000-000089C90000}"/>
    <cellStyle name="Normal 9 6 3 2 5" xfId="20061" xr:uid="{00000000-0005-0000-0000-00008AC90000}"/>
    <cellStyle name="Normal 9 6 3 2 6" xfId="37407" xr:uid="{00000000-0005-0000-0000-00008BC90000}"/>
    <cellStyle name="Normal 9 6 3 3" xfId="1630" xr:uid="{00000000-0005-0000-0000-00008CC90000}"/>
    <cellStyle name="Normal 9 6 3 3 2" xfId="7412" xr:uid="{00000000-0005-0000-0000-00008DC90000}"/>
    <cellStyle name="Normal 9 6 3 3 2 2" xfId="16085" xr:uid="{00000000-0005-0000-0000-00008EC90000}"/>
    <cellStyle name="Normal 9 6 3 3 2 2 2" xfId="33438" xr:uid="{00000000-0005-0000-0000-00008FC90000}"/>
    <cellStyle name="Normal 9 6 3 3 2 2 3" xfId="50784" xr:uid="{00000000-0005-0000-0000-000090C90000}"/>
    <cellStyle name="Normal 9 6 3 3 2 3" xfId="24765" xr:uid="{00000000-0005-0000-0000-000091C90000}"/>
    <cellStyle name="Normal 9 6 3 3 2 4" xfId="42111" xr:uid="{00000000-0005-0000-0000-000092C90000}"/>
    <cellStyle name="Normal 9 6 3 3 3" xfId="5256" xr:uid="{00000000-0005-0000-0000-000093C90000}"/>
    <cellStyle name="Normal 9 6 3 3 3 2" xfId="13929" xr:uid="{00000000-0005-0000-0000-000094C90000}"/>
    <cellStyle name="Normal 9 6 3 3 3 2 2" xfId="31282" xr:uid="{00000000-0005-0000-0000-000095C90000}"/>
    <cellStyle name="Normal 9 6 3 3 3 2 3" xfId="48628" xr:uid="{00000000-0005-0000-0000-000096C90000}"/>
    <cellStyle name="Normal 9 6 3 3 3 3" xfId="22609" xr:uid="{00000000-0005-0000-0000-000097C90000}"/>
    <cellStyle name="Normal 9 6 3 3 3 4" xfId="39955" xr:uid="{00000000-0005-0000-0000-000098C90000}"/>
    <cellStyle name="Normal 9 6 3 3 4" xfId="10303" xr:uid="{00000000-0005-0000-0000-000099C90000}"/>
    <cellStyle name="Normal 9 6 3 3 4 2" xfId="27656" xr:uid="{00000000-0005-0000-0000-00009AC90000}"/>
    <cellStyle name="Normal 9 6 3 3 4 3" xfId="45002" xr:uid="{00000000-0005-0000-0000-00009BC90000}"/>
    <cellStyle name="Normal 9 6 3 3 5" xfId="18983" xr:uid="{00000000-0005-0000-0000-00009CC90000}"/>
    <cellStyle name="Normal 9 6 3 3 6" xfId="36329" xr:uid="{00000000-0005-0000-0000-00009DC90000}"/>
    <cellStyle name="Normal 9 6 3 4" xfId="6677" xr:uid="{00000000-0005-0000-0000-00009EC90000}"/>
    <cellStyle name="Normal 9 6 3 4 2" xfId="15350" xr:uid="{00000000-0005-0000-0000-00009FC90000}"/>
    <cellStyle name="Normal 9 6 3 4 2 2" xfId="32703" xr:uid="{00000000-0005-0000-0000-0000A0C90000}"/>
    <cellStyle name="Normal 9 6 3 4 2 3" xfId="50049" xr:uid="{00000000-0005-0000-0000-0000A1C90000}"/>
    <cellStyle name="Normal 9 6 3 4 3" xfId="24030" xr:uid="{00000000-0005-0000-0000-0000A2C90000}"/>
    <cellStyle name="Normal 9 6 3 4 4" xfId="41376" xr:uid="{00000000-0005-0000-0000-0000A3C90000}"/>
    <cellStyle name="Normal 9 6 3 5" xfId="3443" xr:uid="{00000000-0005-0000-0000-0000A4C90000}"/>
    <cellStyle name="Normal 9 6 3 5 2" xfId="12116" xr:uid="{00000000-0005-0000-0000-0000A5C90000}"/>
    <cellStyle name="Normal 9 6 3 5 2 2" xfId="29469" xr:uid="{00000000-0005-0000-0000-0000A6C90000}"/>
    <cellStyle name="Normal 9 6 3 5 2 3" xfId="46815" xr:uid="{00000000-0005-0000-0000-0000A7C90000}"/>
    <cellStyle name="Normal 9 6 3 5 3" xfId="20796" xr:uid="{00000000-0005-0000-0000-0000A8C90000}"/>
    <cellStyle name="Normal 9 6 3 5 4" xfId="38142" xr:uid="{00000000-0005-0000-0000-0000A9C90000}"/>
    <cellStyle name="Normal 9 6 3 6" xfId="9568" xr:uid="{00000000-0005-0000-0000-0000AAC90000}"/>
    <cellStyle name="Normal 9 6 3 6 2" xfId="26921" xr:uid="{00000000-0005-0000-0000-0000ABC90000}"/>
    <cellStyle name="Normal 9 6 3 6 3" xfId="44267" xr:uid="{00000000-0005-0000-0000-0000ACC90000}"/>
    <cellStyle name="Normal 9 6 3 7" xfId="18248" xr:uid="{00000000-0005-0000-0000-0000ADC90000}"/>
    <cellStyle name="Normal 9 6 3 8" xfId="35594" xr:uid="{00000000-0005-0000-0000-0000AEC90000}"/>
    <cellStyle name="Normal 9 6 4" xfId="405" xr:uid="{00000000-0005-0000-0000-0000AFC90000}"/>
    <cellStyle name="Normal 9 6 4 2" xfId="2218" xr:uid="{00000000-0005-0000-0000-0000B0C90000}"/>
    <cellStyle name="Normal 9 6 4 2 2" xfId="8000" xr:uid="{00000000-0005-0000-0000-0000B1C90000}"/>
    <cellStyle name="Normal 9 6 4 2 2 2" xfId="16673" xr:uid="{00000000-0005-0000-0000-0000B2C90000}"/>
    <cellStyle name="Normal 9 6 4 2 2 2 2" xfId="34026" xr:uid="{00000000-0005-0000-0000-0000B3C90000}"/>
    <cellStyle name="Normal 9 6 4 2 2 2 3" xfId="51372" xr:uid="{00000000-0005-0000-0000-0000B4C90000}"/>
    <cellStyle name="Normal 9 6 4 2 2 3" xfId="25353" xr:uid="{00000000-0005-0000-0000-0000B5C90000}"/>
    <cellStyle name="Normal 9 6 4 2 2 4" xfId="42699" xr:uid="{00000000-0005-0000-0000-0000B6C90000}"/>
    <cellStyle name="Normal 9 6 4 2 3" xfId="5501" xr:uid="{00000000-0005-0000-0000-0000B7C90000}"/>
    <cellStyle name="Normal 9 6 4 2 3 2" xfId="14174" xr:uid="{00000000-0005-0000-0000-0000B8C90000}"/>
    <cellStyle name="Normal 9 6 4 2 3 2 2" xfId="31527" xr:uid="{00000000-0005-0000-0000-0000B9C90000}"/>
    <cellStyle name="Normal 9 6 4 2 3 2 3" xfId="48873" xr:uid="{00000000-0005-0000-0000-0000BAC90000}"/>
    <cellStyle name="Normal 9 6 4 2 3 3" xfId="22854" xr:uid="{00000000-0005-0000-0000-0000BBC90000}"/>
    <cellStyle name="Normal 9 6 4 2 3 4" xfId="40200" xr:uid="{00000000-0005-0000-0000-0000BCC90000}"/>
    <cellStyle name="Normal 9 6 4 2 4" xfId="10891" xr:uid="{00000000-0005-0000-0000-0000BDC90000}"/>
    <cellStyle name="Normal 9 6 4 2 4 2" xfId="28244" xr:uid="{00000000-0005-0000-0000-0000BEC90000}"/>
    <cellStyle name="Normal 9 6 4 2 4 3" xfId="45590" xr:uid="{00000000-0005-0000-0000-0000BFC90000}"/>
    <cellStyle name="Normal 9 6 4 2 5" xfId="19571" xr:uid="{00000000-0005-0000-0000-0000C0C90000}"/>
    <cellStyle name="Normal 9 6 4 2 6" xfId="36917" xr:uid="{00000000-0005-0000-0000-0000C1C90000}"/>
    <cellStyle name="Normal 9 6 4 3" xfId="6187" xr:uid="{00000000-0005-0000-0000-0000C2C90000}"/>
    <cellStyle name="Normal 9 6 4 3 2" xfId="14860" xr:uid="{00000000-0005-0000-0000-0000C3C90000}"/>
    <cellStyle name="Normal 9 6 4 3 2 2" xfId="32213" xr:uid="{00000000-0005-0000-0000-0000C4C90000}"/>
    <cellStyle name="Normal 9 6 4 3 2 3" xfId="49559" xr:uid="{00000000-0005-0000-0000-0000C5C90000}"/>
    <cellStyle name="Normal 9 6 4 3 3" xfId="23540" xr:uid="{00000000-0005-0000-0000-0000C6C90000}"/>
    <cellStyle name="Normal 9 6 4 3 4" xfId="40886" xr:uid="{00000000-0005-0000-0000-0000C7C90000}"/>
    <cellStyle name="Normal 9 6 4 4" xfId="4031" xr:uid="{00000000-0005-0000-0000-0000C8C90000}"/>
    <cellStyle name="Normal 9 6 4 4 2" xfId="12704" xr:uid="{00000000-0005-0000-0000-0000C9C90000}"/>
    <cellStyle name="Normal 9 6 4 4 2 2" xfId="30057" xr:uid="{00000000-0005-0000-0000-0000CAC90000}"/>
    <cellStyle name="Normal 9 6 4 4 2 3" xfId="47403" xr:uid="{00000000-0005-0000-0000-0000CBC90000}"/>
    <cellStyle name="Normal 9 6 4 4 3" xfId="21384" xr:uid="{00000000-0005-0000-0000-0000CCC90000}"/>
    <cellStyle name="Normal 9 6 4 4 4" xfId="38730" xr:uid="{00000000-0005-0000-0000-0000CDC90000}"/>
    <cellStyle name="Normal 9 6 4 5" xfId="9078" xr:uid="{00000000-0005-0000-0000-0000CEC90000}"/>
    <cellStyle name="Normal 9 6 4 5 2" xfId="26431" xr:uid="{00000000-0005-0000-0000-0000CFC90000}"/>
    <cellStyle name="Normal 9 6 4 5 3" xfId="43777" xr:uid="{00000000-0005-0000-0000-0000D0C90000}"/>
    <cellStyle name="Normal 9 6 4 6" xfId="17758" xr:uid="{00000000-0005-0000-0000-0000D1C90000}"/>
    <cellStyle name="Normal 9 6 4 7" xfId="35104" xr:uid="{00000000-0005-0000-0000-0000D2C90000}"/>
    <cellStyle name="Normal 9 6 5" xfId="1973" xr:uid="{00000000-0005-0000-0000-0000D3C90000}"/>
    <cellStyle name="Normal 9 6 5 2" xfId="7755" xr:uid="{00000000-0005-0000-0000-0000D4C90000}"/>
    <cellStyle name="Normal 9 6 5 2 2" xfId="16428" xr:uid="{00000000-0005-0000-0000-0000D5C90000}"/>
    <cellStyle name="Normal 9 6 5 2 2 2" xfId="33781" xr:uid="{00000000-0005-0000-0000-0000D6C90000}"/>
    <cellStyle name="Normal 9 6 5 2 2 3" xfId="51127" xr:uid="{00000000-0005-0000-0000-0000D7C90000}"/>
    <cellStyle name="Normal 9 6 5 2 3" xfId="25108" xr:uid="{00000000-0005-0000-0000-0000D8C90000}"/>
    <cellStyle name="Normal 9 6 5 2 4" xfId="42454" xr:uid="{00000000-0005-0000-0000-0000D9C90000}"/>
    <cellStyle name="Normal 9 6 5 3" xfId="3786" xr:uid="{00000000-0005-0000-0000-0000DAC90000}"/>
    <cellStyle name="Normal 9 6 5 3 2" xfId="12459" xr:uid="{00000000-0005-0000-0000-0000DBC90000}"/>
    <cellStyle name="Normal 9 6 5 3 2 2" xfId="29812" xr:uid="{00000000-0005-0000-0000-0000DCC90000}"/>
    <cellStyle name="Normal 9 6 5 3 2 3" xfId="47158" xr:uid="{00000000-0005-0000-0000-0000DDC90000}"/>
    <cellStyle name="Normal 9 6 5 3 3" xfId="21139" xr:uid="{00000000-0005-0000-0000-0000DEC90000}"/>
    <cellStyle name="Normal 9 6 5 3 4" xfId="38485" xr:uid="{00000000-0005-0000-0000-0000DFC90000}"/>
    <cellStyle name="Normal 9 6 5 4" xfId="10646" xr:uid="{00000000-0005-0000-0000-0000E0C90000}"/>
    <cellStyle name="Normal 9 6 5 4 2" xfId="27999" xr:uid="{00000000-0005-0000-0000-0000E1C90000}"/>
    <cellStyle name="Normal 9 6 5 4 3" xfId="45345" xr:uid="{00000000-0005-0000-0000-0000E2C90000}"/>
    <cellStyle name="Normal 9 6 5 5" xfId="19326" xr:uid="{00000000-0005-0000-0000-0000E3C90000}"/>
    <cellStyle name="Normal 9 6 5 6" xfId="36672" xr:uid="{00000000-0005-0000-0000-0000E4C90000}"/>
    <cellStyle name="Normal 9 6 6" xfId="1140" xr:uid="{00000000-0005-0000-0000-0000E5C90000}"/>
    <cellStyle name="Normal 9 6 6 2" xfId="6922" xr:uid="{00000000-0005-0000-0000-0000E6C90000}"/>
    <cellStyle name="Normal 9 6 6 2 2" xfId="15595" xr:uid="{00000000-0005-0000-0000-0000E7C90000}"/>
    <cellStyle name="Normal 9 6 6 2 2 2" xfId="32948" xr:uid="{00000000-0005-0000-0000-0000E8C90000}"/>
    <cellStyle name="Normal 9 6 6 2 2 3" xfId="50294" xr:uid="{00000000-0005-0000-0000-0000E9C90000}"/>
    <cellStyle name="Normal 9 6 6 2 3" xfId="24275" xr:uid="{00000000-0005-0000-0000-0000EAC90000}"/>
    <cellStyle name="Normal 9 6 6 2 4" xfId="41621" xr:uid="{00000000-0005-0000-0000-0000EBC90000}"/>
    <cellStyle name="Normal 9 6 6 3" xfId="4766" xr:uid="{00000000-0005-0000-0000-0000ECC90000}"/>
    <cellStyle name="Normal 9 6 6 3 2" xfId="13439" xr:uid="{00000000-0005-0000-0000-0000EDC90000}"/>
    <cellStyle name="Normal 9 6 6 3 2 2" xfId="30792" xr:uid="{00000000-0005-0000-0000-0000EEC90000}"/>
    <cellStyle name="Normal 9 6 6 3 2 3" xfId="48138" xr:uid="{00000000-0005-0000-0000-0000EFC90000}"/>
    <cellStyle name="Normal 9 6 6 3 3" xfId="22119" xr:uid="{00000000-0005-0000-0000-0000F0C90000}"/>
    <cellStyle name="Normal 9 6 6 3 4" xfId="39465" xr:uid="{00000000-0005-0000-0000-0000F1C90000}"/>
    <cellStyle name="Normal 9 6 6 4" xfId="9813" xr:uid="{00000000-0005-0000-0000-0000F2C90000}"/>
    <cellStyle name="Normal 9 6 6 4 2" xfId="27166" xr:uid="{00000000-0005-0000-0000-0000F3C90000}"/>
    <cellStyle name="Normal 9 6 6 4 3" xfId="44512" xr:uid="{00000000-0005-0000-0000-0000F4C90000}"/>
    <cellStyle name="Normal 9 6 6 5" xfId="18493" xr:uid="{00000000-0005-0000-0000-0000F5C90000}"/>
    <cellStyle name="Normal 9 6 6 6" xfId="35839" xr:uid="{00000000-0005-0000-0000-0000F6C90000}"/>
    <cellStyle name="Normal 9 6 7" xfId="5942" xr:uid="{00000000-0005-0000-0000-0000F7C90000}"/>
    <cellStyle name="Normal 9 6 7 2" xfId="14615" xr:uid="{00000000-0005-0000-0000-0000F8C90000}"/>
    <cellStyle name="Normal 9 6 7 2 2" xfId="31968" xr:uid="{00000000-0005-0000-0000-0000F9C90000}"/>
    <cellStyle name="Normal 9 6 7 2 3" xfId="49314" xr:uid="{00000000-0005-0000-0000-0000FAC90000}"/>
    <cellStyle name="Normal 9 6 7 3" xfId="23295" xr:uid="{00000000-0005-0000-0000-0000FBC90000}"/>
    <cellStyle name="Normal 9 6 7 4" xfId="40641" xr:uid="{00000000-0005-0000-0000-0000FCC90000}"/>
    <cellStyle name="Normal 9 6 8" xfId="2953" xr:uid="{00000000-0005-0000-0000-0000FDC90000}"/>
    <cellStyle name="Normal 9 6 8 2" xfId="11626" xr:uid="{00000000-0005-0000-0000-0000FEC90000}"/>
    <cellStyle name="Normal 9 6 8 2 2" xfId="28979" xr:uid="{00000000-0005-0000-0000-0000FFC90000}"/>
    <cellStyle name="Normal 9 6 8 2 3" xfId="46325" xr:uid="{00000000-0005-0000-0000-000000CA0000}"/>
    <cellStyle name="Normal 9 6 8 3" xfId="20306" xr:uid="{00000000-0005-0000-0000-000001CA0000}"/>
    <cellStyle name="Normal 9 6 8 4" xfId="37652" xr:uid="{00000000-0005-0000-0000-000002CA0000}"/>
    <cellStyle name="Normal 9 6 9" xfId="8833" xr:uid="{00000000-0005-0000-0000-000003CA0000}"/>
    <cellStyle name="Normal 9 6 9 2" xfId="26186" xr:uid="{00000000-0005-0000-0000-000004CA0000}"/>
    <cellStyle name="Normal 9 6 9 3" xfId="43532" xr:uid="{00000000-0005-0000-0000-000005CA0000}"/>
    <cellStyle name="Normal 9 7" xfId="258" xr:uid="{00000000-0005-0000-0000-000006CA0000}"/>
    <cellStyle name="Normal 9 7 10" xfId="34957" xr:uid="{00000000-0005-0000-0000-000007CA0000}"/>
    <cellStyle name="Normal 9 7 2" xfId="993" xr:uid="{00000000-0005-0000-0000-000008CA0000}"/>
    <cellStyle name="Normal 9 7 2 2" xfId="2806" xr:uid="{00000000-0005-0000-0000-000009CA0000}"/>
    <cellStyle name="Normal 9 7 2 2 2" xfId="8588" xr:uid="{00000000-0005-0000-0000-00000ACA0000}"/>
    <cellStyle name="Normal 9 7 2 2 2 2" xfId="17261" xr:uid="{00000000-0005-0000-0000-00000BCA0000}"/>
    <cellStyle name="Normal 9 7 2 2 2 2 2" xfId="34614" xr:uid="{00000000-0005-0000-0000-00000CCA0000}"/>
    <cellStyle name="Normal 9 7 2 2 2 2 3" xfId="51960" xr:uid="{00000000-0005-0000-0000-00000DCA0000}"/>
    <cellStyle name="Normal 9 7 2 2 2 3" xfId="25941" xr:uid="{00000000-0005-0000-0000-00000ECA0000}"/>
    <cellStyle name="Normal 9 7 2 2 2 4" xfId="43287" xr:uid="{00000000-0005-0000-0000-00000FCA0000}"/>
    <cellStyle name="Normal 9 7 2 2 3" xfId="4619" xr:uid="{00000000-0005-0000-0000-000010CA0000}"/>
    <cellStyle name="Normal 9 7 2 2 3 2" xfId="13292" xr:uid="{00000000-0005-0000-0000-000011CA0000}"/>
    <cellStyle name="Normal 9 7 2 2 3 2 2" xfId="30645" xr:uid="{00000000-0005-0000-0000-000012CA0000}"/>
    <cellStyle name="Normal 9 7 2 2 3 2 3" xfId="47991" xr:uid="{00000000-0005-0000-0000-000013CA0000}"/>
    <cellStyle name="Normal 9 7 2 2 3 3" xfId="21972" xr:uid="{00000000-0005-0000-0000-000014CA0000}"/>
    <cellStyle name="Normal 9 7 2 2 3 4" xfId="39318" xr:uid="{00000000-0005-0000-0000-000015CA0000}"/>
    <cellStyle name="Normal 9 7 2 2 4" xfId="11479" xr:uid="{00000000-0005-0000-0000-000016CA0000}"/>
    <cellStyle name="Normal 9 7 2 2 4 2" xfId="28832" xr:uid="{00000000-0005-0000-0000-000017CA0000}"/>
    <cellStyle name="Normal 9 7 2 2 4 3" xfId="46178" xr:uid="{00000000-0005-0000-0000-000018CA0000}"/>
    <cellStyle name="Normal 9 7 2 2 5" xfId="20159" xr:uid="{00000000-0005-0000-0000-000019CA0000}"/>
    <cellStyle name="Normal 9 7 2 2 6" xfId="37505" xr:uid="{00000000-0005-0000-0000-00001ACA0000}"/>
    <cellStyle name="Normal 9 7 2 3" xfId="1728" xr:uid="{00000000-0005-0000-0000-00001BCA0000}"/>
    <cellStyle name="Normal 9 7 2 3 2" xfId="7510" xr:uid="{00000000-0005-0000-0000-00001CCA0000}"/>
    <cellStyle name="Normal 9 7 2 3 2 2" xfId="16183" xr:uid="{00000000-0005-0000-0000-00001DCA0000}"/>
    <cellStyle name="Normal 9 7 2 3 2 2 2" xfId="33536" xr:uid="{00000000-0005-0000-0000-00001ECA0000}"/>
    <cellStyle name="Normal 9 7 2 3 2 2 3" xfId="50882" xr:uid="{00000000-0005-0000-0000-00001FCA0000}"/>
    <cellStyle name="Normal 9 7 2 3 2 3" xfId="24863" xr:uid="{00000000-0005-0000-0000-000020CA0000}"/>
    <cellStyle name="Normal 9 7 2 3 2 4" xfId="42209" xr:uid="{00000000-0005-0000-0000-000021CA0000}"/>
    <cellStyle name="Normal 9 7 2 3 3" xfId="5354" xr:uid="{00000000-0005-0000-0000-000022CA0000}"/>
    <cellStyle name="Normal 9 7 2 3 3 2" xfId="14027" xr:uid="{00000000-0005-0000-0000-000023CA0000}"/>
    <cellStyle name="Normal 9 7 2 3 3 2 2" xfId="31380" xr:uid="{00000000-0005-0000-0000-000024CA0000}"/>
    <cellStyle name="Normal 9 7 2 3 3 2 3" xfId="48726" xr:uid="{00000000-0005-0000-0000-000025CA0000}"/>
    <cellStyle name="Normal 9 7 2 3 3 3" xfId="22707" xr:uid="{00000000-0005-0000-0000-000026CA0000}"/>
    <cellStyle name="Normal 9 7 2 3 3 4" xfId="40053" xr:uid="{00000000-0005-0000-0000-000027CA0000}"/>
    <cellStyle name="Normal 9 7 2 3 4" xfId="10401" xr:uid="{00000000-0005-0000-0000-000028CA0000}"/>
    <cellStyle name="Normal 9 7 2 3 4 2" xfId="27754" xr:uid="{00000000-0005-0000-0000-000029CA0000}"/>
    <cellStyle name="Normal 9 7 2 3 4 3" xfId="45100" xr:uid="{00000000-0005-0000-0000-00002ACA0000}"/>
    <cellStyle name="Normal 9 7 2 3 5" xfId="19081" xr:uid="{00000000-0005-0000-0000-00002BCA0000}"/>
    <cellStyle name="Normal 9 7 2 3 6" xfId="36427" xr:uid="{00000000-0005-0000-0000-00002CCA0000}"/>
    <cellStyle name="Normal 9 7 2 4" xfId="6775" xr:uid="{00000000-0005-0000-0000-00002DCA0000}"/>
    <cellStyle name="Normal 9 7 2 4 2" xfId="15448" xr:uid="{00000000-0005-0000-0000-00002ECA0000}"/>
    <cellStyle name="Normal 9 7 2 4 2 2" xfId="32801" xr:uid="{00000000-0005-0000-0000-00002FCA0000}"/>
    <cellStyle name="Normal 9 7 2 4 2 3" xfId="50147" xr:uid="{00000000-0005-0000-0000-000030CA0000}"/>
    <cellStyle name="Normal 9 7 2 4 3" xfId="24128" xr:uid="{00000000-0005-0000-0000-000031CA0000}"/>
    <cellStyle name="Normal 9 7 2 4 4" xfId="41474" xr:uid="{00000000-0005-0000-0000-000032CA0000}"/>
    <cellStyle name="Normal 9 7 2 5" xfId="3541" xr:uid="{00000000-0005-0000-0000-000033CA0000}"/>
    <cellStyle name="Normal 9 7 2 5 2" xfId="12214" xr:uid="{00000000-0005-0000-0000-000034CA0000}"/>
    <cellStyle name="Normal 9 7 2 5 2 2" xfId="29567" xr:uid="{00000000-0005-0000-0000-000035CA0000}"/>
    <cellStyle name="Normal 9 7 2 5 2 3" xfId="46913" xr:uid="{00000000-0005-0000-0000-000036CA0000}"/>
    <cellStyle name="Normal 9 7 2 5 3" xfId="20894" xr:uid="{00000000-0005-0000-0000-000037CA0000}"/>
    <cellStyle name="Normal 9 7 2 5 4" xfId="38240" xr:uid="{00000000-0005-0000-0000-000038CA0000}"/>
    <cellStyle name="Normal 9 7 2 6" xfId="9666" xr:uid="{00000000-0005-0000-0000-000039CA0000}"/>
    <cellStyle name="Normal 9 7 2 6 2" xfId="27019" xr:uid="{00000000-0005-0000-0000-00003ACA0000}"/>
    <cellStyle name="Normal 9 7 2 6 3" xfId="44365" xr:uid="{00000000-0005-0000-0000-00003BCA0000}"/>
    <cellStyle name="Normal 9 7 2 7" xfId="18346" xr:uid="{00000000-0005-0000-0000-00003CCA0000}"/>
    <cellStyle name="Normal 9 7 2 8" xfId="35692" xr:uid="{00000000-0005-0000-0000-00003DCA0000}"/>
    <cellStyle name="Normal 9 7 3" xfId="503" xr:uid="{00000000-0005-0000-0000-00003ECA0000}"/>
    <cellStyle name="Normal 9 7 3 2" xfId="2316" xr:uid="{00000000-0005-0000-0000-00003FCA0000}"/>
    <cellStyle name="Normal 9 7 3 2 2" xfId="8098" xr:uid="{00000000-0005-0000-0000-000040CA0000}"/>
    <cellStyle name="Normal 9 7 3 2 2 2" xfId="16771" xr:uid="{00000000-0005-0000-0000-000041CA0000}"/>
    <cellStyle name="Normal 9 7 3 2 2 2 2" xfId="34124" xr:uid="{00000000-0005-0000-0000-000042CA0000}"/>
    <cellStyle name="Normal 9 7 3 2 2 2 3" xfId="51470" xr:uid="{00000000-0005-0000-0000-000043CA0000}"/>
    <cellStyle name="Normal 9 7 3 2 2 3" xfId="25451" xr:uid="{00000000-0005-0000-0000-000044CA0000}"/>
    <cellStyle name="Normal 9 7 3 2 2 4" xfId="42797" xr:uid="{00000000-0005-0000-0000-000045CA0000}"/>
    <cellStyle name="Normal 9 7 3 2 3" xfId="5599" xr:uid="{00000000-0005-0000-0000-000046CA0000}"/>
    <cellStyle name="Normal 9 7 3 2 3 2" xfId="14272" xr:uid="{00000000-0005-0000-0000-000047CA0000}"/>
    <cellStyle name="Normal 9 7 3 2 3 2 2" xfId="31625" xr:uid="{00000000-0005-0000-0000-000048CA0000}"/>
    <cellStyle name="Normal 9 7 3 2 3 2 3" xfId="48971" xr:uid="{00000000-0005-0000-0000-000049CA0000}"/>
    <cellStyle name="Normal 9 7 3 2 3 3" xfId="22952" xr:uid="{00000000-0005-0000-0000-00004ACA0000}"/>
    <cellStyle name="Normal 9 7 3 2 3 4" xfId="40298" xr:uid="{00000000-0005-0000-0000-00004BCA0000}"/>
    <cellStyle name="Normal 9 7 3 2 4" xfId="10989" xr:uid="{00000000-0005-0000-0000-00004CCA0000}"/>
    <cellStyle name="Normal 9 7 3 2 4 2" xfId="28342" xr:uid="{00000000-0005-0000-0000-00004DCA0000}"/>
    <cellStyle name="Normal 9 7 3 2 4 3" xfId="45688" xr:uid="{00000000-0005-0000-0000-00004ECA0000}"/>
    <cellStyle name="Normal 9 7 3 2 5" xfId="19669" xr:uid="{00000000-0005-0000-0000-00004FCA0000}"/>
    <cellStyle name="Normal 9 7 3 2 6" xfId="37015" xr:uid="{00000000-0005-0000-0000-000050CA0000}"/>
    <cellStyle name="Normal 9 7 3 3" xfId="6285" xr:uid="{00000000-0005-0000-0000-000051CA0000}"/>
    <cellStyle name="Normal 9 7 3 3 2" xfId="14958" xr:uid="{00000000-0005-0000-0000-000052CA0000}"/>
    <cellStyle name="Normal 9 7 3 3 2 2" xfId="32311" xr:uid="{00000000-0005-0000-0000-000053CA0000}"/>
    <cellStyle name="Normal 9 7 3 3 2 3" xfId="49657" xr:uid="{00000000-0005-0000-0000-000054CA0000}"/>
    <cellStyle name="Normal 9 7 3 3 3" xfId="23638" xr:uid="{00000000-0005-0000-0000-000055CA0000}"/>
    <cellStyle name="Normal 9 7 3 3 4" xfId="40984" xr:uid="{00000000-0005-0000-0000-000056CA0000}"/>
    <cellStyle name="Normal 9 7 3 4" xfId="4129" xr:uid="{00000000-0005-0000-0000-000057CA0000}"/>
    <cellStyle name="Normal 9 7 3 4 2" xfId="12802" xr:uid="{00000000-0005-0000-0000-000058CA0000}"/>
    <cellStyle name="Normal 9 7 3 4 2 2" xfId="30155" xr:uid="{00000000-0005-0000-0000-000059CA0000}"/>
    <cellStyle name="Normal 9 7 3 4 2 3" xfId="47501" xr:uid="{00000000-0005-0000-0000-00005ACA0000}"/>
    <cellStyle name="Normal 9 7 3 4 3" xfId="21482" xr:uid="{00000000-0005-0000-0000-00005BCA0000}"/>
    <cellStyle name="Normal 9 7 3 4 4" xfId="38828" xr:uid="{00000000-0005-0000-0000-00005CCA0000}"/>
    <cellStyle name="Normal 9 7 3 5" xfId="9176" xr:uid="{00000000-0005-0000-0000-00005DCA0000}"/>
    <cellStyle name="Normal 9 7 3 5 2" xfId="26529" xr:uid="{00000000-0005-0000-0000-00005ECA0000}"/>
    <cellStyle name="Normal 9 7 3 5 3" xfId="43875" xr:uid="{00000000-0005-0000-0000-00005FCA0000}"/>
    <cellStyle name="Normal 9 7 3 6" xfId="17856" xr:uid="{00000000-0005-0000-0000-000060CA0000}"/>
    <cellStyle name="Normal 9 7 3 7" xfId="35202" xr:uid="{00000000-0005-0000-0000-000061CA0000}"/>
    <cellStyle name="Normal 9 7 4" xfId="2071" xr:uid="{00000000-0005-0000-0000-000062CA0000}"/>
    <cellStyle name="Normal 9 7 4 2" xfId="7853" xr:uid="{00000000-0005-0000-0000-000063CA0000}"/>
    <cellStyle name="Normal 9 7 4 2 2" xfId="16526" xr:uid="{00000000-0005-0000-0000-000064CA0000}"/>
    <cellStyle name="Normal 9 7 4 2 2 2" xfId="33879" xr:uid="{00000000-0005-0000-0000-000065CA0000}"/>
    <cellStyle name="Normal 9 7 4 2 2 3" xfId="51225" xr:uid="{00000000-0005-0000-0000-000066CA0000}"/>
    <cellStyle name="Normal 9 7 4 2 3" xfId="25206" xr:uid="{00000000-0005-0000-0000-000067CA0000}"/>
    <cellStyle name="Normal 9 7 4 2 4" xfId="42552" xr:uid="{00000000-0005-0000-0000-000068CA0000}"/>
    <cellStyle name="Normal 9 7 4 3" xfId="3884" xr:uid="{00000000-0005-0000-0000-000069CA0000}"/>
    <cellStyle name="Normal 9 7 4 3 2" xfId="12557" xr:uid="{00000000-0005-0000-0000-00006ACA0000}"/>
    <cellStyle name="Normal 9 7 4 3 2 2" xfId="29910" xr:uid="{00000000-0005-0000-0000-00006BCA0000}"/>
    <cellStyle name="Normal 9 7 4 3 2 3" xfId="47256" xr:uid="{00000000-0005-0000-0000-00006CCA0000}"/>
    <cellStyle name="Normal 9 7 4 3 3" xfId="21237" xr:uid="{00000000-0005-0000-0000-00006DCA0000}"/>
    <cellStyle name="Normal 9 7 4 3 4" xfId="38583" xr:uid="{00000000-0005-0000-0000-00006ECA0000}"/>
    <cellStyle name="Normal 9 7 4 4" xfId="10744" xr:uid="{00000000-0005-0000-0000-00006FCA0000}"/>
    <cellStyle name="Normal 9 7 4 4 2" xfId="28097" xr:uid="{00000000-0005-0000-0000-000070CA0000}"/>
    <cellStyle name="Normal 9 7 4 4 3" xfId="45443" xr:uid="{00000000-0005-0000-0000-000071CA0000}"/>
    <cellStyle name="Normal 9 7 4 5" xfId="19424" xr:uid="{00000000-0005-0000-0000-000072CA0000}"/>
    <cellStyle name="Normal 9 7 4 6" xfId="36770" xr:uid="{00000000-0005-0000-0000-000073CA0000}"/>
    <cellStyle name="Normal 9 7 5" xfId="1238" xr:uid="{00000000-0005-0000-0000-000074CA0000}"/>
    <cellStyle name="Normal 9 7 5 2" xfId="7020" xr:uid="{00000000-0005-0000-0000-000075CA0000}"/>
    <cellStyle name="Normal 9 7 5 2 2" xfId="15693" xr:uid="{00000000-0005-0000-0000-000076CA0000}"/>
    <cellStyle name="Normal 9 7 5 2 2 2" xfId="33046" xr:uid="{00000000-0005-0000-0000-000077CA0000}"/>
    <cellStyle name="Normal 9 7 5 2 2 3" xfId="50392" xr:uid="{00000000-0005-0000-0000-000078CA0000}"/>
    <cellStyle name="Normal 9 7 5 2 3" xfId="24373" xr:uid="{00000000-0005-0000-0000-000079CA0000}"/>
    <cellStyle name="Normal 9 7 5 2 4" xfId="41719" xr:uid="{00000000-0005-0000-0000-00007ACA0000}"/>
    <cellStyle name="Normal 9 7 5 3" xfId="4864" xr:uid="{00000000-0005-0000-0000-00007BCA0000}"/>
    <cellStyle name="Normal 9 7 5 3 2" xfId="13537" xr:uid="{00000000-0005-0000-0000-00007CCA0000}"/>
    <cellStyle name="Normal 9 7 5 3 2 2" xfId="30890" xr:uid="{00000000-0005-0000-0000-00007DCA0000}"/>
    <cellStyle name="Normal 9 7 5 3 2 3" xfId="48236" xr:uid="{00000000-0005-0000-0000-00007ECA0000}"/>
    <cellStyle name="Normal 9 7 5 3 3" xfId="22217" xr:uid="{00000000-0005-0000-0000-00007FCA0000}"/>
    <cellStyle name="Normal 9 7 5 3 4" xfId="39563" xr:uid="{00000000-0005-0000-0000-000080CA0000}"/>
    <cellStyle name="Normal 9 7 5 4" xfId="9911" xr:uid="{00000000-0005-0000-0000-000081CA0000}"/>
    <cellStyle name="Normal 9 7 5 4 2" xfId="27264" xr:uid="{00000000-0005-0000-0000-000082CA0000}"/>
    <cellStyle name="Normal 9 7 5 4 3" xfId="44610" xr:uid="{00000000-0005-0000-0000-000083CA0000}"/>
    <cellStyle name="Normal 9 7 5 5" xfId="18591" xr:uid="{00000000-0005-0000-0000-000084CA0000}"/>
    <cellStyle name="Normal 9 7 5 6" xfId="35937" xr:uid="{00000000-0005-0000-0000-000085CA0000}"/>
    <cellStyle name="Normal 9 7 6" xfId="6040" xr:uid="{00000000-0005-0000-0000-000086CA0000}"/>
    <cellStyle name="Normal 9 7 6 2" xfId="14713" xr:uid="{00000000-0005-0000-0000-000087CA0000}"/>
    <cellStyle name="Normal 9 7 6 2 2" xfId="32066" xr:uid="{00000000-0005-0000-0000-000088CA0000}"/>
    <cellStyle name="Normal 9 7 6 2 3" xfId="49412" xr:uid="{00000000-0005-0000-0000-000089CA0000}"/>
    <cellStyle name="Normal 9 7 6 3" xfId="23393" xr:uid="{00000000-0005-0000-0000-00008ACA0000}"/>
    <cellStyle name="Normal 9 7 6 4" xfId="40739" xr:uid="{00000000-0005-0000-0000-00008BCA0000}"/>
    <cellStyle name="Normal 9 7 7" xfId="3051" xr:uid="{00000000-0005-0000-0000-00008CCA0000}"/>
    <cellStyle name="Normal 9 7 7 2" xfId="11724" xr:uid="{00000000-0005-0000-0000-00008DCA0000}"/>
    <cellStyle name="Normal 9 7 7 2 2" xfId="29077" xr:uid="{00000000-0005-0000-0000-00008ECA0000}"/>
    <cellStyle name="Normal 9 7 7 2 3" xfId="46423" xr:uid="{00000000-0005-0000-0000-00008FCA0000}"/>
    <cellStyle name="Normal 9 7 7 3" xfId="20404" xr:uid="{00000000-0005-0000-0000-000090CA0000}"/>
    <cellStyle name="Normal 9 7 7 4" xfId="37750" xr:uid="{00000000-0005-0000-0000-000091CA0000}"/>
    <cellStyle name="Normal 9 7 8" xfId="8931" xr:uid="{00000000-0005-0000-0000-000092CA0000}"/>
    <cellStyle name="Normal 9 7 8 2" xfId="26284" xr:uid="{00000000-0005-0000-0000-000093CA0000}"/>
    <cellStyle name="Normal 9 7 8 3" xfId="43630" xr:uid="{00000000-0005-0000-0000-000094CA0000}"/>
    <cellStyle name="Normal 9 7 9" xfId="17611" xr:uid="{00000000-0005-0000-0000-000095CA0000}"/>
    <cellStyle name="Normal 9 8" xfId="111" xr:uid="{00000000-0005-0000-0000-000096CA0000}"/>
    <cellStyle name="Normal 9 8 10" xfId="34810" xr:uid="{00000000-0005-0000-0000-000097CA0000}"/>
    <cellStyle name="Normal 9 8 2" xfId="846" xr:uid="{00000000-0005-0000-0000-000098CA0000}"/>
    <cellStyle name="Normal 9 8 2 2" xfId="2659" xr:uid="{00000000-0005-0000-0000-000099CA0000}"/>
    <cellStyle name="Normal 9 8 2 2 2" xfId="8441" xr:uid="{00000000-0005-0000-0000-00009ACA0000}"/>
    <cellStyle name="Normal 9 8 2 2 2 2" xfId="17114" xr:uid="{00000000-0005-0000-0000-00009BCA0000}"/>
    <cellStyle name="Normal 9 8 2 2 2 2 2" xfId="34467" xr:uid="{00000000-0005-0000-0000-00009CCA0000}"/>
    <cellStyle name="Normal 9 8 2 2 2 2 3" xfId="51813" xr:uid="{00000000-0005-0000-0000-00009DCA0000}"/>
    <cellStyle name="Normal 9 8 2 2 2 3" xfId="25794" xr:uid="{00000000-0005-0000-0000-00009ECA0000}"/>
    <cellStyle name="Normal 9 8 2 2 2 4" xfId="43140" xr:uid="{00000000-0005-0000-0000-00009FCA0000}"/>
    <cellStyle name="Normal 9 8 2 2 3" xfId="4472" xr:uid="{00000000-0005-0000-0000-0000A0CA0000}"/>
    <cellStyle name="Normal 9 8 2 2 3 2" xfId="13145" xr:uid="{00000000-0005-0000-0000-0000A1CA0000}"/>
    <cellStyle name="Normal 9 8 2 2 3 2 2" xfId="30498" xr:uid="{00000000-0005-0000-0000-0000A2CA0000}"/>
    <cellStyle name="Normal 9 8 2 2 3 2 3" xfId="47844" xr:uid="{00000000-0005-0000-0000-0000A3CA0000}"/>
    <cellStyle name="Normal 9 8 2 2 3 3" xfId="21825" xr:uid="{00000000-0005-0000-0000-0000A4CA0000}"/>
    <cellStyle name="Normal 9 8 2 2 3 4" xfId="39171" xr:uid="{00000000-0005-0000-0000-0000A5CA0000}"/>
    <cellStyle name="Normal 9 8 2 2 4" xfId="11332" xr:uid="{00000000-0005-0000-0000-0000A6CA0000}"/>
    <cellStyle name="Normal 9 8 2 2 4 2" xfId="28685" xr:uid="{00000000-0005-0000-0000-0000A7CA0000}"/>
    <cellStyle name="Normal 9 8 2 2 4 3" xfId="46031" xr:uid="{00000000-0005-0000-0000-0000A8CA0000}"/>
    <cellStyle name="Normal 9 8 2 2 5" xfId="20012" xr:uid="{00000000-0005-0000-0000-0000A9CA0000}"/>
    <cellStyle name="Normal 9 8 2 2 6" xfId="37358" xr:uid="{00000000-0005-0000-0000-0000AACA0000}"/>
    <cellStyle name="Normal 9 8 2 3" xfId="1581" xr:uid="{00000000-0005-0000-0000-0000ABCA0000}"/>
    <cellStyle name="Normal 9 8 2 3 2" xfId="7363" xr:uid="{00000000-0005-0000-0000-0000ACCA0000}"/>
    <cellStyle name="Normal 9 8 2 3 2 2" xfId="16036" xr:uid="{00000000-0005-0000-0000-0000ADCA0000}"/>
    <cellStyle name="Normal 9 8 2 3 2 2 2" xfId="33389" xr:uid="{00000000-0005-0000-0000-0000AECA0000}"/>
    <cellStyle name="Normal 9 8 2 3 2 2 3" xfId="50735" xr:uid="{00000000-0005-0000-0000-0000AFCA0000}"/>
    <cellStyle name="Normal 9 8 2 3 2 3" xfId="24716" xr:uid="{00000000-0005-0000-0000-0000B0CA0000}"/>
    <cellStyle name="Normal 9 8 2 3 2 4" xfId="42062" xr:uid="{00000000-0005-0000-0000-0000B1CA0000}"/>
    <cellStyle name="Normal 9 8 2 3 3" xfId="5207" xr:uid="{00000000-0005-0000-0000-0000B2CA0000}"/>
    <cellStyle name="Normal 9 8 2 3 3 2" xfId="13880" xr:uid="{00000000-0005-0000-0000-0000B3CA0000}"/>
    <cellStyle name="Normal 9 8 2 3 3 2 2" xfId="31233" xr:uid="{00000000-0005-0000-0000-0000B4CA0000}"/>
    <cellStyle name="Normal 9 8 2 3 3 2 3" xfId="48579" xr:uid="{00000000-0005-0000-0000-0000B5CA0000}"/>
    <cellStyle name="Normal 9 8 2 3 3 3" xfId="22560" xr:uid="{00000000-0005-0000-0000-0000B6CA0000}"/>
    <cellStyle name="Normal 9 8 2 3 3 4" xfId="39906" xr:uid="{00000000-0005-0000-0000-0000B7CA0000}"/>
    <cellStyle name="Normal 9 8 2 3 4" xfId="10254" xr:uid="{00000000-0005-0000-0000-0000B8CA0000}"/>
    <cellStyle name="Normal 9 8 2 3 4 2" xfId="27607" xr:uid="{00000000-0005-0000-0000-0000B9CA0000}"/>
    <cellStyle name="Normal 9 8 2 3 4 3" xfId="44953" xr:uid="{00000000-0005-0000-0000-0000BACA0000}"/>
    <cellStyle name="Normal 9 8 2 3 5" xfId="18934" xr:uid="{00000000-0005-0000-0000-0000BBCA0000}"/>
    <cellStyle name="Normal 9 8 2 3 6" xfId="36280" xr:uid="{00000000-0005-0000-0000-0000BCCA0000}"/>
    <cellStyle name="Normal 9 8 2 4" xfId="6628" xr:uid="{00000000-0005-0000-0000-0000BDCA0000}"/>
    <cellStyle name="Normal 9 8 2 4 2" xfId="15301" xr:uid="{00000000-0005-0000-0000-0000BECA0000}"/>
    <cellStyle name="Normal 9 8 2 4 2 2" xfId="32654" xr:uid="{00000000-0005-0000-0000-0000BFCA0000}"/>
    <cellStyle name="Normal 9 8 2 4 2 3" xfId="50000" xr:uid="{00000000-0005-0000-0000-0000C0CA0000}"/>
    <cellStyle name="Normal 9 8 2 4 3" xfId="23981" xr:uid="{00000000-0005-0000-0000-0000C1CA0000}"/>
    <cellStyle name="Normal 9 8 2 4 4" xfId="41327" xr:uid="{00000000-0005-0000-0000-0000C2CA0000}"/>
    <cellStyle name="Normal 9 8 2 5" xfId="3394" xr:uid="{00000000-0005-0000-0000-0000C3CA0000}"/>
    <cellStyle name="Normal 9 8 2 5 2" xfId="12067" xr:uid="{00000000-0005-0000-0000-0000C4CA0000}"/>
    <cellStyle name="Normal 9 8 2 5 2 2" xfId="29420" xr:uid="{00000000-0005-0000-0000-0000C5CA0000}"/>
    <cellStyle name="Normal 9 8 2 5 2 3" xfId="46766" xr:uid="{00000000-0005-0000-0000-0000C6CA0000}"/>
    <cellStyle name="Normal 9 8 2 5 3" xfId="20747" xr:uid="{00000000-0005-0000-0000-0000C7CA0000}"/>
    <cellStyle name="Normal 9 8 2 5 4" xfId="38093" xr:uid="{00000000-0005-0000-0000-0000C8CA0000}"/>
    <cellStyle name="Normal 9 8 2 6" xfId="9519" xr:uid="{00000000-0005-0000-0000-0000C9CA0000}"/>
    <cellStyle name="Normal 9 8 2 6 2" xfId="26872" xr:uid="{00000000-0005-0000-0000-0000CACA0000}"/>
    <cellStyle name="Normal 9 8 2 6 3" xfId="44218" xr:uid="{00000000-0005-0000-0000-0000CBCA0000}"/>
    <cellStyle name="Normal 9 8 2 7" xfId="18199" xr:uid="{00000000-0005-0000-0000-0000CCCA0000}"/>
    <cellStyle name="Normal 9 8 2 8" xfId="35545" xr:uid="{00000000-0005-0000-0000-0000CDCA0000}"/>
    <cellStyle name="Normal 9 8 3" xfId="601" xr:uid="{00000000-0005-0000-0000-0000CECA0000}"/>
    <cellStyle name="Normal 9 8 3 2" xfId="2414" xr:uid="{00000000-0005-0000-0000-0000CFCA0000}"/>
    <cellStyle name="Normal 9 8 3 2 2" xfId="8196" xr:uid="{00000000-0005-0000-0000-0000D0CA0000}"/>
    <cellStyle name="Normal 9 8 3 2 2 2" xfId="16869" xr:uid="{00000000-0005-0000-0000-0000D1CA0000}"/>
    <cellStyle name="Normal 9 8 3 2 2 2 2" xfId="34222" xr:uid="{00000000-0005-0000-0000-0000D2CA0000}"/>
    <cellStyle name="Normal 9 8 3 2 2 2 3" xfId="51568" xr:uid="{00000000-0005-0000-0000-0000D3CA0000}"/>
    <cellStyle name="Normal 9 8 3 2 2 3" xfId="25549" xr:uid="{00000000-0005-0000-0000-0000D4CA0000}"/>
    <cellStyle name="Normal 9 8 3 2 2 4" xfId="42895" xr:uid="{00000000-0005-0000-0000-0000D5CA0000}"/>
    <cellStyle name="Normal 9 8 3 2 3" xfId="5697" xr:uid="{00000000-0005-0000-0000-0000D6CA0000}"/>
    <cellStyle name="Normal 9 8 3 2 3 2" xfId="14370" xr:uid="{00000000-0005-0000-0000-0000D7CA0000}"/>
    <cellStyle name="Normal 9 8 3 2 3 2 2" xfId="31723" xr:uid="{00000000-0005-0000-0000-0000D8CA0000}"/>
    <cellStyle name="Normal 9 8 3 2 3 2 3" xfId="49069" xr:uid="{00000000-0005-0000-0000-0000D9CA0000}"/>
    <cellStyle name="Normal 9 8 3 2 3 3" xfId="23050" xr:uid="{00000000-0005-0000-0000-0000DACA0000}"/>
    <cellStyle name="Normal 9 8 3 2 3 4" xfId="40396" xr:uid="{00000000-0005-0000-0000-0000DBCA0000}"/>
    <cellStyle name="Normal 9 8 3 2 4" xfId="11087" xr:uid="{00000000-0005-0000-0000-0000DCCA0000}"/>
    <cellStyle name="Normal 9 8 3 2 4 2" xfId="28440" xr:uid="{00000000-0005-0000-0000-0000DDCA0000}"/>
    <cellStyle name="Normal 9 8 3 2 4 3" xfId="45786" xr:uid="{00000000-0005-0000-0000-0000DECA0000}"/>
    <cellStyle name="Normal 9 8 3 2 5" xfId="19767" xr:uid="{00000000-0005-0000-0000-0000DFCA0000}"/>
    <cellStyle name="Normal 9 8 3 2 6" xfId="37113" xr:uid="{00000000-0005-0000-0000-0000E0CA0000}"/>
    <cellStyle name="Normal 9 8 3 3" xfId="6383" xr:uid="{00000000-0005-0000-0000-0000E1CA0000}"/>
    <cellStyle name="Normal 9 8 3 3 2" xfId="15056" xr:uid="{00000000-0005-0000-0000-0000E2CA0000}"/>
    <cellStyle name="Normal 9 8 3 3 2 2" xfId="32409" xr:uid="{00000000-0005-0000-0000-0000E3CA0000}"/>
    <cellStyle name="Normal 9 8 3 3 2 3" xfId="49755" xr:uid="{00000000-0005-0000-0000-0000E4CA0000}"/>
    <cellStyle name="Normal 9 8 3 3 3" xfId="23736" xr:uid="{00000000-0005-0000-0000-0000E5CA0000}"/>
    <cellStyle name="Normal 9 8 3 3 4" xfId="41082" xr:uid="{00000000-0005-0000-0000-0000E6CA0000}"/>
    <cellStyle name="Normal 9 8 3 4" xfId="4227" xr:uid="{00000000-0005-0000-0000-0000E7CA0000}"/>
    <cellStyle name="Normal 9 8 3 4 2" xfId="12900" xr:uid="{00000000-0005-0000-0000-0000E8CA0000}"/>
    <cellStyle name="Normal 9 8 3 4 2 2" xfId="30253" xr:uid="{00000000-0005-0000-0000-0000E9CA0000}"/>
    <cellStyle name="Normal 9 8 3 4 2 3" xfId="47599" xr:uid="{00000000-0005-0000-0000-0000EACA0000}"/>
    <cellStyle name="Normal 9 8 3 4 3" xfId="21580" xr:uid="{00000000-0005-0000-0000-0000EBCA0000}"/>
    <cellStyle name="Normal 9 8 3 4 4" xfId="38926" xr:uid="{00000000-0005-0000-0000-0000ECCA0000}"/>
    <cellStyle name="Normal 9 8 3 5" xfId="9274" xr:uid="{00000000-0005-0000-0000-0000EDCA0000}"/>
    <cellStyle name="Normal 9 8 3 5 2" xfId="26627" xr:uid="{00000000-0005-0000-0000-0000EECA0000}"/>
    <cellStyle name="Normal 9 8 3 5 3" xfId="43973" xr:uid="{00000000-0005-0000-0000-0000EFCA0000}"/>
    <cellStyle name="Normal 9 8 3 6" xfId="17954" xr:uid="{00000000-0005-0000-0000-0000F0CA0000}"/>
    <cellStyle name="Normal 9 8 3 7" xfId="35300" xr:uid="{00000000-0005-0000-0000-0000F1CA0000}"/>
    <cellStyle name="Normal 9 8 4" xfId="1924" xr:uid="{00000000-0005-0000-0000-0000F2CA0000}"/>
    <cellStyle name="Normal 9 8 4 2" xfId="7706" xr:uid="{00000000-0005-0000-0000-0000F3CA0000}"/>
    <cellStyle name="Normal 9 8 4 2 2" xfId="16379" xr:uid="{00000000-0005-0000-0000-0000F4CA0000}"/>
    <cellStyle name="Normal 9 8 4 2 2 2" xfId="33732" xr:uid="{00000000-0005-0000-0000-0000F5CA0000}"/>
    <cellStyle name="Normal 9 8 4 2 2 3" xfId="51078" xr:uid="{00000000-0005-0000-0000-0000F6CA0000}"/>
    <cellStyle name="Normal 9 8 4 2 3" xfId="25059" xr:uid="{00000000-0005-0000-0000-0000F7CA0000}"/>
    <cellStyle name="Normal 9 8 4 2 4" xfId="42405" xr:uid="{00000000-0005-0000-0000-0000F8CA0000}"/>
    <cellStyle name="Normal 9 8 4 3" xfId="3737" xr:uid="{00000000-0005-0000-0000-0000F9CA0000}"/>
    <cellStyle name="Normal 9 8 4 3 2" xfId="12410" xr:uid="{00000000-0005-0000-0000-0000FACA0000}"/>
    <cellStyle name="Normal 9 8 4 3 2 2" xfId="29763" xr:uid="{00000000-0005-0000-0000-0000FBCA0000}"/>
    <cellStyle name="Normal 9 8 4 3 2 3" xfId="47109" xr:uid="{00000000-0005-0000-0000-0000FCCA0000}"/>
    <cellStyle name="Normal 9 8 4 3 3" xfId="21090" xr:uid="{00000000-0005-0000-0000-0000FDCA0000}"/>
    <cellStyle name="Normal 9 8 4 3 4" xfId="38436" xr:uid="{00000000-0005-0000-0000-0000FECA0000}"/>
    <cellStyle name="Normal 9 8 4 4" xfId="10597" xr:uid="{00000000-0005-0000-0000-0000FFCA0000}"/>
    <cellStyle name="Normal 9 8 4 4 2" xfId="27950" xr:uid="{00000000-0005-0000-0000-000000CB0000}"/>
    <cellStyle name="Normal 9 8 4 4 3" xfId="45296" xr:uid="{00000000-0005-0000-0000-000001CB0000}"/>
    <cellStyle name="Normal 9 8 4 5" xfId="19277" xr:uid="{00000000-0005-0000-0000-000002CB0000}"/>
    <cellStyle name="Normal 9 8 4 6" xfId="36623" xr:uid="{00000000-0005-0000-0000-000003CB0000}"/>
    <cellStyle name="Normal 9 8 5" xfId="1336" xr:uid="{00000000-0005-0000-0000-000004CB0000}"/>
    <cellStyle name="Normal 9 8 5 2" xfId="7118" xr:uid="{00000000-0005-0000-0000-000005CB0000}"/>
    <cellStyle name="Normal 9 8 5 2 2" xfId="15791" xr:uid="{00000000-0005-0000-0000-000006CB0000}"/>
    <cellStyle name="Normal 9 8 5 2 2 2" xfId="33144" xr:uid="{00000000-0005-0000-0000-000007CB0000}"/>
    <cellStyle name="Normal 9 8 5 2 2 3" xfId="50490" xr:uid="{00000000-0005-0000-0000-000008CB0000}"/>
    <cellStyle name="Normal 9 8 5 2 3" xfId="24471" xr:uid="{00000000-0005-0000-0000-000009CB0000}"/>
    <cellStyle name="Normal 9 8 5 2 4" xfId="41817" xr:uid="{00000000-0005-0000-0000-00000ACB0000}"/>
    <cellStyle name="Normal 9 8 5 3" xfId="4962" xr:uid="{00000000-0005-0000-0000-00000BCB0000}"/>
    <cellStyle name="Normal 9 8 5 3 2" xfId="13635" xr:uid="{00000000-0005-0000-0000-00000CCB0000}"/>
    <cellStyle name="Normal 9 8 5 3 2 2" xfId="30988" xr:uid="{00000000-0005-0000-0000-00000DCB0000}"/>
    <cellStyle name="Normal 9 8 5 3 2 3" xfId="48334" xr:uid="{00000000-0005-0000-0000-00000ECB0000}"/>
    <cellStyle name="Normal 9 8 5 3 3" xfId="22315" xr:uid="{00000000-0005-0000-0000-00000FCB0000}"/>
    <cellStyle name="Normal 9 8 5 3 4" xfId="39661" xr:uid="{00000000-0005-0000-0000-000010CB0000}"/>
    <cellStyle name="Normal 9 8 5 4" xfId="10009" xr:uid="{00000000-0005-0000-0000-000011CB0000}"/>
    <cellStyle name="Normal 9 8 5 4 2" xfId="27362" xr:uid="{00000000-0005-0000-0000-000012CB0000}"/>
    <cellStyle name="Normal 9 8 5 4 3" xfId="44708" xr:uid="{00000000-0005-0000-0000-000013CB0000}"/>
    <cellStyle name="Normal 9 8 5 5" xfId="18689" xr:uid="{00000000-0005-0000-0000-000014CB0000}"/>
    <cellStyle name="Normal 9 8 5 6" xfId="36035" xr:uid="{00000000-0005-0000-0000-000015CB0000}"/>
    <cellStyle name="Normal 9 8 6" xfId="5893" xr:uid="{00000000-0005-0000-0000-000016CB0000}"/>
    <cellStyle name="Normal 9 8 6 2" xfId="14566" xr:uid="{00000000-0005-0000-0000-000017CB0000}"/>
    <cellStyle name="Normal 9 8 6 2 2" xfId="31919" xr:uid="{00000000-0005-0000-0000-000018CB0000}"/>
    <cellStyle name="Normal 9 8 6 2 3" xfId="49265" xr:uid="{00000000-0005-0000-0000-000019CB0000}"/>
    <cellStyle name="Normal 9 8 6 3" xfId="23246" xr:uid="{00000000-0005-0000-0000-00001ACB0000}"/>
    <cellStyle name="Normal 9 8 6 4" xfId="40592" xr:uid="{00000000-0005-0000-0000-00001BCB0000}"/>
    <cellStyle name="Normal 9 8 7" xfId="3149" xr:uid="{00000000-0005-0000-0000-00001CCB0000}"/>
    <cellStyle name="Normal 9 8 7 2" xfId="11822" xr:uid="{00000000-0005-0000-0000-00001DCB0000}"/>
    <cellStyle name="Normal 9 8 7 2 2" xfId="29175" xr:uid="{00000000-0005-0000-0000-00001ECB0000}"/>
    <cellStyle name="Normal 9 8 7 2 3" xfId="46521" xr:uid="{00000000-0005-0000-0000-00001FCB0000}"/>
    <cellStyle name="Normal 9 8 7 3" xfId="20502" xr:uid="{00000000-0005-0000-0000-000020CB0000}"/>
    <cellStyle name="Normal 9 8 7 4" xfId="37848" xr:uid="{00000000-0005-0000-0000-000021CB0000}"/>
    <cellStyle name="Normal 9 8 8" xfId="8784" xr:uid="{00000000-0005-0000-0000-000022CB0000}"/>
    <cellStyle name="Normal 9 8 8 2" xfId="26137" xr:uid="{00000000-0005-0000-0000-000023CB0000}"/>
    <cellStyle name="Normal 9 8 8 3" xfId="43483" xr:uid="{00000000-0005-0000-0000-000024CB0000}"/>
    <cellStyle name="Normal 9 8 9" xfId="17464" xr:uid="{00000000-0005-0000-0000-000025CB0000}"/>
    <cellStyle name="Normal 9 9" xfId="748" xr:uid="{00000000-0005-0000-0000-000026CB0000}"/>
    <cellStyle name="Normal 9 9 2" xfId="2561" xr:uid="{00000000-0005-0000-0000-000027CB0000}"/>
    <cellStyle name="Normal 9 9 2 2" xfId="8343" xr:uid="{00000000-0005-0000-0000-000028CB0000}"/>
    <cellStyle name="Normal 9 9 2 2 2" xfId="17016" xr:uid="{00000000-0005-0000-0000-000029CB0000}"/>
    <cellStyle name="Normal 9 9 2 2 2 2" xfId="34369" xr:uid="{00000000-0005-0000-0000-00002ACB0000}"/>
    <cellStyle name="Normal 9 9 2 2 2 3" xfId="51715" xr:uid="{00000000-0005-0000-0000-00002BCB0000}"/>
    <cellStyle name="Normal 9 9 2 2 3" xfId="25696" xr:uid="{00000000-0005-0000-0000-00002CCB0000}"/>
    <cellStyle name="Normal 9 9 2 2 4" xfId="43042" xr:uid="{00000000-0005-0000-0000-00002DCB0000}"/>
    <cellStyle name="Normal 9 9 2 3" xfId="4374" xr:uid="{00000000-0005-0000-0000-00002ECB0000}"/>
    <cellStyle name="Normal 9 9 2 3 2" xfId="13047" xr:uid="{00000000-0005-0000-0000-00002FCB0000}"/>
    <cellStyle name="Normal 9 9 2 3 2 2" xfId="30400" xr:uid="{00000000-0005-0000-0000-000030CB0000}"/>
    <cellStyle name="Normal 9 9 2 3 2 3" xfId="47746" xr:uid="{00000000-0005-0000-0000-000031CB0000}"/>
    <cellStyle name="Normal 9 9 2 3 3" xfId="21727" xr:uid="{00000000-0005-0000-0000-000032CB0000}"/>
    <cellStyle name="Normal 9 9 2 3 4" xfId="39073" xr:uid="{00000000-0005-0000-0000-000033CB0000}"/>
    <cellStyle name="Normal 9 9 2 4" xfId="11234" xr:uid="{00000000-0005-0000-0000-000034CB0000}"/>
    <cellStyle name="Normal 9 9 2 4 2" xfId="28587" xr:uid="{00000000-0005-0000-0000-000035CB0000}"/>
    <cellStyle name="Normal 9 9 2 4 3" xfId="45933" xr:uid="{00000000-0005-0000-0000-000036CB0000}"/>
    <cellStyle name="Normal 9 9 2 5" xfId="19914" xr:uid="{00000000-0005-0000-0000-000037CB0000}"/>
    <cellStyle name="Normal 9 9 2 6" xfId="37260" xr:uid="{00000000-0005-0000-0000-000038CB0000}"/>
    <cellStyle name="Normal 9 9 3" xfId="1483" xr:uid="{00000000-0005-0000-0000-000039CB0000}"/>
    <cellStyle name="Normal 9 9 3 2" xfId="7265" xr:uid="{00000000-0005-0000-0000-00003ACB0000}"/>
    <cellStyle name="Normal 9 9 3 2 2" xfId="15938" xr:uid="{00000000-0005-0000-0000-00003BCB0000}"/>
    <cellStyle name="Normal 9 9 3 2 2 2" xfId="33291" xr:uid="{00000000-0005-0000-0000-00003CCB0000}"/>
    <cellStyle name="Normal 9 9 3 2 2 3" xfId="50637" xr:uid="{00000000-0005-0000-0000-00003DCB0000}"/>
    <cellStyle name="Normal 9 9 3 2 3" xfId="24618" xr:uid="{00000000-0005-0000-0000-00003ECB0000}"/>
    <cellStyle name="Normal 9 9 3 2 4" xfId="41964" xr:uid="{00000000-0005-0000-0000-00003FCB0000}"/>
    <cellStyle name="Normal 9 9 3 3" xfId="5109" xr:uid="{00000000-0005-0000-0000-000040CB0000}"/>
    <cellStyle name="Normal 9 9 3 3 2" xfId="13782" xr:uid="{00000000-0005-0000-0000-000041CB0000}"/>
    <cellStyle name="Normal 9 9 3 3 2 2" xfId="31135" xr:uid="{00000000-0005-0000-0000-000042CB0000}"/>
    <cellStyle name="Normal 9 9 3 3 2 3" xfId="48481" xr:uid="{00000000-0005-0000-0000-000043CB0000}"/>
    <cellStyle name="Normal 9 9 3 3 3" xfId="22462" xr:uid="{00000000-0005-0000-0000-000044CB0000}"/>
    <cellStyle name="Normal 9 9 3 3 4" xfId="39808" xr:uid="{00000000-0005-0000-0000-000045CB0000}"/>
    <cellStyle name="Normal 9 9 3 4" xfId="10156" xr:uid="{00000000-0005-0000-0000-000046CB0000}"/>
    <cellStyle name="Normal 9 9 3 4 2" xfId="27509" xr:uid="{00000000-0005-0000-0000-000047CB0000}"/>
    <cellStyle name="Normal 9 9 3 4 3" xfId="44855" xr:uid="{00000000-0005-0000-0000-000048CB0000}"/>
    <cellStyle name="Normal 9 9 3 5" xfId="18836" xr:uid="{00000000-0005-0000-0000-000049CB0000}"/>
    <cellStyle name="Normal 9 9 3 6" xfId="36182" xr:uid="{00000000-0005-0000-0000-00004ACB0000}"/>
    <cellStyle name="Normal 9 9 4" xfId="6530" xr:uid="{00000000-0005-0000-0000-00004BCB0000}"/>
    <cellStyle name="Normal 9 9 4 2" xfId="15203" xr:uid="{00000000-0005-0000-0000-00004CCB0000}"/>
    <cellStyle name="Normal 9 9 4 2 2" xfId="32556" xr:uid="{00000000-0005-0000-0000-00004DCB0000}"/>
    <cellStyle name="Normal 9 9 4 2 3" xfId="49902" xr:uid="{00000000-0005-0000-0000-00004ECB0000}"/>
    <cellStyle name="Normal 9 9 4 3" xfId="23883" xr:uid="{00000000-0005-0000-0000-00004FCB0000}"/>
    <cellStyle name="Normal 9 9 4 4" xfId="41229" xr:uid="{00000000-0005-0000-0000-000050CB0000}"/>
    <cellStyle name="Normal 9 9 5" xfId="3296" xr:uid="{00000000-0005-0000-0000-000051CB0000}"/>
    <cellStyle name="Normal 9 9 5 2" xfId="11969" xr:uid="{00000000-0005-0000-0000-000052CB0000}"/>
    <cellStyle name="Normal 9 9 5 2 2" xfId="29322" xr:uid="{00000000-0005-0000-0000-000053CB0000}"/>
    <cellStyle name="Normal 9 9 5 2 3" xfId="46668" xr:uid="{00000000-0005-0000-0000-000054CB0000}"/>
    <cellStyle name="Normal 9 9 5 3" xfId="20649" xr:uid="{00000000-0005-0000-0000-000055CB0000}"/>
    <cellStyle name="Normal 9 9 5 4" xfId="37995" xr:uid="{00000000-0005-0000-0000-000056CB0000}"/>
    <cellStyle name="Normal 9 9 6" xfId="9421" xr:uid="{00000000-0005-0000-0000-000057CB0000}"/>
    <cellStyle name="Normal 9 9 6 2" xfId="26774" xr:uid="{00000000-0005-0000-0000-000058CB0000}"/>
    <cellStyle name="Normal 9 9 6 3" xfId="44120" xr:uid="{00000000-0005-0000-0000-000059CB0000}"/>
    <cellStyle name="Normal 9 9 7" xfId="18101" xr:uid="{00000000-0005-0000-0000-00005ACB0000}"/>
    <cellStyle name="Normal 9 9 8" xfId="35447" xr:uid="{00000000-0005-0000-0000-00005BCB0000}"/>
  </cellStyles>
  <dxfs count="0"/>
  <tableStyles count="0" defaultTableStyle="TableStyleMedium9" defaultPivotStyle="PivotStyleLight16"/>
  <colors>
    <mruColors>
      <color rgb="FFFFFF00"/>
      <color rgb="FFD9D9D9"/>
      <color rgb="FF33CC33"/>
      <color rgb="FFF0F4F7"/>
      <color rgb="FF00FF00"/>
      <color rgb="FFCCCCCC"/>
      <color rgb="FFCC0066"/>
      <color rgb="FFFAFAFA"/>
      <color rgb="FF00CC66"/>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styles" Target="styles.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externalLink" Target="externalLinks/externalLink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69"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70"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drawing1.xml><?xml version="1.0" encoding="utf-8"?>
<xdr:wsDr xmlns:xdr="http://schemas.openxmlformats.org/drawingml/2006/spreadsheetDrawing" xmlns:a="http://schemas.openxmlformats.org/drawingml/2006/main">
  <xdr:twoCellAnchor>
    <xdr:from>
      <xdr:col>1</xdr:col>
      <xdr:colOff>0</xdr:colOff>
      <xdr:row>4</xdr:row>
      <xdr:rowOff>0</xdr:rowOff>
    </xdr:from>
    <xdr:to>
      <xdr:col>1</xdr:col>
      <xdr:colOff>0</xdr:colOff>
      <xdr:row>4</xdr:row>
      <xdr:rowOff>0</xdr:rowOff>
    </xdr:to>
    <xdr:sp macro="" textlink="">
      <xdr:nvSpPr>
        <xdr:cNvPr id="2" name="Line 6">
          <a:extLst>
            <a:ext uri="{FF2B5EF4-FFF2-40B4-BE49-F238E27FC236}">
              <a16:creationId xmlns:a16="http://schemas.microsoft.com/office/drawing/2014/main" id="{00000000-0008-0000-3C00-000002000000}"/>
            </a:ext>
          </a:extLst>
        </xdr:cNvPr>
        <xdr:cNvSpPr>
          <a:spLocks noChangeShapeType="1"/>
        </xdr:cNvSpPr>
      </xdr:nvSpPr>
      <xdr:spPr bwMode="auto">
        <a:xfrm>
          <a:off x="1333500" y="581025"/>
          <a:ext cx="0" cy="0"/>
        </a:xfrm>
        <a:prstGeom prst="line">
          <a:avLst/>
        </a:prstGeom>
        <a:noFill/>
        <a:ln w="12700">
          <a:solidFill>
            <a:srgbClr val="000000"/>
          </a:solidFill>
          <a:round/>
          <a:headEnd/>
          <a:tailEnd/>
        </a:ln>
      </xdr:spPr>
    </xdr:sp>
    <xdr:clientData/>
  </xdr:twoCellAnchor>
  <xdr:twoCellAnchor>
    <xdr:from>
      <xdr:col>1</xdr:col>
      <xdr:colOff>0</xdr:colOff>
      <xdr:row>4</xdr:row>
      <xdr:rowOff>0</xdr:rowOff>
    </xdr:from>
    <xdr:to>
      <xdr:col>1</xdr:col>
      <xdr:colOff>0</xdr:colOff>
      <xdr:row>4</xdr:row>
      <xdr:rowOff>0</xdr:rowOff>
    </xdr:to>
    <xdr:sp macro="" textlink="">
      <xdr:nvSpPr>
        <xdr:cNvPr id="3" name="Line 7">
          <a:extLst>
            <a:ext uri="{FF2B5EF4-FFF2-40B4-BE49-F238E27FC236}">
              <a16:creationId xmlns:a16="http://schemas.microsoft.com/office/drawing/2014/main" id="{00000000-0008-0000-3C00-000003000000}"/>
            </a:ext>
          </a:extLst>
        </xdr:cNvPr>
        <xdr:cNvSpPr>
          <a:spLocks noChangeShapeType="1"/>
        </xdr:cNvSpPr>
      </xdr:nvSpPr>
      <xdr:spPr bwMode="auto">
        <a:xfrm>
          <a:off x="1333500" y="581025"/>
          <a:ext cx="0" cy="0"/>
        </a:xfrm>
        <a:prstGeom prst="line">
          <a:avLst/>
        </a:prstGeom>
        <a:noFill/>
        <a:ln w="12700">
          <a:solidFill>
            <a:srgbClr val="000000"/>
          </a:solidFill>
          <a:round/>
          <a:headEnd/>
          <a:tailEnd/>
        </a:ln>
      </xdr:spPr>
    </xdr:sp>
    <xdr:clientData/>
  </xdr:twoCellAnchor>
  <xdr:twoCellAnchor>
    <xdr:from>
      <xdr:col>1</xdr:col>
      <xdr:colOff>0</xdr:colOff>
      <xdr:row>4</xdr:row>
      <xdr:rowOff>0</xdr:rowOff>
    </xdr:from>
    <xdr:to>
      <xdr:col>1</xdr:col>
      <xdr:colOff>0</xdr:colOff>
      <xdr:row>4</xdr:row>
      <xdr:rowOff>0</xdr:rowOff>
    </xdr:to>
    <xdr:sp macro="" textlink="">
      <xdr:nvSpPr>
        <xdr:cNvPr id="4" name="Line 6">
          <a:extLst>
            <a:ext uri="{FF2B5EF4-FFF2-40B4-BE49-F238E27FC236}">
              <a16:creationId xmlns:a16="http://schemas.microsoft.com/office/drawing/2014/main" id="{00000000-0008-0000-3C00-000004000000}"/>
            </a:ext>
          </a:extLst>
        </xdr:cNvPr>
        <xdr:cNvSpPr>
          <a:spLocks noChangeShapeType="1"/>
        </xdr:cNvSpPr>
      </xdr:nvSpPr>
      <xdr:spPr bwMode="auto">
        <a:xfrm>
          <a:off x="1333500" y="581025"/>
          <a:ext cx="0" cy="0"/>
        </a:xfrm>
        <a:prstGeom prst="line">
          <a:avLst/>
        </a:prstGeom>
        <a:noFill/>
        <a:ln w="12700">
          <a:solidFill>
            <a:srgbClr val="000000"/>
          </a:solidFill>
          <a:round/>
          <a:headEnd/>
          <a:tailEnd/>
        </a:ln>
      </xdr:spPr>
    </xdr:sp>
    <xdr:clientData/>
  </xdr:twoCellAnchor>
  <xdr:twoCellAnchor>
    <xdr:from>
      <xdr:col>1</xdr:col>
      <xdr:colOff>0</xdr:colOff>
      <xdr:row>4</xdr:row>
      <xdr:rowOff>0</xdr:rowOff>
    </xdr:from>
    <xdr:to>
      <xdr:col>1</xdr:col>
      <xdr:colOff>0</xdr:colOff>
      <xdr:row>4</xdr:row>
      <xdr:rowOff>0</xdr:rowOff>
    </xdr:to>
    <xdr:sp macro="" textlink="">
      <xdr:nvSpPr>
        <xdr:cNvPr id="5" name="Line 7">
          <a:extLst>
            <a:ext uri="{FF2B5EF4-FFF2-40B4-BE49-F238E27FC236}">
              <a16:creationId xmlns:a16="http://schemas.microsoft.com/office/drawing/2014/main" id="{00000000-0008-0000-3C00-000005000000}"/>
            </a:ext>
          </a:extLst>
        </xdr:cNvPr>
        <xdr:cNvSpPr>
          <a:spLocks noChangeShapeType="1"/>
        </xdr:cNvSpPr>
      </xdr:nvSpPr>
      <xdr:spPr bwMode="auto">
        <a:xfrm>
          <a:off x="1333500" y="581025"/>
          <a:ext cx="0" cy="0"/>
        </a:xfrm>
        <a:prstGeom prst="line">
          <a:avLst/>
        </a:prstGeom>
        <a:noFill/>
        <a:ln w="12700">
          <a:solidFill>
            <a:srgbClr val="000000"/>
          </a:solidFill>
          <a:round/>
          <a:headEnd/>
          <a:tailEnd/>
        </a:ln>
      </xdr:spPr>
    </xdr:sp>
    <xdr:clientData/>
  </xdr:twoCellAnchor>
  <xdr:twoCellAnchor>
    <xdr:from>
      <xdr:col>1</xdr:col>
      <xdr:colOff>0</xdr:colOff>
      <xdr:row>4</xdr:row>
      <xdr:rowOff>0</xdr:rowOff>
    </xdr:from>
    <xdr:to>
      <xdr:col>1</xdr:col>
      <xdr:colOff>0</xdr:colOff>
      <xdr:row>4</xdr:row>
      <xdr:rowOff>0</xdr:rowOff>
    </xdr:to>
    <xdr:sp macro="" textlink="">
      <xdr:nvSpPr>
        <xdr:cNvPr id="6" name="Line 6">
          <a:extLst>
            <a:ext uri="{FF2B5EF4-FFF2-40B4-BE49-F238E27FC236}">
              <a16:creationId xmlns:a16="http://schemas.microsoft.com/office/drawing/2014/main" id="{00000000-0008-0000-3C00-000006000000}"/>
            </a:ext>
          </a:extLst>
        </xdr:cNvPr>
        <xdr:cNvSpPr>
          <a:spLocks noChangeShapeType="1"/>
        </xdr:cNvSpPr>
      </xdr:nvSpPr>
      <xdr:spPr bwMode="auto">
        <a:xfrm>
          <a:off x="1333500" y="581025"/>
          <a:ext cx="0" cy="0"/>
        </a:xfrm>
        <a:prstGeom prst="line">
          <a:avLst/>
        </a:prstGeom>
        <a:noFill/>
        <a:ln w="12700">
          <a:solidFill>
            <a:srgbClr val="000000"/>
          </a:solidFill>
          <a:round/>
          <a:headEnd/>
          <a:tailEnd/>
        </a:ln>
      </xdr:spPr>
    </xdr:sp>
    <xdr:clientData/>
  </xdr:twoCellAnchor>
  <xdr:twoCellAnchor>
    <xdr:from>
      <xdr:col>1</xdr:col>
      <xdr:colOff>0</xdr:colOff>
      <xdr:row>4</xdr:row>
      <xdr:rowOff>0</xdr:rowOff>
    </xdr:from>
    <xdr:to>
      <xdr:col>1</xdr:col>
      <xdr:colOff>0</xdr:colOff>
      <xdr:row>4</xdr:row>
      <xdr:rowOff>0</xdr:rowOff>
    </xdr:to>
    <xdr:sp macro="" textlink="">
      <xdr:nvSpPr>
        <xdr:cNvPr id="7" name="Line 7">
          <a:extLst>
            <a:ext uri="{FF2B5EF4-FFF2-40B4-BE49-F238E27FC236}">
              <a16:creationId xmlns:a16="http://schemas.microsoft.com/office/drawing/2014/main" id="{00000000-0008-0000-3C00-000007000000}"/>
            </a:ext>
          </a:extLst>
        </xdr:cNvPr>
        <xdr:cNvSpPr>
          <a:spLocks noChangeShapeType="1"/>
        </xdr:cNvSpPr>
      </xdr:nvSpPr>
      <xdr:spPr bwMode="auto">
        <a:xfrm>
          <a:off x="1333500" y="581025"/>
          <a:ext cx="0" cy="0"/>
        </a:xfrm>
        <a:prstGeom prst="line">
          <a:avLst/>
        </a:prstGeom>
        <a:noFill/>
        <a:ln w="12700">
          <a:solidFill>
            <a:srgbClr val="000000"/>
          </a:solidFill>
          <a:round/>
          <a:headEnd/>
          <a:tailEnd/>
        </a:ln>
      </xdr:spPr>
    </xdr:sp>
    <xdr:clientData/>
  </xdr:twoCellAnchor>
  <xdr:twoCellAnchor>
    <xdr:from>
      <xdr:col>1</xdr:col>
      <xdr:colOff>0</xdr:colOff>
      <xdr:row>4</xdr:row>
      <xdr:rowOff>0</xdr:rowOff>
    </xdr:from>
    <xdr:to>
      <xdr:col>1</xdr:col>
      <xdr:colOff>0</xdr:colOff>
      <xdr:row>4</xdr:row>
      <xdr:rowOff>0</xdr:rowOff>
    </xdr:to>
    <xdr:sp macro="" textlink="">
      <xdr:nvSpPr>
        <xdr:cNvPr id="8" name="Line 6">
          <a:extLst>
            <a:ext uri="{FF2B5EF4-FFF2-40B4-BE49-F238E27FC236}">
              <a16:creationId xmlns:a16="http://schemas.microsoft.com/office/drawing/2014/main" id="{00000000-0008-0000-3C00-000008000000}"/>
            </a:ext>
          </a:extLst>
        </xdr:cNvPr>
        <xdr:cNvSpPr>
          <a:spLocks noChangeShapeType="1"/>
        </xdr:cNvSpPr>
      </xdr:nvSpPr>
      <xdr:spPr bwMode="auto">
        <a:xfrm>
          <a:off x="1333500" y="581025"/>
          <a:ext cx="0" cy="0"/>
        </a:xfrm>
        <a:prstGeom prst="line">
          <a:avLst/>
        </a:prstGeom>
        <a:noFill/>
        <a:ln w="12700">
          <a:solidFill>
            <a:srgbClr val="000000"/>
          </a:solidFill>
          <a:round/>
          <a:headEnd/>
          <a:tailEnd/>
        </a:ln>
      </xdr:spPr>
    </xdr:sp>
    <xdr:clientData/>
  </xdr:twoCellAnchor>
  <xdr:twoCellAnchor>
    <xdr:from>
      <xdr:col>1</xdr:col>
      <xdr:colOff>0</xdr:colOff>
      <xdr:row>4</xdr:row>
      <xdr:rowOff>0</xdr:rowOff>
    </xdr:from>
    <xdr:to>
      <xdr:col>1</xdr:col>
      <xdr:colOff>0</xdr:colOff>
      <xdr:row>4</xdr:row>
      <xdr:rowOff>0</xdr:rowOff>
    </xdr:to>
    <xdr:sp macro="" textlink="">
      <xdr:nvSpPr>
        <xdr:cNvPr id="9" name="Line 7">
          <a:extLst>
            <a:ext uri="{FF2B5EF4-FFF2-40B4-BE49-F238E27FC236}">
              <a16:creationId xmlns:a16="http://schemas.microsoft.com/office/drawing/2014/main" id="{00000000-0008-0000-3C00-000009000000}"/>
            </a:ext>
          </a:extLst>
        </xdr:cNvPr>
        <xdr:cNvSpPr>
          <a:spLocks noChangeShapeType="1"/>
        </xdr:cNvSpPr>
      </xdr:nvSpPr>
      <xdr:spPr bwMode="auto">
        <a:xfrm>
          <a:off x="1333500" y="581025"/>
          <a:ext cx="0" cy="0"/>
        </a:xfrm>
        <a:prstGeom prst="line">
          <a:avLst/>
        </a:prstGeom>
        <a:noFill/>
        <a:ln w="12700">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DATA\DD\GEO\BOP\GeoBo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Input"/>
      <sheetName val="Main Output Table"/>
      <sheetName val="BoP"/>
      <sheetName val="End-94-update"/>
      <sheetName val="Projects"/>
      <sheetName val="Debt"/>
      <sheetName val="export"/>
      <sheetName val="import"/>
      <sheetName val="Gas"/>
      <sheetName val="IMF"/>
      <sheetName val="WB"/>
      <sheetName val="EBRD"/>
      <sheetName val="ER"/>
      <sheetName val="RED_TbleBOP"/>
      <sheetName val="Debt_Sum_Tbl"/>
      <sheetName val="RED_Tble36"/>
      <sheetName val="Tbl2-DSA"/>
      <sheetName val="BoP_Sum (comp)"/>
      <sheetName val="DS_after2001 (2)"/>
      <sheetName val="DS_after2001"/>
      <sheetName val="Chart1 DS"/>
      <sheetName val="Prog"/>
      <sheetName val="UFC_TBL"/>
      <sheetName val="CPFs"/>
      <sheetName val="ControlSheet"/>
      <sheetName val="DSA-2000"/>
      <sheetName val="NPV"/>
      <sheetName val="NPV-gap-Geo&amp;Napflow"/>
      <sheetName val="NPV-gap-Napstock"/>
      <sheetName val="DSA_Naple_F_S"/>
      <sheetName val="WEOQ5"/>
      <sheetName val="WEOQ6"/>
      <sheetName val="WEOQ7"/>
      <sheetName val="End-94-old"/>
      <sheetName val="GEO_Q"/>
      <sheetName val="FSUOUT"/>
      <sheetName val="WEO"/>
      <sheetName val="Inputs"/>
      <sheetName val="Out-A"/>
      <sheetName val="Out-F"/>
      <sheetName val="Out-M"/>
      <sheetName val="Out-BoP"/>
      <sheetName val="Trade"/>
      <sheetName val="BoP-worksheet"/>
      <sheetName val="Finance"/>
      <sheetName val="Pledge"/>
      <sheetName val="Finreq"/>
      <sheetName val="FundSR"/>
      <sheetName val="Input_external"/>
      <sheetName val="Inp_Outp_debt"/>
      <sheetName val="BoP-GDP"/>
      <sheetName val="NPC Debt"/>
      <sheetName val="Flow"/>
      <sheetName val="Oil shock"/>
      <sheetName val="Fiscal1"/>
      <sheetName val="Figs"/>
      <sheetName val="NRI"/>
      <sheetName val="Input-DS-04-Feb 05"/>
      <sheetName val="Input-DS-05-Feb 05"/>
      <sheetName val="Input-Grants-05-Feb 05-2"/>
      <sheetName val="Input-Grants-04-Feb 05"/>
      <sheetName val="Input-Credit-05-Feb 05"/>
      <sheetName val="Input-Credit 04 Feb 05"/>
      <sheetName val="Merchandise"/>
      <sheetName val="Debt stocks"/>
      <sheetName val="Storage"/>
      <sheetName val="Q5"/>
      <sheetName val="Q6"/>
      <sheetName val="Q7"/>
      <sheetName val="OUTREO"/>
      <sheetName val="OUTREO_History"/>
      <sheetName val="Enumera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4"/>
  <sheetViews>
    <sheetView tabSelected="1" zoomScaleNormal="100" workbookViewId="0">
      <selection activeCell="X399" sqref="X399"/>
    </sheetView>
  </sheetViews>
  <sheetFormatPr defaultColWidth="8.7109375" defaultRowHeight="12.75" x14ac:dyDescent="0.2"/>
  <cols>
    <col min="1" max="1" width="108.28515625" style="22" customWidth="1"/>
    <col min="2" max="2" width="16" style="567" customWidth="1"/>
    <col min="3" max="3" width="13.42578125" style="567" customWidth="1"/>
    <col min="4" max="4" width="11.85546875" style="568" customWidth="1"/>
    <col min="5" max="5" width="12" style="506" customWidth="1"/>
    <col min="6" max="7" width="11" style="506" customWidth="1"/>
    <col min="8" max="8" width="11.28515625" style="506" bestFit="1" customWidth="1"/>
    <col min="9" max="9" width="11" style="506" customWidth="1"/>
    <col min="10" max="16384" width="8.7109375" style="22"/>
  </cols>
  <sheetData>
    <row r="1" spans="1:13" x14ac:dyDescent="0.2">
      <c r="A1" s="489" t="s">
        <v>0</v>
      </c>
      <c r="B1" s="490"/>
      <c r="C1" s="490"/>
      <c r="D1" s="491"/>
      <c r="E1" s="492"/>
      <c r="F1" s="492"/>
      <c r="G1" s="492"/>
      <c r="H1" s="492"/>
      <c r="I1" s="492"/>
    </row>
    <row r="2" spans="1:13" x14ac:dyDescent="0.2">
      <c r="A2" s="493" t="s">
        <v>1</v>
      </c>
      <c r="B2" s="494"/>
      <c r="C2" s="494"/>
      <c r="D2" s="495"/>
      <c r="E2" s="496"/>
      <c r="F2" s="496"/>
      <c r="G2" s="496"/>
      <c r="H2" s="496"/>
      <c r="I2" s="496"/>
    </row>
    <row r="3" spans="1:13" x14ac:dyDescent="0.2">
      <c r="A3" s="1054" t="s">
        <v>2</v>
      </c>
      <c r="B3" s="1057" t="s">
        <v>3</v>
      </c>
      <c r="C3" s="1060" t="s">
        <v>4</v>
      </c>
      <c r="D3" s="1063" t="s">
        <v>5</v>
      </c>
      <c r="E3" s="1064"/>
      <c r="F3" s="1064"/>
      <c r="G3" s="1064"/>
      <c r="H3" s="1064"/>
      <c r="I3" s="1065"/>
    </row>
    <row r="4" spans="1:13" ht="45.75" customHeight="1" x14ac:dyDescent="0.2">
      <c r="A4" s="1055"/>
      <c r="B4" s="1058"/>
      <c r="C4" s="1061"/>
      <c r="D4" s="1066" t="s">
        <v>6</v>
      </c>
      <c r="E4" s="1068" t="s">
        <v>7</v>
      </c>
      <c r="F4" s="1069"/>
      <c r="G4" s="1069"/>
      <c r="H4" s="1069"/>
      <c r="I4" s="1070"/>
    </row>
    <row r="5" spans="1:13" ht="39" customHeight="1" x14ac:dyDescent="0.2">
      <c r="A5" s="1056"/>
      <c r="B5" s="1059"/>
      <c r="C5" s="1062"/>
      <c r="D5" s="1067"/>
      <c r="E5" s="605" t="s">
        <v>8</v>
      </c>
      <c r="F5" s="606" t="s">
        <v>9</v>
      </c>
      <c r="G5" s="606" t="s">
        <v>10</v>
      </c>
      <c r="H5" s="606" t="s">
        <v>11</v>
      </c>
      <c r="I5" s="607" t="s">
        <v>12</v>
      </c>
    </row>
    <row r="6" spans="1:13" s="541" customFormat="1" x14ac:dyDescent="0.2">
      <c r="A6" s="523" t="s">
        <v>13</v>
      </c>
      <c r="B6" s="501" t="s">
        <v>14</v>
      </c>
      <c r="C6" s="502"/>
      <c r="D6" s="515" t="s">
        <v>15</v>
      </c>
      <c r="E6" s="516" t="s">
        <v>16</v>
      </c>
      <c r="F6" s="516" t="s">
        <v>16</v>
      </c>
      <c r="G6" s="516" t="s">
        <v>15</v>
      </c>
      <c r="H6" s="516" t="s">
        <v>16</v>
      </c>
      <c r="I6" s="524" t="s">
        <v>16</v>
      </c>
      <c r="J6" s="21"/>
      <c r="K6" s="21"/>
      <c r="L6" s="21"/>
      <c r="M6" s="21"/>
    </row>
    <row r="7" spans="1:13" x14ac:dyDescent="0.2">
      <c r="A7" s="507" t="s">
        <v>17</v>
      </c>
      <c r="B7" s="501" t="s">
        <v>18</v>
      </c>
      <c r="C7" s="502"/>
      <c r="D7" s="503"/>
      <c r="E7" s="508"/>
      <c r="F7" s="508"/>
      <c r="G7" s="504"/>
      <c r="H7" s="508"/>
      <c r="I7" s="509"/>
      <c r="J7" s="506"/>
      <c r="K7" s="506"/>
      <c r="L7" s="506"/>
      <c r="M7" s="506"/>
    </row>
    <row r="8" spans="1:13" x14ac:dyDescent="0.2">
      <c r="A8" s="500" t="s">
        <v>19</v>
      </c>
      <c r="B8" s="501" t="s">
        <v>18</v>
      </c>
      <c r="C8" s="502">
        <v>1</v>
      </c>
      <c r="D8" s="503" t="s">
        <v>15</v>
      </c>
      <c r="E8" s="510"/>
      <c r="F8" s="510"/>
      <c r="G8" s="504" t="s">
        <v>15</v>
      </c>
      <c r="H8" s="510"/>
      <c r="I8" s="511"/>
      <c r="J8" s="506"/>
      <c r="K8" s="506"/>
      <c r="L8" s="506"/>
      <c r="M8" s="506"/>
    </row>
    <row r="9" spans="1:13" s="506" customFormat="1" x14ac:dyDescent="0.2">
      <c r="A9" s="512" t="s">
        <v>20</v>
      </c>
      <c r="B9" s="501" t="s">
        <v>18</v>
      </c>
      <c r="C9" s="502">
        <v>2</v>
      </c>
      <c r="D9" s="503" t="s">
        <v>16</v>
      </c>
      <c r="E9" s="504" t="s">
        <v>16</v>
      </c>
      <c r="F9" s="504" t="s">
        <v>16</v>
      </c>
      <c r="G9" s="504" t="s">
        <v>16</v>
      </c>
      <c r="H9" s="504" t="s">
        <v>16</v>
      </c>
      <c r="I9" s="505" t="s">
        <v>16</v>
      </c>
    </row>
    <row r="10" spans="1:13" s="21" customFormat="1" x14ac:dyDescent="0.2">
      <c r="A10" s="523" t="s">
        <v>21</v>
      </c>
      <c r="B10" s="501" t="s">
        <v>18</v>
      </c>
      <c r="C10" s="502">
        <v>3</v>
      </c>
      <c r="D10" s="515" t="s">
        <v>22</v>
      </c>
      <c r="E10" s="516" t="s">
        <v>22</v>
      </c>
      <c r="F10" s="516" t="s">
        <v>22</v>
      </c>
      <c r="G10" s="516" t="s">
        <v>22</v>
      </c>
      <c r="H10" s="751"/>
      <c r="I10" s="752"/>
    </row>
    <row r="11" spans="1:13" s="513" customFormat="1" x14ac:dyDescent="0.2">
      <c r="A11" s="507" t="s">
        <v>23</v>
      </c>
      <c r="B11" s="501" t="s">
        <v>24</v>
      </c>
      <c r="C11" s="502"/>
      <c r="D11" s="503"/>
      <c r="E11" s="508"/>
      <c r="F11" s="508"/>
      <c r="G11" s="504"/>
      <c r="H11" s="504"/>
      <c r="I11" s="505"/>
    </row>
    <row r="12" spans="1:13" x14ac:dyDescent="0.2">
      <c r="A12" s="514" t="s">
        <v>25</v>
      </c>
      <c r="B12" s="501" t="s">
        <v>24</v>
      </c>
      <c r="C12" s="502">
        <v>1</v>
      </c>
      <c r="D12" s="515" t="s">
        <v>16</v>
      </c>
      <c r="E12" s="516" t="s">
        <v>16</v>
      </c>
      <c r="F12" s="516" t="s">
        <v>16</v>
      </c>
      <c r="G12" s="516" t="s">
        <v>16</v>
      </c>
      <c r="H12" s="516" t="s">
        <v>16</v>
      </c>
      <c r="I12" s="505" t="s">
        <v>16</v>
      </c>
      <c r="J12" s="506"/>
      <c r="K12" s="506"/>
      <c r="L12" s="506"/>
      <c r="M12" s="506"/>
    </row>
    <row r="13" spans="1:13" ht="26.25" customHeight="1" x14ac:dyDescent="0.2">
      <c r="A13" s="500" t="s">
        <v>26</v>
      </c>
      <c r="B13" s="501" t="s">
        <v>24</v>
      </c>
      <c r="C13" s="502" t="s">
        <v>27</v>
      </c>
      <c r="D13" s="515" t="s">
        <v>15</v>
      </c>
      <c r="E13" s="510"/>
      <c r="F13" s="510"/>
      <c r="G13" s="516" t="s">
        <v>15</v>
      </c>
      <c r="H13" s="510"/>
      <c r="I13" s="511"/>
      <c r="J13" s="506"/>
      <c r="K13" s="506"/>
      <c r="L13" s="506"/>
      <c r="M13" s="506"/>
    </row>
    <row r="14" spans="1:13" x14ac:dyDescent="0.2">
      <c r="A14" s="500" t="s">
        <v>28</v>
      </c>
      <c r="B14" s="501" t="s">
        <v>24</v>
      </c>
      <c r="C14" s="502" t="s">
        <v>29</v>
      </c>
      <c r="D14" s="503" t="s">
        <v>16</v>
      </c>
      <c r="E14" s="510"/>
      <c r="F14" s="510"/>
      <c r="G14" s="504" t="s">
        <v>16</v>
      </c>
      <c r="H14" s="510"/>
      <c r="I14" s="511"/>
      <c r="J14" s="506"/>
      <c r="K14" s="506"/>
      <c r="L14" s="506"/>
      <c r="M14" s="506"/>
    </row>
    <row r="15" spans="1:13" x14ac:dyDescent="0.2">
      <c r="A15" s="500" t="s">
        <v>30</v>
      </c>
      <c r="B15" s="501" t="s">
        <v>24</v>
      </c>
      <c r="C15" s="502" t="s">
        <v>31</v>
      </c>
      <c r="D15" s="503" t="s">
        <v>15</v>
      </c>
      <c r="E15" s="510"/>
      <c r="F15" s="510"/>
      <c r="G15" s="510"/>
      <c r="H15" s="510"/>
      <c r="I15" s="511"/>
      <c r="J15" s="506"/>
      <c r="K15" s="506"/>
      <c r="L15" s="506"/>
      <c r="M15" s="506"/>
    </row>
    <row r="16" spans="1:13" x14ac:dyDescent="0.2">
      <c r="A16" s="500" t="s">
        <v>32</v>
      </c>
      <c r="B16" s="501" t="s">
        <v>24</v>
      </c>
      <c r="C16" s="502" t="s">
        <v>33</v>
      </c>
      <c r="D16" s="503" t="s">
        <v>15</v>
      </c>
      <c r="E16" s="510"/>
      <c r="F16" s="510"/>
      <c r="G16" s="510"/>
      <c r="H16" s="510"/>
      <c r="I16" s="511"/>
      <c r="J16" s="506"/>
      <c r="K16" s="506"/>
      <c r="L16" s="506"/>
      <c r="M16" s="506"/>
    </row>
    <row r="17" spans="1:13" x14ac:dyDescent="0.2">
      <c r="A17" s="500" t="s">
        <v>34</v>
      </c>
      <c r="B17" s="501" t="s">
        <v>24</v>
      </c>
      <c r="C17" s="502">
        <v>4</v>
      </c>
      <c r="D17" s="503" t="s">
        <v>15</v>
      </c>
      <c r="E17" s="504" t="s">
        <v>16</v>
      </c>
      <c r="F17" s="504" t="s">
        <v>16</v>
      </c>
      <c r="G17" s="504" t="s">
        <v>15</v>
      </c>
      <c r="H17" s="504" t="s">
        <v>22</v>
      </c>
      <c r="I17" s="505" t="s">
        <v>22</v>
      </c>
      <c r="J17" s="506"/>
      <c r="K17" s="506"/>
      <c r="L17" s="506"/>
      <c r="M17" s="506"/>
    </row>
    <row r="18" spans="1:13" x14ac:dyDescent="0.2">
      <c r="A18" s="500"/>
      <c r="B18" s="501"/>
      <c r="C18" s="502"/>
      <c r="D18" s="503"/>
      <c r="E18" s="504"/>
      <c r="F18" s="504"/>
      <c r="G18" s="504"/>
      <c r="H18" s="504"/>
      <c r="I18" s="505"/>
      <c r="J18" s="506"/>
      <c r="K18" s="506"/>
      <c r="L18" s="506"/>
      <c r="M18" s="506"/>
    </row>
    <row r="19" spans="1:13" x14ac:dyDescent="0.2">
      <c r="A19" s="500" t="s">
        <v>35</v>
      </c>
      <c r="B19" s="501" t="s">
        <v>36</v>
      </c>
      <c r="C19" s="502">
        <v>1</v>
      </c>
      <c r="D19" s="503" t="s">
        <v>15</v>
      </c>
      <c r="E19" s="504" t="s">
        <v>16</v>
      </c>
      <c r="F19" s="504" t="s">
        <v>16</v>
      </c>
      <c r="G19" s="504" t="s">
        <v>15</v>
      </c>
      <c r="H19" s="504" t="s">
        <v>16</v>
      </c>
      <c r="I19" s="505" t="s">
        <v>16</v>
      </c>
      <c r="J19" s="506"/>
      <c r="K19" s="506"/>
      <c r="L19" s="506"/>
      <c r="M19" s="506"/>
    </row>
    <row r="20" spans="1:13" s="506" customFormat="1" x14ac:dyDescent="0.2">
      <c r="A20" s="500" t="s">
        <v>37</v>
      </c>
      <c r="B20" s="501" t="s">
        <v>36</v>
      </c>
      <c r="C20" s="502" t="s">
        <v>27</v>
      </c>
      <c r="D20" s="503" t="s">
        <v>15</v>
      </c>
      <c r="E20" s="504" t="s">
        <v>16</v>
      </c>
      <c r="F20" s="504" t="s">
        <v>16</v>
      </c>
      <c r="G20" s="504" t="s">
        <v>15</v>
      </c>
      <c r="H20" s="504" t="s">
        <v>16</v>
      </c>
      <c r="I20" s="505" t="s">
        <v>16</v>
      </c>
    </row>
    <row r="21" spans="1:13" s="506" customFormat="1" x14ac:dyDescent="0.2">
      <c r="A21" s="500" t="s">
        <v>37</v>
      </c>
      <c r="B21" s="501" t="s">
        <v>36</v>
      </c>
      <c r="C21" s="502" t="s">
        <v>29</v>
      </c>
      <c r="D21" s="503" t="s">
        <v>16</v>
      </c>
      <c r="E21" s="504" t="s">
        <v>16</v>
      </c>
      <c r="F21" s="504" t="s">
        <v>16</v>
      </c>
      <c r="G21" s="517"/>
      <c r="H21" s="517"/>
      <c r="I21" s="518"/>
    </row>
    <row r="22" spans="1:13" s="506" customFormat="1" x14ac:dyDescent="0.2">
      <c r="A22" s="500" t="s">
        <v>38</v>
      </c>
      <c r="B22" s="501" t="s">
        <v>36</v>
      </c>
      <c r="C22" s="502">
        <v>3</v>
      </c>
      <c r="D22" s="503" t="s">
        <v>39</v>
      </c>
      <c r="E22" s="504" t="s">
        <v>39</v>
      </c>
      <c r="F22" s="504" t="s">
        <v>39</v>
      </c>
      <c r="G22" s="504" t="s">
        <v>39</v>
      </c>
      <c r="H22" s="504" t="s">
        <v>22</v>
      </c>
      <c r="I22" s="505" t="s">
        <v>22</v>
      </c>
    </row>
    <row r="23" spans="1:13" s="506" customFormat="1" x14ac:dyDescent="0.2">
      <c r="A23" s="519" t="s">
        <v>40</v>
      </c>
      <c r="B23" s="501" t="s">
        <v>36</v>
      </c>
      <c r="C23" s="502" t="s">
        <v>41</v>
      </c>
      <c r="D23" s="503" t="s">
        <v>15</v>
      </c>
      <c r="E23" s="510"/>
      <c r="F23" s="510"/>
      <c r="G23" s="504" t="s">
        <v>15</v>
      </c>
      <c r="H23" s="510"/>
      <c r="I23" s="511"/>
    </row>
    <row r="24" spans="1:13" x14ac:dyDescent="0.2">
      <c r="A24" s="519" t="s">
        <v>42</v>
      </c>
      <c r="B24" s="501" t="s">
        <v>36</v>
      </c>
      <c r="C24" s="502" t="s">
        <v>43</v>
      </c>
      <c r="D24" s="503" t="s">
        <v>16</v>
      </c>
      <c r="E24" s="510"/>
      <c r="F24" s="510"/>
      <c r="G24" s="510"/>
      <c r="H24" s="510"/>
      <c r="I24" s="511"/>
      <c r="J24" s="506"/>
      <c r="K24" s="506"/>
      <c r="L24" s="506"/>
      <c r="M24" s="506"/>
    </row>
    <row r="25" spans="1:13" x14ac:dyDescent="0.2">
      <c r="A25" s="520" t="s">
        <v>44</v>
      </c>
      <c r="B25" s="501" t="s">
        <v>36</v>
      </c>
      <c r="C25" s="502" t="s">
        <v>45</v>
      </c>
      <c r="D25" s="521"/>
      <c r="E25" s="516" t="s">
        <v>16</v>
      </c>
      <c r="F25" s="516" t="s">
        <v>16</v>
      </c>
      <c r="G25" s="510"/>
      <c r="H25" s="510"/>
      <c r="I25" s="511"/>
      <c r="J25" s="506"/>
      <c r="K25" s="506"/>
      <c r="L25" s="506"/>
      <c r="M25" s="506"/>
    </row>
    <row r="26" spans="1:13" x14ac:dyDescent="0.2">
      <c r="A26" s="500" t="s">
        <v>46</v>
      </c>
      <c r="B26" s="501" t="s">
        <v>36</v>
      </c>
      <c r="C26" s="522">
        <v>5</v>
      </c>
      <c r="D26" s="503" t="s">
        <v>16</v>
      </c>
      <c r="E26" s="504" t="s">
        <v>39</v>
      </c>
      <c r="F26" s="504" t="s">
        <v>39</v>
      </c>
      <c r="G26" s="504" t="s">
        <v>16</v>
      </c>
      <c r="H26" s="504" t="s">
        <v>22</v>
      </c>
      <c r="I26" s="505" t="s">
        <v>22</v>
      </c>
      <c r="J26" s="506"/>
      <c r="K26" s="506"/>
      <c r="L26" s="506"/>
      <c r="M26" s="506"/>
    </row>
    <row r="27" spans="1:13" x14ac:dyDescent="0.2">
      <c r="A27" s="523" t="s">
        <v>47</v>
      </c>
      <c r="B27" s="501" t="s">
        <v>36</v>
      </c>
      <c r="C27" s="502">
        <v>6</v>
      </c>
      <c r="D27" s="515" t="s">
        <v>39</v>
      </c>
      <c r="E27" s="516" t="s">
        <v>39</v>
      </c>
      <c r="F27" s="516" t="s">
        <v>39</v>
      </c>
      <c r="G27" s="516" t="s">
        <v>39</v>
      </c>
      <c r="H27" s="516" t="s">
        <v>22</v>
      </c>
      <c r="I27" s="524" t="s">
        <v>22</v>
      </c>
      <c r="J27" s="506"/>
      <c r="K27" s="506"/>
      <c r="L27" s="506"/>
      <c r="M27" s="506"/>
    </row>
    <row r="28" spans="1:13" x14ac:dyDescent="0.2">
      <c r="A28" s="520" t="s">
        <v>48</v>
      </c>
      <c r="B28" s="501" t="s">
        <v>36</v>
      </c>
      <c r="C28" s="502">
        <v>7</v>
      </c>
      <c r="D28" s="515" t="s">
        <v>22</v>
      </c>
      <c r="E28" s="516" t="s">
        <v>22</v>
      </c>
      <c r="F28" s="516" t="s">
        <v>22</v>
      </c>
      <c r="G28" s="516" t="s">
        <v>22</v>
      </c>
      <c r="H28" s="516" t="s">
        <v>22</v>
      </c>
      <c r="I28" s="524" t="s">
        <v>22</v>
      </c>
      <c r="J28" s="506"/>
      <c r="K28" s="506"/>
      <c r="L28" s="506"/>
      <c r="M28" s="506"/>
    </row>
    <row r="29" spans="1:13" x14ac:dyDescent="0.2">
      <c r="A29" s="500"/>
      <c r="B29" s="501"/>
      <c r="C29" s="502"/>
      <c r="D29" s="503"/>
      <c r="E29" s="508"/>
      <c r="F29" s="508"/>
      <c r="G29" s="504"/>
      <c r="H29" s="504"/>
      <c r="I29" s="505"/>
      <c r="J29" s="506"/>
      <c r="K29" s="506"/>
      <c r="L29" s="506"/>
      <c r="M29" s="506"/>
    </row>
    <row r="30" spans="1:13" x14ac:dyDescent="0.2">
      <c r="A30" s="500" t="s">
        <v>49</v>
      </c>
      <c r="B30" s="501" t="s">
        <v>50</v>
      </c>
      <c r="C30" s="502">
        <v>1</v>
      </c>
      <c r="D30" s="503" t="s">
        <v>15</v>
      </c>
      <c r="E30" s="504" t="s">
        <v>16</v>
      </c>
      <c r="F30" s="504" t="s">
        <v>16</v>
      </c>
      <c r="G30" s="504" t="s">
        <v>15</v>
      </c>
      <c r="H30" s="504" t="s">
        <v>16</v>
      </c>
      <c r="I30" s="505" t="s">
        <v>16</v>
      </c>
      <c r="J30" s="506"/>
      <c r="K30" s="506"/>
      <c r="L30" s="506"/>
      <c r="M30" s="506"/>
    </row>
    <row r="31" spans="1:13" x14ac:dyDescent="0.2">
      <c r="A31" s="525" t="s">
        <v>51</v>
      </c>
      <c r="B31" s="501" t="s">
        <v>50</v>
      </c>
      <c r="C31" s="502">
        <v>2</v>
      </c>
      <c r="D31" s="503" t="s">
        <v>15</v>
      </c>
      <c r="E31" s="504" t="s">
        <v>16</v>
      </c>
      <c r="F31" s="504" t="s">
        <v>16</v>
      </c>
      <c r="G31" s="504" t="s">
        <v>15</v>
      </c>
      <c r="H31" s="510"/>
      <c r="I31" s="511"/>
      <c r="J31" s="506"/>
      <c r="K31" s="506"/>
      <c r="L31" s="506"/>
      <c r="M31" s="506"/>
    </row>
    <row r="32" spans="1:13" x14ac:dyDescent="0.2">
      <c r="A32" s="525" t="s">
        <v>52</v>
      </c>
      <c r="B32" s="501" t="s">
        <v>50</v>
      </c>
      <c r="C32" s="502">
        <v>3</v>
      </c>
      <c r="D32" s="503" t="s">
        <v>39</v>
      </c>
      <c r="E32" s="504" t="s">
        <v>39</v>
      </c>
      <c r="F32" s="504" t="s">
        <v>39</v>
      </c>
      <c r="G32" s="504" t="s">
        <v>39</v>
      </c>
      <c r="H32" s="504" t="s">
        <v>39</v>
      </c>
      <c r="I32" s="505" t="s">
        <v>39</v>
      </c>
      <c r="J32" s="506"/>
      <c r="K32" s="506"/>
      <c r="L32" s="506"/>
      <c r="M32" s="506"/>
    </row>
    <row r="33" spans="1:13" x14ac:dyDescent="0.2">
      <c r="A33" s="525" t="s">
        <v>53</v>
      </c>
      <c r="B33" s="501" t="s">
        <v>50</v>
      </c>
      <c r="C33" s="502">
        <v>4</v>
      </c>
      <c r="D33" s="503" t="s">
        <v>15</v>
      </c>
      <c r="E33" s="510"/>
      <c r="F33" s="504" t="s">
        <v>16</v>
      </c>
      <c r="G33" s="504" t="s">
        <v>15</v>
      </c>
      <c r="H33" s="510"/>
      <c r="I33" s="511"/>
      <c r="J33" s="506"/>
      <c r="K33" s="506"/>
      <c r="L33" s="506"/>
      <c r="M33" s="506"/>
    </row>
    <row r="34" spans="1:13" x14ac:dyDescent="0.2">
      <c r="A34" s="525" t="s">
        <v>54</v>
      </c>
      <c r="B34" s="501" t="s">
        <v>50</v>
      </c>
      <c r="C34" s="502">
        <v>5</v>
      </c>
      <c r="D34" s="503" t="s">
        <v>16</v>
      </c>
      <c r="E34" s="510"/>
      <c r="F34" s="504" t="s">
        <v>16</v>
      </c>
      <c r="G34" s="504" t="s">
        <v>16</v>
      </c>
      <c r="H34" s="510"/>
      <c r="I34" s="511"/>
      <c r="J34" s="506"/>
      <c r="K34" s="506"/>
      <c r="L34" s="506"/>
      <c r="M34" s="506"/>
    </row>
    <row r="35" spans="1:13" s="541" customFormat="1" x14ac:dyDescent="0.2">
      <c r="A35" s="584" t="s">
        <v>55</v>
      </c>
      <c r="B35" s="501" t="s">
        <v>50</v>
      </c>
      <c r="C35" s="502" t="s">
        <v>56</v>
      </c>
      <c r="D35" s="515" t="s">
        <v>16</v>
      </c>
      <c r="E35" s="510"/>
      <c r="F35" s="516" t="s">
        <v>16</v>
      </c>
      <c r="G35" s="516" t="s">
        <v>16</v>
      </c>
      <c r="H35" s="510"/>
      <c r="I35" s="510"/>
      <c r="J35" s="21"/>
      <c r="K35" s="21"/>
      <c r="L35" s="21"/>
      <c r="M35" s="21"/>
    </row>
    <row r="36" spans="1:13" s="541" customFormat="1" x14ac:dyDescent="0.2">
      <c r="A36" s="584" t="s">
        <v>57</v>
      </c>
      <c r="B36" s="501" t="s">
        <v>50</v>
      </c>
      <c r="C36" s="502" t="s">
        <v>58</v>
      </c>
      <c r="D36" s="515" t="s">
        <v>16</v>
      </c>
      <c r="E36" s="510"/>
      <c r="F36" s="516" t="s">
        <v>16</v>
      </c>
      <c r="G36" s="516" t="s">
        <v>16</v>
      </c>
      <c r="H36" s="510"/>
      <c r="I36" s="510"/>
      <c r="J36" s="21"/>
      <c r="K36" s="21"/>
      <c r="L36" s="21"/>
      <c r="M36" s="21"/>
    </row>
    <row r="37" spans="1:13" x14ac:dyDescent="0.2">
      <c r="A37" s="525"/>
      <c r="B37" s="501"/>
      <c r="C37" s="502"/>
      <c r="D37" s="503"/>
      <c r="E37" s="504"/>
      <c r="F37" s="504"/>
      <c r="G37" s="504"/>
      <c r="H37" s="504"/>
      <c r="I37" s="505"/>
      <c r="J37" s="506"/>
      <c r="K37" s="506"/>
      <c r="L37" s="506"/>
      <c r="M37" s="506"/>
    </row>
    <row r="38" spans="1:13" x14ac:dyDescent="0.2">
      <c r="A38" s="526" t="s">
        <v>59</v>
      </c>
      <c r="B38" s="501" t="s">
        <v>60</v>
      </c>
      <c r="C38" s="527"/>
      <c r="D38" s="528" t="s">
        <v>16</v>
      </c>
      <c r="E38" s="529" t="s">
        <v>16</v>
      </c>
      <c r="F38" s="529" t="s">
        <v>16</v>
      </c>
      <c r="G38" s="529" t="s">
        <v>16</v>
      </c>
      <c r="H38" s="529" t="s">
        <v>16</v>
      </c>
      <c r="I38" s="530" t="s">
        <v>16</v>
      </c>
      <c r="J38" s="506"/>
      <c r="K38" s="506"/>
      <c r="L38" s="506"/>
      <c r="M38" s="506"/>
    </row>
    <row r="39" spans="1:13" ht="13.15" customHeight="1" x14ac:dyDescent="0.2">
      <c r="A39" s="512" t="s">
        <v>61</v>
      </c>
      <c r="B39" s="501" t="s">
        <v>62</v>
      </c>
      <c r="C39" s="539" t="s">
        <v>63</v>
      </c>
      <c r="D39" s="531" t="s">
        <v>15</v>
      </c>
      <c r="E39" s="529" t="s">
        <v>16</v>
      </c>
      <c r="F39" s="529" t="s">
        <v>16</v>
      </c>
      <c r="G39" s="533" t="s">
        <v>15</v>
      </c>
      <c r="H39" s="510"/>
      <c r="I39" s="511"/>
      <c r="J39" s="506"/>
      <c r="K39" s="506"/>
      <c r="L39" s="506"/>
      <c r="M39" s="506"/>
    </row>
    <row r="40" spans="1:13" x14ac:dyDescent="0.2">
      <c r="A40" s="500" t="s">
        <v>64</v>
      </c>
      <c r="B40" s="501" t="s">
        <v>62</v>
      </c>
      <c r="C40" s="539" t="s">
        <v>63</v>
      </c>
      <c r="D40" s="531" t="s">
        <v>15</v>
      </c>
      <c r="E40" s="510"/>
      <c r="F40" s="510"/>
      <c r="G40" s="533" t="s">
        <v>15</v>
      </c>
      <c r="H40" s="510"/>
      <c r="I40" s="511"/>
      <c r="J40" s="506"/>
      <c r="K40" s="506"/>
      <c r="L40" s="506"/>
      <c r="M40" s="506"/>
    </row>
    <row r="41" spans="1:13" x14ac:dyDescent="0.2">
      <c r="A41" s="500" t="s">
        <v>65</v>
      </c>
      <c r="B41" s="501" t="s">
        <v>62</v>
      </c>
      <c r="C41" s="539" t="s">
        <v>63</v>
      </c>
      <c r="D41" s="531" t="s">
        <v>15</v>
      </c>
      <c r="E41" s="510"/>
      <c r="F41" s="510"/>
      <c r="G41" s="531" t="s">
        <v>15</v>
      </c>
      <c r="H41" s="510"/>
      <c r="I41" s="511"/>
      <c r="J41" s="506"/>
      <c r="K41" s="506"/>
      <c r="L41" s="506"/>
      <c r="M41" s="506"/>
    </row>
    <row r="42" spans="1:13" x14ac:dyDescent="0.2">
      <c r="A42" s="500" t="s">
        <v>66</v>
      </c>
      <c r="B42" s="501" t="s">
        <v>62</v>
      </c>
      <c r="C42" s="539" t="s">
        <v>67</v>
      </c>
      <c r="D42" s="531" t="s">
        <v>16</v>
      </c>
      <c r="E42" s="510"/>
      <c r="F42" s="510"/>
      <c r="G42" s="533" t="s">
        <v>16</v>
      </c>
      <c r="H42" s="510"/>
      <c r="I42" s="511"/>
      <c r="J42" s="506"/>
      <c r="K42" s="506"/>
      <c r="L42" s="506"/>
      <c r="M42" s="506"/>
    </row>
    <row r="43" spans="1:13" x14ac:dyDescent="0.2">
      <c r="A43" s="500" t="s">
        <v>68</v>
      </c>
      <c r="B43" s="501" t="s">
        <v>62</v>
      </c>
      <c r="C43" s="539" t="s">
        <v>67</v>
      </c>
      <c r="D43" s="531" t="s">
        <v>16</v>
      </c>
      <c r="E43" s="510"/>
      <c r="F43" s="510"/>
      <c r="G43" s="533" t="s">
        <v>16</v>
      </c>
      <c r="H43" s="510"/>
      <c r="I43" s="511"/>
      <c r="J43" s="506"/>
      <c r="K43" s="506"/>
      <c r="L43" s="506"/>
      <c r="M43" s="506"/>
    </row>
    <row r="44" spans="1:13" x14ac:dyDescent="0.2">
      <c r="A44" s="500" t="s">
        <v>69</v>
      </c>
      <c r="B44" s="501" t="s">
        <v>62</v>
      </c>
      <c r="C44" s="539" t="s">
        <v>67</v>
      </c>
      <c r="D44" s="531" t="s">
        <v>16</v>
      </c>
      <c r="E44" s="510"/>
      <c r="F44" s="510"/>
      <c r="G44" s="533" t="s">
        <v>16</v>
      </c>
      <c r="H44" s="510"/>
      <c r="I44" s="511"/>
      <c r="J44" s="506"/>
      <c r="K44" s="506"/>
      <c r="L44" s="506"/>
      <c r="M44" s="506"/>
    </row>
    <row r="45" spans="1:13" x14ac:dyDescent="0.2">
      <c r="A45" s="500" t="s">
        <v>70</v>
      </c>
      <c r="B45" s="501" t="s">
        <v>62</v>
      </c>
      <c r="C45" s="539" t="s">
        <v>67</v>
      </c>
      <c r="D45" s="531" t="s">
        <v>15</v>
      </c>
      <c r="E45" s="510"/>
      <c r="F45" s="510"/>
      <c r="G45" s="531" t="s">
        <v>15</v>
      </c>
      <c r="H45" s="510"/>
      <c r="I45" s="511"/>
      <c r="J45" s="506"/>
      <c r="K45" s="506"/>
      <c r="L45" s="506"/>
      <c r="M45" s="506"/>
    </row>
    <row r="46" spans="1:13" x14ac:dyDescent="0.2">
      <c r="A46" s="534" t="s">
        <v>71</v>
      </c>
      <c r="B46" s="501" t="s">
        <v>72</v>
      </c>
      <c r="C46" s="502" t="s">
        <v>73</v>
      </c>
      <c r="D46" s="531" t="s">
        <v>15</v>
      </c>
      <c r="E46" s="533" t="s">
        <v>16</v>
      </c>
      <c r="F46" s="533" t="s">
        <v>16</v>
      </c>
      <c r="G46" s="533" t="s">
        <v>15</v>
      </c>
      <c r="H46" s="533" t="s">
        <v>16</v>
      </c>
      <c r="I46" s="535" t="s">
        <v>16</v>
      </c>
      <c r="J46" s="506"/>
      <c r="K46" s="506"/>
      <c r="L46" s="506"/>
      <c r="M46" s="506"/>
    </row>
    <row r="47" spans="1:13" s="21" customFormat="1" ht="15" customHeight="1" x14ac:dyDescent="0.2">
      <c r="A47" s="534" t="s">
        <v>74</v>
      </c>
      <c r="B47" s="501" t="s">
        <v>72</v>
      </c>
      <c r="C47" s="502" t="s">
        <v>75</v>
      </c>
      <c r="D47" s="531" t="s">
        <v>15</v>
      </c>
      <c r="E47" s="510"/>
      <c r="F47" s="510"/>
      <c r="G47" s="533" t="s">
        <v>15</v>
      </c>
      <c r="H47" s="510"/>
      <c r="I47" s="511"/>
    </row>
    <row r="48" spans="1:13" s="21" customFormat="1" ht="15" customHeight="1" x14ac:dyDescent="0.2">
      <c r="A48" s="534" t="s">
        <v>76</v>
      </c>
      <c r="B48" s="501" t="s">
        <v>72</v>
      </c>
      <c r="C48" s="502" t="s">
        <v>77</v>
      </c>
      <c r="D48" s="531" t="s">
        <v>15</v>
      </c>
      <c r="E48" s="510"/>
      <c r="F48" s="510"/>
      <c r="G48" s="533" t="s">
        <v>15</v>
      </c>
      <c r="H48" s="510"/>
      <c r="I48" s="511"/>
    </row>
    <row r="49" spans="1:13" s="21" customFormat="1" ht="15" customHeight="1" x14ac:dyDescent="0.2">
      <c r="A49" s="523" t="s">
        <v>78</v>
      </c>
      <c r="B49" s="501" t="s">
        <v>72</v>
      </c>
      <c r="C49" s="502" t="s">
        <v>79</v>
      </c>
      <c r="D49" s="531" t="s">
        <v>15</v>
      </c>
      <c r="E49" s="533" t="s">
        <v>16</v>
      </c>
      <c r="F49" s="533" t="s">
        <v>16</v>
      </c>
      <c r="G49" s="533" t="s">
        <v>15</v>
      </c>
      <c r="H49" s="533" t="s">
        <v>16</v>
      </c>
      <c r="I49" s="535" t="s">
        <v>16</v>
      </c>
    </row>
    <row r="50" spans="1:13" s="21" customFormat="1" x14ac:dyDescent="0.2">
      <c r="A50" s="526" t="s">
        <v>80</v>
      </c>
      <c r="B50" s="536" t="s">
        <v>72</v>
      </c>
      <c r="C50" s="537" t="s">
        <v>81</v>
      </c>
      <c r="D50" s="531" t="s">
        <v>22</v>
      </c>
      <c r="E50" s="510"/>
      <c r="F50" s="510"/>
      <c r="G50" s="533" t="s">
        <v>22</v>
      </c>
      <c r="H50" s="510"/>
      <c r="I50" s="511"/>
    </row>
    <row r="51" spans="1:13" s="540" customFormat="1" ht="25.5" customHeight="1" x14ac:dyDescent="0.2">
      <c r="A51" s="538"/>
      <c r="B51" s="501"/>
      <c r="C51" s="539"/>
      <c r="D51" s="531"/>
      <c r="E51" s="533"/>
      <c r="F51" s="533"/>
      <c r="G51" s="533"/>
      <c r="H51" s="533"/>
      <c r="I51" s="535"/>
    </row>
    <row r="52" spans="1:13" s="541" customFormat="1" x14ac:dyDescent="0.2">
      <c r="A52" s="500" t="s">
        <v>82</v>
      </c>
      <c r="B52" s="501" t="s">
        <v>83</v>
      </c>
      <c r="C52" s="539" t="s">
        <v>84</v>
      </c>
      <c r="D52" s="531" t="s">
        <v>15</v>
      </c>
      <c r="E52" s="510"/>
      <c r="F52" s="510"/>
      <c r="G52" s="533" t="s">
        <v>15</v>
      </c>
      <c r="H52" s="510"/>
      <c r="I52" s="511"/>
      <c r="J52" s="21"/>
      <c r="K52" s="21"/>
      <c r="L52" s="21"/>
      <c r="M52" s="21"/>
    </row>
    <row r="53" spans="1:13" x14ac:dyDescent="0.2">
      <c r="A53" s="500" t="s">
        <v>85</v>
      </c>
      <c r="B53" s="501" t="s">
        <v>83</v>
      </c>
      <c r="C53" s="539" t="s">
        <v>84</v>
      </c>
      <c r="D53" s="531" t="s">
        <v>15</v>
      </c>
      <c r="E53" s="510"/>
      <c r="F53" s="510"/>
      <c r="G53" s="533" t="s">
        <v>15</v>
      </c>
      <c r="H53" s="510"/>
      <c r="I53" s="511"/>
      <c r="J53" s="506"/>
      <c r="K53" s="506"/>
      <c r="L53" s="506"/>
      <c r="M53" s="506"/>
    </row>
    <row r="54" spans="1:13" x14ac:dyDescent="0.2">
      <c r="A54" s="500" t="s">
        <v>86</v>
      </c>
      <c r="B54" s="501" t="s">
        <v>83</v>
      </c>
      <c r="C54" s="539" t="s">
        <v>84</v>
      </c>
      <c r="D54" s="531" t="s">
        <v>15</v>
      </c>
      <c r="E54" s="510"/>
      <c r="F54" s="510"/>
      <c r="G54" s="531" t="s">
        <v>15</v>
      </c>
      <c r="H54" s="510"/>
      <c r="I54" s="511"/>
      <c r="J54" s="506"/>
      <c r="K54" s="506"/>
      <c r="L54" s="506"/>
      <c r="M54" s="506"/>
    </row>
    <row r="55" spans="1:13" x14ac:dyDescent="0.2">
      <c r="A55" s="500" t="s">
        <v>87</v>
      </c>
      <c r="B55" s="501" t="s">
        <v>83</v>
      </c>
      <c r="C55" s="539" t="s">
        <v>84</v>
      </c>
      <c r="D55" s="531" t="s">
        <v>16</v>
      </c>
      <c r="E55" s="510"/>
      <c r="F55" s="510"/>
      <c r="G55" s="533" t="s">
        <v>16</v>
      </c>
      <c r="H55" s="510"/>
      <c r="I55" s="511"/>
      <c r="J55" s="506"/>
      <c r="K55" s="506"/>
      <c r="L55" s="506"/>
      <c r="M55" s="506"/>
    </row>
    <row r="56" spans="1:13" x14ac:dyDescent="0.2">
      <c r="A56" s="500" t="s">
        <v>88</v>
      </c>
      <c r="B56" s="501" t="s">
        <v>83</v>
      </c>
      <c r="C56" s="539" t="s">
        <v>84</v>
      </c>
      <c r="D56" s="531" t="s">
        <v>16</v>
      </c>
      <c r="E56" s="510"/>
      <c r="F56" s="510"/>
      <c r="G56" s="533" t="s">
        <v>16</v>
      </c>
      <c r="H56" s="510"/>
      <c r="I56" s="511"/>
      <c r="J56" s="506"/>
      <c r="K56" s="506"/>
      <c r="L56" s="506"/>
      <c r="M56" s="506"/>
    </row>
    <row r="57" spans="1:13" x14ac:dyDescent="0.2">
      <c r="A57" s="500" t="s">
        <v>89</v>
      </c>
      <c r="B57" s="501" t="s">
        <v>83</v>
      </c>
      <c r="C57" s="539" t="s">
        <v>84</v>
      </c>
      <c r="D57" s="531" t="s">
        <v>16</v>
      </c>
      <c r="E57" s="510"/>
      <c r="F57" s="510"/>
      <c r="G57" s="533" t="s">
        <v>16</v>
      </c>
      <c r="H57" s="510"/>
      <c r="I57" s="511"/>
      <c r="J57" s="506"/>
      <c r="K57" s="506"/>
      <c r="L57" s="506"/>
      <c r="M57" s="506"/>
    </row>
    <row r="58" spans="1:13" x14ac:dyDescent="0.2">
      <c r="A58" s="500" t="s">
        <v>90</v>
      </c>
      <c r="B58" s="501" t="s">
        <v>83</v>
      </c>
      <c r="C58" s="539" t="s">
        <v>84</v>
      </c>
      <c r="D58" s="531" t="s">
        <v>15</v>
      </c>
      <c r="E58" s="510"/>
      <c r="F58" s="510"/>
      <c r="G58" s="531" t="s">
        <v>15</v>
      </c>
      <c r="H58" s="510"/>
      <c r="I58" s="511"/>
      <c r="J58" s="506"/>
      <c r="K58" s="506"/>
      <c r="L58" s="506"/>
      <c r="M58" s="506"/>
    </row>
    <row r="59" spans="1:13" x14ac:dyDescent="0.2">
      <c r="A59" s="523" t="s">
        <v>91</v>
      </c>
      <c r="B59" s="501" t="s">
        <v>92</v>
      </c>
      <c r="C59" s="527"/>
      <c r="D59" s="528" t="s">
        <v>15</v>
      </c>
      <c r="E59" s="510"/>
      <c r="F59" s="510"/>
      <c r="G59" s="529" t="s">
        <v>15</v>
      </c>
      <c r="H59" s="510"/>
      <c r="I59" s="511"/>
      <c r="J59" s="506"/>
      <c r="K59" s="506"/>
      <c r="L59" s="506"/>
      <c r="M59" s="506"/>
    </row>
    <row r="60" spans="1:13" x14ac:dyDescent="0.2">
      <c r="A60" s="542"/>
      <c r="B60" s="501"/>
      <c r="C60" s="539"/>
      <c r="D60" s="531"/>
      <c r="E60" s="533"/>
      <c r="F60" s="533"/>
      <c r="G60" s="533"/>
      <c r="H60" s="533"/>
      <c r="I60" s="535"/>
      <c r="J60" s="506"/>
      <c r="K60" s="506"/>
      <c r="L60" s="506"/>
      <c r="M60" s="506"/>
    </row>
    <row r="61" spans="1:13" x14ac:dyDescent="0.2">
      <c r="A61" s="500" t="s">
        <v>93</v>
      </c>
      <c r="B61" s="501" t="s">
        <v>94</v>
      </c>
      <c r="C61" s="539">
        <v>1</v>
      </c>
      <c r="D61" s="531" t="s">
        <v>22</v>
      </c>
      <c r="E61" s="533" t="s">
        <v>22</v>
      </c>
      <c r="F61" s="533" t="s">
        <v>22</v>
      </c>
      <c r="G61" s="533" t="s">
        <v>22</v>
      </c>
      <c r="H61" s="510"/>
      <c r="I61" s="511"/>
      <c r="J61" s="506"/>
      <c r="K61" s="506"/>
      <c r="L61" s="506"/>
      <c r="M61" s="506"/>
    </row>
    <row r="62" spans="1:13" x14ac:dyDescent="0.2">
      <c r="A62" s="500"/>
      <c r="B62" s="501"/>
      <c r="C62" s="539"/>
      <c r="D62" s="531"/>
      <c r="E62" s="533"/>
      <c r="F62" s="533"/>
      <c r="G62" s="533"/>
      <c r="H62" s="533"/>
      <c r="I62" s="535"/>
      <c r="J62" s="506"/>
      <c r="K62" s="506"/>
      <c r="L62" s="506"/>
      <c r="M62" s="506"/>
    </row>
    <row r="63" spans="1:13" x14ac:dyDescent="0.2">
      <c r="A63" s="525" t="s">
        <v>95</v>
      </c>
      <c r="B63" s="501" t="s">
        <v>94</v>
      </c>
      <c r="C63" s="539">
        <v>2</v>
      </c>
      <c r="D63" s="503" t="s">
        <v>39</v>
      </c>
      <c r="E63" s="510"/>
      <c r="F63" s="510"/>
      <c r="G63" s="504" t="s">
        <v>39</v>
      </c>
      <c r="H63" s="510"/>
      <c r="I63" s="511"/>
      <c r="J63" s="506"/>
      <c r="K63" s="506"/>
      <c r="L63" s="506"/>
      <c r="M63" s="506"/>
    </row>
    <row r="64" spans="1:13" x14ac:dyDescent="0.2">
      <c r="A64" s="525"/>
      <c r="B64" s="501"/>
      <c r="C64" s="502"/>
      <c r="D64" s="503"/>
      <c r="E64" s="504"/>
      <c r="F64" s="504"/>
      <c r="G64" s="504"/>
      <c r="H64" s="504"/>
      <c r="I64" s="505"/>
      <c r="J64" s="506"/>
      <c r="K64" s="506"/>
      <c r="L64" s="506"/>
      <c r="M64" s="506"/>
    </row>
    <row r="65" spans="1:13" x14ac:dyDescent="0.2">
      <c r="A65" s="500" t="s">
        <v>96</v>
      </c>
      <c r="B65" s="501" t="s">
        <v>94</v>
      </c>
      <c r="C65" s="539">
        <v>3</v>
      </c>
      <c r="D65" s="503" t="s">
        <v>16</v>
      </c>
      <c r="E65" s="504" t="s">
        <v>16</v>
      </c>
      <c r="F65" s="504" t="s">
        <v>16</v>
      </c>
      <c r="G65" s="504" t="s">
        <v>16</v>
      </c>
      <c r="H65" s="504" t="s">
        <v>16</v>
      </c>
      <c r="I65" s="505" t="s">
        <v>16</v>
      </c>
      <c r="J65" s="506"/>
      <c r="K65" s="506"/>
      <c r="L65" s="506"/>
      <c r="M65" s="506"/>
    </row>
    <row r="66" spans="1:13" x14ac:dyDescent="0.2">
      <c r="A66" s="500"/>
      <c r="B66" s="501"/>
      <c r="C66" s="502"/>
      <c r="D66" s="503"/>
      <c r="E66" s="508"/>
      <c r="F66" s="504"/>
      <c r="G66" s="504"/>
      <c r="H66" s="504"/>
      <c r="I66" s="505"/>
      <c r="J66" s="506"/>
      <c r="K66" s="506"/>
      <c r="L66" s="506"/>
      <c r="M66" s="506"/>
    </row>
    <row r="67" spans="1:13" x14ac:dyDescent="0.2">
      <c r="A67" s="507" t="s">
        <v>97</v>
      </c>
      <c r="B67" s="501"/>
      <c r="C67" s="502"/>
      <c r="D67" s="503"/>
      <c r="E67" s="508"/>
      <c r="F67" s="504"/>
      <c r="G67" s="504"/>
      <c r="H67" s="504"/>
      <c r="I67" s="505"/>
      <c r="J67" s="506"/>
      <c r="K67" s="506"/>
      <c r="L67" s="506"/>
      <c r="M67" s="506"/>
    </row>
    <row r="68" spans="1:13" x14ac:dyDescent="0.2">
      <c r="A68" s="500" t="s">
        <v>98</v>
      </c>
      <c r="B68" s="501" t="s">
        <v>99</v>
      </c>
      <c r="C68" s="539">
        <v>1</v>
      </c>
      <c r="D68" s="503" t="s">
        <v>16</v>
      </c>
      <c r="E68" s="504" t="s">
        <v>16</v>
      </c>
      <c r="F68" s="504" t="s">
        <v>16</v>
      </c>
      <c r="G68" s="504" t="s">
        <v>16</v>
      </c>
      <c r="H68" s="504" t="s">
        <v>16</v>
      </c>
      <c r="I68" s="505" t="s">
        <v>16</v>
      </c>
      <c r="J68" s="506"/>
      <c r="K68" s="506"/>
      <c r="L68" s="506"/>
      <c r="M68" s="506"/>
    </row>
    <row r="69" spans="1:13" s="506" customFormat="1" x14ac:dyDescent="0.2">
      <c r="A69" s="500" t="s">
        <v>100</v>
      </c>
      <c r="B69" s="501" t="s">
        <v>99</v>
      </c>
      <c r="C69" s="539">
        <v>2</v>
      </c>
      <c r="D69" s="503" t="s">
        <v>16</v>
      </c>
      <c r="E69" s="504" t="s">
        <v>16</v>
      </c>
      <c r="F69" s="504" t="s">
        <v>16</v>
      </c>
      <c r="G69" s="504" t="s">
        <v>16</v>
      </c>
      <c r="H69" s="504" t="s">
        <v>16</v>
      </c>
      <c r="I69" s="505" t="s">
        <v>16</v>
      </c>
    </row>
    <row r="70" spans="1:13" s="506" customFormat="1" x14ac:dyDescent="0.2">
      <c r="A70" s="500" t="s">
        <v>101</v>
      </c>
      <c r="B70" s="501" t="s">
        <v>99</v>
      </c>
      <c r="C70" s="539">
        <v>3</v>
      </c>
      <c r="D70" s="503" t="s">
        <v>16</v>
      </c>
      <c r="E70" s="504" t="s">
        <v>16</v>
      </c>
      <c r="F70" s="504" t="s">
        <v>16</v>
      </c>
      <c r="G70" s="504" t="s">
        <v>16</v>
      </c>
      <c r="H70" s="504" t="s">
        <v>16</v>
      </c>
      <c r="I70" s="505" t="s">
        <v>16</v>
      </c>
    </row>
    <row r="71" spans="1:13" x14ac:dyDescent="0.2">
      <c r="A71" s="500"/>
      <c r="B71" s="501"/>
      <c r="C71" s="502"/>
      <c r="D71" s="503"/>
      <c r="E71" s="504"/>
      <c r="F71" s="504"/>
      <c r="G71" s="504"/>
      <c r="H71" s="504"/>
      <c r="I71" s="505"/>
      <c r="J71" s="506"/>
      <c r="K71" s="506"/>
      <c r="L71" s="506"/>
      <c r="M71" s="506"/>
    </row>
    <row r="72" spans="1:13" x14ac:dyDescent="0.2">
      <c r="A72" s="507" t="s">
        <v>102</v>
      </c>
      <c r="B72" s="501"/>
      <c r="C72" s="502"/>
      <c r="D72" s="503"/>
      <c r="E72" s="504"/>
      <c r="F72" s="504"/>
      <c r="G72" s="504"/>
      <c r="H72" s="504"/>
      <c r="I72" s="505"/>
      <c r="J72" s="506"/>
      <c r="K72" s="506"/>
      <c r="L72" s="506"/>
      <c r="M72" s="506"/>
    </row>
    <row r="73" spans="1:13" x14ac:dyDescent="0.2">
      <c r="A73" s="500" t="s">
        <v>103</v>
      </c>
      <c r="B73" s="501" t="s">
        <v>104</v>
      </c>
      <c r="C73" s="502">
        <v>1</v>
      </c>
      <c r="D73" s="503" t="s">
        <v>16</v>
      </c>
      <c r="E73" s="504" t="s">
        <v>22</v>
      </c>
      <c r="F73" s="504" t="s">
        <v>22</v>
      </c>
      <c r="G73" s="504" t="s">
        <v>16</v>
      </c>
      <c r="H73" s="504" t="s">
        <v>16</v>
      </c>
      <c r="I73" s="505" t="s">
        <v>16</v>
      </c>
      <c r="J73" s="506"/>
      <c r="K73" s="506"/>
      <c r="L73" s="506"/>
      <c r="M73" s="506"/>
    </row>
    <row r="74" spans="1:13" x14ac:dyDescent="0.2">
      <c r="A74" s="525" t="s">
        <v>105</v>
      </c>
      <c r="B74" s="501" t="s">
        <v>104</v>
      </c>
      <c r="C74" s="502">
        <v>2</v>
      </c>
      <c r="D74" s="503" t="s">
        <v>16</v>
      </c>
      <c r="E74" s="504" t="s">
        <v>22</v>
      </c>
      <c r="F74" s="504" t="s">
        <v>22</v>
      </c>
      <c r="G74" s="504" t="s">
        <v>16</v>
      </c>
      <c r="H74" s="504" t="s">
        <v>16</v>
      </c>
      <c r="I74" s="505" t="s">
        <v>16</v>
      </c>
      <c r="J74" s="506"/>
      <c r="K74" s="506"/>
      <c r="L74" s="506"/>
      <c r="M74" s="506"/>
    </row>
    <row r="75" spans="1:13" x14ac:dyDescent="0.2">
      <c r="A75" s="543"/>
      <c r="B75" s="501"/>
      <c r="C75" s="502"/>
      <c r="D75" s="503"/>
      <c r="E75" s="504"/>
      <c r="F75" s="504"/>
      <c r="G75" s="504"/>
      <c r="H75" s="504"/>
      <c r="I75" s="505"/>
      <c r="J75" s="506"/>
      <c r="K75" s="506"/>
      <c r="L75" s="506"/>
      <c r="M75" s="506"/>
    </row>
    <row r="76" spans="1:13" ht="12" customHeight="1" x14ac:dyDescent="0.2">
      <c r="A76" s="525" t="s">
        <v>106</v>
      </c>
      <c r="B76" s="501" t="s">
        <v>39</v>
      </c>
      <c r="C76" s="502"/>
      <c r="D76" s="503" t="s">
        <v>16</v>
      </c>
      <c r="E76" s="510"/>
      <c r="F76" s="510"/>
      <c r="G76" s="504" t="s">
        <v>16</v>
      </c>
      <c r="H76" s="510"/>
      <c r="I76" s="511"/>
      <c r="J76" s="506"/>
      <c r="K76" s="506"/>
      <c r="L76" s="506"/>
      <c r="M76" s="506"/>
    </row>
    <row r="77" spans="1:13" ht="12" customHeight="1" x14ac:dyDescent="0.2">
      <c r="A77" s="525"/>
      <c r="B77" s="501"/>
      <c r="C77" s="502"/>
      <c r="D77" s="503"/>
      <c r="E77" s="504"/>
      <c r="F77" s="504"/>
      <c r="G77" s="504"/>
      <c r="H77" s="504"/>
      <c r="I77" s="505"/>
      <c r="J77" s="506"/>
      <c r="K77" s="506"/>
      <c r="L77" s="506"/>
      <c r="M77" s="506"/>
    </row>
    <row r="78" spans="1:13" ht="12" customHeight="1" x14ac:dyDescent="0.2">
      <c r="A78" s="544" t="s">
        <v>107</v>
      </c>
      <c r="B78" s="501"/>
      <c r="C78" s="502"/>
      <c r="D78" s="515"/>
      <c r="E78" s="516"/>
      <c r="F78" s="516"/>
      <c r="G78" s="516"/>
      <c r="H78" s="504"/>
      <c r="I78" s="505"/>
      <c r="J78" s="506"/>
      <c r="K78" s="506"/>
      <c r="L78" s="506"/>
      <c r="M78" s="506"/>
    </row>
    <row r="79" spans="1:13" x14ac:dyDescent="0.2">
      <c r="A79" s="545" t="s">
        <v>108</v>
      </c>
      <c r="B79" s="501" t="s">
        <v>109</v>
      </c>
      <c r="C79" s="502" t="s">
        <v>110</v>
      </c>
      <c r="D79" s="515" t="s">
        <v>15</v>
      </c>
      <c r="E79" s="510"/>
      <c r="F79" s="510"/>
      <c r="G79" s="516" t="s">
        <v>15</v>
      </c>
      <c r="H79" s="510"/>
      <c r="I79" s="511"/>
      <c r="J79" s="506"/>
      <c r="K79" s="506"/>
      <c r="L79" s="506"/>
      <c r="M79" s="506"/>
    </row>
    <row r="80" spans="1:13" x14ac:dyDescent="0.2">
      <c r="A80" s="545" t="s">
        <v>111</v>
      </c>
      <c r="B80" s="501" t="s">
        <v>109</v>
      </c>
      <c r="C80" s="502" t="s">
        <v>112</v>
      </c>
      <c r="D80" s="515" t="s">
        <v>15</v>
      </c>
      <c r="E80" s="510"/>
      <c r="F80" s="510"/>
      <c r="G80" s="516" t="s">
        <v>15</v>
      </c>
      <c r="H80" s="510"/>
      <c r="I80" s="511"/>
      <c r="J80" s="506"/>
      <c r="K80" s="506"/>
      <c r="L80" s="506"/>
      <c r="M80" s="506"/>
    </row>
    <row r="81" spans="1:13" x14ac:dyDescent="0.2">
      <c r="A81" s="519"/>
      <c r="B81" s="501"/>
      <c r="C81" s="502"/>
      <c r="D81" s="503"/>
      <c r="E81" s="504"/>
      <c r="F81" s="504"/>
      <c r="G81" s="504"/>
      <c r="H81" s="504"/>
      <c r="I81" s="505"/>
      <c r="J81" s="506"/>
      <c r="K81" s="506"/>
      <c r="L81" s="506"/>
      <c r="M81" s="506"/>
    </row>
    <row r="82" spans="1:13" x14ac:dyDescent="0.2">
      <c r="A82" s="525" t="s">
        <v>113</v>
      </c>
      <c r="B82" s="501" t="s">
        <v>114</v>
      </c>
      <c r="C82" s="502"/>
      <c r="D82" s="503" t="s">
        <v>39</v>
      </c>
      <c r="E82" s="504" t="s">
        <v>39</v>
      </c>
      <c r="F82" s="504" t="s">
        <v>39</v>
      </c>
      <c r="G82" s="504" t="s">
        <v>39</v>
      </c>
      <c r="H82" s="510"/>
      <c r="I82" s="511"/>
      <c r="J82" s="506"/>
      <c r="K82" s="506"/>
      <c r="L82" s="506"/>
      <c r="M82" s="506"/>
    </row>
    <row r="83" spans="1:13" x14ac:dyDescent="0.2">
      <c r="A83" s="546"/>
      <c r="B83" s="547"/>
      <c r="C83" s="548"/>
      <c r="D83" s="549"/>
      <c r="E83" s="550"/>
      <c r="F83" s="550"/>
      <c r="G83" s="550"/>
      <c r="H83" s="550"/>
      <c r="I83" s="505"/>
      <c r="J83" s="21"/>
      <c r="K83" s="506"/>
      <c r="L83" s="506"/>
      <c r="M83" s="506"/>
    </row>
    <row r="84" spans="1:13" x14ac:dyDescent="0.2">
      <c r="A84" s="551" t="s">
        <v>115</v>
      </c>
      <c r="B84" s="552" t="s">
        <v>15</v>
      </c>
      <c r="C84" s="553"/>
      <c r="D84" s="554" t="s">
        <v>15</v>
      </c>
      <c r="E84" s="608" t="s">
        <v>16</v>
      </c>
      <c r="F84" s="608" t="s">
        <v>16</v>
      </c>
      <c r="G84" s="608" t="s">
        <v>15</v>
      </c>
      <c r="H84" s="608" t="s">
        <v>16</v>
      </c>
      <c r="I84" s="579" t="s">
        <v>16</v>
      </c>
      <c r="J84" s="21"/>
      <c r="K84" s="506"/>
      <c r="L84" s="506"/>
      <c r="M84" s="506"/>
    </row>
    <row r="85" spans="1:13" x14ac:dyDescent="0.2">
      <c r="A85" s="467"/>
      <c r="B85" s="556"/>
      <c r="C85" s="556"/>
      <c r="D85" s="556"/>
      <c r="E85" s="556"/>
      <c r="F85" s="556"/>
      <c r="G85" s="556"/>
      <c r="H85" s="556"/>
      <c r="I85" s="556"/>
    </row>
    <row r="86" spans="1:13" x14ac:dyDescent="0.2">
      <c r="A86" s="557" t="s">
        <v>116</v>
      </c>
      <c r="B86" s="558"/>
      <c r="C86" s="559"/>
      <c r="D86" s="559"/>
      <c r="E86" s="559"/>
      <c r="F86" s="559"/>
      <c r="G86" s="559"/>
      <c r="H86" s="559"/>
      <c r="I86" s="559"/>
      <c r="J86" s="21"/>
      <c r="K86" s="506"/>
      <c r="L86" s="506"/>
      <c r="M86" s="506"/>
    </row>
    <row r="87" spans="1:13" s="563" customFormat="1" x14ac:dyDescent="0.2">
      <c r="A87" s="560"/>
      <c r="B87" s="556"/>
      <c r="C87" s="561"/>
      <c r="D87" s="556"/>
      <c r="E87" s="556"/>
      <c r="F87" s="556"/>
      <c r="G87" s="556"/>
      <c r="H87" s="556"/>
      <c r="I87" s="556"/>
      <c r="J87" s="562"/>
      <c r="K87" s="562"/>
      <c r="L87" s="562"/>
      <c r="M87" s="562"/>
    </row>
    <row r="88" spans="1:13" s="563" customFormat="1" x14ac:dyDescent="0.2">
      <c r="A88" s="559" t="s">
        <v>117</v>
      </c>
      <c r="B88" s="556"/>
      <c r="C88" s="561"/>
      <c r="D88" s="556"/>
      <c r="E88" s="556"/>
      <c r="F88" s="556"/>
      <c r="G88" s="556"/>
      <c r="H88" s="556"/>
      <c r="I88" s="556"/>
      <c r="J88" s="562"/>
      <c r="K88" s="562"/>
      <c r="L88" s="562"/>
      <c r="M88" s="562"/>
    </row>
    <row r="89" spans="1:13" s="563" customFormat="1" x14ac:dyDescent="0.2">
      <c r="A89" s="559" t="s">
        <v>118</v>
      </c>
      <c r="B89" s="556"/>
      <c r="C89" s="564"/>
      <c r="D89" s="558"/>
      <c r="E89" s="559"/>
      <c r="F89" s="559"/>
      <c r="G89" s="559"/>
      <c r="H89" s="559"/>
      <c r="I89" s="559"/>
      <c r="J89" s="562"/>
      <c r="K89" s="562"/>
      <c r="L89" s="562"/>
      <c r="M89" s="562"/>
    </row>
    <row r="90" spans="1:13" s="563" customFormat="1" x14ac:dyDescent="0.2">
      <c r="A90" s="565" t="s">
        <v>119</v>
      </c>
      <c r="B90" s="556"/>
      <c r="C90" s="564"/>
      <c r="D90" s="558"/>
      <c r="E90" s="559"/>
      <c r="F90" s="559"/>
      <c r="G90" s="559"/>
      <c r="H90" s="559"/>
      <c r="I90" s="559"/>
      <c r="J90" s="562"/>
      <c r="K90" s="562"/>
      <c r="L90" s="562"/>
      <c r="M90" s="562"/>
    </row>
    <row r="91" spans="1:13" s="563" customFormat="1" x14ac:dyDescent="0.2">
      <c r="A91" s="559" t="s">
        <v>120</v>
      </c>
      <c r="B91" s="556"/>
      <c r="C91" s="564"/>
      <c r="D91" s="558"/>
      <c r="E91" s="559"/>
      <c r="F91" s="559"/>
      <c r="G91" s="559"/>
      <c r="H91" s="559"/>
      <c r="I91" s="559"/>
      <c r="J91" s="562"/>
      <c r="K91" s="562"/>
      <c r="L91" s="562"/>
      <c r="M91" s="562"/>
    </row>
    <row r="92" spans="1:13" s="563" customFormat="1" x14ac:dyDescent="0.2">
      <c r="A92" s="559"/>
      <c r="B92" s="556"/>
      <c r="C92" s="558"/>
      <c r="D92" s="558"/>
      <c r="E92" s="559"/>
      <c r="F92" s="559"/>
      <c r="G92" s="559"/>
      <c r="H92" s="559"/>
      <c r="I92" s="559"/>
      <c r="J92" s="562"/>
      <c r="K92" s="562"/>
      <c r="L92" s="562"/>
      <c r="M92" s="562"/>
    </row>
    <row r="93" spans="1:13" s="563" customFormat="1" ht="27.75" x14ac:dyDescent="0.2">
      <c r="A93" s="566" t="s">
        <v>121</v>
      </c>
      <c r="B93" s="558"/>
      <c r="C93" s="558"/>
      <c r="D93" s="558"/>
      <c r="E93" s="559"/>
      <c r="F93" s="559"/>
      <c r="G93" s="559"/>
      <c r="H93" s="559"/>
      <c r="I93" s="559"/>
      <c r="J93" s="562"/>
      <c r="K93" s="562"/>
      <c r="L93" s="562"/>
      <c r="M93" s="562"/>
    </row>
    <row r="94" spans="1:13" s="563" customFormat="1" ht="62.25" customHeight="1" x14ac:dyDescent="0.2">
      <c r="A94" s="566" t="s">
        <v>122</v>
      </c>
      <c r="B94" s="558"/>
      <c r="C94" s="558"/>
      <c r="D94" s="558"/>
      <c r="E94" s="559"/>
      <c r="F94" s="559"/>
      <c r="G94" s="559"/>
      <c r="H94" s="559"/>
      <c r="I94" s="559"/>
      <c r="J94" s="562"/>
      <c r="K94" s="562"/>
      <c r="L94" s="562"/>
      <c r="M94" s="562"/>
    </row>
  </sheetData>
  <mergeCells count="6">
    <mergeCell ref="A3:A5"/>
    <mergeCell ref="B3:B5"/>
    <mergeCell ref="C3:C5"/>
    <mergeCell ref="D3:I3"/>
    <mergeCell ref="D4:D5"/>
    <mergeCell ref="E4:I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3"/>
  <sheetViews>
    <sheetView view="pageBreakPreview" zoomScale="115" zoomScaleNormal="100" zoomScaleSheetLayoutView="115" workbookViewId="0">
      <selection activeCell="T401" sqref="D401:T401"/>
    </sheetView>
  </sheetViews>
  <sheetFormatPr defaultColWidth="8.7109375" defaultRowHeight="11.25" x14ac:dyDescent="0.2"/>
  <cols>
    <col min="1" max="1" width="58.5703125" style="467" customWidth="1"/>
    <col min="2" max="3" width="10.42578125" style="580" customWidth="1"/>
    <col min="4" max="4" width="10.42578125" style="581" customWidth="1"/>
    <col min="5" max="5" width="12.42578125" style="467" bestFit="1" customWidth="1"/>
    <col min="6" max="6" width="10.28515625" style="467" bestFit="1" customWidth="1"/>
    <col min="7" max="7" width="10.7109375" style="467" bestFit="1" customWidth="1"/>
    <col min="8" max="8" width="11.140625" style="467" bestFit="1" customWidth="1"/>
    <col min="9" max="9" width="9.5703125" style="467" bestFit="1" customWidth="1"/>
    <col min="10" max="10" width="12.7109375" style="467" customWidth="1"/>
    <col min="11" max="16384" width="8.7109375" style="467"/>
  </cols>
  <sheetData>
    <row r="1" spans="1:11" s="569" customFormat="1" ht="12.75" x14ac:dyDescent="0.2">
      <c r="A1" s="489" t="s">
        <v>0</v>
      </c>
      <c r="B1" s="490"/>
      <c r="C1" s="490"/>
      <c r="D1" s="491"/>
      <c r="E1" s="492"/>
      <c r="F1" s="492"/>
      <c r="G1" s="492"/>
      <c r="H1" s="492"/>
      <c r="I1" s="492"/>
    </row>
    <row r="2" spans="1:11" s="569" customFormat="1" ht="12.75" x14ac:dyDescent="0.2">
      <c r="A2" s="570" t="s">
        <v>123</v>
      </c>
      <c r="B2" s="490"/>
      <c r="C2" s="490"/>
      <c r="D2" s="491"/>
      <c r="E2" s="492"/>
      <c r="F2" s="492"/>
      <c r="G2" s="492"/>
      <c r="H2" s="492"/>
      <c r="I2" s="492"/>
    </row>
    <row r="3" spans="1:11" x14ac:dyDescent="0.2">
      <c r="A3" s="1071" t="s">
        <v>2</v>
      </c>
      <c r="B3" s="1072" t="s">
        <v>3</v>
      </c>
      <c r="C3" s="1073" t="s">
        <v>4</v>
      </c>
      <c r="D3" s="1074" t="s">
        <v>5</v>
      </c>
      <c r="E3" s="1074"/>
      <c r="F3" s="1074"/>
      <c r="G3" s="1074"/>
      <c r="H3" s="1074"/>
      <c r="I3" s="1074"/>
      <c r="J3" s="1074"/>
    </row>
    <row r="4" spans="1:11" ht="45.75" customHeight="1" x14ac:dyDescent="0.2">
      <c r="A4" s="1071"/>
      <c r="B4" s="1072"/>
      <c r="C4" s="1073"/>
      <c r="D4" s="1075" t="s">
        <v>124</v>
      </c>
      <c r="E4" s="1077" t="s">
        <v>7</v>
      </c>
      <c r="F4" s="1078"/>
      <c r="G4" s="1078"/>
      <c r="H4" s="1078"/>
      <c r="I4" s="1079"/>
      <c r="J4" s="1057" t="s">
        <v>125</v>
      </c>
    </row>
    <row r="5" spans="1:11" ht="39" customHeight="1" x14ac:dyDescent="0.2">
      <c r="A5" s="1071"/>
      <c r="B5" s="1072"/>
      <c r="C5" s="1073"/>
      <c r="D5" s="1076"/>
      <c r="E5" s="497" t="s">
        <v>126</v>
      </c>
      <c r="F5" s="498" t="s">
        <v>127</v>
      </c>
      <c r="G5" s="498" t="s">
        <v>128</v>
      </c>
      <c r="H5" s="498" t="s">
        <v>11</v>
      </c>
      <c r="I5" s="499" t="s">
        <v>129</v>
      </c>
      <c r="J5" s="1059"/>
    </row>
    <row r="6" spans="1:11" x14ac:dyDescent="0.2">
      <c r="A6" s="500" t="s">
        <v>130</v>
      </c>
      <c r="B6" s="501" t="s">
        <v>131</v>
      </c>
      <c r="C6" s="571"/>
      <c r="D6" s="572" t="s">
        <v>16</v>
      </c>
      <c r="E6" s="510"/>
      <c r="F6" s="510"/>
      <c r="G6" s="532" t="s">
        <v>16</v>
      </c>
      <c r="H6" s="510"/>
      <c r="I6" s="510"/>
      <c r="J6" s="524" t="s">
        <v>16</v>
      </c>
    </row>
    <row r="7" spans="1:11" x14ac:dyDescent="0.2">
      <c r="A7" s="500" t="s">
        <v>132</v>
      </c>
      <c r="B7" s="501" t="s">
        <v>133</v>
      </c>
      <c r="C7" s="573">
        <v>1</v>
      </c>
      <c r="D7" s="574"/>
      <c r="E7" s="504" t="s">
        <v>16</v>
      </c>
      <c r="F7" s="510"/>
      <c r="G7" s="510"/>
      <c r="H7" s="510"/>
      <c r="I7" s="510"/>
      <c r="J7" s="524" t="s">
        <v>16</v>
      </c>
    </row>
    <row r="8" spans="1:11" x14ac:dyDescent="0.2">
      <c r="A8" s="551" t="s">
        <v>134</v>
      </c>
      <c r="B8" s="552" t="s">
        <v>133</v>
      </c>
      <c r="C8" s="575">
        <v>2</v>
      </c>
      <c r="D8" s="576"/>
      <c r="E8" s="577"/>
      <c r="F8" s="555" t="s">
        <v>15</v>
      </c>
      <c r="G8" s="555" t="s">
        <v>15</v>
      </c>
      <c r="H8" s="577"/>
      <c r="I8" s="578"/>
      <c r="J8" s="579" t="s">
        <v>15</v>
      </c>
    </row>
    <row r="9" spans="1:11" s="559" customFormat="1" x14ac:dyDescent="0.2">
      <c r="A9" s="560"/>
      <c r="B9" s="556"/>
      <c r="C9" s="561"/>
      <c r="D9" s="556"/>
      <c r="E9" s="556"/>
      <c r="F9" s="556"/>
      <c r="G9" s="556"/>
      <c r="H9" s="556"/>
      <c r="I9" s="556"/>
    </row>
    <row r="10" spans="1:11" s="559" customFormat="1" x14ac:dyDescent="0.2">
      <c r="B10" s="556"/>
      <c r="C10" s="564"/>
      <c r="D10" s="558"/>
    </row>
    <row r="11" spans="1:11" x14ac:dyDescent="0.2">
      <c r="A11" s="565"/>
      <c r="D11" s="580"/>
      <c r="E11" s="565"/>
      <c r="F11" s="565"/>
      <c r="G11" s="565"/>
      <c r="H11" s="565"/>
      <c r="I11" s="565"/>
      <c r="J11" s="565"/>
      <c r="K11" s="565"/>
    </row>
    <row r="12" spans="1:11" x14ac:dyDescent="0.2">
      <c r="A12" s="565"/>
      <c r="D12" s="580"/>
      <c r="E12" s="565"/>
      <c r="F12" s="565"/>
      <c r="G12" s="565"/>
      <c r="H12" s="565"/>
      <c r="I12" s="565"/>
      <c r="J12" s="565"/>
      <c r="K12" s="565"/>
    </row>
    <row r="13" spans="1:11" x14ac:dyDescent="0.2">
      <c r="A13" s="565"/>
      <c r="D13" s="580"/>
      <c r="E13" s="565"/>
      <c r="F13" s="565"/>
      <c r="G13" s="565"/>
      <c r="H13" s="565"/>
      <c r="I13" s="565"/>
      <c r="J13" s="565"/>
      <c r="K13" s="565"/>
    </row>
  </sheetData>
  <mergeCells count="7">
    <mergeCell ref="A3:A5"/>
    <mergeCell ref="B3:B5"/>
    <mergeCell ref="C3:C5"/>
    <mergeCell ref="D3:J3"/>
    <mergeCell ref="D4:D5"/>
    <mergeCell ref="E4:I4"/>
    <mergeCell ref="J4:J5"/>
  </mergeCells>
  <pageMargins left="0.7" right="0.7" top="0.75" bottom="0.75" header="0.3" footer="0.3"/>
  <pageSetup paperSize="9" scale="44"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9"/>
  <sheetViews>
    <sheetView workbookViewId="0">
      <selection activeCell="T401" sqref="D401:T401"/>
    </sheetView>
  </sheetViews>
  <sheetFormatPr defaultColWidth="8.7109375" defaultRowHeight="11.25" x14ac:dyDescent="0.2"/>
  <cols>
    <col min="1" max="1" width="87.28515625" style="467" customWidth="1"/>
    <col min="2" max="3" width="13.42578125" style="580" customWidth="1"/>
    <col min="4" max="4" width="12.85546875" style="581" customWidth="1"/>
    <col min="5" max="5" width="12.7109375" style="467" customWidth="1"/>
    <col min="6" max="6" width="17.28515625" style="467" customWidth="1"/>
    <col min="7" max="16384" width="8.7109375" style="467"/>
  </cols>
  <sheetData>
    <row r="1" spans="1:6" s="569" customFormat="1" x14ac:dyDescent="0.2">
      <c r="A1" s="560" t="s">
        <v>135</v>
      </c>
      <c r="B1" s="490"/>
      <c r="C1" s="490"/>
      <c r="D1" s="491"/>
      <c r="E1" s="492"/>
      <c r="F1" s="492"/>
    </row>
    <row r="2" spans="1:6" s="569" customFormat="1" x14ac:dyDescent="0.2">
      <c r="A2" s="718" t="s">
        <v>1</v>
      </c>
      <c r="B2" s="490"/>
      <c r="C2" s="490"/>
      <c r="D2" s="491"/>
      <c r="E2" s="492"/>
      <c r="F2" s="492"/>
    </row>
    <row r="3" spans="1:6" x14ac:dyDescent="0.2">
      <c r="A3" s="1080" t="s">
        <v>2</v>
      </c>
      <c r="B3" s="1082" t="s">
        <v>3</v>
      </c>
      <c r="C3" s="1082" t="s">
        <v>4</v>
      </c>
      <c r="D3" s="1084" t="s">
        <v>5</v>
      </c>
      <c r="E3" s="1085"/>
      <c r="F3" s="1086"/>
    </row>
    <row r="4" spans="1:6" ht="72.75" customHeight="1" x14ac:dyDescent="0.2">
      <c r="A4" s="1081"/>
      <c r="B4" s="1083"/>
      <c r="C4" s="1083"/>
      <c r="D4" s="719" t="s">
        <v>136</v>
      </c>
      <c r="E4" s="498" t="s">
        <v>137</v>
      </c>
      <c r="F4" s="720" t="s">
        <v>138</v>
      </c>
    </row>
    <row r="5" spans="1:6" s="565" customFormat="1" ht="6" customHeight="1" x14ac:dyDescent="0.2">
      <c r="A5" s="721"/>
      <c r="B5" s="722"/>
      <c r="C5" s="722"/>
      <c r="D5" s="723"/>
      <c r="E5" s="723"/>
      <c r="F5" s="724"/>
    </row>
    <row r="6" spans="1:6" s="728" customFormat="1" ht="9.9499999999999993" customHeight="1" x14ac:dyDescent="0.2">
      <c r="A6" s="725" t="s">
        <v>13</v>
      </c>
      <c r="B6" s="726" t="s">
        <v>14</v>
      </c>
      <c r="C6" s="726"/>
      <c r="D6" s="726" t="s">
        <v>15</v>
      </c>
      <c r="E6" s="726" t="s">
        <v>15</v>
      </c>
      <c r="F6" s="727" t="s">
        <v>15</v>
      </c>
    </row>
    <row r="7" spans="1:6" s="728" customFormat="1" ht="9.9499999999999993" customHeight="1" x14ac:dyDescent="0.2">
      <c r="A7" s="729" t="s">
        <v>17</v>
      </c>
      <c r="B7" s="529" t="s">
        <v>18</v>
      </c>
      <c r="C7" s="529"/>
      <c r="D7" s="533"/>
      <c r="E7" s="730"/>
      <c r="F7" s="731"/>
    </row>
    <row r="8" spans="1:6" s="728" customFormat="1" ht="9.9499999999999993" customHeight="1" x14ac:dyDescent="0.2">
      <c r="A8" s="732" t="s">
        <v>19</v>
      </c>
      <c r="B8" s="529" t="s">
        <v>18</v>
      </c>
      <c r="C8" s="529">
        <v>1</v>
      </c>
      <c r="D8" s="533" t="s">
        <v>15</v>
      </c>
      <c r="E8" s="533" t="s">
        <v>15</v>
      </c>
      <c r="F8" s="535" t="s">
        <v>15</v>
      </c>
    </row>
    <row r="9" spans="1:6" s="728" customFormat="1" ht="22.5" x14ac:dyDescent="0.2">
      <c r="A9" s="733" t="s">
        <v>139</v>
      </c>
      <c r="B9" s="529" t="s">
        <v>18</v>
      </c>
      <c r="C9" s="529">
        <v>2</v>
      </c>
      <c r="D9" s="533" t="s">
        <v>16</v>
      </c>
      <c r="E9" s="533" t="s">
        <v>16</v>
      </c>
      <c r="F9" s="535" t="s">
        <v>16</v>
      </c>
    </row>
    <row r="10" spans="1:6" s="734" customFormat="1" ht="9.9499999999999993" customHeight="1" x14ac:dyDescent="0.2">
      <c r="A10" s="732" t="s">
        <v>21</v>
      </c>
      <c r="B10" s="529" t="s">
        <v>18</v>
      </c>
      <c r="C10" s="529">
        <v>3</v>
      </c>
      <c r="D10" s="533" t="s">
        <v>22</v>
      </c>
      <c r="E10" s="533" t="s">
        <v>22</v>
      </c>
      <c r="F10" s="535" t="s">
        <v>22</v>
      </c>
    </row>
    <row r="11" spans="1:6" s="728" customFormat="1" ht="9.9499999999999993" customHeight="1" x14ac:dyDescent="0.2">
      <c r="A11" s="729" t="s">
        <v>23</v>
      </c>
      <c r="B11" s="529" t="s">
        <v>24</v>
      </c>
      <c r="C11" s="529"/>
      <c r="D11" s="533"/>
      <c r="E11" s="730"/>
      <c r="F11" s="731"/>
    </row>
    <row r="12" spans="1:6" s="728" customFormat="1" ht="22.5" x14ac:dyDescent="0.2">
      <c r="A12" s="733" t="s">
        <v>25</v>
      </c>
      <c r="B12" s="529" t="s">
        <v>24</v>
      </c>
      <c r="C12" s="529">
        <v>1</v>
      </c>
      <c r="D12" s="529" t="s">
        <v>16</v>
      </c>
      <c r="E12" s="529" t="s">
        <v>16</v>
      </c>
      <c r="F12" s="530" t="s">
        <v>16</v>
      </c>
    </row>
    <row r="13" spans="1:6" s="728" customFormat="1" ht="9.9499999999999993" customHeight="1" x14ac:dyDescent="0.2">
      <c r="A13" s="732" t="s">
        <v>26</v>
      </c>
      <c r="B13" s="529" t="s">
        <v>24</v>
      </c>
      <c r="C13" s="529" t="s">
        <v>27</v>
      </c>
      <c r="D13" s="533" t="s">
        <v>15</v>
      </c>
      <c r="E13" s="533" t="s">
        <v>15</v>
      </c>
      <c r="F13" s="535" t="s">
        <v>15</v>
      </c>
    </row>
    <row r="14" spans="1:6" s="728" customFormat="1" ht="9.9499999999999993" customHeight="1" x14ac:dyDescent="0.2">
      <c r="A14" s="732" t="s">
        <v>28</v>
      </c>
      <c r="B14" s="529" t="s">
        <v>24</v>
      </c>
      <c r="C14" s="529" t="s">
        <v>29</v>
      </c>
      <c r="D14" s="529" t="s">
        <v>16</v>
      </c>
      <c r="E14" s="529" t="s">
        <v>16</v>
      </c>
      <c r="F14" s="530" t="s">
        <v>16</v>
      </c>
    </row>
    <row r="15" spans="1:6" s="728" customFormat="1" ht="9.9499999999999993" customHeight="1" x14ac:dyDescent="0.2">
      <c r="A15" s="732" t="s">
        <v>140</v>
      </c>
      <c r="B15" s="529" t="s">
        <v>24</v>
      </c>
      <c r="C15" s="529" t="s">
        <v>31</v>
      </c>
      <c r="D15" s="533" t="s">
        <v>15</v>
      </c>
      <c r="E15" s="510"/>
      <c r="F15" s="511"/>
    </row>
    <row r="16" spans="1:6" s="728" customFormat="1" ht="9.9499999999999993" customHeight="1" x14ac:dyDescent="0.2">
      <c r="A16" s="732" t="s">
        <v>141</v>
      </c>
      <c r="B16" s="529" t="s">
        <v>24</v>
      </c>
      <c r="C16" s="529" t="s">
        <v>33</v>
      </c>
      <c r="D16" s="510"/>
      <c r="E16" s="533" t="s">
        <v>15</v>
      </c>
      <c r="F16" s="511"/>
    </row>
    <row r="17" spans="1:6" s="728" customFormat="1" ht="9.9499999999999993" customHeight="1" x14ac:dyDescent="0.2">
      <c r="A17" s="732" t="s">
        <v>34</v>
      </c>
      <c r="B17" s="529" t="s">
        <v>24</v>
      </c>
      <c r="C17" s="529">
        <v>4</v>
      </c>
      <c r="D17" s="533" t="s">
        <v>15</v>
      </c>
      <c r="E17" s="533" t="s">
        <v>15</v>
      </c>
      <c r="F17" s="535" t="s">
        <v>15</v>
      </c>
    </row>
    <row r="18" spans="1:6" s="728" customFormat="1" ht="9.9499999999999993" customHeight="1" x14ac:dyDescent="0.2">
      <c r="A18" s="732"/>
      <c r="B18" s="529"/>
      <c r="C18" s="529"/>
      <c r="D18" s="533"/>
      <c r="E18" s="533"/>
      <c r="F18" s="535"/>
    </row>
    <row r="19" spans="1:6" s="728" customFormat="1" ht="9.9499999999999993" customHeight="1" x14ac:dyDescent="0.2">
      <c r="A19" s="732" t="s">
        <v>35</v>
      </c>
      <c r="B19" s="529" t="s">
        <v>36</v>
      </c>
      <c r="C19" s="529">
        <v>1</v>
      </c>
      <c r="D19" s="533" t="s">
        <v>15</v>
      </c>
      <c r="E19" s="533" t="s">
        <v>15</v>
      </c>
      <c r="F19" s="535" t="s">
        <v>15</v>
      </c>
    </row>
    <row r="20" spans="1:6" s="728" customFormat="1" ht="9.9499999999999993" customHeight="1" x14ac:dyDescent="0.2">
      <c r="A20" s="732" t="s">
        <v>37</v>
      </c>
      <c r="B20" s="529" t="s">
        <v>36</v>
      </c>
      <c r="C20" s="529" t="s">
        <v>27</v>
      </c>
      <c r="D20" s="533" t="s">
        <v>15</v>
      </c>
      <c r="E20" s="533" t="s">
        <v>15</v>
      </c>
      <c r="F20" s="535" t="s">
        <v>15</v>
      </c>
    </row>
    <row r="21" spans="1:6" s="728" customFormat="1" ht="9.9499999999999993" customHeight="1" x14ac:dyDescent="0.2">
      <c r="A21" s="732" t="s">
        <v>37</v>
      </c>
      <c r="B21" s="529" t="s">
        <v>36</v>
      </c>
      <c r="C21" s="529" t="s">
        <v>29</v>
      </c>
      <c r="D21" s="533" t="s">
        <v>16</v>
      </c>
      <c r="E21" s="533" t="s">
        <v>16</v>
      </c>
      <c r="F21" s="535" t="s">
        <v>16</v>
      </c>
    </row>
    <row r="22" spans="1:6" s="728" customFormat="1" ht="9.9499999999999993" customHeight="1" x14ac:dyDescent="0.2">
      <c r="A22" s="732" t="s">
        <v>38</v>
      </c>
      <c r="B22" s="529" t="s">
        <v>36</v>
      </c>
      <c r="C22" s="529">
        <v>3</v>
      </c>
      <c r="D22" s="533" t="s">
        <v>39</v>
      </c>
      <c r="E22" s="533" t="s">
        <v>39</v>
      </c>
      <c r="F22" s="535" t="s">
        <v>39</v>
      </c>
    </row>
    <row r="23" spans="1:6" s="728" customFormat="1" ht="9.9499999999999993" customHeight="1" x14ac:dyDescent="0.2">
      <c r="A23" s="735" t="s">
        <v>40</v>
      </c>
      <c r="B23" s="529" t="s">
        <v>36</v>
      </c>
      <c r="C23" s="529" t="s">
        <v>41</v>
      </c>
      <c r="D23" s="533" t="s">
        <v>15</v>
      </c>
      <c r="E23" s="533" t="s">
        <v>15</v>
      </c>
      <c r="F23" s="535" t="s">
        <v>15</v>
      </c>
    </row>
    <row r="24" spans="1:6" s="728" customFormat="1" ht="9.9499999999999993" customHeight="1" x14ac:dyDescent="0.2">
      <c r="A24" s="735" t="s">
        <v>42</v>
      </c>
      <c r="B24" s="529" t="s">
        <v>36</v>
      </c>
      <c r="C24" s="529" t="s">
        <v>43</v>
      </c>
      <c r="D24" s="533" t="s">
        <v>16</v>
      </c>
      <c r="E24" s="533" t="s">
        <v>16</v>
      </c>
      <c r="F24" s="511"/>
    </row>
    <row r="25" spans="1:6" s="728" customFormat="1" ht="9.9499999999999993" customHeight="1" x14ac:dyDescent="0.2">
      <c r="A25" s="732" t="s">
        <v>46</v>
      </c>
      <c r="B25" s="529" t="s">
        <v>36</v>
      </c>
      <c r="C25" s="736">
        <v>5</v>
      </c>
      <c r="D25" s="533" t="s">
        <v>16</v>
      </c>
      <c r="E25" s="533" t="s">
        <v>16</v>
      </c>
      <c r="F25" s="535" t="s">
        <v>16</v>
      </c>
    </row>
    <row r="26" spans="1:6" s="728" customFormat="1" ht="9.9499999999999993" customHeight="1" x14ac:dyDescent="0.2">
      <c r="A26" s="737" t="s">
        <v>47</v>
      </c>
      <c r="B26" s="529" t="s">
        <v>36</v>
      </c>
      <c r="C26" s="529">
        <v>6</v>
      </c>
      <c r="D26" s="529" t="s">
        <v>39</v>
      </c>
      <c r="E26" s="529" t="s">
        <v>39</v>
      </c>
      <c r="F26" s="530" t="s">
        <v>39</v>
      </c>
    </row>
    <row r="27" spans="1:6" s="728" customFormat="1" ht="9.9499999999999993" customHeight="1" x14ac:dyDescent="0.2">
      <c r="A27" s="738" t="s">
        <v>48</v>
      </c>
      <c r="B27" s="529" t="s">
        <v>36</v>
      </c>
      <c r="C27" s="529">
        <v>7</v>
      </c>
      <c r="D27" s="529" t="s">
        <v>22</v>
      </c>
      <c r="E27" s="529" t="s">
        <v>22</v>
      </c>
      <c r="F27" s="530" t="s">
        <v>22</v>
      </c>
    </row>
    <row r="28" spans="1:6" s="728" customFormat="1" ht="9.9499999999999993" customHeight="1" x14ac:dyDescent="0.2">
      <c r="A28" s="732"/>
      <c r="B28" s="529"/>
      <c r="C28" s="529"/>
      <c r="D28" s="533"/>
      <c r="E28" s="730"/>
      <c r="F28" s="731"/>
    </row>
    <row r="29" spans="1:6" s="728" customFormat="1" ht="9.9499999999999993" customHeight="1" x14ac:dyDescent="0.2">
      <c r="A29" s="732" t="s">
        <v>49</v>
      </c>
      <c r="B29" s="529" t="s">
        <v>50</v>
      </c>
      <c r="C29" s="529">
        <v>1</v>
      </c>
      <c r="D29" s="533" t="s">
        <v>15</v>
      </c>
      <c r="E29" s="533" t="s">
        <v>15</v>
      </c>
      <c r="F29" s="535" t="s">
        <v>15</v>
      </c>
    </row>
    <row r="30" spans="1:6" s="728" customFormat="1" ht="9.9499999999999993" customHeight="1" x14ac:dyDescent="0.2">
      <c r="A30" s="732" t="s">
        <v>51</v>
      </c>
      <c r="B30" s="529" t="s">
        <v>50</v>
      </c>
      <c r="C30" s="529">
        <v>2</v>
      </c>
      <c r="D30" s="533" t="s">
        <v>15</v>
      </c>
      <c r="E30" s="533" t="s">
        <v>15</v>
      </c>
      <c r="F30" s="535" t="s">
        <v>15</v>
      </c>
    </row>
    <row r="31" spans="1:6" s="728" customFormat="1" ht="9.9499999999999993" customHeight="1" x14ac:dyDescent="0.2">
      <c r="A31" s="732" t="s">
        <v>52</v>
      </c>
      <c r="B31" s="529" t="s">
        <v>50</v>
      </c>
      <c r="C31" s="529">
        <v>3</v>
      </c>
      <c r="D31" s="533" t="s">
        <v>39</v>
      </c>
      <c r="E31" s="533" t="s">
        <v>39</v>
      </c>
      <c r="F31" s="535" t="s">
        <v>39</v>
      </c>
    </row>
    <row r="32" spans="1:6" s="728" customFormat="1" ht="9.9499999999999993" customHeight="1" x14ac:dyDescent="0.2">
      <c r="A32" s="732" t="s">
        <v>53</v>
      </c>
      <c r="B32" s="529" t="s">
        <v>50</v>
      </c>
      <c r="C32" s="529">
        <v>4</v>
      </c>
      <c r="D32" s="533" t="s">
        <v>15</v>
      </c>
      <c r="E32" s="533" t="s">
        <v>15</v>
      </c>
      <c r="F32" s="535" t="s">
        <v>15</v>
      </c>
    </row>
    <row r="33" spans="1:6" s="728" customFormat="1" ht="9.9499999999999993" customHeight="1" x14ac:dyDescent="0.2">
      <c r="A33" s="732" t="s">
        <v>54</v>
      </c>
      <c r="B33" s="529" t="s">
        <v>50</v>
      </c>
      <c r="C33" s="529">
        <v>5</v>
      </c>
      <c r="D33" s="533" t="s">
        <v>16</v>
      </c>
      <c r="E33" s="533" t="s">
        <v>16</v>
      </c>
      <c r="F33" s="535" t="s">
        <v>16</v>
      </c>
    </row>
    <row r="34" spans="1:6" s="728" customFormat="1" ht="9.9499999999999993" customHeight="1" x14ac:dyDescent="0.2">
      <c r="A34" s="732" t="s">
        <v>142</v>
      </c>
      <c r="B34" s="529" t="s">
        <v>50</v>
      </c>
      <c r="C34" s="529">
        <v>6</v>
      </c>
      <c r="D34" s="533" t="s">
        <v>16</v>
      </c>
      <c r="E34" s="533" t="s">
        <v>16</v>
      </c>
      <c r="F34" s="535" t="s">
        <v>16</v>
      </c>
    </row>
    <row r="35" spans="1:6" s="728" customFormat="1" ht="9.9499999999999993" customHeight="1" x14ac:dyDescent="0.2">
      <c r="A35" s="732"/>
      <c r="B35" s="529"/>
      <c r="C35" s="529"/>
      <c r="D35" s="533"/>
      <c r="E35" s="533"/>
      <c r="F35" s="535"/>
    </row>
    <row r="36" spans="1:6" s="728" customFormat="1" ht="9.9499999999999993" customHeight="1" x14ac:dyDescent="0.2">
      <c r="A36" s="739" t="s">
        <v>143</v>
      </c>
      <c r="B36" s="529" t="s">
        <v>60</v>
      </c>
      <c r="C36" s="510"/>
      <c r="D36" s="529" t="s">
        <v>16</v>
      </c>
      <c r="E36" s="529" t="s">
        <v>16</v>
      </c>
      <c r="F36" s="530" t="s">
        <v>16</v>
      </c>
    </row>
    <row r="37" spans="1:6" s="728" customFormat="1" ht="9.9499999999999993" customHeight="1" x14ac:dyDescent="0.2">
      <c r="A37" s="733" t="s">
        <v>144</v>
      </c>
      <c r="B37" s="529" t="s">
        <v>62</v>
      </c>
      <c r="C37" s="539" t="s">
        <v>63</v>
      </c>
      <c r="D37" s="533" t="s">
        <v>15</v>
      </c>
      <c r="E37" s="533" t="s">
        <v>15</v>
      </c>
      <c r="F37" s="535" t="s">
        <v>15</v>
      </c>
    </row>
    <row r="38" spans="1:6" s="728" customFormat="1" ht="9.9499999999999993" customHeight="1" x14ac:dyDescent="0.2">
      <c r="A38" s="732" t="s">
        <v>145</v>
      </c>
      <c r="B38" s="529" t="s">
        <v>62</v>
      </c>
      <c r="C38" s="539" t="s">
        <v>63</v>
      </c>
      <c r="D38" s="533" t="s">
        <v>15</v>
      </c>
      <c r="E38" s="533" t="s">
        <v>15</v>
      </c>
      <c r="F38" s="535" t="s">
        <v>15</v>
      </c>
    </row>
    <row r="39" spans="1:6" s="728" customFormat="1" ht="9.9499999999999993" customHeight="1" x14ac:dyDescent="0.2">
      <c r="A39" s="732" t="s">
        <v>146</v>
      </c>
      <c r="B39" s="529" t="s">
        <v>62</v>
      </c>
      <c r="C39" s="539" t="s">
        <v>63</v>
      </c>
      <c r="D39" s="533" t="s">
        <v>15</v>
      </c>
      <c r="E39" s="533" t="s">
        <v>15</v>
      </c>
      <c r="F39" s="535" t="s">
        <v>15</v>
      </c>
    </row>
    <row r="40" spans="1:6" s="728" customFormat="1" ht="9.9499999999999993" customHeight="1" x14ac:dyDescent="0.2">
      <c r="A40" s="732" t="s">
        <v>147</v>
      </c>
      <c r="B40" s="529" t="s">
        <v>62</v>
      </c>
      <c r="C40" s="539" t="s">
        <v>67</v>
      </c>
      <c r="D40" s="533" t="s">
        <v>16</v>
      </c>
      <c r="E40" s="533" t="s">
        <v>16</v>
      </c>
      <c r="F40" s="535" t="s">
        <v>16</v>
      </c>
    </row>
    <row r="41" spans="1:6" s="728" customFormat="1" ht="9.9499999999999993" customHeight="1" x14ac:dyDescent="0.2">
      <c r="A41" s="732" t="s">
        <v>148</v>
      </c>
      <c r="B41" s="529" t="s">
        <v>62</v>
      </c>
      <c r="C41" s="539" t="s">
        <v>67</v>
      </c>
      <c r="D41" s="533" t="s">
        <v>16</v>
      </c>
      <c r="E41" s="533" t="s">
        <v>16</v>
      </c>
      <c r="F41" s="535" t="s">
        <v>16</v>
      </c>
    </row>
    <row r="42" spans="1:6" s="728" customFormat="1" ht="9.9499999999999993" customHeight="1" x14ac:dyDescent="0.2">
      <c r="A42" s="732" t="s">
        <v>149</v>
      </c>
      <c r="B42" s="529" t="s">
        <v>62</v>
      </c>
      <c r="C42" s="539" t="s">
        <v>67</v>
      </c>
      <c r="D42" s="533" t="s">
        <v>16</v>
      </c>
      <c r="E42" s="533" t="s">
        <v>16</v>
      </c>
      <c r="F42" s="535" t="s">
        <v>16</v>
      </c>
    </row>
    <row r="43" spans="1:6" s="728" customFormat="1" ht="9.9499999999999993" customHeight="1" x14ac:dyDescent="0.2">
      <c r="A43" s="732" t="s">
        <v>150</v>
      </c>
      <c r="B43" s="529" t="s">
        <v>62</v>
      </c>
      <c r="C43" s="539" t="s">
        <v>67</v>
      </c>
      <c r="D43" s="533" t="s">
        <v>15</v>
      </c>
      <c r="E43" s="533" t="s">
        <v>15</v>
      </c>
      <c r="F43" s="535" t="s">
        <v>15</v>
      </c>
    </row>
    <row r="44" spans="1:6" s="740" customFormat="1" ht="9.9499999999999993" customHeight="1" x14ac:dyDescent="0.2">
      <c r="A44" s="739" t="s">
        <v>71</v>
      </c>
      <c r="B44" s="529" t="s">
        <v>72</v>
      </c>
      <c r="C44" s="502" t="s">
        <v>73</v>
      </c>
      <c r="D44" s="533" t="s">
        <v>15</v>
      </c>
      <c r="E44" s="533" t="s">
        <v>15</v>
      </c>
      <c r="F44" s="535" t="s">
        <v>15</v>
      </c>
    </row>
    <row r="45" spans="1:6" s="740" customFormat="1" ht="9.9499999999999993" customHeight="1" x14ac:dyDescent="0.2">
      <c r="A45" s="739" t="s">
        <v>74</v>
      </c>
      <c r="B45" s="529" t="s">
        <v>72</v>
      </c>
      <c r="C45" s="502" t="s">
        <v>75</v>
      </c>
      <c r="D45" s="533" t="s">
        <v>15</v>
      </c>
      <c r="E45" s="533" t="s">
        <v>15</v>
      </c>
      <c r="F45" s="535" t="s">
        <v>15</v>
      </c>
    </row>
    <row r="46" spans="1:6" s="740" customFormat="1" ht="9.9499999999999993" customHeight="1" x14ac:dyDescent="0.2">
      <c r="A46" s="739" t="s">
        <v>76</v>
      </c>
      <c r="B46" s="529" t="s">
        <v>72</v>
      </c>
      <c r="C46" s="502" t="s">
        <v>77</v>
      </c>
      <c r="D46" s="533" t="s">
        <v>15</v>
      </c>
      <c r="E46" s="533" t="s">
        <v>15</v>
      </c>
      <c r="F46" s="535" t="s">
        <v>15</v>
      </c>
    </row>
    <row r="47" spans="1:6" s="740" customFormat="1" ht="9.9499999999999993" customHeight="1" x14ac:dyDescent="0.2">
      <c r="A47" s="737" t="s">
        <v>78</v>
      </c>
      <c r="B47" s="529" t="s">
        <v>72</v>
      </c>
      <c r="C47" s="502" t="s">
        <v>79</v>
      </c>
      <c r="D47" s="533" t="s">
        <v>15</v>
      </c>
      <c r="E47" s="533" t="s">
        <v>15</v>
      </c>
      <c r="F47" s="535" t="s">
        <v>15</v>
      </c>
    </row>
    <row r="48" spans="1:6" s="742" customFormat="1" ht="9.9499999999999993" customHeight="1" x14ac:dyDescent="0.2">
      <c r="A48" s="739" t="s">
        <v>80</v>
      </c>
      <c r="B48" s="741" t="s">
        <v>72</v>
      </c>
      <c r="C48" s="537" t="s">
        <v>81</v>
      </c>
      <c r="D48" s="529" t="s">
        <v>22</v>
      </c>
      <c r="E48" s="532" t="s">
        <v>22</v>
      </c>
      <c r="F48" s="532" t="s">
        <v>22</v>
      </c>
    </row>
    <row r="49" spans="1:6" s="740" customFormat="1" ht="9.9499999999999993" customHeight="1" x14ac:dyDescent="0.2">
      <c r="A49" s="743"/>
      <c r="B49" s="529"/>
      <c r="C49" s="529"/>
      <c r="D49" s="533"/>
      <c r="E49" s="533"/>
      <c r="F49" s="535"/>
    </row>
    <row r="50" spans="1:6" s="728" customFormat="1" ht="9.9499999999999993" customHeight="1" x14ac:dyDescent="0.2">
      <c r="A50" s="732" t="s">
        <v>151</v>
      </c>
      <c r="B50" s="529" t="s">
        <v>83</v>
      </c>
      <c r="C50" s="539" t="s">
        <v>84</v>
      </c>
      <c r="D50" s="533" t="s">
        <v>15</v>
      </c>
      <c r="E50" s="533" t="s">
        <v>15</v>
      </c>
      <c r="F50" s="535" t="s">
        <v>15</v>
      </c>
    </row>
    <row r="51" spans="1:6" s="728" customFormat="1" ht="9.9499999999999993" customHeight="1" x14ac:dyDescent="0.2">
      <c r="A51" s="732" t="s">
        <v>152</v>
      </c>
      <c r="B51" s="529" t="s">
        <v>83</v>
      </c>
      <c r="C51" s="539" t="s">
        <v>84</v>
      </c>
      <c r="D51" s="533" t="s">
        <v>15</v>
      </c>
      <c r="E51" s="533" t="s">
        <v>15</v>
      </c>
      <c r="F51" s="535" t="s">
        <v>15</v>
      </c>
    </row>
    <row r="52" spans="1:6" s="728" customFormat="1" ht="9.9499999999999993" customHeight="1" x14ac:dyDescent="0.2">
      <c r="A52" s="732" t="s">
        <v>153</v>
      </c>
      <c r="B52" s="529" t="s">
        <v>83</v>
      </c>
      <c r="C52" s="539" t="s">
        <v>84</v>
      </c>
      <c r="D52" s="533" t="s">
        <v>15</v>
      </c>
      <c r="E52" s="533" t="s">
        <v>15</v>
      </c>
      <c r="F52" s="535" t="s">
        <v>15</v>
      </c>
    </row>
    <row r="53" spans="1:6" s="728" customFormat="1" ht="9.9499999999999993" customHeight="1" x14ac:dyDescent="0.2">
      <c r="A53" s="732" t="s">
        <v>154</v>
      </c>
      <c r="B53" s="529" t="s">
        <v>83</v>
      </c>
      <c r="C53" s="539" t="s">
        <v>84</v>
      </c>
      <c r="D53" s="533" t="s">
        <v>16</v>
      </c>
      <c r="E53" s="533" t="s">
        <v>16</v>
      </c>
      <c r="F53" s="535" t="s">
        <v>16</v>
      </c>
    </row>
    <row r="54" spans="1:6" s="728" customFormat="1" ht="9.9499999999999993" customHeight="1" x14ac:dyDescent="0.2">
      <c r="A54" s="732" t="s">
        <v>155</v>
      </c>
      <c r="B54" s="529" t="s">
        <v>83</v>
      </c>
      <c r="C54" s="539" t="s">
        <v>84</v>
      </c>
      <c r="D54" s="533" t="s">
        <v>16</v>
      </c>
      <c r="E54" s="533" t="s">
        <v>16</v>
      </c>
      <c r="F54" s="535" t="s">
        <v>16</v>
      </c>
    </row>
    <row r="55" spans="1:6" s="728" customFormat="1" ht="9.9499999999999993" customHeight="1" x14ac:dyDescent="0.2">
      <c r="A55" s="732" t="s">
        <v>156</v>
      </c>
      <c r="B55" s="529" t="s">
        <v>83</v>
      </c>
      <c r="C55" s="539" t="s">
        <v>84</v>
      </c>
      <c r="D55" s="533" t="s">
        <v>16</v>
      </c>
      <c r="E55" s="533" t="s">
        <v>16</v>
      </c>
      <c r="F55" s="535" t="s">
        <v>16</v>
      </c>
    </row>
    <row r="56" spans="1:6" s="728" customFormat="1" ht="9.9499999999999993" customHeight="1" x14ac:dyDescent="0.2">
      <c r="A56" s="732" t="s">
        <v>157</v>
      </c>
      <c r="B56" s="529" t="s">
        <v>83</v>
      </c>
      <c r="C56" s="539" t="s">
        <v>84</v>
      </c>
      <c r="D56" s="533" t="s">
        <v>15</v>
      </c>
      <c r="E56" s="533" t="s">
        <v>15</v>
      </c>
      <c r="F56" s="535" t="s">
        <v>15</v>
      </c>
    </row>
    <row r="57" spans="1:6" s="728" customFormat="1" ht="9.9499999999999993" customHeight="1" x14ac:dyDescent="0.2">
      <c r="A57" s="737" t="s">
        <v>91</v>
      </c>
      <c r="B57" s="529" t="s">
        <v>92</v>
      </c>
      <c r="C57" s="510"/>
      <c r="D57" s="529" t="s">
        <v>15</v>
      </c>
      <c r="E57" s="529" t="s">
        <v>15</v>
      </c>
      <c r="F57" s="530" t="s">
        <v>15</v>
      </c>
    </row>
    <row r="58" spans="1:6" s="728" customFormat="1" ht="9.9499999999999993" customHeight="1" x14ac:dyDescent="0.2">
      <c r="A58" s="744"/>
      <c r="B58" s="529"/>
      <c r="C58" s="529"/>
      <c r="D58" s="533"/>
      <c r="E58" s="533"/>
      <c r="F58" s="535"/>
    </row>
    <row r="59" spans="1:6" s="728" customFormat="1" ht="9.9499999999999993" customHeight="1" x14ac:dyDescent="0.2">
      <c r="A59" s="732" t="s">
        <v>93</v>
      </c>
      <c r="B59" s="529" t="s">
        <v>94</v>
      </c>
      <c r="C59" s="529">
        <v>1</v>
      </c>
      <c r="D59" s="533" t="s">
        <v>22</v>
      </c>
      <c r="E59" s="533" t="s">
        <v>22</v>
      </c>
      <c r="F59" s="535" t="s">
        <v>22</v>
      </c>
    </row>
    <row r="60" spans="1:6" s="728" customFormat="1" ht="9.9499999999999993" customHeight="1" x14ac:dyDescent="0.2">
      <c r="A60" s="732"/>
      <c r="B60" s="529"/>
      <c r="C60" s="529"/>
      <c r="D60" s="533"/>
      <c r="E60" s="533"/>
      <c r="F60" s="535"/>
    </row>
    <row r="61" spans="1:6" s="728" customFormat="1" ht="9.9499999999999993" customHeight="1" x14ac:dyDescent="0.2">
      <c r="A61" s="732" t="s">
        <v>95</v>
      </c>
      <c r="B61" s="529" t="s">
        <v>94</v>
      </c>
      <c r="C61" s="529">
        <v>2</v>
      </c>
      <c r="D61" s="533" t="s">
        <v>39</v>
      </c>
      <c r="E61" s="533" t="s">
        <v>39</v>
      </c>
      <c r="F61" s="535" t="s">
        <v>39</v>
      </c>
    </row>
    <row r="62" spans="1:6" s="728" customFormat="1" ht="9.9499999999999993" customHeight="1" x14ac:dyDescent="0.2">
      <c r="A62" s="732"/>
      <c r="B62" s="529"/>
      <c r="C62" s="529"/>
      <c r="D62" s="533"/>
      <c r="E62" s="533"/>
      <c r="F62" s="535"/>
    </row>
    <row r="63" spans="1:6" s="728" customFormat="1" ht="9.9499999999999993" customHeight="1" x14ac:dyDescent="0.2">
      <c r="A63" s="732" t="s">
        <v>96</v>
      </c>
      <c r="B63" s="529" t="s">
        <v>94</v>
      </c>
      <c r="C63" s="529">
        <v>3</v>
      </c>
      <c r="D63" s="533" t="s">
        <v>16</v>
      </c>
      <c r="E63" s="533" t="s">
        <v>16</v>
      </c>
      <c r="F63" s="535" t="s">
        <v>16</v>
      </c>
    </row>
    <row r="64" spans="1:6" s="728" customFormat="1" ht="9.9499999999999993" customHeight="1" x14ac:dyDescent="0.2">
      <c r="A64" s="732"/>
      <c r="B64" s="529"/>
      <c r="C64" s="529"/>
      <c r="D64" s="533"/>
      <c r="E64" s="730"/>
      <c r="F64" s="535"/>
    </row>
    <row r="65" spans="1:6" s="728" customFormat="1" ht="9.9499999999999993" customHeight="1" x14ac:dyDescent="0.2">
      <c r="A65" s="729" t="s">
        <v>97</v>
      </c>
      <c r="B65" s="529"/>
      <c r="C65" s="529"/>
      <c r="D65" s="533"/>
      <c r="E65" s="730"/>
      <c r="F65" s="535"/>
    </row>
    <row r="66" spans="1:6" s="728" customFormat="1" ht="9.9499999999999993" customHeight="1" x14ac:dyDescent="0.2">
      <c r="A66" s="732" t="s">
        <v>158</v>
      </c>
      <c r="B66" s="529" t="s">
        <v>99</v>
      </c>
      <c r="C66" s="529">
        <v>1</v>
      </c>
      <c r="D66" s="533" t="s">
        <v>16</v>
      </c>
      <c r="E66" s="533" t="s">
        <v>16</v>
      </c>
      <c r="F66" s="535" t="s">
        <v>16</v>
      </c>
    </row>
    <row r="67" spans="1:6" s="728" customFormat="1" ht="9.9499999999999993" customHeight="1" x14ac:dyDescent="0.2">
      <c r="A67" s="732" t="s">
        <v>100</v>
      </c>
      <c r="B67" s="529" t="s">
        <v>99</v>
      </c>
      <c r="C67" s="529">
        <v>2</v>
      </c>
      <c r="D67" s="533" t="s">
        <v>16</v>
      </c>
      <c r="E67" s="533" t="s">
        <v>16</v>
      </c>
      <c r="F67" s="535" t="s">
        <v>16</v>
      </c>
    </row>
    <row r="68" spans="1:6" s="728" customFormat="1" ht="9.9499999999999993" customHeight="1" x14ac:dyDescent="0.2">
      <c r="A68" s="732" t="s">
        <v>159</v>
      </c>
      <c r="B68" s="529" t="s">
        <v>99</v>
      </c>
      <c r="C68" s="529">
        <v>3</v>
      </c>
      <c r="D68" s="533" t="s">
        <v>16</v>
      </c>
      <c r="E68" s="533" t="s">
        <v>16</v>
      </c>
      <c r="F68" s="535" t="s">
        <v>16</v>
      </c>
    </row>
    <row r="69" spans="1:6" s="728" customFormat="1" ht="9.9499999999999993" customHeight="1" x14ac:dyDescent="0.2">
      <c r="A69" s="732"/>
      <c r="B69" s="529"/>
      <c r="C69" s="529"/>
      <c r="D69" s="533"/>
      <c r="E69" s="533"/>
      <c r="F69" s="535"/>
    </row>
    <row r="70" spans="1:6" s="728" customFormat="1" ht="9.9499999999999993" customHeight="1" x14ac:dyDescent="0.2">
      <c r="A70" s="729" t="s">
        <v>102</v>
      </c>
      <c r="B70" s="529"/>
      <c r="C70" s="529"/>
      <c r="D70" s="533"/>
      <c r="E70" s="533"/>
      <c r="F70" s="535"/>
    </row>
    <row r="71" spans="1:6" s="728" customFormat="1" ht="9.9499999999999993" customHeight="1" x14ac:dyDescent="0.2">
      <c r="A71" s="732" t="s">
        <v>103</v>
      </c>
      <c r="B71" s="529" t="s">
        <v>104</v>
      </c>
      <c r="C71" s="529">
        <v>1</v>
      </c>
      <c r="D71" s="533" t="s">
        <v>16</v>
      </c>
      <c r="E71" s="533" t="s">
        <v>16</v>
      </c>
      <c r="F71" s="535" t="s">
        <v>16</v>
      </c>
    </row>
    <row r="72" spans="1:6" s="728" customFormat="1" ht="9.9499999999999993" customHeight="1" x14ac:dyDescent="0.2">
      <c r="A72" s="732" t="s">
        <v>105</v>
      </c>
      <c r="B72" s="529" t="s">
        <v>104</v>
      </c>
      <c r="C72" s="529">
        <v>2</v>
      </c>
      <c r="D72" s="533" t="s">
        <v>16</v>
      </c>
      <c r="E72" s="533" t="s">
        <v>16</v>
      </c>
      <c r="F72" s="535" t="s">
        <v>16</v>
      </c>
    </row>
    <row r="73" spans="1:6" s="728" customFormat="1" ht="9.9499999999999993" customHeight="1" x14ac:dyDescent="0.2">
      <c r="A73" s="744"/>
      <c r="B73" s="529"/>
      <c r="C73" s="529"/>
      <c r="D73" s="533"/>
      <c r="E73" s="533"/>
      <c r="F73" s="535"/>
    </row>
    <row r="74" spans="1:6" s="728" customFormat="1" ht="9.9499999999999993" customHeight="1" x14ac:dyDescent="0.2">
      <c r="A74" s="732" t="s">
        <v>106</v>
      </c>
      <c r="B74" s="529" t="s">
        <v>39</v>
      </c>
      <c r="C74" s="529"/>
      <c r="D74" s="533" t="s">
        <v>16</v>
      </c>
      <c r="E74" s="533" t="s">
        <v>16</v>
      </c>
      <c r="F74" s="535" t="s">
        <v>16</v>
      </c>
    </row>
    <row r="75" spans="1:6" s="728" customFormat="1" ht="9.9499999999999993" customHeight="1" x14ac:dyDescent="0.2">
      <c r="A75" s="732"/>
      <c r="B75" s="529"/>
      <c r="C75" s="529"/>
      <c r="D75" s="533"/>
      <c r="E75" s="533"/>
      <c r="F75" s="535"/>
    </row>
    <row r="76" spans="1:6" s="728" customFormat="1" ht="9.9499999999999993" customHeight="1" x14ac:dyDescent="0.2">
      <c r="A76" s="745" t="s">
        <v>107</v>
      </c>
      <c r="B76" s="529"/>
      <c r="C76" s="529"/>
      <c r="D76" s="529"/>
      <c r="E76" s="529"/>
      <c r="F76" s="530"/>
    </row>
    <row r="77" spans="1:6" s="728" customFormat="1" ht="22.5" x14ac:dyDescent="0.2">
      <c r="A77" s="746" t="s">
        <v>108</v>
      </c>
      <c r="B77" s="529" t="s">
        <v>109</v>
      </c>
      <c r="C77" s="529" t="s">
        <v>110</v>
      </c>
      <c r="D77" s="529" t="s">
        <v>15</v>
      </c>
      <c r="E77" s="529" t="s">
        <v>15</v>
      </c>
      <c r="F77" s="530" t="s">
        <v>15</v>
      </c>
    </row>
    <row r="78" spans="1:6" s="728" customFormat="1" x14ac:dyDescent="0.2">
      <c r="A78" s="746" t="s">
        <v>111</v>
      </c>
      <c r="B78" s="529" t="s">
        <v>109</v>
      </c>
      <c r="C78" s="529" t="s">
        <v>112</v>
      </c>
      <c r="D78" s="529" t="s">
        <v>15</v>
      </c>
      <c r="E78" s="529" t="s">
        <v>15</v>
      </c>
      <c r="F78" s="530" t="s">
        <v>15</v>
      </c>
    </row>
    <row r="79" spans="1:6" s="728" customFormat="1" ht="9.9499999999999993" customHeight="1" x14ac:dyDescent="0.2">
      <c r="A79" s="735"/>
      <c r="B79" s="529"/>
      <c r="C79" s="529"/>
      <c r="D79" s="533"/>
      <c r="E79" s="533"/>
      <c r="F79" s="535"/>
    </row>
    <row r="80" spans="1:6" s="728" customFormat="1" ht="9.9499999999999993" customHeight="1" x14ac:dyDescent="0.2">
      <c r="A80" s="732" t="s">
        <v>113</v>
      </c>
      <c r="B80" s="529" t="s">
        <v>114</v>
      </c>
      <c r="C80" s="529"/>
      <c r="D80" s="533" t="s">
        <v>39</v>
      </c>
      <c r="E80" s="533" t="s">
        <v>39</v>
      </c>
      <c r="F80" s="535" t="s">
        <v>39</v>
      </c>
    </row>
    <row r="81" spans="1:7" s="728" customFormat="1" ht="9.9499999999999993" customHeight="1" x14ac:dyDescent="0.2">
      <c r="A81" s="732"/>
      <c r="B81" s="529"/>
      <c r="C81" s="529"/>
      <c r="D81" s="533"/>
      <c r="E81" s="533"/>
      <c r="F81" s="535"/>
    </row>
    <row r="82" spans="1:7" s="728" customFormat="1" ht="9.9499999999999993" customHeight="1" x14ac:dyDescent="0.2">
      <c r="A82" s="732" t="s">
        <v>115</v>
      </c>
      <c r="B82" s="529" t="s">
        <v>131</v>
      </c>
      <c r="C82" s="529"/>
      <c r="D82" s="533" t="s">
        <v>15</v>
      </c>
      <c r="E82" s="533" t="s">
        <v>15</v>
      </c>
      <c r="F82" s="535" t="s">
        <v>15</v>
      </c>
      <c r="G82" s="740"/>
    </row>
    <row r="83" spans="1:7" s="728" customFormat="1" ht="9.9499999999999993" customHeight="1" x14ac:dyDescent="0.2">
      <c r="A83" s="747"/>
      <c r="B83" s="605"/>
      <c r="C83" s="748"/>
      <c r="D83" s="749"/>
      <c r="E83" s="749"/>
      <c r="F83" s="750"/>
      <c r="G83" s="740"/>
    </row>
    <row r="84" spans="1:7" ht="10.5" customHeight="1" x14ac:dyDescent="0.2">
      <c r="B84" s="556"/>
      <c r="C84" s="556"/>
      <c r="D84" s="556"/>
      <c r="E84" s="556"/>
      <c r="F84" s="556"/>
    </row>
    <row r="85" spans="1:7" s="559" customFormat="1" ht="10.5" customHeight="1" x14ac:dyDescent="0.2">
      <c r="A85" s="559" t="s">
        <v>117</v>
      </c>
      <c r="B85" s="556"/>
      <c r="C85" s="561"/>
      <c r="D85" s="556"/>
      <c r="E85" s="556"/>
      <c r="F85" s="556"/>
    </row>
    <row r="86" spans="1:7" s="559" customFormat="1" ht="10.5" customHeight="1" x14ac:dyDescent="0.2">
      <c r="A86" s="559" t="s">
        <v>118</v>
      </c>
      <c r="B86" s="556"/>
      <c r="C86" s="564"/>
      <c r="D86" s="558"/>
    </row>
    <row r="87" spans="1:7" s="559" customFormat="1" ht="10.5" customHeight="1" x14ac:dyDescent="0.2">
      <c r="A87" s="565" t="s">
        <v>119</v>
      </c>
      <c r="B87" s="556"/>
      <c r="C87" s="564"/>
      <c r="D87" s="558"/>
    </row>
    <row r="88" spans="1:7" s="559" customFormat="1" ht="10.5" customHeight="1" x14ac:dyDescent="0.2">
      <c r="A88" s="559" t="s">
        <v>120</v>
      </c>
      <c r="B88" s="556"/>
      <c r="C88" s="564"/>
      <c r="D88" s="558"/>
    </row>
    <row r="89" spans="1:7" s="559" customFormat="1" ht="10.5" customHeight="1" x14ac:dyDescent="0.2">
      <c r="B89" s="556"/>
      <c r="C89" s="564"/>
      <c r="D89" s="558"/>
    </row>
  </sheetData>
  <mergeCells count="4">
    <mergeCell ref="A3:A4"/>
    <mergeCell ref="B3:B4"/>
    <mergeCell ref="C3:C4"/>
    <mergeCell ref="D3:F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R251"/>
  <sheetViews>
    <sheetView topLeftCell="G146" workbookViewId="0">
      <selection activeCell="G170" sqref="G170:G171"/>
    </sheetView>
  </sheetViews>
  <sheetFormatPr defaultRowHeight="12.75" x14ac:dyDescent="0.2"/>
  <cols>
    <col min="1" max="1" width="49.140625" style="506" customWidth="1"/>
    <col min="4" max="4" width="11.7109375" customWidth="1"/>
    <col min="5" max="5" width="12.85546875" customWidth="1"/>
    <col min="6" max="6" width="20.5703125" customWidth="1"/>
    <col min="7" max="7" width="24.140625" bestFit="1" customWidth="1"/>
    <col min="8" max="8" width="31.28515625" customWidth="1"/>
    <col min="9" max="9" width="37.28515625" style="22" customWidth="1"/>
    <col min="10" max="10" width="28.42578125" customWidth="1"/>
    <col min="11" max="11" width="26.7109375" customWidth="1"/>
    <col min="12" max="12" width="30.5703125" bestFit="1" customWidth="1"/>
    <col min="13" max="13" width="12.85546875" customWidth="1"/>
  </cols>
  <sheetData>
    <row r="1" spans="1:18" s="22" customFormat="1" ht="36" customHeight="1" x14ac:dyDescent="0.2">
      <c r="A1" s="770" t="s">
        <v>160</v>
      </c>
      <c r="B1" s="770" t="s">
        <v>161</v>
      </c>
      <c r="C1" s="770" t="s">
        <v>162</v>
      </c>
      <c r="D1" s="770" t="s">
        <v>163</v>
      </c>
      <c r="E1" s="785" t="s">
        <v>164</v>
      </c>
      <c r="F1" s="785" t="s">
        <v>165</v>
      </c>
      <c r="G1" s="770" t="s">
        <v>166</v>
      </c>
      <c r="H1" s="770" t="s">
        <v>60</v>
      </c>
      <c r="I1" s="770" t="s">
        <v>167</v>
      </c>
      <c r="J1" s="786" t="s">
        <v>168</v>
      </c>
      <c r="K1" s="770" t="s">
        <v>169</v>
      </c>
      <c r="L1" s="774" t="s">
        <v>170</v>
      </c>
      <c r="M1" s="774" t="s">
        <v>171</v>
      </c>
      <c r="N1" s="774" t="s">
        <v>172</v>
      </c>
      <c r="O1" s="774" t="s">
        <v>173</v>
      </c>
      <c r="P1" s="774" t="s">
        <v>174</v>
      </c>
      <c r="Q1" s="774" t="s">
        <v>175</v>
      </c>
      <c r="R1" s="774" t="s">
        <v>175</v>
      </c>
    </row>
    <row r="2" spans="1:18" x14ac:dyDescent="0.2">
      <c r="A2" s="506" t="s">
        <v>176</v>
      </c>
      <c r="B2" s="22" t="s">
        <v>177</v>
      </c>
      <c r="C2" s="22" t="s">
        <v>178</v>
      </c>
      <c r="D2" s="22" t="s">
        <v>179</v>
      </c>
      <c r="E2" s="767" t="s">
        <v>180</v>
      </c>
      <c r="F2" s="769" t="s">
        <v>181</v>
      </c>
      <c r="G2" s="771" t="s">
        <v>182</v>
      </c>
      <c r="H2" s="22" t="s">
        <v>183</v>
      </c>
      <c r="I2" s="22" t="s">
        <v>183</v>
      </c>
      <c r="J2" s="22" t="s">
        <v>184</v>
      </c>
      <c r="K2" s="22" t="s">
        <v>178</v>
      </c>
      <c r="L2" s="775" t="s">
        <v>185</v>
      </c>
      <c r="M2" s="777" t="s">
        <v>186</v>
      </c>
      <c r="N2" s="633" t="s">
        <v>187</v>
      </c>
      <c r="O2" s="780" t="s">
        <v>188</v>
      </c>
      <c r="P2" s="22" t="s">
        <v>189</v>
      </c>
      <c r="Q2" s="325" t="s">
        <v>190</v>
      </c>
      <c r="R2" s="22" t="s">
        <v>191</v>
      </c>
    </row>
    <row r="3" spans="1:18" x14ac:dyDescent="0.2">
      <c r="A3" s="506" t="s">
        <v>192</v>
      </c>
      <c r="B3" s="22" t="s">
        <v>193</v>
      </c>
      <c r="C3" s="22" t="s">
        <v>194</v>
      </c>
      <c r="D3" s="22" t="s">
        <v>195</v>
      </c>
      <c r="E3" s="506" t="s">
        <v>196</v>
      </c>
      <c r="F3" s="506" t="s">
        <v>197</v>
      </c>
      <c r="G3" s="771" t="s">
        <v>198</v>
      </c>
      <c r="H3" s="22" t="s">
        <v>199</v>
      </c>
      <c r="I3" s="22" t="s">
        <v>199</v>
      </c>
      <c r="J3" s="22" t="s">
        <v>200</v>
      </c>
      <c r="K3" s="22" t="s">
        <v>194</v>
      </c>
      <c r="L3" s="776" t="s">
        <v>201</v>
      </c>
      <c r="M3" s="778" t="s">
        <v>202</v>
      </c>
      <c r="N3" s="633" t="s">
        <v>203</v>
      </c>
      <c r="O3" s="780" t="s">
        <v>204</v>
      </c>
      <c r="P3" s="22" t="s">
        <v>205</v>
      </c>
      <c r="Q3" s="325" t="s">
        <v>206</v>
      </c>
      <c r="R3" s="22" t="s">
        <v>207</v>
      </c>
    </row>
    <row r="4" spans="1:18" x14ac:dyDescent="0.2">
      <c r="A4" s="506" t="s">
        <v>208</v>
      </c>
      <c r="B4" s="22"/>
      <c r="C4" s="22"/>
      <c r="D4" s="22" t="s">
        <v>209</v>
      </c>
      <c r="E4" s="768" t="s">
        <v>210</v>
      </c>
      <c r="F4" s="22"/>
      <c r="G4" s="771" t="s">
        <v>211</v>
      </c>
      <c r="H4" s="22" t="s">
        <v>212</v>
      </c>
      <c r="I4" s="22" t="s">
        <v>212</v>
      </c>
      <c r="J4" s="22" t="s">
        <v>213</v>
      </c>
      <c r="K4" s="22" t="s">
        <v>214</v>
      </c>
      <c r="L4" s="776" t="s">
        <v>215</v>
      </c>
      <c r="M4" s="22"/>
      <c r="N4" s="633" t="s">
        <v>216</v>
      </c>
      <c r="O4" s="780" t="s">
        <v>217</v>
      </c>
      <c r="P4" s="22" t="s">
        <v>218</v>
      </c>
      <c r="Q4" s="325" t="s">
        <v>219</v>
      </c>
      <c r="R4" s="22" t="s">
        <v>220</v>
      </c>
    </row>
    <row r="5" spans="1:18" ht="84" x14ac:dyDescent="0.2">
      <c r="A5" s="506" t="s">
        <v>221</v>
      </c>
      <c r="B5" s="22"/>
      <c r="C5" s="22"/>
      <c r="D5" s="22"/>
      <c r="E5" s="768" t="s">
        <v>222</v>
      </c>
      <c r="F5" s="22"/>
      <c r="G5" s="771" t="s">
        <v>223</v>
      </c>
      <c r="H5" s="22" t="s">
        <v>185</v>
      </c>
      <c r="I5" s="22" t="s">
        <v>185</v>
      </c>
      <c r="J5" s="22" t="s">
        <v>224</v>
      </c>
      <c r="K5" s="227" t="s">
        <v>225</v>
      </c>
      <c r="L5" s="776" t="s">
        <v>226</v>
      </c>
      <c r="M5" s="22"/>
      <c r="N5" s="633" t="s">
        <v>227</v>
      </c>
      <c r="O5" s="781" t="s">
        <v>228</v>
      </c>
      <c r="P5" s="22" t="s">
        <v>229</v>
      </c>
      <c r="Q5" s="325" t="s">
        <v>230</v>
      </c>
      <c r="R5" s="22" t="s">
        <v>231</v>
      </c>
    </row>
    <row r="6" spans="1:18" ht="24" x14ac:dyDescent="0.2">
      <c r="A6" s="506" t="s">
        <v>232</v>
      </c>
      <c r="B6" s="22"/>
      <c r="C6" s="22"/>
      <c r="D6" s="22"/>
      <c r="E6" s="768" t="s">
        <v>233</v>
      </c>
      <c r="F6" s="22"/>
      <c r="G6" s="771" t="s">
        <v>234</v>
      </c>
      <c r="H6" s="773" t="s">
        <v>235</v>
      </c>
      <c r="I6" s="22" t="s">
        <v>201</v>
      </c>
      <c r="J6" s="22" t="s">
        <v>236</v>
      </c>
      <c r="K6" s="227" t="s">
        <v>237</v>
      </c>
      <c r="L6" s="776" t="s">
        <v>238</v>
      </c>
      <c r="M6" s="22"/>
      <c r="N6" s="633" t="s">
        <v>239</v>
      </c>
      <c r="O6" s="781" t="s">
        <v>240</v>
      </c>
      <c r="P6" s="22"/>
      <c r="Q6" s="325" t="s">
        <v>241</v>
      </c>
      <c r="R6" s="22" t="s">
        <v>242</v>
      </c>
    </row>
    <row r="7" spans="1:18" x14ac:dyDescent="0.2">
      <c r="A7" s="506" t="s">
        <v>6</v>
      </c>
      <c r="B7" s="22"/>
      <c r="C7" s="22"/>
      <c r="D7" s="22"/>
      <c r="E7" s="633"/>
      <c r="F7" s="22"/>
      <c r="G7" s="771" t="s">
        <v>243</v>
      </c>
      <c r="H7" s="22" t="s">
        <v>201</v>
      </c>
      <c r="I7" s="22" t="s">
        <v>215</v>
      </c>
      <c r="J7" s="22" t="s">
        <v>244</v>
      </c>
      <c r="K7" s="318" t="s">
        <v>245</v>
      </c>
      <c r="L7" s="776" t="s">
        <v>37</v>
      </c>
      <c r="M7" s="22"/>
      <c r="N7" s="633" t="s">
        <v>215</v>
      </c>
      <c r="O7" s="780" t="s">
        <v>246</v>
      </c>
      <c r="P7" s="22"/>
      <c r="Q7" s="325" t="s">
        <v>247</v>
      </c>
      <c r="R7" s="22" t="s">
        <v>248</v>
      </c>
    </row>
    <row r="8" spans="1:18" x14ac:dyDescent="0.2">
      <c r="A8" s="506" t="s">
        <v>249</v>
      </c>
      <c r="B8" s="22"/>
      <c r="C8" s="22"/>
      <c r="D8" s="22"/>
      <c r="E8" s="22"/>
      <c r="F8" s="22"/>
      <c r="G8" s="22"/>
      <c r="H8" s="22" t="s">
        <v>215</v>
      </c>
      <c r="I8" s="22" t="s">
        <v>226</v>
      </c>
      <c r="J8" s="22" t="s">
        <v>250</v>
      </c>
      <c r="K8" s="227" t="s">
        <v>251</v>
      </c>
      <c r="L8" s="22"/>
      <c r="M8" s="22"/>
      <c r="N8" s="22"/>
      <c r="O8" s="22"/>
      <c r="P8" s="22"/>
      <c r="Q8" s="325" t="s">
        <v>252</v>
      </c>
      <c r="R8" s="22" t="s">
        <v>253</v>
      </c>
    </row>
    <row r="9" spans="1:18" x14ac:dyDescent="0.2">
      <c r="A9" s="506" t="s">
        <v>254</v>
      </c>
      <c r="B9" s="22"/>
      <c r="C9" s="22"/>
      <c r="D9" s="22"/>
      <c r="E9" s="633"/>
      <c r="F9" s="22"/>
      <c r="G9" s="22"/>
      <c r="H9" s="22" t="s">
        <v>226</v>
      </c>
      <c r="I9" s="22" t="s">
        <v>255</v>
      </c>
      <c r="J9" s="22" t="s">
        <v>256</v>
      </c>
      <c r="K9" s="22"/>
      <c r="L9" s="633"/>
      <c r="M9" s="22"/>
      <c r="N9" s="22"/>
      <c r="O9" s="633"/>
      <c r="P9" s="22"/>
      <c r="Q9" s="325" t="s">
        <v>257</v>
      </c>
      <c r="R9" s="22" t="s">
        <v>258</v>
      </c>
    </row>
    <row r="10" spans="1:18" x14ac:dyDescent="0.2">
      <c r="A10" s="506" t="s">
        <v>136</v>
      </c>
      <c r="B10" s="22"/>
      <c r="C10" s="22"/>
      <c r="D10" s="22"/>
      <c r="E10" s="22"/>
      <c r="F10" s="22"/>
      <c r="G10" s="22"/>
      <c r="H10" s="22" t="s">
        <v>255</v>
      </c>
      <c r="I10" s="227" t="s">
        <v>238</v>
      </c>
      <c r="J10" s="22" t="s">
        <v>259</v>
      </c>
      <c r="K10" s="22"/>
      <c r="L10" s="22"/>
      <c r="M10" s="22"/>
      <c r="N10" s="22"/>
      <c r="O10" s="22"/>
      <c r="P10" s="22"/>
      <c r="Q10" s="325" t="s">
        <v>260</v>
      </c>
      <c r="R10" s="22" t="s">
        <v>261</v>
      </c>
    </row>
    <row r="11" spans="1:18" x14ac:dyDescent="0.2">
      <c r="A11" s="506" t="s">
        <v>262</v>
      </c>
      <c r="B11" s="22"/>
      <c r="C11" s="22"/>
      <c r="D11" s="22"/>
      <c r="E11" s="633"/>
      <c r="F11" s="22"/>
      <c r="G11" s="22"/>
      <c r="H11" s="227" t="s">
        <v>238</v>
      </c>
      <c r="I11" s="227" t="s">
        <v>37</v>
      </c>
      <c r="J11" s="22" t="s">
        <v>263</v>
      </c>
      <c r="K11" s="22"/>
      <c r="L11" s="633"/>
      <c r="M11" s="22"/>
      <c r="N11" s="22"/>
      <c r="O11" s="633"/>
      <c r="P11" s="22"/>
      <c r="Q11" s="325" t="s">
        <v>264</v>
      </c>
      <c r="R11" s="22" t="s">
        <v>265</v>
      </c>
    </row>
    <row r="12" spans="1:18" x14ac:dyDescent="0.2">
      <c r="A12" s="506" t="s">
        <v>138</v>
      </c>
      <c r="B12" s="22"/>
      <c r="C12" s="22"/>
      <c r="D12" s="22"/>
      <c r="E12" s="22"/>
      <c r="F12" s="22"/>
      <c r="G12" s="22"/>
      <c r="H12" s="227" t="s">
        <v>266</v>
      </c>
      <c r="J12" s="22" t="s">
        <v>267</v>
      </c>
      <c r="K12" s="22"/>
      <c r="L12" s="22"/>
      <c r="M12" s="22"/>
      <c r="N12" s="22"/>
      <c r="O12" s="22"/>
      <c r="P12" s="22"/>
      <c r="Q12" s="325" t="s">
        <v>268</v>
      </c>
      <c r="R12" s="22" t="s">
        <v>269</v>
      </c>
    </row>
    <row r="13" spans="1:18" x14ac:dyDescent="0.2">
      <c r="B13" s="22"/>
      <c r="C13" s="22"/>
      <c r="D13" s="22"/>
      <c r="E13" s="22"/>
      <c r="F13" s="22"/>
      <c r="G13" s="22"/>
      <c r="H13" s="227" t="s">
        <v>37</v>
      </c>
      <c r="J13" s="22" t="s">
        <v>270</v>
      </c>
      <c r="K13" s="22"/>
      <c r="L13" s="22"/>
      <c r="M13" s="22"/>
      <c r="N13" s="22"/>
      <c r="O13" s="22"/>
      <c r="P13" s="22"/>
      <c r="Q13" s="325" t="s">
        <v>271</v>
      </c>
      <c r="R13" s="22" t="s">
        <v>272</v>
      </c>
    </row>
    <row r="14" spans="1:18" x14ac:dyDescent="0.2">
      <c r="B14" s="22"/>
      <c r="C14" s="22"/>
      <c r="D14" s="22"/>
      <c r="E14" s="22"/>
      <c r="F14" s="22"/>
      <c r="G14" s="22"/>
      <c r="H14" s="22"/>
      <c r="J14" s="22" t="s">
        <v>273</v>
      </c>
      <c r="K14" s="22"/>
      <c r="L14" s="22"/>
      <c r="M14" s="22"/>
      <c r="N14" s="22"/>
      <c r="O14" s="22"/>
      <c r="P14" s="22"/>
      <c r="Q14" s="325" t="s">
        <v>274</v>
      </c>
      <c r="R14" s="22" t="s">
        <v>275</v>
      </c>
    </row>
    <row r="15" spans="1:18" x14ac:dyDescent="0.2">
      <c r="B15" s="22"/>
      <c r="C15" s="22"/>
      <c r="D15" s="22"/>
      <c r="E15" s="22"/>
      <c r="F15" s="22"/>
      <c r="G15" s="22"/>
      <c r="H15" s="22"/>
      <c r="J15" s="22" t="s">
        <v>276</v>
      </c>
      <c r="K15" s="22"/>
      <c r="L15" s="22"/>
      <c r="M15" s="22"/>
      <c r="N15" s="22"/>
      <c r="O15" s="22"/>
      <c r="P15" s="22"/>
      <c r="Q15" s="325" t="s">
        <v>277</v>
      </c>
      <c r="R15" s="22" t="s">
        <v>278</v>
      </c>
    </row>
    <row r="16" spans="1:18" x14ac:dyDescent="0.2">
      <c r="B16" s="22"/>
      <c r="C16" s="22"/>
      <c r="D16" s="22"/>
      <c r="E16" s="22"/>
      <c r="F16" s="22"/>
      <c r="G16" s="22"/>
      <c r="H16" s="22"/>
      <c r="J16" s="22" t="s">
        <v>279</v>
      </c>
      <c r="K16" s="22"/>
      <c r="L16" s="22"/>
      <c r="M16" s="22"/>
      <c r="N16" s="22"/>
      <c r="O16" s="22"/>
      <c r="P16" s="22"/>
      <c r="Q16" s="325" t="s">
        <v>280</v>
      </c>
      <c r="R16" s="22" t="s">
        <v>281</v>
      </c>
    </row>
    <row r="17" spans="5:18" x14ac:dyDescent="0.2">
      <c r="E17" s="22"/>
      <c r="F17" s="22"/>
      <c r="G17" s="22"/>
      <c r="H17" s="22"/>
      <c r="J17" s="22" t="s">
        <v>282</v>
      </c>
      <c r="K17" s="22"/>
      <c r="L17" s="22"/>
      <c r="M17" s="22"/>
      <c r="N17" s="22"/>
      <c r="O17" s="22"/>
      <c r="P17" s="22"/>
      <c r="Q17" s="325" t="s">
        <v>283</v>
      </c>
      <c r="R17" s="22" t="s">
        <v>284</v>
      </c>
    </row>
    <row r="18" spans="5:18" x14ac:dyDescent="0.2">
      <c r="E18" s="22"/>
      <c r="F18" s="22"/>
      <c r="G18" s="22"/>
      <c r="H18" s="22"/>
      <c r="J18" s="22" t="s">
        <v>285</v>
      </c>
      <c r="K18" s="22"/>
      <c r="L18" s="22"/>
      <c r="M18" s="22"/>
      <c r="N18" s="22"/>
      <c r="O18" s="22"/>
      <c r="P18" s="22"/>
      <c r="Q18" s="325" t="s">
        <v>286</v>
      </c>
      <c r="R18" s="22" t="s">
        <v>287</v>
      </c>
    </row>
    <row r="19" spans="5:18" x14ac:dyDescent="0.2">
      <c r="E19" s="22"/>
      <c r="F19" s="22"/>
      <c r="G19" s="22"/>
      <c r="H19" s="22"/>
      <c r="J19" s="22" t="s">
        <v>288</v>
      </c>
      <c r="K19" s="22"/>
      <c r="L19" s="22"/>
      <c r="M19" s="22"/>
      <c r="N19" s="22"/>
      <c r="O19" s="22"/>
      <c r="P19" s="22"/>
      <c r="Q19" s="325" t="s">
        <v>289</v>
      </c>
      <c r="R19" s="22" t="s">
        <v>290</v>
      </c>
    </row>
    <row r="20" spans="5:18" x14ac:dyDescent="0.2">
      <c r="E20" s="22"/>
      <c r="F20" s="22"/>
      <c r="G20" s="22"/>
      <c r="H20" s="22"/>
      <c r="J20" s="22" t="s">
        <v>291</v>
      </c>
      <c r="K20" s="22"/>
      <c r="L20" s="22"/>
      <c r="M20" s="22"/>
      <c r="N20" s="22"/>
      <c r="O20" s="22"/>
      <c r="P20" s="22"/>
      <c r="Q20" s="325" t="s">
        <v>292</v>
      </c>
      <c r="R20" s="22" t="s">
        <v>293</v>
      </c>
    </row>
    <row r="21" spans="5:18" x14ac:dyDescent="0.2">
      <c r="E21" s="22"/>
      <c r="F21" s="22"/>
      <c r="G21" s="22"/>
      <c r="H21" s="22"/>
      <c r="J21" s="22" t="s">
        <v>294</v>
      </c>
      <c r="K21" s="22"/>
      <c r="L21" s="22"/>
      <c r="M21" s="22"/>
      <c r="N21" s="22"/>
      <c r="O21" s="22"/>
      <c r="P21" s="22"/>
      <c r="Q21" s="325" t="s">
        <v>295</v>
      </c>
      <c r="R21" s="22" t="s">
        <v>296</v>
      </c>
    </row>
    <row r="22" spans="5:18" x14ac:dyDescent="0.2">
      <c r="E22" s="22"/>
      <c r="F22" s="22"/>
      <c r="G22" s="22"/>
      <c r="H22" s="22"/>
      <c r="J22" s="22" t="s">
        <v>297</v>
      </c>
      <c r="K22" s="22"/>
      <c r="L22" s="22"/>
      <c r="M22" s="22"/>
      <c r="N22" s="22"/>
      <c r="O22" s="22"/>
      <c r="P22" s="22"/>
      <c r="Q22" s="325" t="s">
        <v>203</v>
      </c>
      <c r="R22" s="22" t="s">
        <v>298</v>
      </c>
    </row>
    <row r="23" spans="5:18" x14ac:dyDescent="0.2">
      <c r="E23" s="22"/>
      <c r="F23" s="22"/>
      <c r="G23" s="22"/>
      <c r="H23" s="22"/>
      <c r="J23" s="22" t="s">
        <v>299</v>
      </c>
      <c r="K23" s="22"/>
      <c r="L23" s="22"/>
      <c r="M23" s="22"/>
      <c r="N23" s="22"/>
      <c r="O23" s="22"/>
      <c r="P23" s="22"/>
      <c r="Q23" s="325" t="s">
        <v>216</v>
      </c>
      <c r="R23" s="22" t="s">
        <v>300</v>
      </c>
    </row>
    <row r="24" spans="5:18" x14ac:dyDescent="0.2">
      <c r="E24" s="22"/>
      <c r="F24" s="22"/>
      <c r="G24" s="22"/>
      <c r="H24" s="22"/>
      <c r="J24" s="22" t="s">
        <v>301</v>
      </c>
      <c r="K24" s="22"/>
      <c r="L24" s="22"/>
      <c r="M24" s="22"/>
      <c r="N24" s="22"/>
      <c r="O24" s="22"/>
      <c r="P24" s="22"/>
      <c r="Q24" s="325" t="s">
        <v>302</v>
      </c>
      <c r="R24" s="22" t="s">
        <v>303</v>
      </c>
    </row>
    <row r="25" spans="5:18" x14ac:dyDescent="0.2">
      <c r="E25" s="22"/>
      <c r="F25" s="22"/>
      <c r="G25" s="22"/>
      <c r="H25" s="22"/>
      <c r="J25" s="22" t="s">
        <v>304</v>
      </c>
      <c r="K25" s="22"/>
      <c r="L25" s="22"/>
      <c r="M25" s="22"/>
      <c r="N25" s="22"/>
      <c r="O25" s="22"/>
      <c r="P25" s="22"/>
      <c r="Q25" s="325" t="s">
        <v>305</v>
      </c>
      <c r="R25" s="22" t="s">
        <v>306</v>
      </c>
    </row>
    <row r="26" spans="5:18" x14ac:dyDescent="0.2">
      <c r="E26" s="22"/>
      <c r="F26" s="22"/>
      <c r="G26" s="22"/>
      <c r="H26" s="22"/>
      <c r="J26" s="22" t="s">
        <v>307</v>
      </c>
      <c r="K26" s="22"/>
      <c r="L26" s="22"/>
      <c r="M26" s="22"/>
      <c r="N26" s="22"/>
      <c r="O26" s="22"/>
      <c r="P26" s="22"/>
      <c r="Q26" s="325" t="s">
        <v>308</v>
      </c>
      <c r="R26" s="22" t="s">
        <v>309</v>
      </c>
    </row>
    <row r="27" spans="5:18" x14ac:dyDescent="0.2">
      <c r="E27" s="541"/>
      <c r="F27" s="541"/>
      <c r="G27" s="541"/>
      <c r="H27" s="22"/>
      <c r="J27" s="22" t="s">
        <v>310</v>
      </c>
      <c r="K27" s="22"/>
      <c r="L27" s="22"/>
      <c r="M27" s="22"/>
      <c r="N27" s="22"/>
      <c r="O27" s="22"/>
      <c r="P27" s="22"/>
      <c r="Q27" s="325" t="s">
        <v>311</v>
      </c>
      <c r="R27" s="22" t="s">
        <v>312</v>
      </c>
    </row>
    <row r="28" spans="5:18" x14ac:dyDescent="0.2">
      <c r="E28" s="541"/>
      <c r="F28" s="541"/>
      <c r="G28" s="541"/>
      <c r="H28" s="22"/>
      <c r="J28" s="22" t="s">
        <v>313</v>
      </c>
      <c r="K28" s="22"/>
      <c r="L28" s="22"/>
      <c r="M28" s="22"/>
      <c r="N28" s="22"/>
      <c r="O28" s="22"/>
      <c r="P28" s="22"/>
      <c r="Q28" s="325" t="s">
        <v>314</v>
      </c>
      <c r="R28" s="22" t="s">
        <v>315</v>
      </c>
    </row>
    <row r="29" spans="5:18" x14ac:dyDescent="0.2">
      <c r="E29" s="541"/>
      <c r="F29" s="541"/>
      <c r="G29" s="541"/>
      <c r="H29" s="22"/>
      <c r="J29" s="22" t="s">
        <v>316</v>
      </c>
      <c r="K29" s="22"/>
      <c r="L29" s="22"/>
      <c r="M29" s="22"/>
      <c r="N29" s="22"/>
      <c r="O29" s="22"/>
      <c r="P29" s="22"/>
      <c r="Q29" s="325" t="s">
        <v>317</v>
      </c>
      <c r="R29" s="22" t="s">
        <v>318</v>
      </c>
    </row>
    <row r="30" spans="5:18" x14ac:dyDescent="0.2">
      <c r="E30" s="541"/>
      <c r="F30" s="541"/>
      <c r="G30" s="541"/>
      <c r="H30" s="22"/>
      <c r="J30" s="22" t="s">
        <v>319</v>
      </c>
      <c r="K30" s="22"/>
      <c r="L30" s="22"/>
      <c r="M30" s="22"/>
      <c r="N30" s="22"/>
      <c r="O30" s="22"/>
      <c r="P30" s="22"/>
      <c r="Q30" s="325" t="s">
        <v>320</v>
      </c>
      <c r="R30" s="22" t="s">
        <v>321</v>
      </c>
    </row>
    <row r="31" spans="5:18" x14ac:dyDescent="0.2">
      <c r="E31" s="541"/>
      <c r="F31" s="541"/>
      <c r="G31" s="541"/>
      <c r="H31" s="22"/>
      <c r="J31" s="22" t="s">
        <v>322</v>
      </c>
      <c r="K31" s="22"/>
      <c r="L31" s="22"/>
      <c r="M31" s="22"/>
      <c r="N31" s="22"/>
      <c r="O31" s="22"/>
      <c r="P31" s="22"/>
      <c r="Q31" s="325" t="s">
        <v>323</v>
      </c>
      <c r="R31" s="22" t="s">
        <v>324</v>
      </c>
    </row>
    <row r="32" spans="5:18" x14ac:dyDescent="0.2">
      <c r="E32" s="541"/>
      <c r="F32" s="541"/>
      <c r="G32" s="541"/>
      <c r="H32" s="22"/>
      <c r="J32" s="22" t="s">
        <v>325</v>
      </c>
      <c r="K32" s="22"/>
      <c r="L32" s="22"/>
      <c r="M32" s="22"/>
      <c r="N32" s="22"/>
      <c r="O32" s="22"/>
      <c r="P32" s="22"/>
      <c r="Q32" s="325" t="s">
        <v>326</v>
      </c>
      <c r="R32" s="22" t="s">
        <v>327</v>
      </c>
    </row>
    <row r="33" spans="5:18" x14ac:dyDescent="0.2">
      <c r="E33" s="541"/>
      <c r="F33" s="541"/>
      <c r="G33" s="541"/>
      <c r="H33" s="22"/>
      <c r="J33" s="22" t="s">
        <v>328</v>
      </c>
      <c r="K33" s="22"/>
      <c r="L33" s="22"/>
      <c r="M33" s="22"/>
      <c r="N33" s="22"/>
      <c r="O33" s="22"/>
      <c r="P33" s="22"/>
      <c r="Q33" s="325" t="s">
        <v>329</v>
      </c>
      <c r="R33" s="22" t="s">
        <v>330</v>
      </c>
    </row>
    <row r="34" spans="5:18" x14ac:dyDescent="0.2">
      <c r="E34" s="541"/>
      <c r="F34" s="541"/>
      <c r="G34" s="541"/>
      <c r="H34" s="22"/>
      <c r="J34" s="22" t="s">
        <v>331</v>
      </c>
      <c r="K34" s="22"/>
      <c r="L34" s="22"/>
      <c r="M34" s="22"/>
      <c r="N34" s="22"/>
      <c r="O34" s="22"/>
      <c r="P34" s="22"/>
      <c r="Q34" s="325" t="s">
        <v>332</v>
      </c>
      <c r="R34" s="22" t="s">
        <v>333</v>
      </c>
    </row>
    <row r="35" spans="5:18" x14ac:dyDescent="0.2">
      <c r="E35" s="541"/>
      <c r="F35" s="541"/>
      <c r="G35" s="541"/>
      <c r="H35" s="22"/>
      <c r="J35" s="22" t="s">
        <v>334</v>
      </c>
      <c r="K35" s="22"/>
      <c r="L35" s="22"/>
      <c r="M35" s="22"/>
      <c r="N35" s="22"/>
      <c r="O35" s="22"/>
      <c r="P35" s="22"/>
      <c r="Q35" s="325" t="s">
        <v>335</v>
      </c>
      <c r="R35" s="22" t="s">
        <v>336</v>
      </c>
    </row>
    <row r="36" spans="5:18" x14ac:dyDescent="0.2">
      <c r="E36" s="541"/>
      <c r="F36" s="541"/>
      <c r="G36" s="541"/>
      <c r="H36" s="22"/>
      <c r="J36" s="22" t="s">
        <v>337</v>
      </c>
      <c r="K36" s="22"/>
      <c r="L36" s="22"/>
      <c r="M36" s="22"/>
      <c r="N36" s="22"/>
      <c r="O36" s="22"/>
      <c r="P36" s="22"/>
      <c r="Q36" s="325" t="s">
        <v>338</v>
      </c>
      <c r="R36" s="22" t="s">
        <v>339</v>
      </c>
    </row>
    <row r="37" spans="5:18" x14ac:dyDescent="0.2">
      <c r="E37" s="541"/>
      <c r="F37" s="541"/>
      <c r="G37" s="541"/>
      <c r="H37" s="22"/>
      <c r="J37" s="22" t="s">
        <v>340</v>
      </c>
      <c r="K37" s="22"/>
      <c r="L37" s="22"/>
      <c r="M37" s="22"/>
      <c r="N37" s="22"/>
      <c r="O37" s="22"/>
      <c r="P37" s="22"/>
      <c r="Q37" s="22"/>
      <c r="R37" s="22" t="s">
        <v>341</v>
      </c>
    </row>
    <row r="38" spans="5:18" x14ac:dyDescent="0.2">
      <c r="E38" s="541"/>
      <c r="F38" s="541"/>
      <c r="G38" s="541"/>
      <c r="H38" s="22"/>
      <c r="J38" s="22" t="s">
        <v>342</v>
      </c>
      <c r="K38" s="22"/>
      <c r="L38" s="22"/>
      <c r="M38" s="22"/>
      <c r="N38" s="22"/>
      <c r="O38" s="22"/>
      <c r="P38" s="22"/>
      <c r="Q38" s="22"/>
      <c r="R38" s="22" t="s">
        <v>343</v>
      </c>
    </row>
    <row r="39" spans="5:18" x14ac:dyDescent="0.2">
      <c r="E39" s="541"/>
      <c r="F39" s="541"/>
      <c r="G39" s="541"/>
      <c r="H39" s="22"/>
      <c r="J39" s="22" t="s">
        <v>344</v>
      </c>
      <c r="K39" s="22"/>
      <c r="L39" s="22"/>
      <c r="M39" s="22"/>
      <c r="N39" s="22"/>
      <c r="O39" s="22"/>
      <c r="P39" s="22"/>
      <c r="Q39" s="22"/>
      <c r="R39" s="22" t="s">
        <v>345</v>
      </c>
    </row>
    <row r="40" spans="5:18" x14ac:dyDescent="0.2">
      <c r="E40" s="541"/>
      <c r="F40" s="541"/>
      <c r="G40" s="541"/>
      <c r="H40" s="22"/>
      <c r="J40" s="22" t="s">
        <v>346</v>
      </c>
      <c r="K40" s="22"/>
      <c r="L40" s="22"/>
      <c r="M40" s="22"/>
      <c r="N40" s="22"/>
      <c r="O40" s="22"/>
      <c r="P40" s="22"/>
      <c r="Q40" s="22"/>
      <c r="R40" s="22" t="s">
        <v>347</v>
      </c>
    </row>
    <row r="41" spans="5:18" x14ac:dyDescent="0.2">
      <c r="E41" s="541"/>
      <c r="F41" s="541"/>
      <c r="G41" s="541"/>
      <c r="H41" s="22"/>
      <c r="J41" s="22" t="s">
        <v>348</v>
      </c>
      <c r="K41" s="22"/>
      <c r="L41" s="22"/>
      <c r="M41" s="22"/>
      <c r="N41" s="22"/>
      <c r="O41" s="22"/>
      <c r="P41" s="22"/>
      <c r="Q41" s="22"/>
      <c r="R41" s="22" t="s">
        <v>349</v>
      </c>
    </row>
    <row r="42" spans="5:18" x14ac:dyDescent="0.2">
      <c r="E42" s="541"/>
      <c r="F42" s="541"/>
      <c r="G42" s="541"/>
      <c r="H42" s="22"/>
      <c r="J42" s="22" t="s">
        <v>350</v>
      </c>
      <c r="K42" s="22"/>
      <c r="L42" s="22"/>
      <c r="M42" s="22"/>
      <c r="N42" s="22"/>
      <c r="O42" s="22"/>
      <c r="P42" s="22"/>
      <c r="Q42" s="22"/>
      <c r="R42" s="22" t="s">
        <v>351</v>
      </c>
    </row>
    <row r="43" spans="5:18" x14ac:dyDescent="0.2">
      <c r="E43" s="541"/>
      <c r="F43" s="541"/>
      <c r="G43" s="541"/>
      <c r="H43" s="22"/>
      <c r="J43" s="22" t="s">
        <v>352</v>
      </c>
      <c r="K43" s="22"/>
      <c r="L43" s="22"/>
      <c r="M43" s="22"/>
      <c r="N43" s="22"/>
      <c r="O43" s="22"/>
      <c r="P43" s="22"/>
      <c r="Q43" s="22"/>
      <c r="R43" s="22" t="s">
        <v>353</v>
      </c>
    </row>
    <row r="44" spans="5:18" x14ac:dyDescent="0.2">
      <c r="E44" s="541"/>
      <c r="F44" s="541"/>
      <c r="G44" s="541"/>
      <c r="H44" s="22"/>
      <c r="J44" s="22" t="s">
        <v>354</v>
      </c>
      <c r="K44" s="22"/>
      <c r="L44" s="22"/>
      <c r="M44" s="22"/>
      <c r="N44" s="22"/>
      <c r="O44" s="22"/>
      <c r="P44" s="22"/>
      <c r="Q44" s="22"/>
      <c r="R44" s="22" t="s">
        <v>355</v>
      </c>
    </row>
    <row r="45" spans="5:18" x14ac:dyDescent="0.2">
      <c r="E45" s="541"/>
      <c r="F45" s="541"/>
      <c r="G45" s="541"/>
      <c r="H45" s="22"/>
      <c r="J45" s="22" t="s">
        <v>356</v>
      </c>
      <c r="K45" s="22"/>
      <c r="L45" s="22"/>
      <c r="M45" s="22"/>
      <c r="N45" s="22"/>
      <c r="O45" s="22"/>
      <c r="P45" s="22"/>
      <c r="Q45" s="22"/>
      <c r="R45" s="22" t="s">
        <v>357</v>
      </c>
    </row>
    <row r="46" spans="5:18" x14ac:dyDescent="0.2">
      <c r="E46" s="541"/>
      <c r="F46" s="541"/>
      <c r="G46" s="541"/>
      <c r="H46" s="22"/>
      <c r="J46" s="22" t="s">
        <v>358</v>
      </c>
      <c r="K46" s="22"/>
      <c r="L46" s="22"/>
      <c r="M46" s="22"/>
      <c r="N46" s="22"/>
      <c r="O46" s="22"/>
      <c r="P46" s="22"/>
      <c r="Q46" s="22"/>
      <c r="R46" s="22" t="s">
        <v>359</v>
      </c>
    </row>
    <row r="47" spans="5:18" x14ac:dyDescent="0.2">
      <c r="E47" s="541"/>
      <c r="F47" s="541"/>
      <c r="G47" s="541"/>
      <c r="H47" s="22"/>
      <c r="J47" s="22" t="s">
        <v>360</v>
      </c>
      <c r="K47" s="22"/>
      <c r="L47" s="22"/>
      <c r="M47" s="22"/>
      <c r="N47" s="22"/>
      <c r="O47" s="22"/>
      <c r="P47" s="22"/>
      <c r="Q47" s="22"/>
      <c r="R47" s="22" t="s">
        <v>361</v>
      </c>
    </row>
    <row r="48" spans="5:18" x14ac:dyDescent="0.2">
      <c r="E48" s="541"/>
      <c r="F48" s="541"/>
      <c r="G48" s="541"/>
      <c r="H48" s="22"/>
      <c r="J48" s="22" t="s">
        <v>362</v>
      </c>
      <c r="K48" s="22"/>
      <c r="L48" s="22"/>
      <c r="M48" s="22"/>
      <c r="N48" s="22"/>
      <c r="O48" s="22"/>
      <c r="P48" s="22"/>
      <c r="Q48" s="633"/>
      <c r="R48" s="22" t="s">
        <v>363</v>
      </c>
    </row>
    <row r="49" spans="5:18" x14ac:dyDescent="0.2">
      <c r="E49" s="541"/>
      <c r="F49" s="541"/>
      <c r="G49" s="541"/>
      <c r="H49" s="22"/>
      <c r="J49" s="22" t="s">
        <v>364</v>
      </c>
      <c r="K49" s="22"/>
      <c r="L49" s="22"/>
      <c r="M49" s="22"/>
      <c r="N49" s="22"/>
      <c r="O49" s="22"/>
      <c r="P49" s="22"/>
      <c r="Q49" s="633"/>
      <c r="R49" s="22" t="s">
        <v>365</v>
      </c>
    </row>
    <row r="50" spans="5:18" x14ac:dyDescent="0.2">
      <c r="E50" s="541"/>
      <c r="F50" s="541"/>
      <c r="G50" s="541"/>
      <c r="H50" s="22"/>
      <c r="J50" s="22" t="s">
        <v>366</v>
      </c>
      <c r="K50" s="22"/>
      <c r="L50" s="22"/>
      <c r="M50" s="22"/>
      <c r="N50" s="22"/>
      <c r="O50" s="22"/>
      <c r="P50" s="22"/>
      <c r="Q50" s="633"/>
      <c r="R50" s="22" t="s">
        <v>367</v>
      </c>
    </row>
    <row r="51" spans="5:18" x14ac:dyDescent="0.2">
      <c r="E51" s="541"/>
      <c r="F51" s="541"/>
      <c r="G51" s="541"/>
      <c r="H51" s="22"/>
      <c r="J51" s="22" t="s">
        <v>368</v>
      </c>
      <c r="K51" s="22"/>
      <c r="L51" s="22"/>
      <c r="M51" s="22"/>
      <c r="N51" s="22"/>
      <c r="O51" s="22"/>
      <c r="P51" s="22"/>
      <c r="Q51" s="633"/>
      <c r="R51" s="22" t="s">
        <v>369</v>
      </c>
    </row>
    <row r="52" spans="5:18" x14ac:dyDescent="0.2">
      <c r="E52" s="541"/>
      <c r="F52" s="541"/>
      <c r="G52" s="541"/>
      <c r="H52" s="22"/>
      <c r="J52" s="22" t="s">
        <v>370</v>
      </c>
      <c r="K52" s="22"/>
      <c r="L52" s="22"/>
      <c r="M52" s="22"/>
      <c r="N52" s="22"/>
      <c r="O52" s="22"/>
      <c r="P52" s="22"/>
      <c r="Q52" s="633"/>
      <c r="R52" s="22" t="s">
        <v>225</v>
      </c>
    </row>
    <row r="53" spans="5:18" x14ac:dyDescent="0.2">
      <c r="E53" s="541"/>
      <c r="F53" s="541"/>
      <c r="G53" s="541"/>
      <c r="H53" s="22"/>
      <c r="J53" s="22" t="s">
        <v>371</v>
      </c>
      <c r="K53" s="22"/>
      <c r="L53" s="22"/>
      <c r="M53" s="22"/>
      <c r="N53" s="22"/>
      <c r="O53" s="22"/>
      <c r="P53" s="22"/>
      <c r="Q53" s="633"/>
      <c r="R53" s="22" t="s">
        <v>372</v>
      </c>
    </row>
    <row r="54" spans="5:18" x14ac:dyDescent="0.2">
      <c r="E54" s="541"/>
      <c r="F54" s="541"/>
      <c r="G54" s="541"/>
      <c r="H54" s="22"/>
      <c r="J54" s="22" t="s">
        <v>373</v>
      </c>
      <c r="K54" s="22"/>
      <c r="L54" s="22"/>
      <c r="M54" s="22"/>
      <c r="N54" s="22"/>
      <c r="O54" s="22"/>
      <c r="P54" s="22"/>
      <c r="Q54" s="22"/>
      <c r="R54" s="22" t="s">
        <v>374</v>
      </c>
    </row>
    <row r="55" spans="5:18" x14ac:dyDescent="0.2">
      <c r="E55" s="541"/>
      <c r="F55" s="541"/>
      <c r="G55" s="541"/>
      <c r="H55" s="22"/>
      <c r="J55" s="22" t="s">
        <v>375</v>
      </c>
      <c r="K55" s="22"/>
      <c r="L55" s="22"/>
      <c r="M55" s="22"/>
      <c r="N55" s="22"/>
      <c r="O55" s="22"/>
      <c r="P55" s="22"/>
      <c r="Q55" s="633"/>
      <c r="R55" s="22" t="s">
        <v>376</v>
      </c>
    </row>
    <row r="56" spans="5:18" x14ac:dyDescent="0.2">
      <c r="E56" s="541"/>
      <c r="F56" s="541"/>
      <c r="G56" s="541"/>
      <c r="H56" s="22"/>
      <c r="J56" s="22" t="s">
        <v>377</v>
      </c>
      <c r="K56" s="22"/>
      <c r="L56" s="22"/>
      <c r="M56" s="22"/>
      <c r="N56" s="22"/>
      <c r="O56" s="22"/>
      <c r="P56" s="22"/>
      <c r="Q56" s="633"/>
      <c r="R56" s="22" t="s">
        <v>378</v>
      </c>
    </row>
    <row r="57" spans="5:18" x14ac:dyDescent="0.2">
      <c r="E57" s="541"/>
      <c r="F57" s="541"/>
      <c r="G57" s="541"/>
      <c r="H57" s="22"/>
      <c r="J57" s="22" t="s">
        <v>379</v>
      </c>
      <c r="K57" s="22"/>
      <c r="L57" s="22"/>
      <c r="M57" s="22"/>
      <c r="N57" s="22"/>
      <c r="O57" s="22"/>
      <c r="P57" s="22"/>
      <c r="Q57" s="633"/>
      <c r="R57" s="22" t="s">
        <v>380</v>
      </c>
    </row>
    <row r="58" spans="5:18" x14ac:dyDescent="0.2">
      <c r="E58" s="541"/>
      <c r="F58" s="541"/>
      <c r="G58" s="541"/>
      <c r="H58" s="22"/>
      <c r="J58" s="22" t="s">
        <v>381</v>
      </c>
      <c r="K58" s="22"/>
      <c r="L58" s="22"/>
      <c r="M58" s="22"/>
      <c r="N58" s="22"/>
      <c r="O58" s="22"/>
      <c r="P58" s="22"/>
      <c r="Q58" s="633"/>
      <c r="R58" s="22" t="s">
        <v>382</v>
      </c>
    </row>
    <row r="59" spans="5:18" x14ac:dyDescent="0.2">
      <c r="E59" s="541"/>
      <c r="F59" s="541"/>
      <c r="G59" s="541"/>
      <c r="H59" s="22"/>
      <c r="J59" s="22" t="s">
        <v>383</v>
      </c>
      <c r="K59" s="22"/>
      <c r="L59" s="22"/>
      <c r="M59" s="22"/>
      <c r="N59" s="22"/>
      <c r="O59" s="22"/>
      <c r="P59" s="22"/>
      <c r="Q59" s="22"/>
      <c r="R59" s="22" t="s">
        <v>384</v>
      </c>
    </row>
    <row r="60" spans="5:18" x14ac:dyDescent="0.2">
      <c r="E60" s="541"/>
      <c r="F60" s="541"/>
      <c r="G60" s="541"/>
      <c r="H60" s="22"/>
      <c r="J60" s="22" t="s">
        <v>385</v>
      </c>
      <c r="K60" s="22"/>
      <c r="L60" s="22"/>
      <c r="M60" s="22"/>
      <c r="N60" s="22"/>
      <c r="O60" s="22"/>
      <c r="P60" s="22"/>
      <c r="Q60" s="22"/>
      <c r="R60" s="22" t="s">
        <v>386</v>
      </c>
    </row>
    <row r="61" spans="5:18" x14ac:dyDescent="0.2">
      <c r="E61" s="541"/>
      <c r="F61" s="541"/>
      <c r="G61" s="541"/>
      <c r="H61" s="22"/>
      <c r="J61" s="22" t="s">
        <v>387</v>
      </c>
      <c r="K61" s="22"/>
      <c r="L61" s="22"/>
      <c r="M61" s="22"/>
      <c r="N61" s="22"/>
      <c r="O61" s="22"/>
      <c r="P61" s="22"/>
      <c r="Q61" s="22"/>
      <c r="R61" s="22" t="s">
        <v>388</v>
      </c>
    </row>
    <row r="62" spans="5:18" x14ac:dyDescent="0.2">
      <c r="E62" s="541"/>
      <c r="F62" s="541"/>
      <c r="G62" s="541"/>
      <c r="H62" s="22"/>
      <c r="J62" s="22" t="s">
        <v>389</v>
      </c>
      <c r="K62" s="22"/>
      <c r="L62" s="22"/>
      <c r="M62" s="22"/>
      <c r="N62" s="22"/>
      <c r="O62" s="22"/>
      <c r="P62" s="22"/>
      <c r="Q62" s="22"/>
      <c r="R62" s="22" t="s">
        <v>390</v>
      </c>
    </row>
    <row r="63" spans="5:18" x14ac:dyDescent="0.2">
      <c r="E63" s="541"/>
      <c r="F63" s="541"/>
      <c r="G63" s="541"/>
      <c r="H63" s="22"/>
      <c r="J63" s="22" t="s">
        <v>391</v>
      </c>
      <c r="K63" s="22"/>
      <c r="L63" s="22"/>
      <c r="M63" s="22"/>
      <c r="N63" s="22"/>
      <c r="O63" s="22"/>
      <c r="P63" s="22"/>
      <c r="Q63" s="22"/>
      <c r="R63" s="22" t="s">
        <v>392</v>
      </c>
    </row>
    <row r="64" spans="5:18" x14ac:dyDescent="0.2">
      <c r="E64" s="541"/>
      <c r="F64" s="541"/>
      <c r="G64" s="541"/>
      <c r="H64" s="22"/>
      <c r="J64" s="22" t="s">
        <v>393</v>
      </c>
      <c r="K64" s="22"/>
      <c r="L64" s="22"/>
      <c r="M64" s="22"/>
      <c r="N64" s="22"/>
      <c r="O64" s="22"/>
      <c r="P64" s="22"/>
      <c r="Q64" s="22"/>
      <c r="R64" s="22" t="s">
        <v>394</v>
      </c>
    </row>
    <row r="65" spans="5:18" x14ac:dyDescent="0.2">
      <c r="E65" s="541"/>
      <c r="F65" s="541"/>
      <c r="G65" s="541"/>
      <c r="H65" s="22"/>
      <c r="J65" s="22" t="s">
        <v>395</v>
      </c>
      <c r="K65" s="22"/>
      <c r="L65" s="22"/>
      <c r="M65" s="22"/>
      <c r="N65" s="22"/>
      <c r="O65" s="22"/>
      <c r="P65" s="22"/>
      <c r="Q65" s="22"/>
      <c r="R65" s="22" t="s">
        <v>396</v>
      </c>
    </row>
    <row r="66" spans="5:18" x14ac:dyDescent="0.2">
      <c r="E66" s="541"/>
      <c r="F66" s="541"/>
      <c r="G66" s="541"/>
      <c r="H66" s="22"/>
      <c r="J66" s="22" t="s">
        <v>397</v>
      </c>
      <c r="K66" s="22"/>
      <c r="L66" s="22"/>
      <c r="M66" s="22"/>
      <c r="N66" s="22"/>
      <c r="O66" s="22"/>
      <c r="P66" s="22"/>
      <c r="Q66" s="22"/>
      <c r="R66" s="22" t="s">
        <v>398</v>
      </c>
    </row>
    <row r="67" spans="5:18" x14ac:dyDescent="0.2">
      <c r="E67" s="541"/>
      <c r="F67" s="541"/>
      <c r="G67" s="541"/>
      <c r="H67" s="22"/>
      <c r="J67" s="22" t="s">
        <v>399</v>
      </c>
      <c r="K67" s="22"/>
      <c r="L67" s="22"/>
      <c r="M67" s="22"/>
      <c r="N67" s="22"/>
      <c r="O67" s="22"/>
      <c r="P67" s="22"/>
      <c r="Q67" s="22"/>
      <c r="R67" s="22" t="s">
        <v>400</v>
      </c>
    </row>
    <row r="68" spans="5:18" x14ac:dyDescent="0.2">
      <c r="E68" s="541"/>
      <c r="F68" s="541"/>
      <c r="G68" s="541"/>
      <c r="H68" s="22"/>
      <c r="J68" s="22" t="s">
        <v>401</v>
      </c>
      <c r="K68" s="22"/>
      <c r="L68" s="22"/>
      <c r="M68" s="22"/>
      <c r="N68" s="22"/>
      <c r="O68" s="22"/>
      <c r="P68" s="22"/>
      <c r="Q68" s="22"/>
      <c r="R68" s="22" t="s">
        <v>402</v>
      </c>
    </row>
    <row r="69" spans="5:18" x14ac:dyDescent="0.2">
      <c r="E69" s="541"/>
      <c r="F69" s="541"/>
      <c r="G69" s="541"/>
      <c r="H69" s="22"/>
      <c r="J69" s="22" t="s">
        <v>403</v>
      </c>
      <c r="K69" s="22"/>
      <c r="L69" s="22"/>
      <c r="M69" s="22"/>
      <c r="N69" s="22"/>
      <c r="O69" s="22"/>
      <c r="P69" s="22"/>
      <c r="Q69" s="22"/>
      <c r="R69" s="22" t="s">
        <v>404</v>
      </c>
    </row>
    <row r="70" spans="5:18" x14ac:dyDescent="0.2">
      <c r="E70" s="541"/>
      <c r="F70" s="541"/>
      <c r="G70" s="541"/>
      <c r="H70" s="22"/>
      <c r="J70" s="22" t="s">
        <v>405</v>
      </c>
      <c r="K70" s="22"/>
      <c r="L70" s="22"/>
      <c r="M70" s="22"/>
      <c r="N70" s="22"/>
      <c r="O70" s="22"/>
      <c r="P70" s="22"/>
      <c r="Q70" s="22"/>
      <c r="R70" s="22" t="s">
        <v>406</v>
      </c>
    </row>
    <row r="71" spans="5:18" x14ac:dyDescent="0.2">
      <c r="E71" s="541"/>
      <c r="F71" s="541"/>
      <c r="G71" s="541"/>
      <c r="H71" s="22"/>
      <c r="J71" s="22" t="s">
        <v>407</v>
      </c>
      <c r="K71" s="22"/>
      <c r="L71" s="22"/>
      <c r="M71" s="22"/>
      <c r="N71" s="22"/>
      <c r="O71" s="22"/>
      <c r="P71" s="22"/>
      <c r="Q71" s="22"/>
      <c r="R71" s="22" t="s">
        <v>408</v>
      </c>
    </row>
    <row r="72" spans="5:18" x14ac:dyDescent="0.2">
      <c r="E72" s="541"/>
      <c r="F72" s="541"/>
      <c r="G72" s="541"/>
      <c r="H72" s="22"/>
      <c r="J72" s="22" t="s">
        <v>409</v>
      </c>
      <c r="K72" s="22"/>
      <c r="L72" s="22"/>
      <c r="M72" s="22"/>
      <c r="N72" s="22"/>
      <c r="O72" s="22"/>
      <c r="P72" s="22"/>
      <c r="Q72" s="22"/>
      <c r="R72" s="22" t="s">
        <v>410</v>
      </c>
    </row>
    <row r="73" spans="5:18" x14ac:dyDescent="0.2">
      <c r="E73" s="541"/>
      <c r="F73" s="541"/>
      <c r="G73" s="541"/>
      <c r="H73" s="22"/>
      <c r="J73" s="22" t="s">
        <v>411</v>
      </c>
      <c r="K73" s="22"/>
      <c r="L73" s="22"/>
      <c r="M73" s="22"/>
      <c r="N73" s="22"/>
      <c r="O73" s="22"/>
      <c r="P73" s="22"/>
      <c r="Q73" s="22"/>
      <c r="R73" s="22" t="s">
        <v>412</v>
      </c>
    </row>
    <row r="74" spans="5:18" x14ac:dyDescent="0.2">
      <c r="E74" s="541"/>
      <c r="F74" s="541"/>
      <c r="G74" s="541"/>
      <c r="H74" s="22"/>
      <c r="J74" s="22" t="s">
        <v>413</v>
      </c>
      <c r="K74" s="22"/>
      <c r="L74" s="22"/>
      <c r="M74" s="22"/>
      <c r="N74" s="22"/>
      <c r="O74" s="22"/>
      <c r="P74" s="22"/>
      <c r="Q74" s="22"/>
      <c r="R74" s="22" t="s">
        <v>414</v>
      </c>
    </row>
    <row r="75" spans="5:18" x14ac:dyDescent="0.2">
      <c r="E75" s="541"/>
      <c r="F75" s="541"/>
      <c r="G75" s="541"/>
      <c r="H75" s="22"/>
      <c r="J75" s="22" t="s">
        <v>415</v>
      </c>
      <c r="K75" s="22"/>
      <c r="L75" s="22"/>
      <c r="M75" s="22"/>
      <c r="N75" s="22"/>
      <c r="O75" s="22"/>
      <c r="P75" s="22"/>
      <c r="Q75" s="22"/>
      <c r="R75" s="22" t="s">
        <v>416</v>
      </c>
    </row>
    <row r="76" spans="5:18" x14ac:dyDescent="0.2">
      <c r="E76" s="541"/>
      <c r="F76" s="541"/>
      <c r="G76" s="541"/>
      <c r="H76" s="22"/>
      <c r="J76" s="22" t="s">
        <v>417</v>
      </c>
      <c r="K76" s="22"/>
      <c r="L76" s="22"/>
      <c r="M76" s="22"/>
      <c r="N76" s="22"/>
      <c r="O76" s="22"/>
      <c r="P76" s="22"/>
      <c r="Q76" s="22"/>
      <c r="R76" s="22" t="s">
        <v>237</v>
      </c>
    </row>
    <row r="77" spans="5:18" x14ac:dyDescent="0.2">
      <c r="E77" s="541"/>
      <c r="F77" s="541"/>
      <c r="G77" s="541"/>
      <c r="H77" s="22"/>
      <c r="J77" s="22" t="s">
        <v>418</v>
      </c>
      <c r="K77" s="22"/>
      <c r="L77" s="22"/>
      <c r="M77" s="22"/>
      <c r="N77" s="22"/>
      <c r="O77" s="22"/>
      <c r="P77" s="22"/>
      <c r="Q77" s="22"/>
      <c r="R77" s="22" t="s">
        <v>419</v>
      </c>
    </row>
    <row r="78" spans="5:18" x14ac:dyDescent="0.2">
      <c r="E78" s="541"/>
      <c r="F78" s="541"/>
      <c r="G78" s="541"/>
      <c r="H78" s="22"/>
      <c r="J78" s="22" t="s">
        <v>420</v>
      </c>
      <c r="K78" s="22"/>
      <c r="L78" s="22"/>
      <c r="M78" s="22"/>
      <c r="N78" s="22"/>
      <c r="O78" s="22"/>
      <c r="P78" s="22"/>
      <c r="Q78" s="22"/>
      <c r="R78" s="22" t="s">
        <v>421</v>
      </c>
    </row>
    <row r="79" spans="5:18" x14ac:dyDescent="0.2">
      <c r="E79" s="541"/>
      <c r="F79" s="541"/>
      <c r="G79" s="541"/>
      <c r="H79" s="22"/>
      <c r="J79" s="22" t="s">
        <v>422</v>
      </c>
      <c r="K79" s="22"/>
      <c r="L79" s="22"/>
      <c r="M79" s="22"/>
      <c r="N79" s="22"/>
      <c r="O79" s="22"/>
      <c r="P79" s="22"/>
      <c r="Q79" s="22"/>
      <c r="R79" s="22" t="s">
        <v>423</v>
      </c>
    </row>
    <row r="80" spans="5:18" x14ac:dyDescent="0.2">
      <c r="E80" s="541"/>
      <c r="F80" s="541"/>
      <c r="G80" s="541"/>
      <c r="H80" s="22"/>
      <c r="J80" s="22" t="s">
        <v>424</v>
      </c>
      <c r="K80" s="22"/>
      <c r="L80" s="22"/>
      <c r="M80" s="22"/>
      <c r="N80" s="22"/>
      <c r="O80" s="22"/>
      <c r="P80" s="22"/>
      <c r="Q80" s="22"/>
      <c r="R80" s="22" t="s">
        <v>425</v>
      </c>
    </row>
    <row r="81" spans="5:18" x14ac:dyDescent="0.2">
      <c r="E81" s="541"/>
      <c r="F81" s="541"/>
      <c r="G81" s="541"/>
      <c r="H81" s="22"/>
      <c r="J81" s="22" t="s">
        <v>426</v>
      </c>
      <c r="K81" s="22"/>
      <c r="L81" s="22"/>
      <c r="M81" s="22"/>
      <c r="N81" s="22"/>
      <c r="O81" s="22"/>
      <c r="P81" s="22"/>
      <c r="Q81" s="22"/>
      <c r="R81" s="22" t="s">
        <v>427</v>
      </c>
    </row>
    <row r="82" spans="5:18" x14ac:dyDescent="0.2">
      <c r="E82" s="541"/>
      <c r="F82" s="541"/>
      <c r="G82" s="541"/>
      <c r="H82" s="22"/>
      <c r="J82" s="22" t="s">
        <v>428</v>
      </c>
      <c r="K82" s="22"/>
      <c r="L82" s="22"/>
      <c r="M82" s="22"/>
      <c r="N82" s="22"/>
      <c r="O82" s="22"/>
      <c r="P82" s="22"/>
      <c r="Q82" s="22"/>
      <c r="R82" s="22" t="s">
        <v>429</v>
      </c>
    </row>
    <row r="83" spans="5:18" x14ac:dyDescent="0.2">
      <c r="E83" s="541"/>
      <c r="F83" s="541"/>
      <c r="G83" s="541"/>
      <c r="H83" s="22"/>
      <c r="J83" s="22" t="s">
        <v>430</v>
      </c>
      <c r="K83" s="22"/>
      <c r="L83" s="22"/>
      <c r="M83" s="22"/>
      <c r="N83" s="22"/>
      <c r="O83" s="22"/>
      <c r="P83" s="22"/>
      <c r="Q83" s="22"/>
      <c r="R83" s="22" t="s">
        <v>431</v>
      </c>
    </row>
    <row r="84" spans="5:18" x14ac:dyDescent="0.2">
      <c r="E84" s="541"/>
      <c r="F84" s="541"/>
      <c r="G84" s="541"/>
      <c r="H84" s="22"/>
      <c r="J84" s="22" t="s">
        <v>432</v>
      </c>
      <c r="K84" s="22"/>
      <c r="L84" s="22"/>
      <c r="M84" s="22"/>
      <c r="N84" s="22"/>
      <c r="O84" s="22"/>
      <c r="P84" s="22"/>
      <c r="Q84" s="22"/>
      <c r="R84" s="22" t="s">
        <v>433</v>
      </c>
    </row>
    <row r="85" spans="5:18" x14ac:dyDescent="0.2">
      <c r="E85" s="541"/>
      <c r="F85" s="541"/>
      <c r="G85" s="541"/>
      <c r="H85" s="22"/>
      <c r="J85" s="22" t="s">
        <v>434</v>
      </c>
      <c r="K85" s="22"/>
      <c r="L85" s="22"/>
      <c r="M85" s="22"/>
      <c r="N85" s="22"/>
      <c r="O85" s="22"/>
      <c r="P85" s="22"/>
      <c r="Q85" s="22"/>
      <c r="R85" s="22" t="s">
        <v>435</v>
      </c>
    </row>
    <row r="86" spans="5:18" x14ac:dyDescent="0.2">
      <c r="E86" s="541"/>
      <c r="F86" s="541"/>
      <c r="G86" s="541"/>
      <c r="H86" s="22"/>
      <c r="J86" s="22" t="s">
        <v>436</v>
      </c>
      <c r="K86" s="22"/>
      <c r="L86" s="22"/>
      <c r="M86" s="22"/>
      <c r="N86" s="22"/>
      <c r="O86" s="22"/>
      <c r="P86" s="22"/>
      <c r="Q86" s="22"/>
      <c r="R86" s="22" t="s">
        <v>437</v>
      </c>
    </row>
    <row r="87" spans="5:18" x14ac:dyDescent="0.2">
      <c r="E87" s="541"/>
      <c r="F87" s="541"/>
      <c r="G87" s="541"/>
      <c r="H87" s="22"/>
      <c r="J87" s="22" t="s">
        <v>438</v>
      </c>
      <c r="K87" s="22"/>
      <c r="L87" s="22"/>
      <c r="M87" s="22"/>
      <c r="N87" s="22"/>
      <c r="O87" s="22"/>
      <c r="P87" s="22"/>
      <c r="Q87" s="22"/>
      <c r="R87" s="22" t="s">
        <v>439</v>
      </c>
    </row>
    <row r="88" spans="5:18" x14ac:dyDescent="0.2">
      <c r="E88" s="541"/>
      <c r="F88" s="541"/>
      <c r="G88" s="541"/>
      <c r="H88" s="22"/>
      <c r="J88" s="22" t="s">
        <v>440</v>
      </c>
      <c r="K88" s="22"/>
      <c r="L88" s="22"/>
      <c r="M88" s="22"/>
      <c r="N88" s="22"/>
      <c r="O88" s="22"/>
      <c r="P88" s="22"/>
      <c r="Q88" s="22"/>
      <c r="R88" s="22" t="s">
        <v>441</v>
      </c>
    </row>
    <row r="89" spans="5:18" x14ac:dyDescent="0.2">
      <c r="E89" s="541"/>
      <c r="F89" s="541"/>
      <c r="G89" s="541"/>
      <c r="H89" s="22"/>
      <c r="J89" s="22" t="s">
        <v>442</v>
      </c>
      <c r="K89" s="22"/>
      <c r="L89" s="22"/>
      <c r="M89" s="22"/>
      <c r="N89" s="22"/>
      <c r="O89" s="22"/>
      <c r="P89" s="22"/>
      <c r="Q89" s="22"/>
      <c r="R89" s="22" t="s">
        <v>443</v>
      </c>
    </row>
    <row r="90" spans="5:18" x14ac:dyDescent="0.2">
      <c r="E90" s="541"/>
      <c r="F90" s="541"/>
      <c r="G90" s="541"/>
      <c r="H90" s="22"/>
      <c r="J90" s="22" t="s">
        <v>444</v>
      </c>
      <c r="K90" s="22"/>
      <c r="L90" s="22"/>
      <c r="M90" s="22"/>
      <c r="N90" s="22"/>
      <c r="O90" s="22"/>
      <c r="P90" s="22"/>
      <c r="Q90" s="22"/>
      <c r="R90" s="22" t="s">
        <v>445</v>
      </c>
    </row>
    <row r="91" spans="5:18" x14ac:dyDescent="0.2">
      <c r="E91" s="541"/>
      <c r="F91" s="541"/>
      <c r="G91" s="541"/>
      <c r="H91" s="22"/>
      <c r="J91" s="22" t="s">
        <v>446</v>
      </c>
      <c r="K91" s="22"/>
      <c r="L91" s="22"/>
      <c r="M91" s="22"/>
      <c r="N91" s="22"/>
      <c r="O91" s="22"/>
      <c r="P91" s="22"/>
      <c r="Q91" s="22"/>
      <c r="R91" s="22" t="s">
        <v>447</v>
      </c>
    </row>
    <row r="92" spans="5:18" x14ac:dyDescent="0.2">
      <c r="E92" s="541"/>
      <c r="F92" s="541"/>
      <c r="G92" s="541"/>
      <c r="H92" s="22"/>
      <c r="J92" s="22" t="s">
        <v>448</v>
      </c>
      <c r="K92" s="22"/>
      <c r="L92" s="22"/>
      <c r="M92" s="22"/>
      <c r="N92" s="22"/>
      <c r="O92" s="22"/>
      <c r="P92" s="22"/>
      <c r="Q92" s="22"/>
      <c r="R92" s="22" t="s">
        <v>449</v>
      </c>
    </row>
    <row r="93" spans="5:18" x14ac:dyDescent="0.2">
      <c r="E93" s="22"/>
      <c r="F93" s="22"/>
      <c r="G93" s="22"/>
      <c r="H93" s="22"/>
      <c r="J93" s="22" t="s">
        <v>450</v>
      </c>
      <c r="K93" s="22"/>
      <c r="L93" s="22"/>
      <c r="M93" s="22"/>
      <c r="N93" s="22"/>
      <c r="O93" s="22"/>
      <c r="P93" s="22"/>
      <c r="Q93" s="22"/>
      <c r="R93" s="22" t="s">
        <v>451</v>
      </c>
    </row>
    <row r="94" spans="5:18" x14ac:dyDescent="0.2">
      <c r="E94" s="22"/>
      <c r="F94" s="22"/>
      <c r="G94" s="22"/>
      <c r="H94" s="22"/>
      <c r="J94" s="22" t="s">
        <v>452</v>
      </c>
      <c r="K94" s="22"/>
      <c r="L94" s="22"/>
      <c r="M94" s="22"/>
      <c r="N94" s="22"/>
      <c r="O94" s="22"/>
      <c r="P94" s="22"/>
      <c r="Q94" s="22"/>
      <c r="R94" s="22" t="s">
        <v>453</v>
      </c>
    </row>
    <row r="95" spans="5:18" x14ac:dyDescent="0.2">
      <c r="E95" s="22"/>
      <c r="F95" s="22"/>
      <c r="G95" s="22"/>
      <c r="H95" s="22"/>
      <c r="J95" s="22" t="s">
        <v>454</v>
      </c>
      <c r="K95" s="22"/>
      <c r="L95" s="22"/>
      <c r="M95" s="22"/>
      <c r="N95" s="22"/>
      <c r="O95" s="22"/>
      <c r="P95" s="22"/>
      <c r="Q95" s="22"/>
      <c r="R95" s="22" t="s">
        <v>455</v>
      </c>
    </row>
    <row r="96" spans="5:18" x14ac:dyDescent="0.2">
      <c r="E96" s="22"/>
      <c r="F96" s="22"/>
      <c r="G96" s="22"/>
      <c r="H96" s="22"/>
      <c r="J96" s="22" t="s">
        <v>456</v>
      </c>
      <c r="K96" s="22"/>
      <c r="L96" s="22"/>
      <c r="M96" s="22"/>
      <c r="N96" s="22"/>
      <c r="O96" s="22"/>
      <c r="P96" s="22"/>
      <c r="Q96" s="22"/>
      <c r="R96" s="22" t="s">
        <v>457</v>
      </c>
    </row>
    <row r="97" spans="10:18" x14ac:dyDescent="0.2">
      <c r="J97" s="22" t="s">
        <v>458</v>
      </c>
      <c r="K97" s="22"/>
      <c r="L97" s="22"/>
      <c r="M97" s="22"/>
      <c r="N97" s="22"/>
      <c r="O97" s="22"/>
      <c r="P97" s="22"/>
      <c r="Q97" s="22"/>
      <c r="R97" s="22" t="s">
        <v>459</v>
      </c>
    </row>
    <row r="98" spans="10:18" x14ac:dyDescent="0.2">
      <c r="J98" s="22" t="s">
        <v>460</v>
      </c>
      <c r="K98" s="22"/>
      <c r="L98" s="22"/>
      <c r="M98" s="22"/>
      <c r="N98" s="22"/>
      <c r="O98" s="22"/>
      <c r="P98" s="22"/>
      <c r="Q98" s="22"/>
      <c r="R98" s="22" t="s">
        <v>461</v>
      </c>
    </row>
    <row r="99" spans="10:18" x14ac:dyDescent="0.2">
      <c r="J99" s="22" t="s">
        <v>462</v>
      </c>
      <c r="K99" s="22"/>
      <c r="L99" s="22"/>
      <c r="M99" s="22"/>
      <c r="N99" s="22"/>
      <c r="O99" s="22"/>
      <c r="P99" s="22"/>
      <c r="Q99" s="22"/>
      <c r="R99" s="22" t="s">
        <v>463</v>
      </c>
    </row>
    <row r="100" spans="10:18" x14ac:dyDescent="0.2">
      <c r="J100" s="22" t="s">
        <v>464</v>
      </c>
      <c r="K100" s="22"/>
      <c r="L100" s="22"/>
      <c r="M100" s="22"/>
      <c r="N100" s="22"/>
      <c r="O100" s="22"/>
      <c r="P100" s="22"/>
      <c r="Q100" s="22"/>
      <c r="R100" s="22" t="s">
        <v>465</v>
      </c>
    </row>
    <row r="101" spans="10:18" x14ac:dyDescent="0.2">
      <c r="J101" s="22" t="s">
        <v>466</v>
      </c>
      <c r="K101" s="22"/>
      <c r="L101" s="22"/>
      <c r="M101" s="22"/>
      <c r="N101" s="22"/>
      <c r="O101" s="22"/>
      <c r="P101" s="22"/>
      <c r="Q101" s="22"/>
      <c r="R101" s="22" t="s">
        <v>467</v>
      </c>
    </row>
    <row r="102" spans="10:18" x14ac:dyDescent="0.2">
      <c r="J102" s="22" t="s">
        <v>468</v>
      </c>
      <c r="K102" s="22"/>
      <c r="L102" s="22"/>
      <c r="M102" s="22"/>
      <c r="N102" s="22"/>
      <c r="O102" s="22"/>
      <c r="P102" s="22"/>
      <c r="Q102" s="22"/>
      <c r="R102" s="22" t="s">
        <v>469</v>
      </c>
    </row>
    <row r="103" spans="10:18" x14ac:dyDescent="0.2">
      <c r="J103" s="22" t="s">
        <v>470</v>
      </c>
      <c r="K103" s="22"/>
      <c r="L103" s="22"/>
      <c r="M103" s="22"/>
      <c r="N103" s="22"/>
      <c r="O103" s="22"/>
      <c r="P103" s="22"/>
      <c r="Q103" s="22"/>
      <c r="R103" s="22" t="s">
        <v>471</v>
      </c>
    </row>
    <row r="104" spans="10:18" x14ac:dyDescent="0.2">
      <c r="J104" s="22" t="s">
        <v>472</v>
      </c>
      <c r="K104" s="22"/>
      <c r="L104" s="22"/>
      <c r="M104" s="22"/>
      <c r="N104" s="22"/>
      <c r="O104" s="22"/>
      <c r="P104" s="22"/>
      <c r="Q104" s="22"/>
      <c r="R104" s="22" t="s">
        <v>473</v>
      </c>
    </row>
    <row r="105" spans="10:18" x14ac:dyDescent="0.2">
      <c r="J105" s="22" t="s">
        <v>474</v>
      </c>
      <c r="K105" s="22"/>
      <c r="L105" s="22"/>
      <c r="M105" s="22"/>
      <c r="N105" s="22"/>
      <c r="O105" s="22"/>
      <c r="P105" s="22"/>
      <c r="Q105" s="22"/>
      <c r="R105" s="22" t="s">
        <v>475</v>
      </c>
    </row>
    <row r="106" spans="10:18" x14ac:dyDescent="0.2">
      <c r="J106" s="22" t="s">
        <v>476</v>
      </c>
      <c r="K106" s="22"/>
      <c r="L106" s="22"/>
      <c r="M106" s="22"/>
      <c r="N106" s="22"/>
      <c r="O106" s="22"/>
      <c r="P106" s="22"/>
      <c r="Q106" s="22"/>
      <c r="R106" s="22" t="s">
        <v>477</v>
      </c>
    </row>
    <row r="107" spans="10:18" x14ac:dyDescent="0.2">
      <c r="J107" s="22" t="s">
        <v>478</v>
      </c>
      <c r="K107" s="22"/>
      <c r="L107" s="22"/>
      <c r="M107" s="22"/>
      <c r="N107" s="22"/>
      <c r="O107" s="22"/>
      <c r="P107" s="22"/>
      <c r="Q107" s="22"/>
      <c r="R107" s="22" t="s">
        <v>479</v>
      </c>
    </row>
    <row r="108" spans="10:18" x14ac:dyDescent="0.2">
      <c r="J108" s="22" t="s">
        <v>480</v>
      </c>
      <c r="K108" s="22"/>
      <c r="L108" s="22"/>
      <c r="M108" s="22"/>
      <c r="N108" s="22"/>
      <c r="O108" s="22"/>
      <c r="P108" s="22"/>
      <c r="Q108" s="22"/>
      <c r="R108" s="22" t="s">
        <v>481</v>
      </c>
    </row>
    <row r="109" spans="10:18" x14ac:dyDescent="0.2">
      <c r="J109" s="22" t="s">
        <v>482</v>
      </c>
      <c r="K109" s="22"/>
      <c r="L109" s="22"/>
      <c r="M109" s="22"/>
      <c r="N109" s="22"/>
      <c r="O109" s="22"/>
      <c r="P109" s="22"/>
      <c r="Q109" s="22"/>
      <c r="R109" s="22" t="s">
        <v>483</v>
      </c>
    </row>
    <row r="110" spans="10:18" x14ac:dyDescent="0.2">
      <c r="J110" s="22" t="s">
        <v>484</v>
      </c>
      <c r="K110" s="22"/>
      <c r="L110" s="22"/>
      <c r="M110" s="22"/>
      <c r="N110" s="22"/>
      <c r="O110" s="22"/>
      <c r="P110" s="22"/>
      <c r="Q110" s="22"/>
      <c r="R110" s="22" t="s">
        <v>485</v>
      </c>
    </row>
    <row r="111" spans="10:18" x14ac:dyDescent="0.2">
      <c r="J111" s="22" t="s">
        <v>486</v>
      </c>
      <c r="K111" s="22"/>
      <c r="L111" s="22"/>
      <c r="M111" s="22"/>
      <c r="N111" s="22"/>
      <c r="O111" s="22"/>
      <c r="P111" s="22"/>
      <c r="Q111" s="22"/>
      <c r="R111" s="22" t="s">
        <v>487</v>
      </c>
    </row>
    <row r="112" spans="10:18" x14ac:dyDescent="0.2">
      <c r="J112" s="22" t="s">
        <v>488</v>
      </c>
      <c r="K112" s="22"/>
      <c r="L112" s="22"/>
      <c r="M112" s="22"/>
      <c r="N112" s="22"/>
      <c r="O112" s="22"/>
      <c r="P112" s="22"/>
      <c r="Q112" s="22"/>
      <c r="R112" s="22" t="s">
        <v>489</v>
      </c>
    </row>
    <row r="113" spans="10:18" x14ac:dyDescent="0.2">
      <c r="J113" s="22" t="s">
        <v>490</v>
      </c>
      <c r="K113" s="22"/>
      <c r="L113" s="22"/>
      <c r="M113" s="22"/>
      <c r="N113" s="22"/>
      <c r="O113" s="22"/>
      <c r="P113" s="22"/>
      <c r="Q113" s="22"/>
      <c r="R113" s="22" t="s">
        <v>491</v>
      </c>
    </row>
    <row r="114" spans="10:18" x14ac:dyDescent="0.2">
      <c r="J114" s="22" t="s">
        <v>492</v>
      </c>
      <c r="K114" s="22"/>
      <c r="L114" s="22"/>
      <c r="M114" s="22"/>
      <c r="N114" s="22"/>
      <c r="O114" s="22"/>
      <c r="P114" s="22"/>
      <c r="Q114" s="22"/>
      <c r="R114" s="22" t="s">
        <v>493</v>
      </c>
    </row>
    <row r="115" spans="10:18" x14ac:dyDescent="0.2">
      <c r="J115" s="22" t="s">
        <v>494</v>
      </c>
      <c r="K115" s="22"/>
      <c r="L115" s="22"/>
      <c r="M115" s="22"/>
      <c r="N115" s="22"/>
      <c r="O115" s="22"/>
      <c r="P115" s="22"/>
      <c r="Q115" s="22"/>
      <c r="R115" s="22" t="s">
        <v>495</v>
      </c>
    </row>
    <row r="116" spans="10:18" x14ac:dyDescent="0.2">
      <c r="J116" s="22" t="s">
        <v>496</v>
      </c>
      <c r="K116" s="22"/>
      <c r="L116" s="22"/>
      <c r="M116" s="22"/>
      <c r="N116" s="22"/>
      <c r="O116" s="22"/>
      <c r="P116" s="22"/>
      <c r="Q116" s="22"/>
      <c r="R116" s="22" t="s">
        <v>497</v>
      </c>
    </row>
    <row r="117" spans="10:18" x14ac:dyDescent="0.2">
      <c r="J117" s="22" t="s">
        <v>498</v>
      </c>
      <c r="K117" s="22"/>
      <c r="L117" s="22"/>
      <c r="M117" s="22"/>
      <c r="N117" s="22"/>
      <c r="O117" s="22"/>
      <c r="P117" s="22"/>
      <c r="Q117" s="22"/>
      <c r="R117" s="22" t="s">
        <v>499</v>
      </c>
    </row>
    <row r="118" spans="10:18" x14ac:dyDescent="0.2">
      <c r="J118" s="22" t="s">
        <v>500</v>
      </c>
      <c r="K118" s="22"/>
      <c r="L118" s="22"/>
      <c r="M118" s="22"/>
      <c r="N118" s="22"/>
      <c r="O118" s="22"/>
      <c r="P118" s="22"/>
      <c r="Q118" s="22"/>
      <c r="R118" s="22" t="s">
        <v>501</v>
      </c>
    </row>
    <row r="119" spans="10:18" x14ac:dyDescent="0.2">
      <c r="J119" s="22" t="s">
        <v>502</v>
      </c>
      <c r="K119" s="22"/>
      <c r="L119" s="22"/>
      <c r="M119" s="22"/>
      <c r="N119" s="22"/>
      <c r="O119" s="22"/>
      <c r="P119" s="22"/>
      <c r="Q119" s="22"/>
      <c r="R119" s="22" t="s">
        <v>503</v>
      </c>
    </row>
    <row r="120" spans="10:18" x14ac:dyDescent="0.2">
      <c r="J120" s="22" t="s">
        <v>504</v>
      </c>
      <c r="K120" s="22"/>
      <c r="L120" s="22"/>
      <c r="M120" s="22"/>
      <c r="N120" s="22"/>
      <c r="O120" s="22"/>
      <c r="P120" s="22"/>
      <c r="Q120" s="22"/>
      <c r="R120" s="22" t="s">
        <v>505</v>
      </c>
    </row>
    <row r="121" spans="10:18" x14ac:dyDescent="0.2">
      <c r="J121" s="22" t="s">
        <v>506</v>
      </c>
      <c r="K121" s="22"/>
      <c r="L121" s="22"/>
      <c r="M121" s="22"/>
      <c r="N121" s="22"/>
      <c r="O121" s="22"/>
      <c r="P121" s="22"/>
      <c r="Q121" s="22"/>
      <c r="R121" s="22" t="s">
        <v>507</v>
      </c>
    </row>
    <row r="122" spans="10:18" x14ac:dyDescent="0.2">
      <c r="J122" s="22" t="s">
        <v>508</v>
      </c>
      <c r="K122" s="22"/>
      <c r="L122" s="22"/>
      <c r="M122" s="22"/>
      <c r="N122" s="22"/>
      <c r="O122" s="22"/>
      <c r="P122" s="22"/>
      <c r="Q122" s="22"/>
      <c r="R122" s="22" t="s">
        <v>509</v>
      </c>
    </row>
    <row r="123" spans="10:18" x14ac:dyDescent="0.2">
      <c r="J123" s="22" t="s">
        <v>510</v>
      </c>
      <c r="K123" s="22"/>
      <c r="L123" s="22"/>
      <c r="M123" s="22"/>
      <c r="N123" s="22"/>
      <c r="O123" s="22"/>
      <c r="P123" s="22"/>
      <c r="Q123" s="22"/>
      <c r="R123" s="22" t="s">
        <v>511</v>
      </c>
    </row>
    <row r="124" spans="10:18" x14ac:dyDescent="0.2">
      <c r="J124" s="22" t="s">
        <v>512</v>
      </c>
      <c r="K124" s="22"/>
      <c r="L124" s="22"/>
      <c r="M124" s="22"/>
      <c r="N124" s="22"/>
      <c r="O124" s="22"/>
      <c r="P124" s="22"/>
      <c r="Q124" s="22"/>
      <c r="R124" s="22" t="s">
        <v>513</v>
      </c>
    </row>
    <row r="125" spans="10:18" x14ac:dyDescent="0.2">
      <c r="J125" s="22" t="s">
        <v>514</v>
      </c>
      <c r="K125" s="22"/>
      <c r="L125" s="22"/>
      <c r="M125" s="22"/>
      <c r="N125" s="22"/>
      <c r="O125" s="22"/>
      <c r="P125" s="22"/>
      <c r="Q125" s="22"/>
      <c r="R125" s="22" t="s">
        <v>515</v>
      </c>
    </row>
    <row r="126" spans="10:18" x14ac:dyDescent="0.2">
      <c r="J126" s="22" t="s">
        <v>516</v>
      </c>
      <c r="K126" s="22"/>
      <c r="L126" s="22"/>
      <c r="M126" s="22"/>
      <c r="N126" s="22"/>
      <c r="O126" s="22"/>
      <c r="P126" s="22"/>
      <c r="Q126" s="22"/>
      <c r="R126" s="22" t="s">
        <v>517</v>
      </c>
    </row>
    <row r="127" spans="10:18" x14ac:dyDescent="0.2">
      <c r="J127" s="22" t="s">
        <v>518</v>
      </c>
      <c r="K127" s="22"/>
      <c r="L127" s="22"/>
      <c r="M127" s="22"/>
      <c r="N127" s="22"/>
      <c r="O127" s="22"/>
      <c r="P127" s="22"/>
      <c r="Q127" s="22"/>
      <c r="R127" s="22" t="s">
        <v>519</v>
      </c>
    </row>
    <row r="128" spans="10:18" x14ac:dyDescent="0.2">
      <c r="J128" s="22" t="s">
        <v>520</v>
      </c>
      <c r="K128" s="22"/>
      <c r="L128" s="22"/>
      <c r="M128" s="22"/>
      <c r="N128" s="22"/>
      <c r="O128" s="22"/>
      <c r="P128" s="22"/>
      <c r="Q128" s="22"/>
      <c r="R128" s="22" t="s">
        <v>521</v>
      </c>
    </row>
    <row r="129" spans="10:18" x14ac:dyDescent="0.2">
      <c r="J129" s="22" t="s">
        <v>522</v>
      </c>
      <c r="K129" s="22"/>
      <c r="L129" s="22"/>
      <c r="M129" s="22"/>
      <c r="N129" s="22"/>
      <c r="O129" s="22"/>
      <c r="P129" s="22"/>
      <c r="Q129" s="22"/>
      <c r="R129" s="22" t="s">
        <v>523</v>
      </c>
    </row>
    <row r="130" spans="10:18" x14ac:dyDescent="0.2">
      <c r="J130" s="22" t="s">
        <v>524</v>
      </c>
      <c r="K130" s="22"/>
      <c r="L130" s="22"/>
      <c r="M130" s="22"/>
      <c r="N130" s="22"/>
      <c r="O130" s="22"/>
      <c r="P130" s="22"/>
      <c r="Q130" s="22"/>
      <c r="R130" s="22" t="s">
        <v>525</v>
      </c>
    </row>
    <row r="131" spans="10:18" x14ac:dyDescent="0.2">
      <c r="J131" s="22" t="s">
        <v>526</v>
      </c>
      <c r="K131" s="22"/>
      <c r="L131" s="22"/>
      <c r="M131" s="22"/>
      <c r="N131" s="22"/>
      <c r="O131" s="22"/>
      <c r="P131" s="22"/>
      <c r="Q131" s="22"/>
      <c r="R131" s="22" t="s">
        <v>194</v>
      </c>
    </row>
    <row r="132" spans="10:18" x14ac:dyDescent="0.2">
      <c r="J132" s="22" t="s">
        <v>527</v>
      </c>
      <c r="K132" s="22"/>
      <c r="L132" s="22"/>
      <c r="M132" s="22"/>
      <c r="N132" s="22"/>
      <c r="O132" s="22"/>
      <c r="P132" s="22"/>
      <c r="Q132" s="22"/>
      <c r="R132" s="22" t="s">
        <v>528</v>
      </c>
    </row>
    <row r="133" spans="10:18" x14ac:dyDescent="0.2">
      <c r="J133" s="22" t="s">
        <v>529</v>
      </c>
      <c r="K133" s="22"/>
      <c r="L133" s="22"/>
      <c r="M133" s="22"/>
      <c r="N133" s="22"/>
      <c r="O133" s="22"/>
      <c r="P133" s="22"/>
      <c r="Q133" s="22"/>
      <c r="R133" s="22" t="s">
        <v>530</v>
      </c>
    </row>
    <row r="134" spans="10:18" x14ac:dyDescent="0.2">
      <c r="J134" s="22" t="s">
        <v>531</v>
      </c>
      <c r="K134" s="22"/>
      <c r="L134" s="22"/>
      <c r="M134" s="22"/>
      <c r="N134" s="22"/>
      <c r="O134" s="22"/>
      <c r="P134" s="22"/>
      <c r="Q134" s="22"/>
      <c r="R134" s="22" t="s">
        <v>532</v>
      </c>
    </row>
    <row r="135" spans="10:18" x14ac:dyDescent="0.2">
      <c r="J135" s="22" t="s">
        <v>533</v>
      </c>
      <c r="K135" s="22"/>
      <c r="L135" s="22"/>
      <c r="M135" s="22"/>
      <c r="N135" s="22"/>
      <c r="O135" s="22"/>
      <c r="P135" s="22"/>
      <c r="Q135" s="22"/>
      <c r="R135" s="22" t="s">
        <v>534</v>
      </c>
    </row>
    <row r="136" spans="10:18" x14ac:dyDescent="0.2">
      <c r="J136" s="22" t="s">
        <v>535</v>
      </c>
      <c r="K136" s="22"/>
      <c r="L136" s="22"/>
      <c r="M136" s="22"/>
      <c r="N136" s="22"/>
      <c r="O136" s="22"/>
      <c r="P136" s="22"/>
      <c r="Q136" s="22"/>
      <c r="R136" s="22" t="s">
        <v>536</v>
      </c>
    </row>
    <row r="137" spans="10:18" x14ac:dyDescent="0.2">
      <c r="J137" s="22" t="s">
        <v>537</v>
      </c>
      <c r="K137" s="22"/>
      <c r="L137" s="22"/>
      <c r="M137" s="22"/>
      <c r="N137" s="22"/>
      <c r="O137" s="22"/>
      <c r="P137" s="22"/>
      <c r="Q137" s="22"/>
      <c r="R137" s="22" t="s">
        <v>538</v>
      </c>
    </row>
    <row r="138" spans="10:18" x14ac:dyDescent="0.2">
      <c r="J138" s="22" t="s">
        <v>539</v>
      </c>
      <c r="K138" s="22"/>
      <c r="L138" s="22"/>
      <c r="M138" s="22"/>
      <c r="N138" s="22"/>
      <c r="O138" s="22"/>
      <c r="P138" s="22"/>
      <c r="Q138" s="22"/>
      <c r="R138" s="22" t="s">
        <v>540</v>
      </c>
    </row>
    <row r="139" spans="10:18" x14ac:dyDescent="0.2">
      <c r="J139" s="22" t="s">
        <v>541</v>
      </c>
      <c r="K139" s="22"/>
      <c r="L139" s="22"/>
      <c r="M139" s="22"/>
      <c r="N139" s="22"/>
      <c r="O139" s="22"/>
      <c r="P139" s="22"/>
      <c r="Q139" s="22"/>
      <c r="R139" s="22" t="s">
        <v>542</v>
      </c>
    </row>
    <row r="140" spans="10:18" x14ac:dyDescent="0.2">
      <c r="J140" s="22" t="s">
        <v>543</v>
      </c>
      <c r="K140" s="22"/>
      <c r="L140" s="22"/>
      <c r="M140" s="22"/>
      <c r="N140" s="22"/>
      <c r="O140" s="22"/>
      <c r="P140" s="22"/>
      <c r="Q140" s="22"/>
      <c r="R140" s="22" t="s">
        <v>544</v>
      </c>
    </row>
    <row r="141" spans="10:18" x14ac:dyDescent="0.2">
      <c r="J141" s="22" t="s">
        <v>545</v>
      </c>
      <c r="K141" s="22"/>
      <c r="L141" s="22"/>
      <c r="M141" s="22"/>
      <c r="N141" s="22"/>
      <c r="O141" s="22"/>
      <c r="P141" s="22"/>
      <c r="Q141" s="22"/>
      <c r="R141" s="22" t="s">
        <v>546</v>
      </c>
    </row>
    <row r="142" spans="10:18" x14ac:dyDescent="0.2">
      <c r="J142" s="22" t="s">
        <v>547</v>
      </c>
      <c r="K142" s="22"/>
      <c r="L142" s="22"/>
      <c r="M142" s="22"/>
      <c r="N142" s="22"/>
      <c r="O142" s="22"/>
      <c r="P142" s="22"/>
      <c r="Q142" s="22"/>
      <c r="R142" s="22" t="s">
        <v>548</v>
      </c>
    </row>
    <row r="143" spans="10:18" x14ac:dyDescent="0.2">
      <c r="J143" s="22" t="s">
        <v>549</v>
      </c>
      <c r="K143" s="22"/>
      <c r="L143" s="22"/>
      <c r="M143" s="22"/>
      <c r="N143" s="22"/>
      <c r="O143" s="22"/>
      <c r="P143" s="22"/>
      <c r="Q143" s="22"/>
      <c r="R143" s="22" t="s">
        <v>550</v>
      </c>
    </row>
    <row r="144" spans="10:18" x14ac:dyDescent="0.2">
      <c r="J144" s="22" t="s">
        <v>551</v>
      </c>
      <c r="K144" s="22"/>
      <c r="L144" s="22"/>
      <c r="M144" s="22"/>
      <c r="N144" s="22"/>
      <c r="O144" s="22"/>
      <c r="P144" s="22"/>
      <c r="Q144" s="22"/>
      <c r="R144" s="22" t="s">
        <v>552</v>
      </c>
    </row>
    <row r="145" spans="10:18" x14ac:dyDescent="0.2">
      <c r="J145" s="22" t="s">
        <v>553</v>
      </c>
      <c r="K145" s="22"/>
      <c r="L145" s="22"/>
      <c r="M145" s="22"/>
      <c r="N145" s="22"/>
      <c r="O145" s="22"/>
      <c r="P145" s="22"/>
      <c r="Q145" s="22"/>
      <c r="R145" s="22" t="s">
        <v>554</v>
      </c>
    </row>
    <row r="146" spans="10:18" x14ac:dyDescent="0.2">
      <c r="J146" s="22" t="s">
        <v>555</v>
      </c>
      <c r="K146" s="22"/>
      <c r="L146" s="22"/>
      <c r="M146" s="22"/>
      <c r="N146" s="22"/>
      <c r="O146" s="22"/>
      <c r="P146" s="22"/>
      <c r="Q146" s="22"/>
      <c r="R146" s="22" t="s">
        <v>556</v>
      </c>
    </row>
    <row r="147" spans="10:18" x14ac:dyDescent="0.2">
      <c r="J147" s="22" t="s">
        <v>557</v>
      </c>
      <c r="K147" s="22"/>
      <c r="L147" s="22"/>
      <c r="M147" s="22"/>
      <c r="N147" s="22"/>
      <c r="O147" s="22"/>
      <c r="P147" s="22"/>
      <c r="Q147" s="22"/>
      <c r="R147" s="22" t="s">
        <v>558</v>
      </c>
    </row>
    <row r="148" spans="10:18" x14ac:dyDescent="0.2">
      <c r="J148" s="22" t="s">
        <v>559</v>
      </c>
      <c r="K148" s="22"/>
      <c r="L148" s="22"/>
      <c r="M148" s="22"/>
      <c r="N148" s="22"/>
      <c r="O148" s="22"/>
      <c r="P148" s="22"/>
      <c r="Q148" s="22"/>
      <c r="R148" s="22" t="s">
        <v>560</v>
      </c>
    </row>
    <row r="149" spans="10:18" x14ac:dyDescent="0.2">
      <c r="J149" s="22" t="s">
        <v>561</v>
      </c>
      <c r="K149" s="22"/>
      <c r="L149" s="22"/>
      <c r="M149" s="22"/>
      <c r="N149" s="22"/>
      <c r="O149" s="22"/>
      <c r="P149" s="22"/>
      <c r="Q149" s="22"/>
      <c r="R149" s="22" t="s">
        <v>562</v>
      </c>
    </row>
    <row r="150" spans="10:18" x14ac:dyDescent="0.2">
      <c r="J150" s="22" t="s">
        <v>563</v>
      </c>
      <c r="K150" s="22"/>
      <c r="L150" s="22"/>
      <c r="M150" s="22"/>
      <c r="N150" s="22"/>
      <c r="O150" s="22"/>
      <c r="P150" s="22"/>
      <c r="Q150" s="22"/>
      <c r="R150" s="22" t="s">
        <v>564</v>
      </c>
    </row>
    <row r="151" spans="10:18" x14ac:dyDescent="0.2">
      <c r="J151" s="22" t="s">
        <v>565</v>
      </c>
      <c r="K151" s="22"/>
      <c r="L151" s="22"/>
      <c r="M151" s="22"/>
      <c r="N151" s="22"/>
      <c r="O151" s="22"/>
      <c r="P151" s="22"/>
      <c r="Q151" s="22"/>
      <c r="R151" s="22" t="s">
        <v>566</v>
      </c>
    </row>
    <row r="152" spans="10:18" x14ac:dyDescent="0.2">
      <c r="J152" s="22" t="s">
        <v>567</v>
      </c>
      <c r="K152" s="22"/>
      <c r="L152" s="22"/>
      <c r="M152" s="22"/>
      <c r="N152" s="22"/>
      <c r="O152" s="22"/>
      <c r="P152" s="22"/>
      <c r="Q152" s="22"/>
      <c r="R152" s="22" t="s">
        <v>568</v>
      </c>
    </row>
    <row r="153" spans="10:18" x14ac:dyDescent="0.2">
      <c r="J153" s="22" t="s">
        <v>569</v>
      </c>
      <c r="K153" s="22"/>
      <c r="L153" s="22"/>
      <c r="M153" s="22"/>
      <c r="N153" s="22"/>
      <c r="O153" s="22"/>
      <c r="P153" s="22"/>
      <c r="Q153" s="22"/>
      <c r="R153" s="22" t="s">
        <v>570</v>
      </c>
    </row>
    <row r="154" spans="10:18" x14ac:dyDescent="0.2">
      <c r="J154" s="22" t="s">
        <v>571</v>
      </c>
      <c r="K154" s="22"/>
      <c r="L154" s="22"/>
      <c r="M154" s="22"/>
      <c r="N154" s="22"/>
      <c r="O154" s="22"/>
      <c r="P154" s="22"/>
      <c r="Q154" s="22"/>
      <c r="R154" s="22" t="s">
        <v>245</v>
      </c>
    </row>
    <row r="155" spans="10:18" x14ac:dyDescent="0.2">
      <c r="J155" s="22" t="s">
        <v>572</v>
      </c>
      <c r="K155" s="22"/>
      <c r="L155" s="22"/>
      <c r="M155" s="22"/>
      <c r="N155" s="22"/>
      <c r="O155" s="22"/>
      <c r="P155" s="22"/>
      <c r="Q155" s="22"/>
      <c r="R155" s="22" t="s">
        <v>214</v>
      </c>
    </row>
    <row r="156" spans="10:18" x14ac:dyDescent="0.2">
      <c r="J156" s="22" t="s">
        <v>573</v>
      </c>
      <c r="K156" s="22"/>
      <c r="L156" s="22"/>
      <c r="M156" s="22"/>
      <c r="N156" s="22"/>
      <c r="O156" s="22"/>
      <c r="P156" s="22"/>
      <c r="Q156" s="22"/>
      <c r="R156" s="22" t="s">
        <v>574</v>
      </c>
    </row>
    <row r="157" spans="10:18" x14ac:dyDescent="0.2">
      <c r="J157" s="22" t="s">
        <v>575</v>
      </c>
      <c r="K157" s="22"/>
      <c r="L157" s="22"/>
      <c r="M157" s="22"/>
      <c r="N157" s="22"/>
      <c r="O157" s="22"/>
      <c r="P157" s="22"/>
      <c r="Q157" s="22"/>
      <c r="R157" s="22" t="s">
        <v>576</v>
      </c>
    </row>
    <row r="158" spans="10:18" x14ac:dyDescent="0.2">
      <c r="J158" s="22" t="s">
        <v>577</v>
      </c>
      <c r="K158" s="22"/>
      <c r="L158" s="22"/>
      <c r="M158" s="22"/>
      <c r="N158" s="22"/>
      <c r="O158" s="22"/>
      <c r="P158" s="22"/>
      <c r="Q158" s="22"/>
      <c r="R158" s="22" t="s">
        <v>578</v>
      </c>
    </row>
    <row r="159" spans="10:18" x14ac:dyDescent="0.2">
      <c r="J159" s="22" t="s">
        <v>579</v>
      </c>
      <c r="K159" s="22"/>
      <c r="L159" s="22"/>
      <c r="M159" s="22"/>
      <c r="N159" s="22"/>
      <c r="O159" s="22"/>
      <c r="P159" s="22"/>
      <c r="Q159" s="22"/>
      <c r="R159" s="22" t="s">
        <v>580</v>
      </c>
    </row>
    <row r="160" spans="10:18" x14ac:dyDescent="0.2">
      <c r="J160" s="22" t="s">
        <v>581</v>
      </c>
      <c r="K160" s="22"/>
      <c r="L160" s="22"/>
      <c r="M160" s="22"/>
      <c r="N160" s="22"/>
      <c r="O160" s="22"/>
      <c r="P160" s="22"/>
      <c r="Q160" s="22"/>
      <c r="R160" s="22" t="s">
        <v>582</v>
      </c>
    </row>
    <row r="161" spans="10:18" x14ac:dyDescent="0.2">
      <c r="J161" s="22" t="s">
        <v>583</v>
      </c>
      <c r="K161" s="22"/>
      <c r="L161" s="22"/>
      <c r="M161" s="22"/>
      <c r="N161" s="22"/>
      <c r="O161" s="22"/>
      <c r="P161" s="22"/>
      <c r="Q161" s="22"/>
      <c r="R161" s="22" t="s">
        <v>584</v>
      </c>
    </row>
    <row r="162" spans="10:18" x14ac:dyDescent="0.2">
      <c r="J162" s="22" t="s">
        <v>585</v>
      </c>
      <c r="K162" s="22"/>
      <c r="L162" s="22"/>
      <c r="M162" s="22"/>
      <c r="N162" s="22"/>
      <c r="O162" s="22"/>
      <c r="P162" s="22"/>
      <c r="Q162" s="22"/>
      <c r="R162" s="22" t="s">
        <v>586</v>
      </c>
    </row>
    <row r="163" spans="10:18" x14ac:dyDescent="0.2">
      <c r="J163" s="22" t="s">
        <v>587</v>
      </c>
      <c r="K163" s="22"/>
      <c r="L163" s="22"/>
      <c r="M163" s="22"/>
      <c r="N163" s="22"/>
      <c r="O163" s="22"/>
      <c r="P163" s="22"/>
      <c r="Q163" s="22"/>
      <c r="R163" s="22" t="s">
        <v>588</v>
      </c>
    </row>
    <row r="164" spans="10:18" x14ac:dyDescent="0.2">
      <c r="J164" s="22" t="s">
        <v>589</v>
      </c>
      <c r="K164" s="22"/>
      <c r="L164" s="22"/>
      <c r="M164" s="22"/>
      <c r="N164" s="22"/>
      <c r="O164" s="22"/>
      <c r="P164" s="22"/>
      <c r="Q164" s="22"/>
      <c r="R164" s="22" t="s">
        <v>590</v>
      </c>
    </row>
    <row r="165" spans="10:18" x14ac:dyDescent="0.2">
      <c r="J165" s="22" t="s">
        <v>591</v>
      </c>
      <c r="K165" s="22"/>
      <c r="L165" s="22"/>
      <c r="M165" s="22"/>
      <c r="N165" s="22"/>
      <c r="O165" s="22"/>
      <c r="P165" s="22"/>
      <c r="Q165" s="22"/>
      <c r="R165" s="22"/>
    </row>
    <row r="166" spans="10:18" x14ac:dyDescent="0.2">
      <c r="J166" s="22" t="s">
        <v>592</v>
      </c>
      <c r="K166" s="22"/>
      <c r="L166" s="22"/>
      <c r="M166" s="22"/>
      <c r="N166" s="22"/>
      <c r="O166" s="22"/>
      <c r="P166" s="22"/>
      <c r="Q166" s="22"/>
      <c r="R166" s="22"/>
    </row>
    <row r="167" spans="10:18" x14ac:dyDescent="0.2">
      <c r="J167" s="22" t="s">
        <v>593</v>
      </c>
      <c r="K167" s="22"/>
      <c r="L167" s="22"/>
      <c r="M167" s="22"/>
      <c r="N167" s="22"/>
      <c r="O167" s="22"/>
      <c r="P167" s="22"/>
      <c r="Q167" s="22"/>
      <c r="R167" s="22"/>
    </row>
    <row r="168" spans="10:18" x14ac:dyDescent="0.2">
      <c r="J168" s="22" t="s">
        <v>594</v>
      </c>
      <c r="K168" s="22"/>
      <c r="L168" s="22"/>
      <c r="M168" s="22"/>
      <c r="N168" s="22"/>
      <c r="O168" s="22"/>
      <c r="P168" s="22"/>
      <c r="Q168" s="22"/>
      <c r="R168" s="22"/>
    </row>
    <row r="169" spans="10:18" x14ac:dyDescent="0.2">
      <c r="J169" s="22" t="s">
        <v>595</v>
      </c>
      <c r="K169" s="22"/>
      <c r="L169" s="22"/>
      <c r="M169" s="22"/>
      <c r="N169" s="22"/>
      <c r="O169" s="22"/>
      <c r="P169" s="22"/>
      <c r="Q169" s="22"/>
      <c r="R169" s="22"/>
    </row>
    <row r="170" spans="10:18" x14ac:dyDescent="0.2">
      <c r="J170" s="22" t="s">
        <v>596</v>
      </c>
      <c r="K170" s="22"/>
      <c r="L170" s="22"/>
      <c r="M170" s="22"/>
      <c r="N170" s="22"/>
      <c r="O170" s="22"/>
      <c r="P170" s="22"/>
      <c r="Q170" s="22"/>
      <c r="R170" s="22"/>
    </row>
    <row r="171" spans="10:18" x14ac:dyDescent="0.2">
      <c r="J171" s="22" t="s">
        <v>597</v>
      </c>
      <c r="K171" s="22"/>
      <c r="L171" s="22"/>
      <c r="M171" s="22"/>
      <c r="N171" s="22"/>
      <c r="O171" s="22"/>
      <c r="P171" s="22"/>
      <c r="Q171" s="22"/>
      <c r="R171" s="22"/>
    </row>
    <row r="172" spans="10:18" x14ac:dyDescent="0.2">
      <c r="J172" s="22" t="s">
        <v>598</v>
      </c>
      <c r="K172" s="22"/>
      <c r="L172" s="22"/>
      <c r="M172" s="22"/>
      <c r="N172" s="22"/>
      <c r="O172" s="22"/>
      <c r="P172" s="22"/>
      <c r="Q172" s="22"/>
      <c r="R172" s="22"/>
    </row>
    <row r="173" spans="10:18" x14ac:dyDescent="0.2">
      <c r="J173" s="22" t="s">
        <v>599</v>
      </c>
      <c r="K173" s="22"/>
      <c r="L173" s="22"/>
      <c r="M173" s="22"/>
      <c r="N173" s="22"/>
      <c r="O173" s="22"/>
      <c r="P173" s="22"/>
      <c r="Q173" s="22"/>
      <c r="R173" s="22"/>
    </row>
    <row r="174" spans="10:18" x14ac:dyDescent="0.2">
      <c r="J174" s="22" t="s">
        <v>600</v>
      </c>
      <c r="K174" s="22"/>
      <c r="L174" s="22"/>
      <c r="M174" s="22"/>
      <c r="N174" s="22"/>
      <c r="O174" s="22"/>
      <c r="P174" s="22"/>
      <c r="Q174" s="22"/>
      <c r="R174" s="22"/>
    </row>
    <row r="175" spans="10:18" x14ac:dyDescent="0.2">
      <c r="J175" s="22" t="s">
        <v>601</v>
      </c>
      <c r="K175" s="22"/>
      <c r="L175" s="22"/>
      <c r="M175" s="22"/>
      <c r="N175" s="22"/>
      <c r="O175" s="22"/>
      <c r="P175" s="22"/>
      <c r="Q175" s="22"/>
      <c r="R175" s="22"/>
    </row>
    <row r="176" spans="10:18" x14ac:dyDescent="0.2">
      <c r="J176" s="22" t="s">
        <v>602</v>
      </c>
      <c r="K176" s="22"/>
      <c r="L176" s="22"/>
      <c r="M176" s="22"/>
      <c r="N176" s="22"/>
      <c r="O176" s="22"/>
      <c r="P176" s="22"/>
      <c r="Q176" s="22"/>
      <c r="R176" s="22"/>
    </row>
    <row r="177" spans="10:10" x14ac:dyDescent="0.2">
      <c r="J177" s="22" t="s">
        <v>603</v>
      </c>
    </row>
    <row r="178" spans="10:10" x14ac:dyDescent="0.2">
      <c r="J178" s="22" t="s">
        <v>604</v>
      </c>
    </row>
    <row r="179" spans="10:10" x14ac:dyDescent="0.2">
      <c r="J179" s="22" t="s">
        <v>605</v>
      </c>
    </row>
    <row r="180" spans="10:10" x14ac:dyDescent="0.2">
      <c r="J180" s="22" t="s">
        <v>606</v>
      </c>
    </row>
    <row r="181" spans="10:10" x14ac:dyDescent="0.2">
      <c r="J181" s="22" t="s">
        <v>607</v>
      </c>
    </row>
    <row r="182" spans="10:10" x14ac:dyDescent="0.2">
      <c r="J182" s="22" t="s">
        <v>608</v>
      </c>
    </row>
    <row r="183" spans="10:10" x14ac:dyDescent="0.2">
      <c r="J183" s="22" t="s">
        <v>609</v>
      </c>
    </row>
    <row r="184" spans="10:10" x14ac:dyDescent="0.2">
      <c r="J184" s="22" t="s">
        <v>610</v>
      </c>
    </row>
    <row r="185" spans="10:10" x14ac:dyDescent="0.2">
      <c r="J185" s="22" t="s">
        <v>611</v>
      </c>
    </row>
    <row r="186" spans="10:10" x14ac:dyDescent="0.2">
      <c r="J186" s="22" t="s">
        <v>612</v>
      </c>
    </row>
    <row r="187" spans="10:10" x14ac:dyDescent="0.2">
      <c r="J187" s="22" t="s">
        <v>613</v>
      </c>
    </row>
    <row r="188" spans="10:10" x14ac:dyDescent="0.2">
      <c r="J188" s="22" t="s">
        <v>614</v>
      </c>
    </row>
    <row r="189" spans="10:10" x14ac:dyDescent="0.2">
      <c r="J189" s="22" t="s">
        <v>615</v>
      </c>
    </row>
    <row r="190" spans="10:10" x14ac:dyDescent="0.2">
      <c r="J190" s="22" t="s">
        <v>616</v>
      </c>
    </row>
    <row r="191" spans="10:10" x14ac:dyDescent="0.2">
      <c r="J191" s="22" t="s">
        <v>617</v>
      </c>
    </row>
    <row r="192" spans="10:10" x14ac:dyDescent="0.2">
      <c r="J192" s="22" t="s">
        <v>618</v>
      </c>
    </row>
    <row r="193" spans="10:10" x14ac:dyDescent="0.2">
      <c r="J193" s="22" t="s">
        <v>619</v>
      </c>
    </row>
    <row r="194" spans="10:10" x14ac:dyDescent="0.2">
      <c r="J194" s="22" t="s">
        <v>620</v>
      </c>
    </row>
    <row r="195" spans="10:10" x14ac:dyDescent="0.2">
      <c r="J195" s="22" t="s">
        <v>621</v>
      </c>
    </row>
    <row r="196" spans="10:10" x14ac:dyDescent="0.2">
      <c r="J196" s="22" t="s">
        <v>622</v>
      </c>
    </row>
    <row r="197" spans="10:10" x14ac:dyDescent="0.2">
      <c r="J197" s="22" t="s">
        <v>623</v>
      </c>
    </row>
    <row r="198" spans="10:10" x14ac:dyDescent="0.2">
      <c r="J198" s="22" t="s">
        <v>624</v>
      </c>
    </row>
    <row r="199" spans="10:10" x14ac:dyDescent="0.2">
      <c r="J199" s="22" t="s">
        <v>625</v>
      </c>
    </row>
    <row r="200" spans="10:10" x14ac:dyDescent="0.2">
      <c r="J200" s="22" t="s">
        <v>626</v>
      </c>
    </row>
    <row r="201" spans="10:10" x14ac:dyDescent="0.2">
      <c r="J201" s="22" t="s">
        <v>627</v>
      </c>
    </row>
    <row r="202" spans="10:10" x14ac:dyDescent="0.2">
      <c r="J202" s="22" t="s">
        <v>186</v>
      </c>
    </row>
    <row r="203" spans="10:10" x14ac:dyDescent="0.2">
      <c r="J203" s="22" t="s">
        <v>628</v>
      </c>
    </row>
    <row r="204" spans="10:10" x14ac:dyDescent="0.2">
      <c r="J204" s="22" t="s">
        <v>629</v>
      </c>
    </row>
    <row r="205" spans="10:10" x14ac:dyDescent="0.2">
      <c r="J205" s="22" t="s">
        <v>630</v>
      </c>
    </row>
    <row r="206" spans="10:10" x14ac:dyDescent="0.2">
      <c r="J206" s="22" t="s">
        <v>631</v>
      </c>
    </row>
    <row r="207" spans="10:10" x14ac:dyDescent="0.2">
      <c r="J207" s="22" t="s">
        <v>632</v>
      </c>
    </row>
    <row r="208" spans="10:10" x14ac:dyDescent="0.2">
      <c r="J208" s="22" t="s">
        <v>633</v>
      </c>
    </row>
    <row r="209" spans="10:10" x14ac:dyDescent="0.2">
      <c r="J209" s="22" t="s">
        <v>634</v>
      </c>
    </row>
    <row r="210" spans="10:10" x14ac:dyDescent="0.2">
      <c r="J210" s="22" t="s">
        <v>635</v>
      </c>
    </row>
    <row r="211" spans="10:10" x14ac:dyDescent="0.2">
      <c r="J211" s="22" t="s">
        <v>636</v>
      </c>
    </row>
    <row r="212" spans="10:10" x14ac:dyDescent="0.2">
      <c r="J212" s="22" t="s">
        <v>637</v>
      </c>
    </row>
    <row r="213" spans="10:10" x14ac:dyDescent="0.2">
      <c r="J213" s="22" t="s">
        <v>638</v>
      </c>
    </row>
    <row r="214" spans="10:10" x14ac:dyDescent="0.2">
      <c r="J214" s="22" t="s">
        <v>639</v>
      </c>
    </row>
    <row r="215" spans="10:10" x14ac:dyDescent="0.2">
      <c r="J215" s="22" t="s">
        <v>640</v>
      </c>
    </row>
    <row r="216" spans="10:10" x14ac:dyDescent="0.2">
      <c r="J216" s="22" t="s">
        <v>641</v>
      </c>
    </row>
    <row r="217" spans="10:10" x14ac:dyDescent="0.2">
      <c r="J217" s="22" t="s">
        <v>642</v>
      </c>
    </row>
    <row r="218" spans="10:10" x14ac:dyDescent="0.2">
      <c r="J218" s="22" t="s">
        <v>643</v>
      </c>
    </row>
    <row r="219" spans="10:10" x14ac:dyDescent="0.2">
      <c r="J219" s="22" t="s">
        <v>644</v>
      </c>
    </row>
    <row r="220" spans="10:10" x14ac:dyDescent="0.2">
      <c r="J220" s="22" t="s">
        <v>645</v>
      </c>
    </row>
    <row r="221" spans="10:10" x14ac:dyDescent="0.2">
      <c r="J221" s="22" t="s">
        <v>646</v>
      </c>
    </row>
    <row r="222" spans="10:10" x14ac:dyDescent="0.2">
      <c r="J222" s="22" t="s">
        <v>647</v>
      </c>
    </row>
    <row r="223" spans="10:10" x14ac:dyDescent="0.2">
      <c r="J223" s="22" t="s">
        <v>648</v>
      </c>
    </row>
    <row r="224" spans="10:10" x14ac:dyDescent="0.2">
      <c r="J224" s="22" t="s">
        <v>649</v>
      </c>
    </row>
    <row r="225" spans="10:10" x14ac:dyDescent="0.2">
      <c r="J225" s="22" t="s">
        <v>650</v>
      </c>
    </row>
    <row r="226" spans="10:10" x14ac:dyDescent="0.2">
      <c r="J226" s="22" t="s">
        <v>651</v>
      </c>
    </row>
    <row r="227" spans="10:10" x14ac:dyDescent="0.2">
      <c r="J227" s="22" t="s">
        <v>652</v>
      </c>
    </row>
    <row r="228" spans="10:10" x14ac:dyDescent="0.2">
      <c r="J228" s="22" t="s">
        <v>653</v>
      </c>
    </row>
    <row r="229" spans="10:10" x14ac:dyDescent="0.2">
      <c r="J229" s="22" t="s">
        <v>654</v>
      </c>
    </row>
    <row r="230" spans="10:10" x14ac:dyDescent="0.2">
      <c r="J230" s="22" t="s">
        <v>655</v>
      </c>
    </row>
    <row r="231" spans="10:10" x14ac:dyDescent="0.2">
      <c r="J231" s="22" t="s">
        <v>656</v>
      </c>
    </row>
    <row r="232" spans="10:10" x14ac:dyDescent="0.2">
      <c r="J232" s="22" t="s">
        <v>657</v>
      </c>
    </row>
    <row r="233" spans="10:10" x14ac:dyDescent="0.2">
      <c r="J233" s="22" t="s">
        <v>658</v>
      </c>
    </row>
    <row r="234" spans="10:10" x14ac:dyDescent="0.2">
      <c r="J234" s="22" t="s">
        <v>659</v>
      </c>
    </row>
    <row r="235" spans="10:10" x14ac:dyDescent="0.2">
      <c r="J235" s="22" t="s">
        <v>660</v>
      </c>
    </row>
    <row r="236" spans="10:10" x14ac:dyDescent="0.2">
      <c r="J236" s="22" t="s">
        <v>661</v>
      </c>
    </row>
    <row r="237" spans="10:10" x14ac:dyDescent="0.2">
      <c r="J237" s="22" t="s">
        <v>662</v>
      </c>
    </row>
    <row r="238" spans="10:10" x14ac:dyDescent="0.2">
      <c r="J238" s="22" t="s">
        <v>663</v>
      </c>
    </row>
    <row r="239" spans="10:10" x14ac:dyDescent="0.2">
      <c r="J239" s="22" t="s">
        <v>664</v>
      </c>
    </row>
    <row r="240" spans="10:10" x14ac:dyDescent="0.2">
      <c r="J240" s="22" t="s">
        <v>665</v>
      </c>
    </row>
    <row r="241" spans="10:10" x14ac:dyDescent="0.2">
      <c r="J241" s="22" t="s">
        <v>666</v>
      </c>
    </row>
    <row r="242" spans="10:10" x14ac:dyDescent="0.2">
      <c r="J242" s="22" t="s">
        <v>667</v>
      </c>
    </row>
    <row r="243" spans="10:10" x14ac:dyDescent="0.2">
      <c r="J243" s="22" t="s">
        <v>668</v>
      </c>
    </row>
    <row r="244" spans="10:10" x14ac:dyDescent="0.2">
      <c r="J244" s="22" t="s">
        <v>669</v>
      </c>
    </row>
    <row r="245" spans="10:10" x14ac:dyDescent="0.2">
      <c r="J245" s="22" t="s">
        <v>670</v>
      </c>
    </row>
    <row r="246" spans="10:10" x14ac:dyDescent="0.2">
      <c r="J246" s="22" t="s">
        <v>671</v>
      </c>
    </row>
    <row r="247" spans="10:10" x14ac:dyDescent="0.2">
      <c r="J247" s="22" t="s">
        <v>672</v>
      </c>
    </row>
    <row r="248" spans="10:10" x14ac:dyDescent="0.2">
      <c r="J248" s="22" t="s">
        <v>673</v>
      </c>
    </row>
    <row r="249" spans="10:10" x14ac:dyDescent="0.2">
      <c r="J249" s="22" t="s">
        <v>674</v>
      </c>
    </row>
    <row r="250" spans="10:10" x14ac:dyDescent="0.2">
      <c r="J250" s="22" t="s">
        <v>675</v>
      </c>
    </row>
    <row r="251" spans="10:10" x14ac:dyDescent="0.2">
      <c r="J251" s="22" t="s">
        <v>676</v>
      </c>
    </row>
  </sheetData>
  <autoFilter ref="A1:R1" xr:uid="{00000000-0009-0000-0000-000003000000}"/>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D78"/>
  <sheetViews>
    <sheetView showGridLines="0" view="pageBreakPreview" zoomScaleNormal="100" zoomScaleSheetLayoutView="100" workbookViewId="0">
      <selection activeCell="T401" sqref="D401:T401"/>
    </sheetView>
  </sheetViews>
  <sheetFormatPr defaultColWidth="9.140625" defaultRowHeight="12.75" x14ac:dyDescent="0.2"/>
  <cols>
    <col min="1" max="1" width="16.5703125" style="22" customWidth="1"/>
    <col min="2" max="2" width="67.28515625" style="22" customWidth="1"/>
    <col min="3" max="3" width="37.140625" style="22" customWidth="1"/>
    <col min="4" max="15" width="9.140625" style="22"/>
    <col min="16" max="19" width="9.140625" style="22" customWidth="1"/>
    <col min="20" max="16384" width="9.140625" style="22"/>
  </cols>
  <sheetData>
    <row r="1" spans="1:4" x14ac:dyDescent="0.2">
      <c r="A1" s="50" t="s">
        <v>677</v>
      </c>
      <c r="B1" s="23"/>
      <c r="C1" s="24"/>
    </row>
    <row r="2" spans="1:4" x14ac:dyDescent="0.2">
      <c r="A2" s="50"/>
      <c r="B2" s="23"/>
      <c r="C2" s="24"/>
    </row>
    <row r="3" spans="1:4" ht="13.5" thickBot="1" x14ac:dyDescent="0.25">
      <c r="A3" s="26"/>
      <c r="B3" s="27"/>
      <c r="C3" s="28"/>
    </row>
    <row r="4" spans="1:4" ht="24.75" thickTop="1" x14ac:dyDescent="0.2">
      <c r="A4" s="1087" t="s">
        <v>678</v>
      </c>
      <c r="B4" s="1087"/>
      <c r="C4" s="792" t="s">
        <v>176</v>
      </c>
      <c r="D4" s="470"/>
    </row>
    <row r="5" spans="1:4" ht="13.5" customHeight="1" x14ac:dyDescent="0.2">
      <c r="A5" s="1088" t="s">
        <v>679</v>
      </c>
      <c r="B5" s="1088"/>
      <c r="C5" s="52"/>
      <c r="D5" s="470"/>
    </row>
    <row r="6" spans="1:4" ht="12.75" customHeight="1" x14ac:dyDescent="0.2">
      <c r="A6" s="1088" t="s">
        <v>680</v>
      </c>
      <c r="B6" s="1088"/>
      <c r="C6" s="1088"/>
    </row>
    <row r="7" spans="1:4" x14ac:dyDescent="0.2">
      <c r="A7" s="379" t="s">
        <v>681</v>
      </c>
      <c r="B7" s="380" t="s">
        <v>682</v>
      </c>
      <c r="C7" s="381"/>
    </row>
    <row r="8" spans="1:4" x14ac:dyDescent="0.2">
      <c r="A8" s="1089" t="s">
        <v>17</v>
      </c>
      <c r="B8" s="1089"/>
      <c r="C8" s="381"/>
    </row>
    <row r="9" spans="1:4" x14ac:dyDescent="0.2">
      <c r="A9" s="51" t="s">
        <v>18</v>
      </c>
      <c r="B9" s="52" t="s">
        <v>683</v>
      </c>
      <c r="C9" s="377" t="b">
        <v>0</v>
      </c>
    </row>
    <row r="10" spans="1:4" x14ac:dyDescent="0.2">
      <c r="A10" s="51" t="s">
        <v>24</v>
      </c>
      <c r="B10" s="52" t="s">
        <v>684</v>
      </c>
      <c r="C10" s="378" t="b">
        <v>0</v>
      </c>
    </row>
    <row r="11" spans="1:4" ht="24" x14ac:dyDescent="0.2">
      <c r="A11" s="51" t="s">
        <v>685</v>
      </c>
      <c r="B11" s="52" t="s">
        <v>20</v>
      </c>
      <c r="C11" s="378" t="b">
        <v>0</v>
      </c>
    </row>
    <row r="12" spans="1:4" x14ac:dyDescent="0.2">
      <c r="A12" s="51" t="s">
        <v>686</v>
      </c>
      <c r="B12" s="52" t="s">
        <v>21</v>
      </c>
      <c r="C12" s="378" t="b">
        <v>0</v>
      </c>
    </row>
    <row r="13" spans="1:4" x14ac:dyDescent="0.2">
      <c r="A13" s="1090" t="s">
        <v>23</v>
      </c>
      <c r="B13" s="1091"/>
      <c r="C13" s="53"/>
    </row>
    <row r="14" spans="1:4" ht="24" x14ac:dyDescent="0.2">
      <c r="A14" s="51" t="s">
        <v>687</v>
      </c>
      <c r="B14" s="376" t="s">
        <v>25</v>
      </c>
      <c r="C14" s="378" t="b">
        <v>0</v>
      </c>
    </row>
    <row r="15" spans="1:4" x14ac:dyDescent="0.2">
      <c r="A15" s="51" t="s">
        <v>688</v>
      </c>
      <c r="B15" s="585" t="s">
        <v>26</v>
      </c>
      <c r="C15" s="378" t="b">
        <v>0</v>
      </c>
    </row>
    <row r="16" spans="1:4" x14ac:dyDescent="0.2">
      <c r="A16" s="51" t="s">
        <v>689</v>
      </c>
      <c r="B16" s="376" t="s">
        <v>28</v>
      </c>
      <c r="C16" s="378" t="b">
        <v>0</v>
      </c>
    </row>
    <row r="17" spans="1:3" x14ac:dyDescent="0.2">
      <c r="A17" s="51" t="s">
        <v>690</v>
      </c>
      <c r="B17" s="376" t="s">
        <v>30</v>
      </c>
      <c r="C17" s="378" t="b">
        <v>0</v>
      </c>
    </row>
    <row r="18" spans="1:3" ht="24" x14ac:dyDescent="0.2">
      <c r="A18" s="51" t="s">
        <v>691</v>
      </c>
      <c r="B18" s="376" t="s">
        <v>32</v>
      </c>
      <c r="C18" s="378" t="b">
        <v>0</v>
      </c>
    </row>
    <row r="19" spans="1:3" x14ac:dyDescent="0.2">
      <c r="A19" s="51" t="s">
        <v>163</v>
      </c>
      <c r="B19" s="376" t="s">
        <v>34</v>
      </c>
      <c r="C19" s="378" t="b">
        <v>0</v>
      </c>
    </row>
    <row r="20" spans="1:3" x14ac:dyDescent="0.2">
      <c r="A20" s="993"/>
      <c r="B20" s="54"/>
      <c r="C20" s="53"/>
    </row>
    <row r="21" spans="1:3" x14ac:dyDescent="0.2">
      <c r="A21" s="51" t="s">
        <v>692</v>
      </c>
      <c r="B21" s="52" t="s">
        <v>35</v>
      </c>
      <c r="C21" s="378" t="b">
        <v>0</v>
      </c>
    </row>
    <row r="22" spans="1:3" x14ac:dyDescent="0.2">
      <c r="A22" s="51" t="s">
        <v>693</v>
      </c>
      <c r="B22" s="52" t="s">
        <v>694</v>
      </c>
      <c r="C22" s="378" t="b">
        <v>0</v>
      </c>
    </row>
    <row r="23" spans="1:3" x14ac:dyDescent="0.2">
      <c r="A23" s="51" t="s">
        <v>695</v>
      </c>
      <c r="B23" s="52" t="s">
        <v>696</v>
      </c>
      <c r="C23" s="378" t="b">
        <v>0</v>
      </c>
    </row>
    <row r="24" spans="1:3" x14ac:dyDescent="0.2">
      <c r="A24" s="51" t="s">
        <v>164</v>
      </c>
      <c r="B24" s="52" t="s">
        <v>38</v>
      </c>
      <c r="C24" s="378" t="b">
        <v>0</v>
      </c>
    </row>
    <row r="25" spans="1:3" x14ac:dyDescent="0.2">
      <c r="A25" s="51" t="s">
        <v>697</v>
      </c>
      <c r="B25" s="52" t="s">
        <v>40</v>
      </c>
      <c r="C25" s="378" t="b">
        <v>0</v>
      </c>
    </row>
    <row r="26" spans="1:3" x14ac:dyDescent="0.2">
      <c r="A26" s="51" t="s">
        <v>698</v>
      </c>
      <c r="B26" s="52" t="s">
        <v>699</v>
      </c>
      <c r="C26" s="378" t="b">
        <v>0</v>
      </c>
    </row>
    <row r="27" spans="1:3" ht="24" x14ac:dyDescent="0.2">
      <c r="A27" s="51" t="s">
        <v>700</v>
      </c>
      <c r="B27" s="52" t="s">
        <v>44</v>
      </c>
      <c r="C27" s="378" t="b">
        <v>0</v>
      </c>
    </row>
    <row r="28" spans="1:3" x14ac:dyDescent="0.2">
      <c r="A28" s="51" t="s">
        <v>701</v>
      </c>
      <c r="B28" s="52" t="s">
        <v>46</v>
      </c>
      <c r="C28" s="378" t="b">
        <v>0</v>
      </c>
    </row>
    <row r="29" spans="1:3" x14ac:dyDescent="0.2">
      <c r="A29" s="51" t="s">
        <v>702</v>
      </c>
      <c r="B29" s="52" t="s">
        <v>47</v>
      </c>
      <c r="C29" s="378" t="b">
        <v>0</v>
      </c>
    </row>
    <row r="30" spans="1:3" x14ac:dyDescent="0.2">
      <c r="A30" s="51" t="s">
        <v>703</v>
      </c>
      <c r="B30" s="52" t="s">
        <v>48</v>
      </c>
      <c r="C30" s="378" t="b">
        <v>0</v>
      </c>
    </row>
    <row r="31" spans="1:3" x14ac:dyDescent="0.2">
      <c r="A31" s="993"/>
      <c r="B31" s="54"/>
      <c r="C31" s="53"/>
    </row>
    <row r="32" spans="1:3" ht="24" x14ac:dyDescent="0.2">
      <c r="A32" s="51" t="s">
        <v>704</v>
      </c>
      <c r="B32" s="52" t="s">
        <v>49</v>
      </c>
      <c r="C32" s="378" t="b">
        <v>0</v>
      </c>
    </row>
    <row r="33" spans="1:3" x14ac:dyDescent="0.2">
      <c r="A33" s="51" t="s">
        <v>705</v>
      </c>
      <c r="B33" s="52" t="s">
        <v>51</v>
      </c>
      <c r="C33" s="378" t="b">
        <v>0</v>
      </c>
    </row>
    <row r="34" spans="1:3" x14ac:dyDescent="0.2">
      <c r="A34" s="51" t="s">
        <v>706</v>
      </c>
      <c r="B34" s="52" t="s">
        <v>52</v>
      </c>
      <c r="C34" s="378" t="b">
        <v>0</v>
      </c>
    </row>
    <row r="35" spans="1:3" x14ac:dyDescent="0.2">
      <c r="A35" s="51" t="s">
        <v>707</v>
      </c>
      <c r="B35" s="52" t="s">
        <v>53</v>
      </c>
      <c r="C35" s="378" t="b">
        <v>0</v>
      </c>
    </row>
    <row r="36" spans="1:3" x14ac:dyDescent="0.2">
      <c r="A36" s="51" t="s">
        <v>708</v>
      </c>
      <c r="B36" s="52" t="s">
        <v>54</v>
      </c>
      <c r="C36" s="378" t="b">
        <v>0</v>
      </c>
    </row>
    <row r="37" spans="1:3" x14ac:dyDescent="0.2">
      <c r="A37" s="51" t="s">
        <v>709</v>
      </c>
      <c r="B37" s="588" t="s">
        <v>55</v>
      </c>
      <c r="C37" s="378" t="b">
        <v>0</v>
      </c>
    </row>
    <row r="38" spans="1:3" x14ac:dyDescent="0.2">
      <c r="A38" s="51" t="s">
        <v>710</v>
      </c>
      <c r="B38" s="588" t="s">
        <v>57</v>
      </c>
      <c r="C38" s="378" t="b">
        <v>0</v>
      </c>
    </row>
    <row r="39" spans="1:3" x14ac:dyDescent="0.2">
      <c r="A39" s="993"/>
      <c r="B39" s="54"/>
      <c r="C39" s="53"/>
    </row>
    <row r="40" spans="1:3" ht="24" x14ac:dyDescent="0.2">
      <c r="A40" s="51" t="s">
        <v>60</v>
      </c>
      <c r="B40" s="52" t="s">
        <v>711</v>
      </c>
      <c r="C40" s="378" t="b">
        <v>0</v>
      </c>
    </row>
    <row r="41" spans="1:3" ht="24" x14ac:dyDescent="0.2">
      <c r="A41" s="51" t="s">
        <v>167</v>
      </c>
      <c r="B41" s="52" t="s">
        <v>712</v>
      </c>
      <c r="C41" s="378" t="b">
        <v>0</v>
      </c>
    </row>
    <row r="42" spans="1:3" ht="24" x14ac:dyDescent="0.2">
      <c r="A42" s="51" t="s">
        <v>170</v>
      </c>
      <c r="B42" s="52" t="s">
        <v>713</v>
      </c>
      <c r="C42" s="378" t="b">
        <v>0</v>
      </c>
    </row>
    <row r="43" spans="1:3" ht="24" x14ac:dyDescent="0.2">
      <c r="A43" s="51" t="s">
        <v>714</v>
      </c>
      <c r="B43" s="52" t="s">
        <v>715</v>
      </c>
      <c r="C43" s="378" t="b">
        <v>0</v>
      </c>
    </row>
    <row r="44" spans="1:3" x14ac:dyDescent="0.2">
      <c r="A44" s="993"/>
      <c r="B44" s="54"/>
      <c r="C44" s="53"/>
    </row>
    <row r="45" spans="1:3" x14ac:dyDescent="0.2">
      <c r="A45" s="51" t="s">
        <v>716</v>
      </c>
      <c r="B45" s="52" t="s">
        <v>717</v>
      </c>
      <c r="C45" s="378" t="b">
        <v>0</v>
      </c>
    </row>
    <row r="46" spans="1:3" x14ac:dyDescent="0.2">
      <c r="A46" s="51" t="s">
        <v>718</v>
      </c>
      <c r="B46" s="52" t="s">
        <v>74</v>
      </c>
      <c r="C46" s="378" t="b">
        <v>0</v>
      </c>
    </row>
    <row r="47" spans="1:3" x14ac:dyDescent="0.2">
      <c r="A47" s="51" t="s">
        <v>719</v>
      </c>
      <c r="B47" s="52" t="s">
        <v>720</v>
      </c>
      <c r="C47" s="378" t="b">
        <v>0</v>
      </c>
    </row>
    <row r="48" spans="1:3" x14ac:dyDescent="0.2">
      <c r="A48" s="51" t="s">
        <v>721</v>
      </c>
      <c r="B48" s="52" t="s">
        <v>78</v>
      </c>
      <c r="C48" s="378" t="b">
        <v>0</v>
      </c>
    </row>
    <row r="49" spans="1:3" x14ac:dyDescent="0.2">
      <c r="A49" s="51" t="s">
        <v>722</v>
      </c>
      <c r="B49" s="52" t="s">
        <v>80</v>
      </c>
      <c r="C49" s="378" t="b">
        <v>0</v>
      </c>
    </row>
    <row r="50" spans="1:3" x14ac:dyDescent="0.2">
      <c r="A50" s="993"/>
      <c r="B50" s="54"/>
      <c r="C50" s="53"/>
    </row>
    <row r="51" spans="1:3" ht="24" x14ac:dyDescent="0.2">
      <c r="A51" s="51" t="s">
        <v>172</v>
      </c>
      <c r="B51" s="52" t="s">
        <v>723</v>
      </c>
      <c r="C51" s="378" t="b">
        <v>0</v>
      </c>
    </row>
    <row r="52" spans="1:3" ht="24" x14ac:dyDescent="0.2">
      <c r="A52" s="51" t="s">
        <v>724</v>
      </c>
      <c r="B52" s="52" t="s">
        <v>725</v>
      </c>
      <c r="C52" s="378" t="b">
        <v>0</v>
      </c>
    </row>
    <row r="53" spans="1:3" x14ac:dyDescent="0.2">
      <c r="A53" s="51" t="s">
        <v>92</v>
      </c>
      <c r="B53" s="52" t="s">
        <v>91</v>
      </c>
      <c r="C53" s="378" t="b">
        <v>0</v>
      </c>
    </row>
    <row r="54" spans="1:3" x14ac:dyDescent="0.2">
      <c r="A54" s="993"/>
      <c r="B54" s="54"/>
      <c r="C54" s="53"/>
    </row>
    <row r="55" spans="1:3" x14ac:dyDescent="0.2">
      <c r="A55" s="51" t="s">
        <v>726</v>
      </c>
      <c r="B55" s="52" t="s">
        <v>93</v>
      </c>
      <c r="C55" s="378" t="b">
        <v>0</v>
      </c>
    </row>
    <row r="56" spans="1:3" ht="24" x14ac:dyDescent="0.2">
      <c r="A56" s="51" t="s">
        <v>727</v>
      </c>
      <c r="B56" s="52" t="s">
        <v>95</v>
      </c>
      <c r="C56" s="378" t="b">
        <v>0</v>
      </c>
    </row>
    <row r="57" spans="1:3" x14ac:dyDescent="0.2">
      <c r="A57" s="51" t="s">
        <v>728</v>
      </c>
      <c r="B57" s="52" t="s">
        <v>96</v>
      </c>
      <c r="C57" s="378" t="b">
        <v>0</v>
      </c>
    </row>
    <row r="58" spans="1:3" x14ac:dyDescent="0.2">
      <c r="A58" s="1092" t="s">
        <v>97</v>
      </c>
      <c r="B58" s="1093"/>
      <c r="C58" s="53"/>
    </row>
    <row r="59" spans="1:3" x14ac:dyDescent="0.2">
      <c r="A59" s="51" t="s">
        <v>173</v>
      </c>
      <c r="B59" s="585" t="s">
        <v>729</v>
      </c>
      <c r="C59" s="378" t="b">
        <v>0</v>
      </c>
    </row>
    <row r="60" spans="1:3" x14ac:dyDescent="0.2">
      <c r="A60" s="51" t="s">
        <v>730</v>
      </c>
      <c r="B60" s="585" t="s">
        <v>100</v>
      </c>
      <c r="C60" s="378" t="b">
        <v>0</v>
      </c>
    </row>
    <row r="61" spans="1:3" x14ac:dyDescent="0.2">
      <c r="A61" s="55" t="s">
        <v>174</v>
      </c>
      <c r="B61" s="586" t="s">
        <v>101</v>
      </c>
      <c r="C61" s="378" t="b">
        <v>0</v>
      </c>
    </row>
    <row r="62" spans="1:3" x14ac:dyDescent="0.2">
      <c r="A62" s="993"/>
      <c r="B62" s="587"/>
      <c r="C62" s="53"/>
    </row>
    <row r="63" spans="1:3" x14ac:dyDescent="0.2">
      <c r="A63" s="51" t="s">
        <v>731</v>
      </c>
      <c r="B63" s="588" t="s">
        <v>103</v>
      </c>
      <c r="C63" s="378" t="b">
        <v>0</v>
      </c>
    </row>
    <row r="64" spans="1:3" x14ac:dyDescent="0.2">
      <c r="A64" s="51" t="s">
        <v>175</v>
      </c>
      <c r="B64" s="588" t="s">
        <v>105</v>
      </c>
      <c r="C64" s="378" t="b">
        <v>0</v>
      </c>
    </row>
    <row r="65" spans="1:3" x14ac:dyDescent="0.2">
      <c r="A65" s="56"/>
      <c r="B65" s="589"/>
      <c r="C65" s="56"/>
    </row>
    <row r="66" spans="1:3" ht="24" x14ac:dyDescent="0.2">
      <c r="A66" s="51" t="s">
        <v>732</v>
      </c>
      <c r="B66" s="588" t="s">
        <v>106</v>
      </c>
      <c r="C66" s="378" t="b">
        <v>0</v>
      </c>
    </row>
    <row r="67" spans="1:3" x14ac:dyDescent="0.2">
      <c r="A67" s="56"/>
      <c r="B67" s="589"/>
      <c r="C67" s="56"/>
    </row>
    <row r="68" spans="1:3" ht="24" x14ac:dyDescent="0.2">
      <c r="A68" s="51" t="s">
        <v>733</v>
      </c>
      <c r="B68" s="588" t="s">
        <v>108</v>
      </c>
      <c r="C68" s="378" t="b">
        <v>0</v>
      </c>
    </row>
    <row r="69" spans="1:3" ht="24" x14ac:dyDescent="0.2">
      <c r="A69" s="57" t="s">
        <v>734</v>
      </c>
      <c r="B69" s="588" t="s">
        <v>111</v>
      </c>
      <c r="C69" s="378" t="b">
        <v>0</v>
      </c>
    </row>
    <row r="70" spans="1:3" x14ac:dyDescent="0.2">
      <c r="A70" s="993"/>
      <c r="B70" s="54"/>
      <c r="C70" s="53"/>
    </row>
    <row r="71" spans="1:3" x14ac:dyDescent="0.2">
      <c r="A71" s="51" t="s">
        <v>735</v>
      </c>
      <c r="B71" s="52" t="s">
        <v>113</v>
      </c>
      <c r="C71" s="378" t="b">
        <v>0</v>
      </c>
    </row>
    <row r="72" spans="1:3" x14ac:dyDescent="0.2">
      <c r="A72" s="993"/>
      <c r="B72" s="54"/>
      <c r="C72" s="53"/>
    </row>
    <row r="73" spans="1:3" x14ac:dyDescent="0.2">
      <c r="A73" s="51" t="s">
        <v>736</v>
      </c>
      <c r="B73" s="52" t="s">
        <v>130</v>
      </c>
      <c r="C73" s="378" t="b">
        <v>0</v>
      </c>
    </row>
    <row r="74" spans="1:3" x14ac:dyDescent="0.2">
      <c r="A74" s="993"/>
      <c r="B74" s="54"/>
      <c r="C74" s="53"/>
    </row>
    <row r="75" spans="1:3" x14ac:dyDescent="0.2">
      <c r="A75" s="51" t="s">
        <v>737</v>
      </c>
      <c r="B75" s="52" t="s">
        <v>132</v>
      </c>
      <c r="C75" s="378" t="b">
        <v>0</v>
      </c>
    </row>
    <row r="76" spans="1:3" x14ac:dyDescent="0.2">
      <c r="A76" s="51" t="s">
        <v>738</v>
      </c>
      <c r="B76" s="52" t="s">
        <v>134</v>
      </c>
      <c r="C76" s="378" t="b">
        <v>0</v>
      </c>
    </row>
    <row r="77" spans="1:3" ht="15" customHeight="1" x14ac:dyDescent="0.2">
      <c r="A77" s="993"/>
      <c r="B77" s="54"/>
      <c r="C77" s="53"/>
    </row>
    <row r="78" spans="1:3" x14ac:dyDescent="0.2">
      <c r="A78" s="51" t="s">
        <v>739</v>
      </c>
      <c r="B78" s="52" t="s">
        <v>115</v>
      </c>
      <c r="C78" s="378" t="b">
        <v>0</v>
      </c>
    </row>
  </sheetData>
  <mergeCells count="6">
    <mergeCell ref="A4:B4"/>
    <mergeCell ref="A6:C6"/>
    <mergeCell ref="A8:B8"/>
    <mergeCell ref="A13:B13"/>
    <mergeCell ref="A58:B58"/>
    <mergeCell ref="A5:B5"/>
  </mergeCells>
  <pageMargins left="0.7" right="0.7" top="0.75" bottom="0.75" header="0.3" footer="0.3"/>
  <pageSetup paperSize="9" scale="6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'Drop-Down'!$A$2:$A$12</xm:f>
          </x14:formula1>
          <xm:sqref>C4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H30"/>
  <sheetViews>
    <sheetView showGridLines="0" zoomScaleNormal="100" zoomScaleSheetLayoutView="100" workbookViewId="0">
      <selection activeCell="T401" sqref="D401:T401"/>
    </sheetView>
  </sheetViews>
  <sheetFormatPr defaultColWidth="9.28515625" defaultRowHeight="11.25" x14ac:dyDescent="0.2"/>
  <cols>
    <col min="1" max="1" width="3.85546875" style="30" customWidth="1"/>
    <col min="2" max="2" width="48.28515625" style="29" bestFit="1" customWidth="1"/>
    <col min="3" max="3" width="17.7109375" style="29" customWidth="1"/>
    <col min="4" max="4" width="5" style="29" customWidth="1"/>
    <col min="5" max="8" width="9.28515625" style="29"/>
    <col min="9" max="9" width="7.28515625" style="29" customWidth="1"/>
    <col min="10" max="16384" width="9.28515625" style="29"/>
  </cols>
  <sheetData>
    <row r="1" spans="1:7" s="25" customFormat="1" ht="10.15" customHeight="1" x14ac:dyDescent="0.2">
      <c r="A1" s="389" t="s">
        <v>740</v>
      </c>
      <c r="B1" s="389"/>
      <c r="C1" s="394"/>
    </row>
    <row r="2" spans="1:7" s="25" customFormat="1" ht="10.15" hidden="1" customHeight="1" x14ac:dyDescent="0.2">
      <c r="A2" s="389"/>
      <c r="B2" s="389"/>
      <c r="C2" s="394"/>
    </row>
    <row r="3" spans="1:7" s="25" customFormat="1" ht="10.15" hidden="1" customHeight="1" x14ac:dyDescent="0.2">
      <c r="A3" s="389"/>
      <c r="B3" s="389"/>
      <c r="C3" s="394"/>
    </row>
    <row r="4" spans="1:7" s="25" customFormat="1" ht="8.25" hidden="1" customHeight="1" x14ac:dyDescent="0.2">
      <c r="A4" s="389"/>
      <c r="B4" s="389"/>
      <c r="C4" s="394"/>
    </row>
    <row r="5" spans="1:7" ht="12.95" customHeight="1" x14ac:dyDescent="0.2">
      <c r="A5" s="395"/>
      <c r="B5" s="391"/>
      <c r="C5" s="408" t="s">
        <v>741</v>
      </c>
      <c r="E5" s="30"/>
      <c r="F5" s="30"/>
    </row>
    <row r="6" spans="1:7" x14ac:dyDescent="0.2">
      <c r="A6" s="397" t="s">
        <v>742</v>
      </c>
      <c r="B6" s="396"/>
      <c r="C6" s="396"/>
      <c r="D6" s="35"/>
      <c r="E6" s="36"/>
      <c r="G6" s="37"/>
    </row>
    <row r="7" spans="1:7" x14ac:dyDescent="0.2">
      <c r="A7" s="395"/>
      <c r="B7" s="396"/>
      <c r="C7" s="396"/>
      <c r="G7" s="38"/>
    </row>
    <row r="8" spans="1:7" ht="12" x14ac:dyDescent="0.2">
      <c r="A8" s="398">
        <v>1</v>
      </c>
      <c r="B8" s="393" t="s">
        <v>743</v>
      </c>
      <c r="C8" s="795"/>
      <c r="D8" s="40"/>
      <c r="G8" s="37"/>
    </row>
    <row r="9" spans="1:7" ht="12" x14ac:dyDescent="0.2">
      <c r="A9" s="398">
        <v>2</v>
      </c>
      <c r="B9" s="393" t="s">
        <v>206</v>
      </c>
      <c r="C9" s="795"/>
      <c r="D9" s="41"/>
      <c r="G9" s="37"/>
    </row>
    <row r="10" spans="1:7" ht="12" x14ac:dyDescent="0.2">
      <c r="A10" s="398">
        <v>3</v>
      </c>
      <c r="B10" s="393" t="s">
        <v>219</v>
      </c>
      <c r="C10" s="795"/>
      <c r="D10" s="41"/>
      <c r="G10" s="37"/>
    </row>
    <row r="11" spans="1:7" ht="12" x14ac:dyDescent="0.2">
      <c r="A11" s="398">
        <v>4</v>
      </c>
      <c r="B11" s="393" t="s">
        <v>744</v>
      </c>
      <c r="C11" s="795"/>
      <c r="D11" s="41"/>
      <c r="G11" s="37"/>
    </row>
    <row r="12" spans="1:7" ht="12" x14ac:dyDescent="0.2">
      <c r="A12" s="398">
        <v>5</v>
      </c>
      <c r="B12" s="393" t="s">
        <v>745</v>
      </c>
      <c r="C12" s="795"/>
      <c r="D12" s="41"/>
      <c r="G12" s="42"/>
    </row>
    <row r="13" spans="1:7" ht="12" x14ac:dyDescent="0.2">
      <c r="A13" s="398">
        <v>6</v>
      </c>
      <c r="B13" s="393" t="s">
        <v>247</v>
      </c>
      <c r="C13" s="795"/>
      <c r="D13" s="41"/>
      <c r="G13" s="42"/>
    </row>
    <row r="14" spans="1:7" s="43" customFormat="1" ht="12.6" customHeight="1" x14ac:dyDescent="0.2">
      <c r="A14" s="398">
        <v>7</v>
      </c>
      <c r="B14" s="393" t="s">
        <v>252</v>
      </c>
      <c r="C14" s="795"/>
      <c r="G14" s="29"/>
    </row>
    <row r="15" spans="1:7" s="43" customFormat="1" ht="12" x14ac:dyDescent="0.2">
      <c r="A15" s="398">
        <v>8</v>
      </c>
      <c r="B15" s="393" t="s">
        <v>257</v>
      </c>
      <c r="C15" s="795"/>
      <c r="G15" s="29"/>
    </row>
    <row r="16" spans="1:7" ht="12" x14ac:dyDescent="0.2">
      <c r="A16" s="398">
        <v>9</v>
      </c>
      <c r="B16" s="393" t="s">
        <v>260</v>
      </c>
      <c r="C16" s="795"/>
    </row>
    <row r="17" spans="1:8" ht="12" x14ac:dyDescent="0.2">
      <c r="A17" s="398">
        <v>10</v>
      </c>
      <c r="B17" s="393" t="s">
        <v>264</v>
      </c>
      <c r="C17" s="795"/>
    </row>
    <row r="18" spans="1:8" ht="12" x14ac:dyDescent="0.2">
      <c r="A18" s="398">
        <v>11</v>
      </c>
      <c r="B18" s="393" t="s">
        <v>268</v>
      </c>
      <c r="C18" s="795"/>
    </row>
    <row r="19" spans="1:8" ht="12" x14ac:dyDescent="0.2">
      <c r="A19" s="399">
        <v>12</v>
      </c>
      <c r="B19" s="400" t="s">
        <v>271</v>
      </c>
      <c r="C19" s="796">
        <f>SUM(C20:C27)</f>
        <v>0</v>
      </c>
      <c r="D19" s="41"/>
      <c r="H19" s="42"/>
    </row>
    <row r="20" spans="1:8" ht="12" x14ac:dyDescent="0.2">
      <c r="A20" s="398" t="s">
        <v>746</v>
      </c>
      <c r="B20" s="401" t="s">
        <v>747</v>
      </c>
      <c r="C20" s="795"/>
      <c r="D20" s="41"/>
      <c r="G20" s="37"/>
    </row>
    <row r="21" spans="1:8" ht="12" x14ac:dyDescent="0.2">
      <c r="A21" s="398" t="s">
        <v>748</v>
      </c>
      <c r="B21" s="401" t="s">
        <v>749</v>
      </c>
      <c r="C21" s="795"/>
      <c r="D21" s="41"/>
      <c r="G21" s="37"/>
    </row>
    <row r="22" spans="1:8" ht="12" x14ac:dyDescent="0.2">
      <c r="A22" s="398" t="s">
        <v>750</v>
      </c>
      <c r="B22" s="401" t="s">
        <v>751</v>
      </c>
      <c r="C22" s="795"/>
      <c r="G22" s="37"/>
    </row>
    <row r="23" spans="1:8" ht="12" x14ac:dyDescent="0.2">
      <c r="A23" s="398" t="s">
        <v>752</v>
      </c>
      <c r="B23" s="401" t="s">
        <v>753</v>
      </c>
      <c r="C23" s="795"/>
      <c r="G23" s="37"/>
    </row>
    <row r="24" spans="1:8" ht="12" x14ac:dyDescent="0.2">
      <c r="A24" s="398" t="s">
        <v>754</v>
      </c>
      <c r="B24" s="401" t="s">
        <v>755</v>
      </c>
      <c r="C24" s="795"/>
      <c r="G24" s="37"/>
    </row>
    <row r="25" spans="1:8" ht="12" x14ac:dyDescent="0.2">
      <c r="A25" s="398" t="s">
        <v>756</v>
      </c>
      <c r="B25" s="401" t="s">
        <v>757</v>
      </c>
      <c r="C25" s="795"/>
      <c r="G25" s="37"/>
    </row>
    <row r="26" spans="1:8" ht="12" x14ac:dyDescent="0.2">
      <c r="A26" s="398" t="s">
        <v>758</v>
      </c>
      <c r="B26" s="402" t="s">
        <v>759</v>
      </c>
      <c r="C26" s="795"/>
      <c r="D26" s="41"/>
      <c r="G26" s="37"/>
    </row>
    <row r="27" spans="1:8" s="46" customFormat="1" ht="12" x14ac:dyDescent="0.2">
      <c r="A27" s="398" t="s">
        <v>760</v>
      </c>
      <c r="B27" s="401" t="s">
        <v>761</v>
      </c>
      <c r="C27" s="795"/>
      <c r="D27" s="45"/>
      <c r="G27" s="47"/>
    </row>
    <row r="28" spans="1:8" ht="12" x14ac:dyDescent="0.2">
      <c r="A28" s="398">
        <v>13</v>
      </c>
      <c r="B28" s="403" t="s">
        <v>274</v>
      </c>
      <c r="C28" s="795"/>
      <c r="D28" s="41"/>
    </row>
    <row r="29" spans="1:8" ht="12" x14ac:dyDescent="0.2">
      <c r="A29" s="399"/>
      <c r="B29" s="404" t="s">
        <v>762</v>
      </c>
      <c r="C29" s="796">
        <f>SUM(C8:C18)+C19+C28</f>
        <v>0</v>
      </c>
      <c r="D29" s="41"/>
    </row>
    <row r="30" spans="1:8" ht="10.9" customHeight="1" x14ac:dyDescent="0.2">
      <c r="B30" s="49"/>
    </row>
  </sheetData>
  <sheetProtection selectLockedCells="1" selectUnlockedCells="1"/>
  <printOptions horizontalCentered="1"/>
  <pageMargins left="0.19685039370078741" right="0.19685039370078741" top="0.59055118110236227" bottom="0.19685039370078741" header="0" footer="0"/>
  <pageSetup paperSize="9" scale="9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dimension ref="A1:N41"/>
  <sheetViews>
    <sheetView showGridLines="0" view="pageBreakPreview" zoomScaleNormal="100" zoomScaleSheetLayoutView="100" workbookViewId="0">
      <selection activeCell="T401" sqref="D401:T401"/>
    </sheetView>
  </sheetViews>
  <sheetFormatPr defaultColWidth="9.28515625" defaultRowHeight="11.25" x14ac:dyDescent="0.2"/>
  <cols>
    <col min="1" max="1" width="4" style="30" customWidth="1"/>
    <col min="2" max="2" width="48.140625" style="29" customWidth="1"/>
    <col min="3" max="3" width="20.5703125" style="29" bestFit="1" customWidth="1"/>
    <col min="4" max="4" width="5.5703125" style="29" customWidth="1"/>
    <col min="5" max="5" width="2.7109375" style="29" customWidth="1"/>
    <col min="6" max="6" width="15.28515625" style="29" customWidth="1"/>
    <col min="7" max="16384" width="9.28515625" style="29"/>
  </cols>
  <sheetData>
    <row r="1" spans="1:6" s="25" customFormat="1" x14ac:dyDescent="0.2">
      <c r="A1" s="382" t="s">
        <v>740</v>
      </c>
      <c r="B1" s="382"/>
      <c r="C1" s="383"/>
    </row>
    <row r="2" spans="1:6" s="25" customFormat="1" hidden="1" x14ac:dyDescent="0.2">
      <c r="A2" s="382"/>
      <c r="B2" s="382"/>
      <c r="C2" s="383"/>
    </row>
    <row r="3" spans="1:6" s="25" customFormat="1" hidden="1" x14ac:dyDescent="0.2">
      <c r="A3" s="382"/>
      <c r="B3" s="382"/>
      <c r="C3" s="383"/>
    </row>
    <row r="4" spans="1:6" s="25" customFormat="1" hidden="1" x14ac:dyDescent="0.2">
      <c r="A4" s="382"/>
      <c r="B4" s="382"/>
      <c r="C4" s="383"/>
    </row>
    <row r="5" spans="1:6" x14ac:dyDescent="0.2">
      <c r="A5" s="384"/>
      <c r="B5" s="385"/>
      <c r="C5" s="483" t="s">
        <v>741</v>
      </c>
      <c r="E5" s="30"/>
    </row>
    <row r="6" spans="1:6" x14ac:dyDescent="0.2">
      <c r="A6" s="386" t="s">
        <v>763</v>
      </c>
      <c r="B6" s="387"/>
      <c r="C6" s="387"/>
      <c r="D6" s="35"/>
    </row>
    <row r="7" spans="1:6" x14ac:dyDescent="0.2">
      <c r="A7" s="386"/>
      <c r="B7" s="387"/>
      <c r="C7" s="388"/>
    </row>
    <row r="8" spans="1:6" ht="12" x14ac:dyDescent="0.2">
      <c r="A8" s="60">
        <v>14</v>
      </c>
      <c r="B8" s="39" t="s">
        <v>187</v>
      </c>
      <c r="C8" s="797"/>
      <c r="F8" s="37"/>
    </row>
    <row r="9" spans="1:6" ht="12" x14ac:dyDescent="0.2">
      <c r="A9" s="60">
        <v>15</v>
      </c>
      <c r="B9" s="39" t="s">
        <v>203</v>
      </c>
      <c r="C9" s="797"/>
      <c r="F9" s="37"/>
    </row>
    <row r="10" spans="1:6" ht="12" x14ac:dyDescent="0.2">
      <c r="A10" s="60">
        <v>16</v>
      </c>
      <c r="B10" s="39" t="s">
        <v>216</v>
      </c>
      <c r="C10" s="797"/>
      <c r="F10" s="37"/>
    </row>
    <row r="11" spans="1:6" ht="12" x14ac:dyDescent="0.2">
      <c r="A11" s="60">
        <v>17</v>
      </c>
      <c r="B11" s="39" t="s">
        <v>302</v>
      </c>
      <c r="C11" s="797"/>
      <c r="F11" s="37"/>
    </row>
    <row r="12" spans="1:6" ht="12" x14ac:dyDescent="0.2">
      <c r="A12" s="60">
        <v>18</v>
      </c>
      <c r="B12" s="39" t="s">
        <v>764</v>
      </c>
      <c r="C12" s="797"/>
      <c r="F12" s="37"/>
    </row>
    <row r="13" spans="1:6" ht="12" x14ac:dyDescent="0.2">
      <c r="A13" s="62">
        <v>19</v>
      </c>
      <c r="B13" s="48" t="s">
        <v>745</v>
      </c>
      <c r="C13" s="798">
        <f>SUM(C14:C16)</f>
        <v>0</v>
      </c>
      <c r="F13" s="37"/>
    </row>
    <row r="14" spans="1:6" ht="12" x14ac:dyDescent="0.2">
      <c r="A14" s="60" t="s">
        <v>746</v>
      </c>
      <c r="B14" s="64" t="s">
        <v>765</v>
      </c>
      <c r="C14" s="799"/>
      <c r="F14" s="37"/>
    </row>
    <row r="15" spans="1:6" ht="12" x14ac:dyDescent="0.2">
      <c r="A15" s="60" t="s">
        <v>766</v>
      </c>
      <c r="B15" s="64" t="s">
        <v>767</v>
      </c>
      <c r="C15" s="799"/>
      <c r="F15" s="37"/>
    </row>
    <row r="16" spans="1:6" ht="12" x14ac:dyDescent="0.2">
      <c r="A16" s="60" t="s">
        <v>750</v>
      </c>
      <c r="B16" s="64" t="s">
        <v>761</v>
      </c>
      <c r="C16" s="799"/>
      <c r="F16" s="37"/>
    </row>
    <row r="17" spans="1:6" ht="12" x14ac:dyDescent="0.2">
      <c r="A17" s="60">
        <v>20</v>
      </c>
      <c r="B17" s="39" t="s">
        <v>311</v>
      </c>
      <c r="C17" s="799"/>
      <c r="F17" s="65"/>
    </row>
    <row r="18" spans="1:6" ht="12" x14ac:dyDescent="0.2">
      <c r="A18" s="62">
        <v>21</v>
      </c>
      <c r="B18" s="48" t="s">
        <v>314</v>
      </c>
      <c r="C18" s="798">
        <f>SUM(C19:C25)</f>
        <v>0</v>
      </c>
      <c r="F18" s="66"/>
    </row>
    <row r="19" spans="1:6" ht="12" x14ac:dyDescent="0.2">
      <c r="A19" s="60" t="s">
        <v>746</v>
      </c>
      <c r="B19" s="64" t="s">
        <v>768</v>
      </c>
      <c r="C19" s="799"/>
      <c r="F19" s="67"/>
    </row>
    <row r="20" spans="1:6" ht="12" x14ac:dyDescent="0.2">
      <c r="A20" s="60" t="s">
        <v>748</v>
      </c>
      <c r="B20" s="64" t="s">
        <v>769</v>
      </c>
      <c r="C20" s="799"/>
      <c r="F20" s="68"/>
    </row>
    <row r="21" spans="1:6" ht="12" x14ac:dyDescent="0.2">
      <c r="A21" s="60" t="s">
        <v>750</v>
      </c>
      <c r="B21" s="64" t="s">
        <v>770</v>
      </c>
      <c r="C21" s="799"/>
      <c r="F21" s="68"/>
    </row>
    <row r="22" spans="1:6" ht="12" x14ac:dyDescent="0.2">
      <c r="A22" s="60" t="s">
        <v>752</v>
      </c>
      <c r="B22" s="64" t="s">
        <v>771</v>
      </c>
      <c r="C22" s="799"/>
    </row>
    <row r="23" spans="1:6" ht="12" x14ac:dyDescent="0.2">
      <c r="A23" s="60" t="s">
        <v>754</v>
      </c>
      <c r="B23" s="64" t="s">
        <v>772</v>
      </c>
      <c r="C23" s="799"/>
    </row>
    <row r="24" spans="1:6" ht="19.5" customHeight="1" x14ac:dyDescent="0.2">
      <c r="A24" s="60" t="s">
        <v>756</v>
      </c>
      <c r="B24" s="64" t="s">
        <v>1697</v>
      </c>
      <c r="C24" s="799"/>
    </row>
    <row r="25" spans="1:6" ht="12" x14ac:dyDescent="0.2">
      <c r="A25" s="60" t="s">
        <v>758</v>
      </c>
      <c r="B25" s="64" t="s">
        <v>761</v>
      </c>
      <c r="C25" s="799"/>
      <c r="F25" s="80"/>
    </row>
    <row r="26" spans="1:6" ht="18" customHeight="1" x14ac:dyDescent="0.2">
      <c r="A26" s="60">
        <v>22</v>
      </c>
      <c r="B26" s="39" t="s">
        <v>317</v>
      </c>
      <c r="C26" s="799"/>
      <c r="F26" s="37"/>
    </row>
    <row r="27" spans="1:6" ht="12" x14ac:dyDescent="0.2">
      <c r="A27" s="48"/>
      <c r="B27" s="48" t="s">
        <v>773</v>
      </c>
      <c r="C27" s="798">
        <f>SUM(C8:C12)+C13+C17+C18+C26</f>
        <v>0</v>
      </c>
      <c r="F27" s="37"/>
    </row>
    <row r="28" spans="1:6" ht="12" x14ac:dyDescent="0.2">
      <c r="A28" s="60" t="s">
        <v>774</v>
      </c>
      <c r="B28" s="39"/>
      <c r="C28" s="800"/>
      <c r="D28" s="37"/>
      <c r="F28" s="80"/>
    </row>
    <row r="29" spans="1:6" ht="12" x14ac:dyDescent="0.2">
      <c r="A29" s="60">
        <v>23</v>
      </c>
      <c r="B29" s="39" t="s">
        <v>775</v>
      </c>
      <c r="C29" s="799"/>
      <c r="F29" s="69"/>
    </row>
    <row r="30" spans="1:6" ht="12" x14ac:dyDescent="0.2">
      <c r="A30" s="60"/>
      <c r="B30" s="39" t="s">
        <v>776</v>
      </c>
      <c r="C30" s="799"/>
    </row>
    <row r="31" spans="1:6" ht="12" x14ac:dyDescent="0.2">
      <c r="A31" s="60">
        <v>24</v>
      </c>
      <c r="B31" s="39" t="s">
        <v>777</v>
      </c>
      <c r="C31" s="799"/>
    </row>
    <row r="32" spans="1:6" ht="12" x14ac:dyDescent="0.2">
      <c r="A32" s="62">
        <v>25</v>
      </c>
      <c r="B32" s="48" t="s">
        <v>778</v>
      </c>
      <c r="C32" s="798">
        <f>SUM(C33:C34)</f>
        <v>0</v>
      </c>
    </row>
    <row r="33" spans="1:14" ht="12" x14ac:dyDescent="0.2">
      <c r="A33" s="60" t="s">
        <v>746</v>
      </c>
      <c r="B33" s="39" t="s">
        <v>779</v>
      </c>
      <c r="C33" s="799"/>
    </row>
    <row r="34" spans="1:14" ht="12" x14ac:dyDescent="0.2">
      <c r="A34" s="60" t="s">
        <v>748</v>
      </c>
      <c r="B34" s="39" t="s">
        <v>780</v>
      </c>
      <c r="C34" s="799"/>
    </row>
    <row r="35" spans="1:14" ht="12" x14ac:dyDescent="0.2">
      <c r="A35" s="60">
        <v>26</v>
      </c>
      <c r="B35" s="39" t="s">
        <v>781</v>
      </c>
      <c r="C35" s="799"/>
      <c r="E35" s="46"/>
      <c r="F35" s="46"/>
      <c r="G35" s="46"/>
      <c r="H35" s="46"/>
      <c r="I35" s="46"/>
      <c r="J35" s="46"/>
      <c r="K35" s="46"/>
      <c r="L35" s="46"/>
      <c r="M35" s="46"/>
      <c r="N35" s="46"/>
    </row>
    <row r="36" spans="1:14" ht="12" x14ac:dyDescent="0.2">
      <c r="A36" s="48"/>
      <c r="B36" s="48" t="s">
        <v>782</v>
      </c>
      <c r="C36" s="798">
        <f>SUM(C29+C31+C32+C35)</f>
        <v>0</v>
      </c>
    </row>
    <row r="37" spans="1:14" x14ac:dyDescent="0.2">
      <c r="B37" s="70"/>
    </row>
    <row r="38" spans="1:14" s="71" customFormat="1" ht="27" customHeight="1" x14ac:dyDescent="0.2"/>
    <row r="39" spans="1:14" s="71" customFormat="1" ht="27.75" customHeight="1" x14ac:dyDescent="0.2"/>
    <row r="40" spans="1:14" s="71" customFormat="1" ht="14.25" x14ac:dyDescent="0.2"/>
    <row r="41" spans="1:14" x14ac:dyDescent="0.2">
      <c r="A41" s="29"/>
    </row>
  </sheetData>
  <sheetProtection selectLockedCells="1" selectUnlockedCells="1"/>
  <printOptions horizontalCentered="1"/>
  <pageMargins left="0.19685039370078741" right="0.19685039370078741" top="0.59055118110236227" bottom="0.19685039370078741" header="0" footer="0"/>
  <pageSetup paperSize="9" scale="90" orientation="portrait" r:id="rId1"/>
  <colBreaks count="1" manualBreakCount="1">
    <brk id="3"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9"/>
  <dimension ref="A1:J59"/>
  <sheetViews>
    <sheetView showGridLines="0" zoomScaleNormal="100" zoomScaleSheetLayoutView="100" workbookViewId="0">
      <pane ySplit="7" topLeftCell="A8" activePane="bottomLeft" state="frozen"/>
      <selection activeCell="T401" sqref="D401:T401"/>
      <selection pane="bottomLeft" activeCell="T401" sqref="D401:T401"/>
    </sheetView>
  </sheetViews>
  <sheetFormatPr defaultColWidth="9.28515625" defaultRowHeight="11.25" x14ac:dyDescent="0.2"/>
  <cols>
    <col min="1" max="1" width="6.28515625" style="29" customWidth="1"/>
    <col min="2" max="2" width="64.85546875" style="29" bestFit="1" customWidth="1"/>
    <col min="3" max="3" width="12.7109375" style="29" customWidth="1"/>
    <col min="4" max="4" width="18" style="29" customWidth="1"/>
    <col min="5" max="5" width="22.28515625" style="29" customWidth="1"/>
    <col min="6" max="6" width="16.28515625" style="29" customWidth="1"/>
    <col min="7" max="8" width="14.85546875" style="29" customWidth="1"/>
    <col min="9" max="9" width="17.85546875" style="29" customWidth="1"/>
    <col min="10" max="10" width="18.28515625" style="29" customWidth="1"/>
    <col min="11" max="16384" width="9.28515625" style="29"/>
  </cols>
  <sheetData>
    <row r="1" spans="1:10" s="25" customFormat="1" x14ac:dyDescent="0.2">
      <c r="A1" s="389" t="s">
        <v>20</v>
      </c>
      <c r="B1" s="390"/>
      <c r="C1" s="390"/>
      <c r="D1" s="405"/>
      <c r="E1" s="405"/>
      <c r="F1" s="405"/>
      <c r="G1" s="405"/>
      <c r="H1" s="405"/>
      <c r="I1" s="406"/>
      <c r="J1" s="407"/>
    </row>
    <row r="2" spans="1:10" s="25" customFormat="1" x14ac:dyDescent="0.2">
      <c r="A2" s="389"/>
      <c r="B2" s="389"/>
      <c r="C2" s="389"/>
      <c r="D2" s="389"/>
      <c r="E2" s="389"/>
      <c r="F2" s="389"/>
      <c r="G2" s="389"/>
      <c r="H2" s="389"/>
      <c r="I2" s="394"/>
      <c r="J2" s="407"/>
    </row>
    <row r="3" spans="1:10" s="25" customFormat="1" x14ac:dyDescent="0.2">
      <c r="A3" s="391"/>
      <c r="B3" s="391"/>
      <c r="C3" s="391"/>
      <c r="D3" s="391"/>
      <c r="E3" s="391"/>
      <c r="F3" s="391"/>
      <c r="G3" s="391"/>
      <c r="H3" s="391"/>
      <c r="I3" s="391"/>
      <c r="J3" s="604" t="s">
        <v>741</v>
      </c>
    </row>
    <row r="4" spans="1:10" s="25" customFormat="1" x14ac:dyDescent="0.2">
      <c r="A4" s="391"/>
      <c r="B4" s="391"/>
      <c r="C4" s="391"/>
      <c r="D4" s="391"/>
      <c r="E4" s="391"/>
      <c r="F4" s="391"/>
      <c r="G4" s="391"/>
      <c r="H4" s="391"/>
      <c r="I4" s="391"/>
      <c r="J4" s="391"/>
    </row>
    <row r="5" spans="1:10" s="25" customFormat="1" x14ac:dyDescent="0.2">
      <c r="A5" s="391"/>
      <c r="B5" s="391"/>
      <c r="C5" s="391"/>
      <c r="D5" s="391"/>
      <c r="E5" s="391"/>
      <c r="F5" s="391"/>
      <c r="G5" s="391"/>
      <c r="H5" s="391"/>
      <c r="I5" s="391"/>
      <c r="J5" s="391"/>
    </row>
    <row r="6" spans="1:10" ht="12" x14ac:dyDescent="0.2">
      <c r="A6" s="408" t="s">
        <v>783</v>
      </c>
      <c r="B6" s="409"/>
      <c r="C6" s="409"/>
      <c r="D6" s="409"/>
      <c r="E6" s="409"/>
      <c r="F6" s="409"/>
      <c r="G6" s="409"/>
      <c r="H6" s="409"/>
      <c r="I6" s="409"/>
      <c r="J6" s="409"/>
    </row>
    <row r="7" spans="1:10" ht="42.75" customHeight="1" x14ac:dyDescent="0.2">
      <c r="A7" s="410"/>
      <c r="B7" s="410"/>
      <c r="C7" s="411" t="s">
        <v>784</v>
      </c>
      <c r="D7" s="411" t="s">
        <v>190</v>
      </c>
      <c r="E7" s="411" t="s">
        <v>785</v>
      </c>
      <c r="F7" s="411" t="s">
        <v>786</v>
      </c>
      <c r="G7" s="411" t="s">
        <v>215</v>
      </c>
      <c r="H7" s="411" t="s">
        <v>255</v>
      </c>
      <c r="I7" s="411" t="s">
        <v>787</v>
      </c>
      <c r="J7" s="411" t="s">
        <v>788</v>
      </c>
    </row>
    <row r="8" spans="1:10" ht="12" x14ac:dyDescent="0.2">
      <c r="A8" s="392">
        <v>1</v>
      </c>
      <c r="B8" s="393" t="s">
        <v>789</v>
      </c>
      <c r="C8" s="801"/>
      <c r="D8" s="802">
        <f>SUM(D18:D19)</f>
        <v>0</v>
      </c>
      <c r="E8" s="802">
        <f>SUM(E23:E27)</f>
        <v>0</v>
      </c>
      <c r="F8" s="803"/>
      <c r="G8" s="802">
        <f>SUM(G30:G36)</f>
        <v>0</v>
      </c>
      <c r="H8" s="802">
        <f>SUM(H39:H41)</f>
        <v>0</v>
      </c>
      <c r="I8" s="803"/>
      <c r="J8" s="802">
        <f>SUM(J44:J46)</f>
        <v>0</v>
      </c>
    </row>
    <row r="9" spans="1:10" ht="12" x14ac:dyDescent="0.2">
      <c r="A9" s="392">
        <v>2</v>
      </c>
      <c r="B9" s="393" t="s">
        <v>790</v>
      </c>
      <c r="C9" s="803"/>
      <c r="D9" s="803"/>
      <c r="E9" s="803"/>
      <c r="F9" s="803"/>
      <c r="G9" s="803"/>
      <c r="H9" s="801"/>
      <c r="I9" s="803"/>
      <c r="J9" s="803"/>
    </row>
    <row r="10" spans="1:10" ht="12" x14ac:dyDescent="0.2">
      <c r="A10" s="392">
        <v>3</v>
      </c>
      <c r="B10" s="393" t="s">
        <v>791</v>
      </c>
      <c r="C10" s="803"/>
      <c r="D10" s="803"/>
      <c r="E10" s="803"/>
      <c r="F10" s="803"/>
      <c r="G10" s="803"/>
      <c r="H10" s="803"/>
      <c r="I10" s="803"/>
      <c r="J10" s="803"/>
    </row>
    <row r="11" spans="1:10" ht="12" x14ac:dyDescent="0.2">
      <c r="A11" s="392">
        <v>4</v>
      </c>
      <c r="B11" s="393" t="s">
        <v>792</v>
      </c>
      <c r="C11" s="803"/>
      <c r="D11" s="803"/>
      <c r="E11" s="803"/>
      <c r="F11" s="803"/>
      <c r="G11" s="803"/>
      <c r="H11" s="803"/>
      <c r="I11" s="803"/>
      <c r="J11" s="803"/>
    </row>
    <row r="12" spans="1:10" ht="12" x14ac:dyDescent="0.2">
      <c r="A12" s="392">
        <v>5</v>
      </c>
      <c r="B12" s="393" t="s">
        <v>793</v>
      </c>
      <c r="C12" s="803"/>
      <c r="D12" s="803"/>
      <c r="E12" s="803"/>
      <c r="F12" s="803"/>
      <c r="G12" s="803"/>
      <c r="H12" s="803"/>
      <c r="I12" s="803"/>
      <c r="J12" s="803"/>
    </row>
    <row r="13" spans="1:10" ht="12" x14ac:dyDescent="0.2">
      <c r="A13" s="392">
        <v>6</v>
      </c>
      <c r="B13" s="393" t="s">
        <v>794</v>
      </c>
      <c r="C13" s="803"/>
      <c r="D13" s="803"/>
      <c r="E13" s="803"/>
      <c r="F13" s="803"/>
      <c r="G13" s="803"/>
      <c r="H13" s="803"/>
      <c r="I13" s="803"/>
      <c r="J13" s="803"/>
    </row>
    <row r="14" spans="1:10" ht="12" x14ac:dyDescent="0.2">
      <c r="A14" s="391"/>
      <c r="B14" s="391"/>
      <c r="C14" s="801"/>
      <c r="D14" s="802">
        <f>D8+D9-D10-D11-D12-D13</f>
        <v>0</v>
      </c>
      <c r="E14" s="802">
        <f t="shared" ref="E14:J14" si="0">E8+E9-E10-E11-E12-E13</f>
        <v>0</v>
      </c>
      <c r="F14" s="802">
        <f>F8+F9-F10-F11-F12-F13</f>
        <v>0</v>
      </c>
      <c r="G14" s="802">
        <f t="shared" si="0"/>
        <v>0</v>
      </c>
      <c r="H14" s="804">
        <f>H8-H10-H11-H12-H13</f>
        <v>0</v>
      </c>
      <c r="I14" s="802">
        <f t="shared" si="0"/>
        <v>0</v>
      </c>
      <c r="J14" s="802">
        <f t="shared" si="0"/>
        <v>0</v>
      </c>
    </row>
    <row r="15" spans="1:10" ht="12" x14ac:dyDescent="0.2">
      <c r="A15" s="412" t="s">
        <v>795</v>
      </c>
      <c r="B15" s="409"/>
      <c r="C15" s="801"/>
      <c r="D15" s="801"/>
      <c r="E15" s="801"/>
      <c r="F15" s="801"/>
      <c r="G15" s="801"/>
      <c r="H15" s="801"/>
      <c r="I15" s="801"/>
      <c r="J15" s="801"/>
    </row>
    <row r="16" spans="1:10" x14ac:dyDescent="0.2">
      <c r="A16" s="391"/>
      <c r="B16" s="391"/>
      <c r="C16" s="801"/>
      <c r="D16" s="801"/>
      <c r="E16" s="801"/>
      <c r="F16" s="801"/>
      <c r="G16" s="801"/>
      <c r="H16" s="801"/>
      <c r="I16" s="801"/>
      <c r="J16" s="801"/>
    </row>
    <row r="17" spans="1:10" ht="12" x14ac:dyDescent="0.2">
      <c r="A17" s="392"/>
      <c r="B17" s="393" t="s">
        <v>796</v>
      </c>
      <c r="C17" s="801"/>
      <c r="D17" s="801"/>
      <c r="E17" s="801"/>
      <c r="F17" s="801"/>
      <c r="G17" s="801"/>
      <c r="H17" s="801"/>
      <c r="I17" s="801"/>
      <c r="J17" s="801"/>
    </row>
    <row r="18" spans="1:10" ht="12" x14ac:dyDescent="0.2">
      <c r="A18" s="392">
        <v>1</v>
      </c>
      <c r="B18" s="393" t="s">
        <v>797</v>
      </c>
      <c r="C18" s="801"/>
      <c r="D18" s="805"/>
      <c r="E18" s="801"/>
      <c r="F18" s="801"/>
      <c r="G18" s="801"/>
      <c r="H18" s="801"/>
      <c r="I18" s="801"/>
      <c r="J18" s="801"/>
    </row>
    <row r="19" spans="1:10" ht="12" x14ac:dyDescent="0.2">
      <c r="A19" s="392">
        <v>2</v>
      </c>
      <c r="B19" s="393" t="s">
        <v>798</v>
      </c>
      <c r="C19" s="801"/>
      <c r="D19" s="805"/>
      <c r="E19" s="801"/>
      <c r="F19" s="801"/>
      <c r="G19" s="801"/>
      <c r="H19" s="801"/>
      <c r="I19" s="801"/>
      <c r="J19" s="801"/>
    </row>
    <row r="20" spans="1:10" ht="12" x14ac:dyDescent="0.2">
      <c r="A20" s="392" t="s">
        <v>746</v>
      </c>
      <c r="B20" s="393" t="s">
        <v>799</v>
      </c>
      <c r="C20" s="801"/>
      <c r="D20" s="805"/>
      <c r="E20" s="801"/>
      <c r="F20" s="801"/>
      <c r="G20" s="801"/>
      <c r="H20" s="801"/>
      <c r="I20" s="801"/>
      <c r="J20" s="801"/>
    </row>
    <row r="21" spans="1:10" x14ac:dyDescent="0.2">
      <c r="A21" s="391"/>
      <c r="B21" s="391"/>
      <c r="C21" s="801"/>
      <c r="D21" s="801"/>
      <c r="E21" s="801"/>
      <c r="F21" s="801"/>
      <c r="G21" s="801"/>
      <c r="H21" s="801"/>
      <c r="I21" s="801"/>
      <c r="J21" s="801"/>
    </row>
    <row r="22" spans="1:10" s="80" customFormat="1" ht="12" x14ac:dyDescent="0.2">
      <c r="A22" s="392"/>
      <c r="B22" s="393" t="s">
        <v>800</v>
      </c>
      <c r="C22" s="801"/>
      <c r="D22" s="801"/>
      <c r="E22" s="801"/>
      <c r="F22" s="801"/>
      <c r="G22" s="801"/>
      <c r="H22" s="801"/>
      <c r="I22" s="801"/>
      <c r="J22" s="801"/>
    </row>
    <row r="23" spans="1:10" s="80" customFormat="1" ht="12" x14ac:dyDescent="0.2">
      <c r="A23" s="392">
        <v>1</v>
      </c>
      <c r="B23" s="393" t="s">
        <v>744</v>
      </c>
      <c r="C23" s="801"/>
      <c r="D23" s="801"/>
      <c r="E23" s="805"/>
      <c r="F23" s="801"/>
      <c r="G23" s="801"/>
      <c r="H23" s="801"/>
      <c r="I23" s="801"/>
      <c r="J23" s="801"/>
    </row>
    <row r="24" spans="1:10" s="80" customFormat="1" ht="12" x14ac:dyDescent="0.2">
      <c r="A24" s="392">
        <v>2</v>
      </c>
      <c r="B24" s="393" t="s">
        <v>745</v>
      </c>
      <c r="C24" s="801"/>
      <c r="D24" s="801"/>
      <c r="E24" s="805"/>
      <c r="F24" s="801"/>
      <c r="G24" s="801"/>
      <c r="H24" s="801"/>
      <c r="I24" s="801"/>
      <c r="J24" s="801"/>
    </row>
    <row r="25" spans="1:10" s="80" customFormat="1" ht="12" x14ac:dyDescent="0.2">
      <c r="A25" s="392">
        <v>3</v>
      </c>
      <c r="B25" s="393" t="s">
        <v>247</v>
      </c>
      <c r="C25" s="801"/>
      <c r="D25" s="801"/>
      <c r="E25" s="805"/>
      <c r="F25" s="801"/>
      <c r="G25" s="801"/>
      <c r="H25" s="801"/>
      <c r="I25" s="801"/>
      <c r="J25" s="801"/>
    </row>
    <row r="26" spans="1:10" s="80" customFormat="1" ht="12" x14ac:dyDescent="0.2">
      <c r="A26" s="392">
        <v>4</v>
      </c>
      <c r="B26" s="393" t="s">
        <v>252</v>
      </c>
      <c r="C26" s="801"/>
      <c r="D26" s="801"/>
      <c r="E26" s="805"/>
      <c r="F26" s="801"/>
      <c r="G26" s="801"/>
      <c r="H26" s="801"/>
      <c r="I26" s="801"/>
      <c r="J26" s="801"/>
    </row>
    <row r="27" spans="1:10" s="80" customFormat="1" ht="12" x14ac:dyDescent="0.2">
      <c r="A27" s="392">
        <v>5</v>
      </c>
      <c r="B27" s="393" t="s">
        <v>332</v>
      </c>
      <c r="C27" s="801"/>
      <c r="D27" s="801"/>
      <c r="E27" s="805"/>
      <c r="F27" s="801"/>
      <c r="G27" s="801"/>
      <c r="H27" s="801"/>
      <c r="I27" s="801"/>
      <c r="J27" s="801"/>
    </row>
    <row r="28" spans="1:10" s="80" customFormat="1" ht="12" x14ac:dyDescent="0.2">
      <c r="A28" s="392"/>
      <c r="B28" s="393"/>
      <c r="C28" s="801"/>
      <c r="D28" s="801"/>
      <c r="E28" s="801"/>
      <c r="F28" s="801"/>
      <c r="G28" s="801"/>
      <c r="H28" s="801"/>
      <c r="I28" s="801"/>
      <c r="J28" s="801"/>
    </row>
    <row r="29" spans="1:10" ht="12" x14ac:dyDescent="0.2">
      <c r="A29" s="392"/>
      <c r="B29" s="393" t="s">
        <v>801</v>
      </c>
      <c r="C29" s="801"/>
      <c r="D29" s="801"/>
      <c r="E29" s="801"/>
      <c r="F29" s="801"/>
      <c r="G29" s="801"/>
      <c r="H29" s="801"/>
      <c r="I29" s="801"/>
      <c r="J29" s="801"/>
    </row>
    <row r="30" spans="1:10" ht="12" x14ac:dyDescent="0.2">
      <c r="A30" s="392">
        <v>1</v>
      </c>
      <c r="B30" s="393" t="s">
        <v>802</v>
      </c>
      <c r="C30" s="801"/>
      <c r="D30" s="801"/>
      <c r="E30" s="801"/>
      <c r="F30" s="801"/>
      <c r="G30" s="805"/>
      <c r="H30" s="801"/>
      <c r="I30" s="801"/>
      <c r="J30" s="801"/>
    </row>
    <row r="31" spans="1:10" ht="12" x14ac:dyDescent="0.2">
      <c r="A31" s="392">
        <v>2</v>
      </c>
      <c r="B31" s="393" t="s">
        <v>803</v>
      </c>
      <c r="C31" s="801"/>
      <c r="D31" s="801"/>
      <c r="E31" s="801"/>
      <c r="F31" s="801"/>
      <c r="G31" s="805"/>
      <c r="H31" s="801"/>
      <c r="I31" s="801"/>
      <c r="J31" s="801"/>
    </row>
    <row r="32" spans="1:10" ht="12" x14ac:dyDescent="0.2">
      <c r="A32" s="392">
        <v>3</v>
      </c>
      <c r="B32" s="393" t="s">
        <v>804</v>
      </c>
      <c r="C32" s="801"/>
      <c r="D32" s="801"/>
      <c r="E32" s="801"/>
      <c r="F32" s="801"/>
      <c r="G32" s="805"/>
      <c r="H32" s="801"/>
      <c r="I32" s="801"/>
      <c r="J32" s="801"/>
    </row>
    <row r="33" spans="1:10" ht="12" x14ac:dyDescent="0.2">
      <c r="A33" s="392">
        <v>4</v>
      </c>
      <c r="B33" s="393" t="s">
        <v>805</v>
      </c>
      <c r="C33" s="801"/>
      <c r="D33" s="801"/>
      <c r="E33" s="801"/>
      <c r="F33" s="801"/>
      <c r="G33" s="805"/>
      <c r="H33" s="801"/>
      <c r="I33" s="801"/>
      <c r="J33" s="801"/>
    </row>
    <row r="34" spans="1:10" ht="12" x14ac:dyDescent="0.2">
      <c r="A34" s="392">
        <v>5</v>
      </c>
      <c r="B34" s="393" t="s">
        <v>806</v>
      </c>
      <c r="C34" s="801"/>
      <c r="D34" s="801"/>
      <c r="E34" s="801"/>
      <c r="F34" s="801"/>
      <c r="G34" s="805"/>
      <c r="H34" s="801"/>
      <c r="I34" s="801"/>
      <c r="J34" s="801"/>
    </row>
    <row r="35" spans="1:10" ht="23.65" customHeight="1" x14ac:dyDescent="0.2">
      <c r="A35" s="392">
        <v>6</v>
      </c>
      <c r="B35" s="393" t="s">
        <v>807</v>
      </c>
      <c r="C35" s="801"/>
      <c r="D35" s="801"/>
      <c r="E35" s="801"/>
      <c r="F35" s="801"/>
      <c r="G35" s="805"/>
      <c r="H35" s="801"/>
      <c r="I35" s="801"/>
      <c r="J35" s="801"/>
    </row>
    <row r="36" spans="1:10" ht="12" x14ac:dyDescent="0.2">
      <c r="A36" s="392">
        <v>7</v>
      </c>
      <c r="B36" s="393" t="s">
        <v>808</v>
      </c>
      <c r="C36" s="801"/>
      <c r="D36" s="801"/>
      <c r="E36" s="801"/>
      <c r="F36" s="801"/>
      <c r="G36" s="805"/>
      <c r="H36" s="801"/>
      <c r="I36" s="801"/>
      <c r="J36" s="801"/>
    </row>
    <row r="37" spans="1:10" s="80" customFormat="1" ht="12" x14ac:dyDescent="0.2">
      <c r="A37" s="392"/>
      <c r="B37" s="393"/>
      <c r="C37" s="801"/>
      <c r="D37" s="801"/>
      <c r="E37" s="801"/>
      <c r="F37" s="801"/>
      <c r="G37" s="801"/>
      <c r="H37" s="801"/>
      <c r="I37" s="801"/>
      <c r="J37" s="801"/>
    </row>
    <row r="38" spans="1:10" ht="12" x14ac:dyDescent="0.2">
      <c r="A38" s="392"/>
      <c r="B38" s="393" t="s">
        <v>809</v>
      </c>
      <c r="C38" s="801"/>
      <c r="D38" s="801"/>
      <c r="E38" s="801"/>
      <c r="F38" s="801"/>
      <c r="G38" s="801"/>
      <c r="H38" s="801"/>
      <c r="I38" s="801"/>
      <c r="J38" s="801"/>
    </row>
    <row r="39" spans="1:10" ht="12" x14ac:dyDescent="0.2">
      <c r="A39" s="392">
        <v>1</v>
      </c>
      <c r="B39" s="393" t="s">
        <v>810</v>
      </c>
      <c r="C39" s="801"/>
      <c r="D39" s="801"/>
      <c r="E39" s="801"/>
      <c r="F39" s="801"/>
      <c r="G39" s="801"/>
      <c r="H39" s="805"/>
      <c r="I39" s="801"/>
      <c r="J39" s="801"/>
    </row>
    <row r="40" spans="1:10" ht="12" x14ac:dyDescent="0.2">
      <c r="A40" s="392">
        <v>2</v>
      </c>
      <c r="B40" s="393" t="s">
        <v>811</v>
      </c>
      <c r="C40" s="801"/>
      <c r="D40" s="801"/>
      <c r="E40" s="801"/>
      <c r="F40" s="801"/>
      <c r="G40" s="801"/>
      <c r="H40" s="805"/>
      <c r="I40" s="801"/>
      <c r="J40" s="801"/>
    </row>
    <row r="41" spans="1:10" ht="12" x14ac:dyDescent="0.2">
      <c r="A41" s="392">
        <v>3</v>
      </c>
      <c r="B41" s="393" t="s">
        <v>332</v>
      </c>
      <c r="C41" s="801"/>
      <c r="D41" s="801"/>
      <c r="E41" s="801"/>
      <c r="F41" s="801"/>
      <c r="G41" s="801"/>
      <c r="H41" s="805"/>
      <c r="I41" s="801"/>
      <c r="J41" s="801"/>
    </row>
    <row r="42" spans="1:10" ht="12" x14ac:dyDescent="0.2">
      <c r="A42" s="392"/>
      <c r="B42" s="393"/>
      <c r="C42" s="801"/>
      <c r="D42" s="801"/>
      <c r="E42" s="801"/>
      <c r="F42" s="801"/>
      <c r="G42" s="801"/>
      <c r="H42" s="801"/>
      <c r="I42" s="801"/>
      <c r="J42" s="801"/>
    </row>
    <row r="43" spans="1:10" ht="12" x14ac:dyDescent="0.2">
      <c r="A43" s="392"/>
      <c r="B43" s="393" t="s">
        <v>812</v>
      </c>
      <c r="C43" s="801"/>
      <c r="D43" s="801"/>
      <c r="E43" s="801"/>
      <c r="F43" s="801"/>
      <c r="G43" s="801"/>
      <c r="H43" s="801"/>
      <c r="I43" s="801"/>
      <c r="J43" s="801"/>
    </row>
    <row r="44" spans="1:10" ht="12" x14ac:dyDescent="0.2">
      <c r="A44" s="392">
        <v>1</v>
      </c>
      <c r="B44" s="393" t="s">
        <v>813</v>
      </c>
      <c r="C44" s="801"/>
      <c r="D44" s="801"/>
      <c r="E44" s="801"/>
      <c r="F44" s="801"/>
      <c r="G44" s="801"/>
      <c r="H44" s="801"/>
      <c r="I44" s="801"/>
      <c r="J44" s="806"/>
    </row>
    <row r="45" spans="1:10" ht="12" x14ac:dyDescent="0.2">
      <c r="A45" s="392">
        <v>2</v>
      </c>
      <c r="B45" s="393" t="s">
        <v>814</v>
      </c>
      <c r="C45" s="801"/>
      <c r="D45" s="801"/>
      <c r="E45" s="801"/>
      <c r="F45" s="801"/>
      <c r="G45" s="801"/>
      <c r="H45" s="801"/>
      <c r="I45" s="801"/>
      <c r="J45" s="806"/>
    </row>
    <row r="46" spans="1:10" ht="12" x14ac:dyDescent="0.2">
      <c r="A46" s="392">
        <v>3</v>
      </c>
      <c r="B46" s="393" t="s">
        <v>815</v>
      </c>
      <c r="C46" s="801"/>
      <c r="D46" s="801"/>
      <c r="E46" s="801"/>
      <c r="F46" s="801"/>
      <c r="G46" s="801"/>
      <c r="H46" s="801"/>
      <c r="I46" s="801"/>
      <c r="J46" s="806"/>
    </row>
    <row r="47" spans="1:10" x14ac:dyDescent="0.2">
      <c r="A47" s="391"/>
      <c r="B47" s="391"/>
      <c r="C47" s="801"/>
      <c r="D47" s="801"/>
      <c r="E47" s="801"/>
      <c r="F47" s="801"/>
      <c r="G47" s="801"/>
      <c r="H47" s="801"/>
      <c r="I47" s="801"/>
      <c r="J47" s="801"/>
    </row>
    <row r="48" spans="1:10" x14ac:dyDescent="0.2">
      <c r="A48" s="391"/>
      <c r="B48" s="391"/>
      <c r="C48" s="801"/>
      <c r="D48" s="801"/>
      <c r="E48" s="801"/>
      <c r="F48" s="801"/>
      <c r="G48" s="801"/>
      <c r="H48" s="801"/>
      <c r="I48" s="801"/>
      <c r="J48" s="801"/>
    </row>
    <row r="49" spans="1:10" ht="12" x14ac:dyDescent="0.2">
      <c r="A49" s="412" t="s">
        <v>816</v>
      </c>
      <c r="B49" s="409"/>
      <c r="C49" s="801"/>
      <c r="D49" s="801"/>
      <c r="E49" s="801"/>
      <c r="F49" s="801"/>
      <c r="G49" s="801"/>
      <c r="H49" s="801"/>
      <c r="I49" s="801"/>
      <c r="J49" s="801"/>
    </row>
    <row r="50" spans="1:10" x14ac:dyDescent="0.2">
      <c r="A50" s="391"/>
      <c r="B50" s="391"/>
      <c r="C50" s="801"/>
      <c r="D50" s="801"/>
      <c r="E50" s="801"/>
      <c r="F50" s="801"/>
      <c r="G50" s="801"/>
      <c r="H50" s="801"/>
      <c r="I50" s="801"/>
      <c r="J50" s="801"/>
    </row>
    <row r="51" spans="1:10" ht="12" x14ac:dyDescent="0.2">
      <c r="A51" s="392"/>
      <c r="B51" s="393" t="s">
        <v>800</v>
      </c>
      <c r="C51" s="801"/>
      <c r="D51" s="801"/>
      <c r="E51" s="801"/>
      <c r="F51" s="801"/>
      <c r="G51" s="801"/>
      <c r="H51" s="801"/>
      <c r="I51" s="801"/>
      <c r="J51" s="801"/>
    </row>
    <row r="52" spans="1:10" ht="12" x14ac:dyDescent="0.2">
      <c r="A52" s="392">
        <v>1</v>
      </c>
      <c r="B52" s="393" t="s">
        <v>817</v>
      </c>
      <c r="C52" s="801"/>
      <c r="D52" s="801"/>
      <c r="E52" s="805"/>
      <c r="F52" s="801"/>
      <c r="G52" s="801"/>
      <c r="H52" s="801"/>
      <c r="I52" s="801"/>
      <c r="J52" s="801"/>
    </row>
    <row r="53" spans="1:10" ht="12" x14ac:dyDescent="0.2">
      <c r="A53" s="392">
        <v>2</v>
      </c>
      <c r="B53" s="393" t="s">
        <v>818</v>
      </c>
      <c r="C53" s="801"/>
      <c r="D53" s="801"/>
      <c r="E53" s="805"/>
      <c r="F53" s="801"/>
      <c r="G53" s="801"/>
      <c r="H53" s="801"/>
      <c r="I53" s="801"/>
      <c r="J53" s="801"/>
    </row>
    <row r="54" spans="1:10" ht="26.65" customHeight="1" x14ac:dyDescent="0.2">
      <c r="A54" s="392">
        <v>3</v>
      </c>
      <c r="B54" s="393" t="s">
        <v>819</v>
      </c>
      <c r="C54" s="801"/>
      <c r="D54" s="801"/>
      <c r="E54" s="805"/>
      <c r="F54" s="801"/>
      <c r="G54" s="801"/>
      <c r="H54" s="801"/>
      <c r="I54" s="801"/>
      <c r="J54" s="801"/>
    </row>
    <row r="55" spans="1:10" x14ac:dyDescent="0.2">
      <c r="A55" s="391"/>
      <c r="B55" s="391"/>
      <c r="C55" s="801"/>
      <c r="D55" s="801"/>
      <c r="E55" s="801"/>
      <c r="F55" s="801"/>
      <c r="G55" s="801"/>
      <c r="H55" s="801"/>
      <c r="I55" s="801"/>
      <c r="J55" s="801"/>
    </row>
    <row r="56" spans="1:10" ht="12" x14ac:dyDescent="0.2">
      <c r="A56" s="412" t="s">
        <v>820</v>
      </c>
      <c r="B56" s="409"/>
      <c r="C56" s="801"/>
      <c r="D56" s="801"/>
      <c r="E56" s="801"/>
      <c r="F56" s="801"/>
      <c r="G56" s="801"/>
      <c r="H56" s="801"/>
      <c r="I56" s="801"/>
      <c r="J56" s="801"/>
    </row>
    <row r="57" spans="1:10" x14ac:dyDescent="0.2">
      <c r="A57" s="391"/>
      <c r="B57" s="391"/>
      <c r="C57" s="801"/>
      <c r="D57" s="801"/>
      <c r="E57" s="801"/>
      <c r="F57" s="801"/>
      <c r="G57" s="801"/>
      <c r="H57" s="801"/>
      <c r="I57" s="801"/>
      <c r="J57" s="801"/>
    </row>
    <row r="58" spans="1:10" ht="12" x14ac:dyDescent="0.2">
      <c r="A58" s="392">
        <v>1</v>
      </c>
      <c r="B58" s="393" t="s">
        <v>821</v>
      </c>
      <c r="C58" s="801"/>
      <c r="D58" s="801"/>
      <c r="E58" s="801"/>
      <c r="F58" s="801"/>
      <c r="G58" s="801"/>
      <c r="H58" s="801"/>
      <c r="I58" s="805"/>
      <c r="J58" s="801"/>
    </row>
    <row r="59" spans="1:10" ht="12" x14ac:dyDescent="0.2">
      <c r="A59" s="392" t="s">
        <v>746</v>
      </c>
      <c r="B59" s="393" t="s">
        <v>822</v>
      </c>
      <c r="C59" s="801"/>
      <c r="D59" s="801"/>
      <c r="E59" s="801"/>
      <c r="F59" s="801"/>
      <c r="G59" s="801"/>
      <c r="H59" s="801"/>
      <c r="I59" s="805"/>
      <c r="J59" s="801"/>
    </row>
  </sheetData>
  <sheetProtection selectLockedCells="1" selectUnlockedCells="1"/>
  <printOptions horizontalCentered="1"/>
  <pageMargins left="0.19685039370078741" right="0.19685039370078741" top="0.59055118110236227" bottom="0.19685039370078741" header="0" footer="0"/>
  <pageSetup paperSize="9" scale="6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1">
    <pageSetUpPr fitToPage="1"/>
  </sheetPr>
  <dimension ref="A1:P33"/>
  <sheetViews>
    <sheetView showGridLines="0" view="pageBreakPreview" zoomScaleNormal="100" zoomScaleSheetLayoutView="100" workbookViewId="0">
      <selection activeCell="T401" sqref="D401:T401"/>
    </sheetView>
  </sheetViews>
  <sheetFormatPr defaultColWidth="9.28515625" defaultRowHeight="11.25" x14ac:dyDescent="0.2"/>
  <cols>
    <col min="1" max="1" width="3.28515625" style="92" customWidth="1"/>
    <col min="2" max="2" width="51.5703125" style="92" customWidth="1"/>
    <col min="3" max="3" width="17.85546875" style="92" bestFit="1" customWidth="1"/>
    <col min="4" max="4" width="19.140625" style="92" bestFit="1" customWidth="1"/>
    <col min="5" max="5" width="16" style="92" bestFit="1" customWidth="1"/>
    <col min="6" max="6" width="13.85546875" style="92" customWidth="1"/>
    <col min="7" max="7" width="16.5703125" style="92" bestFit="1" customWidth="1"/>
    <col min="8" max="12" width="9.28515625" style="92"/>
    <col min="13" max="13" width="9.28515625" style="92" customWidth="1"/>
    <col min="14" max="16384" width="9.28515625" style="92"/>
  </cols>
  <sheetData>
    <row r="1" spans="1:16" s="85" customFormat="1" x14ac:dyDescent="0.2">
      <c r="A1" s="23" t="s">
        <v>823</v>
      </c>
      <c r="B1" s="75"/>
      <c r="C1" s="83"/>
      <c r="D1" s="83"/>
      <c r="E1" s="83"/>
      <c r="F1" s="84"/>
      <c r="G1" s="75"/>
    </row>
    <row r="2" spans="1:16" s="85" customFormat="1" hidden="1" x14ac:dyDescent="0.2">
      <c r="A2" s="23"/>
      <c r="B2" s="75"/>
      <c r="C2" s="83"/>
      <c r="D2" s="83"/>
      <c r="E2" s="83"/>
      <c r="F2" s="84"/>
      <c r="G2" s="75"/>
    </row>
    <row r="3" spans="1:16" s="85" customFormat="1" hidden="1" x14ac:dyDescent="0.2">
      <c r="A3" s="23"/>
      <c r="B3" s="75"/>
      <c r="C3" s="83"/>
      <c r="D3" s="83"/>
      <c r="E3" s="83"/>
      <c r="F3" s="84"/>
      <c r="G3" s="75"/>
    </row>
    <row r="4" spans="1:16" s="87" customFormat="1" ht="12" thickBot="1" x14ac:dyDescent="0.25">
      <c r="A4" s="86"/>
      <c r="B4" s="27"/>
      <c r="C4" s="27"/>
      <c r="D4" s="27"/>
      <c r="E4" s="27"/>
      <c r="F4" s="27"/>
      <c r="G4" s="484" t="s">
        <v>741</v>
      </c>
    </row>
    <row r="5" spans="1:16" s="87" customFormat="1" ht="12" thickTop="1" x14ac:dyDescent="0.2">
      <c r="A5" s="34" t="s">
        <v>824</v>
      </c>
      <c r="B5" s="59"/>
      <c r="C5" s="59"/>
      <c r="D5" s="32"/>
      <c r="E5" s="32"/>
      <c r="F5" s="32"/>
      <c r="G5" s="58"/>
    </row>
    <row r="6" spans="1:16" s="87" customFormat="1" ht="12" customHeight="1" x14ac:dyDescent="0.2">
      <c r="A6" s="88"/>
      <c r="B6" s="89" t="s">
        <v>825</v>
      </c>
      <c r="C6" s="311" t="s">
        <v>215</v>
      </c>
      <c r="D6" s="311" t="s">
        <v>255</v>
      </c>
      <c r="E6" s="92"/>
      <c r="F6" s="92"/>
      <c r="G6" s="92"/>
    </row>
    <row r="7" spans="1:16" s="87" customFormat="1" ht="11.25" customHeight="1" x14ac:dyDescent="0.2">
      <c r="A7" s="90"/>
      <c r="B7" s="90" t="s">
        <v>826</v>
      </c>
      <c r="C7" s="1094" t="s">
        <v>827</v>
      </c>
      <c r="D7" s="1095"/>
      <c r="E7" s="652"/>
      <c r="F7" s="652"/>
      <c r="G7" s="652"/>
    </row>
    <row r="8" spans="1:16" s="87" customFormat="1" ht="12" x14ac:dyDescent="0.2">
      <c r="A8" s="60">
        <v>1</v>
      </c>
      <c r="B8" s="39" t="s">
        <v>188</v>
      </c>
      <c r="C8" s="799"/>
      <c r="D8" s="799"/>
      <c r="E8" s="807"/>
      <c r="F8" s="807"/>
      <c r="G8" s="652"/>
    </row>
    <row r="9" spans="1:16" s="87" customFormat="1" ht="12" x14ac:dyDescent="0.2">
      <c r="A9" s="60">
        <v>2</v>
      </c>
      <c r="B9" s="39" t="s">
        <v>828</v>
      </c>
      <c r="C9" s="799"/>
      <c r="D9" s="799"/>
      <c r="E9" s="807"/>
      <c r="F9" s="807"/>
      <c r="G9" s="652"/>
    </row>
    <row r="10" spans="1:16" s="87" customFormat="1" ht="12" x14ac:dyDescent="0.2">
      <c r="A10" s="60">
        <v>3</v>
      </c>
      <c r="B10" s="39" t="s">
        <v>829</v>
      </c>
      <c r="C10" s="799"/>
      <c r="D10" s="808"/>
      <c r="E10" s="807"/>
      <c r="F10" s="807"/>
      <c r="G10" s="652"/>
    </row>
    <row r="11" spans="1:16" s="87" customFormat="1" ht="12" x14ac:dyDescent="0.2">
      <c r="A11" s="60">
        <v>4</v>
      </c>
      <c r="B11" s="39" t="s">
        <v>830</v>
      </c>
      <c r="C11" s="799"/>
      <c r="D11" s="799"/>
      <c r="E11" s="807"/>
      <c r="F11" s="807"/>
      <c r="G11" s="652"/>
    </row>
    <row r="12" spans="1:16" s="87" customFormat="1" ht="12" x14ac:dyDescent="0.2">
      <c r="A12" s="60">
        <v>5</v>
      </c>
      <c r="B12" s="39" t="s">
        <v>332</v>
      </c>
      <c r="C12" s="799"/>
      <c r="D12" s="799"/>
      <c r="E12" s="807"/>
      <c r="F12" s="807"/>
      <c r="G12" s="652"/>
    </row>
    <row r="13" spans="1:16" ht="12" x14ac:dyDescent="0.2">
      <c r="A13" s="60"/>
      <c r="B13" s="32"/>
      <c r="C13" s="808"/>
      <c r="D13" s="809"/>
      <c r="E13" s="807"/>
      <c r="F13" s="810"/>
      <c r="G13" s="652"/>
    </row>
    <row r="14" spans="1:16" s="87" customFormat="1" x14ac:dyDescent="0.2">
      <c r="A14" s="34" t="s">
        <v>831</v>
      </c>
      <c r="B14" s="33"/>
      <c r="C14" s="811"/>
      <c r="D14" s="812"/>
      <c r="E14" s="813"/>
      <c r="F14" s="813"/>
      <c r="G14" s="654"/>
      <c r="J14" s="8"/>
      <c r="K14" s="8"/>
      <c r="L14" s="8"/>
      <c r="M14" s="8"/>
      <c r="N14" s="8"/>
      <c r="O14" s="8"/>
      <c r="P14" s="8"/>
    </row>
    <row r="15" spans="1:16" ht="24" x14ac:dyDescent="0.2">
      <c r="A15" s="94"/>
      <c r="B15" s="94"/>
      <c r="C15" s="814" t="s">
        <v>832</v>
      </c>
      <c r="D15" s="807"/>
      <c r="E15" s="807"/>
      <c r="F15" s="807"/>
      <c r="G15" s="652"/>
      <c r="J15" s="10"/>
      <c r="K15" s="10"/>
      <c r="L15" s="11"/>
      <c r="N15" s="12"/>
      <c r="O15" s="10"/>
      <c r="P15" s="10"/>
    </row>
    <row r="16" spans="1:16" ht="10.15" customHeight="1" x14ac:dyDescent="0.2">
      <c r="A16" s="62">
        <v>1</v>
      </c>
      <c r="B16" s="48" t="s">
        <v>833</v>
      </c>
      <c r="C16" s="815">
        <f>SUMIF(C30:C33,"Goodwill",D30:D33)</f>
        <v>0</v>
      </c>
      <c r="D16" s="807"/>
      <c r="E16" s="807"/>
      <c r="F16" s="807"/>
      <c r="G16" s="652"/>
      <c r="J16" s="10"/>
      <c r="K16" s="10"/>
      <c r="L16" s="10"/>
      <c r="N16" s="10"/>
      <c r="O16" s="10"/>
      <c r="P16" s="10"/>
    </row>
    <row r="17" spans="1:7" ht="12" customHeight="1" x14ac:dyDescent="0.2">
      <c r="A17" s="62">
        <v>2</v>
      </c>
      <c r="B17" s="48" t="s">
        <v>834</v>
      </c>
      <c r="C17" s="815">
        <f>SUMIF(C30:C33,"Other Intangible Assets",D30:D33)</f>
        <v>0</v>
      </c>
      <c r="D17" s="807"/>
      <c r="E17" s="807"/>
      <c r="F17" s="807"/>
      <c r="G17" s="652"/>
    </row>
    <row r="18" spans="1:7" ht="12" customHeight="1" x14ac:dyDescent="0.2">
      <c r="A18" s="39"/>
      <c r="B18" s="39" t="s">
        <v>835</v>
      </c>
      <c r="C18" s="799"/>
      <c r="D18" s="807"/>
      <c r="E18" s="807"/>
      <c r="F18" s="807"/>
      <c r="G18" s="652"/>
    </row>
    <row r="19" spans="1:7" ht="12" customHeight="1" x14ac:dyDescent="0.2">
      <c r="A19" s="39"/>
      <c r="B19" s="39" t="s">
        <v>836</v>
      </c>
      <c r="C19" s="815">
        <f>C16+C17-C18</f>
        <v>0</v>
      </c>
      <c r="D19" s="807"/>
      <c r="E19" s="807"/>
      <c r="F19" s="807"/>
      <c r="G19" s="652"/>
    </row>
    <row r="20" spans="1:7" ht="13.15" customHeight="1" x14ac:dyDescent="0.2">
      <c r="A20" s="34" t="s">
        <v>837</v>
      </c>
      <c r="B20" s="33"/>
      <c r="C20" s="816"/>
      <c r="D20" s="816"/>
      <c r="E20" s="816"/>
      <c r="F20" s="816"/>
      <c r="G20" s="656"/>
    </row>
    <row r="21" spans="1:7" x14ac:dyDescent="0.2">
      <c r="A21" s="88"/>
      <c r="B21" s="88"/>
      <c r="C21" s="817"/>
      <c r="D21" s="817"/>
      <c r="E21" s="817"/>
      <c r="F21" s="817"/>
      <c r="G21" s="652"/>
    </row>
    <row r="22" spans="1:7" ht="36" x14ac:dyDescent="0.2">
      <c r="A22" s="94"/>
      <c r="B22" s="94"/>
      <c r="C22" s="818" t="s">
        <v>838</v>
      </c>
      <c r="D22" s="818" t="s">
        <v>839</v>
      </c>
      <c r="E22" s="818" t="s">
        <v>840</v>
      </c>
      <c r="F22" s="818" t="s">
        <v>332</v>
      </c>
      <c r="G22" s="652"/>
    </row>
    <row r="23" spans="1:7" ht="12" x14ac:dyDescent="0.2">
      <c r="A23" s="95">
        <v>1</v>
      </c>
      <c r="B23" s="39" t="s">
        <v>841</v>
      </c>
      <c r="C23" s="799"/>
      <c r="D23" s="799"/>
      <c r="E23" s="799"/>
      <c r="F23" s="799"/>
      <c r="G23" s="652"/>
    </row>
    <row r="24" spans="1:7" ht="12" x14ac:dyDescent="0.2">
      <c r="A24" s="95">
        <v>2</v>
      </c>
      <c r="B24" s="39" t="s">
        <v>842</v>
      </c>
      <c r="C24" s="799"/>
      <c r="D24" s="799"/>
      <c r="E24" s="799"/>
      <c r="F24" s="799"/>
      <c r="G24" s="652"/>
    </row>
    <row r="25" spans="1:7" ht="12" x14ac:dyDescent="0.2">
      <c r="A25" s="95">
        <v>3</v>
      </c>
      <c r="B25" s="39" t="s">
        <v>835</v>
      </c>
      <c r="C25" s="799"/>
      <c r="D25" s="799"/>
      <c r="E25" s="799"/>
      <c r="F25" s="799"/>
      <c r="G25" s="652"/>
    </row>
    <row r="26" spans="1:7" ht="12" x14ac:dyDescent="0.2">
      <c r="A26" s="95">
        <v>4</v>
      </c>
      <c r="B26" s="39" t="s">
        <v>843</v>
      </c>
      <c r="C26" s="815">
        <f>C23-C24-C25</f>
        <v>0</v>
      </c>
      <c r="D26" s="815">
        <f t="shared" ref="D26:F26" si="0">D23-D24-D25</f>
        <v>0</v>
      </c>
      <c r="E26" s="815">
        <f t="shared" si="0"/>
        <v>0</v>
      </c>
      <c r="F26" s="815">
        <f t="shared" si="0"/>
        <v>0</v>
      </c>
      <c r="G26" s="652"/>
    </row>
    <row r="27" spans="1:7" ht="12" x14ac:dyDescent="0.2">
      <c r="A27" s="95" t="s">
        <v>746</v>
      </c>
      <c r="B27" s="39" t="s">
        <v>844</v>
      </c>
      <c r="C27" s="799"/>
      <c r="D27" s="799"/>
      <c r="E27" s="799"/>
      <c r="F27" s="799"/>
      <c r="G27" s="652"/>
    </row>
    <row r="28" spans="1:7" ht="12" x14ac:dyDescent="0.2">
      <c r="A28" s="95">
        <v>5</v>
      </c>
      <c r="B28" s="39" t="s">
        <v>845</v>
      </c>
      <c r="C28" s="799"/>
      <c r="D28" s="799"/>
      <c r="E28" s="808"/>
      <c r="F28" s="808"/>
      <c r="G28" s="652"/>
    </row>
    <row r="29" spans="1:7" ht="12" x14ac:dyDescent="0.2">
      <c r="A29" s="94"/>
      <c r="B29" s="94" t="s">
        <v>846</v>
      </c>
      <c r="C29" s="818" t="s">
        <v>847</v>
      </c>
      <c r="D29" s="818" t="s">
        <v>848</v>
      </c>
      <c r="E29" s="807"/>
      <c r="F29" s="807"/>
    </row>
    <row r="30" spans="1:7" ht="12" x14ac:dyDescent="0.2">
      <c r="A30" s="416">
        <v>1</v>
      </c>
      <c r="B30" s="39"/>
      <c r="C30" s="819"/>
      <c r="D30" s="819"/>
      <c r="E30" s="807"/>
      <c r="F30" s="807"/>
    </row>
    <row r="31" spans="1:7" ht="12" x14ac:dyDescent="0.2">
      <c r="A31" s="416">
        <v>2</v>
      </c>
      <c r="B31" s="39"/>
      <c r="C31" s="819"/>
      <c r="D31" s="819"/>
      <c r="E31" s="807"/>
      <c r="F31" s="807"/>
    </row>
    <row r="32" spans="1:7" ht="12" x14ac:dyDescent="0.2">
      <c r="A32" s="416">
        <v>3</v>
      </c>
      <c r="B32" s="39"/>
      <c r="C32" s="819"/>
      <c r="D32" s="820"/>
      <c r="E32" s="807"/>
      <c r="F32" s="807"/>
    </row>
    <row r="33" spans="1:6" ht="12" x14ac:dyDescent="0.2">
      <c r="A33" s="416">
        <v>4</v>
      </c>
      <c r="B33" s="39"/>
      <c r="C33" s="819"/>
      <c r="D33" s="820"/>
      <c r="E33" s="807"/>
      <c r="F33" s="807"/>
    </row>
  </sheetData>
  <sheetProtection selectLockedCells="1" selectUnlockedCells="1"/>
  <mergeCells count="1">
    <mergeCell ref="C7:D7"/>
  </mergeCells>
  <phoneticPr fontId="28" type="noConversion"/>
  <printOptions horizontalCentered="1"/>
  <pageMargins left="0.19685039370078741" right="0.19685039370078741" top="0.59055118110236227" bottom="0.19685039370078741" header="0" footer="0"/>
  <pageSetup paperSize="9" scale="7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'Drop-Down'!$B$2:$B$3</xm:f>
          </x14:formula1>
          <xm:sqref>C30:C33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2"/>
  <dimension ref="A1:AD64"/>
  <sheetViews>
    <sheetView showGridLines="0" view="pageBreakPreview" zoomScaleNormal="100" zoomScaleSheetLayoutView="100" workbookViewId="0">
      <selection activeCell="T401" sqref="D401:T401"/>
    </sheetView>
  </sheetViews>
  <sheetFormatPr defaultColWidth="9.140625" defaultRowHeight="12.75" x14ac:dyDescent="0.2"/>
  <cols>
    <col min="1" max="1" width="3.7109375" style="74" customWidth="1"/>
    <col min="2" max="2" width="47.85546875" style="74" customWidth="1"/>
    <col min="3" max="3" width="10.140625" style="74" customWidth="1"/>
    <col min="4" max="4" width="19.85546875" style="74" bestFit="1" customWidth="1"/>
    <col min="5" max="5" width="24.5703125" style="74" customWidth="1"/>
    <col min="6" max="6" width="13.140625" style="74" customWidth="1"/>
    <col min="7" max="7" width="16.28515625" style="74" customWidth="1"/>
    <col min="8" max="8" width="14.42578125" style="74" customWidth="1"/>
    <col min="9" max="16384" width="9.140625" style="74"/>
  </cols>
  <sheetData>
    <row r="1" spans="1:30" x14ac:dyDescent="0.2">
      <c r="A1" s="23" t="s">
        <v>849</v>
      </c>
      <c r="B1" s="75"/>
      <c r="C1" s="96"/>
      <c r="D1" s="24"/>
      <c r="E1" s="24"/>
      <c r="F1" s="24"/>
      <c r="G1" s="24"/>
      <c r="H1" s="24"/>
      <c r="I1" s="73"/>
      <c r="J1" s="73"/>
      <c r="K1" s="73"/>
      <c r="L1" s="73"/>
      <c r="M1" s="73"/>
      <c r="N1" s="73"/>
      <c r="O1" s="73"/>
      <c r="P1" s="73"/>
      <c r="Q1" s="73"/>
      <c r="R1" s="73"/>
      <c r="S1" s="73"/>
      <c r="T1" s="73"/>
      <c r="U1" s="73"/>
      <c r="V1" s="73"/>
      <c r="W1" s="73"/>
      <c r="X1" s="73"/>
      <c r="Y1" s="73"/>
      <c r="Z1" s="73"/>
      <c r="AA1" s="73"/>
      <c r="AB1" s="73"/>
      <c r="AC1" s="73"/>
      <c r="AD1" s="73"/>
    </row>
    <row r="2" spans="1:30" x14ac:dyDescent="0.2">
      <c r="A2" s="23" t="s">
        <v>850</v>
      </c>
      <c r="B2" s="23"/>
      <c r="C2" s="96"/>
      <c r="D2" s="24"/>
      <c r="E2" s="24"/>
      <c r="F2" s="24"/>
      <c r="G2" s="24"/>
      <c r="H2" s="24"/>
      <c r="I2" s="73"/>
      <c r="J2" s="73"/>
      <c r="K2" s="73"/>
      <c r="L2" s="73"/>
      <c r="M2" s="73"/>
      <c r="N2" s="73"/>
      <c r="O2" s="73"/>
      <c r="P2" s="73"/>
      <c r="Q2" s="73"/>
      <c r="R2" s="73"/>
      <c r="S2" s="73"/>
      <c r="T2" s="73"/>
      <c r="U2" s="73"/>
      <c r="V2" s="73"/>
      <c r="W2" s="73"/>
      <c r="X2" s="73"/>
      <c r="Y2" s="73"/>
      <c r="Z2" s="73"/>
      <c r="AA2" s="73"/>
      <c r="AB2" s="73"/>
      <c r="AC2" s="73"/>
      <c r="AD2" s="73"/>
    </row>
    <row r="3" spans="1:30" x14ac:dyDescent="0.2">
      <c r="A3" s="24"/>
      <c r="B3" s="24"/>
      <c r="C3" s="24"/>
      <c r="D3" s="24"/>
      <c r="E3" s="24"/>
      <c r="F3" s="24"/>
      <c r="G3" s="24"/>
      <c r="H3" s="24"/>
      <c r="I3" s="73"/>
      <c r="J3" s="73"/>
      <c r="K3" s="73"/>
      <c r="L3" s="73"/>
      <c r="M3" s="73"/>
      <c r="N3" s="73"/>
      <c r="O3" s="73"/>
      <c r="P3" s="73"/>
      <c r="Q3" s="73"/>
      <c r="R3" s="73"/>
      <c r="S3" s="73"/>
      <c r="T3" s="73"/>
      <c r="U3" s="73"/>
      <c r="V3" s="73"/>
      <c r="W3" s="73"/>
      <c r="X3" s="73"/>
      <c r="Y3" s="73"/>
      <c r="Z3" s="73"/>
      <c r="AA3" s="73"/>
      <c r="AB3" s="73"/>
      <c r="AC3" s="73"/>
      <c r="AD3" s="73"/>
    </row>
    <row r="4" spans="1:30" ht="13.5" thickBot="1" x14ac:dyDescent="0.25">
      <c r="A4" s="26"/>
      <c r="B4" s="26"/>
      <c r="C4" s="26"/>
      <c r="D4" s="26"/>
      <c r="E4" s="27"/>
      <c r="F4" s="27"/>
      <c r="G4" s="97"/>
      <c r="H4" s="320" t="s">
        <v>741</v>
      </c>
      <c r="I4" s="73"/>
      <c r="J4" s="73"/>
      <c r="K4" s="73"/>
      <c r="L4" s="73"/>
      <c r="M4" s="73"/>
      <c r="N4" s="73"/>
      <c r="O4" s="73"/>
      <c r="P4" s="73"/>
      <c r="Q4" s="73"/>
      <c r="R4" s="73"/>
      <c r="S4" s="73"/>
      <c r="T4" s="73"/>
      <c r="U4" s="73"/>
      <c r="V4" s="73"/>
      <c r="W4" s="73"/>
      <c r="X4" s="73"/>
      <c r="Y4" s="73"/>
      <c r="Z4" s="73"/>
      <c r="AA4" s="73"/>
      <c r="AB4" s="73"/>
      <c r="AC4" s="73"/>
      <c r="AD4" s="73"/>
    </row>
    <row r="5" spans="1:30" ht="13.5" thickTop="1" x14ac:dyDescent="0.2">
      <c r="A5" s="23"/>
      <c r="B5" s="31"/>
      <c r="C5" s="31"/>
      <c r="D5" s="31"/>
      <c r="E5" s="32"/>
      <c r="F5" s="32"/>
      <c r="G5" s="32"/>
      <c r="H5" s="58"/>
      <c r="I5" s="73"/>
      <c r="J5" s="73"/>
      <c r="K5" s="73"/>
      <c r="L5" s="73"/>
      <c r="M5" s="73"/>
      <c r="N5" s="73"/>
      <c r="O5" s="73"/>
      <c r="P5" s="73"/>
      <c r="Q5" s="73"/>
      <c r="R5" s="73"/>
      <c r="S5" s="73"/>
      <c r="T5" s="73"/>
      <c r="U5" s="73"/>
      <c r="V5" s="73"/>
      <c r="W5" s="73"/>
      <c r="X5" s="73"/>
      <c r="Y5" s="73"/>
      <c r="Z5" s="73"/>
      <c r="AA5" s="73"/>
      <c r="AB5" s="73"/>
      <c r="AC5" s="73"/>
      <c r="AD5" s="73"/>
    </row>
    <row r="6" spans="1:30" x14ac:dyDescent="0.2">
      <c r="A6" s="72" t="s">
        <v>851</v>
      </c>
      <c r="B6" s="75"/>
      <c r="C6" s="75"/>
      <c r="D6" s="32"/>
      <c r="E6" s="32"/>
      <c r="F6" s="75"/>
      <c r="G6" s="34"/>
      <c r="H6" s="33"/>
      <c r="I6" s="73"/>
      <c r="J6" s="73"/>
      <c r="K6" s="73"/>
      <c r="L6" s="73"/>
      <c r="M6" s="73"/>
      <c r="N6" s="73"/>
      <c r="O6" s="73"/>
      <c r="P6" s="73"/>
      <c r="Q6" s="73"/>
      <c r="R6" s="73"/>
      <c r="S6" s="73"/>
      <c r="T6" s="73"/>
      <c r="U6" s="73"/>
      <c r="V6" s="73"/>
      <c r="W6" s="73"/>
      <c r="X6" s="73"/>
      <c r="Y6" s="73"/>
      <c r="Z6" s="73"/>
      <c r="AA6" s="73"/>
      <c r="AB6" s="73"/>
      <c r="AC6" s="73"/>
      <c r="AD6" s="73"/>
    </row>
    <row r="7" spans="1:30" ht="45.75" customHeight="1" x14ac:dyDescent="0.2">
      <c r="A7" s="82"/>
      <c r="B7" s="82"/>
      <c r="C7" s="758" t="s">
        <v>784</v>
      </c>
      <c r="D7" s="82" t="s">
        <v>187</v>
      </c>
      <c r="E7" s="78" t="s">
        <v>852</v>
      </c>
      <c r="F7" s="82" t="s">
        <v>227</v>
      </c>
      <c r="G7" s="78" t="s">
        <v>853</v>
      </c>
      <c r="H7" s="1046" t="s">
        <v>215</v>
      </c>
      <c r="I7" s="73"/>
      <c r="J7" s="73"/>
      <c r="K7" s="73"/>
      <c r="L7" s="73"/>
      <c r="M7" s="73"/>
      <c r="N7" s="73"/>
      <c r="O7" s="73"/>
      <c r="P7" s="73"/>
      <c r="Q7" s="73"/>
      <c r="R7" s="73"/>
      <c r="S7" s="73"/>
      <c r="T7" s="73"/>
      <c r="U7" s="73"/>
      <c r="V7" s="73"/>
      <c r="W7" s="73"/>
      <c r="X7" s="73"/>
      <c r="Y7" s="73"/>
      <c r="Z7" s="73"/>
      <c r="AA7" s="73"/>
      <c r="AB7" s="73"/>
      <c r="AC7" s="73"/>
      <c r="AD7" s="73"/>
    </row>
    <row r="8" spans="1:30" x14ac:dyDescent="0.2">
      <c r="A8" s="60">
        <v>1</v>
      </c>
      <c r="B8" s="39" t="s">
        <v>789</v>
      </c>
      <c r="C8" s="821"/>
      <c r="D8" s="822"/>
      <c r="E8" s="802">
        <f>SUM(E13:E16)</f>
        <v>0</v>
      </c>
      <c r="F8" s="799"/>
      <c r="G8" s="799"/>
      <c r="H8" s="799"/>
      <c r="I8" s="73"/>
      <c r="J8" s="73"/>
      <c r="K8" s="73"/>
      <c r="L8" s="73"/>
      <c r="M8" s="73"/>
      <c r="N8" s="73"/>
      <c r="O8" s="73"/>
      <c r="P8" s="73"/>
      <c r="Q8" s="73"/>
      <c r="R8" s="73"/>
      <c r="S8" s="73"/>
      <c r="T8" s="73"/>
      <c r="U8" s="73"/>
      <c r="V8" s="73"/>
      <c r="W8" s="73"/>
      <c r="X8" s="73"/>
      <c r="Y8" s="73"/>
      <c r="Z8" s="73"/>
      <c r="AA8" s="73"/>
      <c r="AB8" s="73"/>
      <c r="AC8" s="73"/>
      <c r="AD8" s="73"/>
    </row>
    <row r="9" spans="1:30" x14ac:dyDescent="0.2">
      <c r="A9" s="60">
        <v>2</v>
      </c>
      <c r="B9" s="39" t="s">
        <v>854</v>
      </c>
      <c r="C9" s="823"/>
      <c r="D9" s="822"/>
      <c r="E9" s="799"/>
      <c r="F9" s="799"/>
      <c r="G9" s="799"/>
      <c r="H9" s="799"/>
      <c r="I9" s="73"/>
      <c r="J9" s="73"/>
      <c r="K9" s="73"/>
      <c r="L9" s="73"/>
      <c r="M9" s="73"/>
      <c r="N9" s="73"/>
      <c r="O9" s="73"/>
      <c r="P9" s="73"/>
      <c r="Q9" s="73"/>
      <c r="R9" s="73"/>
      <c r="S9" s="73"/>
      <c r="T9" s="73"/>
      <c r="U9" s="73"/>
      <c r="V9" s="73"/>
      <c r="W9" s="73"/>
      <c r="X9" s="73"/>
      <c r="Y9" s="73"/>
      <c r="Z9" s="73"/>
      <c r="AA9" s="73"/>
      <c r="AB9" s="73"/>
      <c r="AC9" s="73"/>
      <c r="AD9" s="73"/>
    </row>
    <row r="10" spans="1:30" x14ac:dyDescent="0.2">
      <c r="A10" s="82"/>
      <c r="B10" s="82"/>
      <c r="C10" s="821"/>
      <c r="D10" s="821"/>
      <c r="E10" s="821"/>
      <c r="F10" s="821"/>
      <c r="G10" s="821"/>
      <c r="H10" s="821"/>
      <c r="I10" s="73"/>
      <c r="J10" s="73"/>
      <c r="K10" s="73"/>
      <c r="L10" s="73"/>
      <c r="M10" s="73"/>
      <c r="N10" s="73"/>
      <c r="O10" s="73"/>
      <c r="P10" s="73"/>
      <c r="Q10" s="73"/>
      <c r="R10" s="73"/>
      <c r="S10" s="73"/>
      <c r="T10" s="73"/>
      <c r="U10" s="73"/>
      <c r="V10" s="73"/>
      <c r="W10" s="73"/>
      <c r="X10" s="73"/>
      <c r="Y10" s="73"/>
      <c r="Z10" s="73"/>
      <c r="AA10" s="73"/>
      <c r="AB10" s="73"/>
      <c r="AC10" s="73"/>
      <c r="AD10" s="73"/>
    </row>
    <row r="11" spans="1:30" x14ac:dyDescent="0.2">
      <c r="A11" s="72" t="s">
        <v>855</v>
      </c>
      <c r="B11" s="98"/>
      <c r="C11" s="824"/>
      <c r="D11" s="824"/>
      <c r="E11" s="824"/>
      <c r="F11" s="824"/>
      <c r="G11" s="825"/>
      <c r="H11" s="826"/>
      <c r="I11" s="73"/>
      <c r="J11" s="73"/>
      <c r="K11" s="73"/>
      <c r="L11" s="73"/>
      <c r="M11" s="73"/>
      <c r="N11" s="73"/>
      <c r="O11" s="73"/>
      <c r="P11" s="73"/>
      <c r="Q11" s="73"/>
      <c r="R11" s="73"/>
      <c r="S11" s="73"/>
      <c r="T11" s="73"/>
      <c r="U11" s="73"/>
      <c r="V11" s="73"/>
      <c r="W11" s="73"/>
      <c r="X11" s="73"/>
      <c r="Y11" s="73"/>
      <c r="Z11" s="73"/>
      <c r="AA11" s="73"/>
      <c r="AB11" s="73"/>
      <c r="AC11" s="73"/>
      <c r="AD11" s="73"/>
    </row>
    <row r="12" spans="1:30" x14ac:dyDescent="0.2">
      <c r="A12" s="82"/>
      <c r="B12" s="82" t="s">
        <v>856</v>
      </c>
      <c r="C12" s="827"/>
      <c r="D12" s="827"/>
      <c r="E12" s="827"/>
      <c r="F12" s="827"/>
      <c r="G12" s="827"/>
      <c r="H12" s="828"/>
      <c r="I12" s="100"/>
      <c r="J12" s="73"/>
      <c r="K12" s="73"/>
      <c r="L12" s="73"/>
      <c r="M12" s="73"/>
      <c r="N12" s="73"/>
      <c r="O12" s="73"/>
      <c r="P12" s="73"/>
      <c r="Q12" s="73"/>
      <c r="R12" s="73"/>
      <c r="S12" s="73"/>
      <c r="T12" s="73"/>
      <c r="U12" s="73"/>
      <c r="V12" s="73"/>
      <c r="W12" s="73"/>
      <c r="X12" s="73"/>
      <c r="Y12" s="73"/>
      <c r="Z12" s="73"/>
      <c r="AA12" s="73"/>
      <c r="AB12" s="73"/>
      <c r="AC12" s="73"/>
      <c r="AD12" s="73"/>
    </row>
    <row r="13" spans="1:30" x14ac:dyDescent="0.2">
      <c r="A13" s="60">
        <v>1</v>
      </c>
      <c r="B13" s="39" t="s">
        <v>744</v>
      </c>
      <c r="C13" s="827"/>
      <c r="D13" s="827"/>
      <c r="E13" s="799"/>
      <c r="F13" s="827"/>
      <c r="G13" s="827"/>
      <c r="H13" s="828"/>
      <c r="I13" s="73"/>
      <c r="J13" s="73"/>
      <c r="K13" s="73"/>
      <c r="L13" s="73"/>
      <c r="M13" s="73"/>
      <c r="N13" s="73"/>
      <c r="O13" s="73"/>
      <c r="P13" s="73"/>
      <c r="Q13" s="73"/>
      <c r="R13" s="73"/>
      <c r="S13" s="73"/>
      <c r="T13" s="73"/>
      <c r="U13" s="73"/>
      <c r="V13" s="73"/>
      <c r="W13" s="73"/>
      <c r="X13" s="73"/>
      <c r="Y13" s="73"/>
      <c r="Z13" s="73"/>
      <c r="AA13" s="73"/>
      <c r="AB13" s="73"/>
      <c r="AC13" s="73"/>
      <c r="AD13" s="73"/>
    </row>
    <row r="14" spans="1:30" x14ac:dyDescent="0.2">
      <c r="A14" s="60">
        <v>2</v>
      </c>
      <c r="B14" s="39" t="s">
        <v>745</v>
      </c>
      <c r="C14" s="827"/>
      <c r="D14" s="827"/>
      <c r="E14" s="799"/>
      <c r="F14" s="827"/>
      <c r="G14" s="827"/>
      <c r="H14" s="828"/>
      <c r="I14" s="73"/>
      <c r="J14" s="73"/>
      <c r="K14" s="73"/>
      <c r="L14" s="73"/>
      <c r="M14" s="73"/>
      <c r="N14" s="73"/>
      <c r="O14" s="73"/>
      <c r="P14" s="73"/>
      <c r="Q14" s="73"/>
      <c r="R14" s="73"/>
      <c r="S14" s="73"/>
      <c r="T14" s="73"/>
      <c r="U14" s="73"/>
      <c r="V14" s="73"/>
      <c r="W14" s="73"/>
      <c r="X14" s="73"/>
      <c r="Y14" s="73"/>
      <c r="Z14" s="73"/>
      <c r="AA14" s="73"/>
      <c r="AB14" s="73"/>
      <c r="AC14" s="73"/>
      <c r="AD14" s="73"/>
    </row>
    <row r="15" spans="1:30" x14ac:dyDescent="0.2">
      <c r="A15" s="60">
        <v>3</v>
      </c>
      <c r="B15" s="39" t="s">
        <v>247</v>
      </c>
      <c r="C15" s="827"/>
      <c r="D15" s="827"/>
      <c r="E15" s="799"/>
      <c r="F15" s="827"/>
      <c r="G15" s="827"/>
      <c r="H15" s="828"/>
      <c r="I15" s="73"/>
      <c r="J15" s="73"/>
      <c r="K15" s="73"/>
      <c r="L15" s="73"/>
      <c r="M15" s="73"/>
      <c r="N15" s="73"/>
      <c r="O15" s="73"/>
      <c r="P15" s="73"/>
      <c r="Q15" s="73"/>
      <c r="R15" s="73"/>
      <c r="S15" s="73"/>
      <c r="T15" s="73"/>
      <c r="U15" s="73"/>
      <c r="V15" s="73"/>
      <c r="W15" s="73"/>
      <c r="X15" s="73"/>
      <c r="Y15" s="73"/>
      <c r="Z15" s="73"/>
      <c r="AA15" s="73"/>
      <c r="AB15" s="73"/>
      <c r="AC15" s="73"/>
      <c r="AD15" s="73"/>
    </row>
    <row r="16" spans="1:30" x14ac:dyDescent="0.2">
      <c r="A16" s="60">
        <v>4</v>
      </c>
      <c r="B16" s="39" t="s">
        <v>332</v>
      </c>
      <c r="C16" s="827"/>
      <c r="D16" s="827"/>
      <c r="E16" s="799"/>
      <c r="F16" s="827"/>
      <c r="G16" s="827"/>
      <c r="H16" s="828"/>
      <c r="I16" s="73"/>
      <c r="J16" s="73"/>
      <c r="K16" s="73"/>
      <c r="L16" s="73"/>
      <c r="M16" s="73"/>
      <c r="N16" s="73"/>
      <c r="O16" s="73"/>
      <c r="P16" s="73"/>
      <c r="Q16" s="73"/>
      <c r="R16" s="73"/>
      <c r="S16" s="73"/>
      <c r="T16" s="73"/>
      <c r="U16" s="73"/>
      <c r="V16" s="73"/>
      <c r="W16" s="73"/>
      <c r="X16" s="73"/>
      <c r="Y16" s="73"/>
      <c r="Z16" s="73"/>
      <c r="AA16" s="73"/>
      <c r="AB16" s="73"/>
      <c r="AC16" s="73"/>
      <c r="AD16" s="73"/>
    </row>
    <row r="17" spans="1:30" x14ac:dyDescent="0.2">
      <c r="A17" s="72" t="s">
        <v>816</v>
      </c>
      <c r="B17" s="99"/>
      <c r="C17" s="824"/>
      <c r="D17" s="824"/>
      <c r="E17" s="824"/>
      <c r="F17" s="824"/>
      <c r="G17" s="825"/>
      <c r="H17" s="826"/>
      <c r="I17" s="73"/>
      <c r="J17" s="73"/>
      <c r="K17" s="73"/>
      <c r="L17" s="73"/>
      <c r="M17" s="73"/>
      <c r="N17" s="73"/>
      <c r="O17" s="73"/>
      <c r="P17" s="73"/>
      <c r="Q17" s="73"/>
      <c r="R17" s="73"/>
      <c r="S17" s="73"/>
      <c r="T17" s="73"/>
      <c r="U17" s="73"/>
      <c r="V17" s="73"/>
      <c r="W17" s="73"/>
      <c r="X17" s="73"/>
      <c r="Y17" s="73"/>
      <c r="Z17" s="73"/>
      <c r="AA17" s="73"/>
      <c r="AB17" s="73"/>
      <c r="AC17" s="73"/>
      <c r="AD17" s="73"/>
    </row>
    <row r="18" spans="1:30" x14ac:dyDescent="0.2">
      <c r="A18" s="82"/>
      <c r="B18" s="82" t="s">
        <v>856</v>
      </c>
      <c r="C18" s="827"/>
      <c r="D18" s="827"/>
      <c r="E18" s="827"/>
      <c r="F18" s="827"/>
      <c r="G18" s="827"/>
      <c r="H18" s="828"/>
      <c r="I18" s="73"/>
      <c r="J18" s="73"/>
      <c r="K18" s="73"/>
      <c r="L18" s="73"/>
      <c r="M18" s="73"/>
      <c r="N18" s="73"/>
      <c r="O18" s="73"/>
      <c r="P18" s="73"/>
      <c r="Q18" s="73"/>
      <c r="R18" s="73"/>
      <c r="S18" s="73"/>
      <c r="T18" s="73"/>
      <c r="U18" s="73"/>
      <c r="V18" s="73"/>
      <c r="W18" s="73"/>
      <c r="X18" s="73"/>
      <c r="Y18" s="73"/>
      <c r="Z18" s="73"/>
      <c r="AA18" s="73"/>
      <c r="AB18" s="73"/>
      <c r="AC18" s="73"/>
      <c r="AD18" s="73"/>
    </row>
    <row r="19" spans="1:30" x14ac:dyDescent="0.2">
      <c r="A19" s="60">
        <v>1</v>
      </c>
      <c r="B19" s="39" t="s">
        <v>817</v>
      </c>
      <c r="C19" s="827"/>
      <c r="D19" s="827"/>
      <c r="E19" s="799"/>
      <c r="F19" s="827"/>
      <c r="G19" s="827"/>
      <c r="H19" s="828"/>
      <c r="I19" s="73"/>
      <c r="J19" s="73"/>
      <c r="K19" s="73"/>
      <c r="L19" s="73"/>
      <c r="M19" s="73"/>
      <c r="N19" s="73"/>
      <c r="O19" s="73"/>
      <c r="P19" s="73"/>
      <c r="Q19" s="73"/>
      <c r="R19" s="73"/>
      <c r="S19" s="73"/>
      <c r="T19" s="73"/>
      <c r="U19" s="73"/>
      <c r="V19" s="73"/>
      <c r="W19" s="73"/>
      <c r="X19" s="73"/>
      <c r="Y19" s="73"/>
      <c r="Z19" s="73"/>
      <c r="AA19" s="73"/>
      <c r="AB19" s="73"/>
      <c r="AC19" s="73"/>
      <c r="AD19" s="73"/>
    </row>
    <row r="20" spans="1:30" x14ac:dyDescent="0.2">
      <c r="A20" s="60">
        <v>2</v>
      </c>
      <c r="B20" s="39" t="s">
        <v>818</v>
      </c>
      <c r="C20" s="827"/>
      <c r="D20" s="827"/>
      <c r="E20" s="799"/>
      <c r="F20" s="827"/>
      <c r="G20" s="827"/>
      <c r="H20" s="828"/>
      <c r="I20" s="73"/>
      <c r="J20" s="73"/>
      <c r="K20" s="73"/>
      <c r="L20" s="73"/>
      <c r="M20" s="73"/>
      <c r="N20" s="73"/>
      <c r="O20" s="73"/>
      <c r="P20" s="73"/>
      <c r="Q20" s="73"/>
      <c r="R20" s="73"/>
      <c r="S20" s="73"/>
      <c r="T20" s="73"/>
      <c r="U20" s="73"/>
      <c r="V20" s="73"/>
      <c r="W20" s="73"/>
      <c r="X20" s="73"/>
      <c r="Y20" s="73"/>
      <c r="Z20" s="73"/>
      <c r="AA20" s="73"/>
      <c r="AB20" s="73"/>
      <c r="AC20" s="73"/>
      <c r="AD20" s="73"/>
    </row>
    <row r="21" spans="1:30" ht="24.75" customHeight="1" x14ac:dyDescent="0.2">
      <c r="A21" s="60">
        <v>3</v>
      </c>
      <c r="B21" s="101" t="s">
        <v>819</v>
      </c>
      <c r="C21" s="827"/>
      <c r="D21" s="827"/>
      <c r="E21" s="799"/>
      <c r="F21" s="827"/>
      <c r="G21" s="827"/>
      <c r="H21" s="828"/>
      <c r="I21" s="73"/>
      <c r="J21" s="73"/>
      <c r="K21" s="73"/>
      <c r="L21" s="73"/>
      <c r="M21" s="73"/>
      <c r="N21" s="73"/>
      <c r="O21" s="73"/>
      <c r="P21" s="73"/>
      <c r="Q21" s="73"/>
      <c r="R21" s="73"/>
      <c r="S21" s="73"/>
      <c r="T21" s="73"/>
      <c r="U21" s="73"/>
      <c r="V21" s="73"/>
      <c r="W21" s="73"/>
      <c r="X21" s="73"/>
      <c r="Y21" s="73"/>
      <c r="Z21" s="73"/>
      <c r="AA21" s="73"/>
      <c r="AB21" s="73"/>
      <c r="AC21" s="73"/>
      <c r="AD21" s="73"/>
    </row>
    <row r="22" spans="1:30" x14ac:dyDescent="0.2">
      <c r="A22" s="23" t="s">
        <v>857</v>
      </c>
      <c r="B22" s="33"/>
      <c r="C22" s="1096"/>
      <c r="D22" s="1097"/>
      <c r="E22" s="1097"/>
      <c r="F22" s="1097"/>
      <c r="G22" s="1097"/>
      <c r="H22" s="1098"/>
      <c r="I22" s="73"/>
      <c r="J22" s="73"/>
      <c r="K22" s="73"/>
      <c r="L22" s="73"/>
      <c r="M22" s="73"/>
      <c r="N22" s="73"/>
      <c r="O22" s="73"/>
      <c r="P22" s="73"/>
      <c r="Q22" s="73"/>
      <c r="R22" s="73"/>
      <c r="S22" s="73"/>
      <c r="T22" s="73"/>
      <c r="U22" s="73"/>
      <c r="V22" s="73"/>
      <c r="W22" s="73"/>
      <c r="X22" s="73"/>
      <c r="Y22" s="73"/>
      <c r="Z22" s="73"/>
      <c r="AA22" s="73"/>
      <c r="AB22" s="73"/>
      <c r="AC22" s="73"/>
      <c r="AD22" s="73"/>
    </row>
    <row r="23" spans="1:30" x14ac:dyDescent="0.2">
      <c r="A23" s="23"/>
      <c r="B23" s="102" t="s">
        <v>858</v>
      </c>
      <c r="C23" s="1099"/>
      <c r="D23" s="1100"/>
      <c r="E23" s="1100"/>
      <c r="F23" s="1100"/>
      <c r="G23" s="1100"/>
      <c r="H23" s="1101"/>
      <c r="I23" s="73"/>
      <c r="J23" s="73"/>
      <c r="K23" s="73"/>
      <c r="L23" s="73"/>
      <c r="M23" s="73"/>
      <c r="N23" s="73"/>
      <c r="O23" s="73"/>
      <c r="P23" s="73"/>
      <c r="Q23" s="73"/>
      <c r="R23" s="73"/>
      <c r="S23" s="73"/>
      <c r="T23" s="73"/>
      <c r="U23" s="73"/>
      <c r="V23" s="73"/>
      <c r="W23" s="73"/>
      <c r="X23" s="73"/>
      <c r="Y23" s="73"/>
      <c r="Z23" s="73"/>
      <c r="AA23" s="73"/>
      <c r="AB23" s="73"/>
      <c r="AC23" s="73"/>
      <c r="AD23" s="73"/>
    </row>
    <row r="24" spans="1:30" x14ac:dyDescent="0.2">
      <c r="A24" s="60">
        <v>1</v>
      </c>
      <c r="B24" s="39" t="s">
        <v>859</v>
      </c>
      <c r="C24" s="827"/>
      <c r="D24" s="799"/>
      <c r="E24" s="827"/>
      <c r="F24" s="827"/>
      <c r="G24" s="827"/>
      <c r="H24" s="829"/>
      <c r="I24" s="73"/>
      <c r="J24" s="73"/>
      <c r="K24" s="73"/>
      <c r="L24" s="73"/>
      <c r="M24" s="73"/>
      <c r="N24" s="73"/>
      <c r="O24" s="73"/>
      <c r="P24" s="73"/>
      <c r="Q24" s="73"/>
      <c r="R24" s="73"/>
      <c r="S24" s="73"/>
      <c r="T24" s="73"/>
      <c r="U24" s="73"/>
      <c r="V24" s="73"/>
      <c r="W24" s="73"/>
      <c r="X24" s="73"/>
      <c r="Y24" s="73"/>
      <c r="Z24" s="73"/>
      <c r="AA24" s="73"/>
      <c r="AB24" s="73"/>
      <c r="AC24" s="73"/>
      <c r="AD24" s="73"/>
    </row>
    <row r="25" spans="1:30" x14ac:dyDescent="0.2">
      <c r="A25" s="39"/>
      <c r="B25" s="39"/>
      <c r="C25" s="820"/>
      <c r="D25" s="820"/>
      <c r="E25" s="820"/>
      <c r="F25" s="820"/>
      <c r="G25" s="820"/>
      <c r="H25" s="820"/>
      <c r="I25" s="73"/>
      <c r="J25" s="73"/>
      <c r="K25" s="73"/>
      <c r="L25" s="73"/>
      <c r="M25" s="73"/>
      <c r="N25" s="73"/>
      <c r="O25" s="73"/>
      <c r="P25" s="73"/>
      <c r="Q25" s="73"/>
      <c r="R25" s="73"/>
      <c r="S25" s="73"/>
      <c r="T25" s="73"/>
      <c r="U25" s="73"/>
      <c r="V25" s="73"/>
      <c r="W25" s="73"/>
      <c r="X25" s="73"/>
      <c r="Y25" s="73"/>
      <c r="Z25" s="73"/>
      <c r="AA25" s="73"/>
      <c r="AB25" s="73"/>
      <c r="AC25" s="73"/>
      <c r="AD25" s="73"/>
    </row>
    <row r="26" spans="1:30" x14ac:dyDescent="0.2">
      <c r="A26" s="60">
        <v>2</v>
      </c>
      <c r="B26" s="39" t="s">
        <v>860</v>
      </c>
      <c r="C26" s="827"/>
      <c r="D26" s="799"/>
      <c r="E26" s="827"/>
      <c r="F26" s="827"/>
      <c r="G26" s="827"/>
      <c r="H26" s="829"/>
      <c r="I26" s="73"/>
      <c r="J26" s="73"/>
      <c r="K26" s="73"/>
      <c r="L26" s="73"/>
      <c r="M26" s="73"/>
      <c r="N26" s="73"/>
      <c r="O26" s="73"/>
      <c r="P26" s="73"/>
      <c r="Q26" s="73"/>
      <c r="R26" s="73"/>
      <c r="S26" s="73"/>
      <c r="T26" s="73"/>
      <c r="U26" s="73"/>
      <c r="V26" s="73"/>
      <c r="W26" s="73"/>
      <c r="X26" s="73"/>
      <c r="Y26" s="73"/>
      <c r="Z26" s="73"/>
      <c r="AA26" s="73"/>
      <c r="AB26" s="73"/>
      <c r="AC26" s="73"/>
      <c r="AD26" s="73"/>
    </row>
    <row r="27" spans="1:30" x14ac:dyDescent="0.2">
      <c r="A27" s="103"/>
      <c r="B27" s="103"/>
      <c r="C27" s="830"/>
      <c r="D27" s="799"/>
      <c r="E27" s="831"/>
      <c r="F27" s="831"/>
      <c r="G27" s="831"/>
      <c r="H27" s="832"/>
      <c r="I27" s="73"/>
      <c r="J27" s="73"/>
      <c r="K27" s="73"/>
      <c r="L27" s="73"/>
      <c r="M27" s="73"/>
      <c r="N27" s="73"/>
      <c r="O27" s="73"/>
      <c r="P27" s="73"/>
      <c r="Q27" s="73"/>
      <c r="R27" s="73"/>
      <c r="S27" s="73"/>
      <c r="T27" s="73"/>
      <c r="U27" s="73"/>
      <c r="V27" s="73"/>
      <c r="W27" s="73"/>
      <c r="X27" s="73"/>
      <c r="Y27" s="73"/>
      <c r="Z27" s="73"/>
      <c r="AA27" s="73"/>
      <c r="AB27" s="73"/>
      <c r="AC27" s="73"/>
      <c r="AD27" s="73"/>
    </row>
    <row r="28" spans="1:30" x14ac:dyDescent="0.2">
      <c r="A28" s="73"/>
      <c r="B28" s="73"/>
      <c r="C28" s="833"/>
      <c r="D28" s="833"/>
      <c r="E28" s="833"/>
      <c r="F28" s="833"/>
      <c r="G28" s="833"/>
      <c r="H28" s="833"/>
      <c r="I28" s="73"/>
      <c r="J28" s="73"/>
      <c r="K28" s="73"/>
      <c r="L28" s="73"/>
      <c r="M28" s="73"/>
      <c r="N28" s="73"/>
      <c r="O28" s="73"/>
      <c r="P28" s="73"/>
      <c r="Q28" s="73"/>
      <c r="R28" s="73"/>
      <c r="S28" s="73"/>
      <c r="T28" s="73"/>
      <c r="U28" s="73"/>
      <c r="V28" s="73"/>
      <c r="W28" s="73"/>
      <c r="X28" s="73"/>
      <c r="Y28" s="73"/>
      <c r="Z28" s="73"/>
      <c r="AA28" s="73"/>
      <c r="AB28" s="73"/>
      <c r="AC28" s="73"/>
      <c r="AD28" s="73"/>
    </row>
    <row r="29" spans="1:30" x14ac:dyDescent="0.2">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c r="AA29" s="73"/>
      <c r="AB29" s="73"/>
      <c r="AC29" s="73"/>
      <c r="AD29" s="73"/>
    </row>
    <row r="30" spans="1:30" x14ac:dyDescent="0.2">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c r="AA30" s="73"/>
      <c r="AB30" s="73"/>
      <c r="AC30" s="73"/>
      <c r="AD30" s="73"/>
    </row>
    <row r="31" spans="1:30" x14ac:dyDescent="0.2">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c r="AA31" s="73"/>
      <c r="AB31" s="73"/>
      <c r="AC31" s="73"/>
      <c r="AD31" s="73"/>
    </row>
    <row r="32" spans="1:30" x14ac:dyDescent="0.2">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c r="AA32" s="73"/>
      <c r="AB32" s="73"/>
      <c r="AC32" s="73"/>
      <c r="AD32" s="73"/>
    </row>
    <row r="33" spans="1:30" x14ac:dyDescent="0.2">
      <c r="A33" s="73"/>
      <c r="B33" s="73"/>
      <c r="C33" s="73"/>
      <c r="D33" s="73"/>
      <c r="E33" s="73"/>
      <c r="F33" s="73"/>
      <c r="G33" s="73"/>
      <c r="H33" s="73"/>
      <c r="I33" s="73"/>
      <c r="J33" s="73"/>
      <c r="K33" s="73"/>
      <c r="L33" s="73"/>
      <c r="M33" s="73"/>
      <c r="N33" s="73"/>
      <c r="O33" s="73"/>
      <c r="P33" s="73"/>
      <c r="Q33" s="73"/>
      <c r="R33" s="73"/>
      <c r="S33" s="73"/>
      <c r="T33" s="73"/>
      <c r="U33" s="73"/>
      <c r="V33" s="73"/>
      <c r="W33" s="73"/>
      <c r="X33" s="73"/>
      <c r="Y33" s="73"/>
      <c r="Z33" s="73"/>
      <c r="AA33" s="73"/>
      <c r="AB33" s="73"/>
      <c r="AC33" s="73"/>
      <c r="AD33" s="73"/>
    </row>
    <row r="34" spans="1:30" x14ac:dyDescent="0.2">
      <c r="A34" s="73"/>
      <c r="B34" s="73"/>
      <c r="C34" s="73"/>
      <c r="D34" s="73"/>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row>
    <row r="35" spans="1:30" x14ac:dyDescent="0.2">
      <c r="A35" s="73"/>
      <c r="B35" s="73"/>
      <c r="C35" s="73"/>
      <c r="D35" s="73"/>
      <c r="E35" s="73"/>
      <c r="F35" s="73"/>
      <c r="G35" s="73"/>
      <c r="H35" s="73"/>
      <c r="I35" s="73"/>
      <c r="J35" s="73"/>
      <c r="K35" s="73"/>
      <c r="L35" s="73"/>
      <c r="M35" s="73"/>
      <c r="N35" s="73"/>
      <c r="O35" s="73"/>
      <c r="P35" s="73"/>
      <c r="Q35" s="73"/>
      <c r="R35" s="73"/>
      <c r="S35" s="73"/>
      <c r="T35" s="73"/>
      <c r="U35" s="73"/>
      <c r="V35" s="73"/>
      <c r="W35" s="73"/>
      <c r="X35" s="73"/>
      <c r="Y35" s="73"/>
      <c r="Z35" s="73"/>
      <c r="AA35" s="73"/>
      <c r="AB35" s="73"/>
      <c r="AC35" s="73"/>
      <c r="AD35" s="73"/>
    </row>
    <row r="36" spans="1:30" x14ac:dyDescent="0.2">
      <c r="A36" s="73"/>
      <c r="B36" s="73"/>
      <c r="C36" s="73"/>
      <c r="D36" s="73"/>
      <c r="E36" s="73"/>
      <c r="F36" s="73"/>
      <c r="G36" s="73"/>
      <c r="H36" s="73"/>
      <c r="I36" s="73"/>
      <c r="J36" s="73"/>
      <c r="K36" s="73"/>
      <c r="L36" s="73"/>
      <c r="M36" s="73"/>
      <c r="N36" s="73"/>
      <c r="O36" s="73"/>
      <c r="P36" s="73"/>
      <c r="Q36" s="73"/>
      <c r="R36" s="73"/>
      <c r="S36" s="73"/>
      <c r="T36" s="73"/>
      <c r="U36" s="73"/>
      <c r="V36" s="73"/>
      <c r="W36" s="73"/>
      <c r="X36" s="73"/>
      <c r="Y36" s="73"/>
      <c r="Z36" s="73"/>
      <c r="AA36" s="73"/>
      <c r="AB36" s="73"/>
      <c r="AC36" s="73"/>
      <c r="AD36" s="73"/>
    </row>
    <row r="37" spans="1:30" x14ac:dyDescent="0.2">
      <c r="A37" s="73"/>
      <c r="B37" s="73"/>
      <c r="C37" s="73"/>
      <c r="D37" s="73"/>
      <c r="E37" s="73"/>
      <c r="F37" s="73"/>
      <c r="G37" s="73"/>
      <c r="H37" s="73"/>
      <c r="I37" s="73"/>
      <c r="J37" s="73"/>
      <c r="K37" s="73"/>
      <c r="L37" s="73"/>
      <c r="M37" s="73"/>
      <c r="N37" s="73"/>
      <c r="O37" s="73"/>
      <c r="P37" s="73"/>
      <c r="Q37" s="73"/>
      <c r="R37" s="73"/>
      <c r="S37" s="73"/>
      <c r="T37" s="73"/>
      <c r="U37" s="73"/>
      <c r="V37" s="73"/>
      <c r="W37" s="73"/>
      <c r="X37" s="73"/>
      <c r="Y37" s="73"/>
      <c r="Z37" s="73"/>
      <c r="AA37" s="73"/>
      <c r="AB37" s="73"/>
      <c r="AC37" s="73"/>
      <c r="AD37" s="73"/>
    </row>
    <row r="38" spans="1:30" x14ac:dyDescent="0.2">
      <c r="A38" s="73"/>
      <c r="B38" s="73"/>
      <c r="C38" s="73"/>
      <c r="D38" s="73"/>
      <c r="E38" s="73"/>
      <c r="F38" s="73"/>
      <c r="G38" s="73"/>
      <c r="H38" s="73"/>
      <c r="I38" s="73"/>
      <c r="J38" s="73"/>
      <c r="K38" s="73"/>
      <c r="L38" s="73"/>
      <c r="M38" s="73"/>
      <c r="N38" s="73"/>
      <c r="O38" s="73"/>
      <c r="P38" s="73"/>
      <c r="Q38" s="73"/>
      <c r="R38" s="73"/>
      <c r="S38" s="73"/>
      <c r="T38" s="73"/>
      <c r="U38" s="73"/>
      <c r="V38" s="73"/>
      <c r="W38" s="73"/>
      <c r="X38" s="73"/>
      <c r="Y38" s="73"/>
      <c r="Z38" s="73"/>
      <c r="AA38" s="73"/>
      <c r="AB38" s="73"/>
      <c r="AC38" s="73"/>
      <c r="AD38" s="73"/>
    </row>
    <row r="39" spans="1:30" x14ac:dyDescent="0.2">
      <c r="A39" s="73"/>
      <c r="B39" s="73"/>
      <c r="C39" s="73"/>
      <c r="D39" s="73"/>
      <c r="E39" s="73"/>
      <c r="F39" s="73"/>
      <c r="G39" s="73"/>
      <c r="H39" s="73"/>
      <c r="I39" s="73"/>
      <c r="J39" s="73"/>
      <c r="K39" s="73"/>
      <c r="L39" s="73"/>
      <c r="M39" s="73"/>
      <c r="N39" s="73"/>
      <c r="O39" s="73"/>
      <c r="P39" s="73"/>
      <c r="Q39" s="73"/>
      <c r="R39" s="73"/>
      <c r="S39" s="73"/>
      <c r="T39" s="73"/>
      <c r="U39" s="73"/>
      <c r="V39" s="73"/>
      <c r="W39" s="73"/>
      <c r="X39" s="73"/>
      <c r="Y39" s="73"/>
      <c r="Z39" s="73"/>
      <c r="AA39" s="73"/>
      <c r="AB39" s="73"/>
      <c r="AC39" s="73"/>
      <c r="AD39" s="73"/>
    </row>
    <row r="40" spans="1:30" x14ac:dyDescent="0.2">
      <c r="A40" s="73"/>
      <c r="B40" s="73"/>
      <c r="C40" s="73"/>
      <c r="D40" s="73"/>
      <c r="E40" s="73"/>
      <c r="F40" s="73"/>
      <c r="G40" s="73"/>
      <c r="H40" s="73"/>
      <c r="I40" s="73"/>
      <c r="J40" s="73"/>
      <c r="K40" s="73"/>
      <c r="L40" s="73"/>
      <c r="M40" s="73"/>
      <c r="N40" s="73"/>
      <c r="O40" s="73"/>
      <c r="P40" s="73"/>
      <c r="Q40" s="73"/>
      <c r="R40" s="73"/>
      <c r="S40" s="73"/>
      <c r="T40" s="73"/>
      <c r="U40" s="73"/>
      <c r="V40" s="73"/>
      <c r="W40" s="73"/>
      <c r="X40" s="73"/>
      <c r="Y40" s="73"/>
      <c r="Z40" s="73"/>
      <c r="AA40" s="73"/>
      <c r="AB40" s="73"/>
      <c r="AC40" s="73"/>
      <c r="AD40" s="73"/>
    </row>
    <row r="41" spans="1:30" x14ac:dyDescent="0.2">
      <c r="A41" s="73"/>
      <c r="B41" s="73"/>
      <c r="C41" s="73"/>
      <c r="D41" s="73"/>
      <c r="E41" s="73"/>
      <c r="F41" s="73"/>
      <c r="G41" s="73"/>
      <c r="H41" s="73"/>
      <c r="I41" s="73"/>
      <c r="J41" s="73"/>
      <c r="K41" s="73"/>
      <c r="L41" s="73"/>
      <c r="M41" s="73"/>
      <c r="N41" s="73"/>
      <c r="O41" s="73"/>
      <c r="P41" s="73"/>
      <c r="Q41" s="73"/>
      <c r="R41" s="73"/>
      <c r="S41" s="73"/>
      <c r="T41" s="73"/>
      <c r="U41" s="73"/>
      <c r="V41" s="73"/>
      <c r="W41" s="73"/>
      <c r="X41" s="73"/>
      <c r="Y41" s="73"/>
      <c r="Z41" s="73"/>
      <c r="AA41" s="73"/>
      <c r="AB41" s="73"/>
      <c r="AC41" s="73"/>
      <c r="AD41" s="73"/>
    </row>
    <row r="42" spans="1:30" x14ac:dyDescent="0.2">
      <c r="A42" s="73"/>
      <c r="B42" s="73"/>
      <c r="C42" s="73"/>
      <c r="D42" s="73"/>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row>
    <row r="43" spans="1:30" x14ac:dyDescent="0.2">
      <c r="A43" s="73"/>
      <c r="B43" s="73"/>
      <c r="C43" s="73"/>
      <c r="D43" s="73"/>
      <c r="E43" s="73"/>
      <c r="F43" s="73"/>
      <c r="G43" s="73"/>
      <c r="H43" s="73"/>
      <c r="I43" s="73"/>
      <c r="J43" s="73"/>
      <c r="K43" s="73"/>
      <c r="L43" s="73"/>
      <c r="M43" s="73"/>
      <c r="N43" s="73"/>
      <c r="O43" s="73"/>
      <c r="P43" s="73"/>
      <c r="Q43" s="73"/>
      <c r="R43" s="73"/>
      <c r="S43" s="73"/>
      <c r="T43" s="73"/>
      <c r="U43" s="73"/>
      <c r="V43" s="73"/>
      <c r="W43" s="73"/>
      <c r="X43" s="73"/>
      <c r="Y43" s="73"/>
      <c r="Z43" s="73"/>
      <c r="AA43" s="73"/>
      <c r="AB43" s="73"/>
      <c r="AC43" s="73"/>
      <c r="AD43" s="73"/>
    </row>
    <row r="44" spans="1:30" x14ac:dyDescent="0.2">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c r="AA44" s="73"/>
      <c r="AB44" s="73"/>
      <c r="AC44" s="73"/>
      <c r="AD44" s="73"/>
    </row>
    <row r="45" spans="1:30" x14ac:dyDescent="0.2">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c r="AA45" s="73"/>
      <c r="AB45" s="73"/>
      <c r="AC45" s="73"/>
      <c r="AD45" s="73"/>
    </row>
    <row r="46" spans="1:30" x14ac:dyDescent="0.2">
      <c r="A46" s="73"/>
      <c r="B46" s="73"/>
      <c r="C46" s="73"/>
      <c r="D46" s="73"/>
      <c r="E46" s="73"/>
      <c r="F46" s="73"/>
      <c r="G46" s="73"/>
      <c r="H46" s="73"/>
      <c r="I46" s="73"/>
      <c r="J46" s="73"/>
      <c r="K46" s="73"/>
      <c r="L46" s="73"/>
      <c r="M46" s="73"/>
      <c r="N46" s="73"/>
      <c r="O46" s="73"/>
      <c r="P46" s="73"/>
      <c r="Q46" s="73"/>
      <c r="R46" s="73"/>
      <c r="S46" s="73"/>
      <c r="T46" s="73"/>
      <c r="U46" s="73"/>
      <c r="V46" s="73"/>
      <c r="W46" s="73"/>
      <c r="X46" s="73"/>
      <c r="Y46" s="73"/>
      <c r="Z46" s="73"/>
      <c r="AA46" s="73"/>
      <c r="AB46" s="73"/>
      <c r="AC46" s="73"/>
      <c r="AD46" s="73"/>
    </row>
    <row r="47" spans="1:30" x14ac:dyDescent="0.2">
      <c r="A47" s="73"/>
      <c r="B47" s="73"/>
      <c r="C47" s="73"/>
      <c r="D47" s="73"/>
      <c r="E47" s="73"/>
      <c r="F47" s="73"/>
      <c r="G47" s="73"/>
      <c r="H47" s="73"/>
      <c r="I47" s="73"/>
      <c r="J47" s="73"/>
      <c r="K47" s="73"/>
      <c r="L47" s="73"/>
      <c r="M47" s="73"/>
      <c r="N47" s="73"/>
      <c r="O47" s="73"/>
      <c r="P47" s="73"/>
      <c r="Q47" s="73"/>
      <c r="R47" s="73"/>
      <c r="S47" s="73"/>
      <c r="T47" s="73"/>
      <c r="U47" s="73"/>
      <c r="V47" s="73"/>
      <c r="W47" s="73"/>
      <c r="X47" s="73"/>
      <c r="Y47" s="73"/>
      <c r="Z47" s="73"/>
      <c r="AA47" s="73"/>
      <c r="AB47" s="73"/>
      <c r="AC47" s="73"/>
      <c r="AD47" s="73"/>
    </row>
    <row r="48" spans="1:30" x14ac:dyDescent="0.2">
      <c r="A48" s="73"/>
      <c r="B48" s="73"/>
      <c r="C48" s="73"/>
      <c r="D48" s="73"/>
      <c r="E48" s="73"/>
      <c r="F48" s="73"/>
      <c r="G48" s="73"/>
      <c r="H48" s="73"/>
      <c r="I48" s="73"/>
      <c r="J48" s="73"/>
      <c r="K48" s="73"/>
      <c r="L48" s="73"/>
      <c r="M48" s="73"/>
      <c r="N48" s="73"/>
      <c r="O48" s="73"/>
      <c r="P48" s="73"/>
      <c r="Q48" s="73"/>
      <c r="R48" s="73"/>
      <c r="S48" s="73"/>
      <c r="T48" s="73"/>
      <c r="U48" s="73"/>
      <c r="V48" s="73"/>
      <c r="W48" s="73"/>
      <c r="X48" s="73"/>
      <c r="Y48" s="73"/>
      <c r="Z48" s="73"/>
      <c r="AA48" s="73"/>
      <c r="AB48" s="73"/>
      <c r="AC48" s="73"/>
      <c r="AD48" s="73"/>
    </row>
    <row r="49" spans="1:30" x14ac:dyDescent="0.2">
      <c r="A49" s="73"/>
      <c r="B49" s="73"/>
      <c r="C49" s="73"/>
      <c r="D49" s="73"/>
      <c r="E49" s="73"/>
      <c r="F49" s="73"/>
      <c r="G49" s="73"/>
      <c r="H49" s="73"/>
      <c r="I49" s="73"/>
      <c r="J49" s="73"/>
      <c r="K49" s="73"/>
      <c r="L49" s="73"/>
      <c r="M49" s="73"/>
      <c r="N49" s="73"/>
      <c r="O49" s="73"/>
      <c r="P49" s="73"/>
      <c r="Q49" s="73"/>
      <c r="R49" s="73"/>
      <c r="S49" s="73"/>
      <c r="T49" s="73"/>
      <c r="U49" s="73"/>
      <c r="V49" s="73"/>
      <c r="W49" s="73"/>
      <c r="X49" s="73"/>
      <c r="Y49" s="73"/>
      <c r="Z49" s="73"/>
      <c r="AA49" s="73"/>
      <c r="AB49" s="73"/>
      <c r="AC49" s="73"/>
      <c r="AD49" s="73"/>
    </row>
    <row r="50" spans="1:30" x14ac:dyDescent="0.2">
      <c r="A50" s="73"/>
      <c r="B50" s="73"/>
      <c r="C50" s="73"/>
      <c r="D50" s="73"/>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row>
    <row r="51" spans="1:30" x14ac:dyDescent="0.2">
      <c r="A51" s="73"/>
      <c r="B51" s="73"/>
      <c r="C51" s="73"/>
      <c r="D51" s="73"/>
      <c r="E51" s="73"/>
      <c r="F51" s="73"/>
      <c r="G51" s="73"/>
      <c r="H51" s="73"/>
      <c r="I51" s="73"/>
      <c r="J51" s="73"/>
      <c r="K51" s="73"/>
      <c r="L51" s="73"/>
      <c r="M51" s="73"/>
      <c r="N51" s="73"/>
      <c r="O51" s="73"/>
      <c r="P51" s="73"/>
      <c r="Q51" s="73"/>
      <c r="R51" s="73"/>
      <c r="S51" s="73"/>
      <c r="T51" s="73"/>
      <c r="U51" s="73"/>
      <c r="V51" s="73"/>
      <c r="W51" s="73"/>
      <c r="X51" s="73"/>
      <c r="Y51" s="73"/>
      <c r="Z51" s="73"/>
      <c r="AA51" s="73"/>
      <c r="AB51" s="73"/>
      <c r="AC51" s="73"/>
      <c r="AD51" s="73"/>
    </row>
    <row r="52" spans="1:30" x14ac:dyDescent="0.2">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c r="AA52" s="73"/>
      <c r="AB52" s="73"/>
      <c r="AC52" s="73"/>
      <c r="AD52" s="73"/>
    </row>
    <row r="53" spans="1:30" x14ac:dyDescent="0.2">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c r="AA53" s="73"/>
      <c r="AB53" s="73"/>
      <c r="AC53" s="73"/>
      <c r="AD53" s="73"/>
    </row>
    <row r="54" spans="1:30" x14ac:dyDescent="0.2">
      <c r="A54" s="73"/>
      <c r="B54" s="73"/>
      <c r="C54" s="73"/>
      <c r="D54" s="73"/>
      <c r="E54" s="73"/>
      <c r="F54" s="73"/>
      <c r="G54" s="73"/>
      <c r="H54" s="73"/>
      <c r="I54" s="73"/>
      <c r="J54" s="73"/>
      <c r="K54" s="73"/>
      <c r="L54" s="73"/>
      <c r="M54" s="73"/>
      <c r="N54" s="73"/>
      <c r="O54" s="73"/>
      <c r="P54" s="73"/>
      <c r="Q54" s="73"/>
      <c r="R54" s="73"/>
      <c r="S54" s="73"/>
      <c r="T54" s="73"/>
      <c r="U54" s="73"/>
      <c r="V54" s="73"/>
      <c r="W54" s="73"/>
      <c r="X54" s="73"/>
      <c r="Y54" s="73"/>
      <c r="Z54" s="73"/>
      <c r="AA54" s="73"/>
      <c r="AB54" s="73"/>
      <c r="AC54" s="73"/>
      <c r="AD54" s="73"/>
    </row>
    <row r="55" spans="1:30" x14ac:dyDescent="0.2">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c r="AA55" s="73"/>
      <c r="AB55" s="73"/>
      <c r="AC55" s="73"/>
      <c r="AD55" s="73"/>
    </row>
    <row r="56" spans="1:30" x14ac:dyDescent="0.2">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c r="AA56" s="73"/>
      <c r="AB56" s="73"/>
      <c r="AC56" s="73"/>
      <c r="AD56" s="73"/>
    </row>
    <row r="57" spans="1:30" x14ac:dyDescent="0.2">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c r="AA57" s="73"/>
      <c r="AB57" s="73"/>
      <c r="AC57" s="73"/>
      <c r="AD57" s="73"/>
    </row>
    <row r="58" spans="1:30" x14ac:dyDescent="0.2">
      <c r="A58" s="73"/>
      <c r="B58" s="73"/>
      <c r="C58" s="73"/>
      <c r="D58" s="73"/>
      <c r="E58" s="73"/>
      <c r="F58" s="73"/>
      <c r="G58" s="73"/>
      <c r="H58" s="73"/>
      <c r="I58" s="73"/>
      <c r="J58" s="73"/>
      <c r="K58" s="73"/>
      <c r="L58" s="73"/>
    </row>
    <row r="59" spans="1:30" x14ac:dyDescent="0.2">
      <c r="A59" s="73"/>
      <c r="B59" s="73"/>
      <c r="C59" s="73"/>
      <c r="D59" s="73"/>
      <c r="E59" s="73"/>
      <c r="F59" s="73"/>
      <c r="G59" s="73"/>
      <c r="H59" s="73"/>
      <c r="I59" s="73"/>
      <c r="J59" s="73"/>
      <c r="K59" s="73"/>
      <c r="L59" s="73"/>
    </row>
    <row r="60" spans="1:30" x14ac:dyDescent="0.2">
      <c r="A60" s="73"/>
      <c r="B60" s="73"/>
      <c r="C60" s="73"/>
      <c r="D60" s="73"/>
      <c r="E60" s="73"/>
      <c r="F60" s="73"/>
      <c r="G60" s="73"/>
      <c r="H60" s="73"/>
      <c r="I60" s="73"/>
      <c r="J60" s="73"/>
      <c r="K60" s="73"/>
      <c r="L60" s="73"/>
    </row>
    <row r="61" spans="1:30" x14ac:dyDescent="0.2">
      <c r="A61" s="73"/>
      <c r="B61" s="73"/>
      <c r="C61" s="73"/>
      <c r="D61" s="73"/>
      <c r="E61" s="73"/>
      <c r="F61" s="73"/>
      <c r="G61" s="73"/>
      <c r="H61" s="73"/>
      <c r="I61" s="73"/>
      <c r="J61" s="73"/>
      <c r="K61" s="73"/>
      <c r="L61" s="73"/>
    </row>
    <row r="62" spans="1:30" x14ac:dyDescent="0.2">
      <c r="A62" s="73"/>
      <c r="B62" s="73"/>
      <c r="C62" s="73"/>
      <c r="D62" s="73"/>
      <c r="E62" s="73"/>
      <c r="F62" s="73"/>
      <c r="G62" s="73"/>
      <c r="H62" s="73"/>
      <c r="I62" s="73"/>
      <c r="J62" s="73"/>
      <c r="K62" s="73"/>
      <c r="L62" s="73"/>
    </row>
    <row r="63" spans="1:30" x14ac:dyDescent="0.2">
      <c r="A63" s="73"/>
      <c r="B63" s="73"/>
      <c r="C63" s="73"/>
      <c r="D63" s="73"/>
      <c r="E63" s="73"/>
      <c r="F63" s="73"/>
      <c r="G63" s="73"/>
      <c r="H63" s="73"/>
      <c r="I63" s="73"/>
      <c r="J63" s="73"/>
      <c r="K63" s="73"/>
      <c r="L63" s="73"/>
    </row>
    <row r="64" spans="1:30" x14ac:dyDescent="0.2">
      <c r="A64" s="73"/>
      <c r="B64" s="73"/>
      <c r="C64" s="73"/>
      <c r="D64" s="73"/>
      <c r="E64" s="73"/>
      <c r="F64" s="73"/>
      <c r="G64" s="73"/>
      <c r="H64" s="73"/>
      <c r="I64" s="73"/>
      <c r="J64" s="73"/>
      <c r="K64" s="73"/>
      <c r="L64" s="73"/>
    </row>
  </sheetData>
  <mergeCells count="1">
    <mergeCell ref="C22:H23"/>
  </mergeCells>
  <pageMargins left="0.7" right="0.7" top="0.75" bottom="0.75" header="0.3" footer="0.3"/>
  <pageSetup paperSize="9" scale="53" orientation="portrait" r:id="rId1"/>
  <colBreaks count="1" manualBreakCount="1">
    <brk id="8"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4"/>
  <dimension ref="A1:AG258"/>
  <sheetViews>
    <sheetView view="pageBreakPreview" zoomScale="80" zoomScaleNormal="100" zoomScaleSheetLayoutView="80" workbookViewId="0">
      <selection activeCell="T401" sqref="D401:T401"/>
    </sheetView>
  </sheetViews>
  <sheetFormatPr defaultColWidth="9.140625" defaultRowHeight="11.25" x14ac:dyDescent="0.2"/>
  <cols>
    <col min="1" max="1" width="27.7109375" style="29" customWidth="1"/>
    <col min="2" max="2" width="33.5703125" style="29" bestFit="1" customWidth="1"/>
    <col min="3" max="3" width="13.85546875" style="29" customWidth="1"/>
    <col min="4" max="4" width="14.7109375" style="29" customWidth="1"/>
    <col min="5" max="5" width="24.85546875" style="29" bestFit="1" customWidth="1"/>
    <col min="6" max="6" width="27.140625" style="29" bestFit="1" customWidth="1"/>
    <col min="7" max="7" width="16.28515625" style="29" customWidth="1"/>
    <col min="8" max="8" width="15.5703125" style="29" customWidth="1"/>
    <col min="9" max="9" width="16.85546875" style="29" customWidth="1"/>
    <col min="10" max="10" width="15" style="29" bestFit="1" customWidth="1"/>
    <col min="11" max="11" width="20.5703125" style="29" bestFit="1" customWidth="1"/>
    <col min="12" max="12" width="16.85546875" style="29" customWidth="1"/>
    <col min="13" max="13" width="12.140625" style="29" customWidth="1"/>
    <col min="14" max="14" width="22.42578125" style="29" bestFit="1" customWidth="1"/>
    <col min="15" max="15" width="14.28515625" style="29" customWidth="1"/>
    <col min="16" max="16" width="13.7109375" style="29" customWidth="1"/>
    <col min="17" max="17" width="13.140625" style="29" customWidth="1"/>
    <col min="18" max="18" width="9.140625" style="29" customWidth="1"/>
    <col min="19" max="16384" width="9.140625" style="29"/>
  </cols>
  <sheetData>
    <row r="1" spans="1:33" s="106" customFormat="1" ht="12.75" x14ac:dyDescent="0.2">
      <c r="A1" s="104" t="s">
        <v>861</v>
      </c>
      <c r="B1" s="105"/>
      <c r="C1" s="105"/>
      <c r="D1" s="105"/>
      <c r="E1" s="105"/>
      <c r="F1" s="105"/>
      <c r="G1" s="105"/>
      <c r="H1" s="105"/>
      <c r="I1" s="105"/>
      <c r="J1" s="105"/>
      <c r="K1" s="105"/>
      <c r="L1" s="105"/>
      <c r="M1" s="105"/>
      <c r="N1" s="105"/>
      <c r="O1" s="73"/>
      <c r="P1" s="73"/>
      <c r="Q1" s="73"/>
      <c r="R1" s="73"/>
      <c r="S1" s="73"/>
      <c r="T1" s="73"/>
      <c r="U1" s="73"/>
      <c r="V1" s="73"/>
      <c r="W1" s="73"/>
      <c r="X1" s="73"/>
      <c r="Y1" s="73"/>
      <c r="Z1" s="73"/>
      <c r="AA1" s="73"/>
      <c r="AB1" s="73"/>
      <c r="AC1" s="73"/>
      <c r="AD1" s="73"/>
      <c r="AE1" s="73"/>
      <c r="AF1" s="73"/>
      <c r="AG1" s="73"/>
    </row>
    <row r="2" spans="1:33" s="106" customFormat="1" ht="4.5" customHeight="1" x14ac:dyDescent="0.2">
      <c r="A2" s="104"/>
      <c r="B2" s="105"/>
      <c r="C2" s="105"/>
      <c r="D2" s="105"/>
      <c r="E2" s="105"/>
      <c r="F2" s="105"/>
      <c r="G2" s="105"/>
      <c r="H2" s="105"/>
      <c r="I2" s="105"/>
      <c r="J2" s="105"/>
      <c r="K2" s="105"/>
      <c r="L2" s="105"/>
      <c r="M2" s="105"/>
      <c r="N2" s="105"/>
      <c r="O2" s="73"/>
      <c r="P2" s="73"/>
      <c r="Q2" s="73"/>
      <c r="R2" s="73"/>
      <c r="S2" s="73"/>
      <c r="T2" s="73"/>
      <c r="U2" s="73"/>
      <c r="V2" s="73"/>
      <c r="W2" s="73"/>
      <c r="X2" s="73"/>
      <c r="Y2" s="73"/>
      <c r="Z2" s="73"/>
      <c r="AA2" s="73"/>
      <c r="AB2" s="73"/>
      <c r="AC2" s="73"/>
      <c r="AD2" s="73"/>
      <c r="AE2" s="73"/>
      <c r="AF2" s="73"/>
      <c r="AG2" s="73"/>
    </row>
    <row r="3" spans="1:33" s="106" customFormat="1" ht="8.25" customHeight="1" x14ac:dyDescent="0.2">
      <c r="A3" s="104"/>
      <c r="B3" s="105"/>
      <c r="C3" s="105"/>
      <c r="D3" s="105"/>
      <c r="E3" s="105"/>
      <c r="F3" s="105"/>
      <c r="G3" s="105"/>
      <c r="H3" s="105"/>
      <c r="I3" s="105"/>
      <c r="J3" s="105"/>
      <c r="K3" s="105"/>
      <c r="L3" s="105"/>
      <c r="M3" s="105"/>
      <c r="N3" s="105"/>
      <c r="O3" s="73"/>
      <c r="P3" s="73"/>
      <c r="Q3" s="73"/>
      <c r="R3" s="73"/>
      <c r="S3" s="73"/>
      <c r="T3" s="73"/>
      <c r="U3" s="73"/>
      <c r="V3" s="73"/>
      <c r="W3" s="73"/>
      <c r="X3" s="73"/>
      <c r="Y3" s="73"/>
      <c r="Z3" s="73"/>
      <c r="AA3" s="73"/>
      <c r="AB3" s="73"/>
      <c r="AC3" s="73"/>
      <c r="AD3" s="73"/>
      <c r="AE3" s="73"/>
      <c r="AF3" s="73"/>
      <c r="AG3" s="73"/>
    </row>
    <row r="4" spans="1:33" s="106" customFormat="1" ht="13.5" thickBot="1" x14ac:dyDescent="0.25">
      <c r="A4" s="107"/>
      <c r="B4" s="107"/>
      <c r="C4" s="107"/>
      <c r="D4" s="107"/>
      <c r="E4" s="107"/>
      <c r="F4" s="107"/>
      <c r="G4" s="107"/>
      <c r="H4" s="107"/>
      <c r="I4" s="107"/>
      <c r="J4" s="107"/>
      <c r="K4" s="107"/>
      <c r="L4" s="107"/>
      <c r="M4" s="107"/>
      <c r="N4" s="484" t="s">
        <v>741</v>
      </c>
      <c r="O4" s="73"/>
      <c r="P4" s="73"/>
      <c r="Q4" s="73"/>
      <c r="R4" s="73"/>
      <c r="S4" s="73"/>
      <c r="T4" s="73"/>
      <c r="U4" s="73"/>
      <c r="V4" s="73"/>
      <c r="W4" s="73"/>
      <c r="X4" s="73"/>
      <c r="Y4" s="73"/>
      <c r="Z4" s="73"/>
      <c r="AA4" s="73"/>
      <c r="AB4" s="73"/>
      <c r="AC4" s="73"/>
      <c r="AD4" s="73"/>
      <c r="AE4" s="73"/>
      <c r="AF4" s="73"/>
      <c r="AG4" s="73"/>
    </row>
    <row r="5" spans="1:33" s="106" customFormat="1" ht="13.5" thickTop="1" x14ac:dyDescent="0.2">
      <c r="A5" s="104" t="s">
        <v>862</v>
      </c>
      <c r="B5" s="105"/>
      <c r="C5" s="105"/>
      <c r="D5" s="105"/>
      <c r="E5" s="105"/>
      <c r="F5" s="105"/>
      <c r="G5" s="105"/>
      <c r="H5" s="105"/>
      <c r="I5" s="105"/>
      <c r="J5" s="105"/>
      <c r="K5" s="105"/>
      <c r="L5" s="105"/>
      <c r="M5" s="105"/>
      <c r="N5" s="105"/>
      <c r="O5" s="73"/>
      <c r="P5" s="73"/>
      <c r="Q5" s="73"/>
      <c r="R5" s="73"/>
      <c r="S5" s="73"/>
      <c r="T5" s="73"/>
      <c r="U5" s="73"/>
      <c r="V5" s="73"/>
      <c r="W5" s="73"/>
      <c r="X5" s="73"/>
      <c r="Y5" s="73"/>
      <c r="Z5" s="73"/>
      <c r="AA5" s="73"/>
      <c r="AB5" s="73"/>
      <c r="AC5" s="73"/>
      <c r="AD5" s="73"/>
      <c r="AE5" s="73"/>
      <c r="AF5" s="73"/>
      <c r="AG5" s="73"/>
    </row>
    <row r="6" spans="1:33" s="108" customFormat="1" ht="12.75" customHeight="1" x14ac:dyDescent="0.2">
      <c r="A6" s="82"/>
      <c r="B6" s="1104" t="s">
        <v>828</v>
      </c>
      <c r="C6" s="994"/>
      <c r="D6" s="1104" t="s">
        <v>863</v>
      </c>
      <c r="E6" s="1104" t="s">
        <v>864</v>
      </c>
      <c r="F6" s="1102" t="s">
        <v>829</v>
      </c>
      <c r="G6" s="1103"/>
      <c r="H6" s="1104" t="s">
        <v>830</v>
      </c>
      <c r="I6" s="1104" t="s">
        <v>865</v>
      </c>
      <c r="J6" s="1102" t="s">
        <v>866</v>
      </c>
      <c r="K6" s="1103"/>
      <c r="L6" s="1104" t="s">
        <v>867</v>
      </c>
      <c r="M6" s="1104" t="s">
        <v>332</v>
      </c>
      <c r="N6" s="1106" t="s">
        <v>868</v>
      </c>
      <c r="O6" s="73"/>
      <c r="P6" s="73"/>
      <c r="Q6" s="73"/>
      <c r="R6" s="73"/>
      <c r="S6" s="73"/>
      <c r="T6" s="73"/>
      <c r="U6" s="73"/>
      <c r="V6" s="73"/>
      <c r="W6" s="73"/>
      <c r="X6" s="73"/>
      <c r="Y6" s="73"/>
      <c r="Z6" s="73"/>
      <c r="AA6" s="73"/>
      <c r="AB6" s="73"/>
      <c r="AC6" s="73"/>
      <c r="AD6" s="73"/>
      <c r="AE6" s="73"/>
      <c r="AF6" s="73"/>
      <c r="AG6" s="73"/>
    </row>
    <row r="7" spans="1:33" s="108" customFormat="1" ht="70.5" customHeight="1" x14ac:dyDescent="0.2">
      <c r="A7" s="82"/>
      <c r="B7" s="1105"/>
      <c r="C7" s="995" t="s">
        <v>869</v>
      </c>
      <c r="D7" s="1105"/>
      <c r="E7" s="1105"/>
      <c r="F7" s="995" t="s">
        <v>868</v>
      </c>
      <c r="G7" s="995" t="s">
        <v>870</v>
      </c>
      <c r="H7" s="1105"/>
      <c r="I7" s="1105"/>
      <c r="J7" s="834" t="s">
        <v>868</v>
      </c>
      <c r="K7" s="834" t="s">
        <v>871</v>
      </c>
      <c r="L7" s="1105"/>
      <c r="M7" s="1105"/>
      <c r="N7" s="1107"/>
      <c r="O7" s="73"/>
      <c r="P7" s="73"/>
      <c r="Q7" s="73"/>
      <c r="R7" s="73"/>
      <c r="S7" s="73"/>
      <c r="T7" s="73"/>
      <c r="U7" s="73"/>
      <c r="V7" s="73"/>
      <c r="W7" s="73"/>
      <c r="X7" s="73"/>
      <c r="Y7" s="73"/>
      <c r="Z7" s="73"/>
      <c r="AA7" s="73"/>
      <c r="AB7" s="73"/>
      <c r="AC7" s="73"/>
      <c r="AD7" s="73"/>
      <c r="AE7" s="73"/>
      <c r="AF7" s="73"/>
      <c r="AG7" s="73"/>
    </row>
    <row r="8" spans="1:33" s="106" customFormat="1" ht="12.75" x14ac:dyDescent="0.2">
      <c r="A8" s="39" t="s">
        <v>872</v>
      </c>
      <c r="B8" s="799"/>
      <c r="C8" s="821"/>
      <c r="D8" s="799"/>
      <c r="E8" s="799"/>
      <c r="F8" s="799"/>
      <c r="G8" s="799"/>
      <c r="H8" s="799"/>
      <c r="I8" s="799"/>
      <c r="J8" s="799"/>
      <c r="K8" s="799"/>
      <c r="L8" s="799"/>
      <c r="M8" s="799"/>
      <c r="N8" s="815">
        <f>SUM(B8,D8:F8,H8:I8,J8,L8:M8)</f>
        <v>0</v>
      </c>
      <c r="O8" s="73"/>
      <c r="P8" s="73"/>
      <c r="Q8" s="73"/>
      <c r="R8" s="73"/>
      <c r="S8" s="73"/>
      <c r="T8" s="73"/>
      <c r="U8" s="73"/>
      <c r="V8" s="73"/>
      <c r="W8" s="73"/>
      <c r="X8" s="73"/>
      <c r="Y8" s="73"/>
      <c r="Z8" s="73"/>
      <c r="AA8" s="73"/>
      <c r="AB8" s="73"/>
      <c r="AC8" s="73"/>
      <c r="AD8" s="73"/>
      <c r="AE8" s="73"/>
      <c r="AF8" s="73"/>
      <c r="AG8" s="73"/>
    </row>
    <row r="9" spans="1:33" s="106" customFormat="1" ht="12.75" x14ac:dyDescent="0.2">
      <c r="A9" s="39" t="s">
        <v>292</v>
      </c>
      <c r="B9" s="799"/>
      <c r="C9" s="821"/>
      <c r="D9" s="799"/>
      <c r="E9" s="799"/>
      <c r="F9" s="799"/>
      <c r="G9" s="799"/>
      <c r="H9" s="799"/>
      <c r="I9" s="799"/>
      <c r="J9" s="799"/>
      <c r="K9" s="799"/>
      <c r="L9" s="799"/>
      <c r="M9" s="799"/>
      <c r="N9" s="815">
        <f t="shared" ref="N9:N14" si="0">SUM(B9,D9:F9,H9:I9,J9,L9:M9)</f>
        <v>0</v>
      </c>
      <c r="O9" s="73"/>
      <c r="P9" s="73"/>
      <c r="Q9" s="73"/>
      <c r="R9" s="73"/>
      <c r="S9" s="73"/>
      <c r="T9" s="73"/>
      <c r="U9" s="73"/>
      <c r="V9" s="73"/>
      <c r="W9" s="73"/>
      <c r="X9" s="73"/>
      <c r="Y9" s="73"/>
      <c r="Z9" s="73"/>
      <c r="AA9" s="73"/>
      <c r="AB9" s="73"/>
      <c r="AC9" s="73"/>
      <c r="AD9" s="73"/>
      <c r="AE9" s="73"/>
      <c r="AF9" s="73"/>
      <c r="AG9" s="73"/>
    </row>
    <row r="10" spans="1:33" s="106" customFormat="1" ht="12.75" x14ac:dyDescent="0.2">
      <c r="A10" s="39" t="s">
        <v>286</v>
      </c>
      <c r="B10" s="799"/>
      <c r="C10" s="821"/>
      <c r="D10" s="799"/>
      <c r="E10" s="799"/>
      <c r="F10" s="799"/>
      <c r="G10" s="799"/>
      <c r="H10" s="799"/>
      <c r="I10" s="799"/>
      <c r="J10" s="799"/>
      <c r="K10" s="799"/>
      <c r="L10" s="799"/>
      <c r="M10" s="799"/>
      <c r="N10" s="815">
        <f t="shared" si="0"/>
        <v>0</v>
      </c>
      <c r="O10" s="73"/>
      <c r="P10" s="73"/>
      <c r="Q10" s="73"/>
      <c r="R10" s="73"/>
      <c r="S10" s="73"/>
      <c r="T10" s="73"/>
      <c r="U10" s="73"/>
      <c r="V10" s="73"/>
      <c r="W10" s="73"/>
      <c r="X10" s="73"/>
      <c r="Y10" s="73"/>
      <c r="Z10" s="73"/>
      <c r="AA10" s="73"/>
      <c r="AB10" s="73"/>
      <c r="AC10" s="73"/>
      <c r="AD10" s="73"/>
      <c r="AE10" s="73"/>
      <c r="AF10" s="73"/>
      <c r="AG10" s="73"/>
    </row>
    <row r="11" spans="1:33" s="106" customFormat="1" ht="12.75" x14ac:dyDescent="0.2">
      <c r="A11" s="39" t="s">
        <v>289</v>
      </c>
      <c r="B11" s="799"/>
      <c r="C11" s="821"/>
      <c r="D11" s="799"/>
      <c r="E11" s="799"/>
      <c r="F11" s="799"/>
      <c r="G11" s="799"/>
      <c r="H11" s="799"/>
      <c r="I11" s="799"/>
      <c r="J11" s="799"/>
      <c r="K11" s="799"/>
      <c r="L11" s="799"/>
      <c r="M11" s="799"/>
      <c r="N11" s="815">
        <f t="shared" si="0"/>
        <v>0</v>
      </c>
      <c r="O11" s="73"/>
      <c r="P11" s="73"/>
      <c r="Q11" s="73"/>
      <c r="R11" s="73"/>
      <c r="S11" s="73"/>
      <c r="T11" s="73"/>
      <c r="U11" s="73"/>
      <c r="V11" s="73"/>
      <c r="W11" s="73"/>
      <c r="X11" s="73"/>
      <c r="Y11" s="73"/>
      <c r="Z11" s="73"/>
      <c r="AA11" s="73"/>
      <c r="AB11" s="73"/>
      <c r="AC11" s="73"/>
      <c r="AD11" s="73"/>
      <c r="AE11" s="73"/>
      <c r="AF11" s="73"/>
      <c r="AG11" s="73"/>
    </row>
    <row r="12" spans="1:33" s="106" customFormat="1" ht="12.75" x14ac:dyDescent="0.2">
      <c r="A12" s="39" t="s">
        <v>295</v>
      </c>
      <c r="B12" s="799"/>
      <c r="C12" s="821"/>
      <c r="D12" s="799"/>
      <c r="E12" s="799"/>
      <c r="F12" s="799"/>
      <c r="G12" s="799"/>
      <c r="H12" s="799"/>
      <c r="I12" s="799"/>
      <c r="J12" s="799"/>
      <c r="K12" s="799"/>
      <c r="L12" s="799"/>
      <c r="M12" s="799"/>
      <c r="N12" s="815">
        <f t="shared" si="0"/>
        <v>0</v>
      </c>
      <c r="O12" s="73"/>
      <c r="P12" s="73"/>
      <c r="Q12" s="73"/>
      <c r="R12" s="73"/>
      <c r="S12" s="73"/>
      <c r="T12" s="73"/>
      <c r="U12" s="73"/>
      <c r="V12" s="73"/>
      <c r="W12" s="73"/>
      <c r="X12" s="73"/>
      <c r="Y12" s="73"/>
      <c r="Z12" s="73"/>
      <c r="AA12" s="73"/>
      <c r="AB12" s="73"/>
      <c r="AC12" s="73"/>
      <c r="AD12" s="73"/>
      <c r="AE12" s="73"/>
      <c r="AF12" s="73"/>
      <c r="AG12" s="73"/>
    </row>
    <row r="13" spans="1:33" s="106" customFormat="1" ht="12.75" x14ac:dyDescent="0.2">
      <c r="A13" s="39" t="s">
        <v>798</v>
      </c>
      <c r="B13" s="799"/>
      <c r="C13" s="821"/>
      <c r="D13" s="799"/>
      <c r="E13" s="799"/>
      <c r="F13" s="799"/>
      <c r="G13" s="799"/>
      <c r="H13" s="799"/>
      <c r="I13" s="799"/>
      <c r="J13" s="799"/>
      <c r="K13" s="799"/>
      <c r="L13" s="799"/>
      <c r="M13" s="799"/>
      <c r="N13" s="815">
        <f>SUM(B13,D13:F13,H13:I13,J13,L13:M13)</f>
        <v>0</v>
      </c>
      <c r="O13" s="73"/>
      <c r="P13" s="73"/>
      <c r="Q13" s="73"/>
      <c r="R13" s="73"/>
      <c r="S13" s="73"/>
      <c r="T13" s="73"/>
      <c r="U13" s="73"/>
      <c r="V13" s="73"/>
      <c r="W13" s="73"/>
      <c r="X13" s="73"/>
      <c r="Y13" s="73"/>
      <c r="Z13" s="73"/>
      <c r="AA13" s="73"/>
      <c r="AB13" s="73"/>
      <c r="AC13" s="73"/>
      <c r="AD13" s="73"/>
      <c r="AE13" s="73"/>
      <c r="AF13" s="73"/>
      <c r="AG13" s="73"/>
    </row>
    <row r="14" spans="1:33" s="106" customFormat="1" ht="12.75" x14ac:dyDescent="0.2">
      <c r="A14" s="48" t="s">
        <v>868</v>
      </c>
      <c r="B14" s="815">
        <f>SUM(B8:B13)</f>
        <v>0</v>
      </c>
      <c r="C14" s="821"/>
      <c r="D14" s="815">
        <f t="shared" ref="D14:L14" si="1">SUM(D8:D13)</f>
        <v>0</v>
      </c>
      <c r="E14" s="815">
        <f t="shared" si="1"/>
        <v>0</v>
      </c>
      <c r="F14" s="815">
        <f t="shared" si="1"/>
        <v>0</v>
      </c>
      <c r="G14" s="815">
        <f t="shared" si="1"/>
        <v>0</v>
      </c>
      <c r="H14" s="815">
        <f t="shared" si="1"/>
        <v>0</v>
      </c>
      <c r="I14" s="815">
        <f t="shared" si="1"/>
        <v>0</v>
      </c>
      <c r="J14" s="815">
        <f t="shared" si="1"/>
        <v>0</v>
      </c>
      <c r="K14" s="815">
        <f t="shared" si="1"/>
        <v>0</v>
      </c>
      <c r="L14" s="815">
        <f t="shared" si="1"/>
        <v>0</v>
      </c>
      <c r="M14" s="815">
        <f>SUM(M8:M13)</f>
        <v>0</v>
      </c>
      <c r="N14" s="815">
        <f t="shared" si="0"/>
        <v>0</v>
      </c>
      <c r="O14" s="73"/>
      <c r="P14" s="73"/>
      <c r="Q14" s="73"/>
      <c r="R14" s="73"/>
      <c r="S14" s="73"/>
      <c r="T14" s="73"/>
      <c r="U14" s="73"/>
      <c r="V14" s="73"/>
      <c r="W14" s="73"/>
      <c r="X14" s="73"/>
      <c r="Y14" s="73"/>
      <c r="Z14" s="73"/>
      <c r="AA14" s="73"/>
      <c r="AB14" s="73"/>
      <c r="AC14" s="73"/>
      <c r="AD14" s="73"/>
      <c r="AE14" s="73"/>
      <c r="AF14" s="73"/>
      <c r="AG14" s="73"/>
    </row>
    <row r="15" spans="1:33" s="106" customFormat="1" ht="12.75" x14ac:dyDescent="0.2">
      <c r="A15" s="104"/>
      <c r="B15" s="835"/>
      <c r="C15" s="835"/>
      <c r="D15" s="835"/>
      <c r="E15" s="835"/>
      <c r="F15" s="835"/>
      <c r="G15" s="835"/>
      <c r="H15" s="835"/>
      <c r="I15" s="835"/>
      <c r="J15" s="835"/>
      <c r="K15" s="835"/>
      <c r="L15" s="835"/>
      <c r="M15" s="835"/>
      <c r="N15" s="835"/>
      <c r="O15" s="73"/>
      <c r="P15" s="73"/>
      <c r="Q15" s="73"/>
      <c r="R15" s="73"/>
      <c r="S15" s="73"/>
      <c r="T15" s="73"/>
      <c r="U15" s="73"/>
      <c r="V15" s="73"/>
      <c r="W15" s="73"/>
      <c r="X15" s="73"/>
      <c r="Y15" s="73"/>
      <c r="Z15" s="73"/>
      <c r="AA15" s="73"/>
      <c r="AB15" s="73"/>
      <c r="AC15" s="73"/>
      <c r="AD15" s="73"/>
      <c r="AE15" s="73"/>
      <c r="AF15" s="73"/>
      <c r="AG15" s="73"/>
    </row>
    <row r="16" spans="1:33" s="106" customFormat="1" ht="12.75" x14ac:dyDescent="0.2">
      <c r="A16" s="104" t="s">
        <v>873</v>
      </c>
      <c r="B16" s="836"/>
      <c r="C16" s="836"/>
      <c r="D16" s="836"/>
      <c r="E16" s="836"/>
      <c r="F16" s="836"/>
      <c r="G16" s="836"/>
      <c r="H16" s="836"/>
      <c r="I16" s="836"/>
      <c r="J16" s="836"/>
      <c r="K16" s="836"/>
      <c r="L16" s="836"/>
      <c r="M16" s="836"/>
      <c r="N16" s="836"/>
      <c r="O16" s="73"/>
      <c r="P16" s="73"/>
      <c r="Q16" s="73"/>
      <c r="R16" s="73"/>
      <c r="S16" s="73"/>
      <c r="T16" s="73"/>
      <c r="U16" s="73"/>
      <c r="V16" s="73"/>
      <c r="W16" s="73"/>
      <c r="X16" s="73"/>
      <c r="Y16" s="73"/>
      <c r="Z16" s="73"/>
      <c r="AA16" s="73"/>
      <c r="AB16" s="73"/>
      <c r="AC16" s="73"/>
      <c r="AD16" s="73"/>
      <c r="AE16" s="73"/>
      <c r="AF16" s="73"/>
      <c r="AG16" s="73"/>
    </row>
    <row r="17" spans="1:33" s="108" customFormat="1" ht="12.75" customHeight="1" x14ac:dyDescent="0.2">
      <c r="A17" s="82"/>
      <c r="B17" s="1104" t="s">
        <v>828</v>
      </c>
      <c r="C17" s="1104" t="s">
        <v>869</v>
      </c>
      <c r="D17" s="1104" t="s">
        <v>863</v>
      </c>
      <c r="E17" s="1104" t="s">
        <v>864</v>
      </c>
      <c r="F17" s="1102" t="s">
        <v>829</v>
      </c>
      <c r="G17" s="1103"/>
      <c r="H17" s="1104" t="s">
        <v>830</v>
      </c>
      <c r="I17" s="1104" t="s">
        <v>865</v>
      </c>
      <c r="J17" s="1102" t="s">
        <v>866</v>
      </c>
      <c r="K17" s="1103"/>
      <c r="L17" s="1104" t="s">
        <v>867</v>
      </c>
      <c r="M17" s="1104" t="s">
        <v>332</v>
      </c>
      <c r="N17" s="1104" t="s">
        <v>868</v>
      </c>
      <c r="O17" s="73"/>
      <c r="P17" s="73"/>
      <c r="Q17" s="73"/>
      <c r="R17" s="73"/>
      <c r="S17" s="73"/>
      <c r="T17" s="73"/>
      <c r="U17" s="73"/>
      <c r="V17" s="73"/>
      <c r="W17" s="73"/>
      <c r="X17" s="73"/>
      <c r="Y17" s="73"/>
      <c r="Z17" s="73"/>
      <c r="AA17" s="73"/>
      <c r="AB17" s="73"/>
      <c r="AC17" s="73"/>
      <c r="AD17" s="73"/>
      <c r="AE17" s="73"/>
      <c r="AF17" s="73"/>
      <c r="AG17" s="73"/>
    </row>
    <row r="18" spans="1:33" s="108" customFormat="1" ht="36" x14ac:dyDescent="0.2">
      <c r="A18" s="82"/>
      <c r="B18" s="1105"/>
      <c r="C18" s="1105"/>
      <c r="D18" s="1105"/>
      <c r="E18" s="1105"/>
      <c r="F18" s="995" t="s">
        <v>868</v>
      </c>
      <c r="G18" s="995" t="s">
        <v>870</v>
      </c>
      <c r="H18" s="1105"/>
      <c r="I18" s="1105"/>
      <c r="J18" s="834" t="s">
        <v>868</v>
      </c>
      <c r="K18" s="834" t="s">
        <v>871</v>
      </c>
      <c r="L18" s="1105"/>
      <c r="M18" s="1105"/>
      <c r="N18" s="1105"/>
      <c r="O18" s="73"/>
      <c r="P18" s="73"/>
      <c r="Q18" s="73"/>
      <c r="S18" s="73"/>
      <c r="T18" s="73"/>
      <c r="U18" s="73"/>
      <c r="V18" s="73"/>
      <c r="W18" s="73"/>
      <c r="X18" s="73"/>
      <c r="Y18" s="73"/>
      <c r="Z18" s="73"/>
      <c r="AA18" s="73"/>
      <c r="AB18" s="73"/>
      <c r="AC18" s="73"/>
      <c r="AD18" s="73"/>
      <c r="AE18" s="73"/>
      <c r="AF18" s="73"/>
      <c r="AG18" s="73"/>
    </row>
    <row r="19" spans="1:33" s="106" customFormat="1" ht="11.25" customHeight="1" x14ac:dyDescent="0.2">
      <c r="A19" s="39" t="s">
        <v>872</v>
      </c>
      <c r="B19" s="799"/>
      <c r="C19" s="821"/>
      <c r="D19" s="799"/>
      <c r="E19" s="799"/>
      <c r="F19" s="799"/>
      <c r="G19" s="799"/>
      <c r="H19" s="799"/>
      <c r="I19" s="799"/>
      <c r="J19" s="799"/>
      <c r="K19" s="799"/>
      <c r="L19" s="799"/>
      <c r="M19" s="799"/>
      <c r="N19" s="815">
        <f>SUM(B19,D19:F19,H19:I19,J19,L19:M19)</f>
        <v>0</v>
      </c>
      <c r="O19" s="73"/>
      <c r="P19" s="73"/>
      <c r="Q19" s="73"/>
      <c r="S19" s="73"/>
      <c r="T19" s="73"/>
      <c r="U19" s="73"/>
      <c r="V19" s="73"/>
      <c r="W19" s="73"/>
      <c r="X19" s="73"/>
      <c r="Y19" s="73"/>
      <c r="Z19" s="73"/>
      <c r="AA19" s="73"/>
      <c r="AB19" s="73"/>
      <c r="AC19" s="73"/>
      <c r="AD19" s="73"/>
      <c r="AE19" s="73"/>
      <c r="AF19" s="73"/>
      <c r="AG19" s="73"/>
    </row>
    <row r="20" spans="1:33" s="106" customFormat="1" ht="12.75" x14ac:dyDescent="0.2">
      <c r="A20" s="39" t="s">
        <v>292</v>
      </c>
      <c r="B20" s="799"/>
      <c r="C20" s="821"/>
      <c r="D20" s="799"/>
      <c r="E20" s="799"/>
      <c r="F20" s="799"/>
      <c r="G20" s="799"/>
      <c r="H20" s="799"/>
      <c r="I20" s="799"/>
      <c r="J20" s="799"/>
      <c r="K20" s="799"/>
      <c r="L20" s="799"/>
      <c r="M20" s="799"/>
      <c r="N20" s="815">
        <f t="shared" ref="N20:N25" si="2">SUM(B20,D20:F20,H20:I20,J20,L20:M20)</f>
        <v>0</v>
      </c>
      <c r="O20" s="73"/>
      <c r="P20" s="73"/>
      <c r="Q20" s="73"/>
      <c r="R20" s="73"/>
      <c r="S20" s="73"/>
      <c r="T20" s="73"/>
      <c r="U20" s="73"/>
      <c r="V20" s="73"/>
      <c r="W20" s="73"/>
      <c r="X20" s="73"/>
      <c r="Y20" s="73"/>
      <c r="Z20" s="73"/>
      <c r="AA20" s="73"/>
      <c r="AB20" s="73"/>
      <c r="AC20" s="73"/>
      <c r="AD20" s="73"/>
      <c r="AE20" s="73"/>
      <c r="AF20" s="73"/>
      <c r="AG20" s="73"/>
    </row>
    <row r="21" spans="1:33" s="106" customFormat="1" ht="12.75" x14ac:dyDescent="0.2">
      <c r="A21" s="39" t="s">
        <v>286</v>
      </c>
      <c r="B21" s="799"/>
      <c r="C21" s="821"/>
      <c r="D21" s="799"/>
      <c r="E21" s="799"/>
      <c r="F21" s="799"/>
      <c r="G21" s="799"/>
      <c r="H21" s="799"/>
      <c r="I21" s="799"/>
      <c r="J21" s="799"/>
      <c r="K21" s="799"/>
      <c r="L21" s="799"/>
      <c r="M21" s="799"/>
      <c r="N21" s="815">
        <f>SUM(B21,D21:F21,H21:I21,J21,L21:M21)</f>
        <v>0</v>
      </c>
      <c r="O21" s="73"/>
      <c r="P21" s="73"/>
      <c r="Q21" s="73"/>
      <c r="R21" s="73"/>
      <c r="S21" s="73"/>
      <c r="T21" s="73"/>
      <c r="U21" s="73"/>
      <c r="V21" s="73"/>
      <c r="W21" s="73"/>
      <c r="X21" s="73"/>
      <c r="Y21" s="73"/>
      <c r="Z21" s="73"/>
      <c r="AA21" s="73"/>
      <c r="AB21" s="73"/>
      <c r="AC21" s="73"/>
      <c r="AD21" s="73"/>
      <c r="AE21" s="73"/>
      <c r="AF21" s="73"/>
      <c r="AG21" s="73"/>
    </row>
    <row r="22" spans="1:33" s="106" customFormat="1" ht="12.75" x14ac:dyDescent="0.2">
      <c r="A22" s="39" t="s">
        <v>289</v>
      </c>
      <c r="B22" s="799"/>
      <c r="C22" s="821"/>
      <c r="D22" s="799"/>
      <c r="E22" s="799"/>
      <c r="F22" s="799"/>
      <c r="G22" s="799"/>
      <c r="H22" s="799"/>
      <c r="I22" s="799"/>
      <c r="J22" s="799"/>
      <c r="K22" s="799"/>
      <c r="L22" s="799"/>
      <c r="M22" s="799"/>
      <c r="N22" s="815">
        <f t="shared" si="2"/>
        <v>0</v>
      </c>
      <c r="O22" s="73"/>
      <c r="P22" s="73"/>
      <c r="Q22" s="73"/>
      <c r="R22" s="73"/>
      <c r="S22" s="73"/>
      <c r="T22" s="73"/>
      <c r="U22" s="73"/>
      <c r="V22" s="73"/>
      <c r="W22" s="73"/>
      <c r="X22" s="73"/>
      <c r="Y22" s="73"/>
      <c r="Z22" s="73"/>
      <c r="AA22" s="73"/>
      <c r="AB22" s="73"/>
      <c r="AC22" s="73"/>
      <c r="AD22" s="73"/>
      <c r="AE22" s="73"/>
      <c r="AF22" s="73"/>
      <c r="AG22" s="73"/>
    </row>
    <row r="23" spans="1:33" s="106" customFormat="1" ht="12.75" x14ac:dyDescent="0.2">
      <c r="A23" s="39" t="s">
        <v>295</v>
      </c>
      <c r="B23" s="799"/>
      <c r="C23" s="821"/>
      <c r="D23" s="799"/>
      <c r="E23" s="799"/>
      <c r="F23" s="799"/>
      <c r="G23" s="799"/>
      <c r="H23" s="799"/>
      <c r="I23" s="799"/>
      <c r="J23" s="799"/>
      <c r="K23" s="799"/>
      <c r="L23" s="799"/>
      <c r="M23" s="799"/>
      <c r="N23" s="815">
        <f t="shared" si="2"/>
        <v>0</v>
      </c>
      <c r="O23" s="73"/>
      <c r="P23" s="73"/>
      <c r="Q23" s="73"/>
      <c r="R23" s="73"/>
      <c r="S23" s="73"/>
      <c r="T23" s="73"/>
      <c r="U23" s="73"/>
      <c r="V23" s="73"/>
      <c r="W23" s="73"/>
      <c r="X23" s="73"/>
      <c r="Y23" s="73"/>
      <c r="Z23" s="73"/>
      <c r="AA23" s="73"/>
      <c r="AB23" s="73"/>
      <c r="AC23" s="73"/>
      <c r="AD23" s="73"/>
      <c r="AE23" s="73"/>
      <c r="AF23" s="73"/>
      <c r="AG23" s="73"/>
    </row>
    <row r="24" spans="1:33" s="106" customFormat="1" ht="12.75" x14ac:dyDescent="0.2">
      <c r="A24" s="39" t="s">
        <v>798</v>
      </c>
      <c r="B24" s="799"/>
      <c r="C24" s="821"/>
      <c r="D24" s="799"/>
      <c r="E24" s="799"/>
      <c r="F24" s="799"/>
      <c r="G24" s="799"/>
      <c r="H24" s="799"/>
      <c r="I24" s="799"/>
      <c r="J24" s="799"/>
      <c r="K24" s="799"/>
      <c r="L24" s="799"/>
      <c r="M24" s="799"/>
      <c r="N24" s="815">
        <f t="shared" si="2"/>
        <v>0</v>
      </c>
      <c r="O24" s="73"/>
      <c r="P24" s="73"/>
      <c r="Q24" s="73"/>
      <c r="R24" s="73"/>
      <c r="S24" s="73"/>
      <c r="T24" s="73"/>
      <c r="U24" s="73"/>
      <c r="V24" s="73"/>
      <c r="W24" s="73"/>
      <c r="X24" s="73"/>
      <c r="Y24" s="73"/>
      <c r="Z24" s="73"/>
      <c r="AA24" s="73"/>
      <c r="AB24" s="73"/>
      <c r="AC24" s="73"/>
      <c r="AD24" s="73"/>
      <c r="AE24" s="73"/>
      <c r="AF24" s="73"/>
      <c r="AG24" s="73"/>
    </row>
    <row r="25" spans="1:33" s="106" customFormat="1" ht="12.75" x14ac:dyDescent="0.2">
      <c r="A25" s="48" t="s">
        <v>868</v>
      </c>
      <c r="B25" s="815">
        <f>SUM(B19:B24)</f>
        <v>0</v>
      </c>
      <c r="C25" s="821"/>
      <c r="D25" s="815">
        <f t="shared" ref="D25:L25" si="3">SUM(D19:D24)</f>
        <v>0</v>
      </c>
      <c r="E25" s="815">
        <f t="shared" si="3"/>
        <v>0</v>
      </c>
      <c r="F25" s="815">
        <f t="shared" si="3"/>
        <v>0</v>
      </c>
      <c r="G25" s="815">
        <f t="shared" si="3"/>
        <v>0</v>
      </c>
      <c r="H25" s="815">
        <f t="shared" si="3"/>
        <v>0</v>
      </c>
      <c r="I25" s="815">
        <f>SUM(I19:I24)</f>
        <v>0</v>
      </c>
      <c r="J25" s="815">
        <f t="shared" si="3"/>
        <v>0</v>
      </c>
      <c r="K25" s="815">
        <f t="shared" si="3"/>
        <v>0</v>
      </c>
      <c r="L25" s="815">
        <f t="shared" si="3"/>
        <v>0</v>
      </c>
      <c r="M25" s="815">
        <f>SUM(M19:M24)</f>
        <v>0</v>
      </c>
      <c r="N25" s="815">
        <f t="shared" si="2"/>
        <v>0</v>
      </c>
      <c r="O25" s="73"/>
      <c r="P25" s="73"/>
      <c r="Q25" s="73"/>
      <c r="R25" s="73"/>
      <c r="S25" s="73"/>
      <c r="T25" s="73"/>
      <c r="U25" s="73"/>
      <c r="V25" s="73"/>
      <c r="W25" s="73"/>
      <c r="X25" s="73"/>
      <c r="Y25" s="73"/>
      <c r="Z25" s="73"/>
      <c r="AA25" s="73"/>
      <c r="AB25" s="73"/>
      <c r="AC25" s="73"/>
      <c r="AD25" s="73"/>
      <c r="AE25" s="73"/>
      <c r="AF25" s="73"/>
      <c r="AG25" s="73"/>
    </row>
    <row r="26" spans="1:33" s="106" customFormat="1" ht="12.75" x14ac:dyDescent="0.2">
      <c r="A26" s="104" t="s">
        <v>874</v>
      </c>
      <c r="B26" s="836"/>
      <c r="C26" s="836"/>
      <c r="D26" s="836"/>
      <c r="E26" s="836"/>
      <c r="F26" s="836"/>
      <c r="G26" s="836"/>
      <c r="H26" s="836"/>
      <c r="I26" s="836"/>
      <c r="J26" s="837"/>
      <c r="K26" s="837"/>
      <c r="L26" s="838"/>
      <c r="M26" s="838"/>
      <c r="N26" s="838"/>
      <c r="O26" s="73"/>
      <c r="P26" s="73"/>
      <c r="Q26" s="73"/>
      <c r="R26" s="73"/>
      <c r="S26" s="73"/>
      <c r="T26" s="73"/>
      <c r="U26" s="73"/>
      <c r="V26" s="73"/>
      <c r="W26" s="73"/>
      <c r="X26" s="73"/>
      <c r="Y26" s="73"/>
      <c r="Z26" s="73"/>
      <c r="AA26" s="73"/>
      <c r="AB26" s="73"/>
      <c r="AC26" s="73"/>
      <c r="AD26" s="73"/>
      <c r="AE26" s="73"/>
      <c r="AF26" s="73"/>
      <c r="AG26" s="73"/>
    </row>
    <row r="27" spans="1:33" s="108" customFormat="1" ht="15" customHeight="1" x14ac:dyDescent="0.2">
      <c r="A27" s="82"/>
      <c r="B27" s="1104" t="s">
        <v>828</v>
      </c>
      <c r="C27" s="1104" t="s">
        <v>869</v>
      </c>
      <c r="D27" s="1104" t="s">
        <v>875</v>
      </c>
      <c r="E27" s="1104" t="s">
        <v>829</v>
      </c>
      <c r="F27" s="1104" t="s">
        <v>830</v>
      </c>
      <c r="G27" s="1104" t="s">
        <v>865</v>
      </c>
      <c r="H27" s="1104" t="s">
        <v>866</v>
      </c>
      <c r="I27" s="1104" t="s">
        <v>867</v>
      </c>
      <c r="J27" s="1104" t="s">
        <v>332</v>
      </c>
      <c r="K27" s="1104" t="s">
        <v>868</v>
      </c>
      <c r="L27" s="838"/>
      <c r="M27" s="838"/>
      <c r="N27" s="838"/>
      <c r="O27" s="73"/>
      <c r="P27" s="73"/>
      <c r="Q27" s="73"/>
      <c r="R27" s="73"/>
      <c r="S27" s="73"/>
      <c r="T27" s="73"/>
      <c r="U27" s="73"/>
      <c r="V27" s="73"/>
      <c r="W27" s="73"/>
      <c r="X27" s="73"/>
      <c r="Y27" s="73"/>
      <c r="Z27" s="73"/>
      <c r="AA27" s="73"/>
      <c r="AB27" s="73"/>
      <c r="AC27" s="73"/>
      <c r="AD27" s="73"/>
      <c r="AE27" s="73"/>
      <c r="AF27" s="73"/>
      <c r="AG27" s="73"/>
    </row>
    <row r="28" spans="1:33" s="108" customFormat="1" ht="50.25" customHeight="1" x14ac:dyDescent="0.2">
      <c r="A28" s="82"/>
      <c r="B28" s="1105"/>
      <c r="C28" s="1105"/>
      <c r="D28" s="1105"/>
      <c r="E28" s="1105"/>
      <c r="F28" s="1105"/>
      <c r="G28" s="1105"/>
      <c r="H28" s="1105"/>
      <c r="I28" s="1105"/>
      <c r="J28" s="1105"/>
      <c r="K28" s="1105"/>
      <c r="L28" s="838"/>
      <c r="M28" s="838"/>
      <c r="N28" s="838"/>
      <c r="O28" s="73"/>
      <c r="P28" s="73"/>
      <c r="Q28" s="73"/>
      <c r="R28" s="73"/>
      <c r="S28" s="73"/>
      <c r="T28" s="73"/>
      <c r="U28" s="73"/>
      <c r="V28" s="73"/>
      <c r="W28" s="73"/>
      <c r="X28" s="73"/>
      <c r="Y28" s="73"/>
      <c r="Z28" s="73"/>
      <c r="AA28" s="73"/>
      <c r="AB28" s="73"/>
      <c r="AC28" s="73"/>
      <c r="AD28" s="73"/>
      <c r="AE28" s="73"/>
      <c r="AF28" s="73"/>
      <c r="AG28" s="73"/>
    </row>
    <row r="29" spans="1:33" s="106" customFormat="1" ht="12.75" x14ac:dyDescent="0.2">
      <c r="A29" s="39" t="s">
        <v>872</v>
      </c>
      <c r="B29" s="799"/>
      <c r="C29" s="799"/>
      <c r="D29" s="799"/>
      <c r="E29" s="799"/>
      <c r="F29" s="799"/>
      <c r="G29" s="799"/>
      <c r="H29" s="799"/>
      <c r="I29" s="799"/>
      <c r="J29" s="799"/>
      <c r="K29" s="815">
        <f>SUM(B29:J29)</f>
        <v>0</v>
      </c>
      <c r="L29" s="838"/>
      <c r="M29" s="838"/>
      <c r="N29" s="838"/>
      <c r="O29" s="73"/>
      <c r="P29" s="73"/>
      <c r="Q29" s="73"/>
      <c r="R29" s="73"/>
      <c r="S29" s="73"/>
      <c r="T29" s="73"/>
      <c r="U29" s="73"/>
      <c r="V29" s="73"/>
      <c r="W29" s="73"/>
      <c r="X29" s="73"/>
      <c r="Y29" s="73"/>
      <c r="Z29" s="73"/>
      <c r="AA29" s="73"/>
      <c r="AB29" s="73"/>
      <c r="AC29" s="73"/>
      <c r="AD29" s="73"/>
      <c r="AE29" s="73"/>
      <c r="AF29" s="73"/>
      <c r="AG29" s="73"/>
    </row>
    <row r="30" spans="1:33" s="106" customFormat="1" ht="12.75" x14ac:dyDescent="0.2">
      <c r="A30" s="39" t="s">
        <v>292</v>
      </c>
      <c r="B30" s="799"/>
      <c r="C30" s="799"/>
      <c r="D30" s="799"/>
      <c r="E30" s="799"/>
      <c r="F30" s="799"/>
      <c r="G30" s="799"/>
      <c r="H30" s="799"/>
      <c r="I30" s="799"/>
      <c r="J30" s="799"/>
      <c r="K30" s="815">
        <f>SUM(B30:J30)</f>
        <v>0</v>
      </c>
      <c r="L30" s="838"/>
      <c r="M30" s="838"/>
      <c r="N30" s="838"/>
      <c r="O30" s="73"/>
      <c r="P30" s="73"/>
      <c r="Q30" s="73"/>
      <c r="R30" s="73"/>
      <c r="S30" s="73"/>
      <c r="T30" s="73"/>
      <c r="U30" s="73"/>
      <c r="V30" s="73"/>
      <c r="W30" s="73"/>
      <c r="X30" s="73"/>
      <c r="Y30" s="73"/>
      <c r="Z30" s="73"/>
      <c r="AA30" s="73"/>
      <c r="AB30" s="73"/>
      <c r="AC30" s="73"/>
      <c r="AD30" s="73"/>
      <c r="AE30" s="73"/>
      <c r="AF30" s="73"/>
      <c r="AG30" s="73"/>
    </row>
    <row r="31" spans="1:33" s="106" customFormat="1" ht="12.75" x14ac:dyDescent="0.2">
      <c r="A31" s="39" t="s">
        <v>286</v>
      </c>
      <c r="B31" s="799"/>
      <c r="C31" s="799"/>
      <c r="D31" s="799"/>
      <c r="E31" s="799"/>
      <c r="F31" s="799"/>
      <c r="G31" s="799"/>
      <c r="H31" s="799"/>
      <c r="I31" s="799"/>
      <c r="J31" s="799"/>
      <c r="K31" s="815">
        <f t="shared" ref="K31:K34" si="4">SUM(B31:J31)</f>
        <v>0</v>
      </c>
      <c r="L31" s="838"/>
      <c r="M31" s="838"/>
      <c r="N31" s="838"/>
      <c r="O31" s="73"/>
      <c r="P31" s="73"/>
      <c r="Q31" s="73"/>
      <c r="R31" s="73"/>
      <c r="S31" s="73"/>
      <c r="T31" s="73"/>
      <c r="U31" s="73"/>
      <c r="V31" s="73"/>
      <c r="W31" s="73"/>
      <c r="X31" s="73"/>
      <c r="Y31" s="73"/>
      <c r="Z31" s="73"/>
      <c r="AA31" s="73"/>
      <c r="AB31" s="73"/>
      <c r="AC31" s="73"/>
      <c r="AD31" s="73"/>
      <c r="AE31" s="73"/>
      <c r="AF31" s="73"/>
      <c r="AG31" s="73"/>
    </row>
    <row r="32" spans="1:33" s="106" customFormat="1" ht="12.75" x14ac:dyDescent="0.2">
      <c r="A32" s="39" t="s">
        <v>289</v>
      </c>
      <c r="B32" s="799"/>
      <c r="C32" s="799"/>
      <c r="D32" s="799"/>
      <c r="E32" s="799"/>
      <c r="F32" s="799"/>
      <c r="G32" s="799"/>
      <c r="H32" s="799"/>
      <c r="I32" s="799"/>
      <c r="J32" s="799"/>
      <c r="K32" s="815">
        <f t="shared" si="4"/>
        <v>0</v>
      </c>
      <c r="L32" s="838"/>
      <c r="M32" s="838"/>
      <c r="N32" s="838"/>
      <c r="O32" s="73"/>
      <c r="P32" s="73"/>
      <c r="R32" s="73"/>
      <c r="S32" s="73"/>
      <c r="T32" s="73"/>
      <c r="U32" s="73"/>
      <c r="V32" s="73"/>
      <c r="W32" s="73"/>
      <c r="X32" s="73"/>
      <c r="Y32" s="73"/>
      <c r="Z32" s="73"/>
      <c r="AA32" s="73"/>
      <c r="AB32" s="73"/>
      <c r="AC32" s="73"/>
      <c r="AD32" s="73"/>
      <c r="AE32" s="73"/>
      <c r="AF32" s="73"/>
      <c r="AG32" s="73"/>
    </row>
    <row r="33" spans="1:33" s="106" customFormat="1" ht="12.75" x14ac:dyDescent="0.2">
      <c r="A33" s="39" t="s">
        <v>295</v>
      </c>
      <c r="B33" s="799"/>
      <c r="C33" s="799"/>
      <c r="D33" s="799"/>
      <c r="E33" s="799"/>
      <c r="F33" s="799"/>
      <c r="G33" s="799"/>
      <c r="H33" s="799"/>
      <c r="I33" s="799"/>
      <c r="J33" s="799"/>
      <c r="K33" s="815">
        <f t="shared" si="4"/>
        <v>0</v>
      </c>
      <c r="L33" s="838"/>
      <c r="M33" s="838"/>
      <c r="N33" s="838"/>
      <c r="O33" s="73"/>
      <c r="P33" s="73"/>
      <c r="R33" s="73"/>
      <c r="S33" s="73"/>
      <c r="T33" s="73"/>
      <c r="U33" s="73"/>
      <c r="V33" s="73"/>
      <c r="W33" s="73"/>
      <c r="X33" s="73"/>
      <c r="Y33" s="73"/>
      <c r="Z33" s="73"/>
      <c r="AA33" s="73"/>
      <c r="AB33" s="73"/>
      <c r="AC33" s="73"/>
      <c r="AD33" s="73"/>
      <c r="AE33" s="73"/>
      <c r="AF33" s="73"/>
      <c r="AG33" s="73"/>
    </row>
    <row r="34" spans="1:33" s="106" customFormat="1" ht="12.75" x14ac:dyDescent="0.2">
      <c r="A34" s="39" t="s">
        <v>798</v>
      </c>
      <c r="B34" s="799"/>
      <c r="C34" s="799"/>
      <c r="D34" s="799"/>
      <c r="E34" s="799"/>
      <c r="F34" s="799"/>
      <c r="G34" s="799"/>
      <c r="H34" s="799"/>
      <c r="I34" s="799"/>
      <c r="J34" s="799"/>
      <c r="K34" s="815">
        <f t="shared" si="4"/>
        <v>0</v>
      </c>
      <c r="L34" s="838"/>
      <c r="M34" s="838"/>
      <c r="N34" s="838"/>
      <c r="O34" s="73"/>
      <c r="P34" s="73"/>
      <c r="Q34" s="73"/>
      <c r="R34" s="73"/>
      <c r="S34" s="73"/>
      <c r="T34" s="73"/>
      <c r="U34" s="73"/>
      <c r="V34" s="73"/>
      <c r="W34" s="73"/>
      <c r="X34" s="73"/>
      <c r="Y34" s="73"/>
      <c r="Z34" s="73"/>
      <c r="AA34" s="73"/>
      <c r="AB34" s="73"/>
      <c r="AC34" s="73"/>
      <c r="AD34" s="73"/>
      <c r="AE34" s="73"/>
      <c r="AF34" s="73"/>
      <c r="AG34" s="73"/>
    </row>
    <row r="35" spans="1:33" s="106" customFormat="1" ht="12.75" x14ac:dyDescent="0.2">
      <c r="A35" s="48" t="s">
        <v>868</v>
      </c>
      <c r="B35" s="815">
        <f>SUM(B29:B34)</f>
        <v>0</v>
      </c>
      <c r="C35" s="815">
        <f t="shared" ref="C35:K35" si="5">SUM(C29:C34)</f>
        <v>0</v>
      </c>
      <c r="D35" s="815">
        <f>SUM(D29:D34)</f>
        <v>0</v>
      </c>
      <c r="E35" s="815">
        <f t="shared" si="5"/>
        <v>0</v>
      </c>
      <c r="F35" s="815">
        <f t="shared" si="5"/>
        <v>0</v>
      </c>
      <c r="G35" s="815">
        <f t="shared" si="5"/>
        <v>0</v>
      </c>
      <c r="H35" s="815">
        <f t="shared" si="5"/>
        <v>0</v>
      </c>
      <c r="I35" s="815">
        <f t="shared" si="5"/>
        <v>0</v>
      </c>
      <c r="J35" s="815">
        <f t="shared" si="5"/>
        <v>0</v>
      </c>
      <c r="K35" s="815">
        <f t="shared" si="5"/>
        <v>0</v>
      </c>
      <c r="L35" s="838"/>
      <c r="M35" s="838"/>
      <c r="N35" s="838"/>
      <c r="O35" s="73"/>
      <c r="P35" s="73"/>
      <c r="Q35" s="73"/>
      <c r="R35" s="73"/>
      <c r="S35" s="73"/>
      <c r="T35" s="73"/>
      <c r="U35" s="73"/>
      <c r="V35" s="73"/>
      <c r="W35" s="73"/>
      <c r="X35" s="73"/>
      <c r="Y35" s="73"/>
      <c r="Z35" s="73"/>
      <c r="AA35" s="73"/>
      <c r="AB35" s="73"/>
      <c r="AC35" s="73"/>
      <c r="AD35" s="73"/>
      <c r="AE35" s="73"/>
      <c r="AF35" s="73"/>
      <c r="AG35" s="73"/>
    </row>
    <row r="36" spans="1:33" s="106" customFormat="1" ht="12.75" x14ac:dyDescent="0.2">
      <c r="A36" s="104" t="s">
        <v>876</v>
      </c>
      <c r="B36" s="836"/>
      <c r="C36" s="836"/>
      <c r="D36" s="836"/>
      <c r="E36" s="836"/>
      <c r="F36" s="836"/>
      <c r="G36" s="836"/>
      <c r="H36" s="836"/>
      <c r="I36" s="836"/>
      <c r="J36" s="836"/>
      <c r="K36" s="837"/>
      <c r="L36" s="838"/>
      <c r="M36" s="838"/>
      <c r="N36" s="838"/>
      <c r="O36" s="73"/>
      <c r="P36" s="73"/>
      <c r="Q36" s="73"/>
      <c r="R36" s="73"/>
      <c r="S36" s="73"/>
      <c r="T36" s="73"/>
      <c r="U36" s="73"/>
      <c r="V36" s="73"/>
      <c r="W36" s="73"/>
      <c r="X36" s="73"/>
      <c r="Y36" s="73"/>
      <c r="Z36" s="73"/>
      <c r="AA36" s="73"/>
      <c r="AB36" s="73"/>
      <c r="AC36" s="73"/>
      <c r="AD36" s="73"/>
      <c r="AE36" s="73"/>
      <c r="AF36" s="73"/>
      <c r="AG36" s="73"/>
    </row>
    <row r="37" spans="1:33" s="108" customFormat="1" ht="21.75" customHeight="1" x14ac:dyDescent="0.2">
      <c r="A37" s="82"/>
      <c r="B37" s="1104" t="s">
        <v>828</v>
      </c>
      <c r="C37" s="1104" t="s">
        <v>869</v>
      </c>
      <c r="D37" s="1104" t="s">
        <v>875</v>
      </c>
      <c r="E37" s="1104" t="s">
        <v>829</v>
      </c>
      <c r="F37" s="1104" t="s">
        <v>830</v>
      </c>
      <c r="G37" s="1104" t="s">
        <v>865</v>
      </c>
      <c r="H37" s="1104" t="s">
        <v>866</v>
      </c>
      <c r="I37" s="1104" t="s">
        <v>867</v>
      </c>
      <c r="J37" s="1104" t="s">
        <v>332</v>
      </c>
      <c r="K37" s="1104" t="s">
        <v>868</v>
      </c>
      <c r="L37" s="838"/>
      <c r="M37" s="838"/>
      <c r="N37" s="838"/>
      <c r="O37" s="73"/>
      <c r="P37" s="73"/>
      <c r="Q37" s="73"/>
      <c r="R37" s="73"/>
      <c r="S37" s="73"/>
      <c r="T37" s="73"/>
      <c r="U37" s="73"/>
      <c r="V37" s="73"/>
      <c r="W37" s="73"/>
      <c r="X37" s="73"/>
      <c r="Y37" s="73"/>
      <c r="Z37" s="73"/>
      <c r="AA37" s="73"/>
      <c r="AB37" s="73"/>
      <c r="AC37" s="73"/>
      <c r="AD37" s="73"/>
      <c r="AE37" s="73"/>
      <c r="AF37" s="73"/>
      <c r="AG37" s="73"/>
    </row>
    <row r="38" spans="1:33" s="108" customFormat="1" ht="50.25" customHeight="1" x14ac:dyDescent="0.2">
      <c r="A38" s="82"/>
      <c r="B38" s="1105"/>
      <c r="C38" s="1105"/>
      <c r="D38" s="1105"/>
      <c r="E38" s="1105"/>
      <c r="F38" s="1105"/>
      <c r="G38" s="1105"/>
      <c r="H38" s="1105"/>
      <c r="I38" s="1105"/>
      <c r="J38" s="1105"/>
      <c r="K38" s="1105"/>
      <c r="L38" s="838"/>
      <c r="M38" s="838"/>
      <c r="N38" s="838"/>
      <c r="O38" s="73"/>
      <c r="P38" s="73"/>
      <c r="Q38" s="73"/>
      <c r="R38" s="73"/>
      <c r="S38" s="73"/>
      <c r="T38" s="73"/>
      <c r="U38" s="73"/>
      <c r="V38" s="73"/>
      <c r="W38" s="73"/>
      <c r="X38" s="73"/>
      <c r="Y38" s="73"/>
      <c r="Z38" s="73"/>
      <c r="AA38" s="73"/>
      <c r="AB38" s="73"/>
      <c r="AC38" s="73"/>
      <c r="AD38" s="73"/>
      <c r="AE38" s="73"/>
      <c r="AF38" s="73"/>
      <c r="AG38" s="73"/>
    </row>
    <row r="39" spans="1:33" s="106" customFormat="1" ht="12.75" x14ac:dyDescent="0.2">
      <c r="A39" s="39" t="s">
        <v>872</v>
      </c>
      <c r="B39" s="799"/>
      <c r="C39" s="799"/>
      <c r="D39" s="799"/>
      <c r="E39" s="799"/>
      <c r="F39" s="799"/>
      <c r="G39" s="799"/>
      <c r="H39" s="799"/>
      <c r="I39" s="799"/>
      <c r="J39" s="799"/>
      <c r="K39" s="815">
        <f>SUM(B39:J39)</f>
        <v>0</v>
      </c>
      <c r="L39" s="838"/>
      <c r="M39" s="838"/>
      <c r="N39" s="838"/>
      <c r="O39" s="73"/>
      <c r="P39" s="73"/>
      <c r="Q39" s="73"/>
      <c r="R39" s="73"/>
      <c r="S39" s="73"/>
      <c r="T39" s="73"/>
      <c r="U39" s="73"/>
      <c r="V39" s="73"/>
      <c r="W39" s="73"/>
      <c r="X39" s="73"/>
      <c r="Y39" s="73"/>
      <c r="Z39" s="73"/>
      <c r="AA39" s="73"/>
      <c r="AB39" s="73"/>
      <c r="AC39" s="73"/>
      <c r="AD39" s="73"/>
      <c r="AE39" s="73"/>
      <c r="AF39" s="73"/>
      <c r="AG39" s="73"/>
    </row>
    <row r="40" spans="1:33" s="106" customFormat="1" ht="12.75" x14ac:dyDescent="0.2">
      <c r="A40" s="39" t="s">
        <v>292</v>
      </c>
      <c r="B40" s="799"/>
      <c r="C40" s="799"/>
      <c r="D40" s="799"/>
      <c r="E40" s="799"/>
      <c r="F40" s="799"/>
      <c r="G40" s="799"/>
      <c r="H40" s="799"/>
      <c r="I40" s="799"/>
      <c r="J40" s="799"/>
      <c r="K40" s="815">
        <f>SUM(B40:J40)</f>
        <v>0</v>
      </c>
      <c r="L40" s="838"/>
      <c r="M40" s="838"/>
      <c r="N40" s="838"/>
      <c r="O40" s="73"/>
      <c r="P40" s="73"/>
      <c r="Q40" s="73"/>
      <c r="R40" s="73"/>
      <c r="S40" s="73"/>
      <c r="T40" s="73"/>
      <c r="U40" s="73"/>
      <c r="V40" s="73"/>
      <c r="W40" s="73"/>
      <c r="X40" s="73"/>
      <c r="Y40" s="73"/>
      <c r="Z40" s="73"/>
      <c r="AA40" s="73"/>
      <c r="AB40" s="73"/>
      <c r="AC40" s="73"/>
      <c r="AD40" s="73"/>
      <c r="AE40" s="73"/>
      <c r="AF40" s="73"/>
      <c r="AG40" s="73"/>
    </row>
    <row r="41" spans="1:33" s="106" customFormat="1" ht="12.75" x14ac:dyDescent="0.2">
      <c r="A41" s="39" t="s">
        <v>286</v>
      </c>
      <c r="B41" s="799"/>
      <c r="C41" s="799"/>
      <c r="D41" s="799"/>
      <c r="E41" s="799"/>
      <c r="F41" s="799"/>
      <c r="G41" s="799"/>
      <c r="H41" s="799"/>
      <c r="I41" s="799"/>
      <c r="J41" s="799"/>
      <c r="K41" s="815">
        <f>SUM(B41:J41)</f>
        <v>0</v>
      </c>
      <c r="L41" s="838"/>
      <c r="M41" s="838"/>
      <c r="N41" s="838"/>
      <c r="O41" s="73"/>
      <c r="P41" s="73"/>
      <c r="Q41" s="73"/>
      <c r="R41" s="73"/>
      <c r="S41" s="73"/>
      <c r="T41" s="73"/>
      <c r="U41" s="73"/>
      <c r="V41" s="73"/>
      <c r="W41" s="73"/>
      <c r="X41" s="73"/>
      <c r="Y41" s="73"/>
      <c r="Z41" s="73"/>
      <c r="AA41" s="73"/>
      <c r="AB41" s="73"/>
      <c r="AC41" s="73"/>
      <c r="AD41" s="73"/>
      <c r="AE41" s="73"/>
      <c r="AF41" s="73"/>
      <c r="AG41" s="73"/>
    </row>
    <row r="42" spans="1:33" s="106" customFormat="1" ht="12.75" x14ac:dyDescent="0.2">
      <c r="A42" s="39" t="s">
        <v>289</v>
      </c>
      <c r="B42" s="799"/>
      <c r="C42" s="799"/>
      <c r="D42" s="799"/>
      <c r="E42" s="799"/>
      <c r="F42" s="799"/>
      <c r="G42" s="799"/>
      <c r="H42" s="799"/>
      <c r="I42" s="799"/>
      <c r="J42" s="799"/>
      <c r="K42" s="815">
        <f t="shared" ref="K42:K44" si="6">SUM(B42:J42)</f>
        <v>0</v>
      </c>
      <c r="L42" s="838"/>
      <c r="M42" s="838"/>
      <c r="N42" s="838"/>
      <c r="O42" s="73"/>
      <c r="P42" s="73"/>
      <c r="Q42" s="73"/>
      <c r="R42" s="73"/>
      <c r="S42" s="73"/>
      <c r="T42" s="73"/>
      <c r="U42" s="73"/>
      <c r="V42" s="73"/>
      <c r="W42" s="73"/>
      <c r="X42" s="73"/>
      <c r="Y42" s="73"/>
      <c r="Z42" s="73"/>
      <c r="AA42" s="73"/>
      <c r="AB42" s="73"/>
      <c r="AC42" s="73"/>
      <c r="AD42" s="73"/>
      <c r="AE42" s="73"/>
      <c r="AF42" s="73"/>
      <c r="AG42" s="73"/>
    </row>
    <row r="43" spans="1:33" s="106" customFormat="1" ht="12.75" x14ac:dyDescent="0.2">
      <c r="A43" s="39" t="s">
        <v>295</v>
      </c>
      <c r="B43" s="799"/>
      <c r="C43" s="799"/>
      <c r="D43" s="799"/>
      <c r="E43" s="799"/>
      <c r="F43" s="799"/>
      <c r="G43" s="799"/>
      <c r="H43" s="799"/>
      <c r="I43" s="799"/>
      <c r="J43" s="799"/>
      <c r="K43" s="815">
        <f t="shared" si="6"/>
        <v>0</v>
      </c>
      <c r="L43" s="838"/>
      <c r="M43" s="838"/>
      <c r="N43" s="838"/>
      <c r="O43" s="73"/>
      <c r="P43" s="73"/>
      <c r="Q43" s="73"/>
      <c r="R43" s="73"/>
      <c r="S43" s="73"/>
      <c r="T43" s="73"/>
      <c r="U43" s="73"/>
      <c r="V43" s="73"/>
      <c r="W43" s="73"/>
      <c r="X43" s="73"/>
      <c r="Y43" s="73"/>
      <c r="Z43" s="73"/>
      <c r="AA43" s="73"/>
      <c r="AB43" s="73"/>
      <c r="AC43" s="73"/>
      <c r="AD43" s="73"/>
      <c r="AE43" s="73"/>
      <c r="AF43" s="73"/>
      <c r="AG43" s="73"/>
    </row>
    <row r="44" spans="1:33" s="106" customFormat="1" ht="12.75" x14ac:dyDescent="0.2">
      <c r="A44" s="39" t="s">
        <v>798</v>
      </c>
      <c r="B44" s="799"/>
      <c r="C44" s="799"/>
      <c r="D44" s="799"/>
      <c r="E44" s="799"/>
      <c r="F44" s="799"/>
      <c r="G44" s="799"/>
      <c r="H44" s="799"/>
      <c r="I44" s="799"/>
      <c r="J44" s="799"/>
      <c r="K44" s="815">
        <f t="shared" si="6"/>
        <v>0</v>
      </c>
      <c r="L44" s="838"/>
      <c r="M44" s="838"/>
      <c r="N44" s="838"/>
      <c r="O44" s="73"/>
      <c r="P44" s="73"/>
      <c r="Q44" s="73"/>
      <c r="R44" s="73"/>
      <c r="S44" s="73"/>
      <c r="T44" s="73"/>
      <c r="U44" s="73"/>
      <c r="V44" s="73"/>
      <c r="W44" s="73"/>
      <c r="X44" s="73"/>
      <c r="Y44" s="73"/>
      <c r="Z44" s="73"/>
      <c r="AA44" s="73"/>
      <c r="AB44" s="73"/>
      <c r="AC44" s="73"/>
      <c r="AD44" s="73"/>
      <c r="AE44" s="73"/>
      <c r="AF44" s="73"/>
      <c r="AG44" s="73"/>
    </row>
    <row r="45" spans="1:33" s="106" customFormat="1" ht="12.75" x14ac:dyDescent="0.2">
      <c r="A45" s="48" t="s">
        <v>868</v>
      </c>
      <c r="B45" s="815">
        <f>SUM(B39:B44)</f>
        <v>0</v>
      </c>
      <c r="C45" s="815">
        <f t="shared" ref="C45" si="7">SUM(C39:C44)</f>
        <v>0</v>
      </c>
      <c r="D45" s="815">
        <f t="shared" ref="D45" si="8">SUM(D39:D44)</f>
        <v>0</v>
      </c>
      <c r="E45" s="815">
        <f t="shared" ref="E45" si="9">SUM(E39:E44)</f>
        <v>0</v>
      </c>
      <c r="F45" s="815">
        <f t="shared" ref="F45" si="10">SUM(F39:F44)</f>
        <v>0</v>
      </c>
      <c r="G45" s="815">
        <f>SUM(G39:G44)</f>
        <v>0</v>
      </c>
      <c r="H45" s="815">
        <f t="shared" ref="H45" si="11">SUM(H39:H44)</f>
        <v>0</v>
      </c>
      <c r="I45" s="815">
        <f t="shared" ref="I45" si="12">SUM(I39:I44)</f>
        <v>0</v>
      </c>
      <c r="J45" s="815">
        <f t="shared" ref="J45" si="13">SUM(J39:J44)</f>
        <v>0</v>
      </c>
      <c r="K45" s="815">
        <f t="shared" ref="K45" si="14">SUM(K39:K44)</f>
        <v>0</v>
      </c>
      <c r="L45" s="838"/>
      <c r="M45" s="838"/>
      <c r="N45" s="838"/>
      <c r="O45" s="73"/>
      <c r="P45" s="73"/>
      <c r="Q45" s="73"/>
      <c r="R45" s="73"/>
      <c r="S45" s="73"/>
      <c r="T45" s="73"/>
      <c r="U45" s="73"/>
      <c r="V45" s="73"/>
      <c r="W45" s="73"/>
      <c r="X45" s="73"/>
      <c r="Y45" s="73"/>
      <c r="Z45" s="73"/>
      <c r="AA45" s="73"/>
      <c r="AB45" s="73"/>
      <c r="AC45" s="73"/>
      <c r="AD45" s="73"/>
      <c r="AE45" s="73"/>
      <c r="AF45" s="73"/>
      <c r="AG45" s="73"/>
    </row>
    <row r="46" spans="1:33" ht="12.75" x14ac:dyDescent="0.2">
      <c r="A46" s="600" t="s">
        <v>877</v>
      </c>
      <c r="B46" s="601"/>
      <c r="C46" s="601"/>
      <c r="D46" s="601"/>
      <c r="E46" s="73"/>
      <c r="F46" s="73"/>
      <c r="G46" s="73"/>
      <c r="H46" s="73"/>
      <c r="I46" s="73"/>
      <c r="J46" s="73"/>
      <c r="K46" s="73"/>
      <c r="L46" s="73"/>
      <c r="M46" s="73"/>
      <c r="N46" s="73"/>
      <c r="O46" s="73"/>
      <c r="P46" s="73"/>
      <c r="Q46" s="73"/>
      <c r="R46" s="73"/>
      <c r="S46" s="73"/>
      <c r="T46" s="73"/>
      <c r="U46" s="73"/>
      <c r="V46" s="73"/>
      <c r="W46" s="73"/>
      <c r="X46" s="73"/>
      <c r="Y46" s="73"/>
      <c r="Z46" s="73"/>
      <c r="AA46" s="73"/>
      <c r="AB46" s="73"/>
      <c r="AC46" s="73"/>
      <c r="AD46" s="73"/>
      <c r="AE46" s="73"/>
      <c r="AF46" s="73"/>
      <c r="AG46" s="73"/>
    </row>
    <row r="47" spans="1:33" ht="12.75" x14ac:dyDescent="0.2">
      <c r="A47" s="599" t="s">
        <v>878</v>
      </c>
      <c r="B47" s="599" t="s">
        <v>879</v>
      </c>
      <c r="C47" s="79" t="s">
        <v>826</v>
      </c>
      <c r="D47" s="79" t="s">
        <v>880</v>
      </c>
      <c r="E47" s="73"/>
      <c r="F47" s="73"/>
      <c r="G47" s="73"/>
      <c r="H47" s="73"/>
      <c r="I47" s="73"/>
      <c r="J47" s="73"/>
      <c r="K47" s="73"/>
      <c r="L47" s="73"/>
      <c r="M47" s="73"/>
      <c r="N47" s="73"/>
      <c r="O47" s="73"/>
      <c r="P47" s="73"/>
      <c r="Q47" s="73"/>
      <c r="R47" s="73"/>
      <c r="S47" s="73"/>
      <c r="T47" s="73"/>
      <c r="U47" s="73"/>
      <c r="V47" s="73"/>
      <c r="W47" s="73"/>
      <c r="X47" s="73"/>
      <c r="Y47" s="73"/>
      <c r="Z47" s="73"/>
      <c r="AA47" s="73"/>
      <c r="AB47" s="73"/>
      <c r="AC47" s="73"/>
      <c r="AD47" s="73"/>
      <c r="AE47" s="73"/>
      <c r="AF47" s="73"/>
      <c r="AG47" s="73"/>
    </row>
    <row r="48" spans="1:33" ht="12.75" x14ac:dyDescent="0.2">
      <c r="A48" s="361"/>
      <c r="B48" s="772"/>
      <c r="C48" s="799"/>
      <c r="D48" s="799"/>
      <c r="E48" s="73"/>
      <c r="F48" s="73"/>
      <c r="G48" s="73"/>
      <c r="H48" s="73"/>
      <c r="I48" s="73"/>
      <c r="J48" s="73"/>
      <c r="K48" s="73"/>
      <c r="L48" s="73"/>
      <c r="M48" s="73"/>
      <c r="N48" s="73"/>
      <c r="O48" s="73"/>
      <c r="P48" s="73"/>
      <c r="Q48" s="73"/>
      <c r="R48" s="73"/>
      <c r="S48" s="73"/>
      <c r="T48" s="73"/>
      <c r="U48" s="73"/>
      <c r="V48" s="73"/>
      <c r="W48" s="73"/>
      <c r="X48" s="73"/>
      <c r="Y48" s="73"/>
      <c r="Z48" s="73"/>
      <c r="AA48" s="73"/>
      <c r="AB48" s="73"/>
      <c r="AC48" s="73"/>
      <c r="AD48" s="73"/>
      <c r="AE48" s="73"/>
      <c r="AF48" s="73"/>
      <c r="AG48" s="73"/>
    </row>
    <row r="49" spans="1:33" ht="12.75" x14ac:dyDescent="0.2">
      <c r="A49" s="73"/>
      <c r="B49" s="73"/>
      <c r="C49" s="73"/>
      <c r="D49" s="73"/>
      <c r="E49" s="73"/>
      <c r="F49" s="73"/>
      <c r="G49" s="73"/>
      <c r="H49" s="73"/>
      <c r="I49" s="73"/>
      <c r="J49" s="73"/>
      <c r="K49" s="73"/>
      <c r="L49" s="73"/>
      <c r="M49" s="73"/>
      <c r="N49" s="73"/>
      <c r="O49" s="73"/>
      <c r="P49" s="73"/>
      <c r="Q49" s="73"/>
      <c r="R49" s="73"/>
      <c r="S49" s="73"/>
      <c r="T49" s="73"/>
      <c r="U49" s="73"/>
      <c r="V49" s="73"/>
      <c r="W49" s="73"/>
      <c r="X49" s="73"/>
      <c r="Y49" s="73"/>
      <c r="Z49" s="73"/>
      <c r="AA49" s="73"/>
      <c r="AB49" s="73"/>
      <c r="AC49" s="73"/>
      <c r="AD49" s="73"/>
      <c r="AE49" s="73"/>
      <c r="AF49" s="73"/>
      <c r="AG49" s="73"/>
    </row>
    <row r="50" spans="1:33" ht="12.75" x14ac:dyDescent="0.2">
      <c r="A50" s="73"/>
      <c r="B50" s="73"/>
      <c r="C50" s="73"/>
      <c r="D50" s="73"/>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row>
    <row r="51" spans="1:33" ht="12.75" x14ac:dyDescent="0.2">
      <c r="A51" s="73"/>
      <c r="B51" s="73"/>
      <c r="C51" s="73"/>
      <c r="D51" s="73"/>
      <c r="E51" s="73"/>
      <c r="F51" s="73"/>
      <c r="G51" s="73"/>
      <c r="H51" s="73"/>
      <c r="I51" s="73"/>
      <c r="J51" s="73"/>
      <c r="K51" s="73"/>
      <c r="L51" s="73"/>
      <c r="M51" s="73"/>
      <c r="N51" s="73"/>
      <c r="O51" s="73"/>
      <c r="P51" s="73"/>
      <c r="Q51" s="73"/>
      <c r="R51" s="73"/>
      <c r="S51" s="73"/>
      <c r="T51" s="73"/>
      <c r="U51" s="73"/>
      <c r="V51" s="73"/>
      <c r="W51" s="73"/>
      <c r="X51" s="73"/>
      <c r="Y51" s="73"/>
      <c r="Z51" s="73"/>
      <c r="AA51" s="73"/>
      <c r="AB51" s="73"/>
      <c r="AC51" s="73"/>
      <c r="AD51" s="73"/>
      <c r="AE51" s="73"/>
      <c r="AF51" s="73"/>
      <c r="AG51" s="73"/>
    </row>
    <row r="52" spans="1:33" ht="12.75" x14ac:dyDescent="0.2">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c r="AA52" s="73"/>
      <c r="AB52" s="73"/>
      <c r="AC52" s="73"/>
      <c r="AD52" s="73"/>
      <c r="AE52" s="73"/>
      <c r="AF52" s="73"/>
      <c r="AG52" s="73"/>
    </row>
    <row r="53" spans="1:33" ht="12.75" x14ac:dyDescent="0.2">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c r="AA53" s="73"/>
      <c r="AB53" s="73"/>
      <c r="AC53" s="73"/>
      <c r="AD53" s="73"/>
      <c r="AE53" s="73"/>
      <c r="AF53" s="73"/>
      <c r="AG53" s="73"/>
    </row>
    <row r="54" spans="1:33" ht="12.75" x14ac:dyDescent="0.2">
      <c r="A54" s="73"/>
      <c r="B54" s="73"/>
      <c r="C54" s="73"/>
      <c r="D54" s="73"/>
      <c r="E54" s="73"/>
      <c r="F54" s="73"/>
      <c r="G54" s="73"/>
      <c r="H54" s="73"/>
      <c r="I54" s="73"/>
      <c r="J54" s="73"/>
      <c r="K54" s="73"/>
      <c r="L54" s="73"/>
      <c r="M54" s="73"/>
      <c r="N54" s="73"/>
      <c r="O54" s="73"/>
      <c r="P54" s="73"/>
      <c r="Q54" s="73"/>
      <c r="R54" s="73"/>
      <c r="S54" s="73"/>
      <c r="T54" s="73"/>
      <c r="U54" s="73"/>
      <c r="V54" s="73"/>
      <c r="W54" s="73"/>
      <c r="X54" s="73"/>
      <c r="Y54" s="73"/>
      <c r="Z54" s="73"/>
      <c r="AA54" s="73"/>
      <c r="AB54" s="73"/>
      <c r="AC54" s="73"/>
      <c r="AD54" s="73"/>
      <c r="AE54" s="73"/>
      <c r="AF54" s="73"/>
      <c r="AG54" s="73"/>
    </row>
    <row r="55" spans="1:33" ht="12.75" x14ac:dyDescent="0.2">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c r="AA55" s="73"/>
      <c r="AB55" s="73"/>
      <c r="AC55" s="73"/>
      <c r="AD55" s="73"/>
      <c r="AE55" s="73"/>
      <c r="AF55" s="73"/>
      <c r="AG55" s="73"/>
    </row>
    <row r="56" spans="1:33" ht="12.75" x14ac:dyDescent="0.2">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c r="AA56" s="73"/>
      <c r="AB56" s="73"/>
      <c r="AC56" s="73"/>
      <c r="AD56" s="73"/>
      <c r="AE56" s="73"/>
      <c r="AF56" s="73"/>
      <c r="AG56" s="73"/>
    </row>
    <row r="57" spans="1:33" ht="12.75" x14ac:dyDescent="0.2">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c r="AA57" s="73"/>
      <c r="AB57" s="73"/>
      <c r="AC57" s="73"/>
      <c r="AD57" s="73"/>
      <c r="AE57" s="73"/>
      <c r="AF57" s="73"/>
      <c r="AG57" s="73"/>
    </row>
    <row r="58" spans="1:33" ht="12.75" x14ac:dyDescent="0.2">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c r="AA58" s="73"/>
      <c r="AB58" s="73"/>
      <c r="AC58" s="73"/>
      <c r="AD58" s="73"/>
      <c r="AE58" s="73"/>
      <c r="AF58" s="73"/>
      <c r="AG58" s="73"/>
    </row>
    <row r="59" spans="1:33" ht="12.75" x14ac:dyDescent="0.2">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c r="AA59" s="73"/>
      <c r="AB59" s="73"/>
      <c r="AC59" s="73"/>
      <c r="AD59" s="73"/>
      <c r="AE59" s="73"/>
      <c r="AF59" s="73"/>
      <c r="AG59" s="73"/>
    </row>
    <row r="60" spans="1:33" ht="12.75" x14ac:dyDescent="0.2">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c r="AA60" s="73"/>
      <c r="AB60" s="73"/>
      <c r="AC60" s="73"/>
      <c r="AD60" s="73"/>
      <c r="AE60" s="73"/>
      <c r="AF60" s="73"/>
      <c r="AG60" s="73"/>
    </row>
    <row r="61" spans="1:33" ht="12.75" x14ac:dyDescent="0.2">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c r="AA61" s="73"/>
      <c r="AB61" s="73"/>
      <c r="AC61" s="73"/>
      <c r="AD61" s="73"/>
      <c r="AE61" s="73"/>
      <c r="AF61" s="73"/>
      <c r="AG61" s="73"/>
    </row>
    <row r="62" spans="1:33" ht="12.75" x14ac:dyDescent="0.2">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row>
    <row r="63" spans="1:33" ht="12.75" x14ac:dyDescent="0.2">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c r="AF63" s="73"/>
      <c r="AG63" s="73"/>
    </row>
    <row r="64" spans="1:33" ht="12.75" x14ac:dyDescent="0.2">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row>
    <row r="65" spans="1:33" ht="12.75" x14ac:dyDescent="0.2">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row>
    <row r="66" spans="1:33" ht="12.75" x14ac:dyDescent="0.2">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c r="AG66" s="73"/>
    </row>
    <row r="67" spans="1:33" ht="12.75" x14ac:dyDescent="0.2">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c r="AF67" s="73"/>
      <c r="AG67" s="73"/>
    </row>
    <row r="68" spans="1:33" ht="12.75" x14ac:dyDescent="0.2">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row>
    <row r="69" spans="1:33" ht="12.75" x14ac:dyDescent="0.2">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c r="AA69" s="73"/>
      <c r="AB69" s="73"/>
      <c r="AC69" s="73"/>
      <c r="AD69" s="73"/>
      <c r="AE69" s="73"/>
      <c r="AF69" s="73"/>
      <c r="AG69" s="73"/>
    </row>
    <row r="70" spans="1:33" ht="12.75" x14ac:dyDescent="0.2">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c r="AF70" s="73"/>
      <c r="AG70" s="73"/>
    </row>
    <row r="71" spans="1:33" ht="12.75" x14ac:dyDescent="0.2">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c r="AA71" s="73"/>
      <c r="AB71" s="73"/>
      <c r="AC71" s="73"/>
      <c r="AD71" s="73"/>
      <c r="AE71" s="73"/>
      <c r="AF71" s="73"/>
      <c r="AG71" s="73"/>
    </row>
    <row r="72" spans="1:33" ht="12.75" x14ac:dyDescent="0.2">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c r="AA72" s="73"/>
      <c r="AB72" s="73"/>
      <c r="AC72" s="73"/>
      <c r="AD72" s="73"/>
      <c r="AE72" s="73"/>
      <c r="AF72" s="73"/>
      <c r="AG72" s="73"/>
    </row>
    <row r="73" spans="1:33" ht="12.75" x14ac:dyDescent="0.2">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c r="AA73" s="73"/>
      <c r="AB73" s="73"/>
      <c r="AC73" s="73"/>
      <c r="AD73" s="73"/>
      <c r="AE73" s="73"/>
      <c r="AF73" s="73"/>
      <c r="AG73" s="73"/>
    </row>
    <row r="74" spans="1:33" ht="12.75" x14ac:dyDescent="0.2">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row>
    <row r="75" spans="1:33" ht="12.75" x14ac:dyDescent="0.2">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c r="AA75" s="73"/>
      <c r="AB75" s="73"/>
      <c r="AC75" s="73"/>
      <c r="AD75" s="73"/>
      <c r="AE75" s="73"/>
      <c r="AF75" s="73"/>
      <c r="AG75" s="73"/>
    </row>
    <row r="76" spans="1:33" ht="12.75" x14ac:dyDescent="0.2">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c r="AA76" s="73"/>
      <c r="AB76" s="73"/>
      <c r="AC76" s="73"/>
      <c r="AD76" s="73"/>
      <c r="AE76" s="73"/>
      <c r="AF76" s="73"/>
      <c r="AG76" s="73"/>
    </row>
    <row r="77" spans="1:33" ht="12.75" x14ac:dyDescent="0.2">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c r="AA77" s="73"/>
      <c r="AB77" s="73"/>
      <c r="AC77" s="73"/>
      <c r="AD77" s="73"/>
      <c r="AE77" s="73"/>
      <c r="AF77" s="73"/>
      <c r="AG77" s="73"/>
    </row>
    <row r="78" spans="1:33" ht="12.75" x14ac:dyDescent="0.2">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c r="AA78" s="73"/>
      <c r="AB78" s="73"/>
      <c r="AC78" s="73"/>
      <c r="AD78" s="73"/>
      <c r="AE78" s="73"/>
      <c r="AF78" s="73"/>
      <c r="AG78" s="73"/>
    </row>
    <row r="79" spans="1:33" ht="12.75" x14ac:dyDescent="0.2">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c r="AA79" s="73"/>
      <c r="AB79" s="73"/>
      <c r="AC79" s="73"/>
      <c r="AD79" s="73"/>
      <c r="AE79" s="73"/>
      <c r="AF79" s="73"/>
      <c r="AG79" s="73"/>
    </row>
    <row r="80" spans="1:33" ht="12.75" x14ac:dyDescent="0.2">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c r="AA80" s="73"/>
      <c r="AB80" s="73"/>
      <c r="AC80" s="73"/>
      <c r="AD80" s="73"/>
      <c r="AE80" s="73"/>
      <c r="AF80" s="73"/>
      <c r="AG80" s="73"/>
    </row>
    <row r="81" spans="1:33" ht="12.75" x14ac:dyDescent="0.2">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c r="AA81" s="73"/>
      <c r="AB81" s="73"/>
      <c r="AC81" s="73"/>
      <c r="AD81" s="73"/>
      <c r="AE81" s="73"/>
      <c r="AF81" s="73"/>
      <c r="AG81" s="73"/>
    </row>
    <row r="82" spans="1:33" ht="12.75" x14ac:dyDescent="0.2">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c r="AA82" s="73"/>
      <c r="AB82" s="73"/>
      <c r="AC82" s="73"/>
      <c r="AD82" s="73"/>
      <c r="AE82" s="73"/>
      <c r="AF82" s="73"/>
      <c r="AG82" s="73"/>
    </row>
    <row r="83" spans="1:33" ht="12.75" x14ac:dyDescent="0.2">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c r="AA83" s="73"/>
      <c r="AB83" s="73"/>
      <c r="AC83" s="73"/>
      <c r="AD83" s="73"/>
      <c r="AE83" s="73"/>
      <c r="AF83" s="73"/>
      <c r="AG83" s="73"/>
    </row>
    <row r="84" spans="1:33" ht="12.75" x14ac:dyDescent="0.2">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c r="AA84" s="73"/>
      <c r="AB84" s="73"/>
      <c r="AC84" s="73"/>
      <c r="AD84" s="73"/>
      <c r="AE84" s="73"/>
      <c r="AF84" s="73"/>
      <c r="AG84" s="73"/>
    </row>
    <row r="85" spans="1:33" ht="12.75" x14ac:dyDescent="0.2">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c r="AA85" s="73"/>
      <c r="AB85" s="73"/>
      <c r="AC85" s="73"/>
      <c r="AD85" s="73"/>
      <c r="AE85" s="73"/>
      <c r="AF85" s="73"/>
      <c r="AG85" s="73"/>
    </row>
    <row r="86" spans="1:33" ht="12.75" x14ac:dyDescent="0.2">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c r="AA86" s="73"/>
      <c r="AB86" s="73"/>
      <c r="AC86" s="73"/>
      <c r="AD86" s="73"/>
      <c r="AE86" s="73"/>
      <c r="AF86" s="73"/>
      <c r="AG86" s="73"/>
    </row>
    <row r="87" spans="1:33" ht="12.75" x14ac:dyDescent="0.2">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c r="AA87" s="73"/>
      <c r="AB87" s="73"/>
      <c r="AC87" s="73"/>
      <c r="AD87" s="73"/>
      <c r="AE87" s="73"/>
      <c r="AF87" s="73"/>
      <c r="AG87" s="73"/>
    </row>
    <row r="88" spans="1:33" ht="12.75" x14ac:dyDescent="0.2">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c r="AA88" s="73"/>
      <c r="AB88" s="73"/>
      <c r="AC88" s="73"/>
      <c r="AD88" s="73"/>
      <c r="AE88" s="73"/>
      <c r="AF88" s="73"/>
      <c r="AG88" s="73"/>
    </row>
    <row r="89" spans="1:33" ht="12.75" x14ac:dyDescent="0.2">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c r="AA89" s="73"/>
      <c r="AB89" s="73"/>
      <c r="AC89" s="73"/>
      <c r="AD89" s="73"/>
      <c r="AE89" s="73"/>
      <c r="AF89" s="73"/>
      <c r="AG89" s="73"/>
    </row>
    <row r="90" spans="1:33" ht="12.75" x14ac:dyDescent="0.2">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c r="AA90" s="73"/>
      <c r="AB90" s="73"/>
      <c r="AC90" s="73"/>
      <c r="AD90" s="73"/>
      <c r="AE90" s="73"/>
      <c r="AF90" s="73"/>
      <c r="AG90" s="73"/>
    </row>
    <row r="91" spans="1:33" ht="12.75" x14ac:dyDescent="0.2">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c r="AA91" s="73"/>
      <c r="AB91" s="73"/>
      <c r="AC91" s="73"/>
      <c r="AD91" s="73"/>
      <c r="AE91" s="73"/>
      <c r="AF91" s="73"/>
      <c r="AG91" s="73"/>
    </row>
    <row r="92" spans="1:33" ht="12.75" x14ac:dyDescent="0.2">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row>
    <row r="93" spans="1:33" ht="12.75" x14ac:dyDescent="0.2">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c r="AA93" s="73"/>
      <c r="AB93" s="73"/>
      <c r="AC93" s="73"/>
      <c r="AD93" s="73"/>
      <c r="AE93" s="73"/>
      <c r="AF93" s="73"/>
      <c r="AG93" s="73"/>
    </row>
    <row r="94" spans="1:33" ht="12.75" x14ac:dyDescent="0.2">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c r="AA94" s="73"/>
      <c r="AB94" s="73"/>
      <c r="AC94" s="73"/>
      <c r="AD94" s="73"/>
      <c r="AE94" s="73"/>
      <c r="AF94" s="73"/>
      <c r="AG94" s="73"/>
    </row>
    <row r="95" spans="1:33" ht="12.75" x14ac:dyDescent="0.2">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c r="AA95" s="73"/>
      <c r="AB95" s="73"/>
      <c r="AC95" s="73"/>
      <c r="AD95" s="73"/>
      <c r="AE95" s="73"/>
      <c r="AF95" s="73"/>
      <c r="AG95" s="73"/>
    </row>
    <row r="96" spans="1:33" ht="12.75" x14ac:dyDescent="0.2">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c r="AA96" s="73"/>
      <c r="AB96" s="73"/>
      <c r="AC96" s="73"/>
      <c r="AD96" s="73"/>
      <c r="AE96" s="73"/>
      <c r="AF96" s="73"/>
      <c r="AG96" s="73"/>
    </row>
    <row r="97" spans="1:33" ht="12.75" x14ac:dyDescent="0.2">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c r="AA97" s="73"/>
      <c r="AB97" s="73"/>
      <c r="AC97" s="73"/>
      <c r="AD97" s="73"/>
      <c r="AE97" s="73"/>
      <c r="AF97" s="73"/>
      <c r="AG97" s="73"/>
    </row>
    <row r="98" spans="1:33" ht="12.75" x14ac:dyDescent="0.2">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c r="AA98" s="73"/>
      <c r="AB98" s="73"/>
      <c r="AC98" s="73"/>
      <c r="AD98" s="73"/>
      <c r="AE98" s="73"/>
      <c r="AF98" s="73"/>
      <c r="AG98" s="73"/>
    </row>
    <row r="99" spans="1:33" ht="12.75" x14ac:dyDescent="0.2">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c r="AA99" s="73"/>
      <c r="AB99" s="73"/>
      <c r="AC99" s="73"/>
      <c r="AD99" s="73"/>
      <c r="AE99" s="73"/>
      <c r="AF99" s="73"/>
      <c r="AG99" s="73"/>
    </row>
    <row r="100" spans="1:33" ht="12.75" x14ac:dyDescent="0.2">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c r="AA100" s="73"/>
      <c r="AB100" s="73"/>
      <c r="AC100" s="73"/>
      <c r="AD100" s="73"/>
      <c r="AE100" s="73"/>
      <c r="AF100" s="73"/>
      <c r="AG100" s="73"/>
    </row>
    <row r="101" spans="1:33" ht="12.75" x14ac:dyDescent="0.2">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c r="AA101" s="73"/>
      <c r="AB101" s="73"/>
      <c r="AC101" s="73"/>
      <c r="AD101" s="73"/>
      <c r="AE101" s="73"/>
      <c r="AF101" s="73"/>
      <c r="AG101" s="73"/>
    </row>
    <row r="102" spans="1:33" ht="12.75" x14ac:dyDescent="0.2">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c r="AA102" s="73"/>
      <c r="AB102" s="73"/>
      <c r="AC102" s="73"/>
      <c r="AD102" s="73"/>
      <c r="AE102" s="73"/>
      <c r="AF102" s="73"/>
      <c r="AG102" s="73"/>
    </row>
    <row r="103" spans="1:33" ht="12.75" x14ac:dyDescent="0.2">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c r="AA103" s="73"/>
      <c r="AB103" s="73"/>
      <c r="AC103" s="73"/>
      <c r="AD103" s="73"/>
      <c r="AE103" s="73"/>
      <c r="AF103" s="73"/>
      <c r="AG103" s="73"/>
    </row>
    <row r="104" spans="1:33" ht="12.75" x14ac:dyDescent="0.2">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c r="AA104" s="73"/>
      <c r="AB104" s="73"/>
      <c r="AC104" s="73"/>
      <c r="AD104" s="73"/>
      <c r="AE104" s="73"/>
      <c r="AF104" s="73"/>
      <c r="AG104" s="73"/>
    </row>
    <row r="105" spans="1:33" ht="12.75" x14ac:dyDescent="0.2">
      <c r="N105" s="73"/>
      <c r="O105" s="73"/>
      <c r="P105" s="73"/>
      <c r="Q105" s="73"/>
      <c r="R105" s="73"/>
      <c r="S105" s="73"/>
      <c r="T105" s="73"/>
    </row>
    <row r="106" spans="1:33" ht="12.75" x14ac:dyDescent="0.2">
      <c r="N106" s="73"/>
      <c r="O106" s="73"/>
      <c r="P106" s="73"/>
      <c r="Q106" s="73"/>
      <c r="R106" s="73"/>
      <c r="S106" s="73"/>
      <c r="T106" s="73"/>
    </row>
    <row r="107" spans="1:33" ht="12.75" x14ac:dyDescent="0.2">
      <c r="N107" s="73"/>
      <c r="O107" s="73"/>
      <c r="P107" s="73"/>
      <c r="Q107" s="73"/>
      <c r="R107" s="73"/>
      <c r="S107" s="73"/>
      <c r="T107" s="73"/>
    </row>
    <row r="108" spans="1:33" ht="12.75" x14ac:dyDescent="0.2">
      <c r="N108" s="73"/>
      <c r="O108" s="73"/>
      <c r="P108" s="73"/>
      <c r="Q108" s="73"/>
      <c r="R108" s="73"/>
      <c r="S108" s="73"/>
      <c r="T108" s="73"/>
    </row>
    <row r="109" spans="1:33" ht="12.75" x14ac:dyDescent="0.2">
      <c r="N109" s="73"/>
      <c r="O109" s="73"/>
      <c r="P109" s="73"/>
      <c r="Q109" s="73"/>
      <c r="R109" s="73"/>
      <c r="S109" s="73"/>
      <c r="T109" s="73"/>
    </row>
    <row r="110" spans="1:33" ht="12.75" x14ac:dyDescent="0.2">
      <c r="N110" s="73"/>
      <c r="O110" s="73"/>
      <c r="P110" s="73"/>
      <c r="Q110" s="73"/>
      <c r="R110" s="73"/>
      <c r="S110" s="73"/>
      <c r="T110" s="73"/>
    </row>
    <row r="111" spans="1:33" ht="12.75" x14ac:dyDescent="0.2">
      <c r="N111" s="73"/>
      <c r="O111" s="73"/>
      <c r="P111" s="73"/>
      <c r="Q111" s="73"/>
      <c r="R111" s="73"/>
      <c r="S111" s="73"/>
      <c r="T111" s="73"/>
    </row>
    <row r="112" spans="1:33" ht="12.75" x14ac:dyDescent="0.2">
      <c r="N112" s="73"/>
      <c r="O112" s="73"/>
      <c r="P112" s="73"/>
      <c r="Q112" s="73"/>
      <c r="R112" s="73"/>
      <c r="S112" s="73"/>
      <c r="T112" s="73"/>
    </row>
    <row r="113" spans="14:20" ht="12.75" x14ac:dyDescent="0.2">
      <c r="N113" s="73"/>
      <c r="O113" s="73"/>
      <c r="P113" s="73"/>
      <c r="Q113" s="73"/>
      <c r="R113" s="73"/>
      <c r="S113" s="73"/>
      <c r="T113" s="73"/>
    </row>
    <row r="114" spans="14:20" ht="12.75" x14ac:dyDescent="0.2">
      <c r="N114" s="73"/>
      <c r="O114" s="73"/>
      <c r="P114" s="73"/>
      <c r="Q114" s="73"/>
      <c r="R114" s="73"/>
      <c r="S114" s="73"/>
      <c r="T114" s="73"/>
    </row>
    <row r="115" spans="14:20" ht="12.75" x14ac:dyDescent="0.2">
      <c r="N115" s="73"/>
      <c r="O115" s="73"/>
      <c r="P115" s="73"/>
      <c r="Q115" s="73"/>
      <c r="R115" s="73"/>
      <c r="S115" s="73"/>
      <c r="T115" s="73"/>
    </row>
    <row r="116" spans="14:20" ht="12.75" x14ac:dyDescent="0.2">
      <c r="N116" s="73"/>
      <c r="O116" s="73"/>
      <c r="P116" s="73"/>
      <c r="Q116" s="73"/>
      <c r="R116" s="73"/>
      <c r="S116" s="73"/>
      <c r="T116" s="73"/>
    </row>
    <row r="117" spans="14:20" ht="12.75" x14ac:dyDescent="0.2">
      <c r="N117" s="73"/>
      <c r="O117" s="73"/>
      <c r="P117" s="73"/>
      <c r="Q117" s="73"/>
      <c r="R117" s="73"/>
      <c r="S117" s="73"/>
      <c r="T117" s="73"/>
    </row>
    <row r="118" spans="14:20" ht="12.75" x14ac:dyDescent="0.2">
      <c r="N118" s="73"/>
      <c r="O118" s="73"/>
      <c r="P118" s="73"/>
      <c r="Q118" s="73"/>
      <c r="R118" s="73"/>
      <c r="S118" s="73"/>
      <c r="T118" s="73"/>
    </row>
    <row r="119" spans="14:20" ht="12.75" x14ac:dyDescent="0.2">
      <c r="N119" s="73"/>
      <c r="O119" s="73"/>
      <c r="P119" s="73"/>
      <c r="Q119" s="73"/>
      <c r="R119" s="73"/>
      <c r="S119" s="73"/>
      <c r="T119" s="73"/>
    </row>
    <row r="120" spans="14:20" ht="12.75" x14ac:dyDescent="0.2">
      <c r="N120" s="73"/>
      <c r="O120" s="73"/>
      <c r="P120" s="73"/>
      <c r="Q120" s="73"/>
      <c r="R120" s="73"/>
      <c r="S120" s="73"/>
      <c r="T120" s="73"/>
    </row>
    <row r="121" spans="14:20" ht="12.75" x14ac:dyDescent="0.2">
      <c r="N121" s="73"/>
      <c r="O121" s="73"/>
      <c r="P121" s="73"/>
      <c r="Q121" s="73"/>
      <c r="R121" s="73"/>
      <c r="S121" s="73"/>
      <c r="T121" s="73"/>
    </row>
    <row r="122" spans="14:20" ht="12.75" x14ac:dyDescent="0.2">
      <c r="N122" s="73"/>
      <c r="O122" s="73"/>
      <c r="P122" s="73"/>
      <c r="Q122" s="73"/>
      <c r="R122" s="73"/>
      <c r="S122" s="73"/>
      <c r="T122" s="73"/>
    </row>
    <row r="123" spans="14:20" ht="12.75" x14ac:dyDescent="0.2">
      <c r="N123" s="73"/>
      <c r="O123" s="73"/>
      <c r="P123" s="73"/>
      <c r="Q123" s="73"/>
      <c r="R123" s="73"/>
      <c r="S123" s="73"/>
      <c r="T123" s="73"/>
    </row>
    <row r="124" spans="14:20" ht="12.75" x14ac:dyDescent="0.2">
      <c r="N124" s="73"/>
      <c r="O124" s="73"/>
      <c r="P124" s="73"/>
      <c r="Q124" s="73"/>
      <c r="R124" s="73"/>
      <c r="S124" s="73"/>
      <c r="T124" s="73"/>
    </row>
    <row r="125" spans="14:20" ht="12.75" x14ac:dyDescent="0.2">
      <c r="N125" s="73"/>
      <c r="O125" s="73"/>
      <c r="P125" s="73"/>
      <c r="Q125" s="73"/>
      <c r="R125" s="73"/>
      <c r="S125" s="73"/>
      <c r="T125" s="73"/>
    </row>
    <row r="126" spans="14:20" ht="12.75" x14ac:dyDescent="0.2">
      <c r="N126" s="73"/>
      <c r="O126" s="73"/>
      <c r="P126" s="73"/>
      <c r="Q126" s="73"/>
      <c r="R126" s="73"/>
      <c r="S126" s="73"/>
      <c r="T126" s="73"/>
    </row>
    <row r="127" spans="14:20" ht="12.75" x14ac:dyDescent="0.2">
      <c r="N127" s="73"/>
      <c r="O127" s="73"/>
      <c r="P127" s="73"/>
      <c r="Q127" s="73"/>
      <c r="R127" s="73"/>
      <c r="S127" s="73"/>
      <c r="T127" s="73"/>
    </row>
    <row r="128" spans="14:20" ht="12.75" x14ac:dyDescent="0.2">
      <c r="N128" s="73"/>
      <c r="O128" s="73"/>
      <c r="P128" s="73"/>
      <c r="Q128" s="73"/>
      <c r="R128" s="73"/>
      <c r="S128" s="73"/>
      <c r="T128" s="73"/>
    </row>
    <row r="129" spans="14:20" ht="12.75" x14ac:dyDescent="0.2">
      <c r="N129" s="73"/>
      <c r="O129" s="73"/>
      <c r="P129" s="73"/>
      <c r="Q129" s="73"/>
      <c r="R129" s="73"/>
      <c r="S129" s="73"/>
      <c r="T129" s="73"/>
    </row>
    <row r="130" spans="14:20" ht="12.75" x14ac:dyDescent="0.2">
      <c r="N130" s="73"/>
      <c r="O130" s="73"/>
      <c r="P130" s="73"/>
      <c r="Q130" s="73"/>
      <c r="R130" s="73"/>
      <c r="S130" s="73"/>
      <c r="T130" s="73"/>
    </row>
    <row r="131" spans="14:20" ht="12.75" x14ac:dyDescent="0.2">
      <c r="N131" s="73"/>
      <c r="O131" s="73"/>
      <c r="P131" s="73"/>
      <c r="Q131" s="73"/>
      <c r="R131" s="73"/>
      <c r="S131" s="73"/>
      <c r="T131" s="73"/>
    </row>
    <row r="132" spans="14:20" ht="12.75" x14ac:dyDescent="0.2">
      <c r="N132" s="73"/>
      <c r="O132" s="73"/>
      <c r="P132" s="73"/>
      <c r="Q132" s="73"/>
      <c r="R132" s="73"/>
      <c r="S132" s="73"/>
      <c r="T132" s="73"/>
    </row>
    <row r="133" spans="14:20" ht="12.75" x14ac:dyDescent="0.2">
      <c r="N133" s="73"/>
      <c r="O133" s="73"/>
      <c r="P133" s="73"/>
      <c r="Q133" s="73"/>
      <c r="R133" s="73"/>
      <c r="S133" s="73"/>
      <c r="T133" s="73"/>
    </row>
    <row r="134" spans="14:20" ht="12.75" x14ac:dyDescent="0.2">
      <c r="N134" s="73"/>
      <c r="O134" s="73"/>
      <c r="P134" s="73"/>
      <c r="Q134" s="73"/>
      <c r="R134" s="73"/>
      <c r="S134" s="73"/>
      <c r="T134" s="73"/>
    </row>
    <row r="135" spans="14:20" ht="12.75" x14ac:dyDescent="0.2">
      <c r="N135" s="73"/>
      <c r="O135" s="73"/>
      <c r="P135" s="73"/>
      <c r="Q135" s="73"/>
      <c r="R135" s="73"/>
      <c r="S135" s="73"/>
      <c r="T135" s="73"/>
    </row>
    <row r="136" spans="14:20" ht="12.75" x14ac:dyDescent="0.2">
      <c r="N136" s="73"/>
      <c r="O136" s="73"/>
      <c r="P136" s="73"/>
      <c r="Q136" s="73"/>
      <c r="R136" s="73"/>
      <c r="S136" s="73"/>
      <c r="T136" s="73"/>
    </row>
    <row r="137" spans="14:20" ht="12.75" x14ac:dyDescent="0.2">
      <c r="N137" s="73"/>
      <c r="O137" s="73"/>
      <c r="P137" s="73"/>
      <c r="Q137" s="73"/>
      <c r="R137" s="73"/>
      <c r="S137" s="73"/>
      <c r="T137" s="73"/>
    </row>
    <row r="138" spans="14:20" ht="12.75" x14ac:dyDescent="0.2">
      <c r="N138" s="73"/>
      <c r="O138" s="73"/>
      <c r="P138" s="73"/>
      <c r="Q138" s="73"/>
      <c r="R138" s="73"/>
      <c r="S138" s="73"/>
      <c r="T138" s="73"/>
    </row>
    <row r="139" spans="14:20" ht="12.75" x14ac:dyDescent="0.2">
      <c r="N139" s="73"/>
      <c r="O139" s="73"/>
      <c r="P139" s="73"/>
      <c r="Q139" s="73"/>
      <c r="R139" s="73"/>
      <c r="S139" s="73"/>
      <c r="T139" s="73"/>
    </row>
    <row r="140" spans="14:20" ht="12.75" x14ac:dyDescent="0.2">
      <c r="N140" s="73"/>
      <c r="O140" s="73"/>
      <c r="P140" s="73"/>
      <c r="Q140" s="73"/>
      <c r="R140" s="73"/>
      <c r="S140" s="73"/>
      <c r="T140" s="73"/>
    </row>
    <row r="141" spans="14:20" ht="12.75" x14ac:dyDescent="0.2">
      <c r="N141" s="73"/>
      <c r="O141" s="73"/>
      <c r="P141" s="73"/>
      <c r="Q141" s="73"/>
      <c r="R141" s="73"/>
      <c r="S141" s="73"/>
      <c r="T141" s="73"/>
    </row>
    <row r="142" spans="14:20" ht="12.75" x14ac:dyDescent="0.2">
      <c r="N142" s="73"/>
      <c r="O142" s="73"/>
      <c r="P142" s="73"/>
      <c r="Q142" s="73"/>
      <c r="R142" s="73"/>
      <c r="S142" s="73"/>
      <c r="T142" s="73"/>
    </row>
    <row r="143" spans="14:20" ht="12.75" x14ac:dyDescent="0.2">
      <c r="N143" s="73"/>
      <c r="O143" s="73"/>
      <c r="P143" s="73"/>
      <c r="Q143" s="73"/>
      <c r="R143" s="73"/>
      <c r="S143" s="73"/>
      <c r="T143" s="73"/>
    </row>
    <row r="144" spans="14:20" ht="12.75" x14ac:dyDescent="0.2">
      <c r="N144" s="73"/>
      <c r="O144" s="73"/>
      <c r="P144" s="73"/>
      <c r="Q144" s="73"/>
      <c r="R144" s="73"/>
      <c r="S144" s="73"/>
      <c r="T144" s="73"/>
    </row>
    <row r="145" spans="14:20" ht="12.75" x14ac:dyDescent="0.2">
      <c r="N145" s="73"/>
      <c r="O145" s="73"/>
      <c r="P145" s="73"/>
      <c r="Q145" s="73"/>
      <c r="R145" s="73"/>
      <c r="S145" s="73"/>
      <c r="T145" s="73"/>
    </row>
    <row r="146" spans="14:20" ht="12.75" x14ac:dyDescent="0.2">
      <c r="N146" s="73"/>
      <c r="O146" s="73"/>
      <c r="P146" s="73"/>
      <c r="Q146" s="73"/>
      <c r="R146" s="73"/>
      <c r="S146" s="73"/>
      <c r="T146" s="73"/>
    </row>
    <row r="147" spans="14:20" ht="12.75" x14ac:dyDescent="0.2">
      <c r="N147" s="73"/>
      <c r="O147" s="73"/>
      <c r="P147" s="73"/>
      <c r="Q147" s="73"/>
      <c r="R147" s="73"/>
      <c r="S147" s="73"/>
      <c r="T147" s="73"/>
    </row>
    <row r="148" spans="14:20" ht="12.75" x14ac:dyDescent="0.2">
      <c r="N148" s="73"/>
      <c r="O148" s="73"/>
      <c r="P148" s="73"/>
      <c r="Q148" s="73"/>
      <c r="R148" s="73"/>
      <c r="S148" s="73"/>
      <c r="T148" s="73"/>
    </row>
    <row r="149" spans="14:20" ht="12.75" x14ac:dyDescent="0.2">
      <c r="N149" s="73"/>
      <c r="O149" s="73"/>
      <c r="P149" s="73"/>
      <c r="Q149" s="73"/>
      <c r="R149" s="73"/>
      <c r="S149" s="73"/>
      <c r="T149" s="73"/>
    </row>
    <row r="150" spans="14:20" ht="12.75" x14ac:dyDescent="0.2">
      <c r="N150" s="73"/>
      <c r="O150" s="73"/>
      <c r="P150" s="73"/>
      <c r="Q150" s="73"/>
      <c r="R150" s="73"/>
      <c r="S150" s="73"/>
      <c r="T150" s="73"/>
    </row>
    <row r="151" spans="14:20" ht="12.75" x14ac:dyDescent="0.2">
      <c r="N151" s="73"/>
      <c r="O151" s="73"/>
      <c r="P151" s="73"/>
      <c r="Q151" s="73"/>
      <c r="R151" s="73"/>
      <c r="S151" s="73"/>
      <c r="T151" s="73"/>
    </row>
    <row r="152" spans="14:20" ht="12.75" x14ac:dyDescent="0.2">
      <c r="N152" s="73"/>
      <c r="O152" s="73"/>
      <c r="P152" s="73"/>
      <c r="Q152" s="73"/>
      <c r="R152" s="73"/>
      <c r="S152" s="73"/>
      <c r="T152" s="73"/>
    </row>
    <row r="153" spans="14:20" ht="12.75" x14ac:dyDescent="0.2">
      <c r="N153" s="73"/>
      <c r="O153" s="73"/>
      <c r="P153" s="73"/>
      <c r="Q153" s="73"/>
      <c r="R153" s="73"/>
      <c r="S153" s="73"/>
      <c r="T153" s="73"/>
    </row>
    <row r="154" spans="14:20" ht="12.75" x14ac:dyDescent="0.2">
      <c r="N154" s="73"/>
      <c r="O154" s="73"/>
      <c r="P154" s="73"/>
      <c r="Q154" s="73"/>
      <c r="R154" s="73"/>
      <c r="S154" s="73"/>
      <c r="T154" s="73"/>
    </row>
    <row r="155" spans="14:20" ht="12.75" x14ac:dyDescent="0.2">
      <c r="N155" s="73"/>
      <c r="O155" s="73"/>
      <c r="P155" s="73"/>
      <c r="Q155" s="73"/>
      <c r="R155" s="73"/>
      <c r="S155" s="73"/>
      <c r="T155" s="73"/>
    </row>
    <row r="156" spans="14:20" ht="12.75" x14ac:dyDescent="0.2">
      <c r="N156" s="73"/>
      <c r="O156" s="73"/>
      <c r="P156" s="73"/>
      <c r="Q156" s="73"/>
      <c r="R156" s="73"/>
      <c r="S156" s="73"/>
      <c r="T156" s="73"/>
    </row>
    <row r="157" spans="14:20" ht="12.75" x14ac:dyDescent="0.2">
      <c r="N157" s="73"/>
      <c r="O157" s="73"/>
      <c r="P157" s="73"/>
      <c r="Q157" s="73"/>
      <c r="R157" s="73"/>
      <c r="S157" s="73"/>
      <c r="T157" s="73"/>
    </row>
    <row r="158" spans="14:20" ht="12.75" x14ac:dyDescent="0.2">
      <c r="N158" s="73"/>
      <c r="O158" s="73"/>
      <c r="P158" s="73"/>
      <c r="Q158" s="73"/>
      <c r="R158" s="73"/>
      <c r="S158" s="73"/>
      <c r="T158" s="73"/>
    </row>
    <row r="159" spans="14:20" ht="12.75" x14ac:dyDescent="0.2">
      <c r="N159" s="73"/>
      <c r="O159" s="73"/>
      <c r="P159" s="73"/>
      <c r="Q159" s="73"/>
      <c r="R159" s="73"/>
      <c r="S159" s="73"/>
      <c r="T159" s="73"/>
    </row>
    <row r="160" spans="14:20" ht="12.75" x14ac:dyDescent="0.2">
      <c r="N160" s="73"/>
      <c r="O160" s="73"/>
      <c r="P160" s="73"/>
      <c r="Q160" s="73"/>
      <c r="R160" s="73"/>
      <c r="S160" s="73"/>
      <c r="T160" s="73"/>
    </row>
    <row r="161" spans="14:20" ht="12.75" x14ac:dyDescent="0.2">
      <c r="N161" s="73"/>
      <c r="O161" s="73"/>
      <c r="P161" s="73"/>
      <c r="Q161" s="73"/>
      <c r="R161" s="73"/>
      <c r="S161" s="73"/>
      <c r="T161" s="73"/>
    </row>
    <row r="162" spans="14:20" ht="12.75" x14ac:dyDescent="0.2">
      <c r="N162" s="73"/>
      <c r="O162" s="73"/>
      <c r="P162" s="73"/>
      <c r="Q162" s="73"/>
      <c r="R162" s="73"/>
      <c r="S162" s="73"/>
      <c r="T162" s="73"/>
    </row>
    <row r="163" spans="14:20" ht="12.75" x14ac:dyDescent="0.2">
      <c r="N163" s="73"/>
      <c r="O163" s="73"/>
      <c r="P163" s="73"/>
      <c r="Q163" s="73"/>
      <c r="R163" s="73"/>
      <c r="S163" s="73"/>
      <c r="T163" s="73"/>
    </row>
    <row r="164" spans="14:20" ht="12.75" x14ac:dyDescent="0.2">
      <c r="N164" s="73"/>
      <c r="O164" s="73"/>
      <c r="P164" s="73"/>
      <c r="Q164" s="73"/>
      <c r="R164" s="73"/>
      <c r="S164" s="73"/>
      <c r="T164" s="73"/>
    </row>
    <row r="165" spans="14:20" ht="12.75" x14ac:dyDescent="0.2">
      <c r="N165" s="73"/>
      <c r="O165" s="73"/>
      <c r="P165" s="73"/>
      <c r="Q165" s="73"/>
      <c r="R165" s="73"/>
      <c r="S165" s="73"/>
      <c r="T165" s="73"/>
    </row>
    <row r="166" spans="14:20" ht="12.75" x14ac:dyDescent="0.2">
      <c r="N166" s="73"/>
      <c r="O166" s="73"/>
      <c r="P166" s="73"/>
      <c r="Q166" s="73"/>
      <c r="R166" s="73"/>
      <c r="S166" s="73"/>
      <c r="T166" s="73"/>
    </row>
    <row r="167" spans="14:20" ht="12.75" x14ac:dyDescent="0.2">
      <c r="N167" s="73"/>
      <c r="O167" s="73"/>
      <c r="P167" s="73"/>
      <c r="Q167" s="73"/>
      <c r="R167" s="73"/>
      <c r="S167" s="73"/>
      <c r="T167" s="73"/>
    </row>
    <row r="168" spans="14:20" ht="12.75" x14ac:dyDescent="0.2">
      <c r="N168" s="73"/>
      <c r="O168" s="73"/>
      <c r="P168" s="73"/>
      <c r="Q168" s="73"/>
      <c r="R168" s="73"/>
      <c r="S168" s="73"/>
      <c r="T168" s="73"/>
    </row>
    <row r="169" spans="14:20" ht="12.75" x14ac:dyDescent="0.2">
      <c r="N169" s="73"/>
      <c r="O169" s="73"/>
      <c r="P169" s="73"/>
      <c r="Q169" s="73"/>
      <c r="R169" s="73"/>
      <c r="S169" s="73"/>
      <c r="T169" s="73"/>
    </row>
    <row r="170" spans="14:20" ht="12.75" x14ac:dyDescent="0.2">
      <c r="N170" s="73"/>
      <c r="O170" s="73"/>
      <c r="P170" s="73"/>
      <c r="Q170" s="73"/>
      <c r="R170" s="73"/>
      <c r="S170" s="73"/>
      <c r="T170" s="73"/>
    </row>
    <row r="171" spans="14:20" ht="12.75" x14ac:dyDescent="0.2">
      <c r="N171" s="73"/>
      <c r="O171" s="73"/>
      <c r="P171" s="73"/>
      <c r="Q171" s="73"/>
      <c r="R171" s="73"/>
      <c r="S171" s="73"/>
      <c r="T171" s="73"/>
    </row>
    <row r="172" spans="14:20" ht="12.75" x14ac:dyDescent="0.2">
      <c r="N172" s="73"/>
      <c r="O172" s="73"/>
      <c r="P172" s="73"/>
      <c r="Q172" s="73"/>
      <c r="R172" s="73"/>
      <c r="S172" s="73"/>
      <c r="T172" s="73"/>
    </row>
    <row r="173" spans="14:20" ht="12.75" x14ac:dyDescent="0.2">
      <c r="N173" s="73"/>
      <c r="O173" s="73"/>
      <c r="P173" s="73"/>
      <c r="Q173" s="73"/>
      <c r="R173" s="73"/>
      <c r="S173" s="73"/>
      <c r="T173" s="73"/>
    </row>
    <row r="174" spans="14:20" ht="12.75" x14ac:dyDescent="0.2">
      <c r="N174" s="73"/>
      <c r="O174" s="73"/>
      <c r="P174" s="73"/>
      <c r="Q174" s="73"/>
      <c r="R174" s="73"/>
      <c r="S174" s="73"/>
      <c r="T174" s="73"/>
    </row>
    <row r="175" spans="14:20" ht="12.75" x14ac:dyDescent="0.2">
      <c r="N175" s="73"/>
      <c r="O175" s="73"/>
      <c r="P175" s="73"/>
      <c r="Q175" s="73"/>
      <c r="R175" s="73"/>
      <c r="S175" s="73"/>
      <c r="T175" s="73"/>
    </row>
    <row r="176" spans="14:20" ht="12.75" x14ac:dyDescent="0.2">
      <c r="N176" s="73"/>
      <c r="O176" s="73"/>
      <c r="P176" s="73"/>
      <c r="Q176" s="73"/>
      <c r="R176" s="73"/>
      <c r="S176" s="73"/>
      <c r="T176" s="73"/>
    </row>
    <row r="177" spans="14:20" ht="12.75" x14ac:dyDescent="0.2">
      <c r="N177" s="73"/>
      <c r="O177" s="73"/>
      <c r="P177" s="73"/>
      <c r="Q177" s="73"/>
      <c r="R177" s="73"/>
      <c r="S177" s="73"/>
      <c r="T177" s="73"/>
    </row>
    <row r="178" spans="14:20" ht="12.75" x14ac:dyDescent="0.2">
      <c r="N178" s="73"/>
      <c r="O178" s="73"/>
      <c r="P178" s="73"/>
      <c r="Q178" s="73"/>
      <c r="R178" s="73"/>
      <c r="S178" s="73"/>
      <c r="T178" s="73"/>
    </row>
    <row r="179" spans="14:20" ht="12.75" x14ac:dyDescent="0.2">
      <c r="N179" s="73"/>
      <c r="O179" s="73"/>
      <c r="P179" s="73"/>
      <c r="Q179" s="73"/>
      <c r="R179" s="73"/>
      <c r="S179" s="73"/>
      <c r="T179" s="73"/>
    </row>
    <row r="180" spans="14:20" ht="12.75" x14ac:dyDescent="0.2">
      <c r="N180" s="73"/>
      <c r="O180" s="73"/>
      <c r="P180" s="73"/>
      <c r="Q180" s="73"/>
      <c r="R180" s="73"/>
      <c r="S180" s="73"/>
      <c r="T180" s="73"/>
    </row>
    <row r="181" spans="14:20" ht="12.75" x14ac:dyDescent="0.2">
      <c r="N181" s="73"/>
      <c r="O181" s="73"/>
      <c r="P181" s="73"/>
      <c r="Q181" s="73"/>
      <c r="R181" s="73"/>
      <c r="S181" s="73"/>
      <c r="T181" s="73"/>
    </row>
    <row r="182" spans="14:20" ht="12.75" x14ac:dyDescent="0.2">
      <c r="N182" s="73"/>
      <c r="O182" s="73"/>
      <c r="P182" s="73"/>
      <c r="Q182" s="73"/>
      <c r="R182" s="73"/>
      <c r="S182" s="73"/>
      <c r="T182" s="73"/>
    </row>
    <row r="183" spans="14:20" ht="12.75" x14ac:dyDescent="0.2">
      <c r="N183" s="73"/>
      <c r="O183" s="73"/>
      <c r="P183" s="73"/>
      <c r="Q183" s="73"/>
      <c r="R183" s="73"/>
      <c r="S183" s="73"/>
      <c r="T183" s="73"/>
    </row>
    <row r="184" spans="14:20" ht="12.75" x14ac:dyDescent="0.2">
      <c r="N184" s="73"/>
      <c r="O184" s="73"/>
      <c r="P184" s="73"/>
      <c r="Q184" s="73"/>
      <c r="R184" s="73"/>
      <c r="S184" s="73"/>
      <c r="T184" s="73"/>
    </row>
    <row r="185" spans="14:20" ht="12.75" x14ac:dyDescent="0.2">
      <c r="N185" s="73"/>
      <c r="O185" s="73"/>
      <c r="P185" s="73"/>
      <c r="Q185" s="73"/>
      <c r="R185" s="73"/>
      <c r="S185" s="73"/>
      <c r="T185" s="73"/>
    </row>
    <row r="186" spans="14:20" ht="12.75" x14ac:dyDescent="0.2">
      <c r="N186" s="73"/>
      <c r="O186" s="73"/>
      <c r="P186" s="73"/>
      <c r="Q186" s="73"/>
      <c r="R186" s="73"/>
      <c r="S186" s="73"/>
      <c r="T186" s="73"/>
    </row>
    <row r="187" spans="14:20" ht="12.75" x14ac:dyDescent="0.2">
      <c r="N187" s="73"/>
      <c r="O187" s="73"/>
      <c r="P187" s="73"/>
      <c r="Q187" s="73"/>
      <c r="R187" s="73"/>
      <c r="S187" s="73"/>
      <c r="T187" s="73"/>
    </row>
    <row r="188" spans="14:20" ht="12.75" x14ac:dyDescent="0.2">
      <c r="N188" s="73"/>
      <c r="O188" s="73"/>
      <c r="P188" s="73"/>
      <c r="Q188" s="73"/>
      <c r="R188" s="73"/>
      <c r="S188" s="73"/>
      <c r="T188" s="73"/>
    </row>
    <row r="189" spans="14:20" ht="12.75" x14ac:dyDescent="0.2">
      <c r="N189" s="73"/>
      <c r="O189" s="73"/>
      <c r="P189" s="73"/>
      <c r="Q189" s="73"/>
      <c r="R189" s="73"/>
      <c r="S189" s="73"/>
      <c r="T189" s="73"/>
    </row>
    <row r="190" spans="14:20" ht="12.75" x14ac:dyDescent="0.2">
      <c r="N190" s="73"/>
      <c r="O190" s="73"/>
      <c r="P190" s="73"/>
      <c r="Q190" s="73"/>
      <c r="R190" s="73"/>
      <c r="S190" s="73"/>
      <c r="T190" s="73"/>
    </row>
    <row r="191" spans="14:20" ht="12.75" x14ac:dyDescent="0.2">
      <c r="N191" s="73"/>
      <c r="O191" s="73"/>
      <c r="P191" s="73"/>
      <c r="Q191" s="73"/>
      <c r="R191" s="73"/>
      <c r="S191" s="73"/>
      <c r="T191" s="73"/>
    </row>
    <row r="192" spans="14:20" ht="12.75" x14ac:dyDescent="0.2">
      <c r="N192" s="73"/>
      <c r="O192" s="73"/>
      <c r="P192" s="73"/>
      <c r="Q192" s="73"/>
      <c r="R192" s="73"/>
      <c r="S192" s="73"/>
      <c r="T192" s="73"/>
    </row>
    <row r="193" spans="14:20" ht="12.75" x14ac:dyDescent="0.2">
      <c r="N193" s="73"/>
      <c r="O193" s="73"/>
      <c r="P193" s="73"/>
      <c r="Q193" s="73"/>
      <c r="R193" s="73"/>
      <c r="S193" s="73"/>
      <c r="T193" s="73"/>
    </row>
    <row r="194" spans="14:20" ht="12.75" x14ac:dyDescent="0.2">
      <c r="N194" s="73"/>
      <c r="O194" s="73"/>
      <c r="P194" s="73"/>
      <c r="Q194" s="73"/>
      <c r="R194" s="73"/>
      <c r="S194" s="73"/>
      <c r="T194" s="73"/>
    </row>
    <row r="195" spans="14:20" ht="12.75" x14ac:dyDescent="0.2">
      <c r="N195" s="73"/>
      <c r="O195" s="73"/>
      <c r="P195" s="73"/>
      <c r="Q195" s="73"/>
      <c r="R195" s="73"/>
      <c r="S195" s="73"/>
      <c r="T195" s="73"/>
    </row>
    <row r="196" spans="14:20" ht="12.75" x14ac:dyDescent="0.2">
      <c r="N196" s="73"/>
      <c r="O196" s="73"/>
      <c r="P196" s="73"/>
      <c r="Q196" s="73"/>
      <c r="R196" s="73"/>
      <c r="S196" s="73"/>
      <c r="T196" s="73"/>
    </row>
    <row r="197" spans="14:20" ht="12.75" x14ac:dyDescent="0.2">
      <c r="N197" s="73"/>
      <c r="O197" s="73"/>
      <c r="P197" s="73"/>
      <c r="Q197" s="73"/>
      <c r="R197" s="73"/>
      <c r="S197" s="73"/>
      <c r="T197" s="73"/>
    </row>
    <row r="198" spans="14:20" ht="12.75" x14ac:dyDescent="0.2">
      <c r="N198" s="73"/>
      <c r="O198" s="73"/>
      <c r="P198" s="73"/>
      <c r="Q198" s="73"/>
      <c r="R198" s="73"/>
      <c r="S198" s="73"/>
      <c r="T198" s="73"/>
    </row>
    <row r="199" spans="14:20" ht="12.75" x14ac:dyDescent="0.2">
      <c r="N199" s="73"/>
      <c r="O199" s="73"/>
      <c r="P199" s="73"/>
      <c r="Q199" s="73"/>
      <c r="R199" s="73"/>
      <c r="S199" s="73"/>
      <c r="T199" s="73"/>
    </row>
    <row r="200" spans="14:20" ht="12.75" x14ac:dyDescent="0.2">
      <c r="N200" s="73"/>
      <c r="O200" s="73"/>
      <c r="P200" s="73"/>
      <c r="Q200" s="73"/>
      <c r="R200" s="73"/>
      <c r="S200" s="73"/>
      <c r="T200" s="73"/>
    </row>
    <row r="201" spans="14:20" ht="12.75" x14ac:dyDescent="0.2">
      <c r="N201" s="73"/>
      <c r="O201" s="73"/>
      <c r="P201" s="73"/>
      <c r="Q201" s="73"/>
      <c r="R201" s="73"/>
      <c r="S201" s="73"/>
      <c r="T201" s="73"/>
    </row>
    <row r="202" spans="14:20" ht="12.75" x14ac:dyDescent="0.2">
      <c r="N202" s="73"/>
      <c r="O202" s="73"/>
      <c r="P202" s="73"/>
      <c r="Q202" s="73"/>
      <c r="R202" s="73"/>
      <c r="S202" s="73"/>
      <c r="T202" s="73"/>
    </row>
    <row r="203" spans="14:20" ht="12.75" x14ac:dyDescent="0.2">
      <c r="N203" s="73"/>
      <c r="O203" s="73"/>
      <c r="P203" s="73"/>
      <c r="Q203" s="73"/>
      <c r="R203" s="73"/>
      <c r="S203" s="73"/>
      <c r="T203" s="73"/>
    </row>
    <row r="204" spans="14:20" ht="12.75" x14ac:dyDescent="0.2">
      <c r="N204" s="73"/>
      <c r="O204" s="73"/>
      <c r="P204" s="73"/>
      <c r="Q204" s="73"/>
      <c r="R204" s="73"/>
      <c r="S204" s="73"/>
      <c r="T204" s="73"/>
    </row>
    <row r="205" spans="14:20" ht="12.75" x14ac:dyDescent="0.2">
      <c r="N205" s="73"/>
      <c r="O205" s="73"/>
      <c r="P205" s="73"/>
      <c r="Q205" s="73"/>
      <c r="R205" s="73"/>
      <c r="S205" s="73"/>
      <c r="T205" s="73"/>
    </row>
    <row r="206" spans="14:20" ht="12.75" x14ac:dyDescent="0.2">
      <c r="N206" s="73"/>
      <c r="O206" s="73"/>
      <c r="P206" s="73"/>
      <c r="Q206" s="73"/>
      <c r="R206" s="73"/>
      <c r="S206" s="73"/>
      <c r="T206" s="73"/>
    </row>
    <row r="207" spans="14:20" ht="12.75" x14ac:dyDescent="0.2">
      <c r="N207" s="73"/>
      <c r="O207" s="73"/>
      <c r="P207" s="73"/>
      <c r="Q207" s="73"/>
      <c r="R207" s="73"/>
      <c r="S207" s="73"/>
      <c r="T207" s="73"/>
    </row>
    <row r="208" spans="14:20" ht="12.75" x14ac:dyDescent="0.2">
      <c r="N208" s="73"/>
      <c r="O208" s="73"/>
      <c r="P208" s="73"/>
      <c r="Q208" s="73"/>
      <c r="R208" s="73"/>
      <c r="S208" s="73"/>
      <c r="T208" s="73"/>
    </row>
    <row r="209" spans="14:20" ht="12.75" x14ac:dyDescent="0.2">
      <c r="N209" s="73"/>
      <c r="O209" s="73"/>
      <c r="P209" s="73"/>
      <c r="Q209" s="73"/>
      <c r="R209" s="73"/>
      <c r="S209" s="73"/>
      <c r="T209" s="73"/>
    </row>
    <row r="210" spans="14:20" ht="12.75" x14ac:dyDescent="0.2">
      <c r="N210" s="73"/>
      <c r="O210" s="73"/>
      <c r="P210" s="73"/>
      <c r="Q210" s="73"/>
      <c r="R210" s="73"/>
      <c r="S210" s="73"/>
      <c r="T210" s="73"/>
    </row>
    <row r="211" spans="14:20" ht="12.75" x14ac:dyDescent="0.2">
      <c r="N211" s="73"/>
      <c r="O211" s="73"/>
      <c r="P211" s="73"/>
      <c r="Q211" s="73"/>
      <c r="R211" s="73"/>
      <c r="S211" s="73"/>
      <c r="T211" s="73"/>
    </row>
    <row r="212" spans="14:20" ht="12.75" x14ac:dyDescent="0.2">
      <c r="N212" s="73"/>
      <c r="O212" s="73"/>
      <c r="P212" s="73"/>
      <c r="Q212" s="73"/>
      <c r="R212" s="73"/>
      <c r="S212" s="73"/>
      <c r="T212" s="73"/>
    </row>
    <row r="213" spans="14:20" ht="12.75" x14ac:dyDescent="0.2">
      <c r="N213" s="73"/>
      <c r="O213" s="73"/>
      <c r="P213" s="73"/>
      <c r="Q213" s="73"/>
      <c r="R213" s="73"/>
      <c r="S213" s="73"/>
      <c r="T213" s="73"/>
    </row>
    <row r="214" spans="14:20" ht="12.75" x14ac:dyDescent="0.2">
      <c r="N214" s="73"/>
      <c r="O214" s="73"/>
      <c r="P214" s="73"/>
      <c r="Q214" s="73"/>
      <c r="R214" s="73"/>
      <c r="S214" s="73"/>
      <c r="T214" s="73"/>
    </row>
    <row r="215" spans="14:20" ht="12.75" x14ac:dyDescent="0.2">
      <c r="N215" s="73"/>
      <c r="O215" s="73"/>
      <c r="P215" s="73"/>
      <c r="Q215" s="73"/>
      <c r="R215" s="73"/>
      <c r="S215" s="73"/>
      <c r="T215" s="73"/>
    </row>
    <row r="216" spans="14:20" ht="12.75" x14ac:dyDescent="0.2">
      <c r="N216" s="73"/>
      <c r="O216" s="73"/>
      <c r="P216" s="73"/>
      <c r="Q216" s="73"/>
      <c r="R216" s="73"/>
      <c r="S216" s="73"/>
      <c r="T216" s="73"/>
    </row>
    <row r="217" spans="14:20" ht="12.75" x14ac:dyDescent="0.2">
      <c r="N217" s="73"/>
      <c r="O217" s="73"/>
      <c r="P217" s="73"/>
      <c r="Q217" s="73"/>
      <c r="R217" s="73"/>
      <c r="S217" s="73"/>
      <c r="T217" s="73"/>
    </row>
    <row r="218" spans="14:20" ht="12.75" x14ac:dyDescent="0.2">
      <c r="N218" s="73"/>
      <c r="O218" s="73"/>
      <c r="P218" s="73"/>
      <c r="Q218" s="73"/>
      <c r="R218" s="73"/>
      <c r="S218" s="73"/>
      <c r="T218" s="73"/>
    </row>
    <row r="219" spans="14:20" ht="12.75" x14ac:dyDescent="0.2">
      <c r="N219" s="73"/>
      <c r="O219" s="73"/>
      <c r="P219" s="73"/>
      <c r="Q219" s="73"/>
      <c r="R219" s="73"/>
      <c r="S219" s="73"/>
      <c r="T219" s="73"/>
    </row>
    <row r="220" spans="14:20" ht="12.75" x14ac:dyDescent="0.2">
      <c r="N220" s="73"/>
      <c r="O220" s="73"/>
      <c r="P220" s="73"/>
      <c r="Q220" s="73"/>
      <c r="R220" s="73"/>
      <c r="S220" s="73"/>
      <c r="T220" s="73"/>
    </row>
    <row r="221" spans="14:20" ht="12.75" x14ac:dyDescent="0.2">
      <c r="N221" s="73"/>
      <c r="O221" s="73"/>
      <c r="P221" s="73"/>
      <c r="Q221" s="73"/>
      <c r="R221" s="73"/>
      <c r="S221" s="73"/>
      <c r="T221" s="73"/>
    </row>
    <row r="222" spans="14:20" ht="12.75" x14ac:dyDescent="0.2">
      <c r="N222" s="73"/>
      <c r="O222" s="73"/>
      <c r="P222" s="73"/>
      <c r="Q222" s="73"/>
      <c r="R222" s="73"/>
      <c r="S222" s="73"/>
      <c r="T222" s="73"/>
    </row>
    <row r="223" spans="14:20" ht="12.75" x14ac:dyDescent="0.2">
      <c r="N223" s="73"/>
      <c r="O223" s="73"/>
      <c r="P223" s="73"/>
      <c r="Q223" s="73"/>
      <c r="R223" s="73"/>
      <c r="S223" s="73"/>
      <c r="T223" s="73"/>
    </row>
    <row r="224" spans="14:20" ht="12.75" x14ac:dyDescent="0.2">
      <c r="N224" s="73"/>
      <c r="O224" s="73"/>
      <c r="P224" s="73"/>
      <c r="Q224" s="73"/>
      <c r="R224" s="73"/>
      <c r="S224" s="73"/>
      <c r="T224" s="73"/>
    </row>
    <row r="225" spans="14:20" ht="12.75" x14ac:dyDescent="0.2">
      <c r="N225" s="73"/>
      <c r="O225" s="73"/>
      <c r="P225" s="73"/>
      <c r="Q225" s="73"/>
      <c r="R225" s="73"/>
      <c r="S225" s="73"/>
      <c r="T225" s="73"/>
    </row>
    <row r="226" spans="14:20" ht="12.75" x14ac:dyDescent="0.2">
      <c r="N226" s="73"/>
      <c r="O226" s="73"/>
      <c r="P226" s="73"/>
      <c r="Q226" s="73"/>
      <c r="R226" s="73"/>
      <c r="S226" s="73"/>
      <c r="T226" s="73"/>
    </row>
    <row r="227" spans="14:20" ht="12.75" x14ac:dyDescent="0.2">
      <c r="N227" s="73"/>
      <c r="O227" s="73"/>
      <c r="P227" s="73"/>
      <c r="Q227" s="73"/>
      <c r="R227" s="73"/>
      <c r="S227" s="73"/>
      <c r="T227" s="73"/>
    </row>
    <row r="228" spans="14:20" ht="12.75" x14ac:dyDescent="0.2">
      <c r="N228" s="73"/>
      <c r="O228" s="73"/>
      <c r="P228" s="73"/>
      <c r="Q228" s="73"/>
      <c r="R228" s="73"/>
      <c r="S228" s="73"/>
      <c r="T228" s="73"/>
    </row>
    <row r="229" spans="14:20" ht="12.75" x14ac:dyDescent="0.2">
      <c r="N229" s="73"/>
      <c r="O229" s="73"/>
      <c r="P229" s="73"/>
      <c r="Q229" s="73"/>
      <c r="R229" s="73"/>
      <c r="S229" s="73"/>
      <c r="T229" s="73"/>
    </row>
    <row r="230" spans="14:20" ht="12.75" x14ac:dyDescent="0.2">
      <c r="N230" s="73"/>
      <c r="O230" s="73"/>
      <c r="P230" s="73"/>
      <c r="Q230" s="73"/>
      <c r="R230" s="73"/>
      <c r="S230" s="73"/>
      <c r="T230" s="73"/>
    </row>
    <row r="231" spans="14:20" ht="12.75" x14ac:dyDescent="0.2">
      <c r="N231" s="73"/>
      <c r="O231" s="73"/>
      <c r="P231" s="73"/>
      <c r="Q231" s="73"/>
      <c r="R231" s="73"/>
      <c r="S231" s="73"/>
      <c r="T231" s="73"/>
    </row>
    <row r="232" spans="14:20" ht="12.75" x14ac:dyDescent="0.2">
      <c r="N232" s="73"/>
      <c r="O232" s="73"/>
      <c r="P232" s="73"/>
      <c r="Q232" s="73"/>
      <c r="R232" s="73"/>
      <c r="S232" s="73"/>
      <c r="T232" s="73"/>
    </row>
    <row r="233" spans="14:20" ht="12.75" x14ac:dyDescent="0.2">
      <c r="N233" s="73"/>
      <c r="O233" s="73"/>
      <c r="P233" s="73"/>
      <c r="Q233" s="73"/>
      <c r="R233" s="73"/>
      <c r="S233" s="73"/>
      <c r="T233" s="73"/>
    </row>
    <row r="234" spans="14:20" ht="12.75" x14ac:dyDescent="0.2">
      <c r="N234" s="73"/>
      <c r="O234" s="73"/>
      <c r="P234" s="73"/>
      <c r="Q234" s="73"/>
      <c r="R234" s="73"/>
      <c r="S234" s="73"/>
      <c r="T234" s="73"/>
    </row>
    <row r="235" spans="14:20" ht="12.75" x14ac:dyDescent="0.2">
      <c r="N235" s="73"/>
      <c r="O235" s="73"/>
      <c r="P235" s="73"/>
      <c r="Q235" s="73"/>
      <c r="R235" s="73"/>
      <c r="S235" s="73"/>
      <c r="T235" s="73"/>
    </row>
    <row r="236" spans="14:20" ht="12.75" x14ac:dyDescent="0.2">
      <c r="N236" s="73"/>
      <c r="O236" s="73"/>
      <c r="P236" s="73"/>
      <c r="Q236" s="73"/>
      <c r="R236" s="73"/>
      <c r="S236" s="73"/>
      <c r="T236" s="73"/>
    </row>
    <row r="237" spans="14:20" ht="12.75" x14ac:dyDescent="0.2">
      <c r="N237" s="73"/>
      <c r="O237" s="73"/>
      <c r="P237" s="73"/>
      <c r="Q237" s="73"/>
      <c r="R237" s="73"/>
      <c r="S237" s="73"/>
      <c r="T237" s="73"/>
    </row>
    <row r="238" spans="14:20" ht="12.75" x14ac:dyDescent="0.2">
      <c r="N238" s="73"/>
      <c r="O238" s="73"/>
      <c r="P238" s="73"/>
      <c r="Q238" s="73"/>
      <c r="R238" s="73"/>
      <c r="S238" s="73"/>
      <c r="T238" s="73"/>
    </row>
    <row r="239" spans="14:20" ht="12.75" x14ac:dyDescent="0.2">
      <c r="N239" s="73"/>
      <c r="O239" s="73"/>
      <c r="P239" s="73"/>
      <c r="Q239" s="73"/>
      <c r="R239" s="73"/>
      <c r="S239" s="73"/>
      <c r="T239" s="73"/>
    </row>
    <row r="240" spans="14:20" ht="12.75" x14ac:dyDescent="0.2">
      <c r="N240" s="73"/>
      <c r="O240" s="73"/>
      <c r="P240" s="73"/>
      <c r="Q240" s="73"/>
      <c r="R240" s="73"/>
      <c r="S240" s="73"/>
      <c r="T240" s="73"/>
    </row>
    <row r="241" spans="14:20" ht="12.75" x14ac:dyDescent="0.2">
      <c r="N241" s="73"/>
      <c r="O241" s="73"/>
      <c r="P241" s="73"/>
      <c r="Q241" s="73"/>
      <c r="R241" s="73"/>
      <c r="S241" s="73"/>
      <c r="T241" s="73"/>
    </row>
    <row r="242" spans="14:20" ht="12.75" x14ac:dyDescent="0.2">
      <c r="N242" s="73"/>
      <c r="O242" s="73"/>
      <c r="P242" s="73"/>
      <c r="Q242" s="73"/>
      <c r="R242" s="73"/>
      <c r="S242" s="73"/>
      <c r="T242" s="73"/>
    </row>
    <row r="243" spans="14:20" ht="12.75" x14ac:dyDescent="0.2">
      <c r="N243" s="73"/>
      <c r="O243" s="73"/>
      <c r="P243" s="73"/>
      <c r="Q243" s="73"/>
      <c r="R243" s="73"/>
      <c r="S243" s="73"/>
      <c r="T243" s="73"/>
    </row>
    <row r="244" spans="14:20" ht="12.75" x14ac:dyDescent="0.2">
      <c r="N244" s="73"/>
      <c r="O244" s="73"/>
      <c r="P244" s="73"/>
      <c r="Q244" s="73"/>
      <c r="R244" s="73"/>
      <c r="S244" s="73"/>
      <c r="T244" s="73"/>
    </row>
    <row r="245" spans="14:20" ht="12.75" x14ac:dyDescent="0.2">
      <c r="N245" s="73"/>
      <c r="O245" s="73"/>
      <c r="P245" s="73"/>
      <c r="Q245" s="73"/>
      <c r="R245" s="73"/>
      <c r="S245" s="73"/>
      <c r="T245" s="73"/>
    </row>
    <row r="246" spans="14:20" ht="12.75" x14ac:dyDescent="0.2">
      <c r="N246" s="73"/>
      <c r="O246" s="73"/>
      <c r="P246" s="73"/>
      <c r="Q246" s="73"/>
      <c r="R246" s="73"/>
      <c r="S246" s="73"/>
      <c r="T246" s="73"/>
    </row>
    <row r="247" spans="14:20" ht="12.75" x14ac:dyDescent="0.2">
      <c r="N247" s="73"/>
      <c r="O247" s="73"/>
      <c r="P247" s="73"/>
      <c r="Q247" s="73"/>
      <c r="R247" s="73"/>
      <c r="S247" s="73"/>
      <c r="T247" s="73"/>
    </row>
    <row r="248" spans="14:20" ht="12.75" x14ac:dyDescent="0.2">
      <c r="N248" s="73"/>
      <c r="O248" s="73"/>
      <c r="P248" s="73"/>
      <c r="Q248" s="73"/>
      <c r="R248" s="73"/>
      <c r="S248" s="73"/>
      <c r="T248" s="73"/>
    </row>
    <row r="249" spans="14:20" ht="12.75" x14ac:dyDescent="0.2">
      <c r="N249" s="73"/>
      <c r="O249" s="73"/>
      <c r="P249" s="73"/>
      <c r="Q249" s="73"/>
      <c r="R249" s="73"/>
      <c r="S249" s="73"/>
      <c r="T249" s="73"/>
    </row>
    <row r="250" spans="14:20" ht="12.75" x14ac:dyDescent="0.2">
      <c r="N250" s="73"/>
      <c r="O250" s="73"/>
      <c r="P250" s="73"/>
      <c r="Q250" s="73"/>
      <c r="R250" s="73"/>
      <c r="S250" s="73"/>
      <c r="T250" s="73"/>
    </row>
    <row r="251" spans="14:20" ht="12.75" x14ac:dyDescent="0.2">
      <c r="N251" s="73"/>
      <c r="O251" s="73"/>
      <c r="P251" s="73"/>
      <c r="Q251" s="73"/>
      <c r="R251" s="73"/>
      <c r="S251" s="73"/>
      <c r="T251" s="73"/>
    </row>
    <row r="252" spans="14:20" ht="12.75" x14ac:dyDescent="0.2">
      <c r="N252" s="73"/>
      <c r="O252" s="73"/>
      <c r="P252" s="73"/>
      <c r="Q252" s="73"/>
      <c r="R252" s="73"/>
      <c r="S252" s="73"/>
      <c r="T252" s="73"/>
    </row>
    <row r="253" spans="14:20" ht="12.75" x14ac:dyDescent="0.2">
      <c r="N253" s="73"/>
      <c r="O253" s="73"/>
      <c r="P253" s="73"/>
      <c r="Q253" s="73"/>
      <c r="R253" s="73"/>
      <c r="S253" s="73"/>
      <c r="T253" s="73"/>
    </row>
    <row r="254" spans="14:20" ht="12.75" x14ac:dyDescent="0.2">
      <c r="N254" s="73"/>
      <c r="O254" s="73"/>
      <c r="P254" s="73"/>
      <c r="Q254" s="73"/>
      <c r="R254" s="73"/>
      <c r="S254" s="73"/>
      <c r="T254" s="73"/>
    </row>
    <row r="255" spans="14:20" ht="12.75" x14ac:dyDescent="0.2">
      <c r="N255" s="73"/>
      <c r="O255" s="73"/>
      <c r="P255" s="73"/>
      <c r="Q255" s="73"/>
      <c r="R255" s="73"/>
      <c r="S255" s="73"/>
      <c r="T255" s="73"/>
    </row>
    <row r="256" spans="14:20" ht="12.75" x14ac:dyDescent="0.2">
      <c r="N256" s="73"/>
      <c r="O256" s="73"/>
      <c r="P256" s="73"/>
      <c r="Q256" s="73"/>
      <c r="R256" s="73"/>
      <c r="S256" s="73"/>
      <c r="T256" s="73"/>
    </row>
    <row r="257" spans="14:20" ht="12.75" x14ac:dyDescent="0.2">
      <c r="N257" s="73"/>
      <c r="O257" s="73"/>
      <c r="P257" s="73"/>
      <c r="Q257" s="73"/>
      <c r="R257" s="73"/>
      <c r="S257" s="73"/>
      <c r="T257" s="73"/>
    </row>
    <row r="258" spans="14:20" ht="12.75" x14ac:dyDescent="0.2">
      <c r="N258" s="73"/>
      <c r="O258" s="73"/>
      <c r="P258" s="73"/>
      <c r="Q258" s="73"/>
      <c r="R258" s="73"/>
      <c r="S258" s="73"/>
      <c r="T258" s="73"/>
    </row>
  </sheetData>
  <mergeCells count="41">
    <mergeCell ref="B6:B7"/>
    <mergeCell ref="D6:D7"/>
    <mergeCell ref="E6:E7"/>
    <mergeCell ref="B17:B18"/>
    <mergeCell ref="D37:D38"/>
    <mergeCell ref="E37:E38"/>
    <mergeCell ref="B27:B28"/>
    <mergeCell ref="B37:B38"/>
    <mergeCell ref="C37:C38"/>
    <mergeCell ref="D17:D18"/>
    <mergeCell ref="E17:E18"/>
    <mergeCell ref="D27:D28"/>
    <mergeCell ref="E27:E28"/>
    <mergeCell ref="C17:C18"/>
    <mergeCell ref="G37:G38"/>
    <mergeCell ref="I37:I38"/>
    <mergeCell ref="C27:C28"/>
    <mergeCell ref="F37:F38"/>
    <mergeCell ref="J17:K17"/>
    <mergeCell ref="K37:K38"/>
    <mergeCell ref="J27:J28"/>
    <mergeCell ref="K27:K28"/>
    <mergeCell ref="H37:H38"/>
    <mergeCell ref="H17:H18"/>
    <mergeCell ref="J37:J38"/>
    <mergeCell ref="N17:N18"/>
    <mergeCell ref="J6:K6"/>
    <mergeCell ref="L6:L7"/>
    <mergeCell ref="M6:M7"/>
    <mergeCell ref="N6:N7"/>
    <mergeCell ref="F6:G6"/>
    <mergeCell ref="L17:L18"/>
    <mergeCell ref="M17:M18"/>
    <mergeCell ref="G27:G28"/>
    <mergeCell ref="I27:I28"/>
    <mergeCell ref="H6:H7"/>
    <mergeCell ref="I6:I7"/>
    <mergeCell ref="F17:G17"/>
    <mergeCell ref="I17:I18"/>
    <mergeCell ref="F27:F28"/>
    <mergeCell ref="H27:H28"/>
  </mergeCells>
  <phoneticPr fontId="28" type="noConversion"/>
  <pageMargins left="0.7" right="0.7" top="0.75" bottom="0.75" header="0.3" footer="0.3"/>
  <pageSetup paperSize="9" scale="40" orientation="portrait" horizontalDpi="300" verticalDpi="300" r:id="rId1"/>
  <rowBreaks count="1" manualBreakCount="1">
    <brk id="53" max="16383" man="1"/>
  </rowBreak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'Drop-Down'!$C$2:$C$3</xm:f>
          </x14:formula1>
          <xm:sqref>B48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3">
    <pageSetUpPr fitToPage="1"/>
  </sheetPr>
  <dimension ref="A1:E37"/>
  <sheetViews>
    <sheetView view="pageBreakPreview" topLeftCell="A5" zoomScaleNormal="100" zoomScaleSheetLayoutView="100" workbookViewId="0">
      <selection activeCell="T401" sqref="D401:T401"/>
    </sheetView>
  </sheetViews>
  <sheetFormatPr defaultColWidth="9.140625" defaultRowHeight="12.75" x14ac:dyDescent="0.2"/>
  <cols>
    <col min="1" max="1" width="36.5703125" style="73" bestFit="1" customWidth="1"/>
    <col min="2" max="2" width="20.7109375" style="73" customWidth="1"/>
    <col min="3" max="3" width="20" style="73" customWidth="1"/>
    <col min="4" max="5" width="20.7109375" style="73" customWidth="1"/>
    <col min="6" max="16384" width="9.140625" style="73"/>
  </cols>
  <sheetData>
    <row r="1" spans="1:5" x14ac:dyDescent="0.2">
      <c r="A1" s="23" t="s">
        <v>881</v>
      </c>
      <c r="B1" s="24"/>
      <c r="C1" s="24"/>
      <c r="D1" s="23"/>
      <c r="E1" s="24"/>
    </row>
    <row r="2" spans="1:5" hidden="1" x14ac:dyDescent="0.2">
      <c r="A2" s="23"/>
      <c r="B2" s="24"/>
      <c r="C2" s="24"/>
      <c r="D2" s="23"/>
      <c r="E2" s="24"/>
    </row>
    <row r="3" spans="1:5" ht="11.45" customHeight="1" x14ac:dyDescent="0.2">
      <c r="A3" s="34"/>
      <c r="B3" s="32"/>
      <c r="C3" s="32"/>
      <c r="D3" s="33"/>
      <c r="E3" s="33"/>
    </row>
    <row r="4" spans="1:5" ht="13.5" thickBot="1" x14ac:dyDescent="0.25">
      <c r="A4" s="26"/>
      <c r="B4" s="26"/>
      <c r="C4" s="26"/>
      <c r="D4" s="26"/>
      <c r="E4" s="484" t="s">
        <v>741</v>
      </c>
    </row>
    <row r="5" spans="1:5" ht="13.5" thickTop="1" x14ac:dyDescent="0.2">
      <c r="A5" s="34" t="s">
        <v>882</v>
      </c>
      <c r="B5" s="32"/>
      <c r="C5" s="32"/>
      <c r="D5" s="33"/>
      <c r="E5" s="33"/>
    </row>
    <row r="6" spans="1:5" x14ac:dyDescent="0.2">
      <c r="A6" s="110"/>
      <c r="B6" s="1108" t="s">
        <v>868</v>
      </c>
      <c r="C6" s="1108"/>
      <c r="D6" s="1108"/>
      <c r="E6" s="1108"/>
    </row>
    <row r="7" spans="1:5" ht="48.75" customHeight="1" x14ac:dyDescent="0.2">
      <c r="A7" s="111"/>
      <c r="B7" s="1005" t="s">
        <v>883</v>
      </c>
      <c r="C7" s="1005" t="s">
        <v>884</v>
      </c>
      <c r="D7" s="1005" t="s">
        <v>885</v>
      </c>
      <c r="E7" s="1005" t="s">
        <v>884</v>
      </c>
    </row>
    <row r="8" spans="1:5" x14ac:dyDescent="0.2">
      <c r="A8" s="39" t="s">
        <v>886</v>
      </c>
      <c r="B8" s="839"/>
      <c r="C8" s="839"/>
      <c r="D8" s="839"/>
      <c r="E8" s="839"/>
    </row>
    <row r="9" spans="1:5" x14ac:dyDescent="0.2">
      <c r="A9" s="39" t="s">
        <v>887</v>
      </c>
      <c r="B9" s="839"/>
      <c r="C9" s="839"/>
      <c r="D9" s="839"/>
      <c r="E9" s="839"/>
    </row>
    <row r="10" spans="1:5" x14ac:dyDescent="0.2">
      <c r="A10" s="39" t="s">
        <v>888</v>
      </c>
      <c r="B10" s="839"/>
      <c r="C10" s="839"/>
      <c r="D10" s="839"/>
      <c r="E10" s="839"/>
    </row>
    <row r="11" spans="1:5" x14ac:dyDescent="0.2">
      <c r="A11" s="39" t="s">
        <v>889</v>
      </c>
      <c r="B11" s="839"/>
      <c r="C11" s="839"/>
      <c r="D11" s="839"/>
      <c r="E11" s="839"/>
    </row>
    <row r="12" spans="1:5" x14ac:dyDescent="0.2">
      <c r="A12" s="39" t="s">
        <v>890</v>
      </c>
      <c r="B12" s="839"/>
      <c r="C12" s="839"/>
      <c r="D12" s="839"/>
      <c r="E12" s="839"/>
    </row>
    <row r="13" spans="1:5" x14ac:dyDescent="0.2">
      <c r="A13" s="39" t="s">
        <v>891</v>
      </c>
      <c r="B13" s="839"/>
      <c r="C13" s="839"/>
      <c r="D13" s="839"/>
      <c r="E13" s="839"/>
    </row>
    <row r="14" spans="1:5" x14ac:dyDescent="0.2">
      <c r="A14" s="39" t="s">
        <v>892</v>
      </c>
      <c r="B14" s="839"/>
      <c r="C14" s="839"/>
      <c r="D14" s="839"/>
      <c r="E14" s="839"/>
    </row>
    <row r="15" spans="1:5" x14ac:dyDescent="0.2">
      <c r="A15" s="39" t="s">
        <v>893</v>
      </c>
      <c r="B15" s="839"/>
      <c r="C15" s="839"/>
      <c r="D15" s="839"/>
      <c r="E15" s="839"/>
    </row>
    <row r="16" spans="1:5" x14ac:dyDescent="0.2">
      <c r="A16" s="39" t="s">
        <v>894</v>
      </c>
      <c r="B16" s="839"/>
      <c r="C16" s="839"/>
      <c r="D16" s="839"/>
      <c r="E16" s="839"/>
    </row>
    <row r="17" spans="1:5" x14ac:dyDescent="0.2">
      <c r="A17" s="39" t="s">
        <v>895</v>
      </c>
      <c r="B17" s="839"/>
      <c r="C17" s="839"/>
      <c r="D17" s="839"/>
      <c r="E17" s="839"/>
    </row>
    <row r="18" spans="1:5" x14ac:dyDescent="0.2">
      <c r="A18" s="39" t="s">
        <v>896</v>
      </c>
      <c r="B18" s="839"/>
      <c r="C18" s="839"/>
      <c r="D18" s="839"/>
      <c r="E18" s="839"/>
    </row>
    <row r="19" spans="1:5" x14ac:dyDescent="0.2">
      <c r="A19" s="39" t="s">
        <v>897</v>
      </c>
      <c r="B19" s="839"/>
      <c r="C19" s="839"/>
      <c r="D19" s="839"/>
      <c r="E19" s="839"/>
    </row>
    <row r="20" spans="1:5" x14ac:dyDescent="0.2">
      <c r="A20" s="373" t="s">
        <v>898</v>
      </c>
      <c r="B20" s="815">
        <f>SUM(B8:B19)</f>
        <v>0</v>
      </c>
      <c r="C20" s="815">
        <f t="shared" ref="C20:D20" si="0">SUM(C8:C19)</f>
        <v>0</v>
      </c>
      <c r="D20" s="815">
        <f t="shared" si="0"/>
        <v>0</v>
      </c>
      <c r="E20" s="815">
        <f>SUM(E8:E19)</f>
        <v>0</v>
      </c>
    </row>
    <row r="21" spans="1:5" x14ac:dyDescent="0.2">
      <c r="A21" s="111"/>
      <c r="B21" s="1108" t="s">
        <v>899</v>
      </c>
      <c r="C21" s="1108"/>
      <c r="D21" s="1108"/>
      <c r="E21" s="1108"/>
    </row>
    <row r="22" spans="1:5" ht="24" x14ac:dyDescent="0.2">
      <c r="A22" s="111"/>
      <c r="B22" s="1005" t="s">
        <v>883</v>
      </c>
      <c r="C22" s="1005" t="s">
        <v>884</v>
      </c>
      <c r="D22" s="1005" t="s">
        <v>900</v>
      </c>
      <c r="E22" s="1005" t="s">
        <v>884</v>
      </c>
    </row>
    <row r="23" spans="1:5" x14ac:dyDescent="0.2">
      <c r="A23" s="39" t="s">
        <v>886</v>
      </c>
      <c r="B23" s="839"/>
      <c r="C23" s="839"/>
      <c r="D23" s="839"/>
      <c r="E23" s="839"/>
    </row>
    <row r="24" spans="1:5" x14ac:dyDescent="0.2">
      <c r="A24" s="39" t="s">
        <v>887</v>
      </c>
      <c r="B24" s="839"/>
      <c r="C24" s="839"/>
      <c r="D24" s="839"/>
      <c r="E24" s="839"/>
    </row>
    <row r="25" spans="1:5" x14ac:dyDescent="0.2">
      <c r="A25" s="39" t="s">
        <v>888</v>
      </c>
      <c r="B25" s="839"/>
      <c r="C25" s="839"/>
      <c r="D25" s="839"/>
      <c r="E25" s="839"/>
    </row>
    <row r="26" spans="1:5" x14ac:dyDescent="0.2">
      <c r="A26" s="39" t="s">
        <v>889</v>
      </c>
      <c r="B26" s="839"/>
      <c r="C26" s="839"/>
      <c r="D26" s="839"/>
      <c r="E26" s="839"/>
    </row>
    <row r="27" spans="1:5" x14ac:dyDescent="0.2">
      <c r="A27" s="39" t="s">
        <v>890</v>
      </c>
      <c r="B27" s="839"/>
      <c r="C27" s="839"/>
      <c r="D27" s="839"/>
      <c r="E27" s="839"/>
    </row>
    <row r="28" spans="1:5" x14ac:dyDescent="0.2">
      <c r="A28" s="39" t="s">
        <v>891</v>
      </c>
      <c r="B28" s="839"/>
      <c r="C28" s="839"/>
      <c r="D28" s="839"/>
      <c r="E28" s="839"/>
    </row>
    <row r="29" spans="1:5" x14ac:dyDescent="0.2">
      <c r="A29" s="39" t="s">
        <v>901</v>
      </c>
      <c r="B29" s="839"/>
      <c r="C29" s="839"/>
      <c r="D29" s="839"/>
      <c r="E29" s="839"/>
    </row>
    <row r="30" spans="1:5" x14ac:dyDescent="0.2">
      <c r="A30" s="39" t="s">
        <v>893</v>
      </c>
      <c r="B30" s="839"/>
      <c r="C30" s="839"/>
      <c r="D30" s="839"/>
      <c r="E30" s="839"/>
    </row>
    <row r="31" spans="1:5" x14ac:dyDescent="0.2">
      <c r="A31" s="39" t="s">
        <v>894</v>
      </c>
      <c r="B31" s="839"/>
      <c r="C31" s="839"/>
      <c r="D31" s="839"/>
      <c r="E31" s="839"/>
    </row>
    <row r="32" spans="1:5" x14ac:dyDescent="0.2">
      <c r="A32" s="39" t="s">
        <v>895</v>
      </c>
      <c r="B32" s="839"/>
      <c r="C32" s="839"/>
      <c r="D32" s="839"/>
      <c r="E32" s="839"/>
    </row>
    <row r="33" spans="1:5" x14ac:dyDescent="0.2">
      <c r="A33" s="39" t="s">
        <v>896</v>
      </c>
      <c r="B33" s="839"/>
      <c r="C33" s="839"/>
      <c r="D33" s="839"/>
      <c r="E33" s="839"/>
    </row>
    <row r="34" spans="1:5" x14ac:dyDescent="0.2">
      <c r="A34" s="39" t="s">
        <v>897</v>
      </c>
      <c r="B34" s="839"/>
      <c r="C34" s="839"/>
      <c r="D34" s="839"/>
      <c r="E34" s="839"/>
    </row>
    <row r="35" spans="1:5" x14ac:dyDescent="0.2">
      <c r="A35" s="373" t="s">
        <v>898</v>
      </c>
      <c r="B35" s="815">
        <f>SUM(B23:B34)</f>
        <v>0</v>
      </c>
      <c r="C35" s="815">
        <f>SUM(C23:C34)</f>
        <v>0</v>
      </c>
      <c r="D35" s="815">
        <f t="shared" ref="D35" si="1">SUM(D23:D34)</f>
        <v>0</v>
      </c>
      <c r="E35" s="815">
        <f>SUM(E23:E34)</f>
        <v>0</v>
      </c>
    </row>
    <row r="36" spans="1:5" x14ac:dyDescent="0.2">
      <c r="A36" s="112"/>
      <c r="B36" s="46"/>
      <c r="C36" s="113"/>
      <c r="D36" s="46"/>
      <c r="E36" s="113"/>
    </row>
    <row r="37" spans="1:5" x14ac:dyDescent="0.2">
      <c r="B37" s="46"/>
      <c r="C37" s="46"/>
      <c r="D37" s="46"/>
      <c r="E37" s="46"/>
    </row>
  </sheetData>
  <sheetProtection selectLockedCells="1" selectUnlockedCells="1"/>
  <mergeCells count="2">
    <mergeCell ref="B6:E6"/>
    <mergeCell ref="B21:E21"/>
  </mergeCells>
  <pageMargins left="0.70866141732283472" right="0.70866141732283472" top="0.74803149606299213" bottom="0.74803149606299213" header="0.31496062992125984" footer="0.31496062992125984"/>
  <pageSetup paperSize="9" scale="75"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4">
    <pageSetUpPr fitToPage="1"/>
  </sheetPr>
  <dimension ref="A1:E195"/>
  <sheetViews>
    <sheetView showGridLines="0" view="pageBreakPreview" topLeftCell="A5" zoomScaleNormal="100" zoomScaleSheetLayoutView="100" workbookViewId="0">
      <selection activeCell="T401" sqref="D401:T401"/>
    </sheetView>
  </sheetViews>
  <sheetFormatPr defaultColWidth="8.7109375" defaultRowHeight="11.25" x14ac:dyDescent="0.2"/>
  <cols>
    <col min="1" max="1" width="38.5703125" style="29" customWidth="1"/>
    <col min="2" max="2" width="23.5703125" style="29" customWidth="1"/>
    <col min="3" max="16384" width="8.7109375" style="29"/>
  </cols>
  <sheetData>
    <row r="1" spans="1:5" hidden="1" x14ac:dyDescent="0.2"/>
    <row r="2" spans="1:5" hidden="1" x14ac:dyDescent="0.2"/>
    <row r="3" spans="1:5" hidden="1" x14ac:dyDescent="0.2"/>
    <row r="4" spans="1:5" hidden="1" x14ac:dyDescent="0.2"/>
    <row r="5" spans="1:5" s="25" customFormat="1" x14ac:dyDescent="0.2">
      <c r="A5" s="23" t="s">
        <v>902</v>
      </c>
      <c r="B5" s="24"/>
    </row>
    <row r="6" spans="1:5" s="25" customFormat="1" ht="9.75" customHeight="1" x14ac:dyDescent="0.2">
      <c r="A6" s="23" t="s">
        <v>903</v>
      </c>
      <c r="B6" s="24"/>
    </row>
    <row r="7" spans="1:5" ht="12" customHeight="1" thickBot="1" x14ac:dyDescent="0.25">
      <c r="A7" s="26"/>
      <c r="B7" s="484" t="s">
        <v>741</v>
      </c>
    </row>
    <row r="8" spans="1:5" ht="12.75" thickTop="1" x14ac:dyDescent="0.2">
      <c r="A8" s="39" t="s">
        <v>904</v>
      </c>
      <c r="B8" s="799"/>
      <c r="C8" s="5"/>
      <c r="E8" s="80"/>
    </row>
    <row r="9" spans="1:5" ht="12" x14ac:dyDescent="0.2">
      <c r="A9" s="114" t="s">
        <v>905</v>
      </c>
      <c r="B9" s="840"/>
      <c r="C9" s="5"/>
    </row>
    <row r="10" spans="1:5" ht="12" x14ac:dyDescent="0.2">
      <c r="A10" s="39" t="s">
        <v>906</v>
      </c>
      <c r="B10" s="799"/>
      <c r="C10" s="5"/>
      <c r="E10" s="80"/>
    </row>
    <row r="11" spans="1:5" ht="12" x14ac:dyDescent="0.2">
      <c r="A11" s="39" t="s">
        <v>907</v>
      </c>
      <c r="B11" s="799"/>
    </row>
    <row r="12" spans="1:5" ht="12" x14ac:dyDescent="0.2">
      <c r="A12" s="91" t="s">
        <v>908</v>
      </c>
      <c r="B12" s="815">
        <f>B8-B10</f>
        <v>0</v>
      </c>
    </row>
    <row r="13" spans="1:5" ht="12" x14ac:dyDescent="0.2">
      <c r="A13" s="114" t="s">
        <v>905</v>
      </c>
      <c r="B13" s="840"/>
    </row>
    <row r="14" spans="1:5" ht="13.15" customHeight="1" x14ac:dyDescent="0.2">
      <c r="A14" s="39" t="s">
        <v>909</v>
      </c>
      <c r="B14" s="841"/>
      <c r="E14" s="80"/>
    </row>
    <row r="15" spans="1:5" ht="12" x14ac:dyDescent="0.2">
      <c r="A15" s="114" t="s">
        <v>910</v>
      </c>
      <c r="B15" s="840"/>
      <c r="D15" s="80"/>
    </row>
    <row r="16" spans="1:5" ht="12" x14ac:dyDescent="0.2">
      <c r="A16" s="39" t="s">
        <v>911</v>
      </c>
      <c r="B16" s="841"/>
      <c r="E16" s="80"/>
    </row>
    <row r="17" spans="1:5" ht="12" x14ac:dyDescent="0.2">
      <c r="A17" s="114" t="s">
        <v>910</v>
      </c>
      <c r="B17" s="840"/>
    </row>
    <row r="18" spans="1:5" ht="12" x14ac:dyDescent="0.2">
      <c r="A18" s="39" t="s">
        <v>912</v>
      </c>
      <c r="B18" s="841"/>
      <c r="E18" s="80"/>
    </row>
    <row r="19" spans="1:5" ht="12" x14ac:dyDescent="0.2">
      <c r="A19" s="114" t="s">
        <v>905</v>
      </c>
      <c r="B19" s="840"/>
    </row>
    <row r="20" spans="1:5" ht="12" x14ac:dyDescent="0.2">
      <c r="A20" s="39" t="s">
        <v>913</v>
      </c>
      <c r="B20" s="841"/>
      <c r="E20" s="80"/>
    </row>
    <row r="21" spans="1:5" ht="12" x14ac:dyDescent="0.2">
      <c r="A21" s="39"/>
      <c r="B21" s="799"/>
    </row>
    <row r="22" spans="1:5" ht="12" x14ac:dyDescent="0.2">
      <c r="A22" s="39" t="s">
        <v>914</v>
      </c>
      <c r="B22" s="799"/>
      <c r="E22" s="80"/>
    </row>
    <row r="23" spans="1:5" ht="12" x14ac:dyDescent="0.2">
      <c r="A23" s="39"/>
      <c r="B23" s="799"/>
    </row>
    <row r="24" spans="1:5" ht="12" x14ac:dyDescent="0.2">
      <c r="A24" s="373" t="s">
        <v>915</v>
      </c>
      <c r="B24" s="815">
        <f>B12-B14+B16+B18-B20+B22</f>
        <v>0</v>
      </c>
    </row>
    <row r="33" spans="1:1" x14ac:dyDescent="0.2">
      <c r="A33" s="30"/>
    </row>
    <row r="34" spans="1:1" x14ac:dyDescent="0.2">
      <c r="A34" s="30"/>
    </row>
    <row r="51" spans="1:1" x14ac:dyDescent="0.2">
      <c r="A51" s="30"/>
    </row>
    <row r="99" spans="1:1" x14ac:dyDescent="0.2">
      <c r="A99" s="30"/>
    </row>
    <row r="100" spans="1:1" x14ac:dyDescent="0.2">
      <c r="A100" s="30"/>
    </row>
    <row r="102" spans="1:1" x14ac:dyDescent="0.2">
      <c r="A102" s="115"/>
    </row>
    <row r="140" spans="1:1" x14ac:dyDescent="0.2">
      <c r="A140" s="30"/>
    </row>
    <row r="141" spans="1:1" x14ac:dyDescent="0.2">
      <c r="A141" s="30"/>
    </row>
    <row r="162" spans="1:1" x14ac:dyDescent="0.2">
      <c r="A162" s="35"/>
    </row>
    <row r="163" spans="1:1" x14ac:dyDescent="0.2">
      <c r="A163" s="35"/>
    </row>
    <row r="164" spans="1:1" x14ac:dyDescent="0.2">
      <c r="A164" s="35"/>
    </row>
    <row r="177" spans="1:1" x14ac:dyDescent="0.2">
      <c r="A177" s="35"/>
    </row>
    <row r="192" spans="1:1" x14ac:dyDescent="0.2">
      <c r="A192" s="30"/>
    </row>
    <row r="194" spans="1:1" x14ac:dyDescent="0.2">
      <c r="A194" s="30"/>
    </row>
    <row r="195" spans="1:1" x14ac:dyDescent="0.2">
      <c r="A195" s="30"/>
    </row>
  </sheetData>
  <sheetProtection selectLockedCells="1" selectUnlockedCells="1"/>
  <printOptions horizontalCentered="1"/>
  <pageMargins left="0.19685039370078741" right="0.19685039370078741" top="0.59055118110236227" bottom="0.19685039370078741" header="0" footer="0"/>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05">
    <pageSetUpPr fitToPage="1"/>
  </sheetPr>
  <dimension ref="A1:E209"/>
  <sheetViews>
    <sheetView showGridLines="0" topLeftCell="A8" zoomScaleNormal="100" zoomScaleSheetLayoutView="100" workbookViewId="0">
      <selection activeCell="T401" sqref="D401:T401"/>
    </sheetView>
  </sheetViews>
  <sheetFormatPr defaultColWidth="8.7109375" defaultRowHeight="11.25" x14ac:dyDescent="0.2"/>
  <cols>
    <col min="1" max="1" width="39.85546875" style="29" customWidth="1"/>
    <col min="2" max="2" width="20.85546875" style="118" customWidth="1"/>
    <col min="3" max="16384" width="8.7109375" style="29"/>
  </cols>
  <sheetData>
    <row r="1" spans="1:3" s="25" customFormat="1" x14ac:dyDescent="0.2">
      <c r="A1" s="23" t="s">
        <v>916</v>
      </c>
      <c r="B1" s="116"/>
    </row>
    <row r="2" spans="1:3" s="25" customFormat="1" hidden="1" x14ac:dyDescent="0.2">
      <c r="A2" s="23"/>
      <c r="B2" s="116"/>
    </row>
    <row r="3" spans="1:3" s="25" customFormat="1" ht="13.9" customHeight="1" x14ac:dyDescent="0.2">
      <c r="A3" s="23"/>
      <c r="B3" s="116"/>
    </row>
    <row r="4" spans="1:3" s="25" customFormat="1" x14ac:dyDescent="0.2">
      <c r="A4" s="23" t="s">
        <v>917</v>
      </c>
      <c r="B4" s="116"/>
    </row>
    <row r="5" spans="1:3" ht="11.65" customHeight="1" x14ac:dyDescent="0.2">
      <c r="A5" s="23"/>
      <c r="B5" s="23"/>
    </row>
    <row r="6" spans="1:3" ht="12" thickBot="1" x14ac:dyDescent="0.25">
      <c r="A6" s="26"/>
      <c r="B6" s="669" t="s">
        <v>741</v>
      </c>
    </row>
    <row r="7" spans="1:3" ht="12.75" thickTop="1" x14ac:dyDescent="0.2">
      <c r="A7" s="117" t="s">
        <v>918</v>
      </c>
      <c r="B7" s="109"/>
    </row>
    <row r="8" spans="1:3" s="80" customFormat="1" ht="12" x14ac:dyDescent="0.2">
      <c r="A8" s="39" t="s">
        <v>775</v>
      </c>
      <c r="B8" s="799"/>
      <c r="C8" s="4"/>
    </row>
    <row r="9" spans="1:3" s="80" customFormat="1" ht="12" x14ac:dyDescent="0.2">
      <c r="A9" s="114" t="s">
        <v>905</v>
      </c>
      <c r="B9" s="837"/>
      <c r="C9" s="4"/>
    </row>
    <row r="10" spans="1:3" s="80" customFormat="1" ht="12" x14ac:dyDescent="0.2">
      <c r="A10" s="39" t="s">
        <v>919</v>
      </c>
      <c r="B10" s="799"/>
      <c r="C10" s="4"/>
    </row>
    <row r="11" spans="1:3" s="80" customFormat="1" ht="12" x14ac:dyDescent="0.2">
      <c r="A11" s="114" t="s">
        <v>910</v>
      </c>
      <c r="B11" s="837"/>
      <c r="C11" s="4"/>
    </row>
    <row r="12" spans="1:3" s="80" customFormat="1" ht="12" x14ac:dyDescent="0.2">
      <c r="A12" s="39" t="s">
        <v>920</v>
      </c>
      <c r="B12" s="799"/>
      <c r="C12" s="4"/>
    </row>
    <row r="13" spans="1:3" s="80" customFormat="1" ht="12" x14ac:dyDescent="0.2">
      <c r="A13" s="114" t="s">
        <v>910</v>
      </c>
      <c r="B13" s="837"/>
      <c r="C13" s="4"/>
    </row>
    <row r="14" spans="1:3" s="80" customFormat="1" ht="12" x14ac:dyDescent="0.2">
      <c r="A14" s="39" t="s">
        <v>912</v>
      </c>
      <c r="B14" s="799"/>
    </row>
    <row r="15" spans="1:3" s="80" customFormat="1" ht="12" x14ac:dyDescent="0.2">
      <c r="A15" s="114" t="s">
        <v>905</v>
      </c>
      <c r="B15" s="837"/>
    </row>
    <row r="16" spans="1:3" s="80" customFormat="1" ht="12" x14ac:dyDescent="0.2">
      <c r="A16" s="39" t="s">
        <v>921</v>
      </c>
      <c r="B16" s="799"/>
    </row>
    <row r="17" spans="1:5" s="80" customFormat="1" ht="12" x14ac:dyDescent="0.2">
      <c r="A17" s="114" t="s">
        <v>905</v>
      </c>
      <c r="B17" s="837"/>
    </row>
    <row r="18" spans="1:5" s="80" customFormat="1" ht="12" x14ac:dyDescent="0.2">
      <c r="A18" s="39" t="s">
        <v>922</v>
      </c>
      <c r="B18" s="799"/>
    </row>
    <row r="19" spans="1:5" s="80" customFormat="1" ht="12" x14ac:dyDescent="0.2">
      <c r="A19" s="39"/>
      <c r="B19" s="799"/>
    </row>
    <row r="20" spans="1:5" s="80" customFormat="1" ht="12" x14ac:dyDescent="0.2">
      <c r="A20" s="373" t="s">
        <v>923</v>
      </c>
      <c r="B20" s="815">
        <f>B8-B10+B12+B14-B16-B18</f>
        <v>0</v>
      </c>
    </row>
    <row r="21" spans="1:5" ht="11.25" customHeight="1" x14ac:dyDescent="0.2">
      <c r="A21" s="81" t="s">
        <v>924</v>
      </c>
      <c r="B21" s="837"/>
    </row>
    <row r="22" spans="1:5" ht="12" x14ac:dyDescent="0.2">
      <c r="A22" s="39"/>
      <c r="B22" s="799"/>
    </row>
    <row r="23" spans="1:5" ht="12" x14ac:dyDescent="0.2">
      <c r="A23" s="39" t="s">
        <v>904</v>
      </c>
      <c r="B23" s="799"/>
      <c r="C23" s="5"/>
      <c r="E23" s="80"/>
    </row>
    <row r="24" spans="1:5" ht="12" x14ac:dyDescent="0.2">
      <c r="A24" s="114" t="s">
        <v>905</v>
      </c>
      <c r="B24" s="799"/>
      <c r="C24" s="5"/>
    </row>
    <row r="25" spans="1:5" ht="12" x14ac:dyDescent="0.2">
      <c r="A25" s="39" t="s">
        <v>925</v>
      </c>
      <c r="B25" s="799"/>
      <c r="C25" s="5"/>
      <c r="E25" s="80"/>
    </row>
    <row r="26" spans="1:5" ht="12" x14ac:dyDescent="0.2">
      <c r="A26" s="39"/>
      <c r="B26" s="799"/>
    </row>
    <row r="27" spans="1:5" ht="12" x14ac:dyDescent="0.2">
      <c r="A27" s="373" t="s">
        <v>908</v>
      </c>
      <c r="B27" s="815">
        <f>B23-B25</f>
        <v>0</v>
      </c>
    </row>
    <row r="28" spans="1:5" ht="12" x14ac:dyDescent="0.2">
      <c r="A28" s="114" t="s">
        <v>910</v>
      </c>
      <c r="B28" s="837"/>
    </row>
    <row r="29" spans="1:5" ht="12" x14ac:dyDescent="0.2">
      <c r="A29" s="39" t="s">
        <v>911</v>
      </c>
      <c r="B29" s="842"/>
      <c r="E29" s="80"/>
    </row>
    <row r="30" spans="1:5" ht="12" x14ac:dyDescent="0.2">
      <c r="A30" s="114" t="s">
        <v>910</v>
      </c>
      <c r="B30" s="837"/>
    </row>
    <row r="31" spans="1:5" ht="12" x14ac:dyDescent="0.2">
      <c r="A31" s="39" t="s">
        <v>912</v>
      </c>
      <c r="B31" s="842"/>
      <c r="E31" s="80"/>
    </row>
    <row r="32" spans="1:5" ht="12" x14ac:dyDescent="0.2">
      <c r="A32" s="114" t="s">
        <v>905</v>
      </c>
      <c r="B32" s="837"/>
    </row>
    <row r="33" spans="1:5" ht="12" x14ac:dyDescent="0.2">
      <c r="A33" s="39" t="s">
        <v>921</v>
      </c>
      <c r="B33" s="842"/>
      <c r="E33" s="80"/>
    </row>
    <row r="34" spans="1:5" ht="12" x14ac:dyDescent="0.2">
      <c r="A34" s="114" t="s">
        <v>905</v>
      </c>
      <c r="B34" s="837"/>
    </row>
    <row r="35" spans="1:5" ht="12" x14ac:dyDescent="0.2">
      <c r="A35" s="39" t="s">
        <v>913</v>
      </c>
      <c r="B35" s="842"/>
      <c r="E35" s="80"/>
    </row>
    <row r="36" spans="1:5" ht="12" x14ac:dyDescent="0.2">
      <c r="A36" s="39"/>
      <c r="B36" s="799"/>
    </row>
    <row r="37" spans="1:5" ht="12" x14ac:dyDescent="0.2">
      <c r="A37" s="39" t="s">
        <v>926</v>
      </c>
      <c r="B37" s="799"/>
      <c r="E37" s="80"/>
    </row>
    <row r="38" spans="1:5" ht="12" x14ac:dyDescent="0.2">
      <c r="A38" s="39"/>
      <c r="B38" s="799"/>
    </row>
    <row r="39" spans="1:5" ht="12" x14ac:dyDescent="0.2">
      <c r="A39" s="373" t="s">
        <v>915</v>
      </c>
      <c r="B39" s="815">
        <f>B27+B29+B31-B33-B35+B37</f>
        <v>0</v>
      </c>
    </row>
    <row r="40" spans="1:5" ht="12" x14ac:dyDescent="0.2">
      <c r="A40" s="1109"/>
      <c r="B40" s="1110"/>
    </row>
    <row r="47" spans="1:5" x14ac:dyDescent="0.2">
      <c r="A47" s="30"/>
    </row>
    <row r="48" spans="1:5" x14ac:dyDescent="0.2">
      <c r="A48" s="30"/>
    </row>
    <row r="65" spans="1:1" x14ac:dyDescent="0.2">
      <c r="A65" s="30"/>
    </row>
    <row r="113" spans="1:1" x14ac:dyDescent="0.2">
      <c r="A113" s="30"/>
    </row>
    <row r="114" spans="1:1" x14ac:dyDescent="0.2">
      <c r="A114" s="30"/>
    </row>
    <row r="116" spans="1:1" x14ac:dyDescent="0.2">
      <c r="A116" s="115"/>
    </row>
    <row r="154" spans="1:1" x14ac:dyDescent="0.2">
      <c r="A154" s="30"/>
    </row>
    <row r="155" spans="1:1" x14ac:dyDescent="0.2">
      <c r="A155" s="30"/>
    </row>
    <row r="176" spans="1:1" x14ac:dyDescent="0.2">
      <c r="A176" s="35"/>
    </row>
    <row r="177" spans="1:1" x14ac:dyDescent="0.2">
      <c r="A177" s="35"/>
    </row>
    <row r="178" spans="1:1" x14ac:dyDescent="0.2">
      <c r="A178" s="35"/>
    </row>
    <row r="191" spans="1:1" x14ac:dyDescent="0.2">
      <c r="A191" s="35"/>
    </row>
    <row r="206" spans="1:1" x14ac:dyDescent="0.2">
      <c r="A206" s="30"/>
    </row>
    <row r="208" spans="1:1" x14ac:dyDescent="0.2">
      <c r="A208" s="30"/>
    </row>
    <row r="209" spans="1:1" x14ac:dyDescent="0.2">
      <c r="A209" s="30"/>
    </row>
  </sheetData>
  <sheetProtection selectLockedCells="1" selectUnlockedCells="1"/>
  <mergeCells count="1">
    <mergeCell ref="A40:B40"/>
  </mergeCells>
  <printOptions horizontalCentered="1"/>
  <pageMargins left="0.19685039370078741" right="0.19685039370078741" top="0.59055118110236227" bottom="0.19685039370078741" header="0" footer="0"/>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6">
    <pageSetUpPr fitToPage="1"/>
  </sheetPr>
  <dimension ref="A1:H82"/>
  <sheetViews>
    <sheetView showGridLines="0" view="pageBreakPreview" topLeftCell="A5" zoomScaleNormal="100" zoomScaleSheetLayoutView="100" workbookViewId="0">
      <selection activeCell="T401" sqref="D401:T401"/>
    </sheetView>
  </sheetViews>
  <sheetFormatPr defaultColWidth="9.28515625" defaultRowHeight="11.25" x14ac:dyDescent="0.2"/>
  <cols>
    <col min="1" max="1" width="4.28515625" style="29" customWidth="1"/>
    <col min="2" max="2" width="47.140625" style="29" bestFit="1" customWidth="1"/>
    <col min="3" max="3" width="49.42578125" style="29" customWidth="1"/>
    <col min="4" max="4" width="13" style="29" customWidth="1"/>
    <col min="5" max="5" width="29" style="29" customWidth="1"/>
    <col min="6" max="11" width="9.28515625" style="29"/>
    <col min="12" max="13" width="9.28515625" style="29" customWidth="1"/>
    <col min="14" max="16384" width="9.28515625" style="29"/>
  </cols>
  <sheetData>
    <row r="1" spans="1:5" hidden="1" x14ac:dyDescent="0.2"/>
    <row r="2" spans="1:5" hidden="1" x14ac:dyDescent="0.2"/>
    <row r="3" spans="1:5" hidden="1" x14ac:dyDescent="0.2"/>
    <row r="4" spans="1:5" hidden="1" x14ac:dyDescent="0.2"/>
    <row r="5" spans="1:5" s="25" customFormat="1" x14ac:dyDescent="0.2">
      <c r="A5" s="23" t="s">
        <v>927</v>
      </c>
      <c r="B5" s="23"/>
      <c r="C5" s="23"/>
    </row>
    <row r="6" spans="1:5" ht="12" customHeight="1" thickBot="1" x14ac:dyDescent="0.25">
      <c r="A6" s="26"/>
      <c r="B6" s="26"/>
      <c r="C6" s="484" t="s">
        <v>741</v>
      </c>
    </row>
    <row r="7" spans="1:5" ht="12.75" thickTop="1" x14ac:dyDescent="0.2">
      <c r="A7" s="79">
        <v>1</v>
      </c>
      <c r="B7" s="81" t="s">
        <v>928</v>
      </c>
      <c r="C7" s="77"/>
      <c r="E7" s="80"/>
    </row>
    <row r="8" spans="1:5" ht="12" x14ac:dyDescent="0.2">
      <c r="A8" s="119" t="s">
        <v>746</v>
      </c>
      <c r="B8" s="119" t="s">
        <v>929</v>
      </c>
      <c r="C8" s="77"/>
    </row>
    <row r="9" spans="1:5" ht="12" x14ac:dyDescent="0.2">
      <c r="A9" s="119" t="s">
        <v>930</v>
      </c>
      <c r="B9" s="375" t="s">
        <v>931</v>
      </c>
      <c r="C9" s="799"/>
    </row>
    <row r="10" spans="1:5" ht="12" x14ac:dyDescent="0.2">
      <c r="A10" s="119" t="s">
        <v>932</v>
      </c>
      <c r="B10" s="39" t="s">
        <v>933</v>
      </c>
      <c r="C10" s="799"/>
    </row>
    <row r="11" spans="1:5" ht="13.5" customHeight="1" x14ac:dyDescent="0.2">
      <c r="A11" s="119"/>
      <c r="B11" s="39" t="s">
        <v>934</v>
      </c>
      <c r="C11" s="799"/>
      <c r="E11" s="441"/>
    </row>
    <row r="12" spans="1:5" ht="12" x14ac:dyDescent="0.2">
      <c r="A12" s="119" t="s">
        <v>935</v>
      </c>
      <c r="B12" s="39" t="s">
        <v>936</v>
      </c>
      <c r="C12" s="799"/>
    </row>
    <row r="13" spans="1:5" ht="12" x14ac:dyDescent="0.2">
      <c r="A13" s="119" t="s">
        <v>937</v>
      </c>
      <c r="B13" s="39" t="s">
        <v>938</v>
      </c>
      <c r="C13" s="799"/>
    </row>
    <row r="14" spans="1:5" ht="12" x14ac:dyDescent="0.2">
      <c r="A14" s="39"/>
      <c r="B14" s="39" t="s">
        <v>939</v>
      </c>
      <c r="C14" s="799"/>
    </row>
    <row r="15" spans="1:5" ht="12" x14ac:dyDescent="0.2">
      <c r="A15" s="39"/>
      <c r="B15" s="39" t="s">
        <v>940</v>
      </c>
      <c r="C15" s="799"/>
    </row>
    <row r="16" spans="1:5" ht="12" x14ac:dyDescent="0.2">
      <c r="A16" s="39"/>
      <c r="B16" s="39" t="s">
        <v>941</v>
      </c>
      <c r="C16" s="843">
        <f>SUMIF(C31:C35,"Audit adjustments",D31:D35)</f>
        <v>0</v>
      </c>
      <c r="E16" s="80"/>
    </row>
    <row r="17" spans="1:5" ht="12" x14ac:dyDescent="0.2">
      <c r="A17" s="119" t="s">
        <v>748</v>
      </c>
      <c r="B17" s="119" t="s">
        <v>942</v>
      </c>
      <c r="C17" s="799"/>
    </row>
    <row r="18" spans="1:5" ht="12" x14ac:dyDescent="0.2">
      <c r="A18" s="119" t="s">
        <v>750</v>
      </c>
      <c r="B18" s="119" t="s">
        <v>943</v>
      </c>
      <c r="C18" s="843">
        <f>SUMIF(C31:C35,"Revenue Reserves - Others",D31:D35)</f>
        <v>0</v>
      </c>
    </row>
    <row r="19" spans="1:5" ht="12" x14ac:dyDescent="0.2">
      <c r="A19" s="373"/>
      <c r="B19" s="373" t="s">
        <v>944</v>
      </c>
      <c r="C19" s="844">
        <f>C15+C17+C18</f>
        <v>0</v>
      </c>
      <c r="E19" s="80"/>
    </row>
    <row r="20" spans="1:5" ht="12" x14ac:dyDescent="0.2">
      <c r="A20" s="39"/>
      <c r="B20" s="39"/>
      <c r="C20" s="799"/>
    </row>
    <row r="21" spans="1:5" ht="12" x14ac:dyDescent="0.2">
      <c r="A21" s="60">
        <v>2</v>
      </c>
      <c r="B21" s="119" t="s">
        <v>945</v>
      </c>
      <c r="C21" s="799"/>
    </row>
    <row r="22" spans="1:5" ht="12" x14ac:dyDescent="0.2">
      <c r="A22" s="119" t="s">
        <v>746</v>
      </c>
      <c r="B22" s="39" t="s">
        <v>946</v>
      </c>
      <c r="C22" s="799"/>
    </row>
    <row r="23" spans="1:5" ht="12" x14ac:dyDescent="0.2">
      <c r="A23" s="119" t="s">
        <v>748</v>
      </c>
      <c r="B23" s="39" t="s">
        <v>947</v>
      </c>
      <c r="C23" s="799"/>
    </row>
    <row r="24" spans="1:5" ht="12" x14ac:dyDescent="0.2">
      <c r="A24" s="119" t="s">
        <v>750</v>
      </c>
      <c r="B24" s="39" t="s">
        <v>948</v>
      </c>
      <c r="C24" s="799"/>
      <c r="E24" s="80"/>
    </row>
    <row r="25" spans="1:5" ht="12" x14ac:dyDescent="0.2">
      <c r="A25" s="119" t="s">
        <v>752</v>
      </c>
      <c r="B25" s="39" t="s">
        <v>949</v>
      </c>
      <c r="C25" s="799"/>
    </row>
    <row r="26" spans="1:5" ht="12" x14ac:dyDescent="0.2">
      <c r="A26" s="119" t="s">
        <v>754</v>
      </c>
      <c r="B26" s="39" t="s">
        <v>950</v>
      </c>
      <c r="C26" s="843">
        <f>SUMIF(C31:C35,"Other reserves - Others",D31:D35)</f>
        <v>0</v>
      </c>
    </row>
    <row r="27" spans="1:5" ht="12" x14ac:dyDescent="0.2">
      <c r="A27" s="373"/>
      <c r="B27" s="373" t="s">
        <v>868</v>
      </c>
      <c r="C27" s="844">
        <f>C22+C23+C24+C25+C26</f>
        <v>0</v>
      </c>
    </row>
    <row r="28" spans="1:5" ht="12" x14ac:dyDescent="0.2">
      <c r="A28" s="39"/>
      <c r="B28" s="39"/>
      <c r="C28" s="362"/>
    </row>
    <row r="29" spans="1:5" x14ac:dyDescent="0.2">
      <c r="A29" s="120"/>
      <c r="B29" s="121" t="s">
        <v>332</v>
      </c>
      <c r="C29" s="122"/>
      <c r="D29" s="122"/>
    </row>
    <row r="30" spans="1:5" x14ac:dyDescent="0.2">
      <c r="A30" s="123"/>
      <c r="B30" s="121" t="s">
        <v>951</v>
      </c>
      <c r="C30" s="121" t="s">
        <v>878</v>
      </c>
      <c r="D30" s="121" t="s">
        <v>848</v>
      </c>
    </row>
    <row r="31" spans="1:5" ht="12" x14ac:dyDescent="0.2">
      <c r="A31" s="415">
        <v>1</v>
      </c>
      <c r="B31" s="361"/>
      <c r="C31" s="772"/>
      <c r="D31" s="842"/>
    </row>
    <row r="32" spans="1:5" ht="12" x14ac:dyDescent="0.2">
      <c r="A32" s="415">
        <v>2</v>
      </c>
      <c r="B32" s="361"/>
      <c r="C32" s="772"/>
      <c r="D32" s="842"/>
    </row>
    <row r="33" spans="1:4" ht="12" x14ac:dyDescent="0.2">
      <c r="A33" s="415">
        <v>3</v>
      </c>
      <c r="B33" s="361"/>
      <c r="C33" s="772"/>
      <c r="D33" s="842"/>
    </row>
    <row r="34" spans="1:4" ht="12" x14ac:dyDescent="0.2">
      <c r="A34" s="415">
        <v>4</v>
      </c>
      <c r="B34" s="361"/>
      <c r="C34" s="772"/>
      <c r="D34" s="842"/>
    </row>
    <row r="35" spans="1:4" ht="12" x14ac:dyDescent="0.2">
      <c r="A35" s="415">
        <v>5</v>
      </c>
      <c r="B35" s="361"/>
      <c r="C35" s="772"/>
      <c r="D35" s="842"/>
    </row>
    <row r="80" spans="8:8" x14ac:dyDescent="0.2">
      <c r="H80" s="121"/>
    </row>
    <row r="81" spans="8:8" x14ac:dyDescent="0.2">
      <c r="H81" s="23"/>
    </row>
    <row r="82" spans="8:8" x14ac:dyDescent="0.2">
      <c r="H82" s="23"/>
    </row>
  </sheetData>
  <sheetProtection selectLockedCells="1" selectUnlockedCells="1"/>
  <phoneticPr fontId="28" type="noConversion"/>
  <printOptions horizontalCentered="1"/>
  <pageMargins left="0.19685039370078741" right="0.19685039370078741" top="0.59055118110236227" bottom="0.19685039370078741" header="0" footer="0"/>
  <pageSetup paperSize="9" scale="60"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'Drop-Down'!$D$2:$D$4</xm:f>
          </x14:formula1>
          <xm:sqref>C31:C35</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7"/>
  <dimension ref="A1:H27"/>
  <sheetViews>
    <sheetView showGridLines="0" view="pageBreakPreview" topLeftCell="A2" zoomScaleNormal="100" zoomScaleSheetLayoutView="100" workbookViewId="0">
      <selection activeCell="T401" sqref="D401:T401"/>
    </sheetView>
  </sheetViews>
  <sheetFormatPr defaultColWidth="9.28515625" defaultRowHeight="11.25" x14ac:dyDescent="0.2"/>
  <cols>
    <col min="1" max="1" width="4.28515625" style="29" customWidth="1"/>
    <col min="2" max="2" width="48.28515625" style="29" bestFit="1" customWidth="1"/>
    <col min="3" max="3" width="29.5703125" style="29" customWidth="1"/>
    <col min="4" max="4" width="23" style="29" customWidth="1"/>
    <col min="5" max="16384" width="9.28515625" style="29"/>
  </cols>
  <sheetData>
    <row r="1" spans="1:8" hidden="1" x14ac:dyDescent="0.2"/>
    <row r="2" spans="1:8" x14ac:dyDescent="0.2">
      <c r="A2" s="23" t="s">
        <v>952</v>
      </c>
      <c r="B2" s="23"/>
      <c r="C2" s="23"/>
      <c r="D2" s="24"/>
      <c r="F2" s="80"/>
    </row>
    <row r="3" spans="1:8" ht="11.45" customHeight="1" x14ac:dyDescent="0.2">
      <c r="A3" s="996"/>
      <c r="B3" s="996"/>
      <c r="C3" s="996"/>
      <c r="D3" s="996"/>
      <c r="F3" s="80"/>
    </row>
    <row r="4" spans="1:8" ht="12" thickBot="1" x14ac:dyDescent="0.25">
      <c r="A4" s="26"/>
      <c r="B4" s="27"/>
      <c r="C4" s="27"/>
      <c r="D4" s="484" t="s">
        <v>741</v>
      </c>
      <c r="F4" s="80"/>
    </row>
    <row r="5" spans="1:8" ht="12.6" customHeight="1" thickTop="1" x14ac:dyDescent="0.2">
      <c r="A5" s="996"/>
      <c r="B5" s="996"/>
      <c r="C5" s="996"/>
      <c r="D5" s="996"/>
      <c r="F5" s="80"/>
    </row>
    <row r="6" spans="1:8" ht="11.25" customHeight="1" x14ac:dyDescent="0.2">
      <c r="A6" s="1113"/>
      <c r="B6" s="1113"/>
      <c r="C6" s="1111" t="s">
        <v>868</v>
      </c>
      <c r="D6" s="1111" t="s">
        <v>953</v>
      </c>
      <c r="F6" s="80"/>
      <c r="G6" s="30"/>
    </row>
    <row r="7" spans="1:8" ht="13.15" customHeight="1" x14ac:dyDescent="0.2">
      <c r="A7" s="1114"/>
      <c r="B7" s="1114"/>
      <c r="C7" s="1112"/>
      <c r="D7" s="1112"/>
      <c r="F7" s="80"/>
      <c r="G7" s="30"/>
    </row>
    <row r="8" spans="1:8" ht="13.5" customHeight="1" x14ac:dyDescent="0.2">
      <c r="A8" s="60">
        <v>1</v>
      </c>
      <c r="B8" s="61" t="s">
        <v>954</v>
      </c>
      <c r="C8" s="799"/>
      <c r="D8" s="799"/>
      <c r="F8" s="80"/>
      <c r="G8" s="30"/>
    </row>
    <row r="9" spans="1:8" ht="13.5" customHeight="1" x14ac:dyDescent="0.2">
      <c r="A9" s="60" t="s">
        <v>746</v>
      </c>
      <c r="B9" s="61" t="s">
        <v>955</v>
      </c>
      <c r="C9" s="799"/>
      <c r="D9" s="799"/>
      <c r="F9" s="80"/>
      <c r="G9" s="30"/>
    </row>
    <row r="10" spans="1:8" ht="13.5" customHeight="1" x14ac:dyDescent="0.2">
      <c r="A10" s="60">
        <v>2</v>
      </c>
      <c r="B10" s="61" t="s">
        <v>956</v>
      </c>
      <c r="C10" s="799"/>
      <c r="D10" s="799"/>
      <c r="F10" s="80"/>
      <c r="G10" s="30"/>
    </row>
    <row r="11" spans="1:8" ht="13.5" customHeight="1" x14ac:dyDescent="0.2">
      <c r="A11" s="60" t="s">
        <v>746</v>
      </c>
      <c r="B11" s="61" t="s">
        <v>957</v>
      </c>
      <c r="C11" s="799"/>
      <c r="D11" s="799"/>
      <c r="F11" s="80"/>
      <c r="G11" s="30"/>
      <c r="H11" s="37"/>
    </row>
    <row r="12" spans="1:8" ht="15" customHeight="1" x14ac:dyDescent="0.2">
      <c r="A12" s="60" t="s">
        <v>748</v>
      </c>
      <c r="B12" s="61" t="s">
        <v>958</v>
      </c>
      <c r="C12" s="799"/>
      <c r="D12" s="799"/>
      <c r="F12" s="80"/>
    </row>
    <row r="13" spans="1:8" ht="15" customHeight="1" x14ac:dyDescent="0.2">
      <c r="A13" s="60" t="s">
        <v>959</v>
      </c>
      <c r="B13" s="61" t="s">
        <v>960</v>
      </c>
      <c r="C13" s="799"/>
      <c r="D13" s="799"/>
      <c r="F13" s="80"/>
    </row>
    <row r="14" spans="1:8" ht="15" customHeight="1" x14ac:dyDescent="0.2">
      <c r="A14" s="60">
        <v>3</v>
      </c>
      <c r="B14" s="61" t="s">
        <v>961</v>
      </c>
      <c r="C14" s="799"/>
      <c r="D14" s="799"/>
      <c r="F14" s="80"/>
    </row>
    <row r="15" spans="1:8" ht="15" customHeight="1" x14ac:dyDescent="0.2">
      <c r="A15" s="60">
        <v>4</v>
      </c>
      <c r="B15" s="61" t="s">
        <v>962</v>
      </c>
      <c r="C15" s="799"/>
      <c r="D15" s="799"/>
      <c r="F15" s="80"/>
    </row>
    <row r="16" spans="1:8" ht="12" x14ac:dyDescent="0.2">
      <c r="A16" s="60">
        <v>5</v>
      </c>
      <c r="B16" s="61" t="s">
        <v>963</v>
      </c>
      <c r="C16" s="799"/>
      <c r="D16" s="799"/>
      <c r="F16" s="80"/>
    </row>
    <row r="17" spans="1:6" ht="12" x14ac:dyDescent="0.2">
      <c r="A17" s="60">
        <v>6</v>
      </c>
      <c r="B17" s="61" t="s">
        <v>943</v>
      </c>
      <c r="C17" s="815">
        <f>SUM(C23:C27)</f>
        <v>0</v>
      </c>
      <c r="D17" s="799"/>
    </row>
    <row r="18" spans="1:6" ht="12" x14ac:dyDescent="0.2">
      <c r="A18" s="44"/>
      <c r="B18" s="374" t="s">
        <v>964</v>
      </c>
      <c r="C18" s="815">
        <f>SUM(C8,C10,C14,C15,C16,C17)</f>
        <v>0</v>
      </c>
      <c r="D18" s="815">
        <f>SUM(D8,D10,D14,D15,D16,D17)</f>
        <v>0</v>
      </c>
    </row>
    <row r="19" spans="1:6" ht="15.75" customHeight="1" x14ac:dyDescent="0.2">
      <c r="A19" s="124"/>
      <c r="B19" s="61" t="s">
        <v>965</v>
      </c>
      <c r="C19" s="362"/>
      <c r="D19" s="362"/>
      <c r="F19" s="46"/>
    </row>
    <row r="20" spans="1:6" ht="12" x14ac:dyDescent="0.2">
      <c r="A20" s="124"/>
      <c r="B20" s="61" t="s">
        <v>966</v>
      </c>
      <c r="C20" s="362"/>
      <c r="D20" s="362"/>
      <c r="F20" s="442"/>
    </row>
    <row r="21" spans="1:6" x14ac:dyDescent="0.2">
      <c r="A21" s="34"/>
      <c r="B21" s="76" t="s">
        <v>332</v>
      </c>
      <c r="C21" s="33"/>
    </row>
    <row r="22" spans="1:6" x14ac:dyDescent="0.2">
      <c r="A22" s="34"/>
      <c r="B22" s="125" t="s">
        <v>846</v>
      </c>
      <c r="C22" s="125" t="s">
        <v>848</v>
      </c>
    </row>
    <row r="23" spans="1:6" ht="12" x14ac:dyDescent="0.2">
      <c r="A23" s="415">
        <v>1</v>
      </c>
      <c r="B23" s="39"/>
      <c r="C23" s="799"/>
    </row>
    <row r="24" spans="1:6" ht="12" x14ac:dyDescent="0.2">
      <c r="A24" s="415">
        <v>2</v>
      </c>
      <c r="B24" s="39"/>
      <c r="C24" s="799"/>
    </row>
    <row r="25" spans="1:6" ht="12" x14ac:dyDescent="0.2">
      <c r="A25" s="415">
        <v>3</v>
      </c>
      <c r="B25" s="39"/>
      <c r="C25" s="799"/>
    </row>
    <row r="26" spans="1:6" ht="12" x14ac:dyDescent="0.2">
      <c r="A26" s="415">
        <v>4</v>
      </c>
      <c r="B26" s="39"/>
      <c r="C26" s="799"/>
    </row>
    <row r="27" spans="1:6" ht="12" x14ac:dyDescent="0.2">
      <c r="A27" s="415">
        <v>5</v>
      </c>
      <c r="B27" s="39"/>
      <c r="C27" s="799"/>
    </row>
  </sheetData>
  <sheetProtection selectLockedCells="1" selectUnlockedCells="1"/>
  <mergeCells count="4">
    <mergeCell ref="D6:D7"/>
    <mergeCell ref="A6:A7"/>
    <mergeCell ref="B6:B7"/>
    <mergeCell ref="C6:C7"/>
  </mergeCells>
  <phoneticPr fontId="28" type="noConversion"/>
  <printOptions horizontalCentered="1"/>
  <pageMargins left="0.19685039370078741" right="0.19685039370078741" top="0.19685039370078741" bottom="0.19685039370078741" header="0" footer="0"/>
  <pageSetup paperSize="9" scale="9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08">
    <pageSetUpPr fitToPage="1"/>
  </sheetPr>
  <dimension ref="A1:G49"/>
  <sheetViews>
    <sheetView showGridLines="0" view="pageBreakPreview" zoomScale="90" zoomScaleNormal="100" zoomScaleSheetLayoutView="90" workbookViewId="0">
      <selection activeCell="T401" sqref="D401:T401"/>
    </sheetView>
  </sheetViews>
  <sheetFormatPr defaultColWidth="9.28515625" defaultRowHeight="11.25" x14ac:dyDescent="0.2"/>
  <cols>
    <col min="1" max="1" width="4.28515625" style="29" customWidth="1"/>
    <col min="2" max="2" width="40.28515625" style="29" customWidth="1"/>
    <col min="3" max="3" width="13.42578125" style="29" customWidth="1"/>
    <col min="4" max="4" width="15.5703125" style="29" customWidth="1"/>
    <col min="5" max="16384" width="9.28515625" style="29"/>
  </cols>
  <sheetData>
    <row r="1" spans="1:7" x14ac:dyDescent="0.2">
      <c r="A1" s="23" t="s">
        <v>967</v>
      </c>
      <c r="B1" s="23"/>
      <c r="C1" s="33"/>
      <c r="D1" s="33"/>
    </row>
    <row r="2" spans="1:7" hidden="1" x14ac:dyDescent="0.2">
      <c r="A2" s="23"/>
      <c r="B2" s="23"/>
      <c r="C2" s="33"/>
      <c r="D2" s="33"/>
    </row>
    <row r="3" spans="1:7" hidden="1" x14ac:dyDescent="0.2">
      <c r="A3" s="23"/>
      <c r="B3" s="23"/>
      <c r="C3" s="33"/>
      <c r="D3" s="33"/>
    </row>
    <row r="4" spans="1:7" ht="12" thickBot="1" x14ac:dyDescent="0.25">
      <c r="A4" s="26"/>
      <c r="B4" s="27"/>
      <c r="C4" s="27"/>
      <c r="D4" s="484" t="s">
        <v>741</v>
      </c>
    </row>
    <row r="5" spans="1:7" ht="12.75" thickTop="1" x14ac:dyDescent="0.2">
      <c r="A5" s="81" t="s">
        <v>968</v>
      </c>
      <c r="B5" s="77"/>
      <c r="C5" s="77"/>
      <c r="D5" s="77"/>
      <c r="F5" s="80"/>
    </row>
    <row r="6" spans="1:7" ht="34.5" customHeight="1" x14ac:dyDescent="0.2">
      <c r="A6" s="77"/>
      <c r="B6" s="77"/>
      <c r="C6" s="1046" t="s">
        <v>868</v>
      </c>
      <c r="D6" s="1009" t="s">
        <v>953</v>
      </c>
    </row>
    <row r="7" spans="1:7" ht="11.25" customHeight="1" x14ac:dyDescent="0.2">
      <c r="A7" s="77"/>
      <c r="B7" s="77"/>
      <c r="C7" s="1046"/>
      <c r="D7" s="1046"/>
    </row>
    <row r="8" spans="1:7" ht="12" x14ac:dyDescent="0.2">
      <c r="A8" s="95">
        <v>1</v>
      </c>
      <c r="B8" s="119" t="s">
        <v>969</v>
      </c>
      <c r="C8" s="799"/>
      <c r="D8" s="799"/>
      <c r="F8" s="68"/>
      <c r="G8" s="37"/>
    </row>
    <row r="9" spans="1:7" ht="12" x14ac:dyDescent="0.2">
      <c r="A9" s="95" t="s">
        <v>746</v>
      </c>
      <c r="B9" s="39" t="s">
        <v>970</v>
      </c>
      <c r="C9" s="799"/>
      <c r="D9" s="799"/>
      <c r="F9" s="30"/>
    </row>
    <row r="10" spans="1:7" ht="12" x14ac:dyDescent="0.2">
      <c r="A10" s="95" t="s">
        <v>748</v>
      </c>
      <c r="B10" s="39" t="s">
        <v>965</v>
      </c>
      <c r="C10" s="799"/>
      <c r="D10" s="799"/>
      <c r="F10" s="30"/>
    </row>
    <row r="11" spans="1:7" ht="12" x14ac:dyDescent="0.2">
      <c r="A11" s="95"/>
      <c r="B11" s="300" t="s">
        <v>971</v>
      </c>
      <c r="C11" s="799"/>
      <c r="D11" s="799"/>
      <c r="F11" s="443"/>
    </row>
    <row r="12" spans="1:7" ht="12" x14ac:dyDescent="0.2">
      <c r="A12" s="716"/>
      <c r="B12" s="717"/>
      <c r="C12" s="840"/>
      <c r="D12" s="840"/>
      <c r="F12" s="30"/>
    </row>
    <row r="13" spans="1:7" ht="12" x14ac:dyDescent="0.2">
      <c r="A13" s="95">
        <v>2</v>
      </c>
      <c r="B13" s="39" t="s">
        <v>972</v>
      </c>
      <c r="C13" s="799"/>
      <c r="D13" s="799"/>
      <c r="F13" s="80"/>
    </row>
    <row r="14" spans="1:7" ht="12" x14ac:dyDescent="0.2">
      <c r="A14" s="95">
        <v>3</v>
      </c>
      <c r="B14" s="39" t="s">
        <v>973</v>
      </c>
      <c r="C14" s="799"/>
      <c r="D14" s="799"/>
      <c r="F14" s="80"/>
    </row>
    <row r="15" spans="1:7" ht="12" x14ac:dyDescent="0.2">
      <c r="A15" s="95">
        <v>4</v>
      </c>
      <c r="B15" s="39" t="s">
        <v>974</v>
      </c>
      <c r="C15" s="799"/>
      <c r="D15" s="799"/>
      <c r="F15" s="68"/>
      <c r="G15" s="37"/>
    </row>
    <row r="16" spans="1:7" ht="12" x14ac:dyDescent="0.2">
      <c r="A16" s="95">
        <v>5</v>
      </c>
      <c r="B16" s="39" t="s">
        <v>975</v>
      </c>
      <c r="C16" s="837"/>
      <c r="D16" s="837"/>
    </row>
    <row r="17" spans="1:6" ht="12" x14ac:dyDescent="0.2">
      <c r="A17" s="95" t="s">
        <v>746</v>
      </c>
      <c r="B17" s="39" t="s">
        <v>976</v>
      </c>
      <c r="C17" s="799"/>
      <c r="D17" s="799"/>
      <c r="F17" s="80"/>
    </row>
    <row r="18" spans="1:6" ht="12" x14ac:dyDescent="0.2">
      <c r="A18" s="95" t="s">
        <v>748</v>
      </c>
      <c r="B18" s="39" t="s">
        <v>977</v>
      </c>
      <c r="C18" s="815">
        <f>SUM(C21:C30)</f>
        <v>0</v>
      </c>
      <c r="D18" s="799"/>
    </row>
    <row r="19" spans="1:6" ht="12" x14ac:dyDescent="0.2">
      <c r="A19" s="81"/>
      <c r="B19" s="81" t="s">
        <v>332</v>
      </c>
      <c r="C19" s="81"/>
    </row>
    <row r="20" spans="1:6" ht="12" x14ac:dyDescent="0.2">
      <c r="A20" s="81"/>
      <c r="B20" s="81" t="s">
        <v>846</v>
      </c>
      <c r="C20" s="126" t="s">
        <v>848</v>
      </c>
    </row>
    <row r="21" spans="1:6" ht="12" x14ac:dyDescent="0.2">
      <c r="A21" s="415">
        <v>1</v>
      </c>
      <c r="B21" s="101"/>
      <c r="C21" s="799"/>
    </row>
    <row r="22" spans="1:6" ht="12" x14ac:dyDescent="0.2">
      <c r="A22" s="415">
        <v>2</v>
      </c>
      <c r="B22" s="101"/>
      <c r="C22" s="799"/>
    </row>
    <row r="23" spans="1:6" ht="12" x14ac:dyDescent="0.2">
      <c r="A23" s="415">
        <v>3</v>
      </c>
      <c r="B23" s="101"/>
      <c r="C23" s="799"/>
    </row>
    <row r="24" spans="1:6" ht="12" x14ac:dyDescent="0.2">
      <c r="A24" s="415">
        <v>4</v>
      </c>
      <c r="B24" s="101"/>
      <c r="C24" s="799"/>
    </row>
    <row r="25" spans="1:6" ht="12" x14ac:dyDescent="0.2">
      <c r="A25" s="415">
        <v>5</v>
      </c>
      <c r="B25" s="101"/>
      <c r="C25" s="799"/>
    </row>
    <row r="26" spans="1:6" ht="12" x14ac:dyDescent="0.2">
      <c r="A26" s="415">
        <v>6</v>
      </c>
      <c r="B26" s="101"/>
      <c r="C26" s="799"/>
    </row>
    <row r="27" spans="1:6" ht="12" x14ac:dyDescent="0.2">
      <c r="A27" s="415">
        <v>7</v>
      </c>
      <c r="B27" s="101"/>
      <c r="C27" s="799"/>
    </row>
    <row r="28" spans="1:6" ht="12" x14ac:dyDescent="0.2">
      <c r="A28" s="415">
        <v>8</v>
      </c>
      <c r="B28" s="101"/>
      <c r="C28" s="799"/>
    </row>
    <row r="29" spans="1:6" ht="12" x14ac:dyDescent="0.2">
      <c r="A29" s="415">
        <v>9</v>
      </c>
      <c r="B29" s="101"/>
      <c r="C29" s="799"/>
    </row>
    <row r="30" spans="1:6" ht="12" x14ac:dyDescent="0.2">
      <c r="A30" s="415">
        <v>10</v>
      </c>
      <c r="B30" s="101"/>
      <c r="C30" s="799"/>
    </row>
    <row r="31" spans="1:6" x14ac:dyDescent="0.2">
      <c r="A31" s="127"/>
    </row>
    <row r="32" spans="1:6" ht="12.75" x14ac:dyDescent="0.2">
      <c r="B32" s="74"/>
    </row>
    <row r="33" spans="2:2" ht="12.75" x14ac:dyDescent="0.2">
      <c r="B33" s="74"/>
    </row>
    <row r="49" ht="2.25" customHeight="1" x14ac:dyDescent="0.2"/>
  </sheetData>
  <sheetProtection selectLockedCells="1" selectUnlockedCells="1"/>
  <phoneticPr fontId="28" type="noConversion"/>
  <printOptions horizontalCentered="1"/>
  <pageMargins left="0.19685039370078741" right="0.19685039370078741" top="0.19685039370078741" bottom="0.19685039370078741" header="0" footer="0"/>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09"/>
  <dimension ref="A1:E35"/>
  <sheetViews>
    <sheetView view="pageBreakPreview" zoomScaleNormal="100" zoomScaleSheetLayoutView="100" workbookViewId="0">
      <selection activeCell="T401" sqref="D401:T401"/>
    </sheetView>
  </sheetViews>
  <sheetFormatPr defaultColWidth="9.28515625" defaultRowHeight="11.25" x14ac:dyDescent="0.2"/>
  <cols>
    <col min="1" max="1" width="4.28515625" style="46" customWidth="1"/>
    <col min="2" max="2" width="74.7109375" style="46" bestFit="1" customWidth="1"/>
    <col min="3" max="3" width="16.140625" style="46" customWidth="1"/>
    <col min="4" max="16384" width="9.28515625" style="46"/>
  </cols>
  <sheetData>
    <row r="1" spans="1:5" x14ac:dyDescent="0.2">
      <c r="A1" s="23" t="s">
        <v>967</v>
      </c>
      <c r="B1" s="23"/>
      <c r="C1" s="75"/>
    </row>
    <row r="2" spans="1:5" ht="9.75" customHeight="1" thickBot="1" x14ac:dyDescent="0.25">
      <c r="A2" s="26"/>
      <c r="B2" s="27"/>
      <c r="C2" s="484" t="s">
        <v>741</v>
      </c>
    </row>
    <row r="3" spans="1:5" ht="9.75" hidden="1" customHeight="1" thickTop="1" x14ac:dyDescent="0.2">
      <c r="A3" s="471"/>
      <c r="B3" s="472"/>
      <c r="C3" s="473"/>
    </row>
    <row r="4" spans="1:5" ht="9.75" hidden="1" customHeight="1" x14ac:dyDescent="0.2">
      <c r="A4" s="471"/>
      <c r="B4" s="472"/>
      <c r="C4" s="473"/>
    </row>
    <row r="5" spans="1:5" ht="9.75" hidden="1" customHeight="1" x14ac:dyDescent="0.2">
      <c r="A5" s="471"/>
      <c r="B5" s="472"/>
      <c r="C5" s="473"/>
    </row>
    <row r="6" spans="1:5" ht="11.65" hidden="1" customHeight="1" x14ac:dyDescent="0.2">
      <c r="A6" s="23"/>
      <c r="B6" s="23"/>
      <c r="C6" s="23"/>
    </row>
    <row r="7" spans="1:5" ht="11.25" customHeight="1" thickTop="1" x14ac:dyDescent="0.2">
      <c r="A7" s="34" t="s">
        <v>978</v>
      </c>
      <c r="B7" s="32"/>
      <c r="C7" s="360"/>
      <c r="E7" s="444"/>
    </row>
    <row r="8" spans="1:5" ht="12" x14ac:dyDescent="0.2">
      <c r="A8" s="95">
        <v>1</v>
      </c>
      <c r="B8" s="39" t="s">
        <v>979</v>
      </c>
      <c r="C8" s="799"/>
      <c r="E8" s="444"/>
    </row>
    <row r="9" spans="1:5" ht="12" x14ac:dyDescent="0.2">
      <c r="A9" s="95">
        <v>2</v>
      </c>
      <c r="B9" s="39" t="s">
        <v>980</v>
      </c>
      <c r="C9" s="799"/>
      <c r="E9" s="444"/>
    </row>
    <row r="10" spans="1:5" ht="12" x14ac:dyDescent="0.2">
      <c r="A10" s="95">
        <v>3</v>
      </c>
      <c r="B10" s="39" t="s">
        <v>981</v>
      </c>
      <c r="C10" s="799"/>
      <c r="E10" s="444"/>
    </row>
    <row r="11" spans="1:5" ht="12" x14ac:dyDescent="0.2">
      <c r="A11" s="95" t="s">
        <v>746</v>
      </c>
      <c r="B11" s="39" t="s">
        <v>982</v>
      </c>
      <c r="C11" s="799"/>
      <c r="E11" s="444"/>
    </row>
    <row r="12" spans="1:5" ht="12" x14ac:dyDescent="0.2">
      <c r="A12" s="95" t="s">
        <v>748</v>
      </c>
      <c r="B12" s="39" t="s">
        <v>983</v>
      </c>
      <c r="C12" s="799"/>
      <c r="E12" s="444"/>
    </row>
    <row r="13" spans="1:5" ht="10.5" customHeight="1" x14ac:dyDescent="0.2">
      <c r="A13" s="95">
        <v>4</v>
      </c>
      <c r="B13" s="300" t="s">
        <v>984</v>
      </c>
      <c r="C13" s="799"/>
      <c r="E13" s="444"/>
    </row>
    <row r="14" spans="1:5" ht="12" x14ac:dyDescent="0.2">
      <c r="A14" s="95">
        <v>5</v>
      </c>
      <c r="B14" s="39" t="s">
        <v>985</v>
      </c>
      <c r="C14" s="799"/>
      <c r="E14" s="444"/>
    </row>
    <row r="15" spans="1:5" ht="12" x14ac:dyDescent="0.2">
      <c r="A15" s="95" t="s">
        <v>746</v>
      </c>
      <c r="B15" s="39" t="s">
        <v>986</v>
      </c>
      <c r="C15" s="799"/>
      <c r="E15" s="444"/>
    </row>
    <row r="16" spans="1:5" ht="12" x14ac:dyDescent="0.2">
      <c r="A16" s="95" t="s">
        <v>748</v>
      </c>
      <c r="B16" s="39" t="s">
        <v>987</v>
      </c>
      <c r="C16" s="799"/>
    </row>
    <row r="17" spans="1:3" ht="12" x14ac:dyDescent="0.2">
      <c r="A17" s="95" t="s">
        <v>988</v>
      </c>
      <c r="B17" s="39" t="s">
        <v>989</v>
      </c>
      <c r="C17" s="799"/>
    </row>
    <row r="18" spans="1:3" x14ac:dyDescent="0.2">
      <c r="A18" s="128"/>
    </row>
    <row r="19" spans="1:3" x14ac:dyDescent="0.2">
      <c r="A19" s="128"/>
    </row>
    <row r="28" spans="1:3" ht="12.75" x14ac:dyDescent="0.2">
      <c r="C28" s="74"/>
    </row>
    <row r="35" ht="2.25" customHeight="1" x14ac:dyDescent="0.2"/>
  </sheetData>
  <sheetProtection selectLockedCells="1" selectUnlockedCells="1"/>
  <pageMargins left="0.7" right="0.7" top="0.75" bottom="0.75" header="0.3" footer="0.3"/>
  <pageSetup paperSize="9" scale="8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10"/>
  <dimension ref="A1:Y22"/>
  <sheetViews>
    <sheetView view="pageBreakPreview" topLeftCell="F2" zoomScale="90" zoomScaleNormal="85" zoomScaleSheetLayoutView="90" workbookViewId="0">
      <selection activeCell="T401" sqref="D401:T401"/>
    </sheetView>
  </sheetViews>
  <sheetFormatPr defaultColWidth="8.7109375" defaultRowHeight="11.25" x14ac:dyDescent="0.2"/>
  <cols>
    <col min="1" max="1" width="4.7109375" style="133" customWidth="1"/>
    <col min="2" max="2" width="16.28515625" style="133" bestFit="1" customWidth="1"/>
    <col min="3" max="3" width="20.85546875" style="133" bestFit="1" customWidth="1"/>
    <col min="4" max="5" width="21.5703125" style="133" customWidth="1"/>
    <col min="6" max="6" width="19.85546875" style="133" customWidth="1"/>
    <col min="7" max="7" width="22.42578125" style="133" customWidth="1"/>
    <col min="8" max="8" width="11.7109375" style="133" customWidth="1"/>
    <col min="9" max="9" width="12.28515625" style="133" bestFit="1" customWidth="1"/>
    <col min="10" max="10" width="11.85546875" style="133" customWidth="1"/>
    <col min="11" max="11" width="10.42578125" style="133" customWidth="1"/>
    <col min="12" max="12" width="23.28515625" style="133" customWidth="1"/>
    <col min="13" max="13" width="10.28515625" style="133" customWidth="1"/>
    <col min="14" max="14" width="12.28515625" style="133" bestFit="1" customWidth="1"/>
    <col min="15" max="15" width="11.5703125" style="133" customWidth="1"/>
    <col min="16" max="16" width="16.85546875" style="133" customWidth="1"/>
    <col min="17" max="17" width="13.140625" style="133" bestFit="1" customWidth="1"/>
    <col min="18" max="18" width="18" style="133" customWidth="1"/>
    <col min="19" max="19" width="13.5703125" style="133" customWidth="1"/>
    <col min="20" max="20" width="14.28515625" style="133" customWidth="1"/>
    <col min="21" max="21" width="16.140625" style="133" customWidth="1"/>
    <col min="22" max="22" width="13.7109375" style="133" customWidth="1"/>
    <col min="23" max="23" width="16.5703125" style="133" bestFit="1" customWidth="1"/>
    <col min="24" max="36" width="8.7109375" style="133"/>
    <col min="37" max="44" width="8.7109375" style="133" customWidth="1"/>
    <col min="45" max="16384" width="8.7109375" style="133"/>
  </cols>
  <sheetData>
    <row r="1" spans="1:25" hidden="1" x14ac:dyDescent="0.2"/>
    <row r="2" spans="1:25" x14ac:dyDescent="0.2">
      <c r="A2" s="129" t="s">
        <v>990</v>
      </c>
      <c r="B2" s="130"/>
      <c r="C2" s="130"/>
      <c r="D2" s="130"/>
      <c r="E2" s="130"/>
      <c r="F2" s="130"/>
      <c r="G2" s="130"/>
      <c r="H2" s="130"/>
      <c r="I2" s="130"/>
      <c r="J2" s="130"/>
      <c r="K2" s="130"/>
      <c r="L2" s="130"/>
      <c r="M2" s="130"/>
      <c r="N2" s="130"/>
      <c r="O2" s="130"/>
      <c r="P2" s="130"/>
      <c r="Q2" s="592"/>
      <c r="R2" s="592"/>
      <c r="S2" s="592"/>
      <c r="T2" s="592"/>
      <c r="U2" s="131"/>
      <c r="V2" s="131"/>
      <c r="W2" s="131"/>
      <c r="X2" s="132"/>
      <c r="Y2" s="132"/>
    </row>
    <row r="3" spans="1:25" ht="12" thickBot="1" x14ac:dyDescent="0.25">
      <c r="A3" s="134"/>
      <c r="B3" s="134"/>
      <c r="C3" s="134"/>
      <c r="D3" s="134"/>
      <c r="E3" s="134"/>
      <c r="F3" s="134"/>
      <c r="G3" s="134"/>
      <c r="H3" s="134"/>
      <c r="I3" s="134"/>
      <c r="J3" s="134"/>
      <c r="K3" s="134"/>
      <c r="L3" s="134"/>
      <c r="M3" s="134"/>
      <c r="N3" s="134"/>
      <c r="O3" s="134"/>
      <c r="P3" s="134"/>
      <c r="Q3" s="134"/>
      <c r="R3" s="134"/>
      <c r="S3" s="134"/>
      <c r="T3" s="134"/>
      <c r="U3" s="134"/>
      <c r="V3" s="134"/>
      <c r="W3" s="1008" t="s">
        <v>741</v>
      </c>
      <c r="X3" s="132"/>
      <c r="Y3" s="132"/>
    </row>
    <row r="4" spans="1:25" ht="12.6" customHeight="1" thickTop="1" x14ac:dyDescent="0.2">
      <c r="A4" s="997"/>
      <c r="B4" s="997"/>
      <c r="C4" s="997"/>
      <c r="D4" s="997"/>
      <c r="E4" s="997"/>
      <c r="F4" s="997"/>
      <c r="G4" s="997"/>
      <c r="H4" s="997"/>
      <c r="I4" s="997"/>
      <c r="J4" s="997"/>
      <c r="K4" s="997"/>
      <c r="L4" s="997"/>
      <c r="M4" s="997"/>
      <c r="N4" s="997"/>
      <c r="O4" s="997"/>
      <c r="P4" s="997"/>
      <c r="Q4" s="997"/>
      <c r="R4" s="997"/>
      <c r="S4" s="997"/>
      <c r="T4" s="997"/>
      <c r="U4" s="997"/>
      <c r="V4" s="997"/>
      <c r="W4" s="997"/>
    </row>
    <row r="5" spans="1:25" ht="12.75" customHeight="1" x14ac:dyDescent="0.2">
      <c r="A5" s="1117" t="s">
        <v>991</v>
      </c>
      <c r="B5" s="1117" t="s">
        <v>992</v>
      </c>
      <c r="C5" s="1117" t="s">
        <v>993</v>
      </c>
      <c r="D5" s="1117" t="s">
        <v>994</v>
      </c>
      <c r="E5" s="1117" t="s">
        <v>995</v>
      </c>
      <c r="F5" s="1118" t="s">
        <v>996</v>
      </c>
      <c r="G5" s="1115" t="s">
        <v>997</v>
      </c>
      <c r="H5" s="1115"/>
      <c r="I5" s="1115"/>
      <c r="J5" s="1115"/>
      <c r="K5" s="1115"/>
      <c r="L5" s="1115" t="s">
        <v>998</v>
      </c>
      <c r="M5" s="1115"/>
      <c r="N5" s="1115"/>
      <c r="O5" s="1115"/>
      <c r="P5" s="1115"/>
      <c r="Q5" s="1115" t="s">
        <v>332</v>
      </c>
      <c r="R5" s="1115"/>
      <c r="S5" s="1115"/>
      <c r="T5" s="1115"/>
      <c r="U5" s="1115"/>
      <c r="V5" s="1115"/>
      <c r="W5" s="1116" t="s">
        <v>999</v>
      </c>
      <c r="X5" s="132"/>
      <c r="Y5" s="132"/>
    </row>
    <row r="6" spans="1:25" s="136" customFormat="1" ht="67.5" customHeight="1" x14ac:dyDescent="0.2">
      <c r="A6" s="1117"/>
      <c r="B6" s="1117"/>
      <c r="C6" s="1117"/>
      <c r="D6" s="1117"/>
      <c r="E6" s="1117"/>
      <c r="F6" s="1118"/>
      <c r="G6" s="1116" t="s">
        <v>1000</v>
      </c>
      <c r="H6" s="1116" t="s">
        <v>1001</v>
      </c>
      <c r="I6" s="1116" t="s">
        <v>1002</v>
      </c>
      <c r="J6" s="1115" t="s">
        <v>1003</v>
      </c>
      <c r="K6" s="1115"/>
      <c r="L6" s="1116" t="s">
        <v>1004</v>
      </c>
      <c r="M6" s="1116" t="s">
        <v>1001</v>
      </c>
      <c r="N6" s="1116" t="s">
        <v>1002</v>
      </c>
      <c r="O6" s="1115" t="s">
        <v>1003</v>
      </c>
      <c r="P6" s="1115"/>
      <c r="Q6" s="1116" t="s">
        <v>1005</v>
      </c>
      <c r="R6" s="1116" t="s">
        <v>1006</v>
      </c>
      <c r="S6" s="1116" t="s">
        <v>1001</v>
      </c>
      <c r="T6" s="1116" t="s">
        <v>1002</v>
      </c>
      <c r="U6" s="1116" t="s">
        <v>1003</v>
      </c>
      <c r="V6" s="1116"/>
      <c r="W6" s="1116"/>
      <c r="X6" s="135"/>
      <c r="Y6" s="135"/>
    </row>
    <row r="7" spans="1:25" s="136" customFormat="1" ht="75" customHeight="1" x14ac:dyDescent="0.2">
      <c r="A7" s="1117"/>
      <c r="B7" s="1117"/>
      <c r="C7" s="1117"/>
      <c r="D7" s="1117"/>
      <c r="E7" s="1117"/>
      <c r="F7" s="1118"/>
      <c r="G7" s="1116"/>
      <c r="H7" s="1116"/>
      <c r="I7" s="1116"/>
      <c r="J7" s="999" t="s">
        <v>1007</v>
      </c>
      <c r="K7" s="999" t="s">
        <v>1008</v>
      </c>
      <c r="L7" s="1116"/>
      <c r="M7" s="1116"/>
      <c r="N7" s="1116"/>
      <c r="O7" s="999" t="s">
        <v>1007</v>
      </c>
      <c r="P7" s="999" t="s">
        <v>1009</v>
      </c>
      <c r="Q7" s="1116"/>
      <c r="R7" s="1116"/>
      <c r="S7" s="1116"/>
      <c r="T7" s="1116"/>
      <c r="U7" s="999" t="s">
        <v>1007</v>
      </c>
      <c r="V7" s="999" t="s">
        <v>1009</v>
      </c>
      <c r="W7" s="1116"/>
      <c r="X7" s="135"/>
      <c r="Y7" s="135"/>
    </row>
    <row r="8" spans="1:25" ht="12.75" x14ac:dyDescent="0.2">
      <c r="A8" s="413">
        <v>1</v>
      </c>
      <c r="B8" s="325"/>
      <c r="C8" s="541"/>
      <c r="D8" s="325"/>
      <c r="E8" s="660"/>
      <c r="F8" s="660"/>
      <c r="G8" s="845"/>
      <c r="H8" s="845"/>
      <c r="I8" s="845"/>
      <c r="J8" s="845"/>
      <c r="K8" s="845"/>
      <c r="L8" s="845"/>
      <c r="M8" s="845"/>
      <c r="N8" s="845"/>
      <c r="O8" s="845"/>
      <c r="P8" s="845"/>
      <c r="Q8" s="582"/>
      <c r="R8" s="842"/>
      <c r="S8" s="842"/>
      <c r="T8" s="842"/>
      <c r="U8" s="842"/>
      <c r="V8" s="842"/>
      <c r="W8" s="446"/>
      <c r="X8" s="132"/>
      <c r="Y8" s="132"/>
    </row>
    <row r="9" spans="1:25" ht="12.75" x14ac:dyDescent="0.2">
      <c r="A9" s="414">
        <v>2</v>
      </c>
      <c r="B9" s="325"/>
      <c r="C9" s="541"/>
      <c r="D9" s="325"/>
      <c r="E9" s="660"/>
      <c r="F9" s="660"/>
      <c r="G9" s="842"/>
      <c r="H9" s="842"/>
      <c r="I9" s="842"/>
      <c r="J9" s="842"/>
      <c r="K9" s="842"/>
      <c r="L9" s="842"/>
      <c r="M9" s="842"/>
      <c r="N9" s="842"/>
      <c r="O9" s="842"/>
      <c r="P9" s="842"/>
      <c r="Q9" s="582"/>
      <c r="R9" s="842"/>
      <c r="S9" s="842"/>
      <c r="T9" s="842"/>
      <c r="U9" s="842"/>
      <c r="V9" s="842"/>
      <c r="W9" s="325"/>
      <c r="X9" s="132"/>
      <c r="Y9" s="132"/>
    </row>
    <row r="10" spans="1:25" ht="12.75" x14ac:dyDescent="0.2">
      <c r="A10" s="414">
        <v>3</v>
      </c>
      <c r="B10" s="325"/>
      <c r="C10" s="541"/>
      <c r="D10" s="325"/>
      <c r="E10" s="660"/>
      <c r="F10" s="660"/>
      <c r="G10" s="842"/>
      <c r="H10" s="842"/>
      <c r="I10" s="842"/>
      <c r="J10" s="842"/>
      <c r="K10" s="842"/>
      <c r="L10" s="842"/>
      <c r="M10" s="842"/>
      <c r="N10" s="842"/>
      <c r="O10" s="842"/>
      <c r="P10" s="842"/>
      <c r="Q10" s="582"/>
      <c r="R10" s="842"/>
      <c r="S10" s="842"/>
      <c r="T10" s="842"/>
      <c r="U10" s="842"/>
      <c r="V10" s="842"/>
      <c r="W10" s="325"/>
      <c r="X10" s="132"/>
      <c r="Y10" s="132"/>
    </row>
    <row r="11" spans="1:25" ht="12.75" x14ac:dyDescent="0.2">
      <c r="A11" s="414">
        <v>4</v>
      </c>
      <c r="B11" s="325"/>
      <c r="C11" s="541"/>
      <c r="D11" s="325"/>
      <c r="E11" s="660"/>
      <c r="F11" s="660"/>
      <c r="G11" s="842"/>
      <c r="H11" s="842"/>
      <c r="I11" s="842"/>
      <c r="J11" s="842"/>
      <c r="K11" s="842"/>
      <c r="L11" s="842"/>
      <c r="M11" s="842"/>
      <c r="N11" s="842"/>
      <c r="O11" s="842"/>
      <c r="P11" s="842"/>
      <c r="Q11" s="582"/>
      <c r="R11" s="842"/>
      <c r="S11" s="842"/>
      <c r="T11" s="842"/>
      <c r="U11" s="842"/>
      <c r="V11" s="842"/>
      <c r="W11" s="325"/>
      <c r="X11" s="132"/>
      <c r="Y11" s="132"/>
    </row>
    <row r="12" spans="1:25" ht="12.75" x14ac:dyDescent="0.2">
      <c r="A12" s="414">
        <v>5</v>
      </c>
      <c r="B12" s="325"/>
      <c r="C12" s="541"/>
      <c r="D12" s="325"/>
      <c r="E12" s="660"/>
      <c r="F12" s="660"/>
      <c r="G12" s="842"/>
      <c r="H12" s="842"/>
      <c r="I12" s="842"/>
      <c r="J12" s="842"/>
      <c r="K12" s="842"/>
      <c r="L12" s="842"/>
      <c r="M12" s="842"/>
      <c r="N12" s="842"/>
      <c r="O12" s="842"/>
      <c r="P12" s="842"/>
      <c r="Q12" s="582"/>
      <c r="R12" s="842"/>
      <c r="S12" s="842"/>
      <c r="T12" s="842"/>
      <c r="U12" s="842"/>
      <c r="V12" s="842"/>
      <c r="W12" s="325"/>
      <c r="X12" s="132"/>
      <c r="Y12" s="132"/>
    </row>
    <row r="13" spans="1:25" ht="12.75" x14ac:dyDescent="0.2">
      <c r="A13" s="414">
        <v>6</v>
      </c>
      <c r="B13" s="325"/>
      <c r="C13" s="541"/>
      <c r="D13" s="325"/>
      <c r="E13" s="660"/>
      <c r="F13" s="660"/>
      <c r="G13" s="842"/>
      <c r="H13" s="842"/>
      <c r="I13" s="842"/>
      <c r="J13" s="842"/>
      <c r="K13" s="842"/>
      <c r="L13" s="842"/>
      <c r="M13" s="842"/>
      <c r="N13" s="842"/>
      <c r="O13" s="842"/>
      <c r="P13" s="842"/>
      <c r="Q13" s="582"/>
      <c r="R13" s="842"/>
      <c r="S13" s="842"/>
      <c r="T13" s="842"/>
      <c r="U13" s="842"/>
      <c r="V13" s="842"/>
      <c r="W13" s="325"/>
      <c r="X13" s="132"/>
      <c r="Y13" s="132"/>
    </row>
    <row r="14" spans="1:25" ht="12.75" x14ac:dyDescent="0.2">
      <c r="A14" s="414">
        <v>7</v>
      </c>
      <c r="B14" s="325"/>
      <c r="C14" s="541"/>
      <c r="D14" s="325"/>
      <c r="E14" s="660"/>
      <c r="F14" s="660"/>
      <c r="G14" s="842"/>
      <c r="H14" s="842"/>
      <c r="I14" s="842"/>
      <c r="J14" s="842"/>
      <c r="K14" s="842"/>
      <c r="L14" s="842"/>
      <c r="M14" s="842"/>
      <c r="N14" s="842"/>
      <c r="O14" s="842"/>
      <c r="P14" s="842"/>
      <c r="Q14" s="582"/>
      <c r="R14" s="842"/>
      <c r="S14" s="842"/>
      <c r="T14" s="842"/>
      <c r="U14" s="842"/>
      <c r="V14" s="842"/>
      <c r="W14" s="325"/>
      <c r="X14" s="132"/>
      <c r="Y14" s="132"/>
    </row>
    <row r="15" spans="1:25" ht="12.75" x14ac:dyDescent="0.2">
      <c r="A15" s="414">
        <v>8</v>
      </c>
      <c r="B15" s="325"/>
      <c r="C15" s="541"/>
      <c r="D15" s="325"/>
      <c r="E15" s="660"/>
      <c r="F15" s="660"/>
      <c r="G15" s="842"/>
      <c r="H15" s="842"/>
      <c r="I15" s="842"/>
      <c r="J15" s="842"/>
      <c r="K15" s="842"/>
      <c r="L15" s="842"/>
      <c r="M15" s="842"/>
      <c r="N15" s="842"/>
      <c r="O15" s="842"/>
      <c r="P15" s="842"/>
      <c r="Q15" s="582"/>
      <c r="R15" s="842"/>
      <c r="S15" s="842"/>
      <c r="T15" s="842"/>
      <c r="U15" s="842"/>
      <c r="V15" s="842"/>
      <c r="W15" s="325"/>
      <c r="X15" s="132"/>
      <c r="Y15" s="132"/>
    </row>
    <row r="16" spans="1:25" ht="12.75" x14ac:dyDescent="0.2">
      <c r="A16" s="414">
        <v>9</v>
      </c>
      <c r="B16" s="325"/>
      <c r="C16" s="541"/>
      <c r="D16" s="325"/>
      <c r="E16" s="660"/>
      <c r="F16" s="660"/>
      <c r="G16" s="842"/>
      <c r="H16" s="842"/>
      <c r="I16" s="842"/>
      <c r="J16" s="842"/>
      <c r="K16" s="842"/>
      <c r="L16" s="842"/>
      <c r="M16" s="842"/>
      <c r="N16" s="842"/>
      <c r="O16" s="842"/>
      <c r="P16" s="842"/>
      <c r="Q16" s="582"/>
      <c r="R16" s="842"/>
      <c r="S16" s="842"/>
      <c r="T16" s="842"/>
      <c r="U16" s="842"/>
      <c r="V16" s="842"/>
      <c r="W16" s="325"/>
      <c r="X16" s="132"/>
      <c r="Y16" s="132"/>
    </row>
    <row r="17" spans="1:25" ht="12.75" x14ac:dyDescent="0.2">
      <c r="A17" s="414">
        <v>10</v>
      </c>
      <c r="B17" s="325"/>
      <c r="C17" s="541"/>
      <c r="D17" s="325"/>
      <c r="E17" s="660"/>
      <c r="F17" s="660"/>
      <c r="G17" s="842"/>
      <c r="H17" s="842"/>
      <c r="I17" s="842"/>
      <c r="J17" s="842"/>
      <c r="K17" s="842"/>
      <c r="L17" s="842"/>
      <c r="M17" s="842"/>
      <c r="N17" s="842"/>
      <c r="O17" s="842"/>
      <c r="P17" s="842"/>
      <c r="Q17" s="582"/>
      <c r="R17" s="842"/>
      <c r="S17" s="842"/>
      <c r="T17" s="842"/>
      <c r="U17" s="842"/>
      <c r="V17" s="842"/>
      <c r="W17" s="325"/>
      <c r="X17" s="132"/>
      <c r="Y17" s="132"/>
    </row>
    <row r="18" spans="1:25" ht="12.75" x14ac:dyDescent="0.2">
      <c r="A18" s="414">
        <v>11</v>
      </c>
      <c r="B18" s="325"/>
      <c r="C18" s="541"/>
      <c r="D18" s="325"/>
      <c r="E18" s="660"/>
      <c r="F18" s="660"/>
      <c r="G18" s="842"/>
      <c r="H18" s="842"/>
      <c r="I18" s="842"/>
      <c r="J18" s="842"/>
      <c r="K18" s="842"/>
      <c r="L18" s="842"/>
      <c r="M18" s="842"/>
      <c r="N18" s="842"/>
      <c r="O18" s="842"/>
      <c r="P18" s="842"/>
      <c r="Q18" s="582"/>
      <c r="R18" s="842"/>
      <c r="S18" s="842"/>
      <c r="T18" s="842"/>
      <c r="U18" s="842"/>
      <c r="V18" s="842"/>
      <c r="W18" s="325"/>
      <c r="X18" s="132"/>
      <c r="Y18" s="132"/>
    </row>
    <row r="19" spans="1:25" ht="12.75" x14ac:dyDescent="0.2">
      <c r="C19" s="541"/>
    </row>
    <row r="20" spans="1:25" ht="12.75" x14ac:dyDescent="0.2">
      <c r="C20" s="541"/>
    </row>
    <row r="21" spans="1:25" ht="12.75" x14ac:dyDescent="0.2">
      <c r="C21" s="541"/>
    </row>
    <row r="22" spans="1:25" ht="12.75" x14ac:dyDescent="0.2">
      <c r="C22" s="541"/>
    </row>
  </sheetData>
  <mergeCells count="23">
    <mergeCell ref="L5:P5"/>
    <mergeCell ref="A5:A7"/>
    <mergeCell ref="B5:B7"/>
    <mergeCell ref="C5:C7"/>
    <mergeCell ref="D5:D7"/>
    <mergeCell ref="F5:F7"/>
    <mergeCell ref="E5:E7"/>
    <mergeCell ref="Q5:V5"/>
    <mergeCell ref="G5:K5"/>
    <mergeCell ref="G6:G7"/>
    <mergeCell ref="W5:W7"/>
    <mergeCell ref="N6:N7"/>
    <mergeCell ref="T6:T7"/>
    <mergeCell ref="U6:V6"/>
    <mergeCell ref="H6:H7"/>
    <mergeCell ref="I6:I7"/>
    <mergeCell ref="J6:K6"/>
    <mergeCell ref="L6:L7"/>
    <mergeCell ref="M6:M7"/>
    <mergeCell ref="O6:P6"/>
    <mergeCell ref="Q6:Q7"/>
    <mergeCell ref="R6:R7"/>
    <mergeCell ref="S6:S7"/>
  </mergeCells>
  <phoneticPr fontId="28" type="noConversion"/>
  <pageMargins left="0.7" right="0.7" top="0.75" bottom="0.75" header="0.3" footer="0.3"/>
  <pageSetup paperSize="9" scale="24" orientation="portrait" r:id="rId1"/>
  <colBreaks count="1" manualBreakCount="1">
    <brk id="23" min="1" max="31" man="1"/>
  </col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200-000000000000}">
          <x14:formula1>
            <xm:f>'Drop-Down'!$E$2:$E$6</xm:f>
          </x14:formula1>
          <xm:sqref>Q8:Q18</xm:sqref>
        </x14:dataValidation>
        <x14:dataValidation type="list" allowBlank="1" showInputMessage="1" showErrorMessage="1" xr:uid="{00000000-0002-0000-1200-000001000000}">
          <x14:formula1>
            <xm:f>'Drop-Down'!$F$2:$F$3</xm:f>
          </x14:formula1>
          <xm:sqref>D8:D18</xm:sqref>
        </x14:dataValidation>
        <x14:dataValidation type="list" allowBlank="1" showInputMessage="1" showErrorMessage="1" xr:uid="{00000000-0002-0000-1200-000002000000}">
          <x14:formula1>
            <xm:f>'Drop-Down'!$J$2:$J$251</xm:f>
          </x14:formula1>
          <xm:sqref>C8:C18</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43">
    <pageSetUpPr fitToPage="1"/>
  </sheetPr>
  <dimension ref="A1:AY83"/>
  <sheetViews>
    <sheetView showGridLines="0" view="pageBreakPreview" topLeftCell="A14" zoomScale="110" zoomScaleNormal="100" zoomScaleSheetLayoutView="110" workbookViewId="0">
      <selection activeCell="T401" sqref="D401:T401"/>
    </sheetView>
  </sheetViews>
  <sheetFormatPr defaultColWidth="9.28515625" defaultRowHeight="11.25" x14ac:dyDescent="0.2"/>
  <cols>
    <col min="1" max="1" width="3.7109375" style="148" customWidth="1"/>
    <col min="2" max="2" width="27.85546875" style="166" customWidth="1"/>
    <col min="3" max="3" width="25.85546875" style="166" customWidth="1"/>
    <col min="4" max="4" width="19.5703125" style="142" customWidth="1"/>
    <col min="5" max="10" width="11.7109375" style="142" customWidth="1"/>
    <col min="11" max="11" width="18.5703125" style="142" customWidth="1"/>
    <col min="12" max="51" width="9.28515625" style="143"/>
    <col min="52" max="16384" width="9.28515625" style="142"/>
  </cols>
  <sheetData>
    <row r="1" spans="1:51" s="133" customFormat="1" x14ac:dyDescent="0.2">
      <c r="A1" s="369" t="s">
        <v>1010</v>
      </c>
      <c r="B1" s="370"/>
      <c r="C1" s="368"/>
      <c r="D1" s="368"/>
      <c r="E1" s="368"/>
      <c r="F1" s="368"/>
      <c r="G1" s="368"/>
      <c r="H1" s="368"/>
      <c r="I1" s="368"/>
      <c r="J1" s="368"/>
      <c r="K1" s="371"/>
      <c r="AQ1" s="139"/>
      <c r="AR1" s="139"/>
      <c r="AS1" s="139"/>
      <c r="AT1" s="139"/>
      <c r="AU1" s="139"/>
      <c r="AV1" s="139"/>
      <c r="AW1" s="139"/>
      <c r="AX1" s="139"/>
      <c r="AY1" s="139"/>
    </row>
    <row r="2" spans="1:51" s="133" customFormat="1" ht="11.45" customHeight="1" thickBot="1" x14ac:dyDescent="0.25">
      <c r="A2" s="137"/>
      <c r="B2" s="138"/>
      <c r="C2" s="134"/>
      <c r="D2" s="134"/>
      <c r="E2" s="134"/>
      <c r="F2" s="134"/>
      <c r="G2" s="134"/>
      <c r="H2" s="134"/>
      <c r="I2" s="134"/>
      <c r="J2" s="134"/>
      <c r="K2" s="1026" t="s">
        <v>741</v>
      </c>
      <c r="AQ2" s="139"/>
      <c r="AR2" s="139"/>
      <c r="AS2" s="139"/>
      <c r="AT2" s="139"/>
      <c r="AU2" s="139"/>
      <c r="AV2" s="139"/>
      <c r="AW2" s="139"/>
      <c r="AX2" s="139"/>
      <c r="AY2" s="139"/>
    </row>
    <row r="3" spans="1:51" ht="12.75" thickTop="1" x14ac:dyDescent="0.2">
      <c r="A3" s="592" t="s">
        <v>1011</v>
      </c>
      <c r="B3" s="141"/>
      <c r="C3" s="1129" t="s">
        <v>1012</v>
      </c>
      <c r="D3" s="1129"/>
      <c r="E3" s="1129"/>
      <c r="F3" s="1129"/>
      <c r="G3" s="1129"/>
      <c r="H3" s="1129"/>
      <c r="I3" s="1129"/>
      <c r="J3" s="1129"/>
      <c r="K3" s="1129"/>
      <c r="L3" s="142"/>
      <c r="U3" s="142"/>
      <c r="V3" s="142"/>
      <c r="W3" s="142"/>
      <c r="X3" s="142"/>
      <c r="Y3" s="142"/>
      <c r="Z3" s="142"/>
      <c r="AA3" s="142"/>
      <c r="AB3" s="142"/>
      <c r="AC3" s="142"/>
      <c r="AD3" s="142"/>
      <c r="AE3" s="142"/>
      <c r="AF3" s="142"/>
      <c r="AG3" s="142"/>
      <c r="AH3" s="142"/>
      <c r="AI3" s="142"/>
      <c r="AJ3" s="142"/>
      <c r="AK3" s="142"/>
      <c r="AL3" s="142"/>
      <c r="AM3" s="142"/>
      <c r="AN3" s="142"/>
      <c r="AO3" s="142"/>
      <c r="AP3" s="142"/>
    </row>
    <row r="4" spans="1:51" ht="10.15" customHeight="1" x14ac:dyDescent="0.2">
      <c r="A4" s="130"/>
      <c r="B4" s="1130" t="s">
        <v>1013</v>
      </c>
      <c r="C4" s="1130" t="s">
        <v>1014</v>
      </c>
      <c r="D4" s="1130" t="s">
        <v>1015</v>
      </c>
      <c r="E4" s="1130" t="s">
        <v>1016</v>
      </c>
      <c r="F4" s="1130" t="s">
        <v>997</v>
      </c>
      <c r="G4" s="1132" t="s">
        <v>1017</v>
      </c>
      <c r="H4" s="1132"/>
      <c r="I4" s="1130" t="s">
        <v>1018</v>
      </c>
      <c r="J4" s="1130" t="s">
        <v>1019</v>
      </c>
      <c r="K4" s="1130" t="s">
        <v>868</v>
      </c>
      <c r="L4" s="142"/>
      <c r="M4" s="142"/>
      <c r="N4" s="142"/>
      <c r="O4" s="142"/>
      <c r="P4" s="142"/>
      <c r="Q4" s="142"/>
      <c r="R4" s="142"/>
      <c r="S4" s="142"/>
      <c r="T4" s="142"/>
      <c r="U4" s="142"/>
      <c r="V4" s="142"/>
      <c r="W4" s="142"/>
      <c r="X4" s="142"/>
      <c r="Y4" s="142"/>
      <c r="Z4" s="142"/>
      <c r="AA4" s="142"/>
      <c r="AB4" s="142"/>
      <c r="AC4" s="142"/>
      <c r="AD4" s="142"/>
      <c r="AE4" s="142"/>
      <c r="AF4" s="142"/>
      <c r="AG4" s="142"/>
      <c r="AH4" s="142"/>
      <c r="AI4" s="142"/>
      <c r="AJ4" s="142"/>
      <c r="AK4" s="142"/>
      <c r="AL4" s="142"/>
      <c r="AM4" s="142"/>
      <c r="AN4" s="142"/>
      <c r="AO4" s="142"/>
      <c r="AP4" s="142"/>
    </row>
    <row r="5" spans="1:51" ht="11.25" customHeight="1" x14ac:dyDescent="0.2">
      <c r="A5" s="130"/>
      <c r="B5" s="1117"/>
      <c r="C5" s="1117"/>
      <c r="D5" s="1117"/>
      <c r="E5" s="1117"/>
      <c r="F5" s="1117"/>
      <c r="G5" s="1130" t="s">
        <v>1020</v>
      </c>
      <c r="H5" s="1130" t="s">
        <v>1021</v>
      </c>
      <c r="I5" s="1117"/>
      <c r="J5" s="1117"/>
      <c r="K5" s="1117"/>
      <c r="L5" s="142"/>
      <c r="M5" s="251"/>
      <c r="N5" s="142"/>
      <c r="O5" s="142"/>
      <c r="P5" s="142"/>
      <c r="Q5" s="142"/>
      <c r="R5" s="142"/>
      <c r="S5" s="142"/>
      <c r="T5" s="142"/>
      <c r="U5" s="142"/>
      <c r="V5" s="142"/>
      <c r="W5" s="142"/>
      <c r="X5" s="142"/>
      <c r="Y5" s="142"/>
      <c r="Z5" s="142"/>
      <c r="AA5" s="142"/>
      <c r="AB5" s="142"/>
      <c r="AC5" s="142"/>
      <c r="AD5" s="142"/>
      <c r="AE5" s="142"/>
      <c r="AF5" s="142"/>
      <c r="AG5" s="142"/>
      <c r="AH5" s="142"/>
      <c r="AI5" s="142"/>
      <c r="AJ5" s="142"/>
      <c r="AK5" s="142"/>
      <c r="AL5" s="142"/>
      <c r="AM5" s="142"/>
      <c r="AN5" s="142"/>
      <c r="AO5" s="142"/>
      <c r="AP5" s="142"/>
    </row>
    <row r="6" spans="1:51" ht="10.5" customHeight="1" x14ac:dyDescent="0.2">
      <c r="A6" s="144"/>
      <c r="B6" s="1131"/>
      <c r="C6" s="1131"/>
      <c r="D6" s="1131"/>
      <c r="E6" s="1131"/>
      <c r="F6" s="1131"/>
      <c r="G6" s="1117"/>
      <c r="H6" s="1117"/>
      <c r="I6" s="1117"/>
      <c r="J6" s="1117"/>
      <c r="K6" s="1117"/>
      <c r="L6" s="142"/>
      <c r="M6" s="142"/>
      <c r="N6" s="142"/>
      <c r="O6" s="142"/>
      <c r="P6" s="142"/>
      <c r="Q6" s="142"/>
      <c r="R6" s="142"/>
      <c r="S6" s="142"/>
      <c r="T6" s="142"/>
      <c r="U6" s="142"/>
      <c r="V6" s="142"/>
      <c r="W6" s="142"/>
      <c r="X6" s="142"/>
      <c r="Y6" s="142"/>
      <c r="Z6" s="142"/>
      <c r="AA6" s="142"/>
      <c r="AB6" s="142"/>
      <c r="AC6" s="142"/>
      <c r="AD6" s="142"/>
      <c r="AE6" s="142"/>
      <c r="AF6" s="142"/>
      <c r="AG6" s="142"/>
      <c r="AH6" s="142"/>
      <c r="AI6" s="142"/>
      <c r="AJ6" s="142"/>
      <c r="AK6" s="142"/>
      <c r="AL6" s="142"/>
      <c r="AM6" s="142"/>
      <c r="AN6" s="142"/>
      <c r="AO6" s="142"/>
      <c r="AP6" s="142"/>
    </row>
    <row r="7" spans="1:51" ht="10.5" customHeight="1" x14ac:dyDescent="0.2">
      <c r="A7" s="144"/>
      <c r="B7" s="145" t="s">
        <v>1022</v>
      </c>
      <c r="C7" s="144"/>
      <c r="D7" s="144"/>
      <c r="E7" s="144"/>
      <c r="F7" s="144"/>
      <c r="G7" s="144"/>
      <c r="H7" s="144"/>
      <c r="I7" s="144"/>
      <c r="J7" s="144"/>
      <c r="K7" s="144"/>
      <c r="L7" s="146"/>
      <c r="M7" s="142"/>
      <c r="N7" s="142"/>
      <c r="O7" s="142"/>
      <c r="P7" s="142"/>
      <c r="Q7" s="142"/>
      <c r="R7" s="142"/>
      <c r="S7" s="142"/>
      <c r="T7" s="142"/>
      <c r="U7" s="142"/>
      <c r="V7" s="142"/>
      <c r="W7" s="142"/>
      <c r="X7" s="142"/>
      <c r="Y7" s="142"/>
      <c r="Z7" s="142"/>
      <c r="AA7" s="142"/>
      <c r="AB7" s="142"/>
      <c r="AC7" s="142"/>
      <c r="AD7" s="142"/>
      <c r="AE7" s="142"/>
      <c r="AF7" s="142"/>
      <c r="AG7" s="142"/>
      <c r="AH7" s="142"/>
      <c r="AI7" s="142"/>
      <c r="AJ7" s="142"/>
      <c r="AK7" s="142"/>
      <c r="AL7" s="142"/>
      <c r="AM7" s="142"/>
      <c r="AN7" s="142"/>
      <c r="AO7" s="142"/>
      <c r="AP7" s="142"/>
    </row>
    <row r="8" spans="1:51" ht="10.5" customHeight="1" x14ac:dyDescent="0.2">
      <c r="A8" s="119" t="s">
        <v>746</v>
      </c>
      <c r="B8" s="39" t="s">
        <v>1023</v>
      </c>
      <c r="C8" s="39" t="s">
        <v>1024</v>
      </c>
      <c r="D8" s="799"/>
      <c r="E8" s="799"/>
      <c r="F8" s="799"/>
      <c r="G8" s="799"/>
      <c r="H8" s="799"/>
      <c r="I8" s="799"/>
      <c r="J8" s="799"/>
      <c r="K8" s="815">
        <f>SUM(D8:J8)</f>
        <v>0</v>
      </c>
      <c r="L8" s="146"/>
      <c r="M8" s="142"/>
      <c r="N8" s="142"/>
      <c r="O8" s="142"/>
      <c r="P8" s="142"/>
      <c r="Q8" s="142"/>
      <c r="R8" s="142"/>
      <c r="S8" s="142"/>
      <c r="T8" s="142"/>
      <c r="U8" s="142"/>
      <c r="V8" s="142"/>
      <c r="W8" s="142"/>
      <c r="X8" s="142"/>
      <c r="Y8" s="142"/>
      <c r="Z8" s="142"/>
      <c r="AA8" s="142"/>
      <c r="AB8" s="142"/>
      <c r="AC8" s="142"/>
      <c r="AD8" s="142"/>
      <c r="AE8" s="142"/>
      <c r="AF8" s="142"/>
      <c r="AG8" s="142"/>
      <c r="AH8" s="142"/>
      <c r="AI8" s="142"/>
      <c r="AJ8" s="142"/>
      <c r="AK8" s="142"/>
      <c r="AL8" s="142"/>
      <c r="AM8" s="142"/>
      <c r="AN8" s="142"/>
      <c r="AO8" s="142"/>
      <c r="AP8" s="142"/>
    </row>
    <row r="9" spans="1:51" ht="10.5" customHeight="1" x14ac:dyDescent="0.2">
      <c r="A9" s="119"/>
      <c r="B9" s="39"/>
      <c r="C9" s="39" t="s">
        <v>1025</v>
      </c>
      <c r="D9" s="799"/>
      <c r="E9" s="799"/>
      <c r="F9" s="799"/>
      <c r="G9" s="799"/>
      <c r="H9" s="799"/>
      <c r="I9" s="799"/>
      <c r="J9" s="799"/>
      <c r="K9" s="815">
        <f t="shared" ref="K9:K10" si="0">SUM(D9:J9)</f>
        <v>0</v>
      </c>
      <c r="L9" s="146"/>
      <c r="M9" s="142"/>
      <c r="N9" s="142"/>
      <c r="O9" s="142"/>
      <c r="P9" s="142"/>
      <c r="Q9" s="142"/>
      <c r="R9" s="142"/>
      <c r="S9" s="142"/>
      <c r="T9" s="142"/>
      <c r="U9" s="142"/>
      <c r="V9" s="142"/>
      <c r="W9" s="142"/>
      <c r="X9" s="142"/>
      <c r="Y9" s="142"/>
      <c r="Z9" s="142"/>
      <c r="AA9" s="142"/>
      <c r="AB9" s="142"/>
      <c r="AC9" s="142"/>
      <c r="AD9" s="142"/>
      <c r="AE9" s="142"/>
      <c r="AF9" s="142"/>
      <c r="AG9" s="142"/>
      <c r="AH9" s="142"/>
      <c r="AI9" s="142"/>
      <c r="AJ9" s="142"/>
      <c r="AK9" s="142"/>
      <c r="AL9" s="142"/>
      <c r="AM9" s="142"/>
      <c r="AN9" s="142"/>
      <c r="AO9" s="142"/>
      <c r="AP9" s="142"/>
    </row>
    <row r="10" spans="1:51" ht="10.5" customHeight="1" x14ac:dyDescent="0.2">
      <c r="A10" s="119"/>
      <c r="B10" s="39"/>
      <c r="C10" s="39" t="s">
        <v>1026</v>
      </c>
      <c r="D10" s="799"/>
      <c r="E10" s="799"/>
      <c r="F10" s="799"/>
      <c r="G10" s="799"/>
      <c r="H10" s="799"/>
      <c r="I10" s="799"/>
      <c r="J10" s="799"/>
      <c r="K10" s="815">
        <f t="shared" si="0"/>
        <v>0</v>
      </c>
      <c r="L10" s="142"/>
      <c r="M10" s="142"/>
      <c r="N10" s="142"/>
      <c r="O10" s="142"/>
      <c r="P10" s="142"/>
      <c r="Q10" s="142"/>
      <c r="R10" s="142"/>
      <c r="S10" s="142"/>
      <c r="T10" s="142"/>
      <c r="U10" s="142"/>
      <c r="V10" s="142"/>
      <c r="W10" s="142"/>
      <c r="X10" s="142"/>
      <c r="Y10" s="142"/>
      <c r="Z10" s="142"/>
      <c r="AA10" s="142"/>
      <c r="AB10" s="142"/>
      <c r="AC10" s="142"/>
      <c r="AD10" s="142"/>
      <c r="AE10" s="142"/>
      <c r="AF10" s="142"/>
      <c r="AG10" s="142"/>
      <c r="AH10" s="142"/>
      <c r="AI10" s="142"/>
      <c r="AJ10" s="142"/>
      <c r="AK10" s="142"/>
      <c r="AL10" s="142"/>
      <c r="AM10" s="142"/>
      <c r="AN10" s="142"/>
      <c r="AO10" s="142"/>
      <c r="AP10" s="142"/>
    </row>
    <row r="11" spans="1:51" ht="10.5" customHeight="1" x14ac:dyDescent="0.2">
      <c r="A11" s="147"/>
      <c r="B11" s="148"/>
      <c r="C11" s="148"/>
      <c r="D11" s="846"/>
      <c r="E11" s="846"/>
      <c r="F11" s="846"/>
      <c r="G11" s="846"/>
      <c r="H11" s="846"/>
      <c r="I11" s="846"/>
      <c r="J11" s="846"/>
      <c r="K11" s="846"/>
      <c r="L11" s="142"/>
      <c r="M11" s="142"/>
      <c r="N11" s="142"/>
      <c r="O11" s="142"/>
      <c r="P11" s="142"/>
      <c r="Q11" s="142"/>
      <c r="R11" s="142"/>
      <c r="S11" s="142"/>
      <c r="T11" s="142"/>
      <c r="U11" s="142"/>
      <c r="V11" s="142"/>
      <c r="W11" s="142"/>
      <c r="X11" s="142"/>
      <c r="Y11" s="142"/>
      <c r="Z11" s="142"/>
      <c r="AA11" s="142"/>
      <c r="AB11" s="142"/>
      <c r="AC11" s="142"/>
      <c r="AD11" s="142"/>
      <c r="AE11" s="142"/>
      <c r="AF11" s="142"/>
      <c r="AG11" s="142"/>
      <c r="AH11" s="142"/>
      <c r="AI11" s="142"/>
      <c r="AJ11" s="142"/>
      <c r="AK11" s="142"/>
      <c r="AL11" s="142"/>
      <c r="AM11" s="142"/>
      <c r="AN11" s="142"/>
      <c r="AO11" s="142"/>
      <c r="AP11" s="142"/>
    </row>
    <row r="12" spans="1:51" ht="10.5" customHeight="1" x14ac:dyDescent="0.2">
      <c r="A12" s="119" t="s">
        <v>748</v>
      </c>
      <c r="B12" s="39" t="s">
        <v>1027</v>
      </c>
      <c r="C12" s="39" t="s">
        <v>1024</v>
      </c>
      <c r="D12" s="799"/>
      <c r="E12" s="799"/>
      <c r="F12" s="799"/>
      <c r="G12" s="799"/>
      <c r="H12" s="799"/>
      <c r="I12" s="799"/>
      <c r="J12" s="799"/>
      <c r="K12" s="815">
        <f t="shared" ref="K12:K14" si="1">SUM(D12:J12)</f>
        <v>0</v>
      </c>
      <c r="L12" s="146"/>
      <c r="M12" s="142"/>
      <c r="N12" s="142"/>
      <c r="O12" s="142"/>
      <c r="P12" s="142"/>
      <c r="Q12" s="142"/>
      <c r="R12" s="142"/>
      <c r="S12" s="142"/>
      <c r="T12" s="142"/>
      <c r="U12" s="142"/>
      <c r="V12" s="142"/>
      <c r="W12" s="142"/>
      <c r="X12" s="142"/>
      <c r="Y12" s="142"/>
      <c r="Z12" s="142"/>
      <c r="AA12" s="142"/>
      <c r="AB12" s="142"/>
      <c r="AC12" s="142"/>
      <c r="AD12" s="142"/>
      <c r="AE12" s="142"/>
      <c r="AF12" s="142"/>
      <c r="AG12" s="142"/>
      <c r="AH12" s="142"/>
      <c r="AI12" s="142"/>
      <c r="AJ12" s="142"/>
      <c r="AK12" s="142"/>
      <c r="AL12" s="142"/>
      <c r="AM12" s="142"/>
      <c r="AN12" s="142"/>
      <c r="AO12" s="142"/>
      <c r="AP12" s="142"/>
    </row>
    <row r="13" spans="1:51" ht="10.5" customHeight="1" x14ac:dyDescent="0.2">
      <c r="A13" s="119"/>
      <c r="B13" s="39"/>
      <c r="C13" s="39" t="s">
        <v>1025</v>
      </c>
      <c r="D13" s="799"/>
      <c r="E13" s="799"/>
      <c r="F13" s="799"/>
      <c r="G13" s="799"/>
      <c r="H13" s="799"/>
      <c r="I13" s="799"/>
      <c r="J13" s="799"/>
      <c r="K13" s="815">
        <f t="shared" si="1"/>
        <v>0</v>
      </c>
      <c r="L13" s="146"/>
      <c r="M13" s="142"/>
      <c r="N13" s="142"/>
      <c r="O13" s="142"/>
      <c r="P13" s="142"/>
      <c r="Q13" s="142"/>
      <c r="R13" s="142"/>
      <c r="S13" s="142"/>
      <c r="T13" s="142"/>
      <c r="U13" s="142"/>
      <c r="V13" s="142"/>
      <c r="W13" s="142"/>
      <c r="X13" s="142"/>
      <c r="Y13" s="142"/>
      <c r="Z13" s="142"/>
      <c r="AA13" s="142"/>
      <c r="AB13" s="142"/>
      <c r="AC13" s="142"/>
      <c r="AD13" s="142"/>
      <c r="AE13" s="142"/>
      <c r="AF13" s="142"/>
      <c r="AG13" s="142"/>
      <c r="AH13" s="142"/>
      <c r="AI13" s="142"/>
      <c r="AJ13" s="142"/>
      <c r="AK13" s="142"/>
      <c r="AL13" s="142"/>
      <c r="AM13" s="142"/>
      <c r="AN13" s="142"/>
      <c r="AO13" s="142"/>
      <c r="AP13" s="142"/>
    </row>
    <row r="14" spans="1:51" ht="10.5" customHeight="1" x14ac:dyDescent="0.2">
      <c r="A14" s="119"/>
      <c r="B14" s="39"/>
      <c r="C14" s="39" t="s">
        <v>1026</v>
      </c>
      <c r="D14" s="799"/>
      <c r="E14" s="799"/>
      <c r="F14" s="799"/>
      <c r="G14" s="799"/>
      <c r="H14" s="799"/>
      <c r="I14" s="799"/>
      <c r="J14" s="799"/>
      <c r="K14" s="815">
        <f t="shared" si="1"/>
        <v>0</v>
      </c>
      <c r="L14" s="146"/>
      <c r="M14" s="142"/>
      <c r="N14" s="142"/>
      <c r="O14" s="142"/>
      <c r="P14" s="142"/>
      <c r="Q14" s="142"/>
      <c r="R14" s="142"/>
      <c r="S14" s="142"/>
      <c r="T14" s="142"/>
      <c r="U14" s="142"/>
      <c r="V14" s="142"/>
      <c r="W14" s="142"/>
      <c r="X14" s="142"/>
      <c r="Y14" s="142"/>
      <c r="Z14" s="142"/>
      <c r="AA14" s="142"/>
      <c r="AB14" s="142"/>
      <c r="AC14" s="142"/>
      <c r="AD14" s="142"/>
      <c r="AE14" s="142"/>
      <c r="AF14" s="142"/>
      <c r="AG14" s="142"/>
      <c r="AH14" s="142"/>
      <c r="AI14" s="142"/>
      <c r="AJ14" s="142"/>
      <c r="AK14" s="142"/>
      <c r="AL14" s="142"/>
      <c r="AM14" s="142"/>
      <c r="AN14" s="142"/>
      <c r="AO14" s="142"/>
      <c r="AP14" s="142"/>
    </row>
    <row r="15" spans="1:51" ht="10.5" customHeight="1" x14ac:dyDescent="0.2">
      <c r="A15" s="147"/>
      <c r="B15" s="149"/>
      <c r="C15" s="149"/>
      <c r="D15" s="847"/>
      <c r="E15" s="848"/>
      <c r="F15" s="848"/>
      <c r="G15" s="848"/>
      <c r="H15" s="848"/>
      <c r="I15" s="848"/>
      <c r="J15" s="848"/>
      <c r="K15" s="848"/>
      <c r="L15" s="142"/>
      <c r="M15" s="142"/>
      <c r="N15" s="142"/>
      <c r="O15" s="142"/>
      <c r="P15" s="142"/>
      <c r="Q15" s="142"/>
      <c r="R15" s="142"/>
      <c r="S15" s="142"/>
      <c r="T15" s="142"/>
      <c r="U15" s="142"/>
      <c r="V15" s="142"/>
      <c r="W15" s="142"/>
      <c r="X15" s="142"/>
      <c r="Y15" s="142"/>
      <c r="Z15" s="142"/>
      <c r="AA15" s="142"/>
      <c r="AB15" s="142"/>
      <c r="AC15" s="142"/>
      <c r="AD15" s="142"/>
      <c r="AE15" s="142"/>
      <c r="AF15" s="142"/>
      <c r="AG15" s="142"/>
      <c r="AH15" s="142"/>
      <c r="AI15" s="142"/>
      <c r="AJ15" s="142"/>
      <c r="AK15" s="142"/>
      <c r="AL15" s="142"/>
      <c r="AM15" s="142"/>
      <c r="AN15" s="142"/>
      <c r="AO15" s="142"/>
      <c r="AP15" s="142"/>
    </row>
    <row r="16" spans="1:51" ht="12" x14ac:dyDescent="0.2">
      <c r="A16" s="119" t="s">
        <v>750</v>
      </c>
      <c r="B16" s="39" t="s">
        <v>1028</v>
      </c>
      <c r="C16" s="39" t="s">
        <v>1024</v>
      </c>
      <c r="D16" s="799"/>
      <c r="E16" s="799"/>
      <c r="F16" s="799"/>
      <c r="G16" s="799"/>
      <c r="H16" s="799"/>
      <c r="I16" s="799"/>
      <c r="J16" s="799"/>
      <c r="K16" s="815">
        <f t="shared" ref="K16:K18" si="2">SUM(D16:J16)</f>
        <v>0</v>
      </c>
      <c r="L16" s="142"/>
      <c r="M16" s="142"/>
      <c r="N16" s="142"/>
      <c r="O16" s="142"/>
      <c r="P16" s="142"/>
      <c r="Q16" s="142"/>
      <c r="R16" s="142"/>
      <c r="S16" s="142"/>
      <c r="T16" s="142"/>
      <c r="U16" s="142"/>
      <c r="V16" s="142"/>
      <c r="W16" s="142"/>
      <c r="X16" s="142"/>
      <c r="Y16" s="142"/>
      <c r="Z16" s="142"/>
      <c r="AA16" s="142"/>
      <c r="AB16" s="142"/>
      <c r="AC16" s="142"/>
      <c r="AD16" s="142"/>
      <c r="AE16" s="142"/>
      <c r="AF16" s="142"/>
      <c r="AG16" s="142"/>
      <c r="AH16" s="142"/>
      <c r="AI16" s="142"/>
      <c r="AJ16" s="142"/>
      <c r="AK16" s="142"/>
      <c r="AL16" s="142"/>
      <c r="AM16" s="142"/>
      <c r="AN16" s="142"/>
      <c r="AO16" s="142"/>
      <c r="AP16" s="142"/>
    </row>
    <row r="17" spans="1:42" ht="33" customHeight="1" x14ac:dyDescent="0.2">
      <c r="A17" s="39"/>
      <c r="B17" s="39"/>
      <c r="C17" s="39" t="s">
        <v>1025</v>
      </c>
      <c r="D17" s="799"/>
      <c r="E17" s="799"/>
      <c r="F17" s="799"/>
      <c r="G17" s="799"/>
      <c r="H17" s="799"/>
      <c r="I17" s="799"/>
      <c r="J17" s="799"/>
      <c r="K17" s="815">
        <f t="shared" si="2"/>
        <v>0</v>
      </c>
      <c r="L17" s="142"/>
      <c r="M17" s="142"/>
      <c r="N17" s="142"/>
      <c r="O17" s="142"/>
      <c r="P17" s="142"/>
      <c r="Q17" s="142"/>
      <c r="R17" s="142"/>
      <c r="S17" s="142"/>
      <c r="T17" s="142"/>
      <c r="U17" s="142"/>
      <c r="V17" s="142"/>
      <c r="W17" s="142"/>
      <c r="X17" s="142"/>
      <c r="Y17" s="142"/>
      <c r="Z17" s="142"/>
      <c r="AA17" s="142"/>
      <c r="AB17" s="142"/>
      <c r="AC17" s="142"/>
      <c r="AD17" s="142"/>
      <c r="AE17" s="142"/>
      <c r="AF17" s="142"/>
      <c r="AG17" s="142"/>
      <c r="AH17" s="142"/>
      <c r="AI17" s="142"/>
      <c r="AJ17" s="142"/>
      <c r="AK17" s="142"/>
      <c r="AL17" s="142"/>
      <c r="AM17" s="142"/>
      <c r="AN17" s="142"/>
      <c r="AO17" s="142"/>
      <c r="AP17" s="142"/>
    </row>
    <row r="18" spans="1:42" ht="10.5" customHeight="1" x14ac:dyDescent="0.2">
      <c r="A18" s="119"/>
      <c r="B18" s="39"/>
      <c r="C18" s="39" t="s">
        <v>1026</v>
      </c>
      <c r="D18" s="799"/>
      <c r="E18" s="799"/>
      <c r="F18" s="799"/>
      <c r="G18" s="799"/>
      <c r="H18" s="799"/>
      <c r="I18" s="799"/>
      <c r="J18" s="799"/>
      <c r="K18" s="815">
        <f t="shared" si="2"/>
        <v>0</v>
      </c>
      <c r="L18" s="146"/>
      <c r="M18" s="142"/>
      <c r="N18" s="142"/>
      <c r="O18" s="142"/>
      <c r="P18" s="142"/>
      <c r="Q18" s="142"/>
      <c r="R18" s="142"/>
      <c r="S18" s="142"/>
      <c r="T18" s="142"/>
      <c r="U18" s="142"/>
      <c r="V18" s="142"/>
      <c r="W18" s="142"/>
      <c r="X18" s="142"/>
      <c r="Y18" s="142"/>
      <c r="Z18" s="142"/>
      <c r="AA18" s="142"/>
      <c r="AB18" s="142"/>
      <c r="AC18" s="142"/>
      <c r="AD18" s="142"/>
      <c r="AE18" s="142"/>
      <c r="AF18" s="142"/>
      <c r="AG18" s="142"/>
      <c r="AH18" s="142"/>
      <c r="AI18" s="142"/>
      <c r="AJ18" s="142"/>
      <c r="AK18" s="142"/>
      <c r="AL18" s="142"/>
      <c r="AM18" s="142"/>
      <c r="AN18" s="142"/>
      <c r="AO18" s="142"/>
      <c r="AP18" s="142"/>
    </row>
    <row r="19" spans="1:42" ht="10.5" customHeight="1" x14ac:dyDescent="0.2">
      <c r="A19" s="147"/>
      <c r="B19" s="150"/>
      <c r="C19" s="150"/>
      <c r="D19" s="849"/>
      <c r="E19" s="850"/>
      <c r="F19" s="850"/>
      <c r="G19" s="850"/>
      <c r="H19" s="850"/>
      <c r="I19" s="850"/>
      <c r="J19" s="850"/>
      <c r="K19" s="850"/>
      <c r="L19" s="142"/>
      <c r="M19" s="142"/>
      <c r="N19" s="142"/>
      <c r="O19" s="142"/>
      <c r="P19" s="142"/>
      <c r="Q19" s="142"/>
      <c r="R19" s="142"/>
      <c r="S19" s="142"/>
      <c r="T19" s="142"/>
      <c r="U19" s="142"/>
      <c r="V19" s="142"/>
      <c r="W19" s="142"/>
      <c r="X19" s="142"/>
      <c r="Y19" s="142"/>
      <c r="Z19" s="142"/>
      <c r="AA19" s="142"/>
      <c r="AB19" s="142"/>
      <c r="AC19" s="142"/>
      <c r="AD19" s="142"/>
      <c r="AE19" s="142"/>
      <c r="AF19" s="142"/>
      <c r="AG19" s="142"/>
      <c r="AH19" s="142"/>
      <c r="AI19" s="142"/>
      <c r="AJ19" s="142"/>
      <c r="AK19" s="142"/>
      <c r="AL19" s="142"/>
      <c r="AM19" s="142"/>
      <c r="AN19" s="142"/>
      <c r="AO19" s="142"/>
      <c r="AP19" s="142"/>
    </row>
    <row r="20" spans="1:42" ht="10.5" customHeight="1" x14ac:dyDescent="0.2">
      <c r="A20" s="119" t="s">
        <v>752</v>
      </c>
      <c r="B20" s="39" t="s">
        <v>1029</v>
      </c>
      <c r="C20" s="39" t="s">
        <v>1024</v>
      </c>
      <c r="D20" s="799"/>
      <c r="E20" s="799"/>
      <c r="F20" s="799"/>
      <c r="G20" s="799"/>
      <c r="H20" s="799"/>
      <c r="I20" s="799"/>
      <c r="J20" s="799"/>
      <c r="K20" s="815">
        <f t="shared" ref="K20:K22" si="3">SUM(D20:J20)</f>
        <v>0</v>
      </c>
      <c r="L20" s="146"/>
      <c r="M20" s="142"/>
      <c r="N20" s="142"/>
      <c r="O20" s="142"/>
      <c r="P20" s="142"/>
      <c r="Q20" s="142"/>
      <c r="R20" s="142"/>
      <c r="S20" s="142"/>
      <c r="T20" s="142"/>
      <c r="U20" s="142"/>
      <c r="V20" s="142"/>
      <c r="W20" s="142"/>
      <c r="X20" s="142"/>
      <c r="Y20" s="142"/>
      <c r="Z20" s="142"/>
      <c r="AA20" s="142"/>
      <c r="AB20" s="142"/>
      <c r="AC20" s="142"/>
      <c r="AD20" s="142"/>
      <c r="AE20" s="142"/>
      <c r="AF20" s="142"/>
      <c r="AG20" s="142"/>
      <c r="AH20" s="142"/>
      <c r="AI20" s="142"/>
      <c r="AJ20" s="142"/>
      <c r="AK20" s="142"/>
      <c r="AL20" s="142"/>
      <c r="AM20" s="142"/>
      <c r="AN20" s="142"/>
      <c r="AO20" s="142"/>
      <c r="AP20" s="142"/>
    </row>
    <row r="21" spans="1:42" ht="10.5" customHeight="1" x14ac:dyDescent="0.2">
      <c r="A21" s="119"/>
      <c r="B21" s="39"/>
      <c r="C21" s="39" t="s">
        <v>1025</v>
      </c>
      <c r="D21" s="799"/>
      <c r="E21" s="799"/>
      <c r="F21" s="799"/>
      <c r="G21" s="799"/>
      <c r="H21" s="799"/>
      <c r="I21" s="799"/>
      <c r="J21" s="799"/>
      <c r="K21" s="815">
        <f t="shared" si="3"/>
        <v>0</v>
      </c>
      <c r="L21" s="146"/>
      <c r="M21" s="142"/>
      <c r="N21" s="142"/>
      <c r="O21" s="142"/>
      <c r="P21" s="142"/>
      <c r="Q21" s="142"/>
      <c r="R21" s="142"/>
      <c r="S21" s="142"/>
      <c r="T21" s="142"/>
      <c r="U21" s="142"/>
      <c r="V21" s="142"/>
      <c r="W21" s="142"/>
      <c r="X21" s="142"/>
      <c r="Y21" s="142"/>
      <c r="Z21" s="142"/>
      <c r="AA21" s="142"/>
      <c r="AB21" s="142"/>
      <c r="AC21" s="142"/>
      <c r="AD21" s="142"/>
      <c r="AE21" s="142"/>
      <c r="AF21" s="142"/>
      <c r="AG21" s="142"/>
      <c r="AH21" s="142"/>
      <c r="AI21" s="142"/>
      <c r="AJ21" s="142"/>
      <c r="AK21" s="142"/>
      <c r="AL21" s="142"/>
      <c r="AM21" s="142"/>
      <c r="AN21" s="142"/>
      <c r="AO21" s="142"/>
      <c r="AP21" s="142"/>
    </row>
    <row r="22" spans="1:42" ht="10.5" customHeight="1" x14ac:dyDescent="0.2">
      <c r="A22" s="119"/>
      <c r="B22" s="39"/>
      <c r="C22" s="39" t="s">
        <v>1026</v>
      </c>
      <c r="D22" s="799"/>
      <c r="E22" s="799"/>
      <c r="F22" s="799"/>
      <c r="G22" s="799"/>
      <c r="H22" s="799"/>
      <c r="I22" s="799"/>
      <c r="J22" s="799"/>
      <c r="K22" s="815">
        <f t="shared" si="3"/>
        <v>0</v>
      </c>
      <c r="L22" s="142"/>
      <c r="M22" s="142"/>
      <c r="N22" s="142"/>
      <c r="O22" s="142"/>
      <c r="P22" s="142"/>
      <c r="Q22" s="142"/>
      <c r="R22" s="142"/>
      <c r="S22" s="142"/>
      <c r="T22" s="142"/>
      <c r="U22" s="142"/>
      <c r="V22" s="142"/>
      <c r="W22" s="142"/>
      <c r="X22" s="142"/>
      <c r="Y22" s="142"/>
      <c r="Z22" s="142"/>
      <c r="AA22" s="142"/>
      <c r="AB22" s="142"/>
      <c r="AC22" s="142"/>
      <c r="AD22" s="142"/>
      <c r="AE22" s="142"/>
      <c r="AF22" s="142"/>
      <c r="AG22" s="142"/>
      <c r="AH22" s="142"/>
      <c r="AI22" s="142"/>
      <c r="AJ22" s="142"/>
      <c r="AK22" s="142"/>
      <c r="AL22" s="142"/>
      <c r="AM22" s="142"/>
      <c r="AN22" s="142"/>
      <c r="AO22" s="142"/>
      <c r="AP22" s="142"/>
    </row>
    <row r="23" spans="1:42" ht="10.5" customHeight="1" x14ac:dyDescent="0.2">
      <c r="A23" s="152"/>
      <c r="B23" s="149"/>
      <c r="C23" s="149"/>
      <c r="D23" s="849"/>
      <c r="E23" s="850"/>
      <c r="F23" s="850"/>
      <c r="G23" s="850"/>
      <c r="H23" s="850"/>
      <c r="I23" s="850"/>
      <c r="J23" s="850"/>
      <c r="K23" s="850"/>
      <c r="L23" s="142"/>
      <c r="M23" s="142"/>
      <c r="N23" s="142"/>
      <c r="O23" s="142"/>
      <c r="P23" s="142"/>
      <c r="Q23" s="142"/>
      <c r="R23" s="142"/>
      <c r="S23" s="142"/>
      <c r="T23" s="142"/>
      <c r="U23" s="142"/>
      <c r="V23" s="142"/>
      <c r="W23" s="142"/>
      <c r="X23" s="142"/>
      <c r="Y23" s="142"/>
      <c r="Z23" s="142"/>
      <c r="AA23" s="142"/>
      <c r="AB23" s="142"/>
      <c r="AC23" s="142"/>
      <c r="AD23" s="142"/>
      <c r="AE23" s="142"/>
      <c r="AF23" s="142"/>
      <c r="AG23" s="142"/>
      <c r="AH23" s="142"/>
      <c r="AI23" s="142"/>
      <c r="AJ23" s="142"/>
      <c r="AK23" s="142"/>
      <c r="AL23" s="142"/>
      <c r="AM23" s="142"/>
      <c r="AN23" s="142"/>
      <c r="AO23" s="142"/>
      <c r="AP23" s="142"/>
    </row>
    <row r="24" spans="1:42" ht="10.5" customHeight="1" x14ac:dyDescent="0.2">
      <c r="A24" s="119" t="s">
        <v>754</v>
      </c>
      <c r="B24" s="39" t="s">
        <v>1030</v>
      </c>
      <c r="C24" s="39" t="s">
        <v>1024</v>
      </c>
      <c r="D24" s="799"/>
      <c r="E24" s="799"/>
      <c r="F24" s="799"/>
      <c r="G24" s="799"/>
      <c r="H24" s="799"/>
      <c r="I24" s="799"/>
      <c r="J24" s="799"/>
      <c r="K24" s="815">
        <f t="shared" ref="K24:K26" si="4">SUM(D24:J24)</f>
        <v>0</v>
      </c>
      <c r="L24" s="142"/>
      <c r="M24" s="142"/>
      <c r="N24" s="142"/>
      <c r="O24" s="142"/>
      <c r="P24" s="142"/>
      <c r="Q24" s="142"/>
      <c r="R24" s="142"/>
      <c r="S24" s="142"/>
      <c r="T24" s="142"/>
      <c r="U24" s="142"/>
      <c r="V24" s="142"/>
      <c r="W24" s="142"/>
      <c r="X24" s="142"/>
      <c r="Y24" s="142"/>
      <c r="Z24" s="142"/>
      <c r="AA24" s="142"/>
      <c r="AB24" s="142"/>
      <c r="AC24" s="142"/>
      <c r="AD24" s="142"/>
      <c r="AE24" s="142"/>
      <c r="AF24" s="142"/>
      <c r="AG24" s="142"/>
      <c r="AH24" s="142"/>
      <c r="AI24" s="142"/>
      <c r="AJ24" s="142"/>
      <c r="AK24" s="142"/>
      <c r="AL24" s="142"/>
      <c r="AM24" s="142"/>
      <c r="AN24" s="142"/>
      <c r="AO24" s="142"/>
      <c r="AP24" s="142"/>
    </row>
    <row r="25" spans="1:42" ht="10.5" customHeight="1" x14ac:dyDescent="0.2">
      <c r="A25" s="119"/>
      <c r="B25" s="39"/>
      <c r="C25" s="39" t="s">
        <v>1025</v>
      </c>
      <c r="D25" s="799"/>
      <c r="E25" s="799"/>
      <c r="F25" s="799"/>
      <c r="G25" s="799"/>
      <c r="H25" s="799"/>
      <c r="I25" s="799"/>
      <c r="J25" s="799"/>
      <c r="K25" s="815">
        <f t="shared" si="4"/>
        <v>0</v>
      </c>
      <c r="L25" s="142"/>
      <c r="M25" s="142"/>
      <c r="N25" s="142"/>
      <c r="O25" s="142"/>
      <c r="P25" s="142"/>
      <c r="Q25" s="142"/>
      <c r="R25" s="142"/>
      <c r="S25" s="142"/>
      <c r="T25" s="142"/>
      <c r="U25" s="142"/>
      <c r="V25" s="142"/>
      <c r="W25" s="142"/>
      <c r="X25" s="142"/>
      <c r="Y25" s="142"/>
      <c r="Z25" s="142"/>
      <c r="AA25" s="142"/>
      <c r="AB25" s="142"/>
      <c r="AC25" s="142"/>
      <c r="AD25" s="142"/>
      <c r="AE25" s="142"/>
      <c r="AF25" s="142"/>
      <c r="AG25" s="142"/>
      <c r="AH25" s="142"/>
      <c r="AI25" s="142"/>
      <c r="AJ25" s="142"/>
      <c r="AK25" s="142"/>
      <c r="AL25" s="142"/>
      <c r="AM25" s="142"/>
      <c r="AN25" s="142"/>
      <c r="AO25" s="142"/>
      <c r="AP25" s="142"/>
    </row>
    <row r="26" spans="1:42" ht="10.5" customHeight="1" x14ac:dyDescent="0.2">
      <c r="A26" s="119"/>
      <c r="B26" s="39"/>
      <c r="C26" s="39" t="s">
        <v>1026</v>
      </c>
      <c r="D26" s="799"/>
      <c r="E26" s="799"/>
      <c r="F26" s="799"/>
      <c r="G26" s="799"/>
      <c r="H26" s="799"/>
      <c r="I26" s="799"/>
      <c r="J26" s="799"/>
      <c r="K26" s="815">
        <f t="shared" si="4"/>
        <v>0</v>
      </c>
      <c r="L26" s="142"/>
      <c r="M26" s="142"/>
      <c r="N26" s="142"/>
      <c r="O26" s="142"/>
      <c r="P26" s="142"/>
      <c r="Q26" s="142"/>
      <c r="R26" s="142"/>
      <c r="S26" s="142"/>
      <c r="T26" s="142"/>
      <c r="U26" s="142"/>
      <c r="V26" s="142"/>
      <c r="W26" s="142"/>
      <c r="X26" s="142"/>
      <c r="Y26" s="142"/>
      <c r="Z26" s="142"/>
      <c r="AA26" s="142"/>
      <c r="AB26" s="142"/>
      <c r="AC26" s="142"/>
      <c r="AD26" s="142"/>
      <c r="AE26" s="142"/>
      <c r="AF26" s="142"/>
      <c r="AG26" s="142"/>
      <c r="AH26" s="142"/>
      <c r="AI26" s="142"/>
      <c r="AJ26" s="142"/>
      <c r="AK26" s="142"/>
      <c r="AL26" s="142"/>
      <c r="AM26" s="142"/>
      <c r="AN26" s="142"/>
      <c r="AO26" s="142"/>
      <c r="AP26" s="142"/>
    </row>
    <row r="27" spans="1:42" ht="10.5" customHeight="1" x14ac:dyDescent="0.2">
      <c r="A27" s="153"/>
      <c r="B27" s="154"/>
      <c r="C27" s="154"/>
      <c r="D27" s="849"/>
      <c r="E27" s="850"/>
      <c r="F27" s="850"/>
      <c r="G27" s="850"/>
      <c r="H27" s="850"/>
      <c r="I27" s="850"/>
      <c r="J27" s="850"/>
      <c r="K27" s="850"/>
      <c r="L27" s="142"/>
      <c r="M27" s="142"/>
      <c r="N27" s="142"/>
      <c r="O27" s="142"/>
      <c r="P27" s="142"/>
      <c r="Q27" s="142"/>
      <c r="R27" s="142"/>
      <c r="S27" s="142"/>
      <c r="T27" s="142"/>
      <c r="U27" s="142"/>
      <c r="V27" s="142"/>
      <c r="W27" s="142"/>
      <c r="X27" s="142"/>
      <c r="Y27" s="142"/>
      <c r="Z27" s="142"/>
      <c r="AA27" s="142"/>
      <c r="AB27" s="142"/>
      <c r="AC27" s="142"/>
      <c r="AD27" s="142"/>
      <c r="AE27" s="142"/>
      <c r="AF27" s="142"/>
      <c r="AG27" s="142"/>
      <c r="AH27" s="142"/>
      <c r="AI27" s="142"/>
      <c r="AJ27" s="142"/>
      <c r="AK27" s="142"/>
      <c r="AL27" s="142"/>
      <c r="AM27" s="142"/>
      <c r="AN27" s="142"/>
      <c r="AO27" s="142"/>
      <c r="AP27" s="142"/>
    </row>
    <row r="28" spans="1:42" ht="10.5" customHeight="1" x14ac:dyDescent="0.2">
      <c r="A28" s="1119" t="s">
        <v>1031</v>
      </c>
      <c r="B28" s="1120"/>
      <c r="C28" s="48" t="s">
        <v>1024</v>
      </c>
      <c r="D28" s="815">
        <f>D8+D12+D16+D20+D24</f>
        <v>0</v>
      </c>
      <c r="E28" s="815">
        <f t="shared" ref="E28:J28" si="5">E8+E12+E16+E20+E24</f>
        <v>0</v>
      </c>
      <c r="F28" s="815">
        <f t="shared" si="5"/>
        <v>0</v>
      </c>
      <c r="G28" s="815">
        <f t="shared" si="5"/>
        <v>0</v>
      </c>
      <c r="H28" s="815">
        <f t="shared" si="5"/>
        <v>0</v>
      </c>
      <c r="I28" s="815">
        <f t="shared" si="5"/>
        <v>0</v>
      </c>
      <c r="J28" s="815">
        <f t="shared" si="5"/>
        <v>0</v>
      </c>
      <c r="K28" s="815">
        <f>K8+K12+K16+K20+K24</f>
        <v>0</v>
      </c>
      <c r="L28" s="142"/>
      <c r="M28" s="142"/>
      <c r="N28" s="142"/>
      <c r="O28" s="142"/>
      <c r="P28" s="142"/>
      <c r="Q28" s="142"/>
      <c r="R28" s="142"/>
      <c r="S28" s="142"/>
      <c r="T28" s="142"/>
      <c r="U28" s="142"/>
      <c r="V28" s="142"/>
      <c r="W28" s="142"/>
      <c r="X28" s="142"/>
      <c r="Y28" s="142"/>
      <c r="Z28" s="142"/>
      <c r="AA28" s="142"/>
      <c r="AB28" s="142"/>
      <c r="AC28" s="142"/>
      <c r="AD28" s="142"/>
      <c r="AE28" s="142"/>
      <c r="AF28" s="142"/>
      <c r="AG28" s="142"/>
      <c r="AH28" s="142"/>
      <c r="AI28" s="142"/>
      <c r="AJ28" s="142"/>
      <c r="AK28" s="142"/>
      <c r="AL28" s="142"/>
      <c r="AM28" s="142"/>
      <c r="AN28" s="142"/>
      <c r="AO28" s="142"/>
      <c r="AP28" s="142"/>
    </row>
    <row r="29" spans="1:42" ht="10.5" customHeight="1" x14ac:dyDescent="0.2">
      <c r="A29" s="1121"/>
      <c r="B29" s="1122"/>
      <c r="C29" s="48" t="s">
        <v>1025</v>
      </c>
      <c r="D29" s="815">
        <f>D9+D13+D17+D21+D25</f>
        <v>0</v>
      </c>
      <c r="E29" s="815">
        <f t="shared" ref="E29:K30" si="6">E9+E13+E17+E21+E25</f>
        <v>0</v>
      </c>
      <c r="F29" s="815">
        <f t="shared" si="6"/>
        <v>0</v>
      </c>
      <c r="G29" s="815">
        <f t="shared" si="6"/>
        <v>0</v>
      </c>
      <c r="H29" s="815">
        <f t="shared" si="6"/>
        <v>0</v>
      </c>
      <c r="I29" s="815">
        <f t="shared" si="6"/>
        <v>0</v>
      </c>
      <c r="J29" s="815">
        <f t="shared" si="6"/>
        <v>0</v>
      </c>
      <c r="K29" s="815">
        <f t="shared" si="6"/>
        <v>0</v>
      </c>
      <c r="L29" s="142"/>
      <c r="M29" s="142"/>
      <c r="N29" s="142"/>
      <c r="O29" s="142"/>
      <c r="P29" s="142"/>
      <c r="Q29" s="142"/>
      <c r="R29" s="142"/>
      <c r="S29" s="142"/>
      <c r="T29" s="142"/>
      <c r="U29" s="142"/>
      <c r="V29" s="142"/>
      <c r="W29" s="142"/>
      <c r="X29" s="142"/>
      <c r="Y29" s="142"/>
      <c r="Z29" s="142"/>
      <c r="AA29" s="142"/>
      <c r="AB29" s="142"/>
      <c r="AC29" s="142"/>
      <c r="AD29" s="142"/>
      <c r="AE29" s="142"/>
      <c r="AF29" s="142"/>
      <c r="AG29" s="142"/>
      <c r="AH29" s="142"/>
      <c r="AI29" s="142"/>
      <c r="AJ29" s="142"/>
      <c r="AK29" s="142"/>
      <c r="AL29" s="142"/>
      <c r="AM29" s="142"/>
      <c r="AN29" s="142"/>
      <c r="AO29" s="142"/>
      <c r="AP29" s="142"/>
    </row>
    <row r="30" spans="1:42" ht="10.5" customHeight="1" x14ac:dyDescent="0.2">
      <c r="A30" s="1123"/>
      <c r="B30" s="1124"/>
      <c r="C30" s="48" t="s">
        <v>1026</v>
      </c>
      <c r="D30" s="815">
        <f>D10+D14+D18+D22+D26</f>
        <v>0</v>
      </c>
      <c r="E30" s="815">
        <f t="shared" si="6"/>
        <v>0</v>
      </c>
      <c r="F30" s="815">
        <f t="shared" si="6"/>
        <v>0</v>
      </c>
      <c r="G30" s="815">
        <f t="shared" si="6"/>
        <v>0</v>
      </c>
      <c r="H30" s="815">
        <f t="shared" si="6"/>
        <v>0</v>
      </c>
      <c r="I30" s="815">
        <f t="shared" si="6"/>
        <v>0</v>
      </c>
      <c r="J30" s="815">
        <f t="shared" si="6"/>
        <v>0</v>
      </c>
      <c r="K30" s="815">
        <f t="shared" si="6"/>
        <v>0</v>
      </c>
      <c r="L30" s="142"/>
      <c r="M30" s="142"/>
      <c r="N30" s="142"/>
      <c r="O30" s="142"/>
      <c r="P30" s="142"/>
      <c r="Q30" s="142"/>
      <c r="R30" s="142"/>
      <c r="S30" s="142"/>
      <c r="T30" s="142"/>
      <c r="U30" s="142"/>
      <c r="V30" s="142"/>
      <c r="W30" s="142"/>
      <c r="X30" s="142"/>
      <c r="Y30" s="142"/>
      <c r="Z30" s="142"/>
      <c r="AA30" s="142"/>
      <c r="AB30" s="142"/>
      <c r="AC30" s="142"/>
      <c r="AD30" s="142"/>
      <c r="AE30" s="142"/>
      <c r="AF30" s="142"/>
      <c r="AG30" s="142"/>
      <c r="AH30" s="142"/>
      <c r="AI30" s="142"/>
      <c r="AJ30" s="142"/>
      <c r="AK30" s="142"/>
      <c r="AL30" s="142"/>
      <c r="AM30" s="142"/>
      <c r="AN30" s="142"/>
      <c r="AO30" s="142"/>
      <c r="AP30" s="142"/>
    </row>
    <row r="31" spans="1:42" ht="12.75" x14ac:dyDescent="0.2">
      <c r="A31" s="152"/>
      <c r="B31" s="155"/>
      <c r="C31" s="155"/>
      <c r="D31" s="661"/>
      <c r="E31" s="661"/>
      <c r="F31" s="661"/>
      <c r="G31" s="661"/>
      <c r="H31" s="661"/>
      <c r="I31" s="661"/>
      <c r="J31" s="661"/>
      <c r="K31" s="661"/>
      <c r="L31" s="142"/>
      <c r="M31" s="142"/>
      <c r="N31" s="142"/>
      <c r="O31" s="142"/>
      <c r="P31" s="142"/>
      <c r="Q31" s="142"/>
      <c r="R31" s="142"/>
      <c r="S31" s="142"/>
      <c r="T31" s="142"/>
      <c r="U31" s="142"/>
      <c r="V31" s="142"/>
      <c r="W31" s="142"/>
      <c r="X31" s="142"/>
      <c r="Y31" s="142"/>
      <c r="Z31" s="142"/>
      <c r="AA31" s="142"/>
      <c r="AB31" s="142"/>
      <c r="AC31" s="142"/>
      <c r="AD31" s="142"/>
      <c r="AE31" s="142"/>
      <c r="AF31" s="142"/>
      <c r="AG31" s="142"/>
      <c r="AH31" s="142"/>
      <c r="AI31" s="142"/>
      <c r="AJ31" s="142"/>
      <c r="AK31" s="142"/>
      <c r="AL31" s="142"/>
      <c r="AM31" s="142"/>
      <c r="AN31" s="142"/>
      <c r="AO31" s="142"/>
      <c r="AP31" s="142"/>
    </row>
    <row r="32" spans="1:42" ht="10.5" customHeight="1" x14ac:dyDescent="0.2">
      <c r="A32" s="156"/>
      <c r="B32" s="157" t="s">
        <v>1032</v>
      </c>
      <c r="C32" s="144"/>
      <c r="D32" s="662"/>
      <c r="E32" s="662"/>
      <c r="F32" s="662"/>
      <c r="G32" s="662"/>
      <c r="H32" s="662"/>
      <c r="I32" s="662"/>
      <c r="J32" s="662"/>
      <c r="K32" s="662"/>
      <c r="L32" s="142"/>
      <c r="M32" s="142"/>
      <c r="N32" s="142"/>
      <c r="O32" s="142"/>
      <c r="P32" s="142"/>
      <c r="Q32" s="142"/>
      <c r="R32" s="142"/>
      <c r="S32" s="142"/>
      <c r="T32" s="142"/>
      <c r="U32" s="142"/>
      <c r="V32" s="142"/>
      <c r="W32" s="142"/>
      <c r="X32" s="142"/>
      <c r="Y32" s="142"/>
      <c r="Z32" s="142"/>
      <c r="AA32" s="142"/>
      <c r="AB32" s="142"/>
      <c r="AC32" s="142"/>
      <c r="AD32" s="142"/>
      <c r="AE32" s="142"/>
      <c r="AF32" s="142"/>
      <c r="AG32" s="142"/>
      <c r="AH32" s="142"/>
      <c r="AI32" s="142"/>
      <c r="AJ32" s="142"/>
      <c r="AK32" s="142"/>
      <c r="AL32" s="142"/>
      <c r="AM32" s="142"/>
      <c r="AN32" s="142"/>
      <c r="AO32" s="142"/>
      <c r="AP32" s="142"/>
    </row>
    <row r="33" spans="1:42" ht="10.5" customHeight="1" x14ac:dyDescent="0.2">
      <c r="A33" s="119" t="s">
        <v>746</v>
      </c>
      <c r="B33" s="39" t="s">
        <v>1023</v>
      </c>
      <c r="C33" s="39" t="s">
        <v>1024</v>
      </c>
      <c r="D33" s="799"/>
      <c r="E33" s="799"/>
      <c r="F33" s="799"/>
      <c r="G33" s="799"/>
      <c r="H33" s="799"/>
      <c r="I33" s="799"/>
      <c r="J33" s="799"/>
      <c r="K33" s="815">
        <f t="shared" ref="K33:K35" si="7">SUM(D33:J33)</f>
        <v>0</v>
      </c>
      <c r="L33" s="142"/>
      <c r="M33" s="142"/>
      <c r="N33" s="142"/>
      <c r="O33" s="142"/>
      <c r="P33" s="142"/>
      <c r="Q33" s="142"/>
      <c r="R33" s="142"/>
      <c r="S33" s="142"/>
      <c r="T33" s="142"/>
      <c r="U33" s="142"/>
      <c r="V33" s="142"/>
      <c r="W33" s="142"/>
      <c r="X33" s="142"/>
      <c r="Y33" s="142"/>
      <c r="Z33" s="142"/>
      <c r="AA33" s="142"/>
      <c r="AB33" s="142"/>
      <c r="AC33" s="142"/>
      <c r="AD33" s="142"/>
      <c r="AE33" s="142"/>
      <c r="AF33" s="142"/>
      <c r="AG33" s="142"/>
      <c r="AH33" s="142"/>
      <c r="AI33" s="142"/>
      <c r="AJ33" s="142"/>
      <c r="AK33" s="142"/>
      <c r="AL33" s="142"/>
      <c r="AM33" s="142"/>
      <c r="AN33" s="142"/>
      <c r="AO33" s="142"/>
      <c r="AP33" s="142"/>
    </row>
    <row r="34" spans="1:42" ht="10.5" customHeight="1" x14ac:dyDescent="0.2">
      <c r="A34" s="119"/>
      <c r="B34" s="39"/>
      <c r="C34" s="39" t="s">
        <v>1025</v>
      </c>
      <c r="D34" s="799"/>
      <c r="E34" s="799"/>
      <c r="F34" s="799"/>
      <c r="G34" s="799"/>
      <c r="H34" s="799"/>
      <c r="I34" s="799"/>
      <c r="J34" s="799"/>
      <c r="K34" s="815">
        <f t="shared" si="7"/>
        <v>0</v>
      </c>
      <c r="L34" s="142"/>
      <c r="M34" s="142"/>
      <c r="N34" s="142"/>
      <c r="O34" s="142"/>
      <c r="P34" s="142"/>
      <c r="Q34" s="142"/>
      <c r="R34" s="142"/>
      <c r="S34" s="142"/>
      <c r="T34" s="142"/>
      <c r="U34" s="142"/>
      <c r="V34" s="142"/>
      <c r="W34" s="142"/>
      <c r="X34" s="142"/>
      <c r="Y34" s="142"/>
      <c r="Z34" s="142"/>
      <c r="AA34" s="142"/>
      <c r="AB34" s="142"/>
      <c r="AC34" s="142"/>
      <c r="AD34" s="142"/>
      <c r="AE34" s="142"/>
      <c r="AF34" s="142"/>
      <c r="AG34" s="142"/>
      <c r="AH34" s="142"/>
      <c r="AI34" s="142"/>
      <c r="AJ34" s="142"/>
      <c r="AK34" s="142"/>
      <c r="AL34" s="142"/>
      <c r="AM34" s="142"/>
      <c r="AN34" s="142"/>
      <c r="AO34" s="142"/>
      <c r="AP34" s="142"/>
    </row>
    <row r="35" spans="1:42" ht="10.5" customHeight="1" x14ac:dyDescent="0.2">
      <c r="A35" s="119"/>
      <c r="B35" s="39"/>
      <c r="C35" s="39" t="s">
        <v>1026</v>
      </c>
      <c r="D35" s="799"/>
      <c r="E35" s="799"/>
      <c r="F35" s="799"/>
      <c r="G35" s="799"/>
      <c r="H35" s="799"/>
      <c r="I35" s="799"/>
      <c r="J35" s="799"/>
      <c r="K35" s="815">
        <f t="shared" si="7"/>
        <v>0</v>
      </c>
      <c r="L35" s="142"/>
      <c r="M35" s="142"/>
      <c r="N35" s="142"/>
      <c r="O35" s="142"/>
      <c r="P35" s="142"/>
      <c r="Q35" s="142"/>
      <c r="R35" s="142"/>
      <c r="S35" s="142"/>
      <c r="T35" s="142"/>
      <c r="U35" s="142"/>
      <c r="V35" s="142"/>
      <c r="W35" s="142"/>
      <c r="X35" s="142"/>
      <c r="Y35" s="142"/>
      <c r="Z35" s="142"/>
      <c r="AA35" s="142"/>
      <c r="AB35" s="142"/>
      <c r="AC35" s="142"/>
      <c r="AD35" s="142"/>
      <c r="AE35" s="142"/>
      <c r="AF35" s="142"/>
      <c r="AG35" s="142"/>
      <c r="AH35" s="142"/>
      <c r="AI35" s="142"/>
      <c r="AJ35" s="142"/>
      <c r="AK35" s="142"/>
      <c r="AL35" s="142"/>
      <c r="AM35" s="142"/>
      <c r="AN35" s="142"/>
      <c r="AO35" s="142"/>
      <c r="AP35" s="142"/>
    </row>
    <row r="36" spans="1:42" ht="10.5" customHeight="1" x14ac:dyDescent="0.2">
      <c r="A36" s="147"/>
      <c r="B36" s="149"/>
      <c r="C36" s="149"/>
      <c r="D36" s="848"/>
      <c r="E36" s="848"/>
      <c r="F36" s="848"/>
      <c r="G36" s="848"/>
      <c r="H36" s="848"/>
      <c r="I36" s="848"/>
      <c r="J36" s="848"/>
      <c r="K36" s="848"/>
      <c r="L36" s="142"/>
      <c r="M36" s="142"/>
      <c r="N36" s="142"/>
      <c r="O36" s="142"/>
      <c r="P36" s="142"/>
      <c r="Q36" s="142"/>
      <c r="R36" s="142"/>
      <c r="S36" s="142"/>
      <c r="T36" s="142"/>
      <c r="U36" s="142"/>
      <c r="V36" s="142"/>
      <c r="W36" s="142"/>
      <c r="X36" s="142"/>
      <c r="Y36" s="142"/>
      <c r="Z36" s="142"/>
      <c r="AA36" s="142"/>
      <c r="AB36" s="142"/>
      <c r="AC36" s="142"/>
      <c r="AD36" s="142"/>
      <c r="AE36" s="142"/>
      <c r="AF36" s="142"/>
      <c r="AG36" s="142"/>
      <c r="AH36" s="142"/>
      <c r="AI36" s="142"/>
      <c r="AJ36" s="142"/>
      <c r="AK36" s="142"/>
      <c r="AL36" s="142"/>
      <c r="AM36" s="142"/>
      <c r="AN36" s="142"/>
      <c r="AO36" s="142"/>
      <c r="AP36" s="142"/>
    </row>
    <row r="37" spans="1:42" ht="10.5" customHeight="1" x14ac:dyDescent="0.2">
      <c r="A37" s="119" t="s">
        <v>748</v>
      </c>
      <c r="B37" s="39" t="s">
        <v>1027</v>
      </c>
      <c r="C37" s="39" t="s">
        <v>1024</v>
      </c>
      <c r="D37" s="799"/>
      <c r="E37" s="799"/>
      <c r="F37" s="799"/>
      <c r="G37" s="799"/>
      <c r="H37" s="799"/>
      <c r="I37" s="799"/>
      <c r="J37" s="799"/>
      <c r="K37" s="815">
        <f t="shared" ref="K37:K39" si="8">SUM(D37:J37)</f>
        <v>0</v>
      </c>
      <c r="L37" s="142"/>
      <c r="M37" s="142"/>
      <c r="N37" s="142"/>
      <c r="O37" s="142"/>
      <c r="P37" s="142"/>
      <c r="Q37" s="142"/>
      <c r="R37" s="142"/>
      <c r="S37" s="142"/>
      <c r="T37" s="142"/>
      <c r="U37" s="142"/>
      <c r="V37" s="142"/>
      <c r="W37" s="142"/>
      <c r="X37" s="142"/>
      <c r="Y37" s="142"/>
      <c r="Z37" s="142"/>
      <c r="AA37" s="142"/>
      <c r="AB37" s="142"/>
      <c r="AC37" s="142"/>
      <c r="AD37" s="142"/>
      <c r="AE37" s="142"/>
      <c r="AF37" s="142"/>
      <c r="AG37" s="142"/>
      <c r="AH37" s="142"/>
      <c r="AI37" s="142"/>
      <c r="AJ37" s="142"/>
      <c r="AK37" s="142"/>
      <c r="AL37" s="142"/>
      <c r="AM37" s="142"/>
      <c r="AN37" s="142"/>
      <c r="AO37" s="142"/>
      <c r="AP37" s="142"/>
    </row>
    <row r="38" spans="1:42" ht="10.5" customHeight="1" x14ac:dyDescent="0.2">
      <c r="A38" s="119"/>
      <c r="B38" s="39"/>
      <c r="C38" s="39" t="s">
        <v>1025</v>
      </c>
      <c r="D38" s="799"/>
      <c r="E38" s="799"/>
      <c r="F38" s="799"/>
      <c r="G38" s="799"/>
      <c r="H38" s="799"/>
      <c r="I38" s="799"/>
      <c r="J38" s="799"/>
      <c r="K38" s="815">
        <f t="shared" si="8"/>
        <v>0</v>
      </c>
      <c r="L38" s="142"/>
      <c r="M38" s="142"/>
      <c r="N38" s="142"/>
      <c r="O38" s="142"/>
      <c r="P38" s="142"/>
      <c r="Q38" s="142"/>
      <c r="R38" s="142"/>
      <c r="S38" s="142"/>
      <c r="T38" s="142"/>
      <c r="U38" s="142"/>
      <c r="V38" s="142"/>
      <c r="W38" s="142"/>
      <c r="X38" s="142"/>
      <c r="Y38" s="142"/>
      <c r="Z38" s="142"/>
      <c r="AA38" s="142"/>
      <c r="AB38" s="142"/>
      <c r="AC38" s="142"/>
      <c r="AD38" s="142"/>
      <c r="AE38" s="142"/>
      <c r="AF38" s="142"/>
      <c r="AG38" s="142"/>
      <c r="AH38" s="142"/>
      <c r="AI38" s="142"/>
      <c r="AJ38" s="142"/>
      <c r="AK38" s="142"/>
      <c r="AL38" s="142"/>
      <c r="AM38" s="142"/>
      <c r="AN38" s="142"/>
      <c r="AO38" s="142"/>
      <c r="AP38" s="142"/>
    </row>
    <row r="39" spans="1:42" ht="10.5" customHeight="1" x14ac:dyDescent="0.2">
      <c r="A39" s="119"/>
      <c r="B39" s="39"/>
      <c r="C39" s="39" t="s">
        <v>1026</v>
      </c>
      <c r="D39" s="799"/>
      <c r="E39" s="799"/>
      <c r="F39" s="799"/>
      <c r="G39" s="799"/>
      <c r="H39" s="799"/>
      <c r="I39" s="799"/>
      <c r="J39" s="799"/>
      <c r="K39" s="815">
        <f t="shared" si="8"/>
        <v>0</v>
      </c>
      <c r="L39" s="142"/>
      <c r="M39" s="142"/>
      <c r="N39" s="142"/>
      <c r="O39" s="142"/>
      <c r="P39" s="142"/>
      <c r="Q39" s="142"/>
      <c r="R39" s="142"/>
      <c r="S39" s="142"/>
      <c r="T39" s="142"/>
      <c r="U39" s="142"/>
      <c r="V39" s="142"/>
      <c r="W39" s="142"/>
      <c r="X39" s="142"/>
      <c r="Y39" s="142"/>
      <c r="Z39" s="142"/>
      <c r="AA39" s="142"/>
      <c r="AB39" s="142"/>
      <c r="AC39" s="142"/>
      <c r="AD39" s="142"/>
      <c r="AE39" s="142"/>
      <c r="AF39" s="142"/>
      <c r="AG39" s="142"/>
      <c r="AH39" s="142"/>
      <c r="AI39" s="142"/>
      <c r="AJ39" s="142"/>
      <c r="AK39" s="142"/>
      <c r="AL39" s="142"/>
      <c r="AM39" s="142"/>
      <c r="AN39" s="142"/>
      <c r="AO39" s="142"/>
      <c r="AP39" s="142"/>
    </row>
    <row r="40" spans="1:42" ht="10.5" customHeight="1" x14ac:dyDescent="0.2">
      <c r="A40" s="152"/>
      <c r="B40" s="150"/>
      <c r="C40" s="150"/>
      <c r="D40" s="850"/>
      <c r="E40" s="850"/>
      <c r="F40" s="850"/>
      <c r="G40" s="850"/>
      <c r="H40" s="850"/>
      <c r="I40" s="850"/>
      <c r="J40" s="850"/>
      <c r="K40" s="850"/>
      <c r="L40" s="142"/>
      <c r="M40" s="142"/>
      <c r="N40" s="142"/>
      <c r="O40" s="142"/>
      <c r="P40" s="142"/>
      <c r="Q40" s="142"/>
      <c r="R40" s="142"/>
      <c r="S40" s="142"/>
      <c r="T40" s="142"/>
      <c r="U40" s="142"/>
      <c r="V40" s="142"/>
      <c r="W40" s="142"/>
      <c r="X40" s="142"/>
      <c r="Y40" s="142"/>
      <c r="Z40" s="142"/>
      <c r="AA40" s="142"/>
      <c r="AB40" s="142"/>
      <c r="AC40" s="142"/>
      <c r="AD40" s="142"/>
      <c r="AE40" s="142"/>
      <c r="AF40" s="142"/>
      <c r="AG40" s="142"/>
      <c r="AH40" s="142"/>
      <c r="AI40" s="142"/>
      <c r="AJ40" s="142"/>
      <c r="AK40" s="142"/>
      <c r="AL40" s="142"/>
      <c r="AM40" s="142"/>
      <c r="AN40" s="142"/>
      <c r="AO40" s="142"/>
      <c r="AP40" s="142"/>
    </row>
    <row r="41" spans="1:42" ht="10.5" customHeight="1" x14ac:dyDescent="0.2">
      <c r="A41" s="119" t="s">
        <v>750</v>
      </c>
      <c r="B41" s="39" t="s">
        <v>1028</v>
      </c>
      <c r="C41" s="39" t="s">
        <v>1024</v>
      </c>
      <c r="D41" s="799"/>
      <c r="E41" s="799"/>
      <c r="F41" s="799"/>
      <c r="G41" s="799"/>
      <c r="H41" s="799"/>
      <c r="I41" s="799"/>
      <c r="J41" s="799"/>
      <c r="K41" s="815">
        <f t="shared" ref="K41:K43" si="9">SUM(D41:J41)</f>
        <v>0</v>
      </c>
      <c r="L41" s="142"/>
      <c r="M41" s="142"/>
      <c r="N41" s="142"/>
      <c r="O41" s="142"/>
      <c r="P41" s="142"/>
      <c r="Q41" s="142"/>
      <c r="R41" s="142"/>
      <c r="S41" s="142"/>
      <c r="T41" s="142"/>
      <c r="U41" s="142"/>
      <c r="V41" s="142"/>
      <c r="W41" s="142"/>
      <c r="X41" s="142"/>
      <c r="Y41" s="142"/>
      <c r="Z41" s="142"/>
      <c r="AA41" s="142"/>
      <c r="AB41" s="142"/>
      <c r="AC41" s="142"/>
      <c r="AD41" s="142"/>
      <c r="AE41" s="142"/>
      <c r="AF41" s="142"/>
      <c r="AG41" s="142"/>
      <c r="AH41" s="142"/>
      <c r="AI41" s="142"/>
      <c r="AJ41" s="142"/>
      <c r="AK41" s="142"/>
      <c r="AL41" s="142"/>
      <c r="AM41" s="142"/>
      <c r="AN41" s="142"/>
      <c r="AO41" s="142"/>
      <c r="AP41" s="142"/>
    </row>
    <row r="42" spans="1:42" ht="10.5" customHeight="1" x14ac:dyDescent="0.2">
      <c r="A42" s="119"/>
      <c r="B42" s="39"/>
      <c r="C42" s="39" t="s">
        <v>1025</v>
      </c>
      <c r="D42" s="799"/>
      <c r="E42" s="799"/>
      <c r="F42" s="799"/>
      <c r="G42" s="799"/>
      <c r="H42" s="799"/>
      <c r="I42" s="799"/>
      <c r="J42" s="799"/>
      <c r="K42" s="815">
        <f t="shared" si="9"/>
        <v>0</v>
      </c>
      <c r="L42" s="142"/>
      <c r="M42" s="142"/>
      <c r="N42" s="142"/>
      <c r="O42" s="142"/>
      <c r="P42" s="142"/>
      <c r="Q42" s="142"/>
      <c r="R42" s="142"/>
      <c r="S42" s="142"/>
      <c r="T42" s="142"/>
      <c r="U42" s="142"/>
      <c r="V42" s="142"/>
      <c r="W42" s="142"/>
      <c r="X42" s="142"/>
      <c r="Y42" s="142"/>
      <c r="Z42" s="142"/>
      <c r="AA42" s="142"/>
      <c r="AB42" s="142"/>
      <c r="AC42" s="142"/>
      <c r="AD42" s="142"/>
      <c r="AE42" s="142"/>
      <c r="AF42" s="142"/>
      <c r="AG42" s="142"/>
      <c r="AH42" s="142"/>
      <c r="AI42" s="142"/>
      <c r="AJ42" s="142"/>
      <c r="AK42" s="142"/>
      <c r="AL42" s="142"/>
      <c r="AM42" s="142"/>
      <c r="AN42" s="142"/>
      <c r="AO42" s="142"/>
      <c r="AP42" s="142"/>
    </row>
    <row r="43" spans="1:42" ht="10.5" customHeight="1" x14ac:dyDescent="0.2">
      <c r="A43" s="119"/>
      <c r="B43" s="39"/>
      <c r="C43" s="39" t="s">
        <v>1026</v>
      </c>
      <c r="D43" s="799"/>
      <c r="E43" s="799"/>
      <c r="F43" s="799"/>
      <c r="G43" s="799"/>
      <c r="H43" s="799"/>
      <c r="I43" s="799"/>
      <c r="J43" s="799"/>
      <c r="K43" s="815">
        <f t="shared" si="9"/>
        <v>0</v>
      </c>
      <c r="L43" s="142"/>
      <c r="M43" s="142"/>
      <c r="N43" s="142"/>
      <c r="O43" s="142"/>
      <c r="P43" s="142"/>
      <c r="Q43" s="142"/>
      <c r="R43" s="142"/>
      <c r="S43" s="142"/>
      <c r="T43" s="142"/>
      <c r="U43" s="142"/>
      <c r="V43" s="142"/>
      <c r="W43" s="142"/>
      <c r="X43" s="142"/>
      <c r="Y43" s="142"/>
      <c r="Z43" s="142"/>
      <c r="AA43" s="142"/>
      <c r="AB43" s="142"/>
      <c r="AC43" s="142"/>
      <c r="AD43" s="142"/>
      <c r="AE43" s="142"/>
      <c r="AF43" s="142"/>
      <c r="AG43" s="142"/>
      <c r="AH43" s="142"/>
      <c r="AI43" s="142"/>
      <c r="AJ43" s="142"/>
      <c r="AK43" s="142"/>
      <c r="AL43" s="142"/>
      <c r="AM43" s="142"/>
      <c r="AN43" s="142"/>
      <c r="AO43" s="142"/>
      <c r="AP43" s="142"/>
    </row>
    <row r="44" spans="1:42" ht="10.5" customHeight="1" x14ac:dyDescent="0.2">
      <c r="A44" s="147"/>
      <c r="B44" s="150"/>
      <c r="C44" s="150"/>
      <c r="D44" s="850"/>
      <c r="E44" s="850"/>
      <c r="F44" s="850"/>
      <c r="G44" s="850"/>
      <c r="H44" s="850"/>
      <c r="I44" s="850"/>
      <c r="J44" s="850"/>
      <c r="K44" s="850"/>
      <c r="L44" s="142"/>
      <c r="M44" s="142"/>
      <c r="N44" s="142"/>
      <c r="O44" s="142"/>
      <c r="P44" s="142"/>
      <c r="Q44" s="142"/>
      <c r="R44" s="142"/>
      <c r="S44" s="142"/>
      <c r="T44" s="142"/>
      <c r="U44" s="142"/>
      <c r="V44" s="142"/>
      <c r="W44" s="142"/>
      <c r="X44" s="142"/>
      <c r="Y44" s="142"/>
      <c r="Z44" s="142"/>
      <c r="AA44" s="142"/>
      <c r="AB44" s="142"/>
      <c r="AC44" s="142"/>
      <c r="AD44" s="142"/>
      <c r="AE44" s="142"/>
      <c r="AF44" s="142"/>
      <c r="AG44" s="142"/>
      <c r="AH44" s="142"/>
      <c r="AI44" s="142"/>
      <c r="AJ44" s="142"/>
      <c r="AK44" s="142"/>
      <c r="AL44" s="142"/>
      <c r="AM44" s="142"/>
      <c r="AN44" s="142"/>
      <c r="AO44" s="142"/>
      <c r="AP44" s="142"/>
    </row>
    <row r="45" spans="1:42" ht="10.5" customHeight="1" x14ac:dyDescent="0.2">
      <c r="A45" s="119" t="s">
        <v>752</v>
      </c>
      <c r="B45" s="39" t="s">
        <v>1029</v>
      </c>
      <c r="C45" s="39" t="s">
        <v>1024</v>
      </c>
      <c r="D45" s="799"/>
      <c r="E45" s="799"/>
      <c r="F45" s="799"/>
      <c r="G45" s="799"/>
      <c r="H45" s="799"/>
      <c r="I45" s="799"/>
      <c r="J45" s="799"/>
      <c r="K45" s="815">
        <f t="shared" ref="K45:K47" si="10">SUM(D45:J45)</f>
        <v>0</v>
      </c>
      <c r="L45" s="142"/>
      <c r="M45" s="142"/>
      <c r="N45" s="142"/>
      <c r="O45" s="142"/>
      <c r="P45" s="142"/>
      <c r="Q45" s="142"/>
      <c r="R45" s="142"/>
      <c r="S45" s="142"/>
      <c r="T45" s="142"/>
      <c r="U45" s="142"/>
      <c r="V45" s="142"/>
      <c r="W45" s="142"/>
      <c r="X45" s="142"/>
      <c r="Y45" s="142"/>
      <c r="Z45" s="142"/>
      <c r="AA45" s="142"/>
      <c r="AB45" s="142"/>
      <c r="AC45" s="142"/>
      <c r="AD45" s="142"/>
      <c r="AE45" s="142"/>
      <c r="AF45" s="142"/>
      <c r="AG45" s="142"/>
      <c r="AH45" s="142"/>
      <c r="AI45" s="142"/>
      <c r="AJ45" s="142"/>
      <c r="AK45" s="142"/>
      <c r="AL45" s="142"/>
      <c r="AM45" s="142"/>
      <c r="AN45" s="142"/>
      <c r="AO45" s="142"/>
      <c r="AP45" s="142"/>
    </row>
    <row r="46" spans="1:42" ht="10.5" customHeight="1" x14ac:dyDescent="0.2">
      <c r="A46" s="119"/>
      <c r="B46" s="39"/>
      <c r="C46" s="39" t="s">
        <v>1025</v>
      </c>
      <c r="D46" s="799"/>
      <c r="E46" s="799"/>
      <c r="F46" s="799"/>
      <c r="G46" s="799"/>
      <c r="H46" s="799"/>
      <c r="I46" s="799"/>
      <c r="J46" s="799"/>
      <c r="K46" s="815">
        <f t="shared" si="10"/>
        <v>0</v>
      </c>
      <c r="L46" s="142"/>
      <c r="M46" s="142"/>
      <c r="N46" s="142"/>
      <c r="O46" s="142"/>
      <c r="P46" s="142"/>
      <c r="Q46" s="142"/>
      <c r="R46" s="142"/>
      <c r="S46" s="142"/>
      <c r="T46" s="142"/>
      <c r="U46" s="142"/>
      <c r="V46" s="142"/>
      <c r="W46" s="142"/>
      <c r="X46" s="142"/>
      <c r="Y46" s="142"/>
      <c r="Z46" s="142"/>
      <c r="AA46" s="142"/>
      <c r="AB46" s="142"/>
      <c r="AC46" s="142"/>
      <c r="AD46" s="142"/>
      <c r="AE46" s="142"/>
      <c r="AF46" s="142"/>
      <c r="AG46" s="142"/>
      <c r="AH46" s="142"/>
      <c r="AI46" s="142"/>
      <c r="AJ46" s="142"/>
      <c r="AK46" s="142"/>
      <c r="AL46" s="142"/>
      <c r="AM46" s="142"/>
      <c r="AN46" s="142"/>
      <c r="AO46" s="142"/>
      <c r="AP46" s="142"/>
    </row>
    <row r="47" spans="1:42" ht="10.5" customHeight="1" x14ac:dyDescent="0.2">
      <c r="A47" s="119"/>
      <c r="B47" s="39"/>
      <c r="C47" s="39" t="s">
        <v>1026</v>
      </c>
      <c r="D47" s="799"/>
      <c r="E47" s="799"/>
      <c r="F47" s="799"/>
      <c r="G47" s="799"/>
      <c r="H47" s="799"/>
      <c r="I47" s="799"/>
      <c r="J47" s="799"/>
      <c r="K47" s="815">
        <f t="shared" si="10"/>
        <v>0</v>
      </c>
      <c r="L47" s="142"/>
      <c r="M47" s="142"/>
      <c r="N47" s="142"/>
      <c r="O47" s="142"/>
      <c r="P47" s="142"/>
      <c r="Q47" s="142"/>
      <c r="R47" s="142"/>
      <c r="S47" s="142"/>
      <c r="T47" s="142"/>
      <c r="U47" s="142"/>
      <c r="V47" s="142"/>
      <c r="W47" s="142"/>
      <c r="X47" s="142"/>
      <c r="Y47" s="142"/>
      <c r="Z47" s="142"/>
      <c r="AA47" s="142"/>
      <c r="AB47" s="142"/>
      <c r="AC47" s="142"/>
      <c r="AD47" s="142"/>
      <c r="AE47" s="142"/>
      <c r="AF47" s="142"/>
      <c r="AG47" s="142"/>
      <c r="AH47" s="142"/>
      <c r="AI47" s="142"/>
      <c r="AJ47" s="142"/>
      <c r="AK47" s="142"/>
      <c r="AL47" s="142"/>
      <c r="AM47" s="142"/>
      <c r="AN47" s="142"/>
      <c r="AO47" s="142"/>
      <c r="AP47" s="142"/>
    </row>
    <row r="48" spans="1:42" ht="10.5" customHeight="1" x14ac:dyDescent="0.2">
      <c r="A48" s="152"/>
      <c r="B48" s="149"/>
      <c r="C48" s="149"/>
      <c r="D48" s="850"/>
      <c r="E48" s="850"/>
      <c r="F48" s="850"/>
      <c r="G48" s="850"/>
      <c r="H48" s="850"/>
      <c r="I48" s="850"/>
      <c r="J48" s="850"/>
      <c r="K48" s="850"/>
      <c r="L48" s="142"/>
      <c r="M48" s="142"/>
      <c r="N48" s="142"/>
      <c r="O48" s="142"/>
      <c r="P48" s="142"/>
      <c r="Q48" s="142"/>
      <c r="R48" s="142"/>
      <c r="S48" s="142"/>
      <c r="T48" s="142"/>
      <c r="U48" s="142"/>
      <c r="V48" s="142"/>
      <c r="W48" s="142"/>
      <c r="X48" s="142"/>
      <c r="Y48" s="142"/>
      <c r="Z48" s="142"/>
      <c r="AA48" s="142"/>
      <c r="AB48" s="142"/>
      <c r="AC48" s="142"/>
      <c r="AD48" s="142"/>
      <c r="AE48" s="142"/>
      <c r="AF48" s="142"/>
      <c r="AG48" s="142"/>
      <c r="AH48" s="142"/>
      <c r="AI48" s="142"/>
      <c r="AJ48" s="142"/>
      <c r="AK48" s="142"/>
      <c r="AL48" s="142"/>
      <c r="AM48" s="142"/>
      <c r="AN48" s="142"/>
      <c r="AO48" s="142"/>
      <c r="AP48" s="142"/>
    </row>
    <row r="49" spans="1:42" ht="10.5" customHeight="1" x14ac:dyDescent="0.2">
      <c r="A49" s="119" t="s">
        <v>754</v>
      </c>
      <c r="B49" s="39" t="s">
        <v>1030</v>
      </c>
      <c r="C49" s="39" t="s">
        <v>1024</v>
      </c>
      <c r="D49" s="799"/>
      <c r="E49" s="799"/>
      <c r="F49" s="799"/>
      <c r="G49" s="799"/>
      <c r="H49" s="799"/>
      <c r="I49" s="799"/>
      <c r="J49" s="799"/>
      <c r="K49" s="815">
        <f t="shared" ref="K49:K51" si="11">SUM(D49:J49)</f>
        <v>0</v>
      </c>
      <c r="L49" s="142"/>
      <c r="M49" s="142"/>
      <c r="N49" s="142"/>
      <c r="O49" s="142"/>
      <c r="P49" s="142"/>
      <c r="Q49" s="142"/>
      <c r="R49" s="142"/>
      <c r="S49" s="142"/>
      <c r="T49" s="142"/>
      <c r="U49" s="142"/>
      <c r="V49" s="142"/>
      <c r="W49" s="142"/>
      <c r="X49" s="142"/>
      <c r="Y49" s="142"/>
      <c r="Z49" s="142"/>
      <c r="AA49" s="142"/>
      <c r="AB49" s="142"/>
      <c r="AC49" s="142"/>
      <c r="AD49" s="142"/>
      <c r="AE49" s="142"/>
      <c r="AF49" s="142"/>
      <c r="AG49" s="142"/>
      <c r="AH49" s="142"/>
      <c r="AI49" s="142"/>
      <c r="AJ49" s="142"/>
      <c r="AK49" s="142"/>
      <c r="AL49" s="142"/>
      <c r="AM49" s="142"/>
      <c r="AN49" s="142"/>
      <c r="AO49" s="142"/>
      <c r="AP49" s="142"/>
    </row>
    <row r="50" spans="1:42" ht="10.5" customHeight="1" x14ac:dyDescent="0.2">
      <c r="A50" s="119"/>
      <c r="B50" s="39"/>
      <c r="C50" s="39" t="s">
        <v>1025</v>
      </c>
      <c r="D50" s="799"/>
      <c r="E50" s="799"/>
      <c r="F50" s="799"/>
      <c r="G50" s="799"/>
      <c r="H50" s="799"/>
      <c r="I50" s="799"/>
      <c r="J50" s="799"/>
      <c r="K50" s="815">
        <f t="shared" si="11"/>
        <v>0</v>
      </c>
      <c r="L50" s="142"/>
      <c r="M50" s="142"/>
      <c r="N50" s="142"/>
      <c r="O50" s="142"/>
      <c r="P50" s="142"/>
      <c r="Q50" s="142"/>
      <c r="R50" s="142"/>
      <c r="S50" s="142"/>
      <c r="T50" s="142"/>
      <c r="U50" s="142"/>
      <c r="V50" s="142"/>
      <c r="W50" s="142"/>
      <c r="X50" s="142"/>
      <c r="Y50" s="142"/>
      <c r="Z50" s="142"/>
      <c r="AA50" s="142"/>
      <c r="AB50" s="142"/>
      <c r="AC50" s="142"/>
      <c r="AD50" s="142"/>
      <c r="AE50" s="142"/>
      <c r="AF50" s="142"/>
      <c r="AG50" s="142"/>
      <c r="AH50" s="142"/>
      <c r="AI50" s="142"/>
      <c r="AJ50" s="142"/>
      <c r="AK50" s="142"/>
      <c r="AL50" s="142"/>
      <c r="AM50" s="142"/>
      <c r="AN50" s="142"/>
      <c r="AO50" s="142"/>
      <c r="AP50" s="142"/>
    </row>
    <row r="51" spans="1:42" ht="10.5" customHeight="1" x14ac:dyDescent="0.2">
      <c r="A51" s="119"/>
      <c r="B51" s="39"/>
      <c r="C51" s="39" t="s">
        <v>1026</v>
      </c>
      <c r="D51" s="799"/>
      <c r="E51" s="799"/>
      <c r="F51" s="799"/>
      <c r="G51" s="799"/>
      <c r="H51" s="799"/>
      <c r="I51" s="799"/>
      <c r="J51" s="799"/>
      <c r="K51" s="815">
        <f t="shared" si="11"/>
        <v>0</v>
      </c>
      <c r="L51" s="142"/>
      <c r="M51" s="142"/>
      <c r="N51" s="142"/>
      <c r="O51" s="142"/>
      <c r="P51" s="142"/>
      <c r="Q51" s="142"/>
      <c r="R51" s="142"/>
      <c r="S51" s="142"/>
      <c r="T51" s="142"/>
      <c r="U51" s="142"/>
      <c r="V51" s="142"/>
      <c r="W51" s="142"/>
      <c r="X51" s="142"/>
      <c r="Y51" s="142"/>
      <c r="Z51" s="142"/>
      <c r="AA51" s="142"/>
      <c r="AB51" s="142"/>
      <c r="AC51" s="142"/>
      <c r="AD51" s="142"/>
      <c r="AE51" s="142"/>
      <c r="AF51" s="142"/>
      <c r="AG51" s="142"/>
      <c r="AH51" s="142"/>
      <c r="AI51" s="142"/>
      <c r="AJ51" s="142"/>
      <c r="AK51" s="142"/>
      <c r="AL51" s="142"/>
      <c r="AM51" s="142"/>
      <c r="AN51" s="142"/>
      <c r="AO51" s="142"/>
      <c r="AP51" s="142"/>
    </row>
    <row r="52" spans="1:42" ht="10.5" customHeight="1" x14ac:dyDescent="0.2">
      <c r="A52" s="158"/>
      <c r="B52" s="155"/>
      <c r="C52" s="155"/>
      <c r="D52" s="850"/>
      <c r="E52" s="850"/>
      <c r="F52" s="850"/>
      <c r="G52" s="850"/>
      <c r="H52" s="850"/>
      <c r="I52" s="850"/>
      <c r="J52" s="850"/>
      <c r="K52" s="850"/>
      <c r="L52" s="142"/>
      <c r="M52" s="142"/>
      <c r="N52" s="142"/>
      <c r="O52" s="142"/>
      <c r="P52" s="142"/>
      <c r="Q52" s="142"/>
      <c r="R52" s="142"/>
      <c r="S52" s="142"/>
      <c r="T52" s="142"/>
      <c r="U52" s="142"/>
      <c r="V52" s="142"/>
      <c r="W52" s="142"/>
      <c r="X52" s="142"/>
      <c r="Y52" s="142"/>
      <c r="Z52" s="142"/>
      <c r="AA52" s="142"/>
      <c r="AB52" s="142"/>
      <c r="AC52" s="142"/>
      <c r="AD52" s="142"/>
      <c r="AE52" s="142"/>
      <c r="AF52" s="142"/>
      <c r="AG52" s="142"/>
      <c r="AH52" s="142"/>
      <c r="AI52" s="142"/>
      <c r="AJ52" s="142"/>
      <c r="AK52" s="142"/>
      <c r="AL52" s="142"/>
      <c r="AM52" s="142"/>
      <c r="AN52" s="142"/>
      <c r="AO52" s="142"/>
      <c r="AP52" s="142"/>
    </row>
    <row r="53" spans="1:42" ht="10.5" customHeight="1" x14ac:dyDescent="0.2">
      <c r="A53" s="1119" t="s">
        <v>1033</v>
      </c>
      <c r="B53" s="1120"/>
      <c r="C53" s="48" t="s">
        <v>1024</v>
      </c>
      <c r="D53" s="815">
        <f>D33+D37+D41+D45+D49</f>
        <v>0</v>
      </c>
      <c r="E53" s="815">
        <f t="shared" ref="E53:K53" si="12">E33+E37+E41+E45+E49</f>
        <v>0</v>
      </c>
      <c r="F53" s="815">
        <f t="shared" si="12"/>
        <v>0</v>
      </c>
      <c r="G53" s="815">
        <f t="shared" si="12"/>
        <v>0</v>
      </c>
      <c r="H53" s="815">
        <f t="shared" si="12"/>
        <v>0</v>
      </c>
      <c r="I53" s="815">
        <f t="shared" si="12"/>
        <v>0</v>
      </c>
      <c r="J53" s="815">
        <f t="shared" si="12"/>
        <v>0</v>
      </c>
      <c r="K53" s="815">
        <f t="shared" si="12"/>
        <v>0</v>
      </c>
      <c r="L53" s="142"/>
      <c r="M53" s="142"/>
      <c r="N53" s="142"/>
      <c r="O53" s="142"/>
      <c r="P53" s="142"/>
      <c r="Q53" s="142"/>
      <c r="R53" s="142"/>
      <c r="S53" s="142"/>
      <c r="T53" s="142"/>
      <c r="U53" s="142"/>
      <c r="V53" s="142"/>
      <c r="W53" s="142"/>
      <c r="X53" s="142"/>
      <c r="Y53" s="142"/>
      <c r="Z53" s="142"/>
      <c r="AA53" s="142"/>
      <c r="AB53" s="142"/>
      <c r="AC53" s="142"/>
      <c r="AD53" s="142"/>
      <c r="AE53" s="142"/>
      <c r="AF53" s="142"/>
      <c r="AG53" s="142"/>
      <c r="AH53" s="142"/>
      <c r="AI53" s="142"/>
      <c r="AJ53" s="142"/>
      <c r="AK53" s="142"/>
      <c r="AL53" s="142"/>
      <c r="AM53" s="142"/>
      <c r="AN53" s="142"/>
      <c r="AO53" s="142"/>
      <c r="AP53" s="142"/>
    </row>
    <row r="54" spans="1:42" ht="10.5" customHeight="1" x14ac:dyDescent="0.2">
      <c r="A54" s="1121"/>
      <c r="B54" s="1122"/>
      <c r="C54" s="48" t="s">
        <v>1025</v>
      </c>
      <c r="D54" s="815">
        <f>D34+D38+D42+D46+D50</f>
        <v>0</v>
      </c>
      <c r="E54" s="815">
        <f t="shared" ref="E54:K55" si="13">E34+E38+E42+E46+E50</f>
        <v>0</v>
      </c>
      <c r="F54" s="815">
        <f t="shared" si="13"/>
        <v>0</v>
      </c>
      <c r="G54" s="815">
        <f t="shared" si="13"/>
        <v>0</v>
      </c>
      <c r="H54" s="815">
        <f t="shared" si="13"/>
        <v>0</v>
      </c>
      <c r="I54" s="815">
        <f t="shared" si="13"/>
        <v>0</v>
      </c>
      <c r="J54" s="815">
        <f t="shared" si="13"/>
        <v>0</v>
      </c>
      <c r="K54" s="815">
        <f t="shared" si="13"/>
        <v>0</v>
      </c>
      <c r="L54" s="142"/>
      <c r="M54" s="142"/>
      <c r="N54" s="142"/>
      <c r="O54" s="142"/>
      <c r="P54" s="142"/>
      <c r="Q54" s="142"/>
      <c r="R54" s="142"/>
      <c r="S54" s="142"/>
      <c r="T54" s="142"/>
      <c r="U54" s="142"/>
      <c r="V54" s="142"/>
      <c r="W54" s="142"/>
      <c r="X54" s="142"/>
      <c r="Y54" s="142"/>
      <c r="Z54" s="142"/>
      <c r="AA54" s="142"/>
      <c r="AB54" s="142"/>
      <c r="AC54" s="142"/>
      <c r="AD54" s="142"/>
      <c r="AE54" s="142"/>
      <c r="AF54" s="142"/>
      <c r="AG54" s="142"/>
      <c r="AH54" s="142"/>
      <c r="AI54" s="142"/>
      <c r="AJ54" s="142"/>
      <c r="AK54" s="142"/>
      <c r="AL54" s="142"/>
      <c r="AM54" s="142"/>
      <c r="AN54" s="142"/>
      <c r="AO54" s="142"/>
      <c r="AP54" s="142"/>
    </row>
    <row r="55" spans="1:42" ht="10.5" customHeight="1" x14ac:dyDescent="0.2">
      <c r="A55" s="1123"/>
      <c r="B55" s="1124"/>
      <c r="C55" s="48" t="s">
        <v>1026</v>
      </c>
      <c r="D55" s="815">
        <f>D35+D39+D43+D47+D51</f>
        <v>0</v>
      </c>
      <c r="E55" s="815">
        <f t="shared" si="13"/>
        <v>0</v>
      </c>
      <c r="F55" s="815">
        <f t="shared" si="13"/>
        <v>0</v>
      </c>
      <c r="G55" s="815">
        <f t="shared" si="13"/>
        <v>0</v>
      </c>
      <c r="H55" s="815">
        <f t="shared" si="13"/>
        <v>0</v>
      </c>
      <c r="I55" s="815">
        <f t="shared" si="13"/>
        <v>0</v>
      </c>
      <c r="J55" s="815">
        <f t="shared" si="13"/>
        <v>0</v>
      </c>
      <c r="K55" s="815">
        <f t="shared" si="13"/>
        <v>0</v>
      </c>
      <c r="L55" s="142"/>
      <c r="M55" s="142"/>
      <c r="N55" s="142"/>
      <c r="O55" s="142"/>
      <c r="P55" s="142"/>
      <c r="Q55" s="142"/>
      <c r="R55" s="142"/>
      <c r="S55" s="142"/>
      <c r="T55" s="142"/>
      <c r="U55" s="142"/>
      <c r="V55" s="142"/>
      <c r="W55" s="142"/>
      <c r="X55" s="142"/>
      <c r="Y55" s="142"/>
      <c r="Z55" s="142"/>
      <c r="AA55" s="142"/>
      <c r="AB55" s="142"/>
      <c r="AC55" s="142"/>
      <c r="AD55" s="142"/>
      <c r="AE55" s="142"/>
      <c r="AF55" s="142"/>
      <c r="AG55" s="142"/>
      <c r="AH55" s="142"/>
      <c r="AI55" s="142"/>
      <c r="AJ55" s="142"/>
      <c r="AK55" s="142"/>
      <c r="AL55" s="142"/>
      <c r="AM55" s="142"/>
      <c r="AN55" s="142"/>
      <c r="AO55" s="142"/>
      <c r="AP55" s="142"/>
    </row>
    <row r="56" spans="1:42" ht="10.5" customHeight="1" x14ac:dyDescent="0.2">
      <c r="A56" s="159"/>
      <c r="B56" s="146"/>
      <c r="C56" s="146"/>
      <c r="D56" s="851"/>
      <c r="E56" s="851"/>
      <c r="F56" s="851"/>
      <c r="G56" s="851"/>
      <c r="H56" s="851"/>
      <c r="I56" s="851"/>
      <c r="J56" s="851"/>
      <c r="K56" s="851"/>
      <c r="L56" s="142"/>
      <c r="M56" s="142"/>
      <c r="N56" s="142"/>
      <c r="O56" s="142"/>
      <c r="P56" s="142"/>
      <c r="Q56" s="142"/>
      <c r="R56" s="142"/>
      <c r="S56" s="142"/>
      <c r="T56" s="142"/>
      <c r="U56" s="142"/>
      <c r="V56" s="142"/>
      <c r="W56" s="142"/>
      <c r="X56" s="142"/>
      <c r="Y56" s="142"/>
      <c r="Z56" s="142"/>
      <c r="AA56" s="142"/>
      <c r="AB56" s="142"/>
      <c r="AC56" s="142"/>
      <c r="AD56" s="142"/>
      <c r="AE56" s="142"/>
      <c r="AF56" s="142"/>
      <c r="AG56" s="142"/>
      <c r="AH56" s="142"/>
      <c r="AI56" s="142"/>
      <c r="AJ56" s="142"/>
      <c r="AK56" s="142"/>
      <c r="AL56" s="142"/>
      <c r="AM56" s="142"/>
      <c r="AN56" s="142"/>
      <c r="AO56" s="142"/>
      <c r="AP56" s="142"/>
    </row>
    <row r="57" spans="1:42" ht="10.5" customHeight="1" x14ac:dyDescent="0.2">
      <c r="A57" s="1119" t="s">
        <v>1034</v>
      </c>
      <c r="B57" s="1120"/>
      <c r="C57" s="48" t="s">
        <v>1024</v>
      </c>
      <c r="D57" s="815">
        <f>D28+D53</f>
        <v>0</v>
      </c>
      <c r="E57" s="815">
        <f t="shared" ref="E57:K57" si="14">E28+E53</f>
        <v>0</v>
      </c>
      <c r="F57" s="815">
        <f t="shared" si="14"/>
        <v>0</v>
      </c>
      <c r="G57" s="815">
        <f t="shared" si="14"/>
        <v>0</v>
      </c>
      <c r="H57" s="815">
        <f t="shared" si="14"/>
        <v>0</v>
      </c>
      <c r="I57" s="815">
        <f t="shared" si="14"/>
        <v>0</v>
      </c>
      <c r="J57" s="815">
        <f t="shared" si="14"/>
        <v>0</v>
      </c>
      <c r="K57" s="815">
        <f t="shared" si="14"/>
        <v>0</v>
      </c>
      <c r="L57" s="142"/>
      <c r="M57" s="142"/>
      <c r="N57" s="142"/>
      <c r="O57" s="142"/>
      <c r="P57" s="142"/>
      <c r="Q57" s="142"/>
      <c r="R57" s="142"/>
      <c r="S57" s="142"/>
      <c r="T57" s="142"/>
      <c r="U57" s="142"/>
      <c r="V57" s="142"/>
      <c r="W57" s="142"/>
      <c r="X57" s="142"/>
      <c r="Y57" s="142"/>
      <c r="Z57" s="142"/>
      <c r="AA57" s="142"/>
      <c r="AB57" s="142"/>
      <c r="AC57" s="142"/>
      <c r="AD57" s="142"/>
      <c r="AE57" s="142"/>
      <c r="AF57" s="142"/>
      <c r="AG57" s="142"/>
      <c r="AH57" s="142"/>
      <c r="AI57" s="142"/>
      <c r="AJ57" s="142"/>
      <c r="AK57" s="142"/>
      <c r="AL57" s="142"/>
      <c r="AM57" s="142"/>
      <c r="AN57" s="142"/>
      <c r="AO57" s="142"/>
      <c r="AP57" s="142"/>
    </row>
    <row r="58" spans="1:42" ht="10.5" customHeight="1" x14ac:dyDescent="0.2">
      <c r="A58" s="1121"/>
      <c r="B58" s="1122"/>
      <c r="C58" s="146"/>
      <c r="D58" s="851"/>
      <c r="E58" s="851"/>
      <c r="F58" s="851"/>
      <c r="G58" s="851"/>
      <c r="H58" s="851"/>
      <c r="I58" s="851"/>
      <c r="J58" s="851"/>
      <c r="K58" s="851"/>
      <c r="L58" s="142"/>
      <c r="M58" s="142"/>
      <c r="N58" s="142"/>
      <c r="O58" s="142"/>
      <c r="P58" s="142"/>
      <c r="Q58" s="142"/>
      <c r="R58" s="142"/>
      <c r="S58" s="142"/>
      <c r="T58" s="142"/>
      <c r="U58" s="142"/>
      <c r="V58" s="142"/>
      <c r="W58" s="142"/>
      <c r="X58" s="142"/>
      <c r="Y58" s="142"/>
      <c r="Z58" s="142"/>
      <c r="AA58" s="142"/>
      <c r="AB58" s="142"/>
      <c r="AC58" s="142"/>
      <c r="AD58" s="142"/>
      <c r="AE58" s="142"/>
      <c r="AF58" s="142"/>
      <c r="AG58" s="142"/>
      <c r="AH58" s="142"/>
      <c r="AI58" s="142"/>
      <c r="AJ58" s="142"/>
      <c r="AK58" s="142"/>
      <c r="AL58" s="142"/>
      <c r="AM58" s="142"/>
      <c r="AN58" s="142"/>
      <c r="AO58" s="142"/>
      <c r="AP58" s="142"/>
    </row>
    <row r="59" spans="1:42" ht="10.5" customHeight="1" x14ac:dyDescent="0.2">
      <c r="A59" s="1121"/>
      <c r="B59" s="1122"/>
      <c r="C59" s="48" t="s">
        <v>1025</v>
      </c>
      <c r="D59" s="815">
        <f>D29+D54</f>
        <v>0</v>
      </c>
      <c r="E59" s="815">
        <f t="shared" ref="E59:J59" si="15">E29+E54</f>
        <v>0</v>
      </c>
      <c r="F59" s="815">
        <f t="shared" si="15"/>
        <v>0</v>
      </c>
      <c r="G59" s="815">
        <f t="shared" si="15"/>
        <v>0</v>
      </c>
      <c r="H59" s="815">
        <f t="shared" si="15"/>
        <v>0</v>
      </c>
      <c r="I59" s="815">
        <f t="shared" si="15"/>
        <v>0</v>
      </c>
      <c r="J59" s="815">
        <f t="shared" si="15"/>
        <v>0</v>
      </c>
      <c r="K59" s="815">
        <f>K29+K54</f>
        <v>0</v>
      </c>
      <c r="L59" s="142"/>
      <c r="M59" s="251"/>
      <c r="N59" s="142"/>
      <c r="O59" s="142"/>
      <c r="P59" s="142"/>
      <c r="Q59" s="142"/>
      <c r="R59" s="142"/>
      <c r="S59" s="142"/>
      <c r="T59" s="142"/>
      <c r="U59" s="142"/>
      <c r="V59" s="142"/>
      <c r="W59" s="142"/>
      <c r="X59" s="142"/>
      <c r="Y59" s="142"/>
      <c r="Z59" s="142"/>
      <c r="AA59" s="142"/>
      <c r="AB59" s="142"/>
      <c r="AC59" s="142"/>
      <c r="AD59" s="142"/>
      <c r="AE59" s="142"/>
      <c r="AF59" s="142"/>
      <c r="AG59" s="142"/>
      <c r="AH59" s="142"/>
      <c r="AI59" s="142"/>
      <c r="AJ59" s="142"/>
      <c r="AK59" s="142"/>
      <c r="AL59" s="142"/>
      <c r="AM59" s="142"/>
      <c r="AN59" s="142"/>
      <c r="AO59" s="142"/>
      <c r="AP59" s="142"/>
    </row>
    <row r="60" spans="1:42" ht="10.5" customHeight="1" x14ac:dyDescent="0.2">
      <c r="A60" s="1121"/>
      <c r="B60" s="1122"/>
      <c r="C60" s="48" t="s">
        <v>1035</v>
      </c>
      <c r="D60" s="852"/>
      <c r="E60" s="852"/>
      <c r="F60" s="852"/>
      <c r="G60" s="852"/>
      <c r="H60" s="852"/>
      <c r="I60" s="852"/>
      <c r="J60" s="852"/>
      <c r="K60" s="799"/>
      <c r="L60" s="142"/>
      <c r="M60" s="251"/>
      <c r="N60" s="142"/>
      <c r="O60" s="142"/>
      <c r="P60" s="142"/>
      <c r="Q60" s="142"/>
      <c r="R60" s="142"/>
      <c r="S60" s="142"/>
      <c r="T60" s="142"/>
      <c r="U60" s="142"/>
      <c r="V60" s="142"/>
      <c r="W60" s="142"/>
      <c r="X60" s="142"/>
      <c r="Y60" s="142"/>
      <c r="Z60" s="142"/>
      <c r="AA60" s="142"/>
      <c r="AB60" s="142"/>
      <c r="AC60" s="142"/>
      <c r="AD60" s="142"/>
      <c r="AE60" s="142"/>
      <c r="AF60" s="142"/>
      <c r="AG60" s="142"/>
      <c r="AH60" s="142"/>
      <c r="AI60" s="142"/>
      <c r="AJ60" s="142"/>
      <c r="AK60" s="142"/>
      <c r="AL60" s="142"/>
      <c r="AM60" s="142"/>
      <c r="AN60" s="142"/>
      <c r="AO60" s="142"/>
      <c r="AP60" s="142"/>
    </row>
    <row r="61" spans="1:42" ht="10.5" customHeight="1" x14ac:dyDescent="0.2">
      <c r="A61" s="1121"/>
      <c r="B61" s="1122"/>
      <c r="C61" s="48" t="s">
        <v>1036</v>
      </c>
      <c r="D61" s="853"/>
      <c r="E61" s="853"/>
      <c r="F61" s="853"/>
      <c r="G61" s="853"/>
      <c r="H61" s="853"/>
      <c r="I61" s="853"/>
      <c r="J61" s="853"/>
      <c r="K61" s="815">
        <f>K59-K60</f>
        <v>0</v>
      </c>
      <c r="L61" s="142"/>
      <c r="M61" s="142"/>
      <c r="N61" s="142"/>
      <c r="O61" s="142"/>
      <c r="P61" s="142"/>
      <c r="Q61" s="142"/>
      <c r="R61" s="142"/>
      <c r="S61" s="142"/>
      <c r="T61" s="142"/>
      <c r="U61" s="142"/>
      <c r="V61" s="142"/>
      <c r="W61" s="142"/>
      <c r="X61" s="142"/>
      <c r="Y61" s="142"/>
      <c r="Z61" s="142"/>
      <c r="AA61" s="142"/>
      <c r="AB61" s="142"/>
      <c r="AC61" s="142"/>
      <c r="AD61" s="142"/>
      <c r="AE61" s="142"/>
      <c r="AF61" s="142"/>
      <c r="AG61" s="142"/>
      <c r="AH61" s="142"/>
      <c r="AI61" s="142"/>
      <c r="AJ61" s="142"/>
      <c r="AK61" s="142"/>
      <c r="AL61" s="142"/>
      <c r="AM61" s="142"/>
      <c r="AN61" s="142"/>
      <c r="AO61" s="142"/>
      <c r="AP61" s="142"/>
    </row>
    <row r="62" spans="1:42" ht="10.5" customHeight="1" x14ac:dyDescent="0.2">
      <c r="A62" s="1121"/>
      <c r="B62" s="1122"/>
      <c r="C62" s="146"/>
      <c r="D62" s="851"/>
      <c r="E62" s="851"/>
      <c r="F62" s="851"/>
      <c r="G62" s="851"/>
      <c r="H62" s="851"/>
      <c r="I62" s="851"/>
      <c r="J62" s="851"/>
      <c r="K62" s="851"/>
      <c r="L62" s="142"/>
      <c r="M62" s="142"/>
      <c r="N62" s="142"/>
      <c r="O62" s="142"/>
      <c r="P62" s="142"/>
      <c r="Q62" s="142"/>
      <c r="R62" s="142"/>
      <c r="S62" s="142"/>
      <c r="T62" s="142"/>
      <c r="U62" s="142"/>
      <c r="V62" s="142"/>
      <c r="W62" s="142"/>
      <c r="X62" s="142"/>
      <c r="Y62" s="142"/>
      <c r="Z62" s="142"/>
      <c r="AA62" s="142"/>
      <c r="AB62" s="142"/>
      <c r="AC62" s="142"/>
      <c r="AD62" s="142"/>
      <c r="AE62" s="142"/>
      <c r="AF62" s="142"/>
      <c r="AG62" s="142"/>
      <c r="AH62" s="142"/>
      <c r="AI62" s="142"/>
      <c r="AJ62" s="142"/>
      <c r="AK62" s="142"/>
      <c r="AL62" s="142"/>
      <c r="AM62" s="142"/>
      <c r="AN62" s="142"/>
      <c r="AO62" s="142"/>
      <c r="AP62" s="142"/>
    </row>
    <row r="63" spans="1:42" ht="12.75" customHeight="1" x14ac:dyDescent="0.2">
      <c r="A63" s="1121"/>
      <c r="B63" s="1122"/>
      <c r="C63" s="48" t="s">
        <v>1026</v>
      </c>
      <c r="D63" s="815">
        <f>D30+D55</f>
        <v>0</v>
      </c>
      <c r="E63" s="815">
        <f t="shared" ref="E63:J63" si="16">E30+E55</f>
        <v>0</v>
      </c>
      <c r="F63" s="815">
        <f t="shared" si="16"/>
        <v>0</v>
      </c>
      <c r="G63" s="815">
        <f t="shared" si="16"/>
        <v>0</v>
      </c>
      <c r="H63" s="815">
        <f t="shared" si="16"/>
        <v>0</v>
      </c>
      <c r="I63" s="815">
        <f t="shared" si="16"/>
        <v>0</v>
      </c>
      <c r="J63" s="815">
        <f t="shared" si="16"/>
        <v>0</v>
      </c>
      <c r="K63" s="815">
        <f>K30+K55</f>
        <v>0</v>
      </c>
      <c r="L63" s="142"/>
      <c r="M63" s="251"/>
      <c r="N63" s="142"/>
      <c r="O63" s="142"/>
      <c r="P63" s="142"/>
      <c r="Q63" s="142"/>
      <c r="R63" s="142"/>
      <c r="S63" s="142"/>
      <c r="T63" s="142"/>
      <c r="U63" s="142"/>
      <c r="V63" s="142"/>
      <c r="W63" s="142"/>
      <c r="X63" s="142"/>
      <c r="Y63" s="142"/>
      <c r="Z63" s="142"/>
      <c r="AA63" s="142"/>
      <c r="AB63" s="142"/>
      <c r="AC63" s="142"/>
      <c r="AD63" s="142"/>
      <c r="AE63" s="142"/>
      <c r="AF63" s="142"/>
      <c r="AG63" s="142"/>
      <c r="AH63" s="142"/>
      <c r="AI63" s="142"/>
      <c r="AJ63" s="142"/>
      <c r="AK63" s="142"/>
      <c r="AL63" s="142"/>
      <c r="AM63" s="142"/>
      <c r="AN63" s="142"/>
      <c r="AO63" s="142"/>
      <c r="AP63" s="142"/>
    </row>
    <row r="64" spans="1:42" ht="13.5" customHeight="1" x14ac:dyDescent="0.2">
      <c r="A64" s="1121"/>
      <c r="B64" s="1122"/>
      <c r="C64" s="48" t="s">
        <v>1035</v>
      </c>
      <c r="D64" s="852"/>
      <c r="E64" s="852"/>
      <c r="F64" s="852"/>
      <c r="G64" s="852"/>
      <c r="H64" s="852"/>
      <c r="I64" s="852"/>
      <c r="J64" s="852"/>
      <c r="K64" s="799"/>
      <c r="L64" s="142"/>
      <c r="M64" s="142"/>
      <c r="N64" s="142"/>
      <c r="O64" s="142"/>
      <c r="P64" s="142"/>
      <c r="Q64" s="142"/>
      <c r="R64" s="142"/>
      <c r="S64" s="142"/>
      <c r="T64" s="142"/>
      <c r="U64" s="142"/>
      <c r="V64" s="142"/>
      <c r="W64" s="142"/>
      <c r="X64" s="142"/>
      <c r="Y64" s="142"/>
      <c r="Z64" s="142"/>
      <c r="AA64" s="142"/>
      <c r="AB64" s="142"/>
      <c r="AC64" s="142"/>
      <c r="AD64" s="142"/>
      <c r="AE64" s="142"/>
      <c r="AF64" s="142"/>
      <c r="AG64" s="142"/>
      <c r="AH64" s="142"/>
      <c r="AI64" s="142"/>
      <c r="AJ64" s="142"/>
      <c r="AK64" s="142"/>
      <c r="AL64" s="142"/>
      <c r="AM64" s="142"/>
      <c r="AN64" s="142"/>
      <c r="AO64" s="142"/>
      <c r="AP64" s="142"/>
    </row>
    <row r="65" spans="1:42" ht="10.5" customHeight="1" x14ac:dyDescent="0.2">
      <c r="A65" s="1123"/>
      <c r="B65" s="1124"/>
      <c r="C65" s="48" t="s">
        <v>1037</v>
      </c>
      <c r="D65" s="852"/>
      <c r="E65" s="852"/>
      <c r="F65" s="852"/>
      <c r="G65" s="852"/>
      <c r="H65" s="852"/>
      <c r="I65" s="852"/>
      <c r="J65" s="852"/>
      <c r="K65" s="815">
        <f>K63-K64</f>
        <v>0</v>
      </c>
      <c r="L65" s="142"/>
      <c r="M65" s="142"/>
      <c r="N65" s="142"/>
      <c r="O65" s="142"/>
      <c r="P65" s="142"/>
      <c r="Q65" s="142"/>
      <c r="R65" s="142"/>
      <c r="S65" s="142"/>
      <c r="T65" s="142"/>
      <c r="U65" s="142"/>
      <c r="V65" s="142"/>
      <c r="W65" s="142"/>
      <c r="X65" s="142"/>
      <c r="Y65" s="142"/>
      <c r="Z65" s="142"/>
      <c r="AA65" s="142"/>
      <c r="AB65" s="142"/>
      <c r="AC65" s="142"/>
      <c r="AD65" s="142"/>
      <c r="AE65" s="142"/>
      <c r="AF65" s="142"/>
      <c r="AG65" s="142"/>
      <c r="AH65" s="142"/>
      <c r="AI65" s="142"/>
      <c r="AJ65" s="142"/>
      <c r="AK65" s="142"/>
      <c r="AL65" s="142"/>
      <c r="AM65" s="142"/>
      <c r="AN65" s="142"/>
      <c r="AO65" s="142"/>
      <c r="AP65" s="142"/>
    </row>
    <row r="66" spans="1:42" ht="12.75" customHeight="1" x14ac:dyDescent="0.2">
      <c r="A66" s="1125" t="s">
        <v>1038</v>
      </c>
      <c r="B66" s="1126"/>
      <c r="C66" s="39" t="s">
        <v>1039</v>
      </c>
      <c r="D66" s="852"/>
      <c r="E66" s="852"/>
      <c r="F66" s="852"/>
      <c r="G66" s="852"/>
      <c r="H66" s="852"/>
      <c r="I66" s="852"/>
      <c r="J66" s="852"/>
      <c r="K66" s="842"/>
      <c r="L66" s="142"/>
      <c r="M66" s="251"/>
      <c r="N66" s="142"/>
      <c r="O66" s="142"/>
      <c r="P66" s="142"/>
      <c r="Q66" s="142"/>
      <c r="R66" s="142"/>
      <c r="S66" s="142"/>
      <c r="T66" s="142"/>
      <c r="U66" s="142"/>
      <c r="V66" s="142"/>
      <c r="W66" s="142"/>
      <c r="X66" s="142"/>
      <c r="Y66" s="142"/>
      <c r="Z66" s="142"/>
      <c r="AA66" s="142"/>
      <c r="AB66" s="142"/>
      <c r="AC66" s="142"/>
      <c r="AD66" s="142"/>
      <c r="AE66" s="142"/>
      <c r="AF66" s="142"/>
      <c r="AG66" s="142"/>
      <c r="AH66" s="142"/>
      <c r="AI66" s="142"/>
      <c r="AJ66" s="142"/>
      <c r="AK66" s="142"/>
      <c r="AL66" s="142"/>
      <c r="AM66" s="142"/>
      <c r="AN66" s="142"/>
      <c r="AO66" s="142"/>
      <c r="AP66" s="142"/>
    </row>
    <row r="67" spans="1:42" ht="12" x14ac:dyDescent="0.2">
      <c r="A67" s="1127"/>
      <c r="B67" s="1128"/>
      <c r="C67" s="39" t="s">
        <v>1040</v>
      </c>
      <c r="D67" s="852"/>
      <c r="E67" s="852"/>
      <c r="F67" s="852"/>
      <c r="G67" s="852"/>
      <c r="H67" s="852"/>
      <c r="I67" s="852"/>
      <c r="J67" s="852"/>
      <c r="K67" s="842"/>
      <c r="L67" s="142"/>
      <c r="M67" s="251"/>
      <c r="N67" s="142"/>
      <c r="O67" s="142"/>
      <c r="P67" s="142"/>
      <c r="Q67" s="142"/>
      <c r="R67" s="142"/>
      <c r="S67" s="142"/>
      <c r="T67" s="142"/>
      <c r="U67" s="142"/>
      <c r="V67" s="142"/>
      <c r="W67" s="142"/>
      <c r="X67" s="142"/>
      <c r="Y67" s="142"/>
      <c r="Z67" s="142"/>
      <c r="AA67" s="142"/>
      <c r="AB67" s="142"/>
      <c r="AC67" s="142"/>
      <c r="AD67" s="142"/>
      <c r="AE67" s="142"/>
      <c r="AF67" s="142"/>
      <c r="AG67" s="142"/>
      <c r="AH67" s="142"/>
      <c r="AI67" s="142"/>
      <c r="AJ67" s="142"/>
      <c r="AK67" s="142"/>
      <c r="AL67" s="142"/>
      <c r="AM67" s="142"/>
      <c r="AN67" s="142"/>
      <c r="AO67" s="142"/>
      <c r="AP67" s="142"/>
    </row>
    <row r="68" spans="1:42" ht="24" x14ac:dyDescent="0.2">
      <c r="A68" s="1127"/>
      <c r="B68" s="1128"/>
      <c r="C68" s="101" t="s">
        <v>1041</v>
      </c>
      <c r="D68" s="852"/>
      <c r="E68" s="852"/>
      <c r="F68" s="852"/>
      <c r="G68" s="852"/>
      <c r="H68" s="852"/>
      <c r="I68" s="852"/>
      <c r="J68" s="852"/>
      <c r="K68" s="842"/>
      <c r="L68" s="142"/>
      <c r="M68" s="142"/>
      <c r="N68" s="142"/>
      <c r="O68" s="142"/>
      <c r="P68" s="142"/>
      <c r="Q68" s="142"/>
      <c r="R68" s="142"/>
      <c r="S68" s="142"/>
      <c r="T68" s="142"/>
      <c r="U68" s="142"/>
      <c r="V68" s="142"/>
      <c r="W68" s="142"/>
      <c r="X68" s="142"/>
      <c r="Y68" s="142"/>
      <c r="Z68" s="142"/>
      <c r="AA68" s="142"/>
      <c r="AB68" s="142"/>
      <c r="AC68" s="142"/>
      <c r="AD68" s="142"/>
      <c r="AE68" s="142"/>
      <c r="AF68" s="142"/>
      <c r="AG68" s="142"/>
      <c r="AH68" s="142"/>
      <c r="AI68" s="142"/>
      <c r="AJ68" s="142"/>
      <c r="AK68" s="142"/>
      <c r="AL68" s="142"/>
      <c r="AM68" s="142"/>
      <c r="AN68" s="142"/>
      <c r="AO68" s="142"/>
      <c r="AP68" s="142"/>
    </row>
    <row r="69" spans="1:42" ht="12" x14ac:dyDescent="0.2">
      <c r="A69" s="1109"/>
      <c r="B69" s="1110"/>
      <c r="C69" s="39" t="s">
        <v>1042</v>
      </c>
      <c r="D69" s="852"/>
      <c r="E69" s="852"/>
      <c r="F69" s="852"/>
      <c r="G69" s="852"/>
      <c r="H69" s="852"/>
      <c r="I69" s="852"/>
      <c r="J69" s="852"/>
      <c r="K69" s="842"/>
      <c r="L69" s="142"/>
      <c r="M69" s="142"/>
      <c r="N69" s="142"/>
      <c r="O69" s="142"/>
      <c r="P69" s="142"/>
      <c r="Q69" s="142"/>
      <c r="R69" s="142"/>
      <c r="S69" s="142"/>
      <c r="T69" s="142"/>
      <c r="U69" s="142"/>
      <c r="V69" s="142"/>
      <c r="W69" s="142"/>
      <c r="X69" s="142"/>
      <c r="Y69" s="142"/>
      <c r="Z69" s="142"/>
      <c r="AA69" s="142"/>
      <c r="AB69" s="142"/>
      <c r="AC69" s="142"/>
      <c r="AD69" s="142"/>
      <c r="AE69" s="142"/>
      <c r="AF69" s="142"/>
      <c r="AG69" s="142"/>
      <c r="AH69" s="142"/>
      <c r="AI69" s="142"/>
      <c r="AJ69" s="142"/>
      <c r="AK69" s="142"/>
      <c r="AL69" s="142"/>
      <c r="AM69" s="142"/>
      <c r="AN69" s="142"/>
      <c r="AO69" s="142"/>
      <c r="AP69" s="142"/>
    </row>
    <row r="70" spans="1:42" ht="12.75" x14ac:dyDescent="0.2">
      <c r="A70" s="146"/>
      <c r="B70" s="160"/>
      <c r="C70" s="149"/>
      <c r="D70" s="854"/>
      <c r="E70" s="854"/>
      <c r="F70" s="854"/>
      <c r="G70" s="854"/>
      <c r="H70" s="854"/>
      <c r="I70" s="854"/>
      <c r="J70" s="854"/>
      <c r="K70" s="855"/>
      <c r="L70" s="142"/>
      <c r="M70" s="142"/>
      <c r="N70" s="142"/>
      <c r="O70" s="142"/>
      <c r="P70" s="142"/>
      <c r="Q70" s="142"/>
      <c r="R70" s="142"/>
      <c r="S70" s="142"/>
      <c r="T70" s="142"/>
      <c r="U70" s="142"/>
      <c r="V70" s="142"/>
      <c r="W70" s="142"/>
      <c r="X70" s="142"/>
      <c r="Y70" s="142"/>
      <c r="Z70" s="142"/>
      <c r="AA70" s="142"/>
      <c r="AB70" s="142"/>
      <c r="AC70" s="142"/>
      <c r="AD70" s="142"/>
      <c r="AE70" s="142"/>
      <c r="AF70" s="142"/>
      <c r="AG70" s="142"/>
      <c r="AH70" s="142"/>
      <c r="AI70" s="142"/>
      <c r="AJ70" s="142"/>
      <c r="AK70" s="142"/>
      <c r="AL70" s="142"/>
      <c r="AM70" s="142"/>
      <c r="AN70" s="142"/>
      <c r="AO70" s="142"/>
      <c r="AP70" s="142"/>
    </row>
    <row r="71" spans="1:42" x14ac:dyDescent="0.2">
      <c r="A71" s="161"/>
      <c r="B71" s="161"/>
      <c r="C71" s="161"/>
      <c r="D71" s="161"/>
      <c r="E71" s="161"/>
      <c r="F71" s="161"/>
      <c r="G71" s="161"/>
      <c r="H71" s="161"/>
      <c r="I71" s="161"/>
      <c r="J71" s="161"/>
      <c r="K71" s="161"/>
      <c r="L71" s="142"/>
      <c r="M71" s="142"/>
      <c r="N71" s="142"/>
      <c r="O71" s="142"/>
      <c r="P71" s="142"/>
      <c r="Q71" s="142"/>
      <c r="R71" s="142"/>
      <c r="S71" s="142"/>
      <c r="T71" s="142"/>
      <c r="U71" s="142"/>
      <c r="V71" s="142"/>
      <c r="W71" s="142"/>
      <c r="X71" s="142"/>
      <c r="Y71" s="142"/>
      <c r="Z71" s="142"/>
      <c r="AA71" s="142"/>
      <c r="AB71" s="142"/>
      <c r="AC71" s="142"/>
      <c r="AD71" s="142"/>
      <c r="AE71" s="142"/>
      <c r="AF71" s="142"/>
      <c r="AG71" s="142"/>
      <c r="AH71" s="142"/>
      <c r="AI71" s="142"/>
      <c r="AJ71" s="142"/>
      <c r="AK71" s="142"/>
      <c r="AL71" s="142"/>
      <c r="AM71" s="142"/>
      <c r="AN71" s="142"/>
      <c r="AO71" s="142"/>
      <c r="AP71" s="142"/>
    </row>
    <row r="72" spans="1:42" ht="12.75" x14ac:dyDescent="0.2">
      <c r="A72" s="163"/>
      <c r="B72" s="142"/>
      <c r="C72" s="146"/>
      <c r="L72" s="142"/>
      <c r="M72" s="142"/>
      <c r="N72" s="142"/>
      <c r="O72" s="142"/>
      <c r="P72" s="142"/>
      <c r="Q72" s="142"/>
      <c r="R72" s="142"/>
      <c r="S72" s="142"/>
      <c r="T72" s="142"/>
      <c r="U72" s="142"/>
      <c r="V72" s="142"/>
      <c r="W72" s="142"/>
      <c r="X72" s="142"/>
      <c r="Y72" s="142"/>
      <c r="Z72" s="142"/>
      <c r="AA72" s="142"/>
      <c r="AB72" s="142"/>
      <c r="AC72" s="142"/>
      <c r="AD72" s="142"/>
      <c r="AE72" s="142"/>
      <c r="AF72" s="142"/>
      <c r="AG72" s="142"/>
      <c r="AH72" s="142"/>
      <c r="AI72" s="142"/>
      <c r="AJ72" s="142"/>
      <c r="AK72" s="142"/>
      <c r="AL72" s="142"/>
      <c r="AM72" s="142"/>
      <c r="AN72" s="142"/>
      <c r="AO72" s="142"/>
      <c r="AP72" s="142"/>
    </row>
    <row r="73" spans="1:42" ht="12.75" x14ac:dyDescent="0.2">
      <c r="A73" s="163"/>
      <c r="B73" s="142"/>
      <c r="C73" s="146"/>
      <c r="L73" s="142"/>
      <c r="M73" s="142"/>
      <c r="N73" s="142"/>
      <c r="O73" s="142"/>
      <c r="P73" s="142"/>
      <c r="Q73" s="142"/>
      <c r="R73" s="142"/>
      <c r="S73" s="142"/>
      <c r="T73" s="142"/>
      <c r="U73" s="142"/>
      <c r="V73" s="142"/>
      <c r="W73" s="142"/>
      <c r="X73" s="142"/>
      <c r="Y73" s="142"/>
      <c r="Z73" s="142"/>
      <c r="AA73" s="142"/>
      <c r="AB73" s="142"/>
      <c r="AC73" s="142"/>
      <c r="AD73" s="142"/>
      <c r="AE73" s="142"/>
      <c r="AF73" s="142"/>
      <c r="AG73" s="142"/>
      <c r="AH73" s="142"/>
      <c r="AI73" s="142"/>
      <c r="AJ73" s="142"/>
      <c r="AK73" s="142"/>
      <c r="AL73" s="142"/>
      <c r="AM73" s="142"/>
      <c r="AN73" s="142"/>
      <c r="AO73" s="142"/>
      <c r="AP73" s="142"/>
    </row>
    <row r="74" spans="1:42" ht="12.75" x14ac:dyDescent="0.2">
      <c r="A74" s="163"/>
      <c r="B74" s="142"/>
      <c r="C74" s="146"/>
      <c r="L74" s="142"/>
      <c r="M74" s="142"/>
      <c r="N74" s="142"/>
      <c r="O74" s="142"/>
      <c r="P74" s="142"/>
      <c r="Q74" s="142"/>
      <c r="R74" s="142"/>
      <c r="S74" s="142"/>
      <c r="T74" s="142"/>
      <c r="U74" s="142"/>
      <c r="V74" s="142"/>
      <c r="W74" s="142"/>
      <c r="X74" s="142"/>
      <c r="Y74" s="142"/>
      <c r="Z74" s="142"/>
      <c r="AA74" s="142"/>
      <c r="AB74" s="142"/>
      <c r="AC74" s="142"/>
      <c r="AD74" s="142"/>
      <c r="AE74" s="142"/>
      <c r="AF74" s="142"/>
      <c r="AG74" s="142"/>
      <c r="AH74" s="142"/>
      <c r="AI74" s="142"/>
      <c r="AJ74" s="142"/>
      <c r="AK74" s="142"/>
      <c r="AL74" s="142"/>
      <c r="AM74" s="142"/>
      <c r="AN74" s="142"/>
      <c r="AO74" s="142"/>
      <c r="AP74" s="142"/>
    </row>
    <row r="75" spans="1:42" ht="12.75" x14ac:dyDescent="0.2">
      <c r="A75" s="163"/>
      <c r="B75" s="142"/>
      <c r="C75" s="146"/>
      <c r="L75" s="142"/>
      <c r="M75" s="142"/>
      <c r="N75" s="142"/>
      <c r="O75" s="142"/>
      <c r="P75" s="142"/>
      <c r="Q75" s="142"/>
      <c r="R75" s="142"/>
      <c r="S75" s="142"/>
      <c r="T75" s="142"/>
      <c r="U75" s="142"/>
      <c r="V75" s="142"/>
      <c r="W75" s="142"/>
      <c r="X75" s="142"/>
      <c r="Y75" s="142"/>
      <c r="Z75" s="142"/>
      <c r="AA75" s="142"/>
      <c r="AB75" s="142"/>
      <c r="AC75" s="142"/>
      <c r="AD75" s="142"/>
      <c r="AE75" s="142"/>
      <c r="AF75" s="142"/>
      <c r="AG75" s="142"/>
      <c r="AH75" s="142"/>
      <c r="AI75" s="142"/>
      <c r="AJ75" s="142"/>
      <c r="AK75" s="142"/>
      <c r="AL75" s="142"/>
      <c r="AM75" s="142"/>
      <c r="AN75" s="142"/>
      <c r="AO75" s="142"/>
      <c r="AP75" s="142"/>
    </row>
    <row r="76" spans="1:42" ht="12.75" x14ac:dyDescent="0.2">
      <c r="A76" s="164"/>
      <c r="B76" s="165"/>
      <c r="C76" s="146"/>
      <c r="L76" s="142"/>
      <c r="M76" s="142"/>
      <c r="N76" s="142"/>
      <c r="O76" s="142"/>
      <c r="P76" s="142"/>
      <c r="Q76" s="142"/>
      <c r="R76" s="142"/>
      <c r="S76" s="142"/>
      <c r="T76" s="142"/>
      <c r="U76" s="142"/>
      <c r="V76" s="142"/>
      <c r="W76" s="142"/>
      <c r="X76" s="142"/>
      <c r="Y76" s="142"/>
      <c r="Z76" s="142"/>
      <c r="AA76" s="142"/>
      <c r="AB76" s="142"/>
      <c r="AC76" s="142"/>
      <c r="AD76" s="142"/>
      <c r="AE76" s="142"/>
      <c r="AF76" s="142"/>
      <c r="AG76" s="142"/>
      <c r="AH76" s="142"/>
      <c r="AI76" s="142"/>
      <c r="AJ76" s="142"/>
      <c r="AK76" s="142"/>
      <c r="AL76" s="142"/>
      <c r="AM76" s="142"/>
      <c r="AN76" s="142"/>
      <c r="AO76" s="142"/>
      <c r="AP76" s="142"/>
    </row>
    <row r="77" spans="1:42" ht="12.75" x14ac:dyDescent="0.2">
      <c r="A77" s="163"/>
      <c r="B77" s="142"/>
      <c r="C77" s="146"/>
      <c r="L77" s="142"/>
      <c r="M77" s="142"/>
      <c r="N77" s="142"/>
      <c r="O77" s="142"/>
      <c r="P77" s="142"/>
      <c r="Q77" s="142"/>
      <c r="R77" s="142"/>
      <c r="S77" s="142"/>
      <c r="T77" s="142"/>
      <c r="U77" s="142"/>
      <c r="V77" s="142"/>
      <c r="W77" s="142"/>
      <c r="X77" s="142"/>
      <c r="Y77" s="142"/>
      <c r="Z77" s="142"/>
      <c r="AA77" s="142"/>
      <c r="AB77" s="142"/>
      <c r="AC77" s="142"/>
      <c r="AD77" s="142"/>
      <c r="AE77" s="142"/>
      <c r="AF77" s="142"/>
      <c r="AG77" s="142"/>
      <c r="AH77" s="142"/>
      <c r="AI77" s="142"/>
      <c r="AJ77" s="142"/>
      <c r="AK77" s="142"/>
      <c r="AL77" s="142"/>
      <c r="AM77" s="142"/>
      <c r="AN77" s="142"/>
      <c r="AO77" s="142"/>
      <c r="AP77" s="142"/>
    </row>
    <row r="78" spans="1:42" x14ac:dyDescent="0.2">
      <c r="L78" s="142"/>
      <c r="M78" s="142"/>
      <c r="N78" s="142"/>
      <c r="O78" s="142"/>
      <c r="P78" s="142"/>
      <c r="Q78" s="142"/>
      <c r="R78" s="142"/>
      <c r="S78" s="142"/>
      <c r="T78" s="142"/>
      <c r="U78" s="142"/>
      <c r="V78" s="142"/>
      <c r="W78" s="142"/>
      <c r="X78" s="142"/>
      <c r="Y78" s="142"/>
      <c r="Z78" s="142"/>
      <c r="AA78" s="142"/>
      <c r="AB78" s="142"/>
      <c r="AC78" s="142"/>
      <c r="AD78" s="142"/>
      <c r="AE78" s="142"/>
      <c r="AF78" s="142"/>
      <c r="AG78" s="142"/>
      <c r="AH78" s="142"/>
      <c r="AI78" s="142"/>
      <c r="AJ78" s="142"/>
      <c r="AK78" s="142"/>
      <c r="AL78" s="142"/>
      <c r="AM78" s="142"/>
      <c r="AN78" s="142"/>
      <c r="AO78" s="142"/>
      <c r="AP78" s="142"/>
    </row>
    <row r="79" spans="1:42" x14ac:dyDescent="0.2">
      <c r="L79" s="142"/>
      <c r="M79" s="142"/>
      <c r="N79" s="142"/>
      <c r="O79" s="142"/>
      <c r="P79" s="142"/>
      <c r="Q79" s="142"/>
      <c r="R79" s="142"/>
      <c r="S79" s="142"/>
      <c r="T79" s="142"/>
      <c r="U79" s="142"/>
      <c r="V79" s="142"/>
      <c r="W79" s="142"/>
      <c r="X79" s="142"/>
      <c r="Y79" s="142"/>
      <c r="Z79" s="142"/>
      <c r="AA79" s="142"/>
      <c r="AB79" s="142"/>
      <c r="AC79" s="142"/>
      <c r="AD79" s="142"/>
      <c r="AE79" s="142"/>
      <c r="AF79" s="142"/>
      <c r="AG79" s="142"/>
      <c r="AH79" s="142"/>
      <c r="AI79" s="142"/>
      <c r="AJ79" s="142"/>
      <c r="AK79" s="142"/>
      <c r="AL79" s="142"/>
      <c r="AM79" s="142"/>
      <c r="AN79" s="142"/>
      <c r="AO79" s="142"/>
      <c r="AP79" s="142"/>
    </row>
    <row r="80" spans="1:42" x14ac:dyDescent="0.2">
      <c r="L80" s="142"/>
      <c r="M80" s="142"/>
      <c r="N80" s="142"/>
      <c r="O80" s="142"/>
      <c r="P80" s="142"/>
      <c r="Q80" s="142"/>
      <c r="R80" s="142"/>
      <c r="S80" s="142"/>
      <c r="T80" s="142"/>
      <c r="U80" s="142"/>
      <c r="V80" s="142"/>
      <c r="W80" s="142"/>
      <c r="X80" s="142"/>
      <c r="Y80" s="142"/>
      <c r="Z80" s="142"/>
      <c r="AA80" s="142"/>
      <c r="AB80" s="142"/>
      <c r="AC80" s="142"/>
      <c r="AD80" s="142"/>
      <c r="AE80" s="142"/>
      <c r="AF80" s="142"/>
      <c r="AG80" s="142"/>
      <c r="AH80" s="142"/>
      <c r="AI80" s="142"/>
      <c r="AJ80" s="142"/>
      <c r="AK80" s="142"/>
      <c r="AL80" s="142"/>
      <c r="AM80" s="142"/>
      <c r="AN80" s="142"/>
      <c r="AO80" s="142"/>
      <c r="AP80" s="142"/>
    </row>
    <row r="81" spans="12:42" x14ac:dyDescent="0.2">
      <c r="L81" s="142"/>
      <c r="M81" s="142"/>
      <c r="N81" s="142"/>
      <c r="O81" s="142"/>
      <c r="P81" s="142"/>
      <c r="Q81" s="142"/>
      <c r="R81" s="142"/>
      <c r="S81" s="142"/>
      <c r="T81" s="142"/>
      <c r="U81" s="142"/>
      <c r="V81" s="142"/>
      <c r="W81" s="142"/>
      <c r="X81" s="142"/>
      <c r="Y81" s="142"/>
      <c r="Z81" s="142"/>
      <c r="AA81" s="142"/>
      <c r="AB81" s="142"/>
      <c r="AC81" s="142"/>
      <c r="AD81" s="142"/>
      <c r="AE81" s="142"/>
      <c r="AF81" s="142"/>
      <c r="AG81" s="142"/>
      <c r="AH81" s="142"/>
      <c r="AI81" s="142"/>
      <c r="AJ81" s="142"/>
      <c r="AK81" s="142"/>
      <c r="AL81" s="142"/>
      <c r="AM81" s="142"/>
      <c r="AN81" s="142"/>
      <c r="AO81" s="142"/>
      <c r="AP81" s="142"/>
    </row>
    <row r="82" spans="12:42" x14ac:dyDescent="0.2">
      <c r="L82" s="142"/>
      <c r="M82" s="142"/>
      <c r="N82" s="142"/>
      <c r="O82" s="142"/>
      <c r="P82" s="142"/>
      <c r="Q82" s="142"/>
      <c r="R82" s="142"/>
      <c r="S82" s="142"/>
      <c r="T82" s="142"/>
      <c r="U82" s="142"/>
      <c r="V82" s="142"/>
      <c r="W82" s="142"/>
      <c r="X82" s="142"/>
      <c r="Y82" s="142"/>
      <c r="Z82" s="142"/>
      <c r="AA82" s="142"/>
      <c r="AB82" s="142"/>
      <c r="AC82" s="142"/>
      <c r="AD82" s="142"/>
      <c r="AE82" s="142"/>
      <c r="AF82" s="142"/>
      <c r="AG82" s="142"/>
      <c r="AH82" s="142"/>
      <c r="AI82" s="142"/>
      <c r="AJ82" s="142"/>
      <c r="AK82" s="142"/>
      <c r="AL82" s="142"/>
      <c r="AM82" s="142"/>
      <c r="AN82" s="142"/>
      <c r="AO82" s="142"/>
      <c r="AP82" s="142"/>
    </row>
    <row r="83" spans="12:42" x14ac:dyDescent="0.2">
      <c r="L83" s="142"/>
      <c r="M83" s="142"/>
      <c r="N83" s="142"/>
      <c r="O83" s="142"/>
      <c r="P83" s="142"/>
      <c r="Q83" s="142"/>
      <c r="R83" s="142"/>
      <c r="S83" s="142"/>
      <c r="T83" s="142"/>
      <c r="U83" s="142"/>
      <c r="V83" s="142"/>
      <c r="W83" s="142"/>
      <c r="X83" s="142"/>
      <c r="Y83" s="142"/>
      <c r="Z83" s="142"/>
      <c r="AA83" s="142"/>
      <c r="AB83" s="142"/>
      <c r="AC83" s="142"/>
      <c r="AD83" s="142"/>
      <c r="AE83" s="142"/>
      <c r="AF83" s="142"/>
      <c r="AG83" s="142"/>
      <c r="AH83" s="142"/>
      <c r="AI83" s="142"/>
      <c r="AJ83" s="142"/>
      <c r="AK83" s="142"/>
      <c r="AL83" s="142"/>
      <c r="AM83" s="142"/>
      <c r="AN83" s="142"/>
      <c r="AO83" s="142"/>
      <c r="AP83" s="142"/>
    </row>
  </sheetData>
  <sheetProtection selectLockedCells="1" selectUnlockedCells="1"/>
  <mergeCells count="16">
    <mergeCell ref="A57:B65"/>
    <mergeCell ref="A66:B69"/>
    <mergeCell ref="C3:K3"/>
    <mergeCell ref="F4:F6"/>
    <mergeCell ref="G4:H4"/>
    <mergeCell ref="A53:B55"/>
    <mergeCell ref="A28:B30"/>
    <mergeCell ref="B4:B6"/>
    <mergeCell ref="C4:C6"/>
    <mergeCell ref="D4:D6"/>
    <mergeCell ref="E4:E6"/>
    <mergeCell ref="I4:I6"/>
    <mergeCell ref="J4:J6"/>
    <mergeCell ref="K4:K6"/>
    <mergeCell ref="G5:G6"/>
    <mergeCell ref="H5:H6"/>
  </mergeCells>
  <printOptions horizontalCentered="1"/>
  <pageMargins left="0.19685039370078741" right="0.19685039370078741" top="0.19685039370078741" bottom="0.19685039370078741" header="0" footer="0"/>
  <pageSetup paperSize="8" scale="27" orientation="portrait" r:id="rId1"/>
  <rowBreaks count="1" manualBreakCount="1">
    <brk id="48" max="10"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7">
    <pageSetUpPr fitToPage="1"/>
  </sheetPr>
  <dimension ref="A1:L62"/>
  <sheetViews>
    <sheetView showGridLines="0" view="pageBreakPreview" topLeftCell="A8" zoomScaleNormal="82" zoomScaleSheetLayoutView="100" workbookViewId="0">
      <selection activeCell="T401" sqref="D401:T401"/>
    </sheetView>
  </sheetViews>
  <sheetFormatPr defaultColWidth="9.28515625" defaultRowHeight="11.25" x14ac:dyDescent="0.2"/>
  <cols>
    <col min="1" max="1" width="3.7109375" style="148" customWidth="1"/>
    <col min="2" max="2" width="34.28515625" style="166" bestFit="1" customWidth="1"/>
    <col min="3" max="3" width="21" style="166" bestFit="1" customWidth="1"/>
    <col min="4" max="4" width="11.7109375" style="142" customWidth="1"/>
    <col min="5" max="5" width="15" style="142" bestFit="1" customWidth="1"/>
    <col min="6" max="11" width="11.7109375" style="142" customWidth="1"/>
    <col min="12" max="16384" width="9.28515625" style="142"/>
  </cols>
  <sheetData>
    <row r="1" spans="1:11" s="133" customFormat="1" x14ac:dyDescent="0.2">
      <c r="A1" s="366" t="s">
        <v>1010</v>
      </c>
      <c r="B1" s="367"/>
      <c r="C1" s="368"/>
      <c r="D1" s="368"/>
      <c r="E1" s="368"/>
      <c r="F1" s="368"/>
      <c r="G1" s="368"/>
      <c r="H1" s="368"/>
      <c r="I1" s="368"/>
      <c r="J1" s="1135"/>
      <c r="K1" s="1135"/>
    </row>
    <row r="2" spans="1:11" s="133" customFormat="1" ht="12" thickBot="1" x14ac:dyDescent="0.25">
      <c r="A2" s="167"/>
      <c r="B2" s="168"/>
      <c r="C2" s="134"/>
      <c r="D2" s="134"/>
      <c r="E2" s="134"/>
      <c r="F2" s="134"/>
      <c r="G2" s="134"/>
      <c r="H2" s="134"/>
      <c r="I2" s="134"/>
      <c r="J2" s="1146" t="s">
        <v>741</v>
      </c>
      <c r="K2" s="1146"/>
    </row>
    <row r="3" spans="1:11" ht="12" thickTop="1" x14ac:dyDescent="0.2">
      <c r="A3" s="592" t="s">
        <v>1043</v>
      </c>
      <c r="B3" s="141"/>
      <c r="C3" s="592"/>
      <c r="D3" s="592"/>
      <c r="E3" s="592"/>
      <c r="F3" s="592"/>
      <c r="G3" s="592"/>
      <c r="H3" s="592"/>
      <c r="I3" s="592"/>
      <c r="J3" s="592"/>
      <c r="K3" s="592"/>
    </row>
    <row r="4" spans="1:11" ht="12.75" x14ac:dyDescent="0.2">
      <c r="A4" s="169"/>
      <c r="B4" s="1136" t="s">
        <v>1013</v>
      </c>
      <c r="C4" s="1136" t="s">
        <v>1014</v>
      </c>
      <c r="D4" s="1139" t="s">
        <v>1012</v>
      </c>
      <c r="E4" s="1140"/>
      <c r="F4" s="1140"/>
      <c r="G4" s="1140"/>
      <c r="H4" s="1140"/>
      <c r="I4" s="1140"/>
      <c r="J4" s="1140"/>
      <c r="K4" s="1141"/>
    </row>
    <row r="5" spans="1:11" ht="11.25" customHeight="1" x14ac:dyDescent="0.2">
      <c r="A5" s="169"/>
      <c r="B5" s="1137"/>
      <c r="C5" s="1137"/>
      <c r="D5" s="1136" t="s">
        <v>1015</v>
      </c>
      <c r="E5" s="1136" t="s">
        <v>1016</v>
      </c>
      <c r="F5" s="1136" t="s">
        <v>997</v>
      </c>
      <c r="G5" s="1142" t="s">
        <v>1017</v>
      </c>
      <c r="H5" s="1143"/>
      <c r="I5" s="1144" t="s">
        <v>1018</v>
      </c>
      <c r="J5" s="1133" t="s">
        <v>1019</v>
      </c>
      <c r="K5" s="1133" t="s">
        <v>868</v>
      </c>
    </row>
    <row r="6" spans="1:11" ht="24" x14ac:dyDescent="0.2">
      <c r="A6" s="169"/>
      <c r="B6" s="1138"/>
      <c r="C6" s="1138"/>
      <c r="D6" s="1137"/>
      <c r="E6" s="1137"/>
      <c r="F6" s="1137"/>
      <c r="G6" s="170" t="s">
        <v>1020</v>
      </c>
      <c r="H6" s="170" t="s">
        <v>1021</v>
      </c>
      <c r="I6" s="1145"/>
      <c r="J6" s="1134"/>
      <c r="K6" s="1134"/>
    </row>
    <row r="7" spans="1:11" ht="18.75" customHeight="1" x14ac:dyDescent="0.2">
      <c r="A7" s="171">
        <v>1</v>
      </c>
      <c r="B7" s="145" t="s">
        <v>1022</v>
      </c>
      <c r="C7" s="144"/>
      <c r="D7" s="144"/>
      <c r="E7" s="144"/>
      <c r="F7" s="144"/>
      <c r="G7" s="144"/>
      <c r="H7" s="144"/>
      <c r="I7" s="144"/>
      <c r="J7" s="144"/>
      <c r="K7" s="144"/>
    </row>
    <row r="8" spans="1:11" ht="17.25" customHeight="1" x14ac:dyDescent="0.2">
      <c r="A8" s="119" t="s">
        <v>746</v>
      </c>
      <c r="B8" s="39" t="s">
        <v>1023</v>
      </c>
      <c r="C8" s="39" t="s">
        <v>1024</v>
      </c>
      <c r="D8" s="799"/>
      <c r="E8" s="799"/>
      <c r="F8" s="799"/>
      <c r="G8" s="799"/>
      <c r="H8" s="799"/>
      <c r="I8" s="799"/>
      <c r="J8" s="799"/>
      <c r="K8" s="815">
        <f>SUM(D8:J8)</f>
        <v>0</v>
      </c>
    </row>
    <row r="9" spans="1:11" ht="10.15" customHeight="1" x14ac:dyDescent="0.2">
      <c r="A9" s="119"/>
      <c r="B9" s="39"/>
      <c r="C9" s="39" t="s">
        <v>1025</v>
      </c>
      <c r="D9" s="799"/>
      <c r="E9" s="799"/>
      <c r="F9" s="799"/>
      <c r="G9" s="799"/>
      <c r="H9" s="799"/>
      <c r="I9" s="799"/>
      <c r="J9" s="799"/>
      <c r="K9" s="815">
        <f t="shared" ref="K9:K10" si="0">SUM(D9:J9)</f>
        <v>0</v>
      </c>
    </row>
    <row r="10" spans="1:11" ht="10.15" customHeight="1" x14ac:dyDescent="0.2">
      <c r="A10" s="119"/>
      <c r="B10" s="39"/>
      <c r="C10" s="39" t="s">
        <v>1026</v>
      </c>
      <c r="D10" s="799"/>
      <c r="E10" s="799"/>
      <c r="F10" s="799"/>
      <c r="G10" s="799"/>
      <c r="H10" s="799"/>
      <c r="I10" s="799"/>
      <c r="J10" s="799"/>
      <c r="K10" s="815">
        <f t="shared" si="0"/>
        <v>0</v>
      </c>
    </row>
    <row r="11" spans="1:11" ht="11.25" customHeight="1" x14ac:dyDescent="0.2">
      <c r="A11" s="152"/>
      <c r="B11" s="150"/>
      <c r="C11" s="150"/>
      <c r="D11" s="850"/>
      <c r="E11" s="850"/>
      <c r="F11" s="850"/>
      <c r="G11" s="850"/>
      <c r="H11" s="850"/>
      <c r="I11" s="850"/>
      <c r="J11" s="850"/>
      <c r="K11" s="850"/>
    </row>
    <row r="12" spans="1:11" ht="10.15" customHeight="1" x14ac:dyDescent="0.2">
      <c r="A12" s="119" t="s">
        <v>748</v>
      </c>
      <c r="B12" s="39" t="s">
        <v>1027</v>
      </c>
      <c r="C12" s="39" t="s">
        <v>1024</v>
      </c>
      <c r="D12" s="799"/>
      <c r="E12" s="799"/>
      <c r="F12" s="799"/>
      <c r="G12" s="799"/>
      <c r="H12" s="799"/>
      <c r="I12" s="799"/>
      <c r="J12" s="799"/>
      <c r="K12" s="815">
        <f t="shared" ref="K12:K14" si="1">SUM(D12:J12)</f>
        <v>0</v>
      </c>
    </row>
    <row r="13" spans="1:11" ht="10.15" customHeight="1" x14ac:dyDescent="0.2">
      <c r="A13" s="119"/>
      <c r="B13" s="39"/>
      <c r="C13" s="39" t="s">
        <v>1025</v>
      </c>
      <c r="D13" s="799"/>
      <c r="E13" s="799"/>
      <c r="F13" s="799"/>
      <c r="G13" s="799"/>
      <c r="H13" s="799"/>
      <c r="I13" s="799"/>
      <c r="J13" s="799"/>
      <c r="K13" s="815">
        <f t="shared" si="1"/>
        <v>0</v>
      </c>
    </row>
    <row r="14" spans="1:11" ht="10.15" customHeight="1" x14ac:dyDescent="0.2">
      <c r="A14" s="119"/>
      <c r="B14" s="39"/>
      <c r="C14" s="39" t="s">
        <v>1026</v>
      </c>
      <c r="D14" s="799"/>
      <c r="E14" s="799"/>
      <c r="F14" s="799"/>
      <c r="G14" s="799"/>
      <c r="H14" s="799"/>
      <c r="I14" s="799"/>
      <c r="J14" s="799"/>
      <c r="K14" s="815">
        <f t="shared" si="1"/>
        <v>0</v>
      </c>
    </row>
    <row r="15" spans="1:11" ht="11.25" customHeight="1" x14ac:dyDescent="0.2">
      <c r="A15" s="147"/>
      <c r="B15" s="150"/>
      <c r="C15" s="150"/>
      <c r="D15" s="850"/>
      <c r="E15" s="850"/>
      <c r="F15" s="850"/>
      <c r="G15" s="850"/>
      <c r="H15" s="850"/>
      <c r="I15" s="850"/>
      <c r="J15" s="850"/>
      <c r="K15" s="850"/>
    </row>
    <row r="16" spans="1:11" ht="10.15" customHeight="1" x14ac:dyDescent="0.2">
      <c r="A16" s="119" t="s">
        <v>750</v>
      </c>
      <c r="B16" s="39" t="s">
        <v>1028</v>
      </c>
      <c r="C16" s="39" t="s">
        <v>1024</v>
      </c>
      <c r="D16" s="799"/>
      <c r="E16" s="799"/>
      <c r="F16" s="799"/>
      <c r="G16" s="799"/>
      <c r="H16" s="799"/>
      <c r="I16" s="799"/>
      <c r="J16" s="799"/>
      <c r="K16" s="815">
        <f t="shared" ref="K16:K18" si="2">SUM(D16:J16)</f>
        <v>0</v>
      </c>
    </row>
    <row r="17" spans="1:11" ht="10.15" customHeight="1" x14ac:dyDescent="0.2">
      <c r="A17" s="119"/>
      <c r="B17" s="39"/>
      <c r="C17" s="39" t="s">
        <v>1025</v>
      </c>
      <c r="D17" s="799"/>
      <c r="E17" s="799"/>
      <c r="F17" s="799"/>
      <c r="G17" s="799"/>
      <c r="H17" s="799"/>
      <c r="I17" s="799"/>
      <c r="J17" s="799"/>
      <c r="K17" s="815">
        <f t="shared" si="2"/>
        <v>0</v>
      </c>
    </row>
    <row r="18" spans="1:11" ht="10.15" customHeight="1" x14ac:dyDescent="0.2">
      <c r="A18" s="119"/>
      <c r="B18" s="39"/>
      <c r="C18" s="39" t="s">
        <v>1026</v>
      </c>
      <c r="D18" s="799"/>
      <c r="E18" s="799"/>
      <c r="F18" s="799"/>
      <c r="G18" s="799"/>
      <c r="H18" s="799"/>
      <c r="I18" s="799"/>
      <c r="J18" s="799"/>
      <c r="K18" s="815">
        <f t="shared" si="2"/>
        <v>0</v>
      </c>
    </row>
    <row r="19" spans="1:11" ht="11.25" customHeight="1" x14ac:dyDescent="0.2">
      <c r="A19" s="147"/>
      <c r="B19" s="150"/>
      <c r="C19" s="150"/>
      <c r="D19" s="850"/>
      <c r="E19" s="850"/>
      <c r="F19" s="850"/>
      <c r="G19" s="850"/>
      <c r="H19" s="850"/>
      <c r="I19" s="850"/>
      <c r="J19" s="850"/>
      <c r="K19" s="850"/>
    </row>
    <row r="20" spans="1:11" ht="10.15" customHeight="1" x14ac:dyDescent="0.2">
      <c r="A20" s="119" t="s">
        <v>752</v>
      </c>
      <c r="B20" s="39" t="s">
        <v>1029</v>
      </c>
      <c r="C20" s="39" t="s">
        <v>1024</v>
      </c>
      <c r="D20" s="799"/>
      <c r="E20" s="799"/>
      <c r="F20" s="799"/>
      <c r="G20" s="799"/>
      <c r="H20" s="799"/>
      <c r="I20" s="799"/>
      <c r="J20" s="799"/>
      <c r="K20" s="815">
        <f t="shared" ref="K20:K22" si="3">SUM(D20:J20)</f>
        <v>0</v>
      </c>
    </row>
    <row r="21" spans="1:11" ht="12" x14ac:dyDescent="0.2">
      <c r="A21" s="119"/>
      <c r="B21" s="39"/>
      <c r="C21" s="39" t="s">
        <v>1025</v>
      </c>
      <c r="D21" s="799"/>
      <c r="E21" s="799"/>
      <c r="F21" s="799"/>
      <c r="G21" s="799"/>
      <c r="H21" s="799"/>
      <c r="I21" s="799"/>
      <c r="J21" s="799"/>
      <c r="K21" s="815">
        <f t="shared" si="3"/>
        <v>0</v>
      </c>
    </row>
    <row r="22" spans="1:11" ht="10.15" customHeight="1" x14ac:dyDescent="0.2">
      <c r="A22" s="119"/>
      <c r="B22" s="39"/>
      <c r="C22" s="39" t="s">
        <v>1026</v>
      </c>
      <c r="D22" s="799"/>
      <c r="E22" s="799"/>
      <c r="F22" s="799"/>
      <c r="G22" s="799"/>
      <c r="H22" s="799"/>
      <c r="I22" s="799"/>
      <c r="J22" s="799"/>
      <c r="K22" s="815">
        <f t="shared" si="3"/>
        <v>0</v>
      </c>
    </row>
    <row r="23" spans="1:11" ht="11.25" customHeight="1" x14ac:dyDescent="0.2">
      <c r="A23" s="152"/>
      <c r="B23" s="149"/>
      <c r="C23" s="149"/>
      <c r="D23" s="850"/>
      <c r="E23" s="850"/>
      <c r="F23" s="850"/>
      <c r="G23" s="850"/>
      <c r="H23" s="850"/>
      <c r="I23" s="850"/>
      <c r="J23" s="850"/>
      <c r="K23" s="850"/>
    </row>
    <row r="24" spans="1:11" ht="10.15" customHeight="1" x14ac:dyDescent="0.2">
      <c r="A24" s="119" t="s">
        <v>754</v>
      </c>
      <c r="B24" s="39" t="s">
        <v>1030</v>
      </c>
      <c r="C24" s="39" t="s">
        <v>1024</v>
      </c>
      <c r="D24" s="799"/>
      <c r="E24" s="799"/>
      <c r="F24" s="799"/>
      <c r="G24" s="799"/>
      <c r="H24" s="799"/>
      <c r="I24" s="799"/>
      <c r="J24" s="799"/>
      <c r="K24" s="815">
        <f t="shared" ref="K24:K26" si="4">SUM(D24:J24)</f>
        <v>0</v>
      </c>
    </row>
    <row r="25" spans="1:11" ht="10.15" customHeight="1" x14ac:dyDescent="0.2">
      <c r="A25" s="119"/>
      <c r="B25" s="39"/>
      <c r="C25" s="39" t="s">
        <v>1025</v>
      </c>
      <c r="D25" s="799"/>
      <c r="E25" s="799"/>
      <c r="F25" s="799"/>
      <c r="G25" s="799"/>
      <c r="H25" s="799"/>
      <c r="I25" s="799"/>
      <c r="J25" s="799"/>
      <c r="K25" s="815">
        <f t="shared" si="4"/>
        <v>0</v>
      </c>
    </row>
    <row r="26" spans="1:11" ht="10.15" customHeight="1" x14ac:dyDescent="0.2">
      <c r="A26" s="119"/>
      <c r="B26" s="39"/>
      <c r="C26" s="39" t="s">
        <v>1026</v>
      </c>
      <c r="D26" s="799"/>
      <c r="E26" s="799"/>
      <c r="F26" s="799"/>
      <c r="G26" s="799"/>
      <c r="H26" s="799"/>
      <c r="I26" s="799"/>
      <c r="J26" s="799"/>
      <c r="K26" s="815">
        <f t="shared" si="4"/>
        <v>0</v>
      </c>
    </row>
    <row r="27" spans="1:11" ht="10.15" customHeight="1" x14ac:dyDescent="0.2">
      <c r="A27" s="1119" t="s">
        <v>1031</v>
      </c>
      <c r="B27" s="1120"/>
      <c r="C27" s="48" t="s">
        <v>1024</v>
      </c>
      <c r="D27" s="815">
        <f>D8+D12+D16+D20+D24</f>
        <v>0</v>
      </c>
      <c r="E27" s="815">
        <f t="shared" ref="E27:K27" si="5">E8+E12+E16+E20+E24</f>
        <v>0</v>
      </c>
      <c r="F27" s="815">
        <f t="shared" si="5"/>
        <v>0</v>
      </c>
      <c r="G27" s="815">
        <f t="shared" si="5"/>
        <v>0</v>
      </c>
      <c r="H27" s="815">
        <f t="shared" si="5"/>
        <v>0</v>
      </c>
      <c r="I27" s="815">
        <f t="shared" si="5"/>
        <v>0</v>
      </c>
      <c r="J27" s="815">
        <f t="shared" si="5"/>
        <v>0</v>
      </c>
      <c r="K27" s="815">
        <f t="shared" si="5"/>
        <v>0</v>
      </c>
    </row>
    <row r="28" spans="1:11" ht="10.15" customHeight="1" x14ac:dyDescent="0.2">
      <c r="A28" s="1121"/>
      <c r="B28" s="1122"/>
      <c r="C28" s="48" t="s">
        <v>1025</v>
      </c>
      <c r="D28" s="815">
        <f>D9+D13+D17+D21+D25</f>
        <v>0</v>
      </c>
      <c r="E28" s="815">
        <f t="shared" ref="E28:K29" si="6">E9+E13+E17+E21+E25</f>
        <v>0</v>
      </c>
      <c r="F28" s="815">
        <f t="shared" si="6"/>
        <v>0</v>
      </c>
      <c r="G28" s="815">
        <f t="shared" si="6"/>
        <v>0</v>
      </c>
      <c r="H28" s="815">
        <f t="shared" si="6"/>
        <v>0</v>
      </c>
      <c r="I28" s="815">
        <f t="shared" si="6"/>
        <v>0</v>
      </c>
      <c r="J28" s="815">
        <f t="shared" si="6"/>
        <v>0</v>
      </c>
      <c r="K28" s="815">
        <f t="shared" si="6"/>
        <v>0</v>
      </c>
    </row>
    <row r="29" spans="1:11" ht="10.15" customHeight="1" x14ac:dyDescent="0.2">
      <c r="A29" s="1123"/>
      <c r="B29" s="1124"/>
      <c r="C29" s="48" t="s">
        <v>1026</v>
      </c>
      <c r="D29" s="815">
        <f>D10+D14+D18+D22+D26</f>
        <v>0</v>
      </c>
      <c r="E29" s="815">
        <f t="shared" si="6"/>
        <v>0</v>
      </c>
      <c r="F29" s="815">
        <f t="shared" si="6"/>
        <v>0</v>
      </c>
      <c r="G29" s="815">
        <f t="shared" si="6"/>
        <v>0</v>
      </c>
      <c r="H29" s="815">
        <f t="shared" si="6"/>
        <v>0</v>
      </c>
      <c r="I29" s="815">
        <f t="shared" si="6"/>
        <v>0</v>
      </c>
      <c r="J29" s="815">
        <f t="shared" si="6"/>
        <v>0</v>
      </c>
      <c r="K29" s="815">
        <f t="shared" si="6"/>
        <v>0</v>
      </c>
    </row>
    <row r="30" spans="1:11" ht="10.15" customHeight="1" x14ac:dyDescent="0.2">
      <c r="A30" s="171">
        <v>2</v>
      </c>
      <c r="B30" s="157" t="s">
        <v>1032</v>
      </c>
      <c r="C30" s="144"/>
      <c r="D30" s="856"/>
      <c r="E30" s="856"/>
      <c r="F30" s="856"/>
      <c r="G30" s="856"/>
      <c r="H30" s="856"/>
      <c r="I30" s="856"/>
      <c r="J30" s="856"/>
      <c r="K30" s="856"/>
    </row>
    <row r="31" spans="1:11" ht="3.75" customHeight="1" x14ac:dyDescent="0.2">
      <c r="A31" s="152"/>
      <c r="B31" s="158"/>
      <c r="C31" s="158"/>
      <c r="D31" s="848"/>
      <c r="E31" s="850"/>
      <c r="F31" s="846"/>
      <c r="G31" s="846"/>
      <c r="H31" s="850"/>
      <c r="I31" s="850"/>
      <c r="J31" s="850"/>
      <c r="K31" s="851"/>
    </row>
    <row r="32" spans="1:11" ht="10.15" customHeight="1" x14ac:dyDescent="0.2">
      <c r="A32" s="119" t="s">
        <v>746</v>
      </c>
      <c r="B32" s="39" t="s">
        <v>1023</v>
      </c>
      <c r="C32" s="39" t="s">
        <v>1024</v>
      </c>
      <c r="D32" s="799"/>
      <c r="E32" s="799"/>
      <c r="F32" s="799"/>
      <c r="G32" s="799"/>
      <c r="H32" s="799"/>
      <c r="I32" s="799"/>
      <c r="J32" s="799"/>
      <c r="K32" s="815">
        <f t="shared" ref="K32:K34" si="7">SUM(D32:J32)</f>
        <v>0</v>
      </c>
    </row>
    <row r="33" spans="1:11" ht="10.15" customHeight="1" x14ac:dyDescent="0.2">
      <c r="A33" s="119"/>
      <c r="B33" s="39"/>
      <c r="C33" s="39" t="s">
        <v>1025</v>
      </c>
      <c r="D33" s="799"/>
      <c r="E33" s="799"/>
      <c r="F33" s="799"/>
      <c r="G33" s="799"/>
      <c r="H33" s="799"/>
      <c r="I33" s="799"/>
      <c r="J33" s="799"/>
      <c r="K33" s="815">
        <f t="shared" si="7"/>
        <v>0</v>
      </c>
    </row>
    <row r="34" spans="1:11" ht="10.15" customHeight="1" x14ac:dyDescent="0.2">
      <c r="A34" s="119"/>
      <c r="B34" s="39"/>
      <c r="C34" s="39" t="s">
        <v>1026</v>
      </c>
      <c r="D34" s="799"/>
      <c r="E34" s="799"/>
      <c r="F34" s="799"/>
      <c r="G34" s="799"/>
      <c r="H34" s="799"/>
      <c r="I34" s="799"/>
      <c r="J34" s="799"/>
      <c r="K34" s="815">
        <f t="shared" si="7"/>
        <v>0</v>
      </c>
    </row>
    <row r="35" spans="1:11" ht="11.25" customHeight="1" x14ac:dyDescent="0.2">
      <c r="A35" s="152"/>
      <c r="B35" s="150"/>
      <c r="C35" s="150"/>
      <c r="D35" s="850"/>
      <c r="E35" s="850"/>
      <c r="F35" s="850"/>
      <c r="G35" s="850"/>
      <c r="H35" s="850"/>
      <c r="I35" s="850"/>
      <c r="J35" s="850"/>
      <c r="K35" s="850"/>
    </row>
    <row r="36" spans="1:11" ht="10.15" customHeight="1" x14ac:dyDescent="0.2">
      <c r="A36" s="119" t="s">
        <v>748</v>
      </c>
      <c r="B36" s="39" t="s">
        <v>1027</v>
      </c>
      <c r="C36" s="39" t="s">
        <v>1024</v>
      </c>
      <c r="D36" s="799"/>
      <c r="E36" s="799"/>
      <c r="F36" s="799"/>
      <c r="G36" s="799"/>
      <c r="H36" s="799"/>
      <c r="I36" s="799"/>
      <c r="J36" s="799"/>
      <c r="K36" s="815">
        <f t="shared" ref="K36:K38" si="8">SUM(D36:J36)</f>
        <v>0</v>
      </c>
    </row>
    <row r="37" spans="1:11" ht="10.15" customHeight="1" x14ac:dyDescent="0.2">
      <c r="A37" s="119"/>
      <c r="B37" s="39"/>
      <c r="C37" s="39" t="s">
        <v>1025</v>
      </c>
      <c r="D37" s="799"/>
      <c r="E37" s="799"/>
      <c r="F37" s="799"/>
      <c r="G37" s="799"/>
      <c r="H37" s="799"/>
      <c r="I37" s="799"/>
      <c r="J37" s="799"/>
      <c r="K37" s="815">
        <f t="shared" si="8"/>
        <v>0</v>
      </c>
    </row>
    <row r="38" spans="1:11" ht="10.15" customHeight="1" x14ac:dyDescent="0.2">
      <c r="A38" s="119"/>
      <c r="B38" s="39"/>
      <c r="C38" s="39" t="s">
        <v>1026</v>
      </c>
      <c r="D38" s="799"/>
      <c r="E38" s="799"/>
      <c r="F38" s="799"/>
      <c r="G38" s="799"/>
      <c r="H38" s="799"/>
      <c r="I38" s="799"/>
      <c r="J38" s="799"/>
      <c r="K38" s="815">
        <f t="shared" si="8"/>
        <v>0</v>
      </c>
    </row>
    <row r="39" spans="1:11" ht="11.25" customHeight="1" x14ac:dyDescent="0.2">
      <c r="A39" s="147"/>
      <c r="B39" s="150"/>
      <c r="C39" s="150"/>
      <c r="D39" s="850"/>
      <c r="E39" s="850"/>
      <c r="F39" s="850"/>
      <c r="G39" s="850"/>
      <c r="H39" s="850"/>
      <c r="I39" s="850"/>
      <c r="J39" s="850"/>
      <c r="K39" s="850"/>
    </row>
    <row r="40" spans="1:11" ht="10.15" customHeight="1" x14ac:dyDescent="0.2">
      <c r="A40" s="119" t="s">
        <v>750</v>
      </c>
      <c r="B40" s="39" t="s">
        <v>1028</v>
      </c>
      <c r="C40" s="39" t="s">
        <v>1024</v>
      </c>
      <c r="D40" s="799"/>
      <c r="E40" s="799"/>
      <c r="F40" s="799"/>
      <c r="G40" s="799"/>
      <c r="H40" s="799"/>
      <c r="I40" s="799"/>
      <c r="J40" s="799"/>
      <c r="K40" s="815">
        <f t="shared" ref="K40:K42" si="9">SUM(D40:J40)</f>
        <v>0</v>
      </c>
    </row>
    <row r="41" spans="1:11" ht="10.15" customHeight="1" x14ac:dyDescent="0.2">
      <c r="A41" s="119"/>
      <c r="B41" s="39"/>
      <c r="C41" s="39" t="s">
        <v>1025</v>
      </c>
      <c r="D41" s="799"/>
      <c r="E41" s="799"/>
      <c r="F41" s="799"/>
      <c r="G41" s="799"/>
      <c r="H41" s="799"/>
      <c r="I41" s="799"/>
      <c r="J41" s="799"/>
      <c r="K41" s="815">
        <f t="shared" si="9"/>
        <v>0</v>
      </c>
    </row>
    <row r="42" spans="1:11" ht="10.15" customHeight="1" x14ac:dyDescent="0.2">
      <c r="A42" s="119"/>
      <c r="B42" s="39"/>
      <c r="C42" s="39" t="s">
        <v>1026</v>
      </c>
      <c r="D42" s="799"/>
      <c r="E42" s="799"/>
      <c r="F42" s="799"/>
      <c r="G42" s="799"/>
      <c r="H42" s="799"/>
      <c r="I42" s="799"/>
      <c r="J42" s="799"/>
      <c r="K42" s="815">
        <f t="shared" si="9"/>
        <v>0</v>
      </c>
    </row>
    <row r="43" spans="1:11" ht="11.25" customHeight="1" x14ac:dyDescent="0.2">
      <c r="A43" s="147"/>
      <c r="B43" s="150"/>
      <c r="C43" s="150"/>
      <c r="D43" s="850"/>
      <c r="E43" s="850"/>
      <c r="F43" s="850"/>
      <c r="G43" s="850"/>
      <c r="H43" s="850"/>
      <c r="I43" s="850"/>
      <c r="J43" s="850"/>
      <c r="K43" s="850"/>
    </row>
    <row r="44" spans="1:11" ht="12" x14ac:dyDescent="0.2">
      <c r="A44" s="791" t="s">
        <v>752</v>
      </c>
      <c r="B44" s="39" t="s">
        <v>1029</v>
      </c>
      <c r="C44" s="39" t="s">
        <v>1024</v>
      </c>
      <c r="D44" s="799"/>
      <c r="E44" s="799"/>
      <c r="F44" s="799"/>
      <c r="G44" s="799"/>
      <c r="H44" s="799"/>
      <c r="I44" s="799"/>
      <c r="J44" s="799"/>
      <c r="K44" s="815">
        <f t="shared" ref="K44:K46" si="10">SUM(D44:J44)</f>
        <v>0</v>
      </c>
    </row>
    <row r="45" spans="1:11" ht="10.15" customHeight="1" x14ac:dyDescent="0.2">
      <c r="A45" s="119"/>
      <c r="B45" s="39"/>
      <c r="C45" s="39" t="s">
        <v>1025</v>
      </c>
      <c r="D45" s="799"/>
      <c r="E45" s="799"/>
      <c r="F45" s="799"/>
      <c r="G45" s="799"/>
      <c r="H45" s="799"/>
      <c r="I45" s="799"/>
      <c r="J45" s="799"/>
      <c r="K45" s="815">
        <f t="shared" si="10"/>
        <v>0</v>
      </c>
    </row>
    <row r="46" spans="1:11" ht="10.15" customHeight="1" x14ac:dyDescent="0.2">
      <c r="A46" s="119"/>
      <c r="B46" s="39"/>
      <c r="C46" s="39" t="s">
        <v>1026</v>
      </c>
      <c r="D46" s="799"/>
      <c r="E46" s="799"/>
      <c r="F46" s="799"/>
      <c r="G46" s="799"/>
      <c r="H46" s="799"/>
      <c r="I46" s="799"/>
      <c r="J46" s="799"/>
      <c r="K46" s="815">
        <f t="shared" si="10"/>
        <v>0</v>
      </c>
    </row>
    <row r="47" spans="1:11" ht="11.25" customHeight="1" x14ac:dyDescent="0.2">
      <c r="A47" s="152"/>
      <c r="B47" s="149"/>
      <c r="C47" s="149"/>
      <c r="D47" s="850"/>
      <c r="E47" s="850"/>
      <c r="F47" s="850"/>
      <c r="G47" s="850"/>
      <c r="H47" s="850"/>
      <c r="I47" s="850"/>
      <c r="J47" s="850"/>
      <c r="K47" s="850"/>
    </row>
    <row r="48" spans="1:11" ht="12" x14ac:dyDescent="0.2">
      <c r="A48" s="119" t="s">
        <v>754</v>
      </c>
      <c r="B48" s="39" t="s">
        <v>1030</v>
      </c>
      <c r="C48" s="39" t="s">
        <v>1024</v>
      </c>
      <c r="D48" s="799"/>
      <c r="E48" s="799"/>
      <c r="F48" s="799"/>
      <c r="G48" s="799"/>
      <c r="H48" s="799"/>
      <c r="I48" s="799"/>
      <c r="J48" s="799"/>
      <c r="K48" s="815">
        <f t="shared" ref="K48:K50" si="11">SUM(D48:J48)</f>
        <v>0</v>
      </c>
    </row>
    <row r="49" spans="1:12" ht="10.15" customHeight="1" x14ac:dyDescent="0.2">
      <c r="A49" s="119"/>
      <c r="B49" s="39"/>
      <c r="C49" s="39" t="s">
        <v>1025</v>
      </c>
      <c r="D49" s="799"/>
      <c r="E49" s="799"/>
      <c r="F49" s="799"/>
      <c r="G49" s="799"/>
      <c r="H49" s="799"/>
      <c r="I49" s="799"/>
      <c r="J49" s="799"/>
      <c r="K49" s="815">
        <f t="shared" si="11"/>
        <v>0</v>
      </c>
    </row>
    <row r="50" spans="1:12" ht="10.15" customHeight="1" x14ac:dyDescent="0.2">
      <c r="A50" s="119"/>
      <c r="B50" s="39"/>
      <c r="C50" s="39" t="s">
        <v>1026</v>
      </c>
      <c r="D50" s="799"/>
      <c r="E50" s="799"/>
      <c r="F50" s="799"/>
      <c r="G50" s="799"/>
      <c r="H50" s="799"/>
      <c r="I50" s="799"/>
      <c r="J50" s="799"/>
      <c r="K50" s="815">
        <f t="shared" si="11"/>
        <v>0</v>
      </c>
    </row>
    <row r="51" spans="1:12" ht="11.25" customHeight="1" x14ac:dyDescent="0.2">
      <c r="A51" s="142"/>
      <c r="B51" s="155"/>
      <c r="C51" s="155"/>
      <c r="D51" s="850"/>
      <c r="E51" s="850"/>
      <c r="F51" s="850"/>
      <c r="G51" s="850"/>
      <c r="H51" s="850"/>
      <c r="I51" s="850"/>
      <c r="J51" s="850"/>
      <c r="K51" s="850"/>
    </row>
    <row r="52" spans="1:12" ht="10.15" customHeight="1" x14ac:dyDescent="0.2">
      <c r="A52" s="1119" t="s">
        <v>1033</v>
      </c>
      <c r="B52" s="1120"/>
      <c r="C52" s="48" t="s">
        <v>1024</v>
      </c>
      <c r="D52" s="815">
        <f>D32+D36+D40+D44+D48</f>
        <v>0</v>
      </c>
      <c r="E52" s="815">
        <f t="shared" ref="E52:K52" si="12">E32+E36+E40+E44+E48</f>
        <v>0</v>
      </c>
      <c r="F52" s="815">
        <f t="shared" si="12"/>
        <v>0</v>
      </c>
      <c r="G52" s="815">
        <f t="shared" si="12"/>
        <v>0</v>
      </c>
      <c r="H52" s="815">
        <f t="shared" si="12"/>
        <v>0</v>
      </c>
      <c r="I52" s="815">
        <f t="shared" si="12"/>
        <v>0</v>
      </c>
      <c r="J52" s="815">
        <f t="shared" si="12"/>
        <v>0</v>
      </c>
      <c r="K52" s="815">
        <f t="shared" si="12"/>
        <v>0</v>
      </c>
    </row>
    <row r="53" spans="1:12" ht="10.15" customHeight="1" x14ac:dyDescent="0.2">
      <c r="A53" s="1121"/>
      <c r="B53" s="1122"/>
      <c r="C53" s="48" t="s">
        <v>1025</v>
      </c>
      <c r="D53" s="815">
        <f t="shared" ref="D53:K54" si="13">D33+D37+D41+D45+D49</f>
        <v>0</v>
      </c>
      <c r="E53" s="815">
        <f t="shared" si="13"/>
        <v>0</v>
      </c>
      <c r="F53" s="815">
        <f t="shared" si="13"/>
        <v>0</v>
      </c>
      <c r="G53" s="815">
        <f t="shared" si="13"/>
        <v>0</v>
      </c>
      <c r="H53" s="815">
        <f t="shared" si="13"/>
        <v>0</v>
      </c>
      <c r="I53" s="815">
        <f t="shared" si="13"/>
        <v>0</v>
      </c>
      <c r="J53" s="815">
        <f t="shared" si="13"/>
        <v>0</v>
      </c>
      <c r="K53" s="815">
        <f t="shared" si="13"/>
        <v>0</v>
      </c>
    </row>
    <row r="54" spans="1:12" ht="10.15" customHeight="1" x14ac:dyDescent="0.2">
      <c r="A54" s="1123"/>
      <c r="B54" s="1124"/>
      <c r="C54" s="48" t="s">
        <v>1026</v>
      </c>
      <c r="D54" s="815">
        <f t="shared" si="13"/>
        <v>0</v>
      </c>
      <c r="E54" s="815">
        <f t="shared" si="13"/>
        <v>0</v>
      </c>
      <c r="F54" s="815">
        <f t="shared" si="13"/>
        <v>0</v>
      </c>
      <c r="G54" s="815">
        <f t="shared" si="13"/>
        <v>0</v>
      </c>
      <c r="H54" s="815">
        <f t="shared" si="13"/>
        <v>0</v>
      </c>
      <c r="I54" s="815">
        <f t="shared" si="13"/>
        <v>0</v>
      </c>
      <c r="J54" s="815">
        <f t="shared" si="13"/>
        <v>0</v>
      </c>
      <c r="K54" s="815">
        <f t="shared" si="13"/>
        <v>0</v>
      </c>
    </row>
    <row r="55" spans="1:12" ht="11.25" customHeight="1" x14ac:dyDescent="0.2">
      <c r="A55" s="142"/>
      <c r="B55" s="146"/>
      <c r="C55" s="146"/>
      <c r="D55" s="851"/>
      <c r="E55" s="851"/>
      <c r="F55" s="851"/>
      <c r="G55" s="851"/>
      <c r="H55" s="851"/>
      <c r="I55" s="851"/>
      <c r="J55" s="851"/>
      <c r="K55" s="851"/>
      <c r="L55" s="146"/>
    </row>
    <row r="56" spans="1:12" ht="10.15" customHeight="1" x14ac:dyDescent="0.2">
      <c r="A56" s="1119" t="s">
        <v>1034</v>
      </c>
      <c r="B56" s="1120"/>
      <c r="C56" s="48" t="s">
        <v>1024</v>
      </c>
      <c r="D56" s="815">
        <f>D27+D52</f>
        <v>0</v>
      </c>
      <c r="E56" s="815">
        <f t="shared" ref="E56:K56" si="14">E27+E52</f>
        <v>0</v>
      </c>
      <c r="F56" s="815">
        <f t="shared" si="14"/>
        <v>0</v>
      </c>
      <c r="G56" s="815">
        <f t="shared" si="14"/>
        <v>0</v>
      </c>
      <c r="H56" s="815">
        <f t="shared" si="14"/>
        <v>0</v>
      </c>
      <c r="I56" s="815">
        <f t="shared" si="14"/>
        <v>0</v>
      </c>
      <c r="J56" s="815">
        <f t="shared" si="14"/>
        <v>0</v>
      </c>
      <c r="K56" s="815">
        <f t="shared" si="14"/>
        <v>0</v>
      </c>
    </row>
    <row r="57" spans="1:12" ht="10.15" customHeight="1" x14ac:dyDescent="0.2">
      <c r="A57" s="1121"/>
      <c r="B57" s="1122"/>
      <c r="C57" s="48" t="s">
        <v>1025</v>
      </c>
      <c r="D57" s="815">
        <f>D28+D53</f>
        <v>0</v>
      </c>
      <c r="E57" s="815">
        <f t="shared" ref="D57:K58" si="15">E28+E53</f>
        <v>0</v>
      </c>
      <c r="F57" s="815">
        <f t="shared" si="15"/>
        <v>0</v>
      </c>
      <c r="G57" s="815">
        <f t="shared" si="15"/>
        <v>0</v>
      </c>
      <c r="H57" s="815">
        <f t="shared" si="15"/>
        <v>0</v>
      </c>
      <c r="I57" s="815">
        <f t="shared" si="15"/>
        <v>0</v>
      </c>
      <c r="J57" s="815">
        <f t="shared" si="15"/>
        <v>0</v>
      </c>
      <c r="K57" s="815">
        <f t="shared" si="15"/>
        <v>0</v>
      </c>
    </row>
    <row r="58" spans="1:12" ht="10.15" customHeight="1" x14ac:dyDescent="0.2">
      <c r="A58" s="1123"/>
      <c r="B58" s="1124"/>
      <c r="C58" s="48" t="s">
        <v>1026</v>
      </c>
      <c r="D58" s="815">
        <f t="shared" si="15"/>
        <v>0</v>
      </c>
      <c r="E58" s="815">
        <f t="shared" si="15"/>
        <v>0</v>
      </c>
      <c r="F58" s="815">
        <f t="shared" si="15"/>
        <v>0</v>
      </c>
      <c r="G58" s="815">
        <f t="shared" si="15"/>
        <v>0</v>
      </c>
      <c r="H58" s="815">
        <f t="shared" si="15"/>
        <v>0</v>
      </c>
      <c r="I58" s="815">
        <f t="shared" si="15"/>
        <v>0</v>
      </c>
      <c r="J58" s="815">
        <f t="shared" si="15"/>
        <v>0</v>
      </c>
      <c r="K58" s="815">
        <f t="shared" si="15"/>
        <v>0</v>
      </c>
    </row>
    <row r="59" spans="1:12" ht="10.15" customHeight="1" x14ac:dyDescent="0.2">
      <c r="A59" s="142"/>
      <c r="B59" s="172"/>
      <c r="C59" s="149"/>
      <c r="D59" s="173"/>
      <c r="E59" s="173"/>
      <c r="F59" s="173"/>
      <c r="G59" s="173"/>
      <c r="H59" s="173"/>
      <c r="I59" s="173"/>
      <c r="J59" s="173"/>
      <c r="K59" s="173"/>
    </row>
    <row r="60" spans="1:12" ht="10.15" customHeight="1" x14ac:dyDescent="0.2">
      <c r="A60" s="142"/>
      <c r="B60" s="172"/>
      <c r="C60" s="149"/>
      <c r="D60" s="173"/>
      <c r="E60" s="173"/>
      <c r="F60" s="173"/>
      <c r="G60" s="173"/>
      <c r="H60" s="173"/>
      <c r="I60" s="173"/>
      <c r="J60" s="173"/>
      <c r="K60" s="173"/>
    </row>
    <row r="61" spans="1:12" ht="10.15" customHeight="1" x14ac:dyDescent="0.2">
      <c r="A61" s="142"/>
      <c r="B61" s="172"/>
      <c r="C61" s="149"/>
      <c r="D61" s="173"/>
      <c r="E61" s="173"/>
      <c r="F61" s="173"/>
      <c r="G61" s="173"/>
      <c r="H61" s="173"/>
      <c r="I61" s="173"/>
      <c r="J61" s="173"/>
      <c r="K61" s="173"/>
    </row>
    <row r="62" spans="1:12" ht="12.75" x14ac:dyDescent="0.2">
      <c r="A62" s="142"/>
      <c r="B62" s="146"/>
      <c r="C62" s="146"/>
      <c r="D62" s="146"/>
      <c r="E62" s="146"/>
      <c r="F62" s="146"/>
      <c r="G62" s="146"/>
      <c r="H62" s="146"/>
      <c r="I62" s="146"/>
      <c r="J62" s="146"/>
      <c r="K62" s="146"/>
    </row>
  </sheetData>
  <sheetProtection selectLockedCells="1" selectUnlockedCells="1"/>
  <mergeCells count="15">
    <mergeCell ref="K5:K6"/>
    <mergeCell ref="A27:B29"/>
    <mergeCell ref="A52:B54"/>
    <mergeCell ref="A56:B58"/>
    <mergeCell ref="J1:K1"/>
    <mergeCell ref="B4:B6"/>
    <mergeCell ref="C4:C6"/>
    <mergeCell ref="D4:K4"/>
    <mergeCell ref="D5:D6"/>
    <mergeCell ref="E5:E6"/>
    <mergeCell ref="F5:F6"/>
    <mergeCell ref="G5:H5"/>
    <mergeCell ref="I5:I6"/>
    <mergeCell ref="J5:J6"/>
    <mergeCell ref="J2:K2"/>
  </mergeCells>
  <printOptions horizontalCentered="1" verticalCentered="1"/>
  <pageMargins left="0.19685039370078741" right="0.19685039370078741" top="0" bottom="0" header="0" footer="0"/>
  <pageSetup paperSize="9" scale="93" firstPageNumber="34"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8"/>
  <dimension ref="A1:S102"/>
  <sheetViews>
    <sheetView view="pageBreakPreview" topLeftCell="A55" zoomScaleNormal="100" zoomScaleSheetLayoutView="100" workbookViewId="0">
      <selection activeCell="T401" sqref="D401:T401"/>
    </sheetView>
  </sheetViews>
  <sheetFormatPr defaultColWidth="9.140625" defaultRowHeight="11.25" x14ac:dyDescent="0.2"/>
  <cols>
    <col min="1" max="1" width="3.7109375" style="190" customWidth="1"/>
    <col min="2" max="2" width="34.28515625" style="192" bestFit="1" customWidth="1"/>
    <col min="3" max="3" width="21" style="192" bestFit="1" customWidth="1"/>
    <col min="4" max="4" width="11.42578125" style="174" bestFit="1" customWidth="1"/>
    <col min="5" max="5" width="15.140625" style="174" bestFit="1" customWidth="1"/>
    <col min="6" max="6" width="11.7109375" style="174" customWidth="1"/>
    <col min="7" max="7" width="13.85546875" style="174" bestFit="1" customWidth="1"/>
    <col min="8" max="8" width="14.140625" style="174" bestFit="1" customWidth="1"/>
    <col min="9" max="10" width="11.7109375" style="174" customWidth="1"/>
    <col min="11" max="11" width="12.28515625" style="174" customWidth="1"/>
    <col min="12" max="16384" width="9.140625" style="174"/>
  </cols>
  <sheetData>
    <row r="1" spans="1:16" s="132" customFormat="1" x14ac:dyDescent="0.2">
      <c r="A1" s="366" t="s">
        <v>1010</v>
      </c>
      <c r="B1" s="367"/>
      <c r="C1" s="368"/>
      <c r="D1" s="368"/>
      <c r="E1" s="368"/>
      <c r="F1" s="368"/>
      <c r="G1" s="368"/>
      <c r="H1" s="368"/>
      <c r="I1" s="368"/>
      <c r="J1" s="1004" t="s">
        <v>741</v>
      </c>
      <c r="K1" s="592"/>
    </row>
    <row r="2" spans="1:16" x14ac:dyDescent="0.2">
      <c r="A2" s="592" t="s">
        <v>1044</v>
      </c>
      <c r="B2" s="141"/>
      <c r="C2" s="592"/>
      <c r="D2" s="592"/>
      <c r="E2" s="592"/>
      <c r="F2" s="592"/>
      <c r="G2" s="592"/>
      <c r="H2" s="592"/>
      <c r="I2" s="592"/>
      <c r="J2" s="592"/>
      <c r="K2" s="592"/>
    </row>
    <row r="3" spans="1:16" ht="22.5" customHeight="1" x14ac:dyDescent="0.2">
      <c r="A3" s="175"/>
      <c r="B3" s="176" t="s">
        <v>1045</v>
      </c>
      <c r="C3" s="1157" t="s">
        <v>1014</v>
      </c>
      <c r="D3" s="1160" t="s">
        <v>1012</v>
      </c>
      <c r="E3" s="1161"/>
      <c r="F3" s="1161"/>
      <c r="G3" s="1161"/>
      <c r="H3" s="1161"/>
      <c r="I3" s="1161"/>
      <c r="J3" s="1161"/>
      <c r="K3" s="1162"/>
    </row>
    <row r="4" spans="1:16" ht="11.25" customHeight="1" x14ac:dyDescent="0.2">
      <c r="A4" s="177"/>
      <c r="B4" s="111"/>
      <c r="C4" s="1158"/>
      <c r="D4" s="1133" t="s">
        <v>1015</v>
      </c>
      <c r="E4" s="1133" t="s">
        <v>1016</v>
      </c>
      <c r="F4" s="1133" t="s">
        <v>997</v>
      </c>
      <c r="G4" s="1003" t="s">
        <v>1017</v>
      </c>
      <c r="H4" s="1003"/>
      <c r="I4" s="1133" t="s">
        <v>1018</v>
      </c>
      <c r="J4" s="1164" t="s">
        <v>1019</v>
      </c>
      <c r="K4" s="1164" t="s">
        <v>868</v>
      </c>
    </row>
    <row r="5" spans="1:16" ht="24" x14ac:dyDescent="0.2">
      <c r="A5" s="177"/>
      <c r="B5" s="178" t="s">
        <v>1013</v>
      </c>
      <c r="C5" s="1158"/>
      <c r="D5" s="1132"/>
      <c r="E5" s="1132"/>
      <c r="F5" s="1132"/>
      <c r="G5" s="1002" t="s">
        <v>1020</v>
      </c>
      <c r="H5" s="1002" t="s">
        <v>1021</v>
      </c>
      <c r="I5" s="1132"/>
      <c r="J5" s="1165"/>
      <c r="K5" s="1165"/>
    </row>
    <row r="6" spans="1:16" ht="10.5" customHeight="1" x14ac:dyDescent="0.2">
      <c r="A6" s="179"/>
      <c r="B6" s="111"/>
      <c r="C6" s="1159"/>
      <c r="D6" s="1132"/>
      <c r="E6" s="1132"/>
      <c r="F6" s="1132"/>
      <c r="G6" s="1002"/>
      <c r="H6" s="1002"/>
      <c r="I6" s="1132"/>
      <c r="J6" s="1165"/>
      <c r="K6" s="1165"/>
    </row>
    <row r="7" spans="1:16" ht="10.5" customHeight="1" x14ac:dyDescent="0.2">
      <c r="A7" s="145">
        <v>1</v>
      </c>
      <c r="B7" s="180" t="s">
        <v>1022</v>
      </c>
      <c r="C7" s="181"/>
      <c r="D7" s="1163"/>
      <c r="E7" s="1163"/>
      <c r="F7" s="1163"/>
      <c r="G7" s="1010"/>
      <c r="H7" s="1010"/>
      <c r="I7" s="1163"/>
      <c r="J7" s="1166"/>
      <c r="K7" s="1166"/>
    </row>
    <row r="8" spans="1:16" ht="10.5" customHeight="1" x14ac:dyDescent="0.2">
      <c r="A8" s="119" t="s">
        <v>746</v>
      </c>
      <c r="B8" s="39" t="s">
        <v>1046</v>
      </c>
      <c r="C8" s="39" t="s">
        <v>1024</v>
      </c>
      <c r="D8" s="799"/>
      <c r="E8" s="799"/>
      <c r="F8" s="799"/>
      <c r="G8" s="799"/>
      <c r="H8" s="799"/>
      <c r="I8" s="799"/>
      <c r="J8" s="799"/>
      <c r="K8" s="815">
        <f>SUM(D8:J8)</f>
        <v>0</v>
      </c>
    </row>
    <row r="9" spans="1:16" ht="10.5" customHeight="1" x14ac:dyDescent="0.2">
      <c r="A9" s="119"/>
      <c r="B9" s="39"/>
      <c r="C9" s="39" t="s">
        <v>1025</v>
      </c>
      <c r="D9" s="799"/>
      <c r="E9" s="799"/>
      <c r="F9" s="799"/>
      <c r="G9" s="799"/>
      <c r="H9" s="799"/>
      <c r="I9" s="799"/>
      <c r="J9" s="799"/>
      <c r="K9" s="815">
        <f t="shared" ref="K9:K10" si="0">SUM(D9:J9)</f>
        <v>0</v>
      </c>
    </row>
    <row r="10" spans="1:16" ht="10.5" customHeight="1" x14ac:dyDescent="0.2">
      <c r="A10" s="119"/>
      <c r="B10" s="39"/>
      <c r="C10" s="39" t="s">
        <v>1026</v>
      </c>
      <c r="D10" s="799"/>
      <c r="E10" s="799"/>
      <c r="F10" s="799"/>
      <c r="G10" s="799"/>
      <c r="H10" s="799"/>
      <c r="I10" s="799"/>
      <c r="J10" s="799"/>
      <c r="K10" s="815">
        <f t="shared" si="0"/>
        <v>0</v>
      </c>
    </row>
    <row r="11" spans="1:16" ht="10.5" customHeight="1" x14ac:dyDescent="0.2">
      <c r="A11" s="152"/>
      <c r="B11" s="182"/>
      <c r="C11" s="182"/>
      <c r="D11" s="857"/>
      <c r="E11" s="857"/>
      <c r="F11" s="857"/>
      <c r="G11" s="857"/>
      <c r="H11" s="857"/>
      <c r="I11" s="857"/>
      <c r="J11" s="857"/>
      <c r="K11" s="857"/>
      <c r="L11" s="182"/>
      <c r="M11" s="182"/>
      <c r="N11" s="182"/>
    </row>
    <row r="12" spans="1:16" ht="10.5" customHeight="1" x14ac:dyDescent="0.2">
      <c r="A12" s="119" t="s">
        <v>748</v>
      </c>
      <c r="B12" s="39" t="s">
        <v>1028</v>
      </c>
      <c r="C12" s="39" t="s">
        <v>1024</v>
      </c>
      <c r="D12" s="799"/>
      <c r="E12" s="799"/>
      <c r="F12" s="799"/>
      <c r="G12" s="799"/>
      <c r="H12" s="799"/>
      <c r="I12" s="799"/>
      <c r="J12" s="799"/>
      <c r="K12" s="815">
        <f t="shared" ref="K12:K14" si="1">SUM(D12:J12)</f>
        <v>0</v>
      </c>
    </row>
    <row r="13" spans="1:16" ht="10.5" customHeight="1" x14ac:dyDescent="0.2">
      <c r="A13" s="119"/>
      <c r="B13" s="39"/>
      <c r="C13" s="39" t="s">
        <v>1025</v>
      </c>
      <c r="D13" s="799"/>
      <c r="E13" s="799"/>
      <c r="F13" s="799"/>
      <c r="G13" s="799"/>
      <c r="H13" s="799"/>
      <c r="I13" s="799"/>
      <c r="J13" s="799"/>
      <c r="K13" s="815">
        <f t="shared" si="1"/>
        <v>0</v>
      </c>
    </row>
    <row r="14" spans="1:16" ht="10.5" customHeight="1" x14ac:dyDescent="0.2">
      <c r="A14" s="119"/>
      <c r="B14" s="39"/>
      <c r="C14" s="39" t="s">
        <v>1026</v>
      </c>
      <c r="D14" s="799"/>
      <c r="E14" s="799"/>
      <c r="F14" s="799"/>
      <c r="G14" s="799"/>
      <c r="H14" s="799"/>
      <c r="I14" s="799"/>
      <c r="J14" s="799"/>
      <c r="K14" s="815">
        <f t="shared" si="1"/>
        <v>0</v>
      </c>
    </row>
    <row r="15" spans="1:16" ht="10.5" customHeight="1" x14ac:dyDescent="0.2">
      <c r="A15" s="183"/>
      <c r="B15" s="182"/>
      <c r="C15" s="182"/>
      <c r="D15" s="857"/>
      <c r="E15" s="857"/>
      <c r="F15" s="857"/>
      <c r="G15" s="857"/>
      <c r="H15" s="857"/>
      <c r="I15" s="857"/>
      <c r="J15" s="857"/>
      <c r="K15" s="857"/>
      <c r="L15" s="182"/>
      <c r="M15" s="182"/>
      <c r="N15" s="182"/>
      <c r="O15" s="182"/>
      <c r="P15" s="182"/>
    </row>
    <row r="16" spans="1:16" ht="10.5" customHeight="1" x14ac:dyDescent="0.2">
      <c r="A16" s="119" t="s">
        <v>750</v>
      </c>
      <c r="B16" s="39" t="s">
        <v>1029</v>
      </c>
      <c r="C16" s="39" t="s">
        <v>1024</v>
      </c>
      <c r="D16" s="799"/>
      <c r="E16" s="799"/>
      <c r="F16" s="799"/>
      <c r="G16" s="799"/>
      <c r="H16" s="799"/>
      <c r="I16" s="799"/>
      <c r="J16" s="799"/>
      <c r="K16" s="815">
        <f t="shared" ref="K16:K18" si="2">SUM(D16:J16)</f>
        <v>0</v>
      </c>
    </row>
    <row r="17" spans="1:19" ht="10.5" customHeight="1" x14ac:dyDescent="0.2">
      <c r="A17" s="119"/>
      <c r="B17" s="39"/>
      <c r="C17" s="39" t="s">
        <v>1025</v>
      </c>
      <c r="D17" s="799"/>
      <c r="E17" s="799"/>
      <c r="F17" s="799"/>
      <c r="G17" s="799"/>
      <c r="H17" s="799"/>
      <c r="I17" s="799"/>
      <c r="J17" s="799"/>
      <c r="K17" s="815">
        <f t="shared" si="2"/>
        <v>0</v>
      </c>
    </row>
    <row r="18" spans="1:19" ht="10.5" customHeight="1" x14ac:dyDescent="0.2">
      <c r="A18" s="119"/>
      <c r="B18" s="39"/>
      <c r="C18" s="39" t="s">
        <v>1026</v>
      </c>
      <c r="D18" s="799"/>
      <c r="E18" s="799"/>
      <c r="F18" s="799"/>
      <c r="G18" s="799"/>
      <c r="H18" s="799"/>
      <c r="I18" s="799"/>
      <c r="J18" s="799"/>
      <c r="K18" s="815">
        <f t="shared" si="2"/>
        <v>0</v>
      </c>
    </row>
    <row r="19" spans="1:19" ht="10.5" customHeight="1" x14ac:dyDescent="0.2">
      <c r="A19" s="152"/>
      <c r="B19" s="184"/>
      <c r="C19" s="184"/>
      <c r="D19" s="857"/>
      <c r="E19" s="857"/>
      <c r="F19" s="857"/>
      <c r="G19" s="857"/>
      <c r="H19" s="857"/>
      <c r="I19" s="857"/>
      <c r="J19" s="857"/>
      <c r="K19" s="857"/>
      <c r="L19" s="184"/>
      <c r="M19" s="184"/>
      <c r="N19" s="184"/>
      <c r="O19" s="184"/>
      <c r="P19" s="184"/>
      <c r="Q19" s="184"/>
      <c r="R19" s="184"/>
      <c r="S19" s="184"/>
    </row>
    <row r="20" spans="1:19" ht="10.5" customHeight="1" x14ac:dyDescent="0.2">
      <c r="A20" s="119" t="s">
        <v>752</v>
      </c>
      <c r="B20" s="39" t="s">
        <v>1030</v>
      </c>
      <c r="C20" s="39" t="s">
        <v>1024</v>
      </c>
      <c r="D20" s="799"/>
      <c r="E20" s="799"/>
      <c r="F20" s="799"/>
      <c r="G20" s="799"/>
      <c r="H20" s="799"/>
      <c r="I20" s="799"/>
      <c r="J20" s="799"/>
      <c r="K20" s="815">
        <f t="shared" ref="K20:K22" si="3">SUM(D20:J20)</f>
        <v>0</v>
      </c>
    </row>
    <row r="21" spans="1:19" ht="10.5" customHeight="1" x14ac:dyDescent="0.2">
      <c r="A21" s="39"/>
      <c r="B21" s="39"/>
      <c r="C21" s="39" t="s">
        <v>1025</v>
      </c>
      <c r="D21" s="799"/>
      <c r="E21" s="799"/>
      <c r="F21" s="799"/>
      <c r="G21" s="799"/>
      <c r="H21" s="799"/>
      <c r="I21" s="799"/>
      <c r="J21" s="799"/>
      <c r="K21" s="815">
        <f t="shared" si="3"/>
        <v>0</v>
      </c>
    </row>
    <row r="22" spans="1:19" ht="10.5" customHeight="1" x14ac:dyDescent="0.2">
      <c r="A22" s="39"/>
      <c r="B22" s="39"/>
      <c r="C22" s="39" t="s">
        <v>1026</v>
      </c>
      <c r="D22" s="799"/>
      <c r="E22" s="799"/>
      <c r="F22" s="799"/>
      <c r="G22" s="799"/>
      <c r="H22" s="799"/>
      <c r="I22" s="799"/>
      <c r="J22" s="799"/>
      <c r="K22" s="815">
        <f t="shared" si="3"/>
        <v>0</v>
      </c>
    </row>
    <row r="23" spans="1:19" ht="10.5" customHeight="1" x14ac:dyDescent="0.2">
      <c r="A23" s="146"/>
      <c r="B23" s="185"/>
      <c r="C23" s="185"/>
      <c r="D23" s="858"/>
      <c r="E23" s="858"/>
      <c r="F23" s="858"/>
      <c r="G23" s="858"/>
      <c r="H23" s="858"/>
      <c r="I23" s="858"/>
      <c r="J23" s="858"/>
      <c r="K23" s="858"/>
      <c r="L23" s="185"/>
      <c r="M23" s="185"/>
      <c r="N23" s="185"/>
      <c r="O23" s="185"/>
      <c r="P23" s="185"/>
      <c r="Q23" s="185"/>
    </row>
    <row r="24" spans="1:19" ht="10.5" customHeight="1" x14ac:dyDescent="0.2">
      <c r="A24" s="146"/>
      <c r="B24" s="1119" t="s">
        <v>1031</v>
      </c>
      <c r="C24" s="39" t="s">
        <v>1024</v>
      </c>
      <c r="D24" s="815">
        <f>D8+D12+D16+D20</f>
        <v>0</v>
      </c>
      <c r="E24" s="815">
        <f t="shared" ref="E24:K24" si="4">E8+E12+E16+E20</f>
        <v>0</v>
      </c>
      <c r="F24" s="815">
        <f t="shared" si="4"/>
        <v>0</v>
      </c>
      <c r="G24" s="815">
        <f t="shared" si="4"/>
        <v>0</v>
      </c>
      <c r="H24" s="815">
        <f t="shared" si="4"/>
        <v>0</v>
      </c>
      <c r="I24" s="815">
        <f t="shared" si="4"/>
        <v>0</v>
      </c>
      <c r="J24" s="815">
        <f t="shared" si="4"/>
        <v>0</v>
      </c>
      <c r="K24" s="815">
        <f t="shared" si="4"/>
        <v>0</v>
      </c>
    </row>
    <row r="25" spans="1:19" ht="10.5" customHeight="1" x14ac:dyDescent="0.2">
      <c r="A25" s="146"/>
      <c r="B25" s="1121"/>
      <c r="C25" s="39" t="s">
        <v>1025</v>
      </c>
      <c r="D25" s="815">
        <f>D9+D13+D17+D21</f>
        <v>0</v>
      </c>
      <c r="E25" s="815">
        <f t="shared" ref="E25:K25" si="5">E9+E13+E17+E21</f>
        <v>0</v>
      </c>
      <c r="F25" s="815">
        <f t="shared" si="5"/>
        <v>0</v>
      </c>
      <c r="G25" s="815">
        <f t="shared" si="5"/>
        <v>0</v>
      </c>
      <c r="H25" s="815">
        <f t="shared" si="5"/>
        <v>0</v>
      </c>
      <c r="I25" s="815">
        <f t="shared" si="5"/>
        <v>0</v>
      </c>
      <c r="J25" s="815">
        <f t="shared" si="5"/>
        <v>0</v>
      </c>
      <c r="K25" s="815">
        <f t="shared" si="5"/>
        <v>0</v>
      </c>
    </row>
    <row r="26" spans="1:19" ht="10.5" customHeight="1" x14ac:dyDescent="0.2">
      <c r="A26" s="146"/>
      <c r="B26" s="1123"/>
      <c r="C26" s="39" t="s">
        <v>1026</v>
      </c>
      <c r="D26" s="815">
        <f>D10+D14+D18+D22</f>
        <v>0</v>
      </c>
      <c r="E26" s="815">
        <f t="shared" ref="E26:K26" si="6">E10+E14+E18+E22</f>
        <v>0</v>
      </c>
      <c r="F26" s="815">
        <f t="shared" si="6"/>
        <v>0</v>
      </c>
      <c r="G26" s="815">
        <f t="shared" si="6"/>
        <v>0</v>
      </c>
      <c r="H26" s="815">
        <f t="shared" si="6"/>
        <v>0</v>
      </c>
      <c r="I26" s="815">
        <f t="shared" si="6"/>
        <v>0</v>
      </c>
      <c r="J26" s="815">
        <f t="shared" si="6"/>
        <v>0</v>
      </c>
      <c r="K26" s="815">
        <f t="shared" si="6"/>
        <v>0</v>
      </c>
    </row>
    <row r="27" spans="1:19" ht="10.5" customHeight="1" x14ac:dyDescent="0.2">
      <c r="A27" s="145">
        <v>2</v>
      </c>
      <c r="B27" s="157" t="s">
        <v>1032</v>
      </c>
      <c r="C27" s="131"/>
      <c r="D27" s="859"/>
      <c r="E27" s="859"/>
      <c r="F27" s="859"/>
      <c r="G27" s="859"/>
      <c r="H27" s="859"/>
      <c r="I27" s="859"/>
      <c r="J27" s="859"/>
      <c r="K27" s="859"/>
    </row>
    <row r="28" spans="1:19" ht="10.5" customHeight="1" x14ac:dyDescent="0.2">
      <c r="A28" s="144"/>
      <c r="B28" s="187"/>
      <c r="C28" s="187"/>
      <c r="D28" s="860"/>
      <c r="E28" s="859"/>
      <c r="F28" s="861"/>
      <c r="G28" s="861"/>
      <c r="H28" s="859"/>
      <c r="I28" s="859"/>
      <c r="J28" s="859"/>
      <c r="K28" s="859"/>
    </row>
    <row r="29" spans="1:19" ht="10.5" customHeight="1" x14ac:dyDescent="0.2">
      <c r="A29" s="39" t="s">
        <v>746</v>
      </c>
      <c r="B29" s="39" t="s">
        <v>1046</v>
      </c>
      <c r="C29" s="39" t="s">
        <v>1024</v>
      </c>
      <c r="D29" s="799"/>
      <c r="E29" s="799"/>
      <c r="F29" s="799"/>
      <c r="G29" s="799"/>
      <c r="H29" s="799"/>
      <c r="I29" s="799"/>
      <c r="J29" s="799"/>
      <c r="K29" s="815">
        <f t="shared" ref="K29:K31" si="7">SUM(D29:J29)</f>
        <v>0</v>
      </c>
    </row>
    <row r="30" spans="1:19" ht="10.5" customHeight="1" x14ac:dyDescent="0.2">
      <c r="A30" s="39"/>
      <c r="B30" s="39"/>
      <c r="C30" s="39" t="s">
        <v>1025</v>
      </c>
      <c r="D30" s="799"/>
      <c r="E30" s="799"/>
      <c r="F30" s="799"/>
      <c r="G30" s="799"/>
      <c r="H30" s="799"/>
      <c r="I30" s="799"/>
      <c r="J30" s="799"/>
      <c r="K30" s="815">
        <f t="shared" si="7"/>
        <v>0</v>
      </c>
    </row>
    <row r="31" spans="1:19" ht="10.5" customHeight="1" x14ac:dyDescent="0.2">
      <c r="A31" s="39"/>
      <c r="B31" s="39"/>
      <c r="C31" s="39" t="s">
        <v>1026</v>
      </c>
      <c r="D31" s="799"/>
      <c r="E31" s="799"/>
      <c r="F31" s="799"/>
      <c r="G31" s="799"/>
      <c r="H31" s="799"/>
      <c r="I31" s="799"/>
      <c r="J31" s="799"/>
      <c r="K31" s="815">
        <f t="shared" si="7"/>
        <v>0</v>
      </c>
    </row>
    <row r="32" spans="1:19" ht="10.5" customHeight="1" x14ac:dyDescent="0.2">
      <c r="A32" s="152"/>
      <c r="B32" s="182"/>
      <c r="C32" s="182"/>
      <c r="D32" s="851"/>
      <c r="E32" s="851"/>
      <c r="F32" s="851"/>
      <c r="G32" s="851"/>
      <c r="H32" s="851"/>
      <c r="I32" s="851"/>
      <c r="J32" s="851"/>
      <c r="K32" s="851"/>
    </row>
    <row r="33" spans="1:11" ht="10.5" customHeight="1" x14ac:dyDescent="0.2">
      <c r="A33" s="119" t="s">
        <v>748</v>
      </c>
      <c r="B33" s="39" t="s">
        <v>1028</v>
      </c>
      <c r="C33" s="39" t="s">
        <v>1024</v>
      </c>
      <c r="D33" s="799"/>
      <c r="E33" s="799"/>
      <c r="F33" s="799"/>
      <c r="G33" s="799"/>
      <c r="H33" s="799"/>
      <c r="I33" s="799"/>
      <c r="J33" s="799"/>
      <c r="K33" s="815">
        <f t="shared" ref="K33:K35" si="8">SUM(D33:J33)</f>
        <v>0</v>
      </c>
    </row>
    <row r="34" spans="1:11" ht="10.5" customHeight="1" x14ac:dyDescent="0.2">
      <c r="A34" s="119"/>
      <c r="B34" s="39"/>
      <c r="C34" s="39" t="s">
        <v>1025</v>
      </c>
      <c r="D34" s="799"/>
      <c r="E34" s="799"/>
      <c r="F34" s="799"/>
      <c r="G34" s="799"/>
      <c r="H34" s="799"/>
      <c r="I34" s="799"/>
      <c r="J34" s="799"/>
      <c r="K34" s="815">
        <f t="shared" si="8"/>
        <v>0</v>
      </c>
    </row>
    <row r="35" spans="1:11" ht="10.5" customHeight="1" x14ac:dyDescent="0.2">
      <c r="A35" s="119"/>
      <c r="B35" s="39"/>
      <c r="C35" s="39" t="s">
        <v>1026</v>
      </c>
      <c r="D35" s="799"/>
      <c r="E35" s="799"/>
      <c r="F35" s="799"/>
      <c r="G35" s="799"/>
      <c r="H35" s="799"/>
      <c r="I35" s="799"/>
      <c r="J35" s="799"/>
      <c r="K35" s="815">
        <f t="shared" si="8"/>
        <v>0</v>
      </c>
    </row>
    <row r="36" spans="1:11" ht="10.5" customHeight="1" x14ac:dyDescent="0.2">
      <c r="A36" s="183"/>
      <c r="B36" s="182"/>
      <c r="C36" s="182"/>
      <c r="D36" s="862"/>
      <c r="E36" s="862"/>
      <c r="F36" s="862"/>
      <c r="G36" s="862"/>
      <c r="H36" s="862"/>
      <c r="I36" s="862"/>
      <c r="J36" s="862"/>
      <c r="K36" s="862"/>
    </row>
    <row r="37" spans="1:11" ht="10.5" customHeight="1" x14ac:dyDescent="0.2">
      <c r="A37" s="119" t="s">
        <v>750</v>
      </c>
      <c r="B37" s="39" t="s">
        <v>1029</v>
      </c>
      <c r="C37" s="39" t="s">
        <v>1024</v>
      </c>
      <c r="D37" s="799"/>
      <c r="E37" s="799"/>
      <c r="F37" s="799"/>
      <c r="G37" s="799"/>
      <c r="H37" s="799"/>
      <c r="I37" s="799"/>
      <c r="J37" s="799"/>
      <c r="K37" s="815">
        <f t="shared" ref="K37:K39" si="9">SUM(D37:J37)</f>
        <v>0</v>
      </c>
    </row>
    <row r="38" spans="1:11" ht="10.5" customHeight="1" x14ac:dyDescent="0.2">
      <c r="A38" s="119"/>
      <c r="B38" s="39"/>
      <c r="C38" s="39" t="s">
        <v>1025</v>
      </c>
      <c r="D38" s="799"/>
      <c r="E38" s="799"/>
      <c r="F38" s="799"/>
      <c r="G38" s="799"/>
      <c r="H38" s="799"/>
      <c r="I38" s="799"/>
      <c r="J38" s="799"/>
      <c r="K38" s="815">
        <f t="shared" si="9"/>
        <v>0</v>
      </c>
    </row>
    <row r="39" spans="1:11" ht="10.5" customHeight="1" x14ac:dyDescent="0.2">
      <c r="A39" s="119"/>
      <c r="B39" s="39"/>
      <c r="C39" s="39" t="s">
        <v>1026</v>
      </c>
      <c r="D39" s="799"/>
      <c r="E39" s="799"/>
      <c r="F39" s="799"/>
      <c r="G39" s="799"/>
      <c r="H39" s="799"/>
      <c r="I39" s="799"/>
      <c r="J39" s="799"/>
      <c r="K39" s="815">
        <f t="shared" si="9"/>
        <v>0</v>
      </c>
    </row>
    <row r="40" spans="1:11" ht="10.5" customHeight="1" x14ac:dyDescent="0.2">
      <c r="A40" s="152"/>
      <c r="B40" s="184"/>
      <c r="C40" s="184"/>
      <c r="D40" s="851"/>
      <c r="E40" s="851"/>
      <c r="F40" s="851"/>
      <c r="G40" s="851"/>
      <c r="H40" s="851"/>
      <c r="I40" s="851"/>
      <c r="J40" s="851"/>
      <c r="K40" s="851"/>
    </row>
    <row r="41" spans="1:11" ht="10.5" customHeight="1" x14ac:dyDescent="0.2">
      <c r="A41" s="119" t="s">
        <v>752</v>
      </c>
      <c r="B41" s="39" t="s">
        <v>1030</v>
      </c>
      <c r="C41" s="39" t="s">
        <v>1024</v>
      </c>
      <c r="D41" s="799"/>
      <c r="E41" s="799"/>
      <c r="F41" s="799"/>
      <c r="G41" s="799"/>
      <c r="H41" s="799"/>
      <c r="I41" s="799"/>
      <c r="J41" s="799"/>
      <c r="K41" s="815">
        <f t="shared" ref="K41:K43" si="10">SUM(D41:J41)</f>
        <v>0</v>
      </c>
    </row>
    <row r="42" spans="1:11" ht="10.5" customHeight="1" x14ac:dyDescent="0.2">
      <c r="A42" s="119"/>
      <c r="B42" s="39"/>
      <c r="C42" s="39" t="s">
        <v>1025</v>
      </c>
      <c r="D42" s="799"/>
      <c r="E42" s="799"/>
      <c r="F42" s="799"/>
      <c r="G42" s="799"/>
      <c r="H42" s="799"/>
      <c r="I42" s="799"/>
      <c r="J42" s="799"/>
      <c r="K42" s="815">
        <f t="shared" si="10"/>
        <v>0</v>
      </c>
    </row>
    <row r="43" spans="1:11" ht="10.5" customHeight="1" x14ac:dyDescent="0.2">
      <c r="A43" s="119"/>
      <c r="B43" s="39"/>
      <c r="C43" s="39" t="s">
        <v>1026</v>
      </c>
      <c r="D43" s="799"/>
      <c r="E43" s="799"/>
      <c r="F43" s="799"/>
      <c r="G43" s="799"/>
      <c r="H43" s="799"/>
      <c r="I43" s="799"/>
      <c r="J43" s="799"/>
      <c r="K43" s="815">
        <f t="shared" si="10"/>
        <v>0</v>
      </c>
    </row>
    <row r="44" spans="1:11" ht="10.5" customHeight="1" x14ac:dyDescent="0.2">
      <c r="A44" s="119"/>
      <c r="B44" s="185"/>
      <c r="C44" s="185"/>
      <c r="D44" s="851"/>
      <c r="E44" s="851"/>
      <c r="F44" s="851"/>
      <c r="G44" s="851"/>
      <c r="H44" s="851"/>
      <c r="I44" s="851"/>
      <c r="J44" s="851"/>
      <c r="K44" s="851"/>
    </row>
    <row r="45" spans="1:11" ht="10.5" customHeight="1" x14ac:dyDescent="0.2">
      <c r="A45" s="1149" t="s">
        <v>1033</v>
      </c>
      <c r="B45" s="1120"/>
      <c r="C45" s="91" t="s">
        <v>1024</v>
      </c>
      <c r="D45" s="815">
        <f>D29+D33+D37+D41</f>
        <v>0</v>
      </c>
      <c r="E45" s="815">
        <f t="shared" ref="E45:K45" si="11">E29+E33+E37+E41</f>
        <v>0</v>
      </c>
      <c r="F45" s="815">
        <f t="shared" si="11"/>
        <v>0</v>
      </c>
      <c r="G45" s="815">
        <f t="shared" si="11"/>
        <v>0</v>
      </c>
      <c r="H45" s="815">
        <f t="shared" si="11"/>
        <v>0</v>
      </c>
      <c r="I45" s="815">
        <f t="shared" si="11"/>
        <v>0</v>
      </c>
      <c r="J45" s="815">
        <f t="shared" si="11"/>
        <v>0</v>
      </c>
      <c r="K45" s="815">
        <f t="shared" si="11"/>
        <v>0</v>
      </c>
    </row>
    <row r="46" spans="1:11" ht="10.5" customHeight="1" x14ac:dyDescent="0.2">
      <c r="A46" s="1150"/>
      <c r="B46" s="1122"/>
      <c r="C46" s="91" t="s">
        <v>1025</v>
      </c>
      <c r="D46" s="815">
        <f t="shared" ref="D46:K47" si="12">D30+D34+D38+D42</f>
        <v>0</v>
      </c>
      <c r="E46" s="815">
        <f t="shared" si="12"/>
        <v>0</v>
      </c>
      <c r="F46" s="815">
        <f t="shared" si="12"/>
        <v>0</v>
      </c>
      <c r="G46" s="815">
        <f t="shared" si="12"/>
        <v>0</v>
      </c>
      <c r="H46" s="815">
        <f t="shared" si="12"/>
        <v>0</v>
      </c>
      <c r="I46" s="815">
        <f t="shared" si="12"/>
        <v>0</v>
      </c>
      <c r="J46" s="815">
        <f t="shared" si="12"/>
        <v>0</v>
      </c>
      <c r="K46" s="815">
        <f t="shared" si="12"/>
        <v>0</v>
      </c>
    </row>
    <row r="47" spans="1:11" ht="10.5" customHeight="1" x14ac:dyDescent="0.2">
      <c r="A47" s="1151"/>
      <c r="B47" s="1124"/>
      <c r="C47" s="91" t="s">
        <v>1026</v>
      </c>
      <c r="D47" s="815">
        <f t="shared" si="12"/>
        <v>0</v>
      </c>
      <c r="E47" s="815">
        <f t="shared" si="12"/>
        <v>0</v>
      </c>
      <c r="F47" s="815">
        <f t="shared" si="12"/>
        <v>0</v>
      </c>
      <c r="G47" s="815">
        <f t="shared" si="12"/>
        <v>0</v>
      </c>
      <c r="H47" s="815">
        <f t="shared" si="12"/>
        <v>0</v>
      </c>
      <c r="I47" s="815">
        <f t="shared" si="12"/>
        <v>0</v>
      </c>
      <c r="J47" s="815">
        <f t="shared" si="12"/>
        <v>0</v>
      </c>
      <c r="K47" s="815">
        <f t="shared" si="12"/>
        <v>0</v>
      </c>
    </row>
    <row r="48" spans="1:11" ht="10.5" customHeight="1" x14ac:dyDescent="0.2">
      <c r="A48" s="174"/>
      <c r="B48" s="174"/>
      <c r="C48" s="174"/>
      <c r="D48" s="862"/>
      <c r="E48" s="862"/>
      <c r="F48" s="862"/>
      <c r="G48" s="862"/>
      <c r="H48" s="862"/>
      <c r="I48" s="862"/>
      <c r="J48" s="862"/>
      <c r="K48" s="862"/>
    </row>
    <row r="49" spans="1:11" ht="10.5" customHeight="1" x14ac:dyDescent="0.2">
      <c r="A49" s="1119" t="s">
        <v>1034</v>
      </c>
      <c r="B49" s="1120"/>
      <c r="C49" s="91" t="s">
        <v>1024</v>
      </c>
      <c r="D49" s="815">
        <f t="shared" ref="D49:J51" si="13">D24+D45</f>
        <v>0</v>
      </c>
      <c r="E49" s="815">
        <f t="shared" si="13"/>
        <v>0</v>
      </c>
      <c r="F49" s="815">
        <f t="shared" si="13"/>
        <v>0</v>
      </c>
      <c r="G49" s="815">
        <f t="shared" si="13"/>
        <v>0</v>
      </c>
      <c r="H49" s="815">
        <f t="shared" si="13"/>
        <v>0</v>
      </c>
      <c r="I49" s="815">
        <f t="shared" si="13"/>
        <v>0</v>
      </c>
      <c r="J49" s="815">
        <f t="shared" si="13"/>
        <v>0</v>
      </c>
      <c r="K49" s="815">
        <f t="shared" ref="K49:K51" si="14">SUM(D49:J49)</f>
        <v>0</v>
      </c>
    </row>
    <row r="50" spans="1:11" ht="10.5" customHeight="1" x14ac:dyDescent="0.2">
      <c r="A50" s="1121"/>
      <c r="B50" s="1122"/>
      <c r="C50" s="91" t="s">
        <v>1025</v>
      </c>
      <c r="D50" s="815">
        <f t="shared" si="13"/>
        <v>0</v>
      </c>
      <c r="E50" s="815">
        <f t="shared" si="13"/>
        <v>0</v>
      </c>
      <c r="F50" s="815">
        <f t="shared" si="13"/>
        <v>0</v>
      </c>
      <c r="G50" s="815">
        <f t="shared" si="13"/>
        <v>0</v>
      </c>
      <c r="H50" s="815">
        <f t="shared" si="13"/>
        <v>0</v>
      </c>
      <c r="I50" s="815">
        <f t="shared" si="13"/>
        <v>0</v>
      </c>
      <c r="J50" s="815">
        <f t="shared" si="13"/>
        <v>0</v>
      </c>
      <c r="K50" s="815">
        <f t="shared" si="14"/>
        <v>0</v>
      </c>
    </row>
    <row r="51" spans="1:11" ht="10.5" customHeight="1" x14ac:dyDescent="0.2">
      <c r="A51" s="1123"/>
      <c r="B51" s="1124"/>
      <c r="C51" s="91" t="s">
        <v>1026</v>
      </c>
      <c r="D51" s="815">
        <f t="shared" si="13"/>
        <v>0</v>
      </c>
      <c r="E51" s="815">
        <f t="shared" si="13"/>
        <v>0</v>
      </c>
      <c r="F51" s="815">
        <f t="shared" si="13"/>
        <v>0</v>
      </c>
      <c r="G51" s="815">
        <f t="shared" si="13"/>
        <v>0</v>
      </c>
      <c r="H51" s="815">
        <f t="shared" si="13"/>
        <v>0</v>
      </c>
      <c r="I51" s="815">
        <f t="shared" si="13"/>
        <v>0</v>
      </c>
      <c r="J51" s="815">
        <f t="shared" si="13"/>
        <v>0</v>
      </c>
      <c r="K51" s="815">
        <f t="shared" si="14"/>
        <v>0</v>
      </c>
    </row>
    <row r="52" spans="1:11" s="190" customFormat="1" ht="12" x14ac:dyDescent="0.2">
      <c r="A52" s="81"/>
      <c r="B52" s="188" t="s">
        <v>1047</v>
      </c>
      <c r="C52" s="189"/>
      <c r="D52" s="186"/>
      <c r="E52" s="186"/>
      <c r="F52" s="186"/>
      <c r="G52" s="186"/>
      <c r="H52" s="186"/>
      <c r="I52" s="186"/>
      <c r="J52" s="186"/>
      <c r="K52" s="186"/>
    </row>
    <row r="53" spans="1:11" ht="12.75" x14ac:dyDescent="0.2">
      <c r="A53" s="144"/>
      <c r="B53" s="144"/>
      <c r="C53" s="144"/>
      <c r="D53" s="1152" t="s">
        <v>1012</v>
      </c>
      <c r="E53" s="1153"/>
      <c r="F53" s="1153"/>
      <c r="G53" s="1153"/>
      <c r="H53" s="1153"/>
      <c r="I53" s="1153"/>
      <c r="J53" s="1153"/>
      <c r="K53" s="1154"/>
    </row>
    <row r="54" spans="1:11" ht="11.25" customHeight="1" x14ac:dyDescent="0.2">
      <c r="A54" s="144"/>
      <c r="B54" s="1136" t="s">
        <v>1013</v>
      </c>
      <c r="C54" s="1136" t="s">
        <v>1014</v>
      </c>
      <c r="D54" s="1147" t="s">
        <v>1015</v>
      </c>
      <c r="E54" s="1147" t="s">
        <v>1016</v>
      </c>
      <c r="F54" s="1147" t="s">
        <v>997</v>
      </c>
      <c r="G54" s="1155" t="s">
        <v>1017</v>
      </c>
      <c r="H54" s="1156"/>
      <c r="I54" s="1147" t="s">
        <v>1018</v>
      </c>
      <c r="J54" s="1147" t="s">
        <v>1019</v>
      </c>
      <c r="K54" s="1147" t="s">
        <v>868</v>
      </c>
    </row>
    <row r="55" spans="1:11" ht="24" customHeight="1" x14ac:dyDescent="0.2">
      <c r="A55" s="144"/>
      <c r="B55" s="1137"/>
      <c r="C55" s="1137"/>
      <c r="D55" s="1148"/>
      <c r="E55" s="1148"/>
      <c r="F55" s="1148"/>
      <c r="G55" s="1148" t="s">
        <v>1020</v>
      </c>
      <c r="H55" s="1148" t="s">
        <v>1021</v>
      </c>
      <c r="I55" s="1148"/>
      <c r="J55" s="1148"/>
      <c r="K55" s="1148"/>
    </row>
    <row r="56" spans="1:11" ht="10.5" customHeight="1" x14ac:dyDescent="0.2">
      <c r="A56" s="144"/>
      <c r="B56" s="1137"/>
      <c r="C56" s="1137"/>
      <c r="D56" s="1148"/>
      <c r="E56" s="1148"/>
      <c r="F56" s="1148"/>
      <c r="G56" s="1148"/>
      <c r="H56" s="1148"/>
      <c r="I56" s="1148"/>
      <c r="J56" s="1148"/>
      <c r="K56" s="1148"/>
    </row>
    <row r="57" spans="1:11" ht="10.5" customHeight="1" x14ac:dyDescent="0.2">
      <c r="A57" s="79">
        <v>1</v>
      </c>
      <c r="B57" s="145" t="s">
        <v>1022</v>
      </c>
      <c r="C57" s="131"/>
      <c r="D57" s="186"/>
      <c r="E57" s="186"/>
      <c r="F57" s="186"/>
      <c r="G57" s="186"/>
      <c r="H57" s="186"/>
      <c r="I57" s="186"/>
      <c r="J57" s="186"/>
      <c r="K57" s="186"/>
    </row>
    <row r="58" spans="1:11" ht="10.5" customHeight="1" x14ac:dyDescent="0.2">
      <c r="A58" s="39" t="s">
        <v>746</v>
      </c>
      <c r="B58" s="39" t="s">
        <v>1046</v>
      </c>
      <c r="C58" s="39" t="s">
        <v>1024</v>
      </c>
      <c r="D58" s="799"/>
      <c r="E58" s="799"/>
      <c r="F58" s="799"/>
      <c r="G58" s="799"/>
      <c r="H58" s="799"/>
      <c r="I58" s="799"/>
      <c r="J58" s="799"/>
      <c r="K58" s="815">
        <f t="shared" ref="K58:K76" si="15">SUM(D58:J58)</f>
        <v>0</v>
      </c>
    </row>
    <row r="59" spans="1:11" ht="10.5" customHeight="1" x14ac:dyDescent="0.2">
      <c r="A59" s="39"/>
      <c r="B59" s="39"/>
      <c r="C59" s="39" t="s">
        <v>1025</v>
      </c>
      <c r="D59" s="799"/>
      <c r="E59" s="799"/>
      <c r="F59" s="799"/>
      <c r="G59" s="799"/>
      <c r="H59" s="799"/>
      <c r="I59" s="799"/>
      <c r="J59" s="799"/>
      <c r="K59" s="815">
        <f t="shared" si="15"/>
        <v>0</v>
      </c>
    </row>
    <row r="60" spans="1:11" ht="10.5" customHeight="1" x14ac:dyDescent="0.2">
      <c r="A60" s="39"/>
      <c r="B60" s="39"/>
      <c r="C60" s="39" t="s">
        <v>1026</v>
      </c>
      <c r="D60" s="799"/>
      <c r="E60" s="799"/>
      <c r="F60" s="799"/>
      <c r="G60" s="799"/>
      <c r="H60" s="799"/>
      <c r="I60" s="799"/>
      <c r="J60" s="799"/>
      <c r="K60" s="815">
        <f t="shared" si="15"/>
        <v>0</v>
      </c>
    </row>
    <row r="61" spans="1:11" ht="10.5" customHeight="1" x14ac:dyDescent="0.2">
      <c r="A61" s="119"/>
      <c r="B61" s="182"/>
      <c r="C61" s="182"/>
      <c r="D61" s="851"/>
      <c r="E61" s="851"/>
      <c r="F61" s="851"/>
      <c r="G61" s="851"/>
      <c r="H61" s="851"/>
      <c r="I61" s="851"/>
      <c r="J61" s="851"/>
      <c r="K61" s="851"/>
    </row>
    <row r="62" spans="1:11" ht="10.5" customHeight="1" x14ac:dyDescent="0.2">
      <c r="A62" s="152" t="s">
        <v>748</v>
      </c>
      <c r="B62" s="39" t="s">
        <v>1028</v>
      </c>
      <c r="C62" s="39" t="s">
        <v>1024</v>
      </c>
      <c r="D62" s="799"/>
      <c r="E62" s="799"/>
      <c r="F62" s="799"/>
      <c r="G62" s="799"/>
      <c r="H62" s="799"/>
      <c r="I62" s="799"/>
      <c r="J62" s="799"/>
      <c r="K62" s="815">
        <f t="shared" si="15"/>
        <v>0</v>
      </c>
    </row>
    <row r="63" spans="1:11" ht="10.5" customHeight="1" x14ac:dyDescent="0.2">
      <c r="A63" s="119"/>
      <c r="B63" s="39"/>
      <c r="C63" s="39" t="s">
        <v>1025</v>
      </c>
      <c r="D63" s="799"/>
      <c r="E63" s="799"/>
      <c r="F63" s="799"/>
      <c r="G63" s="799"/>
      <c r="H63" s="799"/>
      <c r="I63" s="799"/>
      <c r="J63" s="799"/>
      <c r="K63" s="815">
        <f t="shared" si="15"/>
        <v>0</v>
      </c>
    </row>
    <row r="64" spans="1:11" ht="10.5" customHeight="1" x14ac:dyDescent="0.2">
      <c r="A64" s="119"/>
      <c r="B64" s="39"/>
      <c r="C64" s="39" t="s">
        <v>1026</v>
      </c>
      <c r="D64" s="799"/>
      <c r="E64" s="799"/>
      <c r="F64" s="799"/>
      <c r="G64" s="799"/>
      <c r="H64" s="799"/>
      <c r="I64" s="799"/>
      <c r="J64" s="799"/>
      <c r="K64" s="815">
        <f t="shared" si="15"/>
        <v>0</v>
      </c>
    </row>
    <row r="65" spans="1:11" ht="10.5" customHeight="1" x14ac:dyDescent="0.2">
      <c r="A65" s="182"/>
      <c r="B65" s="182"/>
      <c r="C65" s="182"/>
      <c r="D65" s="862"/>
      <c r="E65" s="862"/>
      <c r="F65" s="862"/>
      <c r="G65" s="862"/>
      <c r="H65" s="862"/>
      <c r="I65" s="862"/>
      <c r="J65" s="862"/>
      <c r="K65" s="862"/>
    </row>
    <row r="66" spans="1:11" ht="10.5" customHeight="1" x14ac:dyDescent="0.2">
      <c r="A66" s="119" t="s">
        <v>750</v>
      </c>
      <c r="B66" s="39" t="s">
        <v>1029</v>
      </c>
      <c r="C66" s="39" t="s">
        <v>1024</v>
      </c>
      <c r="D66" s="799"/>
      <c r="E66" s="799"/>
      <c r="F66" s="799"/>
      <c r="G66" s="799"/>
      <c r="H66" s="799"/>
      <c r="I66" s="799"/>
      <c r="J66" s="799"/>
      <c r="K66" s="815">
        <f t="shared" si="15"/>
        <v>0</v>
      </c>
    </row>
    <row r="67" spans="1:11" ht="10.5" customHeight="1" x14ac:dyDescent="0.2">
      <c r="A67" s="152"/>
      <c r="B67" s="39"/>
      <c r="C67" s="39" t="s">
        <v>1025</v>
      </c>
      <c r="D67" s="799"/>
      <c r="E67" s="799"/>
      <c r="F67" s="799"/>
      <c r="G67" s="799"/>
      <c r="H67" s="799"/>
      <c r="I67" s="799"/>
      <c r="J67" s="799"/>
      <c r="K67" s="815">
        <f t="shared" si="15"/>
        <v>0</v>
      </c>
    </row>
    <row r="68" spans="1:11" ht="10.5" customHeight="1" x14ac:dyDescent="0.2">
      <c r="A68" s="119"/>
      <c r="B68" s="39"/>
      <c r="C68" s="39" t="s">
        <v>1026</v>
      </c>
      <c r="D68" s="799"/>
      <c r="E68" s="799"/>
      <c r="F68" s="799"/>
      <c r="G68" s="799"/>
      <c r="H68" s="799"/>
      <c r="I68" s="799"/>
      <c r="J68" s="799"/>
      <c r="K68" s="815">
        <f t="shared" si="15"/>
        <v>0</v>
      </c>
    </row>
    <row r="69" spans="1:11" ht="10.5" customHeight="1" x14ac:dyDescent="0.2">
      <c r="A69" s="119"/>
      <c r="B69" s="184"/>
      <c r="C69" s="184"/>
      <c r="D69" s="851"/>
      <c r="E69" s="851"/>
      <c r="F69" s="851"/>
      <c r="G69" s="851"/>
      <c r="H69" s="851"/>
      <c r="I69" s="851"/>
      <c r="J69" s="851"/>
      <c r="K69" s="851"/>
    </row>
    <row r="70" spans="1:11" ht="10.5" customHeight="1" x14ac:dyDescent="0.2">
      <c r="A70" s="119" t="s">
        <v>752</v>
      </c>
      <c r="B70" s="39" t="s">
        <v>1030</v>
      </c>
      <c r="C70" s="39" t="s">
        <v>1024</v>
      </c>
      <c r="D70" s="799"/>
      <c r="E70" s="799"/>
      <c r="F70" s="799"/>
      <c r="G70" s="799"/>
      <c r="H70" s="799"/>
      <c r="I70" s="799"/>
      <c r="J70" s="799"/>
      <c r="K70" s="815">
        <f t="shared" si="15"/>
        <v>0</v>
      </c>
    </row>
    <row r="71" spans="1:11" ht="10.5" customHeight="1" x14ac:dyDescent="0.2">
      <c r="A71" s="183"/>
      <c r="B71" s="39"/>
      <c r="C71" s="39" t="s">
        <v>1025</v>
      </c>
      <c r="D71" s="799"/>
      <c r="E71" s="799"/>
      <c r="F71" s="799"/>
      <c r="G71" s="799"/>
      <c r="H71" s="799"/>
      <c r="I71" s="799"/>
      <c r="J71" s="799"/>
      <c r="K71" s="815">
        <f t="shared" si="15"/>
        <v>0</v>
      </c>
    </row>
    <row r="72" spans="1:11" ht="10.5" customHeight="1" x14ac:dyDescent="0.2">
      <c r="A72" s="119"/>
      <c r="B72" s="39"/>
      <c r="C72" s="39" t="s">
        <v>1026</v>
      </c>
      <c r="D72" s="799"/>
      <c r="E72" s="799"/>
      <c r="F72" s="799"/>
      <c r="G72" s="799"/>
      <c r="H72" s="799"/>
      <c r="I72" s="799"/>
      <c r="J72" s="799"/>
      <c r="K72" s="815">
        <f t="shared" si="15"/>
        <v>0</v>
      </c>
    </row>
    <row r="73" spans="1:11" ht="10.5" customHeight="1" x14ac:dyDescent="0.2">
      <c r="A73" s="146"/>
      <c r="B73" s="146"/>
      <c r="C73" s="146"/>
      <c r="D73" s="851"/>
      <c r="E73" s="851"/>
      <c r="F73" s="851"/>
      <c r="G73" s="851"/>
      <c r="H73" s="851"/>
      <c r="I73" s="851"/>
      <c r="J73" s="851"/>
      <c r="K73" s="851"/>
    </row>
    <row r="74" spans="1:11" ht="10.5" customHeight="1" x14ac:dyDescent="0.2">
      <c r="A74" s="1119" t="s">
        <v>1031</v>
      </c>
      <c r="B74" s="1120"/>
      <c r="C74" s="48" t="s">
        <v>1024</v>
      </c>
      <c r="D74" s="815">
        <f>D58+D62+D66+D70</f>
        <v>0</v>
      </c>
      <c r="E74" s="815">
        <f t="shared" ref="E74:I74" si="16">E58+E62+E66+E70</f>
        <v>0</v>
      </c>
      <c r="F74" s="815">
        <f t="shared" si="16"/>
        <v>0</v>
      </c>
      <c r="G74" s="815">
        <f t="shared" si="16"/>
        <v>0</v>
      </c>
      <c r="H74" s="815">
        <f t="shared" si="16"/>
        <v>0</v>
      </c>
      <c r="I74" s="815">
        <f t="shared" si="16"/>
        <v>0</v>
      </c>
      <c r="J74" s="815">
        <f>J58+J62+J66+J70</f>
        <v>0</v>
      </c>
      <c r="K74" s="815">
        <f t="shared" si="15"/>
        <v>0</v>
      </c>
    </row>
    <row r="75" spans="1:11" ht="10.5" customHeight="1" x14ac:dyDescent="0.2">
      <c r="A75" s="1121"/>
      <c r="B75" s="1122"/>
      <c r="C75" s="48" t="s">
        <v>1025</v>
      </c>
      <c r="D75" s="815">
        <f>D59+D63+D67+D71</f>
        <v>0</v>
      </c>
      <c r="E75" s="815">
        <f t="shared" ref="E75:J76" si="17">E59+E63+E67+E71</f>
        <v>0</v>
      </c>
      <c r="F75" s="815">
        <f t="shared" si="17"/>
        <v>0</v>
      </c>
      <c r="G75" s="815">
        <f t="shared" si="17"/>
        <v>0</v>
      </c>
      <c r="H75" s="815">
        <f t="shared" si="17"/>
        <v>0</v>
      </c>
      <c r="I75" s="815">
        <f t="shared" si="17"/>
        <v>0</v>
      </c>
      <c r="J75" s="815">
        <f>J59+J63+J67+J71</f>
        <v>0</v>
      </c>
      <c r="K75" s="815">
        <f t="shared" si="15"/>
        <v>0</v>
      </c>
    </row>
    <row r="76" spans="1:11" ht="10.5" customHeight="1" x14ac:dyDescent="0.2">
      <c r="A76" s="1123"/>
      <c r="B76" s="1124"/>
      <c r="C76" s="48" t="s">
        <v>1026</v>
      </c>
      <c r="D76" s="815">
        <f>D60+D64+D68+D72</f>
        <v>0</v>
      </c>
      <c r="E76" s="815">
        <f t="shared" si="17"/>
        <v>0</v>
      </c>
      <c r="F76" s="815">
        <f t="shared" si="17"/>
        <v>0</v>
      </c>
      <c r="G76" s="815">
        <f t="shared" si="17"/>
        <v>0</v>
      </c>
      <c r="H76" s="815">
        <f t="shared" si="17"/>
        <v>0</v>
      </c>
      <c r="I76" s="815">
        <f t="shared" si="17"/>
        <v>0</v>
      </c>
      <c r="J76" s="815">
        <f t="shared" si="17"/>
        <v>0</v>
      </c>
      <c r="K76" s="815">
        <f t="shared" si="15"/>
        <v>0</v>
      </c>
    </row>
    <row r="77" spans="1:11" ht="10.5" customHeight="1" x14ac:dyDescent="0.2">
      <c r="A77" s="191">
        <v>2</v>
      </c>
      <c r="B77" s="157" t="s">
        <v>1032</v>
      </c>
      <c r="C77" s="131"/>
      <c r="D77" s="859"/>
      <c r="E77" s="859"/>
      <c r="F77" s="859"/>
      <c r="G77" s="859"/>
      <c r="H77" s="859"/>
      <c r="I77" s="859"/>
      <c r="J77" s="859"/>
      <c r="K77" s="859"/>
    </row>
    <row r="78" spans="1:11" ht="10.5" customHeight="1" x14ac:dyDescent="0.2">
      <c r="A78" s="156"/>
      <c r="B78" s="187"/>
      <c r="C78" s="131"/>
      <c r="D78" s="859"/>
      <c r="E78" s="859"/>
      <c r="F78" s="859"/>
      <c r="G78" s="859"/>
      <c r="H78" s="859"/>
      <c r="I78" s="859"/>
      <c r="J78" s="859"/>
      <c r="K78" s="859"/>
    </row>
    <row r="79" spans="1:11" ht="10.5" customHeight="1" x14ac:dyDescent="0.2">
      <c r="A79" s="119" t="s">
        <v>746</v>
      </c>
      <c r="B79" s="39" t="s">
        <v>1046</v>
      </c>
      <c r="C79" s="39" t="s">
        <v>1024</v>
      </c>
      <c r="D79" s="799"/>
      <c r="E79" s="799"/>
      <c r="F79" s="799"/>
      <c r="G79" s="799"/>
      <c r="H79" s="799"/>
      <c r="I79" s="799"/>
      <c r="J79" s="799"/>
      <c r="K79" s="815">
        <f>SUM(D79:J79)</f>
        <v>0</v>
      </c>
    </row>
    <row r="80" spans="1:11" ht="10.5" customHeight="1" x14ac:dyDescent="0.2">
      <c r="A80" s="119"/>
      <c r="B80" s="39"/>
      <c r="C80" s="39" t="s">
        <v>1025</v>
      </c>
      <c r="D80" s="799"/>
      <c r="E80" s="799"/>
      <c r="F80" s="799"/>
      <c r="G80" s="799"/>
      <c r="H80" s="799"/>
      <c r="I80" s="799"/>
      <c r="J80" s="799"/>
      <c r="K80" s="815">
        <f t="shared" ref="K80:K81" si="18">SUM(D80:J80)</f>
        <v>0</v>
      </c>
    </row>
    <row r="81" spans="1:11" ht="10.5" customHeight="1" x14ac:dyDescent="0.2">
      <c r="A81" s="119"/>
      <c r="B81" s="39"/>
      <c r="C81" s="39" t="s">
        <v>1026</v>
      </c>
      <c r="D81" s="799"/>
      <c r="E81" s="799"/>
      <c r="F81" s="799"/>
      <c r="G81" s="799"/>
      <c r="H81" s="799"/>
      <c r="I81" s="799"/>
      <c r="J81" s="799"/>
      <c r="K81" s="815">
        <f t="shared" si="18"/>
        <v>0</v>
      </c>
    </row>
    <row r="82" spans="1:11" ht="10.5" customHeight="1" x14ac:dyDescent="0.2">
      <c r="A82" s="183"/>
      <c r="B82" s="182"/>
      <c r="C82" s="182"/>
      <c r="D82" s="851"/>
      <c r="E82" s="851"/>
      <c r="F82" s="851"/>
      <c r="G82" s="851"/>
      <c r="H82" s="851"/>
      <c r="I82" s="851"/>
      <c r="J82" s="851"/>
      <c r="K82" s="851"/>
    </row>
    <row r="83" spans="1:11" ht="10.5" customHeight="1" x14ac:dyDescent="0.2">
      <c r="A83" s="119" t="s">
        <v>748</v>
      </c>
      <c r="B83" s="39" t="s">
        <v>1028</v>
      </c>
      <c r="C83" s="39" t="s">
        <v>1024</v>
      </c>
      <c r="D83" s="799"/>
      <c r="E83" s="799"/>
      <c r="F83" s="799"/>
      <c r="G83" s="799"/>
      <c r="H83" s="799"/>
      <c r="I83" s="799"/>
      <c r="J83" s="799"/>
      <c r="K83" s="815">
        <f t="shared" ref="K83:K85" si="19">SUM(D83:J83)</f>
        <v>0</v>
      </c>
    </row>
    <row r="84" spans="1:11" ht="10.5" customHeight="1" x14ac:dyDescent="0.2">
      <c r="A84" s="119"/>
      <c r="B84" s="39"/>
      <c r="C84" s="39" t="s">
        <v>1025</v>
      </c>
      <c r="D84" s="799"/>
      <c r="E84" s="799"/>
      <c r="F84" s="799"/>
      <c r="G84" s="799"/>
      <c r="H84" s="799"/>
      <c r="I84" s="799"/>
      <c r="J84" s="799"/>
      <c r="K84" s="815">
        <f t="shared" si="19"/>
        <v>0</v>
      </c>
    </row>
    <row r="85" spans="1:11" ht="10.5" customHeight="1" x14ac:dyDescent="0.2">
      <c r="A85" s="119"/>
      <c r="B85" s="39"/>
      <c r="C85" s="39" t="s">
        <v>1026</v>
      </c>
      <c r="D85" s="799"/>
      <c r="E85" s="799"/>
      <c r="F85" s="799"/>
      <c r="G85" s="799"/>
      <c r="H85" s="799"/>
      <c r="I85" s="799"/>
      <c r="J85" s="799"/>
      <c r="K85" s="815">
        <f t="shared" si="19"/>
        <v>0</v>
      </c>
    </row>
    <row r="86" spans="1:11" ht="10.5" customHeight="1" x14ac:dyDescent="0.2">
      <c r="A86" s="152"/>
      <c r="B86" s="182"/>
      <c r="C86" s="182"/>
      <c r="D86" s="862"/>
      <c r="E86" s="862"/>
      <c r="F86" s="862"/>
      <c r="G86" s="862"/>
      <c r="H86" s="862"/>
      <c r="I86" s="862"/>
      <c r="J86" s="862"/>
      <c r="K86" s="862"/>
    </row>
    <row r="87" spans="1:11" ht="10.5" customHeight="1" x14ac:dyDescent="0.2">
      <c r="A87" s="119" t="s">
        <v>750</v>
      </c>
      <c r="B87" s="39" t="s">
        <v>1029</v>
      </c>
      <c r="C87" s="39" t="s">
        <v>1024</v>
      </c>
      <c r="D87" s="799"/>
      <c r="E87" s="799"/>
      <c r="F87" s="799"/>
      <c r="G87" s="799"/>
      <c r="H87" s="799"/>
      <c r="I87" s="799"/>
      <c r="J87" s="799"/>
      <c r="K87" s="815">
        <f t="shared" ref="K87:K89" si="20">SUM(D87:J87)</f>
        <v>0</v>
      </c>
    </row>
    <row r="88" spans="1:11" ht="10.5" customHeight="1" x14ac:dyDescent="0.2">
      <c r="A88" s="119"/>
      <c r="B88" s="39"/>
      <c r="C88" s="39" t="s">
        <v>1025</v>
      </c>
      <c r="D88" s="799"/>
      <c r="E88" s="799"/>
      <c r="F88" s="799"/>
      <c r="G88" s="799"/>
      <c r="H88" s="799"/>
      <c r="I88" s="799"/>
      <c r="J88" s="799"/>
      <c r="K88" s="815">
        <f t="shared" si="20"/>
        <v>0</v>
      </c>
    </row>
    <row r="89" spans="1:11" ht="10.5" customHeight="1" x14ac:dyDescent="0.2">
      <c r="A89" s="119"/>
      <c r="B89" s="39"/>
      <c r="C89" s="39" t="s">
        <v>1026</v>
      </c>
      <c r="D89" s="799"/>
      <c r="E89" s="799"/>
      <c r="F89" s="799"/>
      <c r="G89" s="799"/>
      <c r="H89" s="799"/>
      <c r="I89" s="799"/>
      <c r="J89" s="799"/>
      <c r="K89" s="815">
        <f t="shared" si="20"/>
        <v>0</v>
      </c>
    </row>
    <row r="90" spans="1:11" ht="10.5" customHeight="1" x14ac:dyDescent="0.2">
      <c r="A90" s="119"/>
      <c r="B90" s="184"/>
      <c r="C90" s="184"/>
      <c r="D90" s="851"/>
      <c r="E90" s="851"/>
      <c r="F90" s="851"/>
      <c r="G90" s="851"/>
      <c r="H90" s="851"/>
      <c r="I90" s="851"/>
      <c r="J90" s="851"/>
      <c r="K90" s="851"/>
    </row>
    <row r="91" spans="1:11" ht="10.5" customHeight="1" x14ac:dyDescent="0.2">
      <c r="A91" s="152" t="s">
        <v>752</v>
      </c>
      <c r="B91" s="39" t="s">
        <v>1030</v>
      </c>
      <c r="C91" s="39" t="s">
        <v>1024</v>
      </c>
      <c r="D91" s="799"/>
      <c r="E91" s="799"/>
      <c r="F91" s="799"/>
      <c r="G91" s="799"/>
      <c r="H91" s="799"/>
      <c r="I91" s="799"/>
      <c r="J91" s="799"/>
      <c r="K91" s="815">
        <f t="shared" ref="K91:K93" si="21">SUM(D91:J91)</f>
        <v>0</v>
      </c>
    </row>
    <row r="92" spans="1:11" ht="10.5" customHeight="1" x14ac:dyDescent="0.2">
      <c r="A92" s="119"/>
      <c r="B92" s="39"/>
      <c r="C92" s="39" t="s">
        <v>1025</v>
      </c>
      <c r="D92" s="799"/>
      <c r="E92" s="799"/>
      <c r="F92" s="799"/>
      <c r="G92" s="799"/>
      <c r="H92" s="799"/>
      <c r="I92" s="799"/>
      <c r="J92" s="799"/>
      <c r="K92" s="815">
        <f t="shared" si="21"/>
        <v>0</v>
      </c>
    </row>
    <row r="93" spans="1:11" ht="10.5" customHeight="1" x14ac:dyDescent="0.2">
      <c r="A93" s="119"/>
      <c r="B93" s="39"/>
      <c r="C93" s="39" t="s">
        <v>1026</v>
      </c>
      <c r="D93" s="799"/>
      <c r="E93" s="799"/>
      <c r="F93" s="799"/>
      <c r="G93" s="799"/>
      <c r="H93" s="799"/>
      <c r="I93" s="799"/>
      <c r="J93" s="799"/>
      <c r="K93" s="815">
        <f t="shared" si="21"/>
        <v>0</v>
      </c>
    </row>
    <row r="94" spans="1:11" ht="10.5" customHeight="1" x14ac:dyDescent="0.2">
      <c r="A94" s="174"/>
      <c r="B94" s="174"/>
      <c r="C94" s="174"/>
      <c r="D94" s="862"/>
      <c r="E94" s="862"/>
      <c r="F94" s="862"/>
      <c r="G94" s="862"/>
      <c r="H94" s="862"/>
      <c r="I94" s="862"/>
      <c r="J94" s="862"/>
      <c r="K94" s="862"/>
    </row>
    <row r="95" spans="1:11" ht="10.5" customHeight="1" x14ac:dyDescent="0.2">
      <c r="A95" s="1119" t="s">
        <v>1033</v>
      </c>
      <c r="B95" s="1120"/>
      <c r="C95" s="91" t="s">
        <v>1024</v>
      </c>
      <c r="D95" s="815">
        <f>D79+D83+D87+D91</f>
        <v>0</v>
      </c>
      <c r="E95" s="815">
        <f t="shared" ref="E95:J95" si="22">E79+E83+E87+E91</f>
        <v>0</v>
      </c>
      <c r="F95" s="815">
        <f t="shared" si="22"/>
        <v>0</v>
      </c>
      <c r="G95" s="815">
        <f t="shared" si="22"/>
        <v>0</v>
      </c>
      <c r="H95" s="815">
        <f t="shared" si="22"/>
        <v>0</v>
      </c>
      <c r="I95" s="815">
        <f t="shared" si="22"/>
        <v>0</v>
      </c>
      <c r="J95" s="815">
        <f t="shared" si="22"/>
        <v>0</v>
      </c>
      <c r="K95" s="815">
        <f>SUM(D95:J95)</f>
        <v>0</v>
      </c>
    </row>
    <row r="96" spans="1:11" ht="10.5" customHeight="1" x14ac:dyDescent="0.2">
      <c r="A96" s="1121"/>
      <c r="B96" s="1122"/>
      <c r="C96" s="91" t="s">
        <v>1025</v>
      </c>
      <c r="D96" s="815">
        <f>D80+D84+D88+D92</f>
        <v>0</v>
      </c>
      <c r="E96" s="815">
        <f t="shared" ref="E96:J97" si="23">E80+E84+E88+E92</f>
        <v>0</v>
      </c>
      <c r="F96" s="815">
        <f t="shared" si="23"/>
        <v>0</v>
      </c>
      <c r="G96" s="815">
        <f t="shared" si="23"/>
        <v>0</v>
      </c>
      <c r="H96" s="815">
        <f t="shared" si="23"/>
        <v>0</v>
      </c>
      <c r="I96" s="815">
        <f t="shared" si="23"/>
        <v>0</v>
      </c>
      <c r="J96" s="815">
        <f t="shared" si="23"/>
        <v>0</v>
      </c>
      <c r="K96" s="815">
        <f t="shared" ref="K96:K97" si="24">SUM(D96:J96)</f>
        <v>0</v>
      </c>
    </row>
    <row r="97" spans="1:11" ht="10.5" customHeight="1" x14ac:dyDescent="0.2">
      <c r="A97" s="1123"/>
      <c r="B97" s="1124"/>
      <c r="C97" s="91" t="s">
        <v>1026</v>
      </c>
      <c r="D97" s="815">
        <f>D81+D85+D89+D93</f>
        <v>0</v>
      </c>
      <c r="E97" s="815">
        <f t="shared" si="23"/>
        <v>0</v>
      </c>
      <c r="F97" s="815">
        <f t="shared" si="23"/>
        <v>0</v>
      </c>
      <c r="G97" s="815">
        <f t="shared" si="23"/>
        <v>0</v>
      </c>
      <c r="H97" s="815">
        <f t="shared" si="23"/>
        <v>0</v>
      </c>
      <c r="I97" s="815">
        <f t="shared" si="23"/>
        <v>0</v>
      </c>
      <c r="J97" s="815">
        <f t="shared" si="23"/>
        <v>0</v>
      </c>
      <c r="K97" s="815">
        <f t="shared" si="24"/>
        <v>0</v>
      </c>
    </row>
    <row r="98" spans="1:11" ht="10.5" customHeight="1" x14ac:dyDescent="0.2">
      <c r="A98" s="174"/>
      <c r="B98" s="174"/>
      <c r="C98" s="174"/>
      <c r="D98" s="862"/>
      <c r="E98" s="862"/>
      <c r="F98" s="862"/>
      <c r="G98" s="862"/>
      <c r="H98" s="862"/>
      <c r="I98" s="862"/>
      <c r="J98" s="862"/>
      <c r="K98" s="862"/>
    </row>
    <row r="99" spans="1:11" ht="10.5" customHeight="1" x14ac:dyDescent="0.2">
      <c r="A99" s="1119" t="s">
        <v>1034</v>
      </c>
      <c r="B99" s="1120"/>
      <c r="C99" s="91" t="s">
        <v>1024</v>
      </c>
      <c r="D99" s="815">
        <f t="shared" ref="D99:K101" si="25">D74+D95</f>
        <v>0</v>
      </c>
      <c r="E99" s="815">
        <f t="shared" si="25"/>
        <v>0</v>
      </c>
      <c r="F99" s="815">
        <f t="shared" si="25"/>
        <v>0</v>
      </c>
      <c r="G99" s="815">
        <f t="shared" si="25"/>
        <v>0</v>
      </c>
      <c r="H99" s="815">
        <f t="shared" si="25"/>
        <v>0</v>
      </c>
      <c r="I99" s="815">
        <f t="shared" si="25"/>
        <v>0</v>
      </c>
      <c r="J99" s="815">
        <f t="shared" si="25"/>
        <v>0</v>
      </c>
      <c r="K99" s="815">
        <f t="shared" si="25"/>
        <v>0</v>
      </c>
    </row>
    <row r="100" spans="1:11" ht="10.5" customHeight="1" x14ac:dyDescent="0.2">
      <c r="A100" s="1121"/>
      <c r="B100" s="1122"/>
      <c r="C100" s="91" t="s">
        <v>1025</v>
      </c>
      <c r="D100" s="815">
        <f t="shared" si="25"/>
        <v>0</v>
      </c>
      <c r="E100" s="815">
        <f t="shared" si="25"/>
        <v>0</v>
      </c>
      <c r="F100" s="815">
        <f t="shared" si="25"/>
        <v>0</v>
      </c>
      <c r="G100" s="815">
        <f t="shared" si="25"/>
        <v>0</v>
      </c>
      <c r="H100" s="815">
        <f t="shared" si="25"/>
        <v>0</v>
      </c>
      <c r="I100" s="815">
        <f t="shared" si="25"/>
        <v>0</v>
      </c>
      <c r="J100" s="815">
        <f t="shared" si="25"/>
        <v>0</v>
      </c>
      <c r="K100" s="815">
        <f t="shared" si="25"/>
        <v>0</v>
      </c>
    </row>
    <row r="101" spans="1:11" ht="10.5" customHeight="1" x14ac:dyDescent="0.2">
      <c r="A101" s="1123"/>
      <c r="B101" s="1124"/>
      <c r="C101" s="91" t="s">
        <v>1026</v>
      </c>
      <c r="D101" s="815">
        <f t="shared" si="25"/>
        <v>0</v>
      </c>
      <c r="E101" s="815">
        <f t="shared" si="25"/>
        <v>0</v>
      </c>
      <c r="F101" s="815">
        <f t="shared" si="25"/>
        <v>0</v>
      </c>
      <c r="G101" s="815">
        <f t="shared" si="25"/>
        <v>0</v>
      </c>
      <c r="H101" s="815">
        <f t="shared" si="25"/>
        <v>0</v>
      </c>
      <c r="I101" s="815">
        <f t="shared" si="25"/>
        <v>0</v>
      </c>
      <c r="J101" s="815">
        <f t="shared" si="25"/>
        <v>0</v>
      </c>
      <c r="K101" s="815">
        <f t="shared" si="25"/>
        <v>0</v>
      </c>
    </row>
    <row r="102" spans="1:11" x14ac:dyDescent="0.2">
      <c r="A102" s="174"/>
      <c r="B102" s="174"/>
      <c r="C102" s="174"/>
    </row>
  </sheetData>
  <sheetProtection selectLockedCells="1" selectUnlockedCells="1"/>
  <mergeCells count="26">
    <mergeCell ref="C3:C6"/>
    <mergeCell ref="D3:K3"/>
    <mergeCell ref="D4:D7"/>
    <mergeCell ref="E4:E7"/>
    <mergeCell ref="F4:F7"/>
    <mergeCell ref="I4:I7"/>
    <mergeCell ref="J4:J7"/>
    <mergeCell ref="K4:K7"/>
    <mergeCell ref="B24:B26"/>
    <mergeCell ref="A45:B47"/>
    <mergeCell ref="A49:B51"/>
    <mergeCell ref="D53:K53"/>
    <mergeCell ref="B54:B56"/>
    <mergeCell ref="C54:C56"/>
    <mergeCell ref="D54:D56"/>
    <mergeCell ref="E54:E56"/>
    <mergeCell ref="F54:F56"/>
    <mergeCell ref="G54:H54"/>
    <mergeCell ref="A95:B97"/>
    <mergeCell ref="A99:B101"/>
    <mergeCell ref="I54:I56"/>
    <mergeCell ref="J54:J56"/>
    <mergeCell ref="K54:K56"/>
    <mergeCell ref="G55:G56"/>
    <mergeCell ref="H55:H56"/>
    <mergeCell ref="A74:B76"/>
  </mergeCells>
  <printOptions horizontalCentered="1"/>
  <pageMargins left="0.39370078740157483" right="0.39370078740157483" top="0.19685039370078741" bottom="0.19685039370078741" header="0.31496062992125984" footer="0.31496062992125984"/>
  <pageSetup paperSize="8" scale="86" orientation="portrait" r:id="rId1"/>
  <colBreaks count="1" manualBreakCount="1">
    <brk id="11"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9"/>
  <dimension ref="A1:F43"/>
  <sheetViews>
    <sheetView view="pageBreakPreview" topLeftCell="A13" zoomScaleNormal="100" zoomScaleSheetLayoutView="100" workbookViewId="0">
      <selection activeCell="F21" sqref="F21"/>
    </sheetView>
  </sheetViews>
  <sheetFormatPr defaultColWidth="9.140625" defaultRowHeight="12.75" x14ac:dyDescent="0.2"/>
  <cols>
    <col min="1" max="1" width="3.85546875" style="195" customWidth="1"/>
    <col min="2" max="2" width="56.140625" style="195" customWidth="1"/>
    <col min="3" max="3" width="21" style="195" customWidth="1"/>
    <col min="4" max="4" width="19.140625" style="195" customWidth="1"/>
    <col min="5" max="16384" width="9.140625" style="195"/>
  </cols>
  <sheetData>
    <row r="1" spans="1:6" x14ac:dyDescent="0.2">
      <c r="A1" s="193" t="s">
        <v>1048</v>
      </c>
      <c r="B1" s="592"/>
      <c r="C1" s="194"/>
      <c r="D1" s="194"/>
    </row>
    <row r="2" spans="1:6" x14ac:dyDescent="0.2">
      <c r="A2" s="193"/>
      <c r="B2" s="592"/>
      <c r="C2" s="194"/>
      <c r="D2" s="194"/>
    </row>
    <row r="3" spans="1:6" ht="13.5" thickBot="1" x14ac:dyDescent="0.25">
      <c r="A3" s="196"/>
      <c r="B3" s="134"/>
      <c r="C3" s="134"/>
      <c r="D3" s="440" t="s">
        <v>741</v>
      </c>
    </row>
    <row r="4" spans="1:6" ht="15" customHeight="1" thickTop="1" x14ac:dyDescent="0.2">
      <c r="A4" s="197" t="s">
        <v>1049</v>
      </c>
      <c r="B4" s="1009"/>
      <c r="C4" s="197"/>
      <c r="D4" s="130"/>
      <c r="F4" s="447"/>
    </row>
    <row r="5" spans="1:6" ht="22.5" customHeight="1" x14ac:dyDescent="0.2">
      <c r="A5" s="1177" t="s">
        <v>1050</v>
      </c>
      <c r="B5" s="1178"/>
      <c r="C5" s="1160" t="s">
        <v>1051</v>
      </c>
      <c r="D5" s="1162"/>
    </row>
    <row r="6" spans="1:6" ht="39" customHeight="1" x14ac:dyDescent="0.2">
      <c r="A6" s="1179"/>
      <c r="B6" s="1180"/>
      <c r="C6" s="198" t="s">
        <v>1052</v>
      </c>
      <c r="D6" s="321" t="s">
        <v>1053</v>
      </c>
    </row>
    <row r="7" spans="1:6" ht="16.5" customHeight="1" x14ac:dyDescent="0.2">
      <c r="A7" s="1167" t="s">
        <v>1054</v>
      </c>
      <c r="B7" s="1168"/>
      <c r="C7" s="198"/>
      <c r="D7" s="199"/>
    </row>
    <row r="8" spans="1:6" x14ac:dyDescent="0.2">
      <c r="A8" s="753" t="s">
        <v>746</v>
      </c>
      <c r="B8" s="300" t="s">
        <v>1055</v>
      </c>
      <c r="C8" s="863">
        <f>SUM(C9:C11)</f>
        <v>0</v>
      </c>
      <c r="D8" s="863">
        <f>SUM(D9:D11)</f>
        <v>0</v>
      </c>
      <c r="F8" s="447"/>
    </row>
    <row r="9" spans="1:6" x14ac:dyDescent="0.2">
      <c r="A9" s="753" t="s">
        <v>930</v>
      </c>
      <c r="B9" s="300" t="s">
        <v>1056</v>
      </c>
      <c r="C9" s="799"/>
      <c r="D9" s="799"/>
      <c r="F9" s="447"/>
    </row>
    <row r="10" spans="1:6" x14ac:dyDescent="0.2">
      <c r="A10" s="753" t="s">
        <v>932</v>
      </c>
      <c r="B10" s="300" t="s">
        <v>1057</v>
      </c>
      <c r="C10" s="799"/>
      <c r="D10" s="799"/>
    </row>
    <row r="11" spans="1:6" x14ac:dyDescent="0.2">
      <c r="A11" s="753" t="s">
        <v>935</v>
      </c>
      <c r="B11" s="300" t="s">
        <v>1058</v>
      </c>
      <c r="C11" s="799"/>
      <c r="D11" s="799"/>
    </row>
    <row r="12" spans="1:6" ht="24" x14ac:dyDescent="0.2">
      <c r="A12" s="753" t="s">
        <v>766</v>
      </c>
      <c r="B12" s="754" t="s">
        <v>1059</v>
      </c>
      <c r="C12" s="799"/>
      <c r="D12" s="799"/>
      <c r="F12" s="447"/>
    </row>
    <row r="13" spans="1:6" ht="36" x14ac:dyDescent="0.2">
      <c r="A13" s="755"/>
      <c r="B13" s="756" t="s">
        <v>1060</v>
      </c>
      <c r="C13" s="799"/>
      <c r="D13" s="799"/>
    </row>
    <row r="14" spans="1:6" x14ac:dyDescent="0.2">
      <c r="A14" s="1169" t="s">
        <v>1061</v>
      </c>
      <c r="B14" s="1169"/>
      <c r="C14" s="1170" t="s">
        <v>1051</v>
      </c>
      <c r="D14" s="653"/>
      <c r="F14" s="447"/>
    </row>
    <row r="15" spans="1:6" x14ac:dyDescent="0.2">
      <c r="A15" s="1173" t="s">
        <v>1062</v>
      </c>
      <c r="B15" s="1174"/>
      <c r="C15" s="1171"/>
      <c r="D15" s="653"/>
    </row>
    <row r="16" spans="1:6" x14ac:dyDescent="0.2">
      <c r="A16" s="1175" t="s">
        <v>1063</v>
      </c>
      <c r="B16" s="1176"/>
      <c r="C16" s="1171"/>
      <c r="D16" s="653"/>
    </row>
    <row r="17" spans="1:6" x14ac:dyDescent="0.2">
      <c r="A17" s="1173" t="s">
        <v>1054</v>
      </c>
      <c r="B17" s="1174"/>
      <c r="C17" s="1172"/>
      <c r="D17" s="663"/>
    </row>
    <row r="18" spans="1:6" x14ac:dyDescent="0.2">
      <c r="A18" s="753" t="s">
        <v>746</v>
      </c>
      <c r="B18" s="300" t="s">
        <v>1055</v>
      </c>
      <c r="C18" s="863">
        <f>SUM(C20:C22)</f>
        <v>0</v>
      </c>
      <c r="D18" s="653"/>
      <c r="F18" s="447"/>
    </row>
    <row r="19" spans="1:6" x14ac:dyDescent="0.2">
      <c r="A19" s="1051"/>
      <c r="B19" s="1052"/>
      <c r="C19" s="1053"/>
      <c r="D19" s="653"/>
      <c r="F19" s="447"/>
    </row>
    <row r="20" spans="1:6" x14ac:dyDescent="0.2">
      <c r="A20" s="753" t="s">
        <v>930</v>
      </c>
      <c r="B20" s="300" t="s">
        <v>1064</v>
      </c>
      <c r="C20" s="864"/>
      <c r="D20" s="653"/>
      <c r="F20" s="447"/>
    </row>
    <row r="21" spans="1:6" x14ac:dyDescent="0.2">
      <c r="A21" s="753" t="s">
        <v>932</v>
      </c>
      <c r="B21" s="300" t="s">
        <v>1065</v>
      </c>
      <c r="C21" s="864"/>
      <c r="D21" s="653"/>
      <c r="F21" s="447"/>
    </row>
    <row r="22" spans="1:6" x14ac:dyDescent="0.2">
      <c r="A22" s="753" t="s">
        <v>935</v>
      </c>
      <c r="B22" s="300" t="s">
        <v>1066</v>
      </c>
      <c r="C22" s="864"/>
      <c r="D22" s="653"/>
      <c r="F22" s="447"/>
    </row>
    <row r="23" spans="1:6" ht="24" x14ac:dyDescent="0.2">
      <c r="A23" s="753" t="s">
        <v>766</v>
      </c>
      <c r="B23" s="754" t="s">
        <v>1067</v>
      </c>
      <c r="C23" s="864"/>
      <c r="D23" s="653"/>
      <c r="F23" s="447"/>
    </row>
    <row r="24" spans="1:6" ht="36" x14ac:dyDescent="0.2">
      <c r="A24" s="755"/>
      <c r="B24" s="756" t="s">
        <v>1060</v>
      </c>
      <c r="C24" s="799"/>
      <c r="D24" s="653"/>
      <c r="F24" s="447"/>
    </row>
    <row r="25" spans="1:6" x14ac:dyDescent="0.2">
      <c r="A25" s="132"/>
      <c r="B25" s="132"/>
      <c r="C25" s="132"/>
      <c r="D25" s="132"/>
    </row>
    <row r="26" spans="1:6" x14ac:dyDescent="0.2">
      <c r="A26" s="132"/>
      <c r="B26" s="132"/>
      <c r="C26" s="132"/>
      <c r="D26" s="132"/>
    </row>
    <row r="27" spans="1:6" x14ac:dyDescent="0.2">
      <c r="A27" s="132"/>
      <c r="B27" s="132"/>
      <c r="C27" s="132"/>
      <c r="D27" s="132"/>
    </row>
    <row r="28" spans="1:6" x14ac:dyDescent="0.2">
      <c r="A28" s="132"/>
      <c r="B28" s="132"/>
      <c r="C28" s="132"/>
      <c r="D28" s="132"/>
    </row>
    <row r="29" spans="1:6" x14ac:dyDescent="0.2">
      <c r="A29" s="132"/>
      <c r="B29" s="132"/>
      <c r="C29" s="132"/>
      <c r="D29" s="132"/>
    </row>
    <row r="30" spans="1:6" x14ac:dyDescent="0.2">
      <c r="A30" s="132"/>
      <c r="B30" s="132"/>
      <c r="C30" s="132"/>
      <c r="D30" s="132"/>
    </row>
    <row r="31" spans="1:6" x14ac:dyDescent="0.2">
      <c r="A31" s="132"/>
      <c r="B31" s="132"/>
      <c r="C31" s="132"/>
      <c r="D31" s="132"/>
    </row>
    <row r="32" spans="1:6" x14ac:dyDescent="0.2">
      <c r="A32" s="132"/>
      <c r="B32" s="132"/>
      <c r="C32" s="132"/>
      <c r="D32" s="132"/>
    </row>
    <row r="33" spans="1:4" x14ac:dyDescent="0.2">
      <c r="A33" s="132"/>
      <c r="B33" s="132"/>
      <c r="C33" s="132"/>
      <c r="D33" s="132"/>
    </row>
    <row r="34" spans="1:4" x14ac:dyDescent="0.2">
      <c r="A34" s="132"/>
      <c r="B34" s="132"/>
      <c r="C34" s="132"/>
      <c r="D34" s="132"/>
    </row>
    <row r="35" spans="1:4" x14ac:dyDescent="0.2">
      <c r="A35" s="132"/>
      <c r="B35" s="132"/>
      <c r="C35" s="132"/>
      <c r="D35" s="132"/>
    </row>
    <row r="36" spans="1:4" x14ac:dyDescent="0.2">
      <c r="A36" s="132"/>
      <c r="B36" s="132"/>
      <c r="C36" s="132"/>
      <c r="D36" s="132"/>
    </row>
    <row r="37" spans="1:4" x14ac:dyDescent="0.2">
      <c r="A37" s="132"/>
      <c r="B37" s="132"/>
      <c r="C37" s="132"/>
      <c r="D37" s="132"/>
    </row>
    <row r="38" spans="1:4" x14ac:dyDescent="0.2">
      <c r="A38" s="132"/>
      <c r="B38" s="132"/>
      <c r="C38" s="132"/>
      <c r="D38" s="132"/>
    </row>
    <row r="39" spans="1:4" x14ac:dyDescent="0.2">
      <c r="A39" s="132"/>
      <c r="B39" s="132"/>
      <c r="C39" s="132"/>
      <c r="D39" s="132"/>
    </row>
    <row r="40" spans="1:4" x14ac:dyDescent="0.2">
      <c r="A40" s="132"/>
      <c r="B40" s="132"/>
      <c r="C40" s="132"/>
      <c r="D40" s="132"/>
    </row>
    <row r="41" spans="1:4" x14ac:dyDescent="0.2">
      <c r="A41" s="132"/>
      <c r="B41" s="132"/>
      <c r="C41" s="132"/>
      <c r="D41" s="132"/>
    </row>
    <row r="42" spans="1:4" x14ac:dyDescent="0.2">
      <c r="A42" s="132"/>
      <c r="B42" s="132"/>
      <c r="C42" s="132"/>
      <c r="D42" s="132"/>
    </row>
    <row r="43" spans="1:4" x14ac:dyDescent="0.2">
      <c r="A43" s="132"/>
      <c r="B43" s="132"/>
      <c r="C43" s="132"/>
      <c r="D43" s="132"/>
    </row>
  </sheetData>
  <sheetProtection selectLockedCells="1" selectUnlockedCells="1"/>
  <mergeCells count="8">
    <mergeCell ref="C5:D5"/>
    <mergeCell ref="A7:B7"/>
    <mergeCell ref="A14:B14"/>
    <mergeCell ref="C14:C17"/>
    <mergeCell ref="A15:B15"/>
    <mergeCell ref="A16:B16"/>
    <mergeCell ref="A17:B17"/>
    <mergeCell ref="A5:B6"/>
  </mergeCells>
  <pageMargins left="0.7" right="0.7" top="0.75" bottom="0.75" header="0.3" footer="0.3"/>
  <pageSetup paperSize="9" scale="75"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1">
    <pageSetUpPr fitToPage="1"/>
  </sheetPr>
  <dimension ref="A1:P19"/>
  <sheetViews>
    <sheetView showGridLines="0" view="pageBreakPreview" zoomScaleNormal="100" zoomScaleSheetLayoutView="100" workbookViewId="0">
      <selection activeCell="T401" sqref="D401:T401"/>
    </sheetView>
  </sheetViews>
  <sheetFormatPr defaultColWidth="9.28515625" defaultRowHeight="11.25" x14ac:dyDescent="0.2"/>
  <cols>
    <col min="1" max="1" width="2.7109375" style="133" customWidth="1"/>
    <col min="2" max="2" width="58.85546875" style="133" customWidth="1"/>
    <col min="3" max="3" width="22.7109375" style="133" customWidth="1"/>
    <col min="4" max="4" width="10.7109375" style="133" customWidth="1"/>
    <col min="5" max="5" width="10.7109375" style="448" customWidth="1"/>
    <col min="6" max="16384" width="9.28515625" style="133"/>
  </cols>
  <sheetData>
    <row r="1" spans="1:5" s="200" customFormat="1" x14ac:dyDescent="0.2">
      <c r="A1" s="193" t="s">
        <v>1068</v>
      </c>
      <c r="B1" s="592"/>
      <c r="C1" s="194"/>
      <c r="E1" s="251"/>
    </row>
    <row r="2" spans="1:5" s="200" customFormat="1" hidden="1" x14ac:dyDescent="0.2">
      <c r="A2" s="193"/>
      <c r="B2" s="592"/>
      <c r="C2" s="194"/>
      <c r="E2" s="251"/>
    </row>
    <row r="3" spans="1:5" s="200" customFormat="1" hidden="1" x14ac:dyDescent="0.2">
      <c r="A3" s="193"/>
      <c r="B3" s="592"/>
      <c r="C3" s="194"/>
      <c r="E3" s="251"/>
    </row>
    <row r="4" spans="1:5" s="200" customFormat="1" hidden="1" x14ac:dyDescent="0.2">
      <c r="A4" s="193"/>
      <c r="B4" s="592"/>
      <c r="C4" s="194"/>
      <c r="E4" s="251"/>
    </row>
    <row r="5" spans="1:5" s="200" customFormat="1" hidden="1" x14ac:dyDescent="0.2">
      <c r="A5" s="193"/>
      <c r="B5" s="592"/>
      <c r="C5" s="194"/>
      <c r="E5" s="251"/>
    </row>
    <row r="6" spans="1:5" s="200" customFormat="1" hidden="1" x14ac:dyDescent="0.2">
      <c r="A6" s="193"/>
      <c r="B6" s="592"/>
      <c r="C6" s="194"/>
      <c r="E6" s="251"/>
    </row>
    <row r="7" spans="1:5" ht="12" thickBot="1" x14ac:dyDescent="0.25">
      <c r="A7" s="196"/>
      <c r="B7" s="134"/>
      <c r="C7" s="1026" t="s">
        <v>741</v>
      </c>
    </row>
    <row r="8" spans="1:5" ht="12.75" thickTop="1" x14ac:dyDescent="0.2">
      <c r="A8" s="60">
        <v>1</v>
      </c>
      <c r="B8" s="39" t="s">
        <v>190</v>
      </c>
      <c r="C8" s="865"/>
    </row>
    <row r="9" spans="1:5" ht="12" x14ac:dyDescent="0.2">
      <c r="A9" s="60">
        <v>2</v>
      </c>
      <c r="B9" s="39" t="s">
        <v>1069</v>
      </c>
      <c r="C9" s="865"/>
      <c r="E9" s="449"/>
    </row>
    <row r="10" spans="1:5" ht="12" x14ac:dyDescent="0.2">
      <c r="A10" s="60">
        <v>3</v>
      </c>
      <c r="B10" s="39" t="s">
        <v>1070</v>
      </c>
      <c r="C10" s="865"/>
      <c r="E10" s="449"/>
    </row>
    <row r="11" spans="1:5" ht="12" x14ac:dyDescent="0.2">
      <c r="A11" s="60">
        <v>4</v>
      </c>
      <c r="B11" s="39" t="s">
        <v>745</v>
      </c>
      <c r="C11" s="865"/>
      <c r="E11" s="450"/>
    </row>
    <row r="12" spans="1:5" ht="12" x14ac:dyDescent="0.2">
      <c r="A12" s="60">
        <v>5</v>
      </c>
      <c r="B12" s="39" t="s">
        <v>247</v>
      </c>
      <c r="C12" s="865"/>
      <c r="E12" s="450"/>
    </row>
    <row r="13" spans="1:5" ht="12" x14ac:dyDescent="0.2">
      <c r="A13" s="60">
        <v>6</v>
      </c>
      <c r="B13" s="39" t="s">
        <v>252</v>
      </c>
      <c r="C13" s="865"/>
    </row>
    <row r="14" spans="1:5" ht="12" x14ac:dyDescent="0.2">
      <c r="A14" s="60">
        <v>7</v>
      </c>
      <c r="B14" s="39" t="s">
        <v>257</v>
      </c>
      <c r="C14" s="865"/>
    </row>
    <row r="15" spans="1:5" ht="12" x14ac:dyDescent="0.2">
      <c r="A15" s="60">
        <v>8</v>
      </c>
      <c r="B15" s="39" t="s">
        <v>264</v>
      </c>
      <c r="C15" s="865"/>
      <c r="E15" s="451"/>
    </row>
    <row r="16" spans="1:5" ht="12" x14ac:dyDescent="0.2">
      <c r="A16" s="60">
        <v>9</v>
      </c>
      <c r="B16" s="39" t="s">
        <v>271</v>
      </c>
      <c r="C16" s="865"/>
      <c r="E16" s="449"/>
    </row>
    <row r="17" spans="2:16" s="201" customFormat="1" ht="14.25" x14ac:dyDescent="0.2">
      <c r="B17" s="202"/>
      <c r="E17" s="452"/>
      <c r="I17" s="133"/>
      <c r="J17" s="133"/>
      <c r="K17" s="133"/>
      <c r="L17" s="133"/>
      <c r="M17" s="133"/>
      <c r="N17" s="133"/>
      <c r="O17" s="133"/>
      <c r="P17" s="133"/>
    </row>
    <row r="18" spans="2:16" s="201" customFormat="1" ht="14.25" x14ac:dyDescent="0.2">
      <c r="B18" s="202"/>
      <c r="E18" s="452"/>
      <c r="I18" s="133"/>
      <c r="J18" s="133"/>
      <c r="K18" s="133"/>
      <c r="L18" s="133"/>
      <c r="M18" s="133"/>
      <c r="N18" s="133"/>
      <c r="O18" s="133"/>
      <c r="P18" s="133"/>
    </row>
    <row r="19" spans="2:16" x14ac:dyDescent="0.2">
      <c r="E19" s="449"/>
    </row>
  </sheetData>
  <sheetProtection selectLockedCells="1" selectUnlockedCells="1"/>
  <printOptions horizontalCentered="1"/>
  <pageMargins left="0.19685039370078741" right="0.19685039370078741" top="0.59055118110236227" bottom="0.19685039370078741" header="0" footer="0"/>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2">
    <pageSetUpPr fitToPage="1"/>
  </sheetPr>
  <dimension ref="A1:G21"/>
  <sheetViews>
    <sheetView showGridLines="0" zoomScaleNormal="100" zoomScaleSheetLayoutView="90" workbookViewId="0">
      <selection activeCell="T401" sqref="D401:T401"/>
    </sheetView>
  </sheetViews>
  <sheetFormatPr defaultColWidth="9.28515625" defaultRowHeight="11.25" x14ac:dyDescent="0.2"/>
  <cols>
    <col min="1" max="1" width="4.7109375" style="133" customWidth="1"/>
    <col min="2" max="2" width="42.28515625" style="133" customWidth="1"/>
    <col min="3" max="3" width="14" style="133" customWidth="1"/>
    <col min="4" max="4" width="12.28515625" style="133" customWidth="1"/>
    <col min="5" max="5" width="17" style="133" customWidth="1"/>
    <col min="6" max="16384" width="9.28515625" style="133"/>
  </cols>
  <sheetData>
    <row r="1" spans="1:7" s="142" customFormat="1" x14ac:dyDescent="0.2">
      <c r="A1" s="193" t="s">
        <v>48</v>
      </c>
      <c r="B1" s="131"/>
      <c r="C1" s="131"/>
      <c r="D1" s="131"/>
      <c r="E1" s="131"/>
      <c r="G1" s="448"/>
    </row>
    <row r="2" spans="1:7" s="142" customFormat="1" hidden="1" x14ac:dyDescent="0.2">
      <c r="A2" s="193"/>
      <c r="B2" s="131"/>
      <c r="C2" s="131"/>
      <c r="D2" s="131"/>
      <c r="E2" s="131"/>
      <c r="G2" s="448"/>
    </row>
    <row r="3" spans="1:7" s="142" customFormat="1" hidden="1" x14ac:dyDescent="0.2">
      <c r="A3" s="193"/>
      <c r="B3" s="131"/>
      <c r="C3" s="131"/>
      <c r="D3" s="131"/>
      <c r="E3" s="131"/>
      <c r="G3" s="448"/>
    </row>
    <row r="4" spans="1:7" ht="12" thickBot="1" x14ac:dyDescent="0.25">
      <c r="A4" s="196"/>
      <c r="B4" s="134"/>
      <c r="C4" s="134"/>
      <c r="D4" s="134"/>
      <c r="E4" s="1026" t="s">
        <v>741</v>
      </c>
    </row>
    <row r="5" spans="1:7" ht="12.75" hidden="1" thickTop="1" thickBot="1" x14ac:dyDescent="0.25">
      <c r="A5" s="130"/>
      <c r="B5" s="140"/>
      <c r="C5" s="140"/>
      <c r="D5" s="140"/>
      <c r="E5" s="203"/>
    </row>
    <row r="6" spans="1:7" ht="20.65" customHeight="1" thickTop="1" x14ac:dyDescent="0.2">
      <c r="A6" s="1182"/>
      <c r="B6" s="1183"/>
      <c r="C6" s="1186" t="s">
        <v>1071</v>
      </c>
      <c r="D6" s="1136" t="s">
        <v>1072</v>
      </c>
      <c r="E6" s="1136" t="s">
        <v>1073</v>
      </c>
    </row>
    <row r="7" spans="1:7" ht="12" customHeight="1" x14ac:dyDescent="0.2">
      <c r="A7" s="1184"/>
      <c r="B7" s="1185"/>
      <c r="C7" s="1187"/>
      <c r="D7" s="1138"/>
      <c r="E7" s="1138"/>
    </row>
    <row r="8" spans="1:7" ht="12" x14ac:dyDescent="0.2">
      <c r="A8" s="95">
        <v>1</v>
      </c>
      <c r="B8" s="39" t="s">
        <v>1074</v>
      </c>
      <c r="C8" s="799"/>
      <c r="D8" s="799"/>
      <c r="E8" s="799"/>
      <c r="G8" s="448"/>
    </row>
    <row r="9" spans="1:7" ht="12" x14ac:dyDescent="0.2">
      <c r="A9" s="95"/>
      <c r="B9" s="39" t="s">
        <v>1075</v>
      </c>
      <c r="C9" s="799"/>
      <c r="D9" s="799"/>
      <c r="E9" s="799"/>
      <c r="G9" s="448"/>
    </row>
    <row r="10" spans="1:7" ht="12" x14ac:dyDescent="0.2">
      <c r="A10" s="95">
        <v>2</v>
      </c>
      <c r="B10" s="39" t="s">
        <v>1076</v>
      </c>
      <c r="C10" s="799"/>
      <c r="D10" s="799"/>
      <c r="E10" s="799"/>
      <c r="G10" s="448"/>
    </row>
    <row r="11" spans="1:7" ht="12" x14ac:dyDescent="0.2">
      <c r="A11" s="95">
        <v>3</v>
      </c>
      <c r="B11" s="39" t="s">
        <v>1077</v>
      </c>
      <c r="C11" s="799"/>
      <c r="D11" s="799"/>
      <c r="E11" s="799"/>
      <c r="G11" s="448"/>
    </row>
    <row r="12" spans="1:7" ht="12" x14ac:dyDescent="0.2">
      <c r="A12" s="95">
        <v>4</v>
      </c>
      <c r="B12" s="39" t="s">
        <v>1078</v>
      </c>
      <c r="C12" s="799"/>
      <c r="D12" s="799"/>
      <c r="E12" s="799"/>
      <c r="G12" s="448"/>
    </row>
    <row r="13" spans="1:7" ht="12" x14ac:dyDescent="0.2">
      <c r="A13" s="95">
        <v>5</v>
      </c>
      <c r="B13" s="39" t="s">
        <v>332</v>
      </c>
      <c r="C13" s="799"/>
      <c r="D13" s="799"/>
      <c r="E13" s="799"/>
    </row>
    <row r="14" spans="1:7" ht="12" customHeight="1" x14ac:dyDescent="0.2"/>
    <row r="15" spans="1:7" ht="14.25" x14ac:dyDescent="0.2">
      <c r="A15" s="204"/>
      <c r="B15" s="201"/>
      <c r="C15" s="201"/>
      <c r="D15" s="201"/>
      <c r="E15" s="201"/>
    </row>
    <row r="16" spans="1:7" ht="14.25" customHeight="1" x14ac:dyDescent="0.2">
      <c r="A16" s="1181"/>
      <c r="B16" s="1181"/>
      <c r="C16" s="1181"/>
      <c r="D16" s="1181"/>
      <c r="E16" s="1181"/>
    </row>
    <row r="17" spans="1:5" s="201" customFormat="1" ht="14.25" x14ac:dyDescent="0.2">
      <c r="A17" s="202"/>
    </row>
    <row r="18" spans="1:5" s="201" customFormat="1" ht="14.25" x14ac:dyDescent="0.2">
      <c r="A18" s="1181"/>
      <c r="B18" s="1181"/>
      <c r="C18" s="1181"/>
      <c r="D18" s="1181"/>
      <c r="E18" s="1181"/>
    </row>
    <row r="19" spans="1:5" s="201" customFormat="1" ht="14.25" x14ac:dyDescent="0.2">
      <c r="A19" s="1181"/>
      <c r="B19" s="1181"/>
      <c r="C19" s="1181"/>
      <c r="D19" s="1181"/>
      <c r="E19" s="1181"/>
    </row>
    <row r="20" spans="1:5" s="201" customFormat="1" ht="14.25" x14ac:dyDescent="0.2">
      <c r="A20" s="1181"/>
      <c r="B20" s="1181"/>
      <c r="C20" s="1181"/>
      <c r="D20" s="1181"/>
      <c r="E20" s="1181"/>
    </row>
    <row r="21" spans="1:5" s="201" customFormat="1" ht="14.25" x14ac:dyDescent="0.2"/>
  </sheetData>
  <sheetProtection selectLockedCells="1" selectUnlockedCells="1"/>
  <mergeCells count="8">
    <mergeCell ref="A20:E20"/>
    <mergeCell ref="A16:E16"/>
    <mergeCell ref="A18:E18"/>
    <mergeCell ref="A19:E19"/>
    <mergeCell ref="A6:B7"/>
    <mergeCell ref="C6:C7"/>
    <mergeCell ref="D6:D7"/>
    <mergeCell ref="E6:E7"/>
  </mergeCells>
  <printOptions horizontalCentered="1"/>
  <pageMargins left="0.19685039370078741" right="0.19685039370078741" top="0.59055118110236227" bottom="0.19685039370078741" header="0" footer="0"/>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3"/>
  <dimension ref="A1:X32"/>
  <sheetViews>
    <sheetView showGridLines="0" view="pageBreakPreview" zoomScaleNormal="100" zoomScaleSheetLayoutView="100" workbookViewId="0">
      <selection activeCell="T401" sqref="D401:T401"/>
    </sheetView>
  </sheetViews>
  <sheetFormatPr defaultColWidth="9.28515625" defaultRowHeight="11.25" x14ac:dyDescent="0.2"/>
  <cols>
    <col min="1" max="1" width="3" style="215" customWidth="1"/>
    <col min="2" max="2" width="32" style="133" customWidth="1"/>
    <col min="3" max="3" width="19.5703125" style="133" customWidth="1"/>
    <col min="4" max="4" width="15.140625" style="133" customWidth="1"/>
    <col min="5" max="5" width="10.28515625" style="133" customWidth="1"/>
    <col min="6" max="6" width="10.85546875" style="133" customWidth="1"/>
    <col min="7" max="7" width="11.5703125" style="133" customWidth="1"/>
    <col min="8" max="8" width="11.85546875" style="133" customWidth="1"/>
    <col min="9" max="9" width="15" style="133" customWidth="1"/>
    <col min="10" max="10" width="11.7109375" style="133" customWidth="1"/>
    <col min="11" max="11" width="10.85546875" style="133" customWidth="1"/>
    <col min="12" max="12" width="8.28515625" style="133" customWidth="1"/>
    <col min="13" max="13" width="11.42578125" style="133" bestFit="1" customWidth="1"/>
    <col min="14" max="14" width="8.28515625" style="133" customWidth="1"/>
    <col min="15" max="15" width="13.7109375" style="133" customWidth="1"/>
    <col min="16" max="16" width="10.7109375" style="133" customWidth="1"/>
    <col min="17" max="17" width="8.28515625" style="133" customWidth="1"/>
    <col min="18" max="18" width="11.28515625" style="133" customWidth="1"/>
    <col min="19" max="19" width="10.140625" style="133" customWidth="1"/>
    <col min="20" max="20" width="8.7109375" style="133" customWidth="1"/>
    <col min="21" max="21" width="11.42578125" style="133" bestFit="1" customWidth="1"/>
    <col min="22" max="23" width="10.28515625" style="133" customWidth="1"/>
    <col min="24" max="24" width="16.5703125" style="133" bestFit="1" customWidth="1"/>
    <col min="25" max="16384" width="9.28515625" style="133"/>
  </cols>
  <sheetData>
    <row r="1" spans="1:24" ht="12" customHeight="1" x14ac:dyDescent="0.2">
      <c r="A1" s="193" t="s">
        <v>1079</v>
      </c>
      <c r="B1" s="322"/>
      <c r="C1" s="322"/>
      <c r="D1" s="322"/>
      <c r="E1" s="322"/>
      <c r="F1" s="322"/>
      <c r="G1" s="322"/>
      <c r="H1" s="322"/>
      <c r="I1" s="322"/>
      <c r="J1" s="322"/>
      <c r="K1" s="322"/>
      <c r="L1" s="322"/>
      <c r="M1" s="322"/>
      <c r="N1" s="322"/>
      <c r="O1" s="322"/>
      <c r="P1" s="322"/>
      <c r="Q1" s="322"/>
      <c r="R1" s="322"/>
      <c r="S1" s="322"/>
      <c r="T1" s="322"/>
      <c r="U1" s="322"/>
      <c r="V1" s="322"/>
      <c r="W1" s="322"/>
      <c r="X1" s="322"/>
    </row>
    <row r="2" spans="1:24" ht="12" customHeight="1" x14ac:dyDescent="0.2">
      <c r="A2" s="193"/>
      <c r="B2" s="482"/>
      <c r="C2" s="482"/>
      <c r="D2" s="482"/>
      <c r="E2" s="482"/>
      <c r="F2" s="482"/>
      <c r="G2" s="482"/>
      <c r="H2" s="482"/>
      <c r="I2" s="482"/>
      <c r="J2" s="482"/>
      <c r="K2" s="482"/>
      <c r="L2" s="482"/>
      <c r="M2" s="482"/>
      <c r="N2" s="482"/>
      <c r="O2" s="482"/>
      <c r="P2" s="482"/>
      <c r="Q2" s="482"/>
      <c r="R2" s="482"/>
      <c r="S2" s="482"/>
      <c r="T2" s="482"/>
      <c r="U2" s="482"/>
      <c r="V2" s="482"/>
      <c r="W2" s="482"/>
      <c r="X2" s="482"/>
    </row>
    <row r="3" spans="1:24" s="200" customFormat="1" ht="13.5" customHeight="1" thickBot="1" x14ac:dyDescent="0.25">
      <c r="A3" s="323"/>
      <c r="B3" s="324"/>
      <c r="C3" s="324"/>
      <c r="D3" s="324"/>
      <c r="E3" s="324"/>
      <c r="F3" s="324"/>
      <c r="G3" s="324"/>
      <c r="H3" s="324"/>
      <c r="I3" s="324"/>
      <c r="J3" s="324"/>
      <c r="K3" s="324"/>
      <c r="L3" s="324"/>
      <c r="M3" s="324"/>
      <c r="N3" s="324"/>
      <c r="O3" s="324"/>
      <c r="P3" s="324"/>
      <c r="Q3" s="324"/>
      <c r="R3" s="324"/>
      <c r="S3" s="324"/>
      <c r="T3" s="324"/>
      <c r="U3" s="324"/>
      <c r="V3" s="324"/>
      <c r="W3" s="324"/>
      <c r="X3" s="440" t="s">
        <v>741</v>
      </c>
    </row>
    <row r="4" spans="1:24" ht="13.5" customHeight="1" thickTop="1" x14ac:dyDescent="0.2">
      <c r="A4" s="1191" t="s">
        <v>868</v>
      </c>
      <c r="B4" s="1191"/>
      <c r="C4" s="1191"/>
      <c r="D4" s="1191"/>
      <c r="E4" s="1191"/>
      <c r="F4" s="1191"/>
      <c r="G4" s="1191"/>
      <c r="H4" s="1191"/>
      <c r="I4" s="1191"/>
      <c r="J4" s="1191"/>
      <c r="K4" s="1191"/>
      <c r="L4" s="1191"/>
      <c r="M4" s="1191"/>
      <c r="N4" s="1191"/>
      <c r="O4" s="1191"/>
      <c r="P4" s="1191"/>
      <c r="Q4" s="1191"/>
      <c r="R4" s="1191"/>
      <c r="S4" s="1191"/>
      <c r="T4" s="1191"/>
      <c r="U4" s="1191"/>
      <c r="V4" s="1192"/>
      <c r="W4" s="1192"/>
      <c r="X4" s="1191"/>
    </row>
    <row r="5" spans="1:24" ht="13.15" customHeight="1" x14ac:dyDescent="0.2">
      <c r="A5" s="1160" t="s">
        <v>742</v>
      </c>
      <c r="B5" s="1161"/>
      <c r="C5" s="1161"/>
      <c r="D5" s="1161"/>
      <c r="E5" s="1161"/>
      <c r="F5" s="1161"/>
      <c r="G5" s="1161"/>
      <c r="H5" s="1190"/>
      <c r="I5" s="1190"/>
      <c r="J5" s="1161"/>
      <c r="K5" s="1161"/>
      <c r="L5" s="1161"/>
      <c r="M5" s="1162"/>
      <c r="N5" s="1160" t="s">
        <v>763</v>
      </c>
      <c r="O5" s="1161"/>
      <c r="P5" s="1161"/>
      <c r="Q5" s="1161"/>
      <c r="R5" s="1161"/>
      <c r="S5" s="1161"/>
      <c r="T5" s="1161"/>
      <c r="U5" s="1161"/>
      <c r="V5" s="1164" t="s">
        <v>1080</v>
      </c>
      <c r="W5" s="1164" t="s">
        <v>1081</v>
      </c>
      <c r="X5" s="1164" t="s">
        <v>1082</v>
      </c>
    </row>
    <row r="6" spans="1:24" ht="91.9" customHeight="1" x14ac:dyDescent="0.2">
      <c r="A6" s="178"/>
      <c r="B6" s="178"/>
      <c r="C6" s="1130" t="s">
        <v>1083</v>
      </c>
      <c r="D6" s="1130" t="s">
        <v>1084</v>
      </c>
      <c r="E6" s="1130" t="s">
        <v>1085</v>
      </c>
      <c r="F6" s="1130" t="s">
        <v>1086</v>
      </c>
      <c r="G6" s="1144" t="s">
        <v>1087</v>
      </c>
      <c r="H6" s="1144" t="s">
        <v>1088</v>
      </c>
      <c r="I6" s="1144" t="s">
        <v>1081</v>
      </c>
      <c r="J6" s="1164" t="s">
        <v>1089</v>
      </c>
      <c r="K6" s="1130" t="s">
        <v>1090</v>
      </c>
      <c r="L6" s="1130" t="s">
        <v>1091</v>
      </c>
      <c r="M6" s="1130" t="s">
        <v>280</v>
      </c>
      <c r="N6" s="1130" t="s">
        <v>1092</v>
      </c>
      <c r="O6" s="1130" t="s">
        <v>1093</v>
      </c>
      <c r="P6" s="1130" t="s">
        <v>1094</v>
      </c>
      <c r="Q6" s="1130" t="s">
        <v>1095</v>
      </c>
      <c r="R6" s="1164" t="s">
        <v>1096</v>
      </c>
      <c r="S6" s="1130" t="s">
        <v>1097</v>
      </c>
      <c r="T6" s="1130" t="s">
        <v>1098</v>
      </c>
      <c r="U6" s="1144" t="s">
        <v>323</v>
      </c>
      <c r="V6" s="1166"/>
      <c r="W6" s="1166"/>
      <c r="X6" s="1165"/>
    </row>
    <row r="7" spans="1:24" ht="11.25" customHeight="1" x14ac:dyDescent="0.2">
      <c r="A7" s="205" t="s">
        <v>1099</v>
      </c>
      <c r="B7" s="193" t="s">
        <v>1100</v>
      </c>
      <c r="C7" s="1131"/>
      <c r="D7" s="1131"/>
      <c r="E7" s="1131"/>
      <c r="F7" s="1131"/>
      <c r="G7" s="1189"/>
      <c r="H7" s="1189"/>
      <c r="I7" s="1189"/>
      <c r="J7" s="1166"/>
      <c r="K7" s="1131"/>
      <c r="L7" s="1131"/>
      <c r="M7" s="1131"/>
      <c r="N7" s="1131"/>
      <c r="O7" s="1131"/>
      <c r="P7" s="1131"/>
      <c r="Q7" s="1131"/>
      <c r="R7" s="1166"/>
      <c r="S7" s="1131"/>
      <c r="T7" s="1131"/>
      <c r="U7" s="1189"/>
      <c r="V7" s="1011"/>
      <c r="W7" s="1011"/>
      <c r="X7" s="1166"/>
    </row>
    <row r="8" spans="1:24" s="206" customFormat="1" ht="12" x14ac:dyDescent="0.2">
      <c r="A8" s="39" t="s">
        <v>746</v>
      </c>
      <c r="B8" s="39" t="s">
        <v>1101</v>
      </c>
      <c r="C8" s="820"/>
      <c r="D8" s="820"/>
      <c r="E8" s="820"/>
      <c r="F8" s="820"/>
      <c r="G8" s="820"/>
      <c r="H8" s="866"/>
      <c r="I8" s="866"/>
      <c r="J8" s="820"/>
      <c r="K8" s="820"/>
      <c r="L8" s="820"/>
      <c r="M8" s="815">
        <f>SUM(C8:H8,J8:L8)</f>
        <v>0</v>
      </c>
      <c r="N8" s="820"/>
      <c r="O8" s="820"/>
      <c r="P8" s="820"/>
      <c r="Q8" s="820"/>
      <c r="R8" s="820"/>
      <c r="S8" s="820"/>
      <c r="T8" s="820"/>
      <c r="U8" s="815">
        <f>SUM(N8:T8)</f>
        <v>0</v>
      </c>
      <c r="V8" s="866"/>
      <c r="W8" s="866"/>
      <c r="X8" s="820"/>
    </row>
    <row r="9" spans="1:24" s="206" customFormat="1" ht="11.65" customHeight="1" x14ac:dyDescent="0.2">
      <c r="A9" s="39" t="s">
        <v>748</v>
      </c>
      <c r="B9" s="39" t="s">
        <v>1102</v>
      </c>
      <c r="C9" s="820"/>
      <c r="D9" s="820"/>
      <c r="E9" s="820"/>
      <c r="F9" s="820"/>
      <c r="G9" s="820"/>
      <c r="H9" s="820"/>
      <c r="I9" s="820"/>
      <c r="J9" s="820"/>
      <c r="K9" s="820"/>
      <c r="L9" s="820"/>
      <c r="M9" s="815">
        <f t="shared" ref="M9:M11" si="0">SUM(C9:H9,J9:L9)</f>
        <v>0</v>
      </c>
      <c r="N9" s="820"/>
      <c r="O9" s="820"/>
      <c r="P9" s="820"/>
      <c r="Q9" s="820"/>
      <c r="R9" s="820"/>
      <c r="S9" s="820"/>
      <c r="T9" s="820"/>
      <c r="U9" s="815">
        <f t="shared" ref="U9:U11" si="1">SUM(N9:T9)</f>
        <v>0</v>
      </c>
      <c r="V9" s="820"/>
      <c r="W9" s="820"/>
      <c r="X9" s="820"/>
    </row>
    <row r="10" spans="1:24" s="206" customFormat="1" ht="11.65" customHeight="1" x14ac:dyDescent="0.2">
      <c r="A10" s="39" t="s">
        <v>750</v>
      </c>
      <c r="B10" s="39" t="s">
        <v>1103</v>
      </c>
      <c r="C10" s="820"/>
      <c r="D10" s="820"/>
      <c r="E10" s="820"/>
      <c r="F10" s="820"/>
      <c r="G10" s="820"/>
      <c r="H10" s="820"/>
      <c r="I10" s="820"/>
      <c r="J10" s="820"/>
      <c r="K10" s="820"/>
      <c r="L10" s="820"/>
      <c r="M10" s="815">
        <f t="shared" si="0"/>
        <v>0</v>
      </c>
      <c r="N10" s="820"/>
      <c r="O10" s="820"/>
      <c r="P10" s="820"/>
      <c r="Q10" s="820"/>
      <c r="R10" s="820"/>
      <c r="S10" s="820"/>
      <c r="T10" s="820"/>
      <c r="U10" s="815">
        <f t="shared" si="1"/>
        <v>0</v>
      </c>
      <c r="V10" s="820"/>
      <c r="W10" s="820"/>
      <c r="X10" s="820"/>
    </row>
    <row r="11" spans="1:24" s="206" customFormat="1" ht="12" x14ac:dyDescent="0.2">
      <c r="A11" s="39" t="s">
        <v>752</v>
      </c>
      <c r="B11" s="39" t="s">
        <v>1104</v>
      </c>
      <c r="C11" s="820"/>
      <c r="D11" s="820"/>
      <c r="E11" s="820"/>
      <c r="F11" s="820"/>
      <c r="G11" s="820"/>
      <c r="H11" s="820"/>
      <c r="I11" s="820"/>
      <c r="J11" s="820"/>
      <c r="K11" s="820"/>
      <c r="L11" s="820"/>
      <c r="M11" s="815">
        <f t="shared" si="0"/>
        <v>0</v>
      </c>
      <c r="N11" s="820"/>
      <c r="O11" s="820"/>
      <c r="P11" s="820"/>
      <c r="Q11" s="820"/>
      <c r="R11" s="820"/>
      <c r="S11" s="820"/>
      <c r="T11" s="820"/>
      <c r="U11" s="815">
        <f t="shared" si="1"/>
        <v>0</v>
      </c>
      <c r="V11" s="820"/>
      <c r="W11" s="820"/>
      <c r="X11" s="820"/>
    </row>
    <row r="12" spans="1:24" ht="12" x14ac:dyDescent="0.2">
      <c r="A12" s="205" t="s">
        <v>1105</v>
      </c>
      <c r="B12" s="193" t="s">
        <v>1106</v>
      </c>
      <c r="C12" s="665"/>
      <c r="D12" s="665"/>
      <c r="E12" s="665"/>
      <c r="F12" s="665"/>
      <c r="G12" s="665"/>
      <c r="H12" s="665"/>
      <c r="I12" s="665"/>
      <c r="J12" s="665"/>
      <c r="K12" s="665"/>
      <c r="L12" s="665"/>
      <c r="M12" s="665"/>
      <c r="N12" s="665"/>
      <c r="O12" s="665"/>
      <c r="P12" s="665"/>
      <c r="Q12" s="665"/>
      <c r="R12" s="665"/>
      <c r="S12" s="665"/>
      <c r="T12" s="665"/>
      <c r="U12" s="665"/>
      <c r="V12" s="665"/>
      <c r="W12" s="665"/>
      <c r="X12" s="665"/>
    </row>
    <row r="13" spans="1:24" s="207" customFormat="1" ht="11.65" customHeight="1" x14ac:dyDescent="0.2">
      <c r="A13" s="39" t="s">
        <v>746</v>
      </c>
      <c r="B13" s="39" t="s">
        <v>1107</v>
      </c>
      <c r="C13" s="820"/>
      <c r="D13" s="820"/>
      <c r="E13" s="820"/>
      <c r="F13" s="820"/>
      <c r="G13" s="820"/>
      <c r="H13" s="820"/>
      <c r="I13" s="820"/>
      <c r="J13" s="820"/>
      <c r="K13" s="820"/>
      <c r="L13" s="820"/>
      <c r="M13" s="815">
        <f>SUM(C13:H13,J13:L13)</f>
        <v>0</v>
      </c>
      <c r="N13" s="820"/>
      <c r="O13" s="820"/>
      <c r="P13" s="820"/>
      <c r="Q13" s="820"/>
      <c r="R13" s="820"/>
      <c r="S13" s="820"/>
      <c r="T13" s="820"/>
      <c r="U13" s="815">
        <f t="shared" ref="U13:U14" si="2">SUM(N13:T13)</f>
        <v>0</v>
      </c>
      <c r="V13" s="820"/>
      <c r="W13" s="820"/>
      <c r="X13" s="820"/>
    </row>
    <row r="14" spans="1:24" s="207" customFormat="1" ht="12" x14ac:dyDescent="0.2">
      <c r="A14" s="39" t="s">
        <v>748</v>
      </c>
      <c r="B14" s="39" t="s">
        <v>1108</v>
      </c>
      <c r="C14" s="820"/>
      <c r="D14" s="820"/>
      <c r="E14" s="820"/>
      <c r="F14" s="820"/>
      <c r="G14" s="820"/>
      <c r="H14" s="820"/>
      <c r="I14" s="820"/>
      <c r="J14" s="820"/>
      <c r="K14" s="820"/>
      <c r="L14" s="820"/>
      <c r="M14" s="815">
        <f>SUM(C14:H14,J14:L14)</f>
        <v>0</v>
      </c>
      <c r="N14" s="820"/>
      <c r="O14" s="820"/>
      <c r="P14" s="820"/>
      <c r="Q14" s="820"/>
      <c r="R14" s="820"/>
      <c r="S14" s="820"/>
      <c r="T14" s="820"/>
      <c r="U14" s="815">
        <f t="shared" si="2"/>
        <v>0</v>
      </c>
      <c r="V14" s="820"/>
      <c r="W14" s="820"/>
      <c r="X14" s="820"/>
    </row>
    <row r="15" spans="1:24" s="207" customFormat="1" ht="11.65" customHeight="1" x14ac:dyDescent="0.2">
      <c r="A15" s="1190" t="s">
        <v>1109</v>
      </c>
      <c r="B15" s="1190"/>
      <c r="C15" s="1190"/>
      <c r="D15" s="1190"/>
      <c r="E15" s="1190"/>
      <c r="F15" s="1190"/>
      <c r="G15" s="1190"/>
      <c r="H15" s="1190"/>
      <c r="I15" s="1190"/>
      <c r="J15" s="1190"/>
      <c r="K15" s="1190"/>
      <c r="L15" s="1190"/>
      <c r="M15" s="1190"/>
      <c r="N15" s="1190"/>
      <c r="O15" s="1190"/>
      <c r="P15" s="1190"/>
      <c r="Q15" s="1190"/>
      <c r="R15" s="1190"/>
      <c r="S15" s="1190"/>
      <c r="T15" s="1190"/>
      <c r="U15" s="1190"/>
      <c r="V15" s="1190"/>
      <c r="W15" s="1190"/>
      <c r="X15" s="1190"/>
    </row>
    <row r="16" spans="1:24" ht="13.15" customHeight="1" x14ac:dyDescent="0.2">
      <c r="A16" s="603"/>
      <c r="B16" s="474"/>
      <c r="C16" s="1160" t="s">
        <v>742</v>
      </c>
      <c r="D16" s="1161"/>
      <c r="E16" s="1161"/>
      <c r="F16" s="1161"/>
      <c r="G16" s="1161"/>
      <c r="H16" s="1190"/>
      <c r="I16" s="1190"/>
      <c r="J16" s="1162"/>
      <c r="K16" s="1160"/>
      <c r="L16" s="1161"/>
      <c r="M16" s="1161"/>
      <c r="N16" s="1160" t="s">
        <v>763</v>
      </c>
      <c r="O16" s="1161"/>
      <c r="P16" s="1161"/>
      <c r="Q16" s="1161"/>
      <c r="R16" s="1161"/>
      <c r="S16" s="1161"/>
      <c r="T16" s="1161"/>
      <c r="U16" s="1162"/>
      <c r="V16" s="474"/>
      <c r="W16" s="474"/>
      <c r="X16" s="474"/>
    </row>
    <row r="17" spans="1:24" ht="91.9" customHeight="1" x14ac:dyDescent="0.2">
      <c r="A17" s="332"/>
      <c r="B17" s="332"/>
      <c r="C17" s="1117" t="s">
        <v>1110</v>
      </c>
      <c r="D17" s="1117" t="s">
        <v>1069</v>
      </c>
      <c r="E17" s="1117" t="s">
        <v>1111</v>
      </c>
      <c r="F17" s="1117" t="s">
        <v>853</v>
      </c>
      <c r="G17" s="1118" t="s">
        <v>215</v>
      </c>
      <c r="H17" s="1118" t="s">
        <v>1112</v>
      </c>
      <c r="I17" s="1118" t="s">
        <v>1081</v>
      </c>
      <c r="J17" s="1165" t="s">
        <v>788</v>
      </c>
      <c r="K17" s="1117" t="s">
        <v>247</v>
      </c>
      <c r="L17" s="1117" t="s">
        <v>1113</v>
      </c>
      <c r="M17" s="1130" t="s">
        <v>280</v>
      </c>
      <c r="N17" s="1117" t="s">
        <v>187</v>
      </c>
      <c r="O17" s="1117" t="s">
        <v>1114</v>
      </c>
      <c r="P17" s="1117" t="s">
        <v>1115</v>
      </c>
      <c r="Q17" s="1117" t="s">
        <v>302</v>
      </c>
      <c r="R17" s="1117" t="s">
        <v>1116</v>
      </c>
      <c r="S17" s="1118" t="s">
        <v>745</v>
      </c>
      <c r="T17" s="1117" t="s">
        <v>1117</v>
      </c>
      <c r="U17" s="1118" t="s">
        <v>323</v>
      </c>
      <c r="V17" s="1118" t="s">
        <v>1080</v>
      </c>
      <c r="W17" s="1118" t="s">
        <v>1081</v>
      </c>
      <c r="X17" s="1164" t="s">
        <v>1082</v>
      </c>
    </row>
    <row r="18" spans="1:24" ht="11.25" customHeight="1" x14ac:dyDescent="0.2">
      <c r="A18" s="193" t="s">
        <v>1099</v>
      </c>
      <c r="B18" s="193" t="s">
        <v>1100</v>
      </c>
      <c r="C18" s="1131"/>
      <c r="D18" s="1131"/>
      <c r="E18" s="1131"/>
      <c r="F18" s="1131"/>
      <c r="G18" s="1189"/>
      <c r="H18" s="1189"/>
      <c r="I18" s="1189"/>
      <c r="J18" s="1166"/>
      <c r="K18" s="1131"/>
      <c r="L18" s="1131"/>
      <c r="M18" s="1131"/>
      <c r="N18" s="1131"/>
      <c r="O18" s="1131"/>
      <c r="P18" s="1131"/>
      <c r="Q18" s="1131"/>
      <c r="R18" s="1131"/>
      <c r="S18" s="1189"/>
      <c r="T18" s="1131"/>
      <c r="U18" s="1189"/>
      <c r="V18" s="1189"/>
      <c r="W18" s="1189"/>
      <c r="X18" s="1165"/>
    </row>
    <row r="19" spans="1:24" s="207" customFormat="1" ht="12" x14ac:dyDescent="0.2">
      <c r="A19" s="39" t="s">
        <v>746</v>
      </c>
      <c r="B19" s="39" t="s">
        <v>1101</v>
      </c>
      <c r="C19" s="820"/>
      <c r="D19" s="820"/>
      <c r="E19" s="820"/>
      <c r="F19" s="820"/>
      <c r="G19" s="820"/>
      <c r="H19" s="866"/>
      <c r="I19" s="866"/>
      <c r="J19" s="820"/>
      <c r="K19" s="820"/>
      <c r="L19" s="820"/>
      <c r="M19" s="815">
        <f>SUM(C19:H19,J19:L19)</f>
        <v>0</v>
      </c>
      <c r="N19" s="820"/>
      <c r="O19" s="820"/>
      <c r="P19" s="820"/>
      <c r="Q19" s="820"/>
      <c r="R19" s="820"/>
      <c r="S19" s="820"/>
      <c r="T19" s="820"/>
      <c r="U19" s="815">
        <f t="shared" ref="U19:U22" si="3">SUM(N19:T19)</f>
        <v>0</v>
      </c>
      <c r="V19" s="866"/>
      <c r="W19" s="866"/>
      <c r="X19" s="820"/>
    </row>
    <row r="20" spans="1:24" s="207" customFormat="1" ht="11.65" customHeight="1" x14ac:dyDescent="0.2">
      <c r="A20" s="39" t="s">
        <v>748</v>
      </c>
      <c r="B20" s="39" t="s">
        <v>1102</v>
      </c>
      <c r="C20" s="820"/>
      <c r="D20" s="820"/>
      <c r="E20" s="820"/>
      <c r="F20" s="820"/>
      <c r="G20" s="820"/>
      <c r="H20" s="820"/>
      <c r="I20" s="820"/>
      <c r="J20" s="820"/>
      <c r="K20" s="820"/>
      <c r="L20" s="820"/>
      <c r="M20" s="815">
        <f>SUM(C20:H20,J20:L20)</f>
        <v>0</v>
      </c>
      <c r="N20" s="820"/>
      <c r="O20" s="820"/>
      <c r="P20" s="820"/>
      <c r="Q20" s="820"/>
      <c r="R20" s="820"/>
      <c r="S20" s="820"/>
      <c r="T20" s="820"/>
      <c r="U20" s="815">
        <f t="shared" si="3"/>
        <v>0</v>
      </c>
      <c r="V20" s="820"/>
      <c r="W20" s="820"/>
      <c r="X20" s="820"/>
    </row>
    <row r="21" spans="1:24" s="207" customFormat="1" ht="11.65" customHeight="1" x14ac:dyDescent="0.2">
      <c r="A21" s="39" t="s">
        <v>750</v>
      </c>
      <c r="B21" s="39" t="s">
        <v>1103</v>
      </c>
      <c r="C21" s="820"/>
      <c r="D21" s="820"/>
      <c r="E21" s="820"/>
      <c r="F21" s="820"/>
      <c r="G21" s="820"/>
      <c r="H21" s="820"/>
      <c r="I21" s="820"/>
      <c r="J21" s="820"/>
      <c r="K21" s="820"/>
      <c r="L21" s="820"/>
      <c r="M21" s="815">
        <f>SUM(C21:H21,J21:L21)</f>
        <v>0</v>
      </c>
      <c r="N21" s="820"/>
      <c r="O21" s="820"/>
      <c r="P21" s="820"/>
      <c r="Q21" s="820"/>
      <c r="R21" s="820"/>
      <c r="S21" s="820"/>
      <c r="T21" s="820"/>
      <c r="U21" s="815">
        <f t="shared" si="3"/>
        <v>0</v>
      </c>
      <c r="V21" s="820"/>
      <c r="W21" s="820"/>
      <c r="X21" s="820"/>
    </row>
    <row r="22" spans="1:24" s="207" customFormat="1" ht="11.65" customHeight="1" x14ac:dyDescent="0.2">
      <c r="A22" s="39" t="s">
        <v>752</v>
      </c>
      <c r="B22" s="39" t="s">
        <v>1104</v>
      </c>
      <c r="C22" s="820"/>
      <c r="D22" s="820"/>
      <c r="E22" s="820"/>
      <c r="F22" s="820"/>
      <c r="G22" s="820"/>
      <c r="H22" s="820"/>
      <c r="I22" s="820"/>
      <c r="J22" s="820"/>
      <c r="K22" s="820"/>
      <c r="L22" s="820"/>
      <c r="M22" s="815">
        <f t="shared" ref="M22" si="4">SUM(C22:H22,J22:L22)</f>
        <v>0</v>
      </c>
      <c r="N22" s="820"/>
      <c r="O22" s="820"/>
      <c r="P22" s="820"/>
      <c r="Q22" s="820"/>
      <c r="R22" s="820"/>
      <c r="S22" s="820"/>
      <c r="T22" s="820"/>
      <c r="U22" s="815">
        <f t="shared" si="3"/>
        <v>0</v>
      </c>
      <c r="V22" s="820"/>
      <c r="W22" s="820"/>
      <c r="X22" s="820"/>
    </row>
    <row r="23" spans="1:24" ht="12" x14ac:dyDescent="0.2">
      <c r="A23" s="193" t="s">
        <v>1105</v>
      </c>
      <c r="B23" s="193" t="s">
        <v>1106</v>
      </c>
      <c r="C23" s="1188"/>
      <c r="D23" s="1188"/>
      <c r="E23" s="1188"/>
      <c r="F23" s="1188"/>
      <c r="G23" s="1188"/>
      <c r="H23" s="1188"/>
      <c r="I23" s="1188"/>
      <c r="J23" s="1188"/>
      <c r="K23" s="1188"/>
      <c r="L23" s="1188"/>
      <c r="M23" s="1188"/>
      <c r="N23" s="1188"/>
      <c r="O23" s="1188"/>
      <c r="P23" s="1188"/>
      <c r="Q23" s="1188"/>
      <c r="R23" s="1188"/>
      <c r="S23" s="1188"/>
      <c r="T23" s="1188"/>
      <c r="U23" s="1188"/>
      <c r="V23" s="1188"/>
      <c r="W23" s="1188"/>
      <c r="X23" s="1188"/>
    </row>
    <row r="24" spans="1:24" s="207" customFormat="1" ht="11.65" customHeight="1" x14ac:dyDescent="0.2">
      <c r="A24" s="39" t="s">
        <v>746</v>
      </c>
      <c r="B24" s="39" t="s">
        <v>1107</v>
      </c>
      <c r="C24" s="820"/>
      <c r="D24" s="820"/>
      <c r="E24" s="820"/>
      <c r="F24" s="820"/>
      <c r="G24" s="820"/>
      <c r="H24" s="820"/>
      <c r="I24" s="820"/>
      <c r="J24" s="820"/>
      <c r="K24" s="820"/>
      <c r="L24" s="820"/>
      <c r="M24" s="815">
        <f>SUM(C24:H24,J24:L24)</f>
        <v>0</v>
      </c>
      <c r="N24" s="820"/>
      <c r="O24" s="820"/>
      <c r="P24" s="820"/>
      <c r="Q24" s="820"/>
      <c r="R24" s="820"/>
      <c r="S24" s="820"/>
      <c r="T24" s="820"/>
      <c r="U24" s="815">
        <f t="shared" ref="U24:U25" si="5">SUM(N24:T24)</f>
        <v>0</v>
      </c>
      <c r="V24" s="820"/>
      <c r="W24" s="820"/>
      <c r="X24" s="820"/>
    </row>
    <row r="25" spans="1:24" s="207" customFormat="1" ht="11.65" customHeight="1" x14ac:dyDescent="0.2">
      <c r="A25" s="39" t="s">
        <v>748</v>
      </c>
      <c r="B25" s="39" t="s">
        <v>1108</v>
      </c>
      <c r="C25" s="820"/>
      <c r="D25" s="820"/>
      <c r="E25" s="820"/>
      <c r="F25" s="820"/>
      <c r="G25" s="820"/>
      <c r="H25" s="820"/>
      <c r="I25" s="820"/>
      <c r="J25" s="820"/>
      <c r="K25" s="820"/>
      <c r="L25" s="820"/>
      <c r="M25" s="815">
        <f>SUM(C25:H25,J25:L25)</f>
        <v>0</v>
      </c>
      <c r="N25" s="820"/>
      <c r="O25" s="820"/>
      <c r="P25" s="820"/>
      <c r="Q25" s="820"/>
      <c r="R25" s="820"/>
      <c r="S25" s="820"/>
      <c r="T25" s="820"/>
      <c r="U25" s="815">
        <f t="shared" si="5"/>
        <v>0</v>
      </c>
      <c r="V25" s="820"/>
      <c r="W25" s="820"/>
      <c r="X25" s="820"/>
    </row>
    <row r="26" spans="1:24" s="207" customFormat="1" ht="11.65" customHeight="1" x14ac:dyDescent="0.2">
      <c r="A26" s="208"/>
      <c r="B26" s="206"/>
      <c r="C26" s="666"/>
      <c r="D26" s="666"/>
      <c r="E26" s="667"/>
      <c r="F26" s="667"/>
      <c r="G26" s="667"/>
      <c r="H26" s="667"/>
      <c r="I26" s="667"/>
      <c r="J26" s="667"/>
      <c r="K26" s="667"/>
      <c r="L26" s="667"/>
      <c r="M26" s="667"/>
      <c r="N26" s="667"/>
      <c r="O26" s="667"/>
      <c r="P26" s="667"/>
      <c r="Q26" s="667"/>
      <c r="R26" s="667"/>
      <c r="S26" s="667"/>
      <c r="T26" s="667"/>
      <c r="U26" s="667"/>
      <c r="V26" s="667"/>
      <c r="W26" s="667"/>
      <c r="X26" s="667"/>
    </row>
    <row r="27" spans="1:24" s="207" customFormat="1" ht="11.65" customHeight="1" x14ac:dyDescent="0.2">
      <c r="A27" s="210"/>
      <c r="B27" s="211"/>
      <c r="C27" s="212"/>
      <c r="D27" s="209"/>
    </row>
    <row r="28" spans="1:24" s="207" customFormat="1" ht="11.65" customHeight="1" x14ac:dyDescent="0.2">
      <c r="A28" s="213"/>
      <c r="B28" s="214"/>
      <c r="C28" s="212"/>
      <c r="D28" s="209"/>
    </row>
    <row r="29" spans="1:24" s="207" customFormat="1" ht="11.65" customHeight="1" x14ac:dyDescent="0.2">
      <c r="A29" s="206"/>
      <c r="B29" s="206"/>
    </row>
    <row r="30" spans="1:24" s="142" customFormat="1" ht="12.75" x14ac:dyDescent="0.2">
      <c r="A30" s="163"/>
      <c r="C30" s="146"/>
      <c r="D30" s="146"/>
    </row>
    <row r="32" spans="1:24" ht="11.25" customHeight="1" x14ac:dyDescent="0.2">
      <c r="V32" s="1010"/>
      <c r="W32" s="1010"/>
      <c r="X32" s="1010"/>
    </row>
  </sheetData>
  <sheetProtection selectLockedCells="1" selectUnlockedCells="1"/>
  <mergeCells count="52">
    <mergeCell ref="A4:X4"/>
    <mergeCell ref="A5:M5"/>
    <mergeCell ref="N5:U5"/>
    <mergeCell ref="X5:X7"/>
    <mergeCell ref="C6:C7"/>
    <mergeCell ref="D6:D7"/>
    <mergeCell ref="T6:T7"/>
    <mergeCell ref="U6:U7"/>
    <mergeCell ref="V5:V6"/>
    <mergeCell ref="W5:W6"/>
    <mergeCell ref="A15:X15"/>
    <mergeCell ref="K6:K7"/>
    <mergeCell ref="L6:L7"/>
    <mergeCell ref="M6:M7"/>
    <mergeCell ref="N6:N7"/>
    <mergeCell ref="O6:O7"/>
    <mergeCell ref="P6:P7"/>
    <mergeCell ref="E6:E7"/>
    <mergeCell ref="F6:F7"/>
    <mergeCell ref="G6:G7"/>
    <mergeCell ref="H6:H7"/>
    <mergeCell ref="I6:I7"/>
    <mergeCell ref="J6:J7"/>
    <mergeCell ref="Q6:Q7"/>
    <mergeCell ref="R6:R7"/>
    <mergeCell ref="S6:S7"/>
    <mergeCell ref="W17:W18"/>
    <mergeCell ref="X17:X18"/>
    <mergeCell ref="N16:U16"/>
    <mergeCell ref="C16:J16"/>
    <mergeCell ref="K16:M16"/>
    <mergeCell ref="F17:F18"/>
    <mergeCell ref="G17:G18"/>
    <mergeCell ref="H17:H18"/>
    <mergeCell ref="I17:I18"/>
    <mergeCell ref="J17:J18"/>
    <mergeCell ref="C23:X23"/>
    <mergeCell ref="Q17:Q18"/>
    <mergeCell ref="R17:R18"/>
    <mergeCell ref="S17:S18"/>
    <mergeCell ref="T17:T18"/>
    <mergeCell ref="U17:U18"/>
    <mergeCell ref="V17:V18"/>
    <mergeCell ref="K17:K18"/>
    <mergeCell ref="L17:L18"/>
    <mergeCell ref="M17:M18"/>
    <mergeCell ref="N17:N18"/>
    <mergeCell ref="O17:O18"/>
    <mergeCell ref="P17:P18"/>
    <mergeCell ref="C17:C18"/>
    <mergeCell ref="D17:D18"/>
    <mergeCell ref="E17:E18"/>
  </mergeCells>
  <printOptions horizontalCentered="1"/>
  <pageMargins left="0.19685039370078741" right="0.19685039370078741" top="0.59055118110236227" bottom="0.19685039370078741" header="0" footer="0"/>
  <pageSetup paperSize="8" scale="72"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35"/>
  <dimension ref="A1:Z12"/>
  <sheetViews>
    <sheetView showGridLines="0" view="pageBreakPreview" topLeftCell="C1" zoomScale="90" zoomScaleNormal="100" zoomScaleSheetLayoutView="90" workbookViewId="0">
      <selection activeCell="T401" sqref="D401:T401"/>
    </sheetView>
  </sheetViews>
  <sheetFormatPr defaultColWidth="9.28515625" defaultRowHeight="11.25" x14ac:dyDescent="0.2"/>
  <cols>
    <col min="1" max="1" width="14.7109375" style="215" customWidth="1"/>
    <col min="2" max="2" width="21.28515625" style="133" customWidth="1"/>
    <col min="3" max="3" width="9.5703125" style="133" customWidth="1"/>
    <col min="4" max="4" width="11.85546875" style="133" customWidth="1"/>
    <col min="5" max="5" width="11.28515625" style="133" customWidth="1"/>
    <col min="6" max="6" width="8.140625" style="133" customWidth="1"/>
    <col min="7" max="7" width="11.28515625" style="133" customWidth="1"/>
    <col min="8" max="8" width="9.7109375" style="133" customWidth="1"/>
    <col min="9" max="9" width="13" style="133" customWidth="1"/>
    <col min="10" max="10" width="10" style="133" customWidth="1"/>
    <col min="11" max="11" width="11.7109375" style="133" customWidth="1"/>
    <col min="12" max="12" width="12.85546875" style="133" customWidth="1"/>
    <col min="13" max="13" width="9.7109375" style="133" customWidth="1"/>
    <col min="14" max="14" width="8.140625" style="133" customWidth="1"/>
    <col min="15" max="15" width="10.28515625" style="133" customWidth="1"/>
    <col min="16" max="16" width="13.140625" style="133" customWidth="1"/>
    <col min="17" max="17" width="11.85546875" style="133" customWidth="1"/>
    <col min="18" max="18" width="12.28515625" style="133" customWidth="1"/>
    <col min="19" max="19" width="8.140625" style="133" customWidth="1"/>
    <col min="20" max="20" width="10.85546875" style="133" customWidth="1"/>
    <col min="21" max="21" width="10" style="133" customWidth="1"/>
    <col min="22" max="22" width="9" style="133" customWidth="1"/>
    <col min="23" max="25" width="12.5703125" style="133" customWidth="1"/>
    <col min="26" max="26" width="16.5703125" style="133" bestFit="1" customWidth="1"/>
    <col min="27" max="16384" width="9.28515625" style="133"/>
  </cols>
  <sheetData>
    <row r="1" spans="1:26" s="200" customFormat="1" x14ac:dyDescent="0.2">
      <c r="A1" s="611" t="s">
        <v>1118</v>
      </c>
      <c r="B1" s="611"/>
      <c r="C1" s="611"/>
      <c r="D1" s="611"/>
      <c r="E1" s="611"/>
      <c r="F1" s="611"/>
      <c r="G1" s="611"/>
      <c r="H1" s="611"/>
      <c r="I1" s="611"/>
      <c r="J1" s="611"/>
      <c r="K1" s="611"/>
      <c r="L1" s="611"/>
      <c r="M1" s="611"/>
      <c r="N1" s="611"/>
      <c r="O1" s="611"/>
      <c r="P1" s="611"/>
      <c r="Q1" s="611"/>
      <c r="R1" s="611"/>
      <c r="S1" s="611"/>
      <c r="T1" s="611"/>
      <c r="U1" s="611"/>
      <c r="V1" s="611"/>
      <c r="W1" s="611"/>
      <c r="X1" s="611"/>
      <c r="Y1" s="611"/>
      <c r="Z1" s="611"/>
    </row>
    <row r="2" spans="1:26" s="200" customFormat="1" hidden="1" x14ac:dyDescent="0.2">
      <c r="A2" s="611"/>
      <c r="B2" s="611"/>
      <c r="C2" s="611"/>
      <c r="D2" s="611"/>
      <c r="E2" s="611"/>
      <c r="F2" s="611"/>
      <c r="G2" s="611"/>
      <c r="H2" s="611"/>
      <c r="I2" s="611"/>
      <c r="J2" s="611"/>
      <c r="K2" s="611"/>
      <c r="L2" s="611"/>
      <c r="M2" s="611"/>
      <c r="N2" s="611"/>
      <c r="O2" s="611"/>
      <c r="P2" s="611"/>
      <c r="Q2" s="611"/>
      <c r="R2" s="611"/>
      <c r="S2" s="611"/>
      <c r="T2" s="611"/>
      <c r="U2" s="611"/>
      <c r="V2" s="611"/>
      <c r="W2" s="611"/>
      <c r="X2" s="611"/>
      <c r="Y2" s="611"/>
      <c r="Z2" s="611"/>
    </row>
    <row r="3" spans="1:26" s="200" customFormat="1" hidden="1" x14ac:dyDescent="0.2">
      <c r="A3" s="611"/>
      <c r="B3" s="611"/>
      <c r="C3" s="611"/>
      <c r="D3" s="611"/>
      <c r="E3" s="611"/>
      <c r="F3" s="611"/>
      <c r="G3" s="611"/>
      <c r="H3" s="611"/>
      <c r="I3" s="611"/>
      <c r="J3" s="611"/>
      <c r="K3" s="611"/>
      <c r="L3" s="611"/>
      <c r="M3" s="611"/>
      <c r="N3" s="611"/>
      <c r="O3" s="611"/>
      <c r="P3" s="611"/>
      <c r="Q3" s="611"/>
      <c r="R3" s="611"/>
      <c r="S3" s="611"/>
      <c r="T3" s="611"/>
      <c r="U3" s="611"/>
      <c r="V3" s="611"/>
      <c r="W3" s="611"/>
      <c r="X3" s="611"/>
      <c r="Y3" s="611"/>
      <c r="Z3" s="611"/>
    </row>
    <row r="4" spans="1:26" ht="12" customHeight="1" x14ac:dyDescent="0.2">
      <c r="A4" s="612"/>
      <c r="B4" s="613"/>
      <c r="C4" s="612"/>
      <c r="D4" s="612"/>
      <c r="E4" s="612"/>
      <c r="F4" s="612"/>
      <c r="G4" s="612"/>
      <c r="H4" s="612"/>
      <c r="I4" s="612"/>
      <c r="J4" s="612"/>
      <c r="K4" s="612"/>
      <c r="L4" s="612"/>
      <c r="M4" s="612"/>
      <c r="N4" s="612"/>
      <c r="O4" s="612"/>
      <c r="P4" s="612"/>
      <c r="Q4" s="612"/>
      <c r="R4" s="612"/>
      <c r="S4" s="612"/>
      <c r="T4" s="612"/>
      <c r="U4" s="612"/>
      <c r="V4" s="612"/>
      <c r="W4" s="612"/>
      <c r="X4" s="612"/>
      <c r="Y4" s="612"/>
      <c r="Z4" s="612" t="s">
        <v>741</v>
      </c>
    </row>
    <row r="5" spans="1:26" ht="12" customHeight="1" x14ac:dyDescent="0.2">
      <c r="A5" s="610"/>
      <c r="B5" s="610"/>
      <c r="C5" s="1196" t="s">
        <v>742</v>
      </c>
      <c r="D5" s="1197"/>
      <c r="E5" s="1197"/>
      <c r="F5" s="1197"/>
      <c r="G5" s="1197"/>
      <c r="H5" s="1197"/>
      <c r="I5" s="1197"/>
      <c r="J5" s="1197"/>
      <c r="K5" s="1197"/>
      <c r="L5" s="1197"/>
      <c r="M5" s="1197"/>
      <c r="N5" s="1198"/>
      <c r="O5" s="1196" t="s">
        <v>763</v>
      </c>
      <c r="P5" s="1197"/>
      <c r="Q5" s="1197"/>
      <c r="R5" s="1197"/>
      <c r="S5" s="1197"/>
      <c r="T5" s="1197"/>
      <c r="U5" s="1197"/>
      <c r="V5" s="1197"/>
      <c r="W5" s="1198"/>
      <c r="X5" s="1131" t="s">
        <v>1080</v>
      </c>
      <c r="Y5" s="1131" t="s">
        <v>1081</v>
      </c>
      <c r="Z5" s="1131" t="s">
        <v>37</v>
      </c>
    </row>
    <row r="6" spans="1:26" ht="72" x14ac:dyDescent="0.2">
      <c r="A6" s="1142" t="s">
        <v>1119</v>
      </c>
      <c r="B6" s="1143"/>
      <c r="C6" s="609" t="s">
        <v>190</v>
      </c>
      <c r="D6" s="1013" t="s">
        <v>1069</v>
      </c>
      <c r="E6" s="1013" t="s">
        <v>1111</v>
      </c>
      <c r="F6" s="1013" t="s">
        <v>1120</v>
      </c>
      <c r="G6" s="1013" t="s">
        <v>853</v>
      </c>
      <c r="H6" s="1013" t="s">
        <v>1121</v>
      </c>
      <c r="I6" s="1013" t="s">
        <v>1112</v>
      </c>
      <c r="J6" s="1013" t="s">
        <v>1081</v>
      </c>
      <c r="K6" s="1013" t="s">
        <v>788</v>
      </c>
      <c r="L6" s="1013" t="s">
        <v>247</v>
      </c>
      <c r="M6" s="1013" t="s">
        <v>271</v>
      </c>
      <c r="N6" s="1013" t="s">
        <v>280</v>
      </c>
      <c r="O6" s="1013" t="s">
        <v>187</v>
      </c>
      <c r="P6" s="1013" t="s">
        <v>1114</v>
      </c>
      <c r="Q6" s="1013" t="s">
        <v>1115</v>
      </c>
      <c r="R6" s="1013" t="s">
        <v>1120</v>
      </c>
      <c r="S6" s="1013" t="s">
        <v>302</v>
      </c>
      <c r="T6" s="1013" t="s">
        <v>1116</v>
      </c>
      <c r="U6" s="1013" t="s">
        <v>1122</v>
      </c>
      <c r="V6" s="1013" t="s">
        <v>314</v>
      </c>
      <c r="W6" s="1013" t="s">
        <v>323</v>
      </c>
      <c r="X6" s="1195"/>
      <c r="Y6" s="1195"/>
      <c r="Z6" s="1195"/>
    </row>
    <row r="7" spans="1:26" ht="12.75" customHeight="1" x14ac:dyDescent="0.2">
      <c r="A7" s="1193" t="s">
        <v>868</v>
      </c>
      <c r="B7" s="1194"/>
      <c r="C7" s="867">
        <f>SUM(C8:C8)</f>
        <v>0</v>
      </c>
      <c r="D7" s="867">
        <f t="shared" ref="D7:Z7" si="0">SUM(D8:D8)</f>
        <v>0</v>
      </c>
      <c r="E7" s="867">
        <f t="shared" si="0"/>
        <v>0</v>
      </c>
      <c r="F7" s="867">
        <f t="shared" si="0"/>
        <v>0</v>
      </c>
      <c r="G7" s="867">
        <f t="shared" si="0"/>
        <v>0</v>
      </c>
      <c r="H7" s="867">
        <f t="shared" si="0"/>
        <v>0</v>
      </c>
      <c r="I7" s="867">
        <f t="shared" si="0"/>
        <v>0</v>
      </c>
      <c r="J7" s="867">
        <f t="shared" si="0"/>
        <v>0</v>
      </c>
      <c r="K7" s="867">
        <f t="shared" si="0"/>
        <v>0</v>
      </c>
      <c r="L7" s="867">
        <f t="shared" si="0"/>
        <v>0</v>
      </c>
      <c r="M7" s="867">
        <f t="shared" si="0"/>
        <v>0</v>
      </c>
      <c r="N7" s="867">
        <f>SUM(C7:E7,G7:I7,K7:M7)</f>
        <v>0</v>
      </c>
      <c r="O7" s="867">
        <f t="shared" si="0"/>
        <v>0</v>
      </c>
      <c r="P7" s="867">
        <f t="shared" si="0"/>
        <v>0</v>
      </c>
      <c r="Q7" s="867">
        <f t="shared" si="0"/>
        <v>0</v>
      </c>
      <c r="R7" s="867">
        <f t="shared" si="0"/>
        <v>0</v>
      </c>
      <c r="S7" s="867">
        <f t="shared" si="0"/>
        <v>0</v>
      </c>
      <c r="T7" s="867">
        <f t="shared" si="0"/>
        <v>0</v>
      </c>
      <c r="U7" s="867">
        <f t="shared" si="0"/>
        <v>0</v>
      </c>
      <c r="V7" s="867">
        <f t="shared" si="0"/>
        <v>0</v>
      </c>
      <c r="W7" s="867">
        <f>SUM(O7:Q7,S7:V7)</f>
        <v>0</v>
      </c>
      <c r="X7" s="867">
        <f t="shared" si="0"/>
        <v>0</v>
      </c>
      <c r="Y7" s="867">
        <f t="shared" si="0"/>
        <v>0</v>
      </c>
      <c r="Z7" s="867">
        <f t="shared" si="0"/>
        <v>0</v>
      </c>
    </row>
    <row r="8" spans="1:26" ht="108" x14ac:dyDescent="0.2">
      <c r="A8" s="312" t="s">
        <v>1123</v>
      </c>
      <c r="B8" s="312" t="s">
        <v>1124</v>
      </c>
      <c r="C8" s="799"/>
      <c r="D8" s="799"/>
      <c r="E8" s="799"/>
      <c r="F8" s="799"/>
      <c r="G8" s="799"/>
      <c r="H8" s="799"/>
      <c r="I8" s="799"/>
      <c r="J8" s="799"/>
      <c r="K8" s="799"/>
      <c r="L8" s="799"/>
      <c r="M8" s="799"/>
      <c r="N8" s="799"/>
      <c r="O8" s="799"/>
      <c r="P8" s="799"/>
      <c r="Q8" s="799"/>
      <c r="R8" s="799"/>
      <c r="S8" s="799"/>
      <c r="T8" s="799"/>
      <c r="U8" s="799"/>
      <c r="V8" s="799"/>
      <c r="W8" s="799"/>
      <c r="X8" s="799"/>
      <c r="Y8" s="799"/>
      <c r="Z8" s="799"/>
    </row>
    <row r="10" spans="1:26" x14ac:dyDescent="0.2">
      <c r="A10" s="216"/>
      <c r="B10" s="216"/>
      <c r="C10" s="216"/>
      <c r="D10" s="216"/>
      <c r="E10" s="216"/>
      <c r="F10" s="216"/>
      <c r="G10" s="216"/>
    </row>
    <row r="11" spans="1:26" x14ac:dyDescent="0.2">
      <c r="A11" s="217"/>
    </row>
    <row r="12" spans="1:26" x14ac:dyDescent="0.2">
      <c r="B12" s="218"/>
    </row>
  </sheetData>
  <sheetProtection selectLockedCells="1" selectUnlockedCells="1"/>
  <mergeCells count="7">
    <mergeCell ref="A6:B6"/>
    <mergeCell ref="A7:B7"/>
    <mergeCell ref="Y5:Y6"/>
    <mergeCell ref="Z5:Z6"/>
    <mergeCell ref="X5:X6"/>
    <mergeCell ref="O5:W5"/>
    <mergeCell ref="C5:N5"/>
  </mergeCells>
  <phoneticPr fontId="28" type="noConversion"/>
  <printOptions horizontalCentered="1"/>
  <pageMargins left="0.19685039370078741" right="0.19685039370078741" top="0.19685039370078741" bottom="0.19685039370078741" header="0" footer="0"/>
  <pageSetup paperSize="9" scale="48" fitToHeight="2"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36">
    <pageSetUpPr fitToPage="1"/>
  </sheetPr>
  <dimension ref="A1:Z410"/>
  <sheetViews>
    <sheetView showGridLines="0" view="pageBreakPreview" topLeftCell="C2" zoomScale="90" zoomScaleNormal="89" zoomScaleSheetLayoutView="90" workbookViewId="0">
      <selection activeCell="T401" sqref="D401:T401"/>
    </sheetView>
  </sheetViews>
  <sheetFormatPr defaultColWidth="9.28515625" defaultRowHeight="11.25" x14ac:dyDescent="0.2"/>
  <cols>
    <col min="1" max="1" width="6" style="215" customWidth="1"/>
    <col min="2" max="2" width="27" style="133" customWidth="1"/>
    <col min="3" max="3" width="18.7109375" style="133" customWidth="1"/>
    <col min="4" max="4" width="9.28515625" style="133" customWidth="1"/>
    <col min="5" max="5" width="9.140625" style="133" customWidth="1"/>
    <col min="6" max="6" width="11.85546875" style="133" customWidth="1"/>
    <col min="7" max="7" width="11.28515625" style="133" customWidth="1"/>
    <col min="8" max="8" width="11.7109375" style="133" customWidth="1"/>
    <col min="9" max="9" width="10.5703125" style="133" customWidth="1"/>
    <col min="10" max="10" width="9.85546875" style="133" customWidth="1"/>
    <col min="11" max="11" width="10.28515625" style="133" customWidth="1"/>
    <col min="12" max="12" width="10.7109375" style="133" customWidth="1"/>
    <col min="13" max="13" width="12.28515625" style="133" customWidth="1"/>
    <col min="14" max="16" width="10.7109375" style="133" customWidth="1"/>
    <col min="17" max="17" width="12.28515625" style="133" customWidth="1"/>
    <col min="18" max="24" width="10.7109375" style="133" customWidth="1"/>
    <col min="25" max="25" width="11.7109375" style="133" customWidth="1"/>
    <col min="26" max="26" width="17.5703125" style="133" bestFit="1" customWidth="1"/>
    <col min="27" max="27" width="9.28515625" style="133" customWidth="1"/>
    <col min="28" max="32" width="9.28515625" style="133"/>
    <col min="33" max="33" width="9.28515625" style="133" customWidth="1"/>
    <col min="34" max="16384" width="9.28515625" style="133"/>
  </cols>
  <sheetData>
    <row r="1" spans="1:26" hidden="1" x14ac:dyDescent="0.2"/>
    <row r="2" spans="1:26" x14ac:dyDescent="0.2">
      <c r="A2" s="592" t="s">
        <v>1125</v>
      </c>
      <c r="B2" s="592"/>
      <c r="C2" s="592"/>
      <c r="D2" s="592"/>
      <c r="E2" s="592"/>
      <c r="F2" s="592"/>
      <c r="G2" s="592"/>
      <c r="H2" s="592"/>
      <c r="I2" s="592"/>
      <c r="J2" s="592"/>
      <c r="K2" s="592"/>
      <c r="L2" s="592"/>
      <c r="M2" s="592"/>
      <c r="N2" s="592"/>
      <c r="O2" s="592"/>
      <c r="P2" s="592"/>
      <c r="Q2" s="592"/>
      <c r="R2" s="592"/>
      <c r="S2" s="592"/>
      <c r="T2" s="592"/>
      <c r="U2" s="592"/>
      <c r="V2" s="592"/>
      <c r="W2" s="592"/>
      <c r="X2" s="592"/>
      <c r="Y2" s="592"/>
      <c r="Z2" s="592"/>
    </row>
    <row r="3" spans="1:26" s="200" customFormat="1" ht="12" thickBot="1" x14ac:dyDescent="0.25">
      <c r="A3" s="194"/>
      <c r="B3" s="194"/>
      <c r="C3" s="194"/>
      <c r="D3" s="194"/>
      <c r="E3" s="194"/>
      <c r="F3" s="194"/>
      <c r="G3" s="194"/>
      <c r="H3" s="194"/>
      <c r="I3" s="194"/>
      <c r="J3" s="194"/>
      <c r="K3" s="194"/>
      <c r="L3" s="194"/>
      <c r="M3" s="194"/>
      <c r="N3" s="194"/>
      <c r="O3" s="194"/>
      <c r="P3" s="194"/>
      <c r="Q3" s="194"/>
      <c r="R3" s="194"/>
      <c r="S3" s="194"/>
      <c r="T3" s="194"/>
      <c r="U3" s="194"/>
      <c r="V3" s="194"/>
      <c r="W3" s="194"/>
      <c r="X3" s="614"/>
      <c r="Y3" s="614"/>
      <c r="Z3" s="615" t="s">
        <v>741</v>
      </c>
    </row>
    <row r="4" spans="1:26" ht="13.15" customHeight="1" thickTop="1" x14ac:dyDescent="0.2">
      <c r="A4" s="475"/>
      <c r="B4" s="475"/>
      <c r="C4" s="1014"/>
      <c r="D4" s="1014"/>
      <c r="E4" s="1211" t="s">
        <v>742</v>
      </c>
      <c r="F4" s="1211"/>
      <c r="G4" s="1211"/>
      <c r="H4" s="1211"/>
      <c r="I4" s="1211"/>
      <c r="J4" s="1211"/>
      <c r="K4" s="1211"/>
      <c r="L4" s="1211"/>
      <c r="M4" s="1211"/>
      <c r="N4" s="1210"/>
      <c r="O4" s="1210"/>
      <c r="P4" s="1210" t="s">
        <v>763</v>
      </c>
      <c r="Q4" s="1210"/>
      <c r="R4" s="1210"/>
      <c r="S4" s="1210"/>
      <c r="T4" s="1210"/>
      <c r="U4" s="1210"/>
      <c r="V4" s="1210"/>
      <c r="W4" s="1210"/>
      <c r="X4" s="1117" t="s">
        <v>1080</v>
      </c>
      <c r="Y4" s="1117" t="s">
        <v>1081</v>
      </c>
      <c r="Z4" s="1117" t="s">
        <v>1082</v>
      </c>
    </row>
    <row r="5" spans="1:26" ht="88.5" customHeight="1" x14ac:dyDescent="0.2">
      <c r="A5" s="1118"/>
      <c r="B5" s="1165"/>
      <c r="C5" s="997" t="s">
        <v>1126</v>
      </c>
      <c r="D5" s="997" t="s">
        <v>1127</v>
      </c>
      <c r="E5" s="1013" t="s">
        <v>190</v>
      </c>
      <c r="F5" s="1013" t="s">
        <v>1069</v>
      </c>
      <c r="G5" s="1013" t="s">
        <v>1111</v>
      </c>
      <c r="H5" s="1013" t="s">
        <v>853</v>
      </c>
      <c r="I5" s="1013" t="s">
        <v>215</v>
      </c>
      <c r="J5" s="1013" t="s">
        <v>1112</v>
      </c>
      <c r="K5" s="1013" t="s">
        <v>1081</v>
      </c>
      <c r="L5" s="1013" t="s">
        <v>788</v>
      </c>
      <c r="M5" s="1013" t="s">
        <v>247</v>
      </c>
      <c r="N5" s="997" t="s">
        <v>271</v>
      </c>
      <c r="O5" s="997" t="s">
        <v>280</v>
      </c>
      <c r="P5" s="1000" t="s">
        <v>187</v>
      </c>
      <c r="Q5" s="1000" t="s">
        <v>1114</v>
      </c>
      <c r="R5" s="1000" t="s">
        <v>1115</v>
      </c>
      <c r="S5" s="1000" t="s">
        <v>302</v>
      </c>
      <c r="T5" s="998" t="s">
        <v>764</v>
      </c>
      <c r="U5" s="998" t="s">
        <v>1122</v>
      </c>
      <c r="V5" s="1000" t="s">
        <v>314</v>
      </c>
      <c r="W5" s="1007" t="s">
        <v>323</v>
      </c>
      <c r="X5" s="1131"/>
      <c r="Y5" s="1131"/>
      <c r="Z5" s="1131"/>
    </row>
    <row r="6" spans="1:26" ht="20.25" customHeight="1" x14ac:dyDescent="0.2">
      <c r="A6" s="1118" t="s">
        <v>1128</v>
      </c>
      <c r="B6" s="1165"/>
      <c r="C6" s="1144"/>
      <c r="D6" s="1133"/>
      <c r="E6" s="1203"/>
      <c r="F6" s="1203"/>
      <c r="G6" s="1203"/>
      <c r="H6" s="1203"/>
      <c r="I6" s="1203"/>
      <c r="J6" s="1203"/>
      <c r="K6" s="1203"/>
      <c r="L6" s="1203"/>
      <c r="M6" s="1203"/>
      <c r="N6" s="1133"/>
      <c r="O6" s="1133"/>
      <c r="P6" s="1133"/>
      <c r="Q6" s="1133"/>
      <c r="R6" s="1133"/>
      <c r="S6" s="1133"/>
      <c r="T6" s="1133"/>
      <c r="U6" s="1133"/>
      <c r="V6" s="1133"/>
      <c r="W6" s="1133"/>
      <c r="X6" s="1203"/>
      <c r="Y6" s="1203"/>
      <c r="Z6" s="1165"/>
    </row>
    <row r="7" spans="1:26" ht="12" x14ac:dyDescent="0.2">
      <c r="A7" s="170" t="s">
        <v>1129</v>
      </c>
      <c r="B7" s="170" t="s">
        <v>1130</v>
      </c>
      <c r="C7" s="1144"/>
      <c r="D7" s="1133"/>
      <c r="E7" s="1133"/>
      <c r="F7" s="1133"/>
      <c r="G7" s="1133"/>
      <c r="H7" s="1133"/>
      <c r="I7" s="1133"/>
      <c r="J7" s="1133"/>
      <c r="K7" s="1133"/>
      <c r="L7" s="1133"/>
      <c r="M7" s="1133"/>
      <c r="N7" s="1133"/>
      <c r="O7" s="1133"/>
      <c r="P7" s="1133"/>
      <c r="Q7" s="1133"/>
      <c r="R7" s="1133"/>
      <c r="S7" s="1133"/>
      <c r="T7" s="1133"/>
      <c r="U7" s="1133"/>
      <c r="V7" s="1133"/>
      <c r="W7" s="1133"/>
      <c r="X7" s="1133"/>
      <c r="Y7" s="1133"/>
      <c r="Z7" s="1164"/>
    </row>
    <row r="8" spans="1:26" ht="12" x14ac:dyDescent="0.2">
      <c r="A8" s="60">
        <v>1</v>
      </c>
      <c r="B8" s="362"/>
      <c r="C8" s="362"/>
      <c r="D8" s="799"/>
      <c r="E8" s="799"/>
      <c r="F8" s="799"/>
      <c r="G8" s="799"/>
      <c r="H8" s="799"/>
      <c r="I8" s="799"/>
      <c r="J8" s="799"/>
      <c r="K8" s="799"/>
      <c r="L8" s="799"/>
      <c r="M8" s="799"/>
      <c r="N8" s="799"/>
      <c r="O8" s="863">
        <f>SUM(E8:J8)+SUM(L8:N8)</f>
        <v>0</v>
      </c>
      <c r="P8" s="799"/>
      <c r="Q8" s="799"/>
      <c r="R8" s="799"/>
      <c r="S8" s="799"/>
      <c r="T8" s="799"/>
      <c r="U8" s="799"/>
      <c r="V8" s="799"/>
      <c r="W8" s="863">
        <f>SUM(P8:V8)</f>
        <v>0</v>
      </c>
      <c r="X8" s="799"/>
      <c r="Y8" s="799"/>
      <c r="Z8" s="799"/>
    </row>
    <row r="9" spans="1:26" ht="12" x14ac:dyDescent="0.2">
      <c r="A9" s="60">
        <v>2</v>
      </c>
      <c r="B9" s="362"/>
      <c r="C9" s="362"/>
      <c r="D9" s="799"/>
      <c r="E9" s="799"/>
      <c r="F9" s="799"/>
      <c r="G9" s="799"/>
      <c r="H9" s="799"/>
      <c r="I9" s="799"/>
      <c r="J9" s="799"/>
      <c r="K9" s="799"/>
      <c r="L9" s="799"/>
      <c r="M9" s="799"/>
      <c r="N9" s="799"/>
      <c r="O9" s="863">
        <f t="shared" ref="O9:O23" si="0">SUM(E9:J9)+SUM(L9:N9)</f>
        <v>0</v>
      </c>
      <c r="P9" s="799"/>
      <c r="Q9" s="799"/>
      <c r="R9" s="799"/>
      <c r="S9" s="799"/>
      <c r="T9" s="799"/>
      <c r="U9" s="799"/>
      <c r="V9" s="799"/>
      <c r="W9" s="863">
        <f>SUM(P9:V9)</f>
        <v>0</v>
      </c>
      <c r="X9" s="799"/>
      <c r="Y9" s="799"/>
      <c r="Z9" s="799"/>
    </row>
    <row r="10" spans="1:26" ht="12" x14ac:dyDescent="0.2">
      <c r="A10" s="60">
        <v>3</v>
      </c>
      <c r="B10" s="362"/>
      <c r="C10" s="362"/>
      <c r="D10" s="799"/>
      <c r="E10" s="799"/>
      <c r="F10" s="799"/>
      <c r="G10" s="799"/>
      <c r="H10" s="799"/>
      <c r="I10" s="799"/>
      <c r="J10" s="799"/>
      <c r="K10" s="799"/>
      <c r="L10" s="799"/>
      <c r="M10" s="799"/>
      <c r="N10" s="799"/>
      <c r="O10" s="863">
        <f t="shared" si="0"/>
        <v>0</v>
      </c>
      <c r="P10" s="799"/>
      <c r="Q10" s="799"/>
      <c r="R10" s="799"/>
      <c r="S10" s="799"/>
      <c r="T10" s="799"/>
      <c r="U10" s="799"/>
      <c r="V10" s="799"/>
      <c r="W10" s="863">
        <f t="shared" ref="W10:W23" si="1">SUM(P10:V10)</f>
        <v>0</v>
      </c>
      <c r="X10" s="799"/>
      <c r="Y10" s="799"/>
      <c r="Z10" s="799"/>
    </row>
    <row r="11" spans="1:26" ht="12" x14ac:dyDescent="0.2">
      <c r="A11" s="60">
        <v>4</v>
      </c>
      <c r="B11" s="362"/>
      <c r="C11" s="362"/>
      <c r="D11" s="799"/>
      <c r="E11" s="799"/>
      <c r="F11" s="799"/>
      <c r="G11" s="799"/>
      <c r="H11" s="799"/>
      <c r="I11" s="799"/>
      <c r="J11" s="799"/>
      <c r="K11" s="799"/>
      <c r="L11" s="799"/>
      <c r="M11" s="799"/>
      <c r="N11" s="799"/>
      <c r="O11" s="863">
        <f t="shared" si="0"/>
        <v>0</v>
      </c>
      <c r="P11" s="799"/>
      <c r="Q11" s="799"/>
      <c r="R11" s="799"/>
      <c r="S11" s="799"/>
      <c r="T11" s="799"/>
      <c r="U11" s="799"/>
      <c r="V11" s="799"/>
      <c r="W11" s="863">
        <f t="shared" si="1"/>
        <v>0</v>
      </c>
      <c r="X11" s="799"/>
      <c r="Y11" s="799"/>
      <c r="Z11" s="799"/>
    </row>
    <row r="12" spans="1:26" ht="12" x14ac:dyDescent="0.2">
      <c r="A12" s="60">
        <v>5</v>
      </c>
      <c r="B12" s="362"/>
      <c r="C12" s="362"/>
      <c r="D12" s="799"/>
      <c r="E12" s="799"/>
      <c r="F12" s="799"/>
      <c r="G12" s="799"/>
      <c r="H12" s="799"/>
      <c r="I12" s="799"/>
      <c r="J12" s="799"/>
      <c r="K12" s="799"/>
      <c r="L12" s="799"/>
      <c r="M12" s="799"/>
      <c r="N12" s="799"/>
      <c r="O12" s="863">
        <f t="shared" si="0"/>
        <v>0</v>
      </c>
      <c r="P12" s="799"/>
      <c r="Q12" s="799"/>
      <c r="R12" s="799"/>
      <c r="S12" s="799"/>
      <c r="T12" s="799"/>
      <c r="U12" s="799"/>
      <c r="V12" s="799"/>
      <c r="W12" s="863">
        <f t="shared" si="1"/>
        <v>0</v>
      </c>
      <c r="X12" s="799"/>
      <c r="Y12" s="799"/>
      <c r="Z12" s="799"/>
    </row>
    <row r="13" spans="1:26" ht="12" x14ac:dyDescent="0.2">
      <c r="A13" s="60">
        <v>6</v>
      </c>
      <c r="B13" s="362"/>
      <c r="C13" s="362"/>
      <c r="D13" s="799"/>
      <c r="E13" s="799"/>
      <c r="F13" s="799"/>
      <c r="G13" s="799"/>
      <c r="H13" s="799"/>
      <c r="I13" s="799"/>
      <c r="J13" s="799"/>
      <c r="K13" s="799"/>
      <c r="L13" s="799"/>
      <c r="M13" s="799"/>
      <c r="N13" s="799"/>
      <c r="O13" s="863">
        <f t="shared" si="0"/>
        <v>0</v>
      </c>
      <c r="P13" s="799"/>
      <c r="Q13" s="799"/>
      <c r="R13" s="799"/>
      <c r="S13" s="799"/>
      <c r="T13" s="799"/>
      <c r="U13" s="799"/>
      <c r="V13" s="799"/>
      <c r="W13" s="863">
        <f t="shared" si="1"/>
        <v>0</v>
      </c>
      <c r="X13" s="799"/>
      <c r="Y13" s="799"/>
      <c r="Z13" s="799"/>
    </row>
    <row r="14" spans="1:26" ht="12" x14ac:dyDescent="0.2">
      <c r="A14" s="60">
        <v>7</v>
      </c>
      <c r="B14" s="362"/>
      <c r="C14" s="362"/>
      <c r="D14" s="799"/>
      <c r="E14" s="799"/>
      <c r="F14" s="799"/>
      <c r="G14" s="799"/>
      <c r="H14" s="799"/>
      <c r="I14" s="799"/>
      <c r="J14" s="799"/>
      <c r="K14" s="799"/>
      <c r="L14" s="799"/>
      <c r="M14" s="799"/>
      <c r="N14" s="799"/>
      <c r="O14" s="863">
        <f t="shared" si="0"/>
        <v>0</v>
      </c>
      <c r="P14" s="799"/>
      <c r="Q14" s="799"/>
      <c r="R14" s="799"/>
      <c r="S14" s="799"/>
      <c r="T14" s="799"/>
      <c r="U14" s="799"/>
      <c r="V14" s="799"/>
      <c r="W14" s="863">
        <f t="shared" si="1"/>
        <v>0</v>
      </c>
      <c r="X14" s="799"/>
      <c r="Y14" s="799"/>
      <c r="Z14" s="799"/>
    </row>
    <row r="15" spans="1:26" ht="12" x14ac:dyDescent="0.2">
      <c r="A15" s="60">
        <v>8</v>
      </c>
      <c r="B15" s="362"/>
      <c r="C15" s="362"/>
      <c r="D15" s="799"/>
      <c r="E15" s="799"/>
      <c r="F15" s="799"/>
      <c r="G15" s="799"/>
      <c r="H15" s="799"/>
      <c r="I15" s="799"/>
      <c r="J15" s="799"/>
      <c r="K15" s="799"/>
      <c r="L15" s="799"/>
      <c r="M15" s="799"/>
      <c r="N15" s="799"/>
      <c r="O15" s="863">
        <f t="shared" si="0"/>
        <v>0</v>
      </c>
      <c r="P15" s="799"/>
      <c r="Q15" s="799"/>
      <c r="R15" s="799"/>
      <c r="S15" s="799"/>
      <c r="T15" s="799"/>
      <c r="U15" s="799"/>
      <c r="V15" s="799"/>
      <c r="W15" s="863">
        <f t="shared" si="1"/>
        <v>0</v>
      </c>
      <c r="X15" s="799"/>
      <c r="Y15" s="799"/>
      <c r="Z15" s="799"/>
    </row>
    <row r="16" spans="1:26" ht="12" x14ac:dyDescent="0.2">
      <c r="A16" s="60">
        <v>9</v>
      </c>
      <c r="B16" s="362"/>
      <c r="C16" s="362"/>
      <c r="D16" s="799"/>
      <c r="E16" s="799"/>
      <c r="F16" s="799"/>
      <c r="G16" s="799"/>
      <c r="H16" s="799"/>
      <c r="I16" s="799"/>
      <c r="J16" s="799"/>
      <c r="K16" s="799"/>
      <c r="L16" s="799"/>
      <c r="M16" s="799"/>
      <c r="N16" s="799"/>
      <c r="O16" s="863">
        <f>SUM(E16:J16)+SUM(L16:N16)</f>
        <v>0</v>
      </c>
      <c r="P16" s="799"/>
      <c r="Q16" s="799"/>
      <c r="R16" s="799"/>
      <c r="S16" s="799"/>
      <c r="T16" s="799"/>
      <c r="U16" s="799"/>
      <c r="V16" s="799"/>
      <c r="W16" s="863">
        <f t="shared" si="1"/>
        <v>0</v>
      </c>
      <c r="X16" s="799"/>
      <c r="Y16" s="799"/>
      <c r="Z16" s="799"/>
    </row>
    <row r="17" spans="1:26" ht="12" x14ac:dyDescent="0.2">
      <c r="A17" s="60">
        <v>10</v>
      </c>
      <c r="B17" s="362"/>
      <c r="C17" s="362"/>
      <c r="D17" s="799"/>
      <c r="E17" s="799"/>
      <c r="F17" s="799"/>
      <c r="G17" s="799"/>
      <c r="H17" s="799"/>
      <c r="I17" s="799"/>
      <c r="J17" s="799"/>
      <c r="K17" s="799"/>
      <c r="L17" s="799"/>
      <c r="M17" s="799"/>
      <c r="N17" s="799"/>
      <c r="O17" s="863">
        <f t="shared" si="0"/>
        <v>0</v>
      </c>
      <c r="P17" s="799"/>
      <c r="Q17" s="799"/>
      <c r="R17" s="799"/>
      <c r="S17" s="799"/>
      <c r="T17" s="799"/>
      <c r="U17" s="799"/>
      <c r="V17" s="799"/>
      <c r="W17" s="863">
        <f t="shared" si="1"/>
        <v>0</v>
      </c>
      <c r="X17" s="799"/>
      <c r="Y17" s="799"/>
      <c r="Z17" s="799"/>
    </row>
    <row r="18" spans="1:26" ht="12" x14ac:dyDescent="0.2">
      <c r="A18" s="60">
        <v>11</v>
      </c>
      <c r="B18" s="362"/>
      <c r="C18" s="362"/>
      <c r="D18" s="799"/>
      <c r="E18" s="799"/>
      <c r="F18" s="799"/>
      <c r="G18" s="799"/>
      <c r="H18" s="799"/>
      <c r="I18" s="799"/>
      <c r="J18" s="799"/>
      <c r="K18" s="799"/>
      <c r="L18" s="799"/>
      <c r="M18" s="799"/>
      <c r="N18" s="799"/>
      <c r="O18" s="863">
        <f t="shared" si="0"/>
        <v>0</v>
      </c>
      <c r="P18" s="799"/>
      <c r="Q18" s="799"/>
      <c r="R18" s="799"/>
      <c r="S18" s="799"/>
      <c r="T18" s="799"/>
      <c r="U18" s="799"/>
      <c r="V18" s="799"/>
      <c r="W18" s="863">
        <f t="shared" si="1"/>
        <v>0</v>
      </c>
      <c r="X18" s="799"/>
      <c r="Y18" s="799"/>
      <c r="Z18" s="799"/>
    </row>
    <row r="19" spans="1:26" ht="12" x14ac:dyDescent="0.2">
      <c r="A19" s="60">
        <v>12</v>
      </c>
      <c r="B19" s="362"/>
      <c r="C19" s="362"/>
      <c r="D19" s="799"/>
      <c r="E19" s="799"/>
      <c r="F19" s="799"/>
      <c r="G19" s="799"/>
      <c r="H19" s="799"/>
      <c r="I19" s="799"/>
      <c r="J19" s="799"/>
      <c r="K19" s="799"/>
      <c r="L19" s="799"/>
      <c r="M19" s="799"/>
      <c r="N19" s="799"/>
      <c r="O19" s="863">
        <f t="shared" si="0"/>
        <v>0</v>
      </c>
      <c r="P19" s="799"/>
      <c r="Q19" s="799"/>
      <c r="R19" s="799"/>
      <c r="S19" s="799"/>
      <c r="T19" s="799"/>
      <c r="U19" s="799"/>
      <c r="V19" s="799"/>
      <c r="W19" s="863">
        <f t="shared" si="1"/>
        <v>0</v>
      </c>
      <c r="X19" s="799"/>
      <c r="Y19" s="799"/>
      <c r="Z19" s="799"/>
    </row>
    <row r="20" spans="1:26" ht="12" x14ac:dyDescent="0.2">
      <c r="A20" s="60">
        <v>13</v>
      </c>
      <c r="B20" s="362"/>
      <c r="C20" s="362"/>
      <c r="D20" s="799"/>
      <c r="E20" s="799"/>
      <c r="F20" s="799"/>
      <c r="G20" s="799"/>
      <c r="H20" s="799"/>
      <c r="I20" s="799"/>
      <c r="J20" s="799"/>
      <c r="K20" s="799"/>
      <c r="L20" s="799"/>
      <c r="M20" s="799"/>
      <c r="N20" s="799"/>
      <c r="O20" s="863">
        <f t="shared" si="0"/>
        <v>0</v>
      </c>
      <c r="P20" s="799"/>
      <c r="Q20" s="799"/>
      <c r="R20" s="799"/>
      <c r="S20" s="799"/>
      <c r="T20" s="799"/>
      <c r="U20" s="799"/>
      <c r="V20" s="799"/>
      <c r="W20" s="863">
        <f t="shared" si="1"/>
        <v>0</v>
      </c>
      <c r="X20" s="799"/>
      <c r="Y20" s="799"/>
      <c r="Z20" s="799"/>
    </row>
    <row r="21" spans="1:26" ht="12" x14ac:dyDescent="0.2">
      <c r="A21" s="60">
        <v>14</v>
      </c>
      <c r="B21" s="362"/>
      <c r="C21" s="362"/>
      <c r="D21" s="799"/>
      <c r="E21" s="799"/>
      <c r="F21" s="799"/>
      <c r="G21" s="799"/>
      <c r="H21" s="799"/>
      <c r="I21" s="799"/>
      <c r="J21" s="799"/>
      <c r="K21" s="799"/>
      <c r="L21" s="799"/>
      <c r="M21" s="799"/>
      <c r="N21" s="799"/>
      <c r="O21" s="863">
        <f t="shared" si="0"/>
        <v>0</v>
      </c>
      <c r="P21" s="799"/>
      <c r="Q21" s="799"/>
      <c r="R21" s="799"/>
      <c r="S21" s="799"/>
      <c r="T21" s="799"/>
      <c r="U21" s="799"/>
      <c r="V21" s="799"/>
      <c r="W21" s="863">
        <f t="shared" si="1"/>
        <v>0</v>
      </c>
      <c r="X21" s="799"/>
      <c r="Y21" s="799"/>
      <c r="Z21" s="799"/>
    </row>
    <row r="22" spans="1:26" ht="12" x14ac:dyDescent="0.2">
      <c r="A22" s="60">
        <v>15</v>
      </c>
      <c r="B22" s="362"/>
      <c r="C22" s="362"/>
      <c r="D22" s="799"/>
      <c r="E22" s="799"/>
      <c r="F22" s="799"/>
      <c r="G22" s="799"/>
      <c r="H22" s="799"/>
      <c r="I22" s="799"/>
      <c r="J22" s="799"/>
      <c r="K22" s="799"/>
      <c r="L22" s="799"/>
      <c r="M22" s="799"/>
      <c r="N22" s="799"/>
      <c r="O22" s="863">
        <f>SUM(E22:J22)+SUM(L22:N22)</f>
        <v>0</v>
      </c>
      <c r="P22" s="799"/>
      <c r="Q22" s="799"/>
      <c r="R22" s="799"/>
      <c r="S22" s="799"/>
      <c r="T22" s="799"/>
      <c r="U22" s="799"/>
      <c r="V22" s="799"/>
      <c r="W22" s="863">
        <f t="shared" si="1"/>
        <v>0</v>
      </c>
      <c r="X22" s="799"/>
      <c r="Y22" s="799"/>
      <c r="Z22" s="799"/>
    </row>
    <row r="23" spans="1:26" ht="12" customHeight="1" x14ac:dyDescent="0.2">
      <c r="A23" s="1142" t="s">
        <v>1131</v>
      </c>
      <c r="B23" s="1209"/>
      <c r="C23" s="1209"/>
      <c r="D23" s="1143"/>
      <c r="E23" s="799"/>
      <c r="F23" s="799"/>
      <c r="G23" s="799"/>
      <c r="H23" s="799"/>
      <c r="I23" s="799"/>
      <c r="J23" s="799"/>
      <c r="K23" s="799"/>
      <c r="L23" s="799"/>
      <c r="M23" s="799"/>
      <c r="N23" s="799"/>
      <c r="O23" s="863">
        <f t="shared" si="0"/>
        <v>0</v>
      </c>
      <c r="P23" s="799"/>
      <c r="Q23" s="799"/>
      <c r="R23" s="799"/>
      <c r="S23" s="799"/>
      <c r="T23" s="799"/>
      <c r="U23" s="799"/>
      <c r="V23" s="799"/>
      <c r="W23" s="863">
        <f t="shared" si="1"/>
        <v>0</v>
      </c>
      <c r="X23" s="799"/>
      <c r="Y23" s="799"/>
      <c r="Z23" s="799"/>
    </row>
    <row r="24" spans="1:26" ht="14.25" customHeight="1" x14ac:dyDescent="0.2">
      <c r="A24" s="1204" t="s">
        <v>868</v>
      </c>
      <c r="B24" s="1205"/>
      <c r="C24" s="91"/>
      <c r="D24" s="664"/>
      <c r="E24" s="863">
        <f t="shared" ref="E24:Z24" si="2">SUM(E8:E23)</f>
        <v>0</v>
      </c>
      <c r="F24" s="863">
        <f t="shared" si="2"/>
        <v>0</v>
      </c>
      <c r="G24" s="863">
        <f t="shared" si="2"/>
        <v>0</v>
      </c>
      <c r="H24" s="863">
        <f t="shared" si="2"/>
        <v>0</v>
      </c>
      <c r="I24" s="863">
        <f t="shared" si="2"/>
        <v>0</v>
      </c>
      <c r="J24" s="863">
        <f>SUM(J8:J23)</f>
        <v>0</v>
      </c>
      <c r="K24" s="863">
        <f>SUM(K8:K23)</f>
        <v>0</v>
      </c>
      <c r="L24" s="863">
        <f t="shared" si="2"/>
        <v>0</v>
      </c>
      <c r="M24" s="863">
        <f t="shared" si="2"/>
        <v>0</v>
      </c>
      <c r="N24" s="863">
        <f t="shared" si="2"/>
        <v>0</v>
      </c>
      <c r="O24" s="863">
        <f>SUM(O8:O23)</f>
        <v>0</v>
      </c>
      <c r="P24" s="863">
        <f t="shared" si="2"/>
        <v>0</v>
      </c>
      <c r="Q24" s="863">
        <f t="shared" si="2"/>
        <v>0</v>
      </c>
      <c r="R24" s="863">
        <f t="shared" si="2"/>
        <v>0</v>
      </c>
      <c r="S24" s="863">
        <f t="shared" si="2"/>
        <v>0</v>
      </c>
      <c r="T24" s="863">
        <f t="shared" si="2"/>
        <v>0</v>
      </c>
      <c r="U24" s="863">
        <f t="shared" si="2"/>
        <v>0</v>
      </c>
      <c r="V24" s="863">
        <f t="shared" si="2"/>
        <v>0</v>
      </c>
      <c r="W24" s="863">
        <f t="shared" si="2"/>
        <v>0</v>
      </c>
      <c r="X24" s="863">
        <f t="shared" si="2"/>
        <v>0</v>
      </c>
      <c r="Y24" s="863">
        <f t="shared" si="2"/>
        <v>0</v>
      </c>
      <c r="Z24" s="863">
        <f t="shared" si="2"/>
        <v>0</v>
      </c>
    </row>
    <row r="25" spans="1:26" ht="12" customHeight="1" x14ac:dyDescent="0.2">
      <c r="A25" s="1199" t="s">
        <v>1132</v>
      </c>
      <c r="B25" s="1200"/>
      <c r="C25" s="1200"/>
      <c r="D25" s="1200"/>
      <c r="E25" s="1200"/>
      <c r="F25" s="1200"/>
      <c r="G25" s="1200"/>
      <c r="H25" s="1200"/>
      <c r="I25" s="1200"/>
      <c r="J25" s="1200"/>
      <c r="K25" s="1200"/>
      <c r="L25" s="1200"/>
      <c r="M25" s="1200"/>
      <c r="N25" s="1200"/>
      <c r="O25" s="1200"/>
      <c r="P25" s="1200"/>
      <c r="Q25" s="1200"/>
      <c r="R25" s="1200"/>
      <c r="S25" s="1200"/>
      <c r="T25" s="1200"/>
      <c r="U25" s="1200"/>
      <c r="V25" s="1200"/>
      <c r="W25" s="1200"/>
      <c r="X25" s="1200"/>
      <c r="Y25" s="1200"/>
      <c r="Z25" s="1200"/>
    </row>
    <row r="26" spans="1:26" ht="12" x14ac:dyDescent="0.2">
      <c r="A26" s="170" t="s">
        <v>1129</v>
      </c>
      <c r="B26" s="170" t="s">
        <v>1130</v>
      </c>
      <c r="C26" s="1144"/>
      <c r="D26" s="1133"/>
      <c r="E26" s="1133"/>
      <c r="F26" s="1133"/>
      <c r="G26" s="1133"/>
      <c r="H26" s="1133"/>
      <c r="I26" s="1133"/>
      <c r="J26" s="1133"/>
      <c r="K26" s="1133"/>
      <c r="L26" s="1133"/>
      <c r="M26" s="1133"/>
      <c r="N26" s="1133"/>
      <c r="O26" s="1133"/>
      <c r="P26" s="1133"/>
      <c r="Q26" s="1133"/>
      <c r="R26" s="1133"/>
      <c r="S26" s="1133"/>
      <c r="T26" s="1133"/>
      <c r="U26" s="1133"/>
      <c r="V26" s="1133"/>
      <c r="W26" s="1133"/>
      <c r="X26" s="1133"/>
      <c r="Y26" s="1133"/>
      <c r="Z26" s="1164"/>
    </row>
    <row r="27" spans="1:26" ht="12" x14ac:dyDescent="0.2">
      <c r="A27" s="60">
        <v>1</v>
      </c>
      <c r="B27" s="362"/>
      <c r="C27" s="362"/>
      <c r="D27" s="799"/>
      <c r="E27" s="799"/>
      <c r="F27" s="799"/>
      <c r="G27" s="799"/>
      <c r="H27" s="799"/>
      <c r="I27" s="799"/>
      <c r="J27" s="799"/>
      <c r="K27" s="799"/>
      <c r="L27" s="799"/>
      <c r="M27" s="799"/>
      <c r="N27" s="799"/>
      <c r="O27" s="863">
        <f>SUM(E27:J27)+SUM(L27:N27)</f>
        <v>0</v>
      </c>
      <c r="P27" s="799"/>
      <c r="Q27" s="799"/>
      <c r="R27" s="799"/>
      <c r="S27" s="799"/>
      <c r="T27" s="799"/>
      <c r="U27" s="799"/>
      <c r="V27" s="799"/>
      <c r="W27" s="863">
        <f>SUM(P27:V27)</f>
        <v>0</v>
      </c>
      <c r="X27" s="799"/>
      <c r="Y27" s="799"/>
      <c r="Z27" s="799"/>
    </row>
    <row r="28" spans="1:26" ht="12" x14ac:dyDescent="0.2">
      <c r="A28" s="60">
        <v>2</v>
      </c>
      <c r="B28" s="362"/>
      <c r="C28" s="362"/>
      <c r="D28" s="799"/>
      <c r="E28" s="799"/>
      <c r="F28" s="799"/>
      <c r="G28" s="799"/>
      <c r="H28" s="799"/>
      <c r="I28" s="799"/>
      <c r="J28" s="799"/>
      <c r="K28" s="799"/>
      <c r="L28" s="799"/>
      <c r="M28" s="799"/>
      <c r="N28" s="799"/>
      <c r="O28" s="863">
        <f t="shared" ref="O28:O42" si="3">SUM(E28:J28)+SUM(L28:N28)</f>
        <v>0</v>
      </c>
      <c r="P28" s="799"/>
      <c r="Q28" s="799"/>
      <c r="R28" s="799"/>
      <c r="S28" s="799"/>
      <c r="T28" s="799"/>
      <c r="U28" s="799"/>
      <c r="V28" s="799"/>
      <c r="W28" s="863">
        <f t="shared" ref="W28:W42" si="4">SUM(P28:V28)</f>
        <v>0</v>
      </c>
      <c r="X28" s="799"/>
      <c r="Y28" s="799"/>
      <c r="Z28" s="799"/>
    </row>
    <row r="29" spans="1:26" ht="12" x14ac:dyDescent="0.2">
      <c r="A29" s="60">
        <v>3</v>
      </c>
      <c r="B29" s="362"/>
      <c r="C29" s="362"/>
      <c r="D29" s="799"/>
      <c r="E29" s="799"/>
      <c r="F29" s="799"/>
      <c r="G29" s="799"/>
      <c r="H29" s="799"/>
      <c r="I29" s="799"/>
      <c r="J29" s="799"/>
      <c r="K29" s="799"/>
      <c r="L29" s="799"/>
      <c r="M29" s="799"/>
      <c r="N29" s="799"/>
      <c r="O29" s="863">
        <f t="shared" si="3"/>
        <v>0</v>
      </c>
      <c r="P29" s="799"/>
      <c r="Q29" s="799"/>
      <c r="R29" s="799"/>
      <c r="S29" s="799"/>
      <c r="T29" s="799"/>
      <c r="U29" s="799"/>
      <c r="V29" s="799"/>
      <c r="W29" s="863">
        <f t="shared" si="4"/>
        <v>0</v>
      </c>
      <c r="X29" s="799"/>
      <c r="Y29" s="799"/>
      <c r="Z29" s="799"/>
    </row>
    <row r="30" spans="1:26" ht="12" x14ac:dyDescent="0.2">
      <c r="A30" s="60">
        <v>4</v>
      </c>
      <c r="B30" s="362"/>
      <c r="C30" s="362"/>
      <c r="D30" s="799"/>
      <c r="E30" s="799"/>
      <c r="F30" s="799"/>
      <c r="G30" s="799"/>
      <c r="H30" s="799"/>
      <c r="I30" s="799"/>
      <c r="J30" s="799"/>
      <c r="K30" s="799"/>
      <c r="L30" s="799"/>
      <c r="M30" s="799"/>
      <c r="N30" s="799"/>
      <c r="O30" s="863">
        <f>SUM(E30:J30)+SUM(L30:N30)</f>
        <v>0</v>
      </c>
      <c r="P30" s="799"/>
      <c r="Q30" s="799"/>
      <c r="R30" s="799"/>
      <c r="S30" s="799"/>
      <c r="T30" s="799"/>
      <c r="U30" s="799"/>
      <c r="V30" s="799"/>
      <c r="W30" s="863">
        <f t="shared" si="4"/>
        <v>0</v>
      </c>
      <c r="X30" s="799"/>
      <c r="Y30" s="799"/>
      <c r="Z30" s="799"/>
    </row>
    <row r="31" spans="1:26" ht="12" x14ac:dyDescent="0.2">
      <c r="A31" s="60">
        <v>5</v>
      </c>
      <c r="B31" s="362"/>
      <c r="C31" s="362"/>
      <c r="D31" s="799"/>
      <c r="E31" s="799"/>
      <c r="F31" s="799"/>
      <c r="G31" s="799"/>
      <c r="H31" s="799"/>
      <c r="I31" s="799"/>
      <c r="J31" s="799"/>
      <c r="K31" s="799"/>
      <c r="L31" s="799"/>
      <c r="M31" s="799"/>
      <c r="N31" s="799"/>
      <c r="O31" s="863">
        <f t="shared" si="3"/>
        <v>0</v>
      </c>
      <c r="P31" s="799"/>
      <c r="Q31" s="799"/>
      <c r="R31" s="799"/>
      <c r="S31" s="799"/>
      <c r="T31" s="799"/>
      <c r="U31" s="799"/>
      <c r="V31" s="799"/>
      <c r="W31" s="863">
        <f t="shared" si="4"/>
        <v>0</v>
      </c>
      <c r="X31" s="799"/>
      <c r="Y31" s="799"/>
      <c r="Z31" s="799"/>
    </row>
    <row r="32" spans="1:26" ht="12" x14ac:dyDescent="0.2">
      <c r="A32" s="60">
        <v>6</v>
      </c>
      <c r="B32" s="362"/>
      <c r="C32" s="362"/>
      <c r="D32" s="799"/>
      <c r="E32" s="799"/>
      <c r="F32" s="799"/>
      <c r="G32" s="799"/>
      <c r="H32" s="799"/>
      <c r="I32" s="799"/>
      <c r="J32" s="799"/>
      <c r="K32" s="799"/>
      <c r="L32" s="799"/>
      <c r="M32" s="799"/>
      <c r="N32" s="799"/>
      <c r="O32" s="863">
        <f t="shared" si="3"/>
        <v>0</v>
      </c>
      <c r="P32" s="799"/>
      <c r="Q32" s="799"/>
      <c r="R32" s="799"/>
      <c r="S32" s="799"/>
      <c r="T32" s="799"/>
      <c r="U32" s="799"/>
      <c r="V32" s="799"/>
      <c r="W32" s="863">
        <f t="shared" si="4"/>
        <v>0</v>
      </c>
      <c r="X32" s="799"/>
      <c r="Y32" s="799"/>
      <c r="Z32" s="799"/>
    </row>
    <row r="33" spans="1:26" ht="12" x14ac:dyDescent="0.2">
      <c r="A33" s="60">
        <v>7</v>
      </c>
      <c r="B33" s="362"/>
      <c r="C33" s="362"/>
      <c r="D33" s="799"/>
      <c r="E33" s="799"/>
      <c r="F33" s="799"/>
      <c r="G33" s="799"/>
      <c r="H33" s="799"/>
      <c r="I33" s="799"/>
      <c r="J33" s="799"/>
      <c r="K33" s="799"/>
      <c r="L33" s="799"/>
      <c r="M33" s="799"/>
      <c r="N33" s="799"/>
      <c r="O33" s="863">
        <f t="shared" si="3"/>
        <v>0</v>
      </c>
      <c r="P33" s="799"/>
      <c r="Q33" s="799"/>
      <c r="R33" s="799"/>
      <c r="S33" s="799"/>
      <c r="T33" s="799"/>
      <c r="U33" s="799"/>
      <c r="V33" s="799"/>
      <c r="W33" s="863">
        <f t="shared" si="4"/>
        <v>0</v>
      </c>
      <c r="X33" s="799"/>
      <c r="Y33" s="799"/>
      <c r="Z33" s="799"/>
    </row>
    <row r="34" spans="1:26" ht="12" x14ac:dyDescent="0.2">
      <c r="A34" s="60">
        <v>8</v>
      </c>
      <c r="B34" s="362"/>
      <c r="C34" s="362"/>
      <c r="D34" s="799"/>
      <c r="E34" s="799"/>
      <c r="F34" s="799"/>
      <c r="G34" s="799"/>
      <c r="H34" s="799"/>
      <c r="I34" s="799"/>
      <c r="J34" s="799"/>
      <c r="K34" s="799"/>
      <c r="L34" s="799"/>
      <c r="M34" s="799"/>
      <c r="N34" s="799"/>
      <c r="O34" s="863">
        <f t="shared" si="3"/>
        <v>0</v>
      </c>
      <c r="P34" s="799"/>
      <c r="Q34" s="799"/>
      <c r="R34" s="799"/>
      <c r="S34" s="799"/>
      <c r="T34" s="799"/>
      <c r="U34" s="799"/>
      <c r="V34" s="799"/>
      <c r="W34" s="863">
        <f t="shared" si="4"/>
        <v>0</v>
      </c>
      <c r="X34" s="799"/>
      <c r="Y34" s="799"/>
      <c r="Z34" s="799"/>
    </row>
    <row r="35" spans="1:26" ht="12" x14ac:dyDescent="0.2">
      <c r="A35" s="60">
        <v>9</v>
      </c>
      <c r="B35" s="362"/>
      <c r="C35" s="362"/>
      <c r="D35" s="799"/>
      <c r="E35" s="799"/>
      <c r="F35" s="799"/>
      <c r="G35" s="799"/>
      <c r="H35" s="799"/>
      <c r="I35" s="799"/>
      <c r="J35" s="799"/>
      <c r="K35" s="799"/>
      <c r="L35" s="799"/>
      <c r="M35" s="799"/>
      <c r="N35" s="799"/>
      <c r="O35" s="863">
        <f t="shared" si="3"/>
        <v>0</v>
      </c>
      <c r="P35" s="799"/>
      <c r="Q35" s="799"/>
      <c r="R35" s="799"/>
      <c r="S35" s="799"/>
      <c r="T35" s="799"/>
      <c r="U35" s="799"/>
      <c r="V35" s="799"/>
      <c r="W35" s="863">
        <f t="shared" si="4"/>
        <v>0</v>
      </c>
      <c r="X35" s="799"/>
      <c r="Y35" s="799"/>
      <c r="Z35" s="799"/>
    </row>
    <row r="36" spans="1:26" ht="12" x14ac:dyDescent="0.2">
      <c r="A36" s="60">
        <v>10</v>
      </c>
      <c r="B36" s="362"/>
      <c r="C36" s="362"/>
      <c r="D36" s="799"/>
      <c r="E36" s="799"/>
      <c r="F36" s="799"/>
      <c r="G36" s="799"/>
      <c r="H36" s="799"/>
      <c r="I36" s="799"/>
      <c r="J36" s="799"/>
      <c r="K36" s="799"/>
      <c r="L36" s="799"/>
      <c r="M36" s="799"/>
      <c r="N36" s="799"/>
      <c r="O36" s="863">
        <f t="shared" si="3"/>
        <v>0</v>
      </c>
      <c r="P36" s="799"/>
      <c r="Q36" s="799"/>
      <c r="R36" s="799"/>
      <c r="S36" s="799"/>
      <c r="T36" s="799"/>
      <c r="U36" s="799"/>
      <c r="V36" s="799"/>
      <c r="W36" s="863">
        <f t="shared" si="4"/>
        <v>0</v>
      </c>
      <c r="X36" s="799"/>
      <c r="Y36" s="799"/>
      <c r="Z36" s="799"/>
    </row>
    <row r="37" spans="1:26" ht="12" x14ac:dyDescent="0.2">
      <c r="A37" s="60">
        <v>11</v>
      </c>
      <c r="B37" s="362"/>
      <c r="C37" s="362"/>
      <c r="D37" s="799"/>
      <c r="E37" s="799"/>
      <c r="F37" s="799"/>
      <c r="G37" s="799"/>
      <c r="H37" s="799"/>
      <c r="I37" s="799"/>
      <c r="J37" s="799"/>
      <c r="K37" s="799"/>
      <c r="L37" s="799"/>
      <c r="M37" s="799"/>
      <c r="N37" s="799"/>
      <c r="O37" s="863">
        <f t="shared" si="3"/>
        <v>0</v>
      </c>
      <c r="P37" s="799"/>
      <c r="Q37" s="799"/>
      <c r="R37" s="799"/>
      <c r="S37" s="799"/>
      <c r="T37" s="799"/>
      <c r="U37" s="799"/>
      <c r="V37" s="799"/>
      <c r="W37" s="863">
        <f t="shared" si="4"/>
        <v>0</v>
      </c>
      <c r="X37" s="799"/>
      <c r="Y37" s="799"/>
      <c r="Z37" s="799"/>
    </row>
    <row r="38" spans="1:26" ht="12" x14ac:dyDescent="0.2">
      <c r="A38" s="60">
        <v>12</v>
      </c>
      <c r="B38" s="362"/>
      <c r="C38" s="362"/>
      <c r="D38" s="799"/>
      <c r="E38" s="799"/>
      <c r="F38" s="799"/>
      <c r="G38" s="799"/>
      <c r="H38" s="799"/>
      <c r="I38" s="799"/>
      <c r="J38" s="799"/>
      <c r="K38" s="799"/>
      <c r="L38" s="799"/>
      <c r="M38" s="799"/>
      <c r="N38" s="799"/>
      <c r="O38" s="863">
        <f t="shared" si="3"/>
        <v>0</v>
      </c>
      <c r="P38" s="799"/>
      <c r="Q38" s="799"/>
      <c r="R38" s="799"/>
      <c r="S38" s="799"/>
      <c r="T38" s="799"/>
      <c r="U38" s="799"/>
      <c r="V38" s="799"/>
      <c r="W38" s="863">
        <f t="shared" si="4"/>
        <v>0</v>
      </c>
      <c r="X38" s="799"/>
      <c r="Y38" s="799"/>
      <c r="Z38" s="799"/>
    </row>
    <row r="39" spans="1:26" ht="12" x14ac:dyDescent="0.2">
      <c r="A39" s="60">
        <v>13</v>
      </c>
      <c r="B39" s="362"/>
      <c r="C39" s="362"/>
      <c r="D39" s="799"/>
      <c r="E39" s="799"/>
      <c r="F39" s="799"/>
      <c r="G39" s="799"/>
      <c r="H39" s="799"/>
      <c r="I39" s="799"/>
      <c r="J39" s="799"/>
      <c r="K39" s="799"/>
      <c r="L39" s="799"/>
      <c r="M39" s="799"/>
      <c r="N39" s="799"/>
      <c r="O39" s="863">
        <f t="shared" si="3"/>
        <v>0</v>
      </c>
      <c r="P39" s="799"/>
      <c r="Q39" s="799"/>
      <c r="R39" s="799"/>
      <c r="S39" s="799"/>
      <c r="T39" s="799"/>
      <c r="U39" s="799"/>
      <c r="V39" s="799"/>
      <c r="W39" s="863">
        <f t="shared" si="4"/>
        <v>0</v>
      </c>
      <c r="X39" s="799"/>
      <c r="Y39" s="799"/>
      <c r="Z39" s="799"/>
    </row>
    <row r="40" spans="1:26" ht="12" x14ac:dyDescent="0.2">
      <c r="A40" s="60">
        <v>14</v>
      </c>
      <c r="B40" s="362"/>
      <c r="C40" s="362"/>
      <c r="D40" s="799"/>
      <c r="E40" s="799"/>
      <c r="F40" s="799"/>
      <c r="G40" s="799"/>
      <c r="H40" s="799"/>
      <c r="I40" s="799"/>
      <c r="J40" s="799"/>
      <c r="K40" s="799"/>
      <c r="L40" s="799"/>
      <c r="M40" s="799"/>
      <c r="N40" s="799"/>
      <c r="O40" s="863">
        <f t="shared" si="3"/>
        <v>0</v>
      </c>
      <c r="P40" s="799"/>
      <c r="Q40" s="799"/>
      <c r="R40" s="799"/>
      <c r="S40" s="799"/>
      <c r="T40" s="799"/>
      <c r="U40" s="799"/>
      <c r="V40" s="799"/>
      <c r="W40" s="863">
        <f t="shared" si="4"/>
        <v>0</v>
      </c>
      <c r="X40" s="799"/>
      <c r="Y40" s="799"/>
      <c r="Z40" s="799"/>
    </row>
    <row r="41" spans="1:26" ht="12" x14ac:dyDescent="0.2">
      <c r="A41" s="60">
        <v>15</v>
      </c>
      <c r="B41" s="362"/>
      <c r="C41" s="362"/>
      <c r="D41" s="799"/>
      <c r="E41" s="799"/>
      <c r="F41" s="799"/>
      <c r="G41" s="799"/>
      <c r="H41" s="799"/>
      <c r="I41" s="799"/>
      <c r="J41" s="799"/>
      <c r="K41" s="799"/>
      <c r="L41" s="799"/>
      <c r="M41" s="799"/>
      <c r="N41" s="799"/>
      <c r="O41" s="863">
        <f t="shared" si="3"/>
        <v>0</v>
      </c>
      <c r="P41" s="799"/>
      <c r="Q41" s="799"/>
      <c r="R41" s="799"/>
      <c r="S41" s="799"/>
      <c r="T41" s="799"/>
      <c r="U41" s="799"/>
      <c r="V41" s="799"/>
      <c r="W41" s="863">
        <f t="shared" si="4"/>
        <v>0</v>
      </c>
      <c r="X41" s="799"/>
      <c r="Y41" s="799"/>
      <c r="Z41" s="799"/>
    </row>
    <row r="42" spans="1:26" ht="12.75" customHeight="1" x14ac:dyDescent="0.2">
      <c r="A42" s="1206" t="s">
        <v>1131</v>
      </c>
      <c r="B42" s="1207"/>
      <c r="C42" s="1207"/>
      <c r="D42" s="1208"/>
      <c r="E42" s="799"/>
      <c r="F42" s="799"/>
      <c r="G42" s="799"/>
      <c r="H42" s="799"/>
      <c r="I42" s="799"/>
      <c r="J42" s="799"/>
      <c r="K42" s="799"/>
      <c r="L42" s="799"/>
      <c r="M42" s="799"/>
      <c r="N42" s="799"/>
      <c r="O42" s="863">
        <f t="shared" si="3"/>
        <v>0</v>
      </c>
      <c r="P42" s="799"/>
      <c r="Q42" s="799"/>
      <c r="R42" s="799"/>
      <c r="S42" s="799"/>
      <c r="T42" s="799"/>
      <c r="U42" s="799"/>
      <c r="V42" s="799"/>
      <c r="W42" s="863">
        <f t="shared" si="4"/>
        <v>0</v>
      </c>
      <c r="X42" s="799"/>
      <c r="Y42" s="799"/>
      <c r="Z42" s="799"/>
    </row>
    <row r="43" spans="1:26" ht="14.25" customHeight="1" x14ac:dyDescent="0.2">
      <c r="A43" s="1201" t="s">
        <v>868</v>
      </c>
      <c r="B43" s="1202"/>
      <c r="C43" s="668"/>
      <c r="D43" s="664"/>
      <c r="E43" s="863">
        <f t="shared" ref="E43:Z43" si="5">SUM(E27:E42)</f>
        <v>0</v>
      </c>
      <c r="F43" s="863">
        <f t="shared" si="5"/>
        <v>0</v>
      </c>
      <c r="G43" s="863">
        <f t="shared" si="5"/>
        <v>0</v>
      </c>
      <c r="H43" s="863">
        <f t="shared" si="5"/>
        <v>0</v>
      </c>
      <c r="I43" s="863">
        <f t="shared" si="5"/>
        <v>0</v>
      </c>
      <c r="J43" s="863">
        <f t="shared" si="5"/>
        <v>0</v>
      </c>
      <c r="K43" s="863">
        <f t="shared" si="5"/>
        <v>0</v>
      </c>
      <c r="L43" s="863">
        <f t="shared" si="5"/>
        <v>0</v>
      </c>
      <c r="M43" s="863">
        <f t="shared" si="5"/>
        <v>0</v>
      </c>
      <c r="N43" s="863">
        <f t="shared" si="5"/>
        <v>0</v>
      </c>
      <c r="O43" s="863">
        <f t="shared" si="5"/>
        <v>0</v>
      </c>
      <c r="P43" s="863">
        <f t="shared" si="5"/>
        <v>0</v>
      </c>
      <c r="Q43" s="863">
        <f t="shared" si="5"/>
        <v>0</v>
      </c>
      <c r="R43" s="863">
        <f t="shared" si="5"/>
        <v>0</v>
      </c>
      <c r="S43" s="863">
        <f t="shared" si="5"/>
        <v>0</v>
      </c>
      <c r="T43" s="863">
        <f t="shared" si="5"/>
        <v>0</v>
      </c>
      <c r="U43" s="863">
        <f t="shared" si="5"/>
        <v>0</v>
      </c>
      <c r="V43" s="863">
        <f t="shared" si="5"/>
        <v>0</v>
      </c>
      <c r="W43" s="863">
        <f t="shared" si="5"/>
        <v>0</v>
      </c>
      <c r="X43" s="863">
        <f t="shared" si="5"/>
        <v>0</v>
      </c>
      <c r="Y43" s="863">
        <f t="shared" si="5"/>
        <v>0</v>
      </c>
      <c r="Z43" s="863">
        <f t="shared" si="5"/>
        <v>0</v>
      </c>
    </row>
    <row r="44" spans="1:26" x14ac:dyDescent="0.2">
      <c r="A44" s="219"/>
      <c r="B44" s="220"/>
      <c r="C44" s="220"/>
      <c r="D44" s="220"/>
      <c r="E44" s="220"/>
      <c r="F44" s="220"/>
      <c r="G44" s="218"/>
      <c r="H44" s="218"/>
      <c r="I44" s="218"/>
      <c r="J44" s="218"/>
      <c r="K44" s="218"/>
      <c r="L44" s="218"/>
    </row>
    <row r="161" spans="1:1" ht="12.75" x14ac:dyDescent="0.2">
      <c r="A161" s="22"/>
    </row>
    <row r="162" spans="1:1" ht="12.75" x14ac:dyDescent="0.2">
      <c r="A162" s="22"/>
    </row>
    <row r="163" spans="1:1" ht="12.75" x14ac:dyDescent="0.2">
      <c r="A163" s="22"/>
    </row>
    <row r="164" spans="1:1" ht="12.75" x14ac:dyDescent="0.2">
      <c r="A164" s="22"/>
    </row>
    <row r="165" spans="1:1" ht="12.75" x14ac:dyDescent="0.2">
      <c r="A165" s="22"/>
    </row>
    <row r="166" spans="1:1" ht="12.75" x14ac:dyDescent="0.2">
      <c r="A166" s="22"/>
    </row>
    <row r="167" spans="1:1" ht="12.75" x14ac:dyDescent="0.2">
      <c r="A167" s="22"/>
    </row>
    <row r="168" spans="1:1" ht="12.75" x14ac:dyDescent="0.2">
      <c r="A168" s="22"/>
    </row>
    <row r="169" spans="1:1" ht="12.75" x14ac:dyDescent="0.2">
      <c r="A169" s="22"/>
    </row>
    <row r="170" spans="1:1" ht="12.75" x14ac:dyDescent="0.2">
      <c r="A170" s="22"/>
    </row>
    <row r="171" spans="1:1" ht="12.75" x14ac:dyDescent="0.2">
      <c r="A171" s="22"/>
    </row>
    <row r="172" spans="1:1" ht="12.75" x14ac:dyDescent="0.2">
      <c r="A172" s="22"/>
    </row>
    <row r="173" spans="1:1" ht="12.75" x14ac:dyDescent="0.2">
      <c r="A173" s="22"/>
    </row>
    <row r="174" spans="1:1" ht="12.75" x14ac:dyDescent="0.2">
      <c r="A174" s="22"/>
    </row>
    <row r="175" spans="1:1" ht="12.75" x14ac:dyDescent="0.2">
      <c r="A175" s="22"/>
    </row>
    <row r="176" spans="1:1" ht="12.75" x14ac:dyDescent="0.2">
      <c r="A176" s="22"/>
    </row>
    <row r="177" spans="1:1" ht="12.75" x14ac:dyDescent="0.2">
      <c r="A177" s="22"/>
    </row>
    <row r="178" spans="1:1" ht="12.75" x14ac:dyDescent="0.2">
      <c r="A178" s="22"/>
    </row>
    <row r="179" spans="1:1" ht="12.75" x14ac:dyDescent="0.2">
      <c r="A179" s="22"/>
    </row>
    <row r="180" spans="1:1" ht="12.75" x14ac:dyDescent="0.2">
      <c r="A180" s="22"/>
    </row>
    <row r="181" spans="1:1" ht="12.75" x14ac:dyDescent="0.2">
      <c r="A181" s="22"/>
    </row>
    <row r="182" spans="1:1" ht="12.75" x14ac:dyDescent="0.2">
      <c r="A182" s="22"/>
    </row>
    <row r="183" spans="1:1" ht="12.75" x14ac:dyDescent="0.2">
      <c r="A183" s="22"/>
    </row>
    <row r="184" spans="1:1" ht="12.75" x14ac:dyDescent="0.2">
      <c r="A184" s="22"/>
    </row>
    <row r="185" spans="1:1" ht="12.75" x14ac:dyDescent="0.2">
      <c r="A185" s="22"/>
    </row>
    <row r="186" spans="1:1" ht="12.75" x14ac:dyDescent="0.2">
      <c r="A186" s="22"/>
    </row>
    <row r="187" spans="1:1" ht="12.75" x14ac:dyDescent="0.2">
      <c r="A187" s="22"/>
    </row>
    <row r="188" spans="1:1" ht="12.75" x14ac:dyDescent="0.2">
      <c r="A188" s="22"/>
    </row>
    <row r="189" spans="1:1" ht="12.75" x14ac:dyDescent="0.2">
      <c r="A189" s="22"/>
    </row>
    <row r="190" spans="1:1" ht="12.75" x14ac:dyDescent="0.2">
      <c r="A190" s="22"/>
    </row>
    <row r="191" spans="1:1" ht="12.75" x14ac:dyDescent="0.2">
      <c r="A191" s="22"/>
    </row>
    <row r="192" spans="1:1" ht="12.75" x14ac:dyDescent="0.2">
      <c r="A192" s="22"/>
    </row>
    <row r="193" spans="1:1" ht="12.75" x14ac:dyDescent="0.2">
      <c r="A193" s="22"/>
    </row>
    <row r="194" spans="1:1" ht="12.75" x14ac:dyDescent="0.2">
      <c r="A194" s="22"/>
    </row>
    <row r="195" spans="1:1" ht="12.75" x14ac:dyDescent="0.2">
      <c r="A195" s="22"/>
    </row>
    <row r="196" spans="1:1" ht="12.75" x14ac:dyDescent="0.2">
      <c r="A196" s="22"/>
    </row>
    <row r="197" spans="1:1" ht="12.75" x14ac:dyDescent="0.2">
      <c r="A197" s="22"/>
    </row>
    <row r="198" spans="1:1" ht="12.75" x14ac:dyDescent="0.2">
      <c r="A198" s="22"/>
    </row>
    <row r="199" spans="1:1" ht="12.75" x14ac:dyDescent="0.2">
      <c r="A199" s="22"/>
    </row>
    <row r="200" spans="1:1" ht="12.75" x14ac:dyDescent="0.2">
      <c r="A200" s="22"/>
    </row>
    <row r="201" spans="1:1" ht="12.75" x14ac:dyDescent="0.2">
      <c r="A201" s="22"/>
    </row>
    <row r="202" spans="1:1" ht="12.75" x14ac:dyDescent="0.2">
      <c r="A202" s="22"/>
    </row>
    <row r="203" spans="1:1" ht="12.75" x14ac:dyDescent="0.2">
      <c r="A203" s="22"/>
    </row>
    <row r="204" spans="1:1" ht="12.75" x14ac:dyDescent="0.2">
      <c r="A204" s="22"/>
    </row>
    <row r="205" spans="1:1" ht="12.75" x14ac:dyDescent="0.2">
      <c r="A205" s="22"/>
    </row>
    <row r="206" spans="1:1" ht="12.75" x14ac:dyDescent="0.2">
      <c r="A206" s="22"/>
    </row>
    <row r="207" spans="1:1" ht="12.75" x14ac:dyDescent="0.2">
      <c r="A207" s="22"/>
    </row>
    <row r="208" spans="1:1" ht="12.75" x14ac:dyDescent="0.2">
      <c r="A208" s="22"/>
    </row>
    <row r="209" spans="1:1" ht="12.75" x14ac:dyDescent="0.2">
      <c r="A209" s="22"/>
    </row>
    <row r="210" spans="1:1" ht="12.75" x14ac:dyDescent="0.2">
      <c r="A210" s="22"/>
    </row>
    <row r="211" spans="1:1" ht="12.75" x14ac:dyDescent="0.2">
      <c r="A211" s="22"/>
    </row>
    <row r="212" spans="1:1" ht="12.75" x14ac:dyDescent="0.2">
      <c r="A212" s="22"/>
    </row>
    <row r="213" spans="1:1" ht="12.75" x14ac:dyDescent="0.2">
      <c r="A213" s="22"/>
    </row>
    <row r="214" spans="1:1" ht="12.75" x14ac:dyDescent="0.2">
      <c r="A214" s="22"/>
    </row>
    <row r="215" spans="1:1" ht="12.75" x14ac:dyDescent="0.2">
      <c r="A215" s="22"/>
    </row>
    <row r="216" spans="1:1" ht="12.75" x14ac:dyDescent="0.2">
      <c r="A216" s="22"/>
    </row>
    <row r="217" spans="1:1" ht="12.75" x14ac:dyDescent="0.2">
      <c r="A217" s="22"/>
    </row>
    <row r="218" spans="1:1" ht="12.75" x14ac:dyDescent="0.2">
      <c r="A218" s="22"/>
    </row>
    <row r="219" spans="1:1" ht="12.75" x14ac:dyDescent="0.2">
      <c r="A219" s="22"/>
    </row>
    <row r="220" spans="1:1" ht="12.75" x14ac:dyDescent="0.2">
      <c r="A220" s="22"/>
    </row>
    <row r="221" spans="1:1" ht="12.75" x14ac:dyDescent="0.2">
      <c r="A221" s="22"/>
    </row>
    <row r="222" spans="1:1" ht="12.75" x14ac:dyDescent="0.2">
      <c r="A222" s="22"/>
    </row>
    <row r="223" spans="1:1" ht="12.75" x14ac:dyDescent="0.2">
      <c r="A223" s="22"/>
    </row>
    <row r="224" spans="1:1" ht="12.75" x14ac:dyDescent="0.2">
      <c r="A224" s="22"/>
    </row>
    <row r="225" spans="1:1" ht="12.75" x14ac:dyDescent="0.2">
      <c r="A225" s="22"/>
    </row>
    <row r="226" spans="1:1" ht="12.75" x14ac:dyDescent="0.2">
      <c r="A226" s="22"/>
    </row>
    <row r="227" spans="1:1" ht="12.75" x14ac:dyDescent="0.2">
      <c r="A227" s="22"/>
    </row>
    <row r="228" spans="1:1" ht="12.75" x14ac:dyDescent="0.2">
      <c r="A228" s="22"/>
    </row>
    <row r="229" spans="1:1" ht="12.75" x14ac:dyDescent="0.2">
      <c r="A229" s="22"/>
    </row>
    <row r="230" spans="1:1" ht="12.75" x14ac:dyDescent="0.2">
      <c r="A230" s="22"/>
    </row>
    <row r="231" spans="1:1" ht="12.75" x14ac:dyDescent="0.2">
      <c r="A231" s="22"/>
    </row>
    <row r="232" spans="1:1" ht="12.75" x14ac:dyDescent="0.2">
      <c r="A232" s="22"/>
    </row>
    <row r="233" spans="1:1" ht="12.75" x14ac:dyDescent="0.2">
      <c r="A233" s="22"/>
    </row>
    <row r="234" spans="1:1" ht="12.75" x14ac:dyDescent="0.2">
      <c r="A234" s="22"/>
    </row>
    <row r="235" spans="1:1" ht="12.75" x14ac:dyDescent="0.2">
      <c r="A235" s="22"/>
    </row>
    <row r="236" spans="1:1" ht="12.75" x14ac:dyDescent="0.2">
      <c r="A236" s="22"/>
    </row>
    <row r="237" spans="1:1" ht="12.75" x14ac:dyDescent="0.2">
      <c r="A237" s="22"/>
    </row>
    <row r="238" spans="1:1" ht="12.75" x14ac:dyDescent="0.2">
      <c r="A238" s="22"/>
    </row>
    <row r="239" spans="1:1" ht="12.75" x14ac:dyDescent="0.2">
      <c r="A239" s="22"/>
    </row>
    <row r="240" spans="1:1" ht="12.75" x14ac:dyDescent="0.2">
      <c r="A240" s="22"/>
    </row>
    <row r="241" spans="1:1" ht="12.75" x14ac:dyDescent="0.2">
      <c r="A241" s="22"/>
    </row>
    <row r="242" spans="1:1" ht="12.75" x14ac:dyDescent="0.2">
      <c r="A242" s="22"/>
    </row>
    <row r="243" spans="1:1" ht="12.75" x14ac:dyDescent="0.2">
      <c r="A243" s="22"/>
    </row>
    <row r="244" spans="1:1" ht="12.75" x14ac:dyDescent="0.2">
      <c r="A244" s="22"/>
    </row>
    <row r="245" spans="1:1" ht="12.75" x14ac:dyDescent="0.2">
      <c r="A245" s="22"/>
    </row>
    <row r="246" spans="1:1" ht="12.75" x14ac:dyDescent="0.2">
      <c r="A246" s="22"/>
    </row>
    <row r="247" spans="1:1" ht="12.75" x14ac:dyDescent="0.2">
      <c r="A247" s="22"/>
    </row>
    <row r="248" spans="1:1" ht="12.75" x14ac:dyDescent="0.2">
      <c r="A248" s="22"/>
    </row>
    <row r="249" spans="1:1" ht="12.75" x14ac:dyDescent="0.2">
      <c r="A249" s="22"/>
    </row>
    <row r="250" spans="1:1" ht="12.75" x14ac:dyDescent="0.2">
      <c r="A250" s="22"/>
    </row>
    <row r="251" spans="1:1" ht="12.75" x14ac:dyDescent="0.2">
      <c r="A251" s="22"/>
    </row>
    <row r="252" spans="1:1" ht="12.75" x14ac:dyDescent="0.2">
      <c r="A252" s="22"/>
    </row>
    <row r="253" spans="1:1" ht="12.75" x14ac:dyDescent="0.2">
      <c r="A253" s="22"/>
    </row>
    <row r="254" spans="1:1" ht="12.75" x14ac:dyDescent="0.2">
      <c r="A254" s="22"/>
    </row>
    <row r="255" spans="1:1" ht="12.75" x14ac:dyDescent="0.2">
      <c r="A255" s="22"/>
    </row>
    <row r="256" spans="1:1" ht="12.75" x14ac:dyDescent="0.2">
      <c r="A256" s="22"/>
    </row>
    <row r="257" spans="1:1" ht="12.75" x14ac:dyDescent="0.2">
      <c r="A257" s="22"/>
    </row>
    <row r="258" spans="1:1" ht="12.75" x14ac:dyDescent="0.2">
      <c r="A258" s="22"/>
    </row>
    <row r="259" spans="1:1" ht="12.75" x14ac:dyDescent="0.2">
      <c r="A259" s="22"/>
    </row>
    <row r="260" spans="1:1" ht="12.75" x14ac:dyDescent="0.2">
      <c r="A260" s="22"/>
    </row>
    <row r="261" spans="1:1" ht="12.75" x14ac:dyDescent="0.2">
      <c r="A261" s="22"/>
    </row>
    <row r="262" spans="1:1" ht="12.75" x14ac:dyDescent="0.2">
      <c r="A262" s="22"/>
    </row>
    <row r="263" spans="1:1" ht="12.75" x14ac:dyDescent="0.2">
      <c r="A263" s="22"/>
    </row>
    <row r="264" spans="1:1" ht="12.75" x14ac:dyDescent="0.2">
      <c r="A264" s="22"/>
    </row>
    <row r="265" spans="1:1" ht="12.75" x14ac:dyDescent="0.2">
      <c r="A265" s="22"/>
    </row>
    <row r="266" spans="1:1" ht="12.75" x14ac:dyDescent="0.2">
      <c r="A266" s="22"/>
    </row>
    <row r="267" spans="1:1" ht="12.75" x14ac:dyDescent="0.2">
      <c r="A267" s="22"/>
    </row>
    <row r="268" spans="1:1" ht="12.75" x14ac:dyDescent="0.2">
      <c r="A268" s="22"/>
    </row>
    <row r="269" spans="1:1" ht="12.75" x14ac:dyDescent="0.2">
      <c r="A269" s="22"/>
    </row>
    <row r="270" spans="1:1" ht="12.75" x14ac:dyDescent="0.2">
      <c r="A270" s="22"/>
    </row>
    <row r="271" spans="1:1" ht="12.75" x14ac:dyDescent="0.2">
      <c r="A271" s="22"/>
    </row>
    <row r="272" spans="1:1" ht="12.75" x14ac:dyDescent="0.2">
      <c r="A272" s="22"/>
    </row>
    <row r="273" spans="1:1" ht="12.75" x14ac:dyDescent="0.2">
      <c r="A273" s="22"/>
    </row>
    <row r="274" spans="1:1" ht="12.75" x14ac:dyDescent="0.2">
      <c r="A274" s="22"/>
    </row>
    <row r="275" spans="1:1" ht="12.75" x14ac:dyDescent="0.2">
      <c r="A275" s="22"/>
    </row>
    <row r="276" spans="1:1" ht="12.75" x14ac:dyDescent="0.2">
      <c r="A276" s="22"/>
    </row>
    <row r="277" spans="1:1" ht="12.75" x14ac:dyDescent="0.2">
      <c r="A277" s="22"/>
    </row>
    <row r="278" spans="1:1" ht="12.75" x14ac:dyDescent="0.2">
      <c r="A278" s="22"/>
    </row>
    <row r="279" spans="1:1" ht="12.75" x14ac:dyDescent="0.2">
      <c r="A279" s="22"/>
    </row>
    <row r="280" spans="1:1" ht="12.75" x14ac:dyDescent="0.2">
      <c r="A280" s="22"/>
    </row>
    <row r="281" spans="1:1" ht="12.75" x14ac:dyDescent="0.2">
      <c r="A281" s="22"/>
    </row>
    <row r="282" spans="1:1" ht="12.75" x14ac:dyDescent="0.2">
      <c r="A282" s="22"/>
    </row>
    <row r="283" spans="1:1" ht="12.75" x14ac:dyDescent="0.2">
      <c r="A283" s="22"/>
    </row>
    <row r="284" spans="1:1" ht="12.75" x14ac:dyDescent="0.2">
      <c r="A284" s="22"/>
    </row>
    <row r="285" spans="1:1" ht="12.75" x14ac:dyDescent="0.2">
      <c r="A285" s="22"/>
    </row>
    <row r="286" spans="1:1" ht="12.75" x14ac:dyDescent="0.2">
      <c r="A286" s="22"/>
    </row>
    <row r="287" spans="1:1" ht="12.75" x14ac:dyDescent="0.2">
      <c r="A287" s="22"/>
    </row>
    <row r="288" spans="1:1" ht="12.75" x14ac:dyDescent="0.2">
      <c r="A288" s="22"/>
    </row>
    <row r="289" spans="1:1" ht="12.75" x14ac:dyDescent="0.2">
      <c r="A289" s="22"/>
    </row>
    <row r="290" spans="1:1" ht="12.75" x14ac:dyDescent="0.2">
      <c r="A290" s="22"/>
    </row>
    <row r="291" spans="1:1" ht="12.75" x14ac:dyDescent="0.2">
      <c r="A291" s="22"/>
    </row>
    <row r="292" spans="1:1" ht="12.75" x14ac:dyDescent="0.2">
      <c r="A292" s="22"/>
    </row>
    <row r="293" spans="1:1" ht="12.75" x14ac:dyDescent="0.2">
      <c r="A293" s="22"/>
    </row>
    <row r="294" spans="1:1" ht="12.75" x14ac:dyDescent="0.2">
      <c r="A294" s="22"/>
    </row>
    <row r="295" spans="1:1" ht="12.75" x14ac:dyDescent="0.2">
      <c r="A295" s="22"/>
    </row>
    <row r="296" spans="1:1" ht="12.75" x14ac:dyDescent="0.2">
      <c r="A296" s="22"/>
    </row>
    <row r="297" spans="1:1" ht="12.75" x14ac:dyDescent="0.2">
      <c r="A297" s="22"/>
    </row>
    <row r="298" spans="1:1" ht="12.75" x14ac:dyDescent="0.2">
      <c r="A298" s="22"/>
    </row>
    <row r="299" spans="1:1" ht="12.75" x14ac:dyDescent="0.2">
      <c r="A299" s="22"/>
    </row>
    <row r="300" spans="1:1" ht="12.75" x14ac:dyDescent="0.2">
      <c r="A300" s="22"/>
    </row>
    <row r="301" spans="1:1" ht="12.75" x14ac:dyDescent="0.2">
      <c r="A301" s="22"/>
    </row>
    <row r="302" spans="1:1" ht="12.75" x14ac:dyDescent="0.2">
      <c r="A302" s="22"/>
    </row>
    <row r="303" spans="1:1" ht="12.75" x14ac:dyDescent="0.2">
      <c r="A303" s="22"/>
    </row>
    <row r="304" spans="1:1" ht="12.75" x14ac:dyDescent="0.2">
      <c r="A304" s="22"/>
    </row>
    <row r="305" spans="1:1" ht="12.75" x14ac:dyDescent="0.2">
      <c r="A305" s="22"/>
    </row>
    <row r="306" spans="1:1" ht="12.75" x14ac:dyDescent="0.2">
      <c r="A306" s="22"/>
    </row>
    <row r="307" spans="1:1" ht="12.75" x14ac:dyDescent="0.2">
      <c r="A307" s="22"/>
    </row>
    <row r="308" spans="1:1" ht="12.75" x14ac:dyDescent="0.2">
      <c r="A308" s="22"/>
    </row>
    <row r="309" spans="1:1" ht="12.75" x14ac:dyDescent="0.2">
      <c r="A309" s="22"/>
    </row>
    <row r="310" spans="1:1" ht="12.75" x14ac:dyDescent="0.2">
      <c r="A310" s="22"/>
    </row>
    <row r="311" spans="1:1" ht="12.75" x14ac:dyDescent="0.2">
      <c r="A311" s="22"/>
    </row>
    <row r="312" spans="1:1" ht="12.75" x14ac:dyDescent="0.2">
      <c r="A312" s="22"/>
    </row>
    <row r="313" spans="1:1" ht="12.75" x14ac:dyDescent="0.2">
      <c r="A313" s="22"/>
    </row>
    <row r="314" spans="1:1" ht="12.75" x14ac:dyDescent="0.2">
      <c r="A314" s="22"/>
    </row>
    <row r="315" spans="1:1" ht="12.75" x14ac:dyDescent="0.2">
      <c r="A315" s="22"/>
    </row>
    <row r="316" spans="1:1" ht="12.75" x14ac:dyDescent="0.2">
      <c r="A316" s="22"/>
    </row>
    <row r="317" spans="1:1" ht="12.75" x14ac:dyDescent="0.2">
      <c r="A317" s="22"/>
    </row>
    <row r="318" spans="1:1" ht="12.75" x14ac:dyDescent="0.2">
      <c r="A318" s="22"/>
    </row>
    <row r="319" spans="1:1" ht="12.75" x14ac:dyDescent="0.2">
      <c r="A319" s="22"/>
    </row>
    <row r="320" spans="1:1" ht="12.75" x14ac:dyDescent="0.2">
      <c r="A320" s="22"/>
    </row>
    <row r="321" spans="1:1" ht="12.75" x14ac:dyDescent="0.2">
      <c r="A321" s="22"/>
    </row>
    <row r="322" spans="1:1" ht="12.75" x14ac:dyDescent="0.2">
      <c r="A322" s="22"/>
    </row>
    <row r="323" spans="1:1" ht="12.75" x14ac:dyDescent="0.2">
      <c r="A323" s="22"/>
    </row>
    <row r="324" spans="1:1" ht="12.75" x14ac:dyDescent="0.2">
      <c r="A324" s="22"/>
    </row>
    <row r="325" spans="1:1" ht="12.75" x14ac:dyDescent="0.2">
      <c r="A325" s="22"/>
    </row>
    <row r="326" spans="1:1" ht="12.75" x14ac:dyDescent="0.2">
      <c r="A326" s="22"/>
    </row>
    <row r="327" spans="1:1" ht="12.75" x14ac:dyDescent="0.2">
      <c r="A327" s="22"/>
    </row>
    <row r="328" spans="1:1" ht="12.75" x14ac:dyDescent="0.2">
      <c r="A328" s="22"/>
    </row>
    <row r="329" spans="1:1" ht="12.75" x14ac:dyDescent="0.2">
      <c r="A329" s="22"/>
    </row>
    <row r="330" spans="1:1" ht="12.75" x14ac:dyDescent="0.2">
      <c r="A330" s="22"/>
    </row>
    <row r="331" spans="1:1" ht="12.75" x14ac:dyDescent="0.2">
      <c r="A331" s="22"/>
    </row>
    <row r="332" spans="1:1" ht="12.75" x14ac:dyDescent="0.2">
      <c r="A332" s="22"/>
    </row>
    <row r="333" spans="1:1" ht="12.75" x14ac:dyDescent="0.2">
      <c r="A333" s="22"/>
    </row>
    <row r="334" spans="1:1" ht="12.75" x14ac:dyDescent="0.2">
      <c r="A334" s="22"/>
    </row>
    <row r="335" spans="1:1" ht="12.75" x14ac:dyDescent="0.2">
      <c r="A335" s="22"/>
    </row>
    <row r="336" spans="1:1" ht="12.75" x14ac:dyDescent="0.2">
      <c r="A336" s="22"/>
    </row>
    <row r="337" spans="1:1" ht="12.75" x14ac:dyDescent="0.2">
      <c r="A337" s="22"/>
    </row>
    <row r="338" spans="1:1" ht="12.75" x14ac:dyDescent="0.2">
      <c r="A338" s="22"/>
    </row>
    <row r="339" spans="1:1" ht="12.75" x14ac:dyDescent="0.2">
      <c r="A339" s="22"/>
    </row>
    <row r="340" spans="1:1" ht="12.75" x14ac:dyDescent="0.2">
      <c r="A340" s="22"/>
    </row>
    <row r="341" spans="1:1" ht="12.75" x14ac:dyDescent="0.2">
      <c r="A341" s="22"/>
    </row>
    <row r="342" spans="1:1" ht="12.75" x14ac:dyDescent="0.2">
      <c r="A342" s="22"/>
    </row>
    <row r="343" spans="1:1" ht="12.75" x14ac:dyDescent="0.2">
      <c r="A343" s="22"/>
    </row>
    <row r="344" spans="1:1" ht="12.75" x14ac:dyDescent="0.2">
      <c r="A344" s="22"/>
    </row>
    <row r="345" spans="1:1" ht="12.75" x14ac:dyDescent="0.2">
      <c r="A345" s="22"/>
    </row>
    <row r="346" spans="1:1" ht="12.75" x14ac:dyDescent="0.2">
      <c r="A346" s="22"/>
    </row>
    <row r="347" spans="1:1" ht="12.75" x14ac:dyDescent="0.2">
      <c r="A347" s="22"/>
    </row>
    <row r="348" spans="1:1" ht="12.75" x14ac:dyDescent="0.2">
      <c r="A348" s="22"/>
    </row>
    <row r="349" spans="1:1" ht="12.75" x14ac:dyDescent="0.2">
      <c r="A349" s="22"/>
    </row>
    <row r="350" spans="1:1" ht="12.75" x14ac:dyDescent="0.2">
      <c r="A350" s="22"/>
    </row>
    <row r="351" spans="1:1" ht="12.75" x14ac:dyDescent="0.2">
      <c r="A351" s="22"/>
    </row>
    <row r="352" spans="1:1" ht="12.75" x14ac:dyDescent="0.2">
      <c r="A352" s="22"/>
    </row>
    <row r="353" spans="1:1" ht="12.75" x14ac:dyDescent="0.2">
      <c r="A353" s="22"/>
    </row>
    <row r="354" spans="1:1" ht="12.75" x14ac:dyDescent="0.2">
      <c r="A354" s="22"/>
    </row>
    <row r="355" spans="1:1" ht="12.75" x14ac:dyDescent="0.2">
      <c r="A355" s="22"/>
    </row>
    <row r="356" spans="1:1" ht="12.75" x14ac:dyDescent="0.2">
      <c r="A356" s="22"/>
    </row>
    <row r="357" spans="1:1" ht="12.75" x14ac:dyDescent="0.2">
      <c r="A357" s="22"/>
    </row>
    <row r="358" spans="1:1" ht="12.75" x14ac:dyDescent="0.2">
      <c r="A358" s="22"/>
    </row>
    <row r="359" spans="1:1" ht="12.75" x14ac:dyDescent="0.2">
      <c r="A359" s="22"/>
    </row>
    <row r="360" spans="1:1" ht="12.75" x14ac:dyDescent="0.2">
      <c r="A360" s="22"/>
    </row>
    <row r="361" spans="1:1" ht="12.75" x14ac:dyDescent="0.2">
      <c r="A361" s="22"/>
    </row>
    <row r="362" spans="1:1" ht="12.75" x14ac:dyDescent="0.2">
      <c r="A362" s="22"/>
    </row>
    <row r="363" spans="1:1" ht="12.75" x14ac:dyDescent="0.2">
      <c r="A363" s="22"/>
    </row>
    <row r="364" spans="1:1" ht="12.75" x14ac:dyDescent="0.2">
      <c r="A364" s="22"/>
    </row>
    <row r="365" spans="1:1" ht="12.75" x14ac:dyDescent="0.2">
      <c r="A365" s="22"/>
    </row>
    <row r="366" spans="1:1" ht="12.75" x14ac:dyDescent="0.2">
      <c r="A366" s="22"/>
    </row>
    <row r="367" spans="1:1" ht="12.75" x14ac:dyDescent="0.2">
      <c r="A367" s="22"/>
    </row>
    <row r="368" spans="1:1" ht="12.75" x14ac:dyDescent="0.2">
      <c r="A368" s="22"/>
    </row>
    <row r="369" spans="1:1" ht="12.75" x14ac:dyDescent="0.2">
      <c r="A369" s="22"/>
    </row>
    <row r="370" spans="1:1" ht="12.75" x14ac:dyDescent="0.2">
      <c r="A370" s="22"/>
    </row>
    <row r="371" spans="1:1" ht="12.75" x14ac:dyDescent="0.2">
      <c r="A371" s="22"/>
    </row>
    <row r="372" spans="1:1" ht="12.75" x14ac:dyDescent="0.2">
      <c r="A372" s="22"/>
    </row>
    <row r="373" spans="1:1" ht="12.75" x14ac:dyDescent="0.2">
      <c r="A373" s="22"/>
    </row>
    <row r="374" spans="1:1" ht="12.75" x14ac:dyDescent="0.2">
      <c r="A374" s="22"/>
    </row>
    <row r="375" spans="1:1" ht="12.75" x14ac:dyDescent="0.2">
      <c r="A375" s="22"/>
    </row>
    <row r="376" spans="1:1" ht="12.75" x14ac:dyDescent="0.2">
      <c r="A376" s="22"/>
    </row>
    <row r="377" spans="1:1" ht="12.75" x14ac:dyDescent="0.2">
      <c r="A377" s="22"/>
    </row>
    <row r="378" spans="1:1" ht="12.75" x14ac:dyDescent="0.2">
      <c r="A378" s="22"/>
    </row>
    <row r="379" spans="1:1" ht="12.75" x14ac:dyDescent="0.2">
      <c r="A379" s="22"/>
    </row>
    <row r="380" spans="1:1" ht="12.75" x14ac:dyDescent="0.2">
      <c r="A380" s="22"/>
    </row>
    <row r="381" spans="1:1" ht="12.75" x14ac:dyDescent="0.2">
      <c r="A381" s="22"/>
    </row>
    <row r="382" spans="1:1" ht="12.75" x14ac:dyDescent="0.2">
      <c r="A382" s="22"/>
    </row>
    <row r="383" spans="1:1" ht="12.75" x14ac:dyDescent="0.2">
      <c r="A383" s="22"/>
    </row>
    <row r="384" spans="1:1" ht="12.75" x14ac:dyDescent="0.2">
      <c r="A384" s="22"/>
    </row>
    <row r="385" spans="1:1" ht="12.75" x14ac:dyDescent="0.2">
      <c r="A385" s="22"/>
    </row>
    <row r="386" spans="1:1" ht="12.75" x14ac:dyDescent="0.2">
      <c r="A386" s="22"/>
    </row>
    <row r="387" spans="1:1" ht="12.75" x14ac:dyDescent="0.2">
      <c r="A387" s="22"/>
    </row>
    <row r="388" spans="1:1" ht="12.75" x14ac:dyDescent="0.2">
      <c r="A388" s="22"/>
    </row>
    <row r="389" spans="1:1" ht="12.75" x14ac:dyDescent="0.2">
      <c r="A389" s="22"/>
    </row>
    <row r="390" spans="1:1" ht="12.75" x14ac:dyDescent="0.2">
      <c r="A390" s="22"/>
    </row>
    <row r="391" spans="1:1" ht="12.75" x14ac:dyDescent="0.2">
      <c r="A391" s="22"/>
    </row>
    <row r="392" spans="1:1" ht="12.75" x14ac:dyDescent="0.2">
      <c r="A392" s="22"/>
    </row>
    <row r="393" spans="1:1" ht="12.75" x14ac:dyDescent="0.2">
      <c r="A393" s="22"/>
    </row>
    <row r="394" spans="1:1" ht="12.75" x14ac:dyDescent="0.2">
      <c r="A394" s="22"/>
    </row>
    <row r="395" spans="1:1" ht="12.75" x14ac:dyDescent="0.2">
      <c r="A395" s="22"/>
    </row>
    <row r="396" spans="1:1" ht="12.75" x14ac:dyDescent="0.2">
      <c r="A396" s="22"/>
    </row>
    <row r="397" spans="1:1" ht="12.75" x14ac:dyDescent="0.2">
      <c r="A397" s="22"/>
    </row>
    <row r="398" spans="1:1" ht="12.75" x14ac:dyDescent="0.2">
      <c r="A398" s="22"/>
    </row>
    <row r="399" spans="1:1" ht="12.75" x14ac:dyDescent="0.2">
      <c r="A399" s="22"/>
    </row>
    <row r="400" spans="1:1" ht="12.75" x14ac:dyDescent="0.2">
      <c r="A400" s="22"/>
    </row>
    <row r="401" spans="1:1" ht="12.75" x14ac:dyDescent="0.2">
      <c r="A401" s="22"/>
    </row>
    <row r="402" spans="1:1" ht="12.75" x14ac:dyDescent="0.2">
      <c r="A402" s="22"/>
    </row>
    <row r="403" spans="1:1" ht="12.75" x14ac:dyDescent="0.2">
      <c r="A403" s="22"/>
    </row>
    <row r="404" spans="1:1" ht="12.75" x14ac:dyDescent="0.2">
      <c r="A404" s="22"/>
    </row>
    <row r="405" spans="1:1" ht="12.75" x14ac:dyDescent="0.2">
      <c r="A405" s="22"/>
    </row>
    <row r="406" spans="1:1" ht="12.75" x14ac:dyDescent="0.2">
      <c r="A406" s="22"/>
    </row>
    <row r="407" spans="1:1" ht="12.75" x14ac:dyDescent="0.2">
      <c r="A407" s="22"/>
    </row>
    <row r="408" spans="1:1" ht="12.75" x14ac:dyDescent="0.2">
      <c r="A408" s="22"/>
    </row>
    <row r="409" spans="1:1" ht="12.75" x14ac:dyDescent="0.2">
      <c r="A409" s="22"/>
    </row>
    <row r="410" spans="1:1" ht="12.75" x14ac:dyDescent="0.2">
      <c r="A410" s="22"/>
    </row>
  </sheetData>
  <sheetProtection selectLockedCells="1" selectUnlockedCells="1"/>
  <mergeCells count="15">
    <mergeCell ref="P4:W4"/>
    <mergeCell ref="X4:X5"/>
    <mergeCell ref="Y4:Y5"/>
    <mergeCell ref="Z4:Z5"/>
    <mergeCell ref="A5:B5"/>
    <mergeCell ref="E4:O4"/>
    <mergeCell ref="A25:Z25"/>
    <mergeCell ref="C26:Z26"/>
    <mergeCell ref="A43:B43"/>
    <mergeCell ref="A6:B6"/>
    <mergeCell ref="C6:Z6"/>
    <mergeCell ref="C7:Z7"/>
    <mergeCell ref="A24:B24"/>
    <mergeCell ref="A42:D42"/>
    <mergeCell ref="A23:D23"/>
  </mergeCells>
  <phoneticPr fontId="28" type="noConversion"/>
  <printOptions horizontalCentered="1"/>
  <pageMargins left="0.19685039370078741" right="0.19685039370078741" top="0.19685039370078741" bottom="0.19685039370078741" header="0" footer="0"/>
  <pageSetup paperSize="9" scale="47"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B00-000000000000}">
          <x14:formula1>
            <xm:f>'Drop-Down'!$J$2:$J$251</xm:f>
          </x14:formula1>
          <xm:sqref>C8:C22 C27:C41</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7"/>
  <dimension ref="A1:AA162"/>
  <sheetViews>
    <sheetView showGridLines="0" view="pageBreakPreview" topLeftCell="F3" zoomScaleNormal="90" zoomScaleSheetLayoutView="100" workbookViewId="0">
      <selection activeCell="T401" sqref="D401:T401"/>
    </sheetView>
  </sheetViews>
  <sheetFormatPr defaultColWidth="9.28515625" defaultRowHeight="11.25" x14ac:dyDescent="0.2"/>
  <cols>
    <col min="1" max="1" width="20.5703125" style="215" customWidth="1"/>
    <col min="2" max="2" width="31.85546875" style="133" customWidth="1"/>
    <col min="3" max="3" width="19.140625" style="133" customWidth="1"/>
    <col min="4" max="4" width="8.85546875" style="133" customWidth="1"/>
    <col min="5" max="5" width="14.5703125" style="133" customWidth="1"/>
    <col min="6" max="6" width="11.28515625" style="133" customWidth="1"/>
    <col min="7" max="7" width="12.28515625" style="133" customWidth="1"/>
    <col min="8" max="8" width="12.7109375" style="133" customWidth="1"/>
    <col min="9" max="10" width="11.42578125" style="133" bestFit="1" customWidth="1"/>
    <col min="11" max="11" width="11.7109375" style="133" customWidth="1"/>
    <col min="12" max="12" width="11.42578125" style="133" bestFit="1" customWidth="1"/>
    <col min="13" max="13" width="12.85546875" style="133" customWidth="1"/>
    <col min="14" max="17" width="11.42578125" style="133" bestFit="1" customWidth="1"/>
    <col min="18" max="18" width="11.85546875" style="133" customWidth="1"/>
    <col min="19" max="20" width="11.42578125" style="133" bestFit="1" customWidth="1"/>
    <col min="21" max="21" width="14" style="133" customWidth="1"/>
    <col min="22" max="24" width="11.42578125" style="133" bestFit="1" customWidth="1"/>
    <col min="25" max="25" width="11.28515625" style="133" customWidth="1"/>
    <col min="26" max="26" width="21.140625" style="133" bestFit="1" customWidth="1"/>
    <col min="27" max="27" width="16.7109375" style="133" bestFit="1" customWidth="1"/>
    <col min="28" max="35" width="9.28515625" style="133"/>
    <col min="36" max="36" width="9.28515625" style="133" customWidth="1"/>
    <col min="37" max="16384" width="9.28515625" style="133"/>
  </cols>
  <sheetData>
    <row r="1" spans="1:27" hidden="1" x14ac:dyDescent="0.2"/>
    <row r="2" spans="1:27" hidden="1" x14ac:dyDescent="0.2"/>
    <row r="3" spans="1:27" x14ac:dyDescent="0.2">
      <c r="A3" s="592" t="s">
        <v>1133</v>
      </c>
      <c r="B3" s="592"/>
      <c r="C3" s="129"/>
      <c r="D3" s="130"/>
      <c r="E3" s="130"/>
      <c r="F3" s="130"/>
      <c r="G3" s="130"/>
      <c r="H3" s="130"/>
      <c r="I3" s="130"/>
      <c r="J3" s="130"/>
      <c r="K3" s="130"/>
      <c r="L3" s="130"/>
      <c r="M3" s="130"/>
      <c r="N3" s="130"/>
      <c r="O3" s="130"/>
      <c r="P3" s="130"/>
      <c r="Q3" s="130"/>
      <c r="R3" s="130"/>
      <c r="S3" s="130"/>
      <c r="T3" s="130"/>
      <c r="U3" s="130"/>
      <c r="V3" s="130"/>
      <c r="W3" s="130"/>
      <c r="X3" s="130"/>
      <c r="Y3" s="130"/>
      <c r="Z3" s="130"/>
      <c r="AA3" s="130"/>
    </row>
    <row r="4" spans="1:27" ht="12" thickBot="1" x14ac:dyDescent="0.25">
      <c r="A4" s="617"/>
      <c r="B4" s="617"/>
      <c r="C4" s="617"/>
      <c r="D4" s="617"/>
      <c r="E4" s="617"/>
      <c r="F4" s="617"/>
      <c r="G4" s="617"/>
      <c r="H4" s="617"/>
      <c r="I4" s="617"/>
      <c r="J4" s="617"/>
      <c r="K4" s="617"/>
      <c r="L4" s="617"/>
      <c r="M4" s="617"/>
      <c r="N4" s="617"/>
      <c r="O4" s="617"/>
      <c r="P4" s="617"/>
      <c r="Q4" s="617"/>
      <c r="R4" s="617"/>
      <c r="S4" s="617"/>
      <c r="T4" s="617"/>
      <c r="U4" s="617"/>
      <c r="V4" s="617"/>
      <c r="W4" s="617"/>
      <c r="X4" s="617"/>
      <c r="Y4" s="617"/>
      <c r="Z4" s="617"/>
      <c r="AA4" s="617" t="s">
        <v>741</v>
      </c>
    </row>
    <row r="5" spans="1:27" ht="13.15" customHeight="1" thickTop="1" x14ac:dyDescent="0.2">
      <c r="A5" s="616"/>
      <c r="B5" s="616"/>
      <c r="C5" s="616"/>
      <c r="D5" s="1131" t="s">
        <v>742</v>
      </c>
      <c r="E5" s="1131"/>
      <c r="F5" s="1131"/>
      <c r="G5" s="1131"/>
      <c r="H5" s="1131"/>
      <c r="I5" s="1131"/>
      <c r="J5" s="1131"/>
      <c r="K5" s="1131"/>
      <c r="L5" s="1131"/>
      <c r="M5" s="1131"/>
      <c r="N5" s="1131"/>
      <c r="O5" s="1131"/>
      <c r="P5" s="1131" t="s">
        <v>763</v>
      </c>
      <c r="Q5" s="1131"/>
      <c r="R5" s="1131"/>
      <c r="S5" s="1131"/>
      <c r="T5" s="1131"/>
      <c r="U5" s="1131"/>
      <c r="V5" s="1131"/>
      <c r="W5" s="1131"/>
      <c r="X5" s="1131"/>
      <c r="Y5" s="1131" t="s">
        <v>1080</v>
      </c>
      <c r="Z5" s="1131" t="s">
        <v>1081</v>
      </c>
      <c r="AA5" s="1131" t="s">
        <v>1082</v>
      </c>
    </row>
    <row r="6" spans="1:27" ht="72" x14ac:dyDescent="0.2">
      <c r="A6" s="1013" t="s">
        <v>1134</v>
      </c>
      <c r="B6" s="1013" t="s">
        <v>1135</v>
      </c>
      <c r="C6" s="1013" t="s">
        <v>1136</v>
      </c>
      <c r="D6" s="1013" t="s">
        <v>190</v>
      </c>
      <c r="E6" s="1013" t="s">
        <v>1069</v>
      </c>
      <c r="F6" s="1013" t="s">
        <v>1111</v>
      </c>
      <c r="G6" s="1013" t="s">
        <v>1120</v>
      </c>
      <c r="H6" s="1013" t="s">
        <v>239</v>
      </c>
      <c r="I6" s="1013" t="s">
        <v>1121</v>
      </c>
      <c r="J6" s="1013" t="s">
        <v>1112</v>
      </c>
      <c r="K6" s="1013" t="s">
        <v>1081</v>
      </c>
      <c r="L6" s="1013" t="s">
        <v>788</v>
      </c>
      <c r="M6" s="1013" t="s">
        <v>247</v>
      </c>
      <c r="N6" s="1013" t="s">
        <v>271</v>
      </c>
      <c r="O6" s="1013" t="s">
        <v>280</v>
      </c>
      <c r="P6" s="1013" t="s">
        <v>1137</v>
      </c>
      <c r="Q6" s="1013" t="s">
        <v>1114</v>
      </c>
      <c r="R6" s="1013" t="s">
        <v>1115</v>
      </c>
      <c r="S6" s="1013" t="s">
        <v>1120</v>
      </c>
      <c r="T6" s="1013" t="s">
        <v>302</v>
      </c>
      <c r="U6" s="1013" t="s">
        <v>1116</v>
      </c>
      <c r="V6" s="1013" t="s">
        <v>745</v>
      </c>
      <c r="W6" s="1013" t="s">
        <v>314</v>
      </c>
      <c r="X6" s="1013" t="s">
        <v>323</v>
      </c>
      <c r="Y6" s="1195"/>
      <c r="Z6" s="1195"/>
      <c r="AA6" s="1195"/>
    </row>
    <row r="7" spans="1:27" ht="12" x14ac:dyDescent="0.2">
      <c r="A7" s="1212" t="s">
        <v>868</v>
      </c>
      <c r="B7" s="1212" t="s">
        <v>868</v>
      </c>
      <c r="C7" s="221"/>
      <c r="D7" s="868">
        <f t="shared" ref="D7:AA7" si="0">SUM(D9:D12)</f>
        <v>0</v>
      </c>
      <c r="E7" s="868">
        <f t="shared" si="0"/>
        <v>0</v>
      </c>
      <c r="F7" s="868">
        <f t="shared" si="0"/>
        <v>0</v>
      </c>
      <c r="G7" s="868">
        <f t="shared" si="0"/>
        <v>0</v>
      </c>
      <c r="H7" s="868">
        <f t="shared" si="0"/>
        <v>0</v>
      </c>
      <c r="I7" s="868">
        <f t="shared" si="0"/>
        <v>0</v>
      </c>
      <c r="J7" s="868">
        <f t="shared" si="0"/>
        <v>0</v>
      </c>
      <c r="K7" s="868">
        <f t="shared" si="0"/>
        <v>0</v>
      </c>
      <c r="L7" s="868">
        <f t="shared" si="0"/>
        <v>0</v>
      </c>
      <c r="M7" s="868">
        <f t="shared" si="0"/>
        <v>0</v>
      </c>
      <c r="N7" s="868">
        <f t="shared" si="0"/>
        <v>0</v>
      </c>
      <c r="O7" s="868">
        <f t="shared" si="0"/>
        <v>0</v>
      </c>
      <c r="P7" s="868">
        <f t="shared" si="0"/>
        <v>0</v>
      </c>
      <c r="Q7" s="868">
        <f t="shared" si="0"/>
        <v>0</v>
      </c>
      <c r="R7" s="868">
        <f t="shared" si="0"/>
        <v>0</v>
      </c>
      <c r="S7" s="868">
        <f t="shared" si="0"/>
        <v>0</v>
      </c>
      <c r="T7" s="868">
        <f t="shared" si="0"/>
        <v>0</v>
      </c>
      <c r="U7" s="868">
        <f t="shared" si="0"/>
        <v>0</v>
      </c>
      <c r="V7" s="868">
        <f t="shared" si="0"/>
        <v>0</v>
      </c>
      <c r="W7" s="868">
        <f t="shared" si="0"/>
        <v>0</v>
      </c>
      <c r="X7" s="868">
        <f t="shared" si="0"/>
        <v>0</v>
      </c>
      <c r="Y7" s="868">
        <f t="shared" si="0"/>
        <v>0</v>
      </c>
      <c r="Z7" s="868">
        <f t="shared" si="0"/>
        <v>0</v>
      </c>
      <c r="AA7" s="868">
        <f t="shared" si="0"/>
        <v>0</v>
      </c>
    </row>
    <row r="8" spans="1:27" ht="12.75" customHeight="1" x14ac:dyDescent="0.2">
      <c r="A8" s="1213" t="s">
        <v>1138</v>
      </c>
      <c r="B8" s="1214"/>
      <c r="C8" s="222"/>
      <c r="D8" s="869"/>
      <c r="E8" s="869"/>
      <c r="F8" s="869"/>
      <c r="G8" s="869"/>
      <c r="H8" s="869"/>
      <c r="I8" s="869"/>
      <c r="J8" s="869"/>
      <c r="K8" s="869"/>
      <c r="L8" s="869"/>
      <c r="M8" s="869"/>
      <c r="N8" s="869"/>
      <c r="O8" s="870"/>
      <c r="P8" s="869"/>
      <c r="Q8" s="869"/>
      <c r="R8" s="869"/>
      <c r="S8" s="869"/>
      <c r="T8" s="869"/>
      <c r="U8" s="869"/>
      <c r="V8" s="869"/>
      <c r="W8" s="869"/>
      <c r="X8" s="871"/>
      <c r="Y8" s="869"/>
      <c r="Z8" s="869"/>
      <c r="AA8" s="869"/>
    </row>
    <row r="9" spans="1:27" ht="10.15" customHeight="1" x14ac:dyDescent="0.2">
      <c r="A9" s="325"/>
      <c r="B9" s="325"/>
      <c r="C9" s="772"/>
      <c r="D9" s="871"/>
      <c r="E9" s="871"/>
      <c r="F9" s="871"/>
      <c r="G9" s="871"/>
      <c r="H9" s="871"/>
      <c r="I9" s="871"/>
      <c r="J9" s="871"/>
      <c r="K9" s="871"/>
      <c r="L9" s="871"/>
      <c r="M9" s="871"/>
      <c r="N9" s="871"/>
      <c r="O9" s="872">
        <f>SUM(D9:F9,H9:J9,L9:N9)</f>
        <v>0</v>
      </c>
      <c r="P9" s="871"/>
      <c r="Q9" s="871"/>
      <c r="R9" s="871"/>
      <c r="S9" s="871"/>
      <c r="T9" s="871"/>
      <c r="U9" s="871"/>
      <c r="V9" s="871"/>
      <c r="W9" s="871"/>
      <c r="X9" s="873">
        <f>SUM(P9:R9,T9:W9)</f>
        <v>0</v>
      </c>
      <c r="Y9" s="871"/>
      <c r="Z9" s="871"/>
      <c r="AA9" s="871"/>
    </row>
    <row r="10" spans="1:27" ht="10.15" customHeight="1" x14ac:dyDescent="0.2">
      <c r="A10" s="325"/>
      <c r="B10" s="325"/>
      <c r="C10" s="772"/>
      <c r="D10" s="871"/>
      <c r="E10" s="871"/>
      <c r="F10" s="871"/>
      <c r="G10" s="871"/>
      <c r="H10" s="871"/>
      <c r="I10" s="871"/>
      <c r="J10" s="871"/>
      <c r="K10" s="871"/>
      <c r="L10" s="871"/>
      <c r="M10" s="871"/>
      <c r="N10" s="871"/>
      <c r="O10" s="872">
        <f>SUM(D10:F10,H10:J10,L10:N10)</f>
        <v>0</v>
      </c>
      <c r="P10" s="871"/>
      <c r="Q10" s="871"/>
      <c r="R10" s="871"/>
      <c r="S10" s="871"/>
      <c r="T10" s="871"/>
      <c r="U10" s="871"/>
      <c r="V10" s="871"/>
      <c r="W10" s="871"/>
      <c r="X10" s="873">
        <f>SUM(P10:R10,T10:W10)</f>
        <v>0</v>
      </c>
      <c r="Y10" s="871"/>
      <c r="Z10" s="871"/>
      <c r="AA10" s="871"/>
    </row>
    <row r="11" spans="1:27" ht="10.15" customHeight="1" x14ac:dyDescent="0.2">
      <c r="A11" s="325"/>
      <c r="B11" s="325"/>
      <c r="C11" s="772"/>
      <c r="D11" s="871"/>
      <c r="E11" s="871"/>
      <c r="F11" s="871"/>
      <c r="G11" s="871"/>
      <c r="H11" s="871"/>
      <c r="I11" s="871"/>
      <c r="J11" s="871"/>
      <c r="K11" s="871"/>
      <c r="L11" s="871"/>
      <c r="M11" s="871"/>
      <c r="N11" s="871"/>
      <c r="O11" s="872">
        <f>SUM(D11:F11,H11:J11,L11:N11)</f>
        <v>0</v>
      </c>
      <c r="P11" s="871"/>
      <c r="Q11" s="871"/>
      <c r="R11" s="871"/>
      <c r="S11" s="871"/>
      <c r="T11" s="871"/>
      <c r="U11" s="871"/>
      <c r="V11" s="871"/>
      <c r="W11" s="871"/>
      <c r="X11" s="873">
        <f t="shared" ref="X11:X12" si="1">SUM(P11:R11,T11:W11)</f>
        <v>0</v>
      </c>
      <c r="Y11" s="871"/>
      <c r="Z11" s="871"/>
      <c r="AA11" s="871"/>
    </row>
    <row r="12" spans="1:27" ht="10.15" customHeight="1" x14ac:dyDescent="0.2">
      <c r="A12" s="325"/>
      <c r="B12" s="325"/>
      <c r="C12" s="772"/>
      <c r="D12" s="871"/>
      <c r="E12" s="871"/>
      <c r="F12" s="871"/>
      <c r="G12" s="871"/>
      <c r="H12" s="871"/>
      <c r="I12" s="871"/>
      <c r="J12" s="871"/>
      <c r="K12" s="871"/>
      <c r="L12" s="871"/>
      <c r="M12" s="871"/>
      <c r="N12" s="871"/>
      <c r="O12" s="872">
        <f>SUM(D12:F12,H12:J12,L12:N12)</f>
        <v>0</v>
      </c>
      <c r="P12" s="871"/>
      <c r="Q12" s="871"/>
      <c r="R12" s="871"/>
      <c r="S12" s="871"/>
      <c r="T12" s="871"/>
      <c r="U12" s="871"/>
      <c r="V12" s="871"/>
      <c r="W12" s="871"/>
      <c r="X12" s="873">
        <f t="shared" si="1"/>
        <v>0</v>
      </c>
      <c r="Y12" s="871"/>
      <c r="Z12" s="871"/>
      <c r="AA12" s="871"/>
    </row>
    <row r="15" spans="1:27" x14ac:dyDescent="0.2">
      <c r="B15" s="448"/>
    </row>
    <row r="17" ht="9.75" customHeight="1" x14ac:dyDescent="0.2"/>
    <row r="157" spans="1:1" x14ac:dyDescent="0.2">
      <c r="A157" s="133"/>
    </row>
    <row r="158" spans="1:1" x14ac:dyDescent="0.2">
      <c r="A158" s="133"/>
    </row>
    <row r="159" spans="1:1" x14ac:dyDescent="0.2">
      <c r="A159" s="133"/>
    </row>
    <row r="160" spans="1:1" x14ac:dyDescent="0.2">
      <c r="A160" s="133"/>
    </row>
    <row r="161" spans="1:1" x14ac:dyDescent="0.2">
      <c r="A161" s="133"/>
    </row>
    <row r="162" spans="1:1" x14ac:dyDescent="0.2">
      <c r="A162" s="133"/>
    </row>
  </sheetData>
  <sheetProtection selectLockedCells="1" selectUnlockedCells="1"/>
  <mergeCells count="7">
    <mergeCell ref="AA5:AA6"/>
    <mergeCell ref="A7:B7"/>
    <mergeCell ref="A8:B8"/>
    <mergeCell ref="P5:X5"/>
    <mergeCell ref="Y5:Y6"/>
    <mergeCell ref="Z5:Z6"/>
    <mergeCell ref="D5:O5"/>
  </mergeCells>
  <phoneticPr fontId="28" type="noConversion"/>
  <printOptions horizontalCentered="1"/>
  <pageMargins left="0.19685039370078741" right="0.19685039370078741" top="0.19685039370078741" bottom="0.19685039370078741" header="0" footer="0"/>
  <pageSetup paperSize="9" scale="43" fitToWidth="2" orientation="landscape" r:id="rId1"/>
  <colBreaks count="1" manualBreakCount="1">
    <brk id="27"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C00-000000000000}">
          <x14:formula1>
            <xm:f>'Drop-Down'!$G$2:$G$7</xm:f>
          </x14:formula1>
          <xm:sqref>C9:C12</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111"/>
  <dimension ref="A1:AA150"/>
  <sheetViews>
    <sheetView showGridLines="0" view="pageBreakPreview" topLeftCell="A3" zoomScaleNormal="85" zoomScaleSheetLayoutView="100" workbookViewId="0">
      <selection activeCell="T401" sqref="D401:T401"/>
    </sheetView>
  </sheetViews>
  <sheetFormatPr defaultColWidth="9.28515625" defaultRowHeight="11.25" x14ac:dyDescent="0.2"/>
  <cols>
    <col min="1" max="1" width="40.42578125" style="133" bestFit="1" customWidth="1"/>
    <col min="2" max="2" width="18.28515625" style="133" bestFit="1" customWidth="1"/>
    <col min="3" max="3" width="13.85546875" style="133" customWidth="1"/>
    <col min="4" max="4" width="10.28515625" style="133" customWidth="1"/>
    <col min="5" max="5" width="12.28515625" style="133" customWidth="1"/>
    <col min="6" max="6" width="11.85546875" style="133" customWidth="1"/>
    <col min="7" max="7" width="12.7109375" style="133" customWidth="1"/>
    <col min="8" max="8" width="10.85546875" style="133" customWidth="1"/>
    <col min="9" max="9" width="12.140625" style="133" customWidth="1"/>
    <col min="10" max="10" width="11.5703125" style="133" customWidth="1"/>
    <col min="11" max="12" width="12.28515625" style="133" customWidth="1"/>
    <col min="13" max="13" width="8.140625" style="133" customWidth="1"/>
    <col min="14" max="14" width="9.5703125" style="133" customWidth="1"/>
    <col min="15" max="15" width="8.85546875" style="133" customWidth="1"/>
    <col min="16" max="16" width="12.140625" style="133" customWidth="1"/>
    <col min="17" max="17" width="11.7109375" style="133" customWidth="1"/>
    <col min="18" max="18" width="8.85546875" style="133" customWidth="1"/>
    <col min="19" max="19" width="12.28515625" style="133" customWidth="1"/>
    <col min="20" max="20" width="11" style="133" customWidth="1"/>
    <col min="21" max="21" width="9.7109375" style="133" customWidth="1"/>
    <col min="22" max="22" width="9.140625" style="133" customWidth="1"/>
    <col min="23" max="23" width="13.140625" style="133" customWidth="1"/>
    <col min="24" max="24" width="12" style="133" customWidth="1"/>
    <col min="25" max="25" width="18" style="133" bestFit="1" customWidth="1"/>
    <col min="26" max="31" width="9.28515625" style="133"/>
    <col min="32" max="34" width="9.28515625" style="133" customWidth="1"/>
    <col min="35" max="16384" width="9.28515625" style="133"/>
  </cols>
  <sheetData>
    <row r="1" spans="1:27" hidden="1" x14ac:dyDescent="0.2"/>
    <row r="2" spans="1:27" hidden="1" x14ac:dyDescent="0.2"/>
    <row r="3" spans="1:27" s="200" customFormat="1" ht="15.75" customHeight="1" x14ac:dyDescent="0.2">
      <c r="A3" s="592" t="s">
        <v>1139</v>
      </c>
      <c r="B3" s="592"/>
      <c r="C3" s="592"/>
      <c r="D3" s="592"/>
      <c r="E3" s="592"/>
      <c r="F3" s="592"/>
      <c r="G3" s="592"/>
      <c r="H3" s="592"/>
      <c r="I3" s="592"/>
      <c r="J3" s="592"/>
      <c r="K3" s="592"/>
      <c r="L3" s="592"/>
      <c r="M3" s="592"/>
      <c r="N3" s="592"/>
      <c r="O3" s="592"/>
      <c r="P3" s="592"/>
      <c r="Q3" s="592"/>
      <c r="R3" s="592"/>
      <c r="S3" s="592"/>
      <c r="T3" s="592"/>
      <c r="U3" s="592"/>
      <c r="V3" s="592"/>
      <c r="W3" s="592"/>
      <c r="X3" s="592"/>
      <c r="Y3" s="592"/>
    </row>
    <row r="4" spans="1:27" ht="12" thickBot="1" x14ac:dyDescent="0.25">
      <c r="A4" s="617"/>
      <c r="B4" s="617"/>
      <c r="C4" s="617"/>
      <c r="D4" s="617"/>
      <c r="E4" s="617"/>
      <c r="F4" s="617"/>
      <c r="G4" s="617"/>
      <c r="H4" s="617"/>
      <c r="I4" s="617"/>
      <c r="J4" s="617"/>
      <c r="K4" s="617"/>
      <c r="L4" s="617"/>
      <c r="M4" s="617"/>
      <c r="N4" s="617"/>
      <c r="O4" s="617"/>
      <c r="P4" s="617"/>
      <c r="Q4" s="617"/>
      <c r="R4" s="617"/>
      <c r="S4" s="617"/>
      <c r="T4" s="617"/>
      <c r="U4" s="617"/>
      <c r="V4" s="617"/>
      <c r="W4" s="617"/>
      <c r="X4" s="617"/>
      <c r="Y4" s="617" t="s">
        <v>741</v>
      </c>
    </row>
    <row r="5" spans="1:27" ht="13.15" customHeight="1" thickTop="1" x14ac:dyDescent="0.2">
      <c r="A5" s="1001"/>
      <c r="B5" s="1001"/>
      <c r="C5" s="1001"/>
      <c r="D5" s="1131" t="s">
        <v>17</v>
      </c>
      <c r="E5" s="1131"/>
      <c r="F5" s="1131"/>
      <c r="G5" s="1131"/>
      <c r="H5" s="1131"/>
      <c r="I5" s="1131"/>
      <c r="J5" s="1131"/>
      <c r="K5" s="1131"/>
      <c r="L5" s="1131"/>
      <c r="M5" s="1131"/>
      <c r="N5" s="1131"/>
      <c r="O5" s="1131" t="s">
        <v>763</v>
      </c>
      <c r="P5" s="1131"/>
      <c r="Q5" s="1131"/>
      <c r="R5" s="1131"/>
      <c r="S5" s="1131"/>
      <c r="T5" s="1131"/>
      <c r="U5" s="1131"/>
      <c r="V5" s="1131"/>
      <c r="W5" s="1131" t="s">
        <v>1080</v>
      </c>
      <c r="X5" s="1131" t="s">
        <v>1081</v>
      </c>
      <c r="Y5" s="1131" t="s">
        <v>1082</v>
      </c>
      <c r="AA5" s="448"/>
    </row>
    <row r="6" spans="1:27" ht="137.25" customHeight="1" x14ac:dyDescent="0.2">
      <c r="A6" s="1013" t="s">
        <v>1140</v>
      </c>
      <c r="B6" s="1013" t="s">
        <v>1136</v>
      </c>
      <c r="C6" s="1013" t="s">
        <v>1141</v>
      </c>
      <c r="D6" s="1013" t="s">
        <v>190</v>
      </c>
      <c r="E6" s="1013" t="s">
        <v>206</v>
      </c>
      <c r="F6" s="1013" t="s">
        <v>1111</v>
      </c>
      <c r="G6" s="1013" t="s">
        <v>239</v>
      </c>
      <c r="H6" s="1013" t="s">
        <v>1121</v>
      </c>
      <c r="I6" s="1013" t="s">
        <v>1112</v>
      </c>
      <c r="J6" s="1013" t="s">
        <v>1081</v>
      </c>
      <c r="K6" s="1013" t="s">
        <v>788</v>
      </c>
      <c r="L6" s="1013" t="s">
        <v>247</v>
      </c>
      <c r="M6" s="1013" t="s">
        <v>271</v>
      </c>
      <c r="N6" s="1013" t="s">
        <v>280</v>
      </c>
      <c r="O6" s="1013" t="s">
        <v>187</v>
      </c>
      <c r="P6" s="1013" t="s">
        <v>1114</v>
      </c>
      <c r="Q6" s="1013" t="s">
        <v>1115</v>
      </c>
      <c r="R6" s="1013" t="s">
        <v>302</v>
      </c>
      <c r="S6" s="1013" t="s">
        <v>1116</v>
      </c>
      <c r="T6" s="1013" t="s">
        <v>745</v>
      </c>
      <c r="U6" s="1013" t="s">
        <v>314</v>
      </c>
      <c r="V6" s="1013" t="s">
        <v>323</v>
      </c>
      <c r="W6" s="1195"/>
      <c r="X6" s="1195"/>
      <c r="Y6" s="1195"/>
    </row>
    <row r="7" spans="1:27" ht="12.75" customHeight="1" x14ac:dyDescent="0.2">
      <c r="A7" s="1215" t="s">
        <v>868</v>
      </c>
      <c r="B7" s="1216"/>
      <c r="C7" s="223"/>
      <c r="D7" s="867">
        <f t="shared" ref="D7:Y7" si="0">SUM(D9:D13)</f>
        <v>0</v>
      </c>
      <c r="E7" s="867">
        <f t="shared" si="0"/>
        <v>0</v>
      </c>
      <c r="F7" s="867">
        <f t="shared" si="0"/>
        <v>0</v>
      </c>
      <c r="G7" s="867">
        <f t="shared" si="0"/>
        <v>0</v>
      </c>
      <c r="H7" s="867">
        <f t="shared" si="0"/>
        <v>0</v>
      </c>
      <c r="I7" s="867">
        <f t="shared" si="0"/>
        <v>0</v>
      </c>
      <c r="J7" s="867">
        <f t="shared" si="0"/>
        <v>0</v>
      </c>
      <c r="K7" s="867">
        <f t="shared" si="0"/>
        <v>0</v>
      </c>
      <c r="L7" s="867">
        <f t="shared" si="0"/>
        <v>0</v>
      </c>
      <c r="M7" s="867">
        <f t="shared" si="0"/>
        <v>0</v>
      </c>
      <c r="N7" s="867">
        <f t="shared" si="0"/>
        <v>0</v>
      </c>
      <c r="O7" s="867">
        <f t="shared" si="0"/>
        <v>0</v>
      </c>
      <c r="P7" s="867">
        <f t="shared" si="0"/>
        <v>0</v>
      </c>
      <c r="Q7" s="867">
        <f t="shared" si="0"/>
        <v>0</v>
      </c>
      <c r="R7" s="867">
        <f t="shared" si="0"/>
        <v>0</v>
      </c>
      <c r="S7" s="867">
        <f t="shared" si="0"/>
        <v>0</v>
      </c>
      <c r="T7" s="867">
        <f t="shared" si="0"/>
        <v>0</v>
      </c>
      <c r="U7" s="867">
        <f t="shared" si="0"/>
        <v>0</v>
      </c>
      <c r="V7" s="867">
        <f t="shared" si="0"/>
        <v>0</v>
      </c>
      <c r="W7" s="867">
        <f t="shared" si="0"/>
        <v>0</v>
      </c>
      <c r="X7" s="867">
        <f t="shared" si="0"/>
        <v>0</v>
      </c>
      <c r="Y7" s="867">
        <f t="shared" si="0"/>
        <v>0</v>
      </c>
    </row>
    <row r="8" spans="1:27" ht="12.75" customHeight="1" x14ac:dyDescent="0.2">
      <c r="A8" s="1213" t="s">
        <v>1138</v>
      </c>
      <c r="B8" s="1214"/>
      <c r="C8" s="223"/>
      <c r="D8" s="874"/>
      <c r="E8" s="874"/>
      <c r="F8" s="874"/>
      <c r="G8" s="874"/>
      <c r="H8" s="874"/>
      <c r="I8" s="874"/>
      <c r="J8" s="874"/>
      <c r="K8" s="874"/>
      <c r="L8" s="874"/>
      <c r="M8" s="874"/>
      <c r="N8" s="799"/>
      <c r="O8" s="874"/>
      <c r="P8" s="874"/>
      <c r="Q8" s="874"/>
      <c r="R8" s="874"/>
      <c r="S8" s="874"/>
      <c r="T8" s="874"/>
      <c r="U8" s="874"/>
      <c r="V8" s="799"/>
      <c r="W8" s="874"/>
      <c r="X8" s="874"/>
      <c r="Y8" s="874"/>
    </row>
    <row r="9" spans="1:27" ht="12" x14ac:dyDescent="0.2">
      <c r="A9" s="39"/>
      <c r="B9" s="39"/>
      <c r="C9" s="39"/>
      <c r="D9" s="799"/>
      <c r="E9" s="799"/>
      <c r="F9" s="799"/>
      <c r="G9" s="799"/>
      <c r="H9" s="799"/>
      <c r="I9" s="799"/>
      <c r="J9" s="799"/>
      <c r="K9" s="799"/>
      <c r="L9" s="799"/>
      <c r="M9" s="799"/>
      <c r="N9" s="815">
        <f>SUM(D9:I9,K9:M9)</f>
        <v>0</v>
      </c>
      <c r="O9" s="799"/>
      <c r="P9" s="799"/>
      <c r="Q9" s="799"/>
      <c r="R9" s="799"/>
      <c r="S9" s="799"/>
      <c r="T9" s="799"/>
      <c r="U9" s="799"/>
      <c r="V9" s="815">
        <f>SUM(O9:U9)</f>
        <v>0</v>
      </c>
      <c r="W9" s="799"/>
      <c r="X9" s="799"/>
      <c r="Y9" s="799"/>
    </row>
    <row r="10" spans="1:27" ht="12" x14ac:dyDescent="0.2">
      <c r="A10" s="39"/>
      <c r="B10" s="39"/>
      <c r="C10" s="39"/>
      <c r="D10" s="799"/>
      <c r="E10" s="799"/>
      <c r="F10" s="799"/>
      <c r="G10" s="799"/>
      <c r="H10" s="799"/>
      <c r="I10" s="799"/>
      <c r="J10" s="799"/>
      <c r="K10" s="799"/>
      <c r="L10" s="799"/>
      <c r="M10" s="799"/>
      <c r="N10" s="815">
        <f>SUM(D10:I10,K10:M10)</f>
        <v>0</v>
      </c>
      <c r="O10" s="799"/>
      <c r="P10" s="799"/>
      <c r="Q10" s="799"/>
      <c r="R10" s="799"/>
      <c r="S10" s="799"/>
      <c r="T10" s="799"/>
      <c r="U10" s="799"/>
      <c r="V10" s="815">
        <f t="shared" ref="V10:V13" si="1">SUM(O10:U10)</f>
        <v>0</v>
      </c>
      <c r="W10" s="799"/>
      <c r="X10" s="799"/>
      <c r="Y10" s="799"/>
    </row>
    <row r="11" spans="1:27" ht="12" x14ac:dyDescent="0.2">
      <c r="A11" s="39"/>
      <c r="B11" s="39"/>
      <c r="C11" s="39"/>
      <c r="D11" s="799"/>
      <c r="E11" s="799"/>
      <c r="F11" s="799"/>
      <c r="G11" s="799"/>
      <c r="H11" s="799"/>
      <c r="I11" s="799"/>
      <c r="J11" s="799"/>
      <c r="K11" s="799"/>
      <c r="L11" s="799"/>
      <c r="M11" s="799"/>
      <c r="N11" s="815">
        <f t="shared" ref="N11:N13" si="2">SUM(D11:I11,K11:M11)</f>
        <v>0</v>
      </c>
      <c r="O11" s="799"/>
      <c r="P11" s="799"/>
      <c r="Q11" s="799"/>
      <c r="R11" s="799"/>
      <c r="S11" s="799"/>
      <c r="T11" s="799"/>
      <c r="U11" s="799"/>
      <c r="V11" s="815">
        <f t="shared" si="1"/>
        <v>0</v>
      </c>
      <c r="W11" s="799"/>
      <c r="X11" s="799"/>
      <c r="Y11" s="799"/>
    </row>
    <row r="12" spans="1:27" ht="12" x14ac:dyDescent="0.2">
      <c r="A12" s="39"/>
      <c r="B12" s="39"/>
      <c r="C12" s="39"/>
      <c r="D12" s="799"/>
      <c r="E12" s="799"/>
      <c r="F12" s="799"/>
      <c r="G12" s="799"/>
      <c r="H12" s="799"/>
      <c r="I12" s="799"/>
      <c r="J12" s="799"/>
      <c r="K12" s="799"/>
      <c r="L12" s="799"/>
      <c r="M12" s="799"/>
      <c r="N12" s="815">
        <f t="shared" si="2"/>
        <v>0</v>
      </c>
      <c r="O12" s="799"/>
      <c r="P12" s="799"/>
      <c r="Q12" s="799"/>
      <c r="R12" s="799"/>
      <c r="S12" s="799"/>
      <c r="T12" s="799"/>
      <c r="U12" s="799"/>
      <c r="V12" s="815">
        <f t="shared" si="1"/>
        <v>0</v>
      </c>
      <c r="W12" s="799"/>
      <c r="X12" s="799"/>
      <c r="Y12" s="799"/>
    </row>
    <row r="13" spans="1:27" ht="12" x14ac:dyDescent="0.2">
      <c r="A13" s="39"/>
      <c r="B13" s="39"/>
      <c r="C13" s="39"/>
      <c r="D13" s="799"/>
      <c r="E13" s="799"/>
      <c r="F13" s="799"/>
      <c r="G13" s="799"/>
      <c r="H13" s="799"/>
      <c r="I13" s="799"/>
      <c r="J13" s="799"/>
      <c r="K13" s="799"/>
      <c r="L13" s="799"/>
      <c r="M13" s="799"/>
      <c r="N13" s="815">
        <f t="shared" si="2"/>
        <v>0</v>
      </c>
      <c r="O13" s="799"/>
      <c r="P13" s="799"/>
      <c r="Q13" s="799"/>
      <c r="R13" s="799"/>
      <c r="S13" s="799"/>
      <c r="T13" s="799"/>
      <c r="U13" s="799"/>
      <c r="V13" s="815">
        <f t="shared" si="1"/>
        <v>0</v>
      </c>
      <c r="W13" s="799"/>
      <c r="X13" s="799"/>
      <c r="Y13" s="799"/>
    </row>
    <row r="144" spans="1:3" ht="12.75" x14ac:dyDescent="0.2">
      <c r="A144" s="22"/>
      <c r="B144" s="22"/>
      <c r="C144" s="22"/>
    </row>
    <row r="145" spans="1:3" ht="12.75" x14ac:dyDescent="0.2">
      <c r="A145" s="22"/>
      <c r="B145" s="22"/>
      <c r="C145" s="22"/>
    </row>
    <row r="146" spans="1:3" ht="12.75" x14ac:dyDescent="0.2">
      <c r="A146" s="22"/>
      <c r="B146" s="22"/>
      <c r="C146" s="22"/>
    </row>
    <row r="147" spans="1:3" ht="20.25" customHeight="1" x14ac:dyDescent="0.2">
      <c r="A147" s="22"/>
      <c r="B147" s="22"/>
      <c r="C147" s="22"/>
    </row>
    <row r="148" spans="1:3" ht="12" customHeight="1" x14ac:dyDescent="0.2">
      <c r="A148" s="22"/>
      <c r="B148" s="22"/>
      <c r="C148" s="22"/>
    </row>
    <row r="149" spans="1:3" ht="12.75" x14ac:dyDescent="0.2">
      <c r="A149" s="22"/>
      <c r="B149" s="22"/>
      <c r="C149" s="22"/>
    </row>
    <row r="150" spans="1:3" ht="12.75" x14ac:dyDescent="0.2">
      <c r="A150" s="22"/>
      <c r="B150" s="22"/>
      <c r="C150" s="22"/>
    </row>
  </sheetData>
  <sheetProtection selectLockedCells="1" selectUnlockedCells="1"/>
  <dataConsolidate/>
  <mergeCells count="7">
    <mergeCell ref="A8:B8"/>
    <mergeCell ref="Y5:Y6"/>
    <mergeCell ref="A7:B7"/>
    <mergeCell ref="O5:V5"/>
    <mergeCell ref="W5:W6"/>
    <mergeCell ref="X5:X6"/>
    <mergeCell ref="D5:N5"/>
  </mergeCells>
  <phoneticPr fontId="28" type="noConversion"/>
  <printOptions horizontalCentered="1"/>
  <pageMargins left="0.19685039370078741" right="0.19685039370078741" top="0.19685039370078741" bottom="0.19685039370078741" header="0" footer="0"/>
  <pageSetup paperSize="9" scale="46" fitToWidth="2" orientation="landscape" r:id="rId1"/>
  <colBreaks count="1" manualBreakCount="1">
    <brk id="25" max="1048575" man="1"/>
  </col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D00-000000000000}">
          <x14:formula1>
            <xm:f>'Drop-Down'!$G$2:$G$7</xm:f>
          </x14:formula1>
          <xm:sqref>B9:B13</xm:sqref>
        </x14:dataValidation>
        <x14:dataValidation type="list" allowBlank="1" showInputMessage="1" showErrorMessage="1" xr:uid="{00000000-0002-0000-1D00-000001000000}">
          <x14:formula1>
            <xm:f>'Drop-Down'!$F$2:$F$3</xm:f>
          </x14:formula1>
          <xm:sqref>C9:C13</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112">
    <pageSetUpPr fitToPage="1"/>
  </sheetPr>
  <dimension ref="A1:AD396"/>
  <sheetViews>
    <sheetView showGridLines="0" view="pageBreakPreview" zoomScaleNormal="85" zoomScaleSheetLayoutView="100" workbookViewId="0">
      <selection activeCell="T401" sqref="D401:T401"/>
    </sheetView>
  </sheetViews>
  <sheetFormatPr defaultColWidth="9.28515625" defaultRowHeight="11.25" x14ac:dyDescent="0.2"/>
  <cols>
    <col min="1" max="1" width="23" style="133" customWidth="1"/>
    <col min="2" max="2" width="22" style="133" customWidth="1"/>
    <col min="3" max="4" width="15.85546875" style="133" customWidth="1"/>
    <col min="5" max="5" width="11.42578125" style="133" bestFit="1" customWidth="1"/>
    <col min="6" max="6" width="13.5703125" style="133" customWidth="1"/>
    <col min="7" max="7" width="12.28515625" style="133" customWidth="1"/>
    <col min="8" max="8" width="11.7109375" style="133" customWidth="1"/>
    <col min="9" max="9" width="11.28515625" style="133" customWidth="1"/>
    <col min="10" max="11" width="11.42578125" style="133" bestFit="1" customWidth="1"/>
    <col min="12" max="12" width="15.7109375" style="133" customWidth="1"/>
    <col min="13" max="13" width="12.28515625" style="133" customWidth="1"/>
    <col min="14" max="15" width="11.28515625" style="133" customWidth="1"/>
    <col min="16" max="17" width="11.42578125" style="133" bestFit="1" customWidth="1"/>
    <col min="18" max="18" width="13" style="133" customWidth="1"/>
    <col min="19" max="19" width="12" style="133" customWidth="1"/>
    <col min="20" max="27" width="11.42578125" style="133" bestFit="1" customWidth="1"/>
    <col min="28" max="28" width="18.5703125" style="133" bestFit="1" customWidth="1"/>
    <col min="29" max="29" width="10.5703125" style="133" customWidth="1"/>
    <col min="30" max="32" width="9.28515625" style="133"/>
    <col min="33" max="35" width="9.28515625" style="133" customWidth="1"/>
    <col min="36" max="16384" width="9.28515625" style="133"/>
  </cols>
  <sheetData>
    <row r="1" spans="1:30" s="200" customFormat="1" ht="11.45" customHeight="1" x14ac:dyDescent="0.2">
      <c r="A1" s="592" t="s">
        <v>1142</v>
      </c>
      <c r="B1" s="592"/>
      <c r="C1" s="592"/>
      <c r="D1" s="592"/>
      <c r="E1" s="592"/>
      <c r="F1" s="592"/>
      <c r="G1" s="592"/>
      <c r="H1" s="592"/>
      <c r="I1" s="592"/>
      <c r="J1" s="592"/>
      <c r="K1" s="592"/>
      <c r="L1" s="592"/>
      <c r="M1" s="592"/>
      <c r="N1" s="592"/>
      <c r="O1" s="592"/>
      <c r="P1" s="592"/>
      <c r="Q1" s="592"/>
      <c r="R1" s="592"/>
      <c r="S1" s="592"/>
      <c r="T1" s="592"/>
      <c r="U1" s="592"/>
      <c r="V1" s="592"/>
      <c r="W1" s="592"/>
      <c r="X1" s="592"/>
      <c r="Y1" s="592"/>
      <c r="Z1" s="592"/>
      <c r="AA1" s="592"/>
      <c r="AB1" s="592"/>
    </row>
    <row r="2" spans="1:30" s="200" customFormat="1" ht="11.45" hidden="1" customHeight="1" x14ac:dyDescent="0.2">
      <c r="A2" s="592"/>
      <c r="B2" s="592"/>
      <c r="C2" s="592"/>
      <c r="D2" s="592"/>
      <c r="E2" s="592"/>
      <c r="F2" s="592"/>
      <c r="G2" s="592"/>
      <c r="H2" s="592"/>
      <c r="I2" s="592"/>
      <c r="J2" s="592"/>
      <c r="K2" s="592"/>
      <c r="L2" s="592"/>
      <c r="M2" s="592"/>
      <c r="N2" s="592"/>
      <c r="O2" s="592"/>
      <c r="P2" s="592"/>
      <c r="Q2" s="592"/>
      <c r="R2" s="592"/>
      <c r="S2" s="592"/>
      <c r="T2" s="592"/>
      <c r="U2" s="592"/>
      <c r="V2" s="592"/>
      <c r="W2" s="592"/>
      <c r="X2" s="592"/>
      <c r="Y2" s="592"/>
      <c r="Z2" s="592"/>
      <c r="AA2" s="592"/>
      <c r="AB2" s="592"/>
    </row>
    <row r="3" spans="1:30" ht="12" thickBot="1" x14ac:dyDescent="0.25">
      <c r="A3" s="453"/>
      <c r="B3" s="453"/>
      <c r="C3" s="453"/>
      <c r="D3" s="453"/>
      <c r="E3" s="453"/>
      <c r="F3" s="453"/>
      <c r="G3" s="453"/>
      <c r="H3" s="453"/>
      <c r="I3" s="453"/>
      <c r="J3" s="453"/>
      <c r="K3" s="453"/>
      <c r="L3" s="453"/>
      <c r="M3" s="453"/>
      <c r="N3" s="453"/>
      <c r="O3" s="453"/>
      <c r="P3" s="453"/>
      <c r="Q3" s="224"/>
      <c r="R3" s="224"/>
      <c r="S3" s="224"/>
      <c r="T3" s="224"/>
      <c r="U3" s="224"/>
      <c r="V3" s="224"/>
      <c r="W3" s="224"/>
      <c r="X3" s="224"/>
      <c r="Y3" s="224"/>
      <c r="Z3" s="224"/>
      <c r="AA3" s="224"/>
      <c r="AB3" s="225" t="s">
        <v>741</v>
      </c>
    </row>
    <row r="4" spans="1:30" ht="10.5" customHeight="1" thickTop="1" x14ac:dyDescent="0.2">
      <c r="A4" s="475"/>
      <c r="B4" s="475"/>
      <c r="C4" s="475"/>
      <c r="D4" s="475"/>
      <c r="E4" s="1210" t="s">
        <v>742</v>
      </c>
      <c r="F4" s="1210"/>
      <c r="G4" s="1210"/>
      <c r="H4" s="1210"/>
      <c r="I4" s="1210"/>
      <c r="J4" s="1211"/>
      <c r="K4" s="1211"/>
      <c r="L4" s="1211"/>
      <c r="M4" s="1211"/>
      <c r="N4" s="1210"/>
      <c r="O4" s="1210"/>
      <c r="P4" s="1210"/>
      <c r="Q4" s="1210" t="s">
        <v>763</v>
      </c>
      <c r="R4" s="1210"/>
      <c r="S4" s="1210"/>
      <c r="T4" s="1210"/>
      <c r="U4" s="1210"/>
      <c r="V4" s="1210"/>
      <c r="W4" s="1210"/>
      <c r="X4" s="1210"/>
      <c r="Y4" s="1210"/>
      <c r="Z4" s="1117" t="s">
        <v>1080</v>
      </c>
      <c r="AA4" s="1117" t="s">
        <v>1081</v>
      </c>
      <c r="AB4" s="1218" t="s">
        <v>1082</v>
      </c>
      <c r="AC4" s="136"/>
      <c r="AD4" s="136"/>
    </row>
    <row r="5" spans="1:30" s="148" customFormat="1" ht="120" x14ac:dyDescent="0.2">
      <c r="A5" s="1012" t="s">
        <v>1143</v>
      </c>
      <c r="B5" s="997" t="s">
        <v>1144</v>
      </c>
      <c r="C5" s="454" t="s">
        <v>1136</v>
      </c>
      <c r="D5" s="997" t="s">
        <v>1141</v>
      </c>
      <c r="E5" s="997" t="s">
        <v>190</v>
      </c>
      <c r="F5" s="997" t="s">
        <v>1069</v>
      </c>
      <c r="G5" s="997" t="s">
        <v>1145</v>
      </c>
      <c r="H5" s="997" t="s">
        <v>1120</v>
      </c>
      <c r="I5" s="997" t="s">
        <v>853</v>
      </c>
      <c r="J5" s="1013" t="s">
        <v>215</v>
      </c>
      <c r="K5" s="1013" t="s">
        <v>1146</v>
      </c>
      <c r="L5" s="1013" t="s">
        <v>1081</v>
      </c>
      <c r="M5" s="1013" t="s">
        <v>788</v>
      </c>
      <c r="N5" s="997" t="s">
        <v>1147</v>
      </c>
      <c r="O5" s="997" t="s">
        <v>271</v>
      </c>
      <c r="P5" s="997" t="s">
        <v>280</v>
      </c>
      <c r="Q5" s="1000" t="s">
        <v>187</v>
      </c>
      <c r="R5" s="1000" t="s">
        <v>1114</v>
      </c>
      <c r="S5" s="1000" t="s">
        <v>1115</v>
      </c>
      <c r="T5" s="1000" t="s">
        <v>1120</v>
      </c>
      <c r="U5" s="1000" t="s">
        <v>302</v>
      </c>
      <c r="V5" s="1000" t="s">
        <v>1116</v>
      </c>
      <c r="W5" s="1000" t="s">
        <v>1122</v>
      </c>
      <c r="X5" s="1000" t="s">
        <v>314</v>
      </c>
      <c r="Y5" s="1007" t="s">
        <v>323</v>
      </c>
      <c r="Z5" s="1131"/>
      <c r="AA5" s="1131"/>
      <c r="AB5" s="1165"/>
      <c r="AC5" s="226"/>
    </row>
    <row r="6" spans="1:30" ht="11.25" customHeight="1" x14ac:dyDescent="0.2">
      <c r="A6" s="1133"/>
      <c r="B6" s="1164"/>
      <c r="C6" s="1000"/>
      <c r="D6" s="1000"/>
      <c r="E6" s="1000"/>
      <c r="F6" s="1000"/>
      <c r="G6" s="1000"/>
      <c r="H6" s="1000"/>
      <c r="I6" s="1000"/>
      <c r="J6" s="997"/>
      <c r="K6" s="997"/>
      <c r="L6" s="997"/>
      <c r="M6" s="997"/>
      <c r="N6" s="1000"/>
      <c r="O6" s="1000"/>
      <c r="P6" s="1000"/>
      <c r="Q6" s="1000"/>
      <c r="R6" s="1000"/>
      <c r="S6" s="1000"/>
      <c r="T6" s="1000"/>
      <c r="U6" s="1000"/>
      <c r="V6" s="1000"/>
      <c r="W6" s="1000"/>
      <c r="X6" s="1000"/>
      <c r="Y6" s="1000"/>
      <c r="Z6" s="997"/>
      <c r="AA6" s="997"/>
      <c r="AB6" s="1000"/>
    </row>
    <row r="7" spans="1:30" ht="14.25" customHeight="1" x14ac:dyDescent="0.2">
      <c r="A7" s="1217" t="s">
        <v>868</v>
      </c>
      <c r="B7" s="1217"/>
      <c r="C7" s="1202"/>
      <c r="D7" s="1025"/>
      <c r="E7" s="815">
        <f t="shared" ref="E7:AB7" si="0">SUM(E9:E13)</f>
        <v>0</v>
      </c>
      <c r="F7" s="815">
        <f t="shared" si="0"/>
        <v>0</v>
      </c>
      <c r="G7" s="815">
        <f t="shared" si="0"/>
        <v>0</v>
      </c>
      <c r="H7" s="815">
        <f t="shared" si="0"/>
        <v>0</v>
      </c>
      <c r="I7" s="815">
        <f t="shared" si="0"/>
        <v>0</v>
      </c>
      <c r="J7" s="815">
        <f t="shared" si="0"/>
        <v>0</v>
      </c>
      <c r="K7" s="815">
        <f t="shared" si="0"/>
        <v>0</v>
      </c>
      <c r="L7" s="815">
        <f t="shared" si="0"/>
        <v>0</v>
      </c>
      <c r="M7" s="815">
        <f t="shared" si="0"/>
        <v>0</v>
      </c>
      <c r="N7" s="815">
        <f t="shared" si="0"/>
        <v>0</v>
      </c>
      <c r="O7" s="815">
        <f t="shared" si="0"/>
        <v>0</v>
      </c>
      <c r="P7" s="815">
        <f t="shared" si="0"/>
        <v>0</v>
      </c>
      <c r="Q7" s="815">
        <f t="shared" si="0"/>
        <v>0</v>
      </c>
      <c r="R7" s="815">
        <f t="shared" si="0"/>
        <v>0</v>
      </c>
      <c r="S7" s="815">
        <f t="shared" si="0"/>
        <v>0</v>
      </c>
      <c r="T7" s="815">
        <f t="shared" si="0"/>
        <v>0</v>
      </c>
      <c r="U7" s="815">
        <f t="shared" si="0"/>
        <v>0</v>
      </c>
      <c r="V7" s="815">
        <f t="shared" si="0"/>
        <v>0</v>
      </c>
      <c r="W7" s="815">
        <f t="shared" si="0"/>
        <v>0</v>
      </c>
      <c r="X7" s="815">
        <f t="shared" si="0"/>
        <v>0</v>
      </c>
      <c r="Y7" s="815">
        <f t="shared" si="0"/>
        <v>0</v>
      </c>
      <c r="Z7" s="815">
        <f t="shared" si="0"/>
        <v>0</v>
      </c>
      <c r="AA7" s="815">
        <f t="shared" si="0"/>
        <v>0</v>
      </c>
      <c r="AB7" s="815">
        <f t="shared" si="0"/>
        <v>0</v>
      </c>
    </row>
    <row r="8" spans="1:30" ht="12" x14ac:dyDescent="0.2">
      <c r="A8" s="1213" t="s">
        <v>1138</v>
      </c>
      <c r="B8" s="1214"/>
      <c r="C8" s="313"/>
      <c r="D8" s="313"/>
      <c r="E8" s="875"/>
      <c r="F8" s="875"/>
      <c r="G8" s="875"/>
      <c r="H8" s="875"/>
      <c r="I8" s="875"/>
      <c r="J8" s="876"/>
      <c r="K8" s="877"/>
      <c r="L8" s="875"/>
      <c r="M8" s="875"/>
      <c r="N8" s="875"/>
      <c r="O8" s="875"/>
      <c r="P8" s="799"/>
      <c r="Q8" s="875"/>
      <c r="R8" s="875"/>
      <c r="S8" s="875"/>
      <c r="T8" s="875"/>
      <c r="U8" s="875"/>
      <c r="V8" s="875"/>
      <c r="W8" s="876"/>
      <c r="X8" s="876"/>
      <c r="Y8" s="799"/>
      <c r="Z8" s="875"/>
      <c r="AA8" s="875"/>
      <c r="AB8" s="876"/>
    </row>
    <row r="9" spans="1:30" ht="12" x14ac:dyDescent="0.2">
      <c r="A9" s="39"/>
      <c r="B9" s="39"/>
      <c r="C9" s="39"/>
      <c r="D9" s="417"/>
      <c r="E9" s="799"/>
      <c r="F9" s="799"/>
      <c r="G9" s="799"/>
      <c r="H9" s="799"/>
      <c r="I9" s="799"/>
      <c r="J9" s="799"/>
      <c r="K9" s="799"/>
      <c r="L9" s="799"/>
      <c r="M9" s="799"/>
      <c r="N9" s="799"/>
      <c r="O9" s="799"/>
      <c r="P9" s="815">
        <f>SUM(E9:G9,I9:K9,M9:O9)</f>
        <v>0</v>
      </c>
      <c r="Q9" s="799"/>
      <c r="R9" s="799"/>
      <c r="S9" s="799"/>
      <c r="T9" s="799"/>
      <c r="U9" s="799"/>
      <c r="V9" s="799"/>
      <c r="W9" s="799"/>
      <c r="X9" s="799"/>
      <c r="Y9" s="815">
        <f>SUM(Q9:S9,U9:X9)</f>
        <v>0</v>
      </c>
      <c r="Z9" s="799"/>
      <c r="AA9" s="799"/>
      <c r="AB9" s="799"/>
    </row>
    <row r="10" spans="1:30" ht="12" x14ac:dyDescent="0.2">
      <c r="A10" s="39"/>
      <c r="B10" s="39"/>
      <c r="C10" s="39"/>
      <c r="D10" s="417"/>
      <c r="E10" s="799"/>
      <c r="F10" s="799"/>
      <c r="G10" s="799"/>
      <c r="H10" s="799"/>
      <c r="I10" s="799"/>
      <c r="J10" s="799"/>
      <c r="K10" s="799"/>
      <c r="L10" s="799"/>
      <c r="M10" s="799"/>
      <c r="N10" s="799"/>
      <c r="O10" s="799"/>
      <c r="P10" s="815">
        <f>SUM(E10:G10,I10:K10,M10:O10)</f>
        <v>0</v>
      </c>
      <c r="Q10" s="799"/>
      <c r="R10" s="799"/>
      <c r="S10" s="799"/>
      <c r="T10" s="799"/>
      <c r="U10" s="799"/>
      <c r="V10" s="799"/>
      <c r="W10" s="799"/>
      <c r="X10" s="799"/>
      <c r="Y10" s="815">
        <f>SUM(Q10:S10,U10:X10)</f>
        <v>0</v>
      </c>
      <c r="Z10" s="799"/>
      <c r="AA10" s="799"/>
      <c r="AB10" s="799"/>
    </row>
    <row r="11" spans="1:30" ht="12" x14ac:dyDescent="0.2">
      <c r="A11" s="39"/>
      <c r="B11" s="39"/>
      <c r="C11" s="39"/>
      <c r="D11" s="417"/>
      <c r="E11" s="799"/>
      <c r="F11" s="799"/>
      <c r="G11" s="799"/>
      <c r="H11" s="799"/>
      <c r="I11" s="799"/>
      <c r="J11" s="799"/>
      <c r="K11" s="799"/>
      <c r="L11" s="799"/>
      <c r="M11" s="799"/>
      <c r="N11" s="799"/>
      <c r="O11" s="799"/>
      <c r="P11" s="815">
        <f t="shared" ref="P11:P13" si="1">SUM(E11:G11,I11:K11,M11:O11)</f>
        <v>0</v>
      </c>
      <c r="Q11" s="799"/>
      <c r="R11" s="799"/>
      <c r="S11" s="799"/>
      <c r="T11" s="799"/>
      <c r="U11" s="799"/>
      <c r="V11" s="799"/>
      <c r="W11" s="799"/>
      <c r="X11" s="799"/>
      <c r="Y11" s="815">
        <f t="shared" ref="Y11:Y13" si="2">SUM(Q11:S11,U11:X11)</f>
        <v>0</v>
      </c>
      <c r="Z11" s="799"/>
      <c r="AA11" s="799"/>
      <c r="AB11" s="799"/>
    </row>
    <row r="12" spans="1:30" ht="12" x14ac:dyDescent="0.2">
      <c r="A12" s="39"/>
      <c r="B12" s="39"/>
      <c r="C12" s="39"/>
      <c r="D12" s="417"/>
      <c r="E12" s="799"/>
      <c r="F12" s="799"/>
      <c r="G12" s="799"/>
      <c r="H12" s="799"/>
      <c r="I12" s="799"/>
      <c r="J12" s="799"/>
      <c r="K12" s="799"/>
      <c r="L12" s="799"/>
      <c r="M12" s="799"/>
      <c r="N12" s="799"/>
      <c r="O12" s="799"/>
      <c r="P12" s="815">
        <f t="shared" si="1"/>
        <v>0</v>
      </c>
      <c r="Q12" s="799"/>
      <c r="R12" s="799"/>
      <c r="S12" s="799"/>
      <c r="T12" s="799"/>
      <c r="U12" s="799"/>
      <c r="V12" s="799"/>
      <c r="W12" s="799"/>
      <c r="X12" s="799"/>
      <c r="Y12" s="815">
        <f t="shared" si="2"/>
        <v>0</v>
      </c>
      <c r="Z12" s="799"/>
      <c r="AA12" s="799"/>
      <c r="AB12" s="799"/>
    </row>
    <row r="13" spans="1:30" ht="12" x14ac:dyDescent="0.2">
      <c r="A13" s="39"/>
      <c r="B13" s="39"/>
      <c r="C13" s="39"/>
      <c r="D13" s="417"/>
      <c r="E13" s="799"/>
      <c r="F13" s="799"/>
      <c r="G13" s="799"/>
      <c r="H13" s="799"/>
      <c r="I13" s="799"/>
      <c r="J13" s="799"/>
      <c r="K13" s="799"/>
      <c r="L13" s="799"/>
      <c r="M13" s="799"/>
      <c r="N13" s="799"/>
      <c r="O13" s="799"/>
      <c r="P13" s="815">
        <f t="shared" si="1"/>
        <v>0</v>
      </c>
      <c r="Q13" s="799"/>
      <c r="R13" s="799"/>
      <c r="S13" s="799"/>
      <c r="T13" s="799"/>
      <c r="U13" s="799"/>
      <c r="V13" s="799"/>
      <c r="W13" s="799"/>
      <c r="X13" s="799"/>
      <c r="Y13" s="815">
        <f t="shared" si="2"/>
        <v>0</v>
      </c>
      <c r="Z13" s="799"/>
      <c r="AA13" s="799"/>
      <c r="AB13" s="799"/>
    </row>
    <row r="143" spans="2:4" ht="12.75" x14ac:dyDescent="0.2">
      <c r="B143" s="22"/>
      <c r="C143" s="22"/>
      <c r="D143" s="22"/>
    </row>
    <row r="144" spans="2:4" ht="12.75" x14ac:dyDescent="0.2">
      <c r="B144" s="22"/>
      <c r="C144" s="22"/>
      <c r="D144" s="22"/>
    </row>
    <row r="145" spans="1:4" ht="12.75" x14ac:dyDescent="0.2">
      <c r="B145" s="22"/>
      <c r="C145" s="22"/>
      <c r="D145" s="22"/>
    </row>
    <row r="146" spans="1:4" ht="12.75" x14ac:dyDescent="0.2">
      <c r="B146" s="22"/>
      <c r="C146" s="22"/>
      <c r="D146" s="22"/>
    </row>
    <row r="147" spans="1:4" ht="12.75" x14ac:dyDescent="0.2">
      <c r="A147" s="22"/>
      <c r="B147" s="22"/>
      <c r="C147" s="22"/>
      <c r="D147" s="22"/>
    </row>
    <row r="148" spans="1:4" ht="12.75" x14ac:dyDescent="0.2">
      <c r="A148" s="22"/>
      <c r="B148" s="22"/>
      <c r="C148" s="22"/>
      <c r="D148" s="22"/>
    </row>
    <row r="149" spans="1:4" ht="12.75" x14ac:dyDescent="0.2">
      <c r="A149" s="22"/>
      <c r="B149" s="22"/>
      <c r="C149" s="22"/>
      <c r="D149" s="22"/>
    </row>
    <row r="150" spans="1:4" ht="12.75" x14ac:dyDescent="0.2">
      <c r="A150" s="22"/>
      <c r="B150" s="22"/>
      <c r="C150" s="22"/>
      <c r="D150" s="22"/>
    </row>
    <row r="151" spans="1:4" ht="12.75" x14ac:dyDescent="0.2">
      <c r="A151" s="22"/>
      <c r="B151" s="22"/>
      <c r="C151" s="22"/>
      <c r="D151" s="22"/>
    </row>
    <row r="152" spans="1:4" ht="12.75" x14ac:dyDescent="0.2">
      <c r="A152" s="22"/>
      <c r="B152" s="22"/>
      <c r="C152" s="22"/>
      <c r="D152" s="22"/>
    </row>
    <row r="153" spans="1:4" ht="12.75" x14ac:dyDescent="0.2">
      <c r="A153" s="22"/>
      <c r="B153" s="22"/>
      <c r="C153" s="22"/>
      <c r="D153" s="22"/>
    </row>
    <row r="154" spans="1:4" ht="12.75" x14ac:dyDescent="0.2">
      <c r="A154" s="22"/>
      <c r="B154" s="22"/>
      <c r="C154" s="22"/>
      <c r="D154" s="22"/>
    </row>
    <row r="155" spans="1:4" ht="12.75" x14ac:dyDescent="0.2">
      <c r="A155" s="22"/>
    </row>
    <row r="156" spans="1:4" ht="12.75" x14ac:dyDescent="0.2">
      <c r="A156" s="22"/>
    </row>
    <row r="157" spans="1:4" ht="12.75" x14ac:dyDescent="0.2">
      <c r="A157" s="22"/>
    </row>
    <row r="158" spans="1:4" ht="12.75" x14ac:dyDescent="0.2">
      <c r="A158" s="22"/>
    </row>
    <row r="159" spans="1:4" ht="12.75" x14ac:dyDescent="0.2">
      <c r="A159" s="22"/>
    </row>
    <row r="160" spans="1:4" ht="12.75" x14ac:dyDescent="0.2">
      <c r="A160" s="22"/>
    </row>
    <row r="161" spans="1:1" ht="12.75" x14ac:dyDescent="0.2">
      <c r="A161" s="22"/>
    </row>
    <row r="162" spans="1:1" ht="12.75" x14ac:dyDescent="0.2">
      <c r="A162" s="22"/>
    </row>
    <row r="163" spans="1:1" ht="12.75" x14ac:dyDescent="0.2">
      <c r="A163" s="22"/>
    </row>
    <row r="164" spans="1:1" ht="12.75" x14ac:dyDescent="0.2">
      <c r="A164" s="22"/>
    </row>
    <row r="165" spans="1:1" ht="12.75" x14ac:dyDescent="0.2">
      <c r="A165" s="22"/>
    </row>
    <row r="166" spans="1:1" ht="12.75" x14ac:dyDescent="0.2">
      <c r="A166" s="22"/>
    </row>
    <row r="167" spans="1:1" ht="12.75" x14ac:dyDescent="0.2">
      <c r="A167" s="22"/>
    </row>
    <row r="168" spans="1:1" ht="12.75" x14ac:dyDescent="0.2">
      <c r="A168" s="22"/>
    </row>
    <row r="169" spans="1:1" ht="12.75" x14ac:dyDescent="0.2">
      <c r="A169" s="22"/>
    </row>
    <row r="170" spans="1:1" ht="12.75" x14ac:dyDescent="0.2">
      <c r="A170" s="22"/>
    </row>
    <row r="171" spans="1:1" ht="12.75" x14ac:dyDescent="0.2">
      <c r="A171" s="22"/>
    </row>
    <row r="172" spans="1:1" ht="12.75" x14ac:dyDescent="0.2">
      <c r="A172" s="22"/>
    </row>
    <row r="173" spans="1:1" ht="12.75" x14ac:dyDescent="0.2">
      <c r="A173" s="22"/>
    </row>
    <row r="174" spans="1:1" ht="12.75" x14ac:dyDescent="0.2">
      <c r="A174" s="22"/>
    </row>
    <row r="175" spans="1:1" ht="12.75" x14ac:dyDescent="0.2">
      <c r="A175" s="22"/>
    </row>
    <row r="176" spans="1:1" ht="12.75" x14ac:dyDescent="0.2">
      <c r="A176" s="22"/>
    </row>
    <row r="177" spans="1:1" ht="12.75" x14ac:dyDescent="0.2">
      <c r="A177" s="22"/>
    </row>
    <row r="178" spans="1:1" ht="12.75" x14ac:dyDescent="0.2">
      <c r="A178" s="22"/>
    </row>
    <row r="179" spans="1:1" ht="12.75" x14ac:dyDescent="0.2">
      <c r="A179" s="22"/>
    </row>
    <row r="180" spans="1:1" ht="12.75" x14ac:dyDescent="0.2">
      <c r="A180" s="22"/>
    </row>
    <row r="181" spans="1:1" ht="12.75" x14ac:dyDescent="0.2">
      <c r="A181" s="22"/>
    </row>
    <row r="182" spans="1:1" ht="12.75" x14ac:dyDescent="0.2">
      <c r="A182" s="22"/>
    </row>
    <row r="183" spans="1:1" ht="12.75" x14ac:dyDescent="0.2">
      <c r="A183" s="22"/>
    </row>
    <row r="184" spans="1:1" ht="12.75" x14ac:dyDescent="0.2">
      <c r="A184" s="22"/>
    </row>
    <row r="185" spans="1:1" ht="12.75" x14ac:dyDescent="0.2">
      <c r="A185" s="22"/>
    </row>
    <row r="186" spans="1:1" ht="12.75" x14ac:dyDescent="0.2">
      <c r="A186" s="22"/>
    </row>
    <row r="187" spans="1:1" ht="12.75" x14ac:dyDescent="0.2">
      <c r="A187" s="22"/>
    </row>
    <row r="188" spans="1:1" ht="12.75" x14ac:dyDescent="0.2">
      <c r="A188" s="22"/>
    </row>
    <row r="189" spans="1:1" ht="12.75" x14ac:dyDescent="0.2">
      <c r="A189" s="22"/>
    </row>
    <row r="190" spans="1:1" ht="12.75" x14ac:dyDescent="0.2">
      <c r="A190" s="22"/>
    </row>
    <row r="191" spans="1:1" ht="12.75" x14ac:dyDescent="0.2">
      <c r="A191" s="22"/>
    </row>
    <row r="192" spans="1:1" ht="12.75" x14ac:dyDescent="0.2">
      <c r="A192" s="22"/>
    </row>
    <row r="193" spans="1:1" ht="12.75" x14ac:dyDescent="0.2">
      <c r="A193" s="22"/>
    </row>
    <row r="194" spans="1:1" ht="12.75" x14ac:dyDescent="0.2">
      <c r="A194" s="22"/>
    </row>
    <row r="195" spans="1:1" ht="12.75" x14ac:dyDescent="0.2">
      <c r="A195" s="22"/>
    </row>
    <row r="196" spans="1:1" ht="12.75" x14ac:dyDescent="0.2">
      <c r="A196" s="22"/>
    </row>
    <row r="197" spans="1:1" ht="12.75" x14ac:dyDescent="0.2">
      <c r="A197" s="22"/>
    </row>
    <row r="198" spans="1:1" ht="12.75" x14ac:dyDescent="0.2">
      <c r="A198" s="22"/>
    </row>
    <row r="199" spans="1:1" ht="12.75" x14ac:dyDescent="0.2">
      <c r="A199" s="22"/>
    </row>
    <row r="200" spans="1:1" ht="12.75" x14ac:dyDescent="0.2">
      <c r="A200" s="22"/>
    </row>
    <row r="201" spans="1:1" ht="12.75" x14ac:dyDescent="0.2">
      <c r="A201" s="22"/>
    </row>
    <row r="202" spans="1:1" ht="12.75" x14ac:dyDescent="0.2">
      <c r="A202" s="22"/>
    </row>
    <row r="203" spans="1:1" ht="12.75" x14ac:dyDescent="0.2">
      <c r="A203" s="22"/>
    </row>
    <row r="204" spans="1:1" ht="12.75" x14ac:dyDescent="0.2">
      <c r="A204" s="22"/>
    </row>
    <row r="205" spans="1:1" ht="12.75" x14ac:dyDescent="0.2">
      <c r="A205" s="22"/>
    </row>
    <row r="206" spans="1:1" ht="12.75" x14ac:dyDescent="0.2">
      <c r="A206" s="22"/>
    </row>
    <row r="207" spans="1:1" ht="12.75" x14ac:dyDescent="0.2">
      <c r="A207" s="22"/>
    </row>
    <row r="208" spans="1:1" ht="12.75" x14ac:dyDescent="0.2">
      <c r="A208" s="22"/>
    </row>
    <row r="209" spans="1:1" ht="12.75" x14ac:dyDescent="0.2">
      <c r="A209" s="22"/>
    </row>
    <row r="210" spans="1:1" ht="12.75" x14ac:dyDescent="0.2">
      <c r="A210" s="22"/>
    </row>
    <row r="211" spans="1:1" ht="12.75" x14ac:dyDescent="0.2">
      <c r="A211" s="22"/>
    </row>
    <row r="212" spans="1:1" ht="12.75" x14ac:dyDescent="0.2">
      <c r="A212" s="22"/>
    </row>
    <row r="213" spans="1:1" ht="12.75" x14ac:dyDescent="0.2">
      <c r="A213" s="22"/>
    </row>
    <row r="214" spans="1:1" ht="12.75" x14ac:dyDescent="0.2">
      <c r="A214" s="22"/>
    </row>
    <row r="215" spans="1:1" ht="12.75" x14ac:dyDescent="0.2">
      <c r="A215" s="22"/>
    </row>
    <row r="216" spans="1:1" ht="12.75" x14ac:dyDescent="0.2">
      <c r="A216" s="22"/>
    </row>
    <row r="217" spans="1:1" ht="12.75" x14ac:dyDescent="0.2">
      <c r="A217" s="22"/>
    </row>
    <row r="218" spans="1:1" ht="12.75" x14ac:dyDescent="0.2">
      <c r="A218" s="22"/>
    </row>
    <row r="219" spans="1:1" ht="12.75" x14ac:dyDescent="0.2">
      <c r="A219" s="22"/>
    </row>
    <row r="220" spans="1:1" ht="12.75" x14ac:dyDescent="0.2">
      <c r="A220" s="22"/>
    </row>
    <row r="221" spans="1:1" ht="12.75" x14ac:dyDescent="0.2">
      <c r="A221" s="22"/>
    </row>
    <row r="222" spans="1:1" ht="12.75" x14ac:dyDescent="0.2">
      <c r="A222" s="22"/>
    </row>
    <row r="223" spans="1:1" ht="12.75" x14ac:dyDescent="0.2">
      <c r="A223" s="22"/>
    </row>
    <row r="224" spans="1:1" ht="12.75" x14ac:dyDescent="0.2">
      <c r="A224" s="22"/>
    </row>
    <row r="225" spans="1:1" ht="12.75" x14ac:dyDescent="0.2">
      <c r="A225" s="22"/>
    </row>
    <row r="226" spans="1:1" ht="12.75" x14ac:dyDescent="0.2">
      <c r="A226" s="22"/>
    </row>
    <row r="227" spans="1:1" ht="12.75" x14ac:dyDescent="0.2">
      <c r="A227" s="22"/>
    </row>
    <row r="228" spans="1:1" ht="12.75" x14ac:dyDescent="0.2">
      <c r="A228" s="22"/>
    </row>
    <row r="229" spans="1:1" ht="12.75" x14ac:dyDescent="0.2">
      <c r="A229" s="22"/>
    </row>
    <row r="230" spans="1:1" ht="12.75" x14ac:dyDescent="0.2">
      <c r="A230" s="22"/>
    </row>
    <row r="231" spans="1:1" ht="12.75" x14ac:dyDescent="0.2">
      <c r="A231" s="22"/>
    </row>
    <row r="232" spans="1:1" ht="12.75" x14ac:dyDescent="0.2">
      <c r="A232" s="22"/>
    </row>
    <row r="233" spans="1:1" ht="12.75" x14ac:dyDescent="0.2">
      <c r="A233" s="22"/>
    </row>
    <row r="234" spans="1:1" ht="12.75" x14ac:dyDescent="0.2">
      <c r="A234" s="22"/>
    </row>
    <row r="235" spans="1:1" ht="12.75" x14ac:dyDescent="0.2">
      <c r="A235" s="22"/>
    </row>
    <row r="236" spans="1:1" ht="12.75" x14ac:dyDescent="0.2">
      <c r="A236" s="22"/>
    </row>
    <row r="237" spans="1:1" ht="12.75" x14ac:dyDescent="0.2">
      <c r="A237" s="22"/>
    </row>
    <row r="238" spans="1:1" ht="12.75" x14ac:dyDescent="0.2">
      <c r="A238" s="22"/>
    </row>
    <row r="239" spans="1:1" ht="12.75" x14ac:dyDescent="0.2">
      <c r="A239" s="22"/>
    </row>
    <row r="240" spans="1:1" ht="12.75" x14ac:dyDescent="0.2">
      <c r="A240" s="22"/>
    </row>
    <row r="241" spans="1:1" ht="12.75" x14ac:dyDescent="0.2">
      <c r="A241" s="22"/>
    </row>
    <row r="242" spans="1:1" ht="12.75" x14ac:dyDescent="0.2">
      <c r="A242" s="22"/>
    </row>
    <row r="243" spans="1:1" ht="12.75" x14ac:dyDescent="0.2">
      <c r="A243" s="22"/>
    </row>
    <row r="244" spans="1:1" ht="12.75" x14ac:dyDescent="0.2">
      <c r="A244" s="22"/>
    </row>
    <row r="245" spans="1:1" ht="12.75" x14ac:dyDescent="0.2">
      <c r="A245" s="22"/>
    </row>
    <row r="246" spans="1:1" ht="12.75" x14ac:dyDescent="0.2">
      <c r="A246" s="22"/>
    </row>
    <row r="247" spans="1:1" ht="12.75" x14ac:dyDescent="0.2">
      <c r="A247" s="22"/>
    </row>
    <row r="248" spans="1:1" ht="12.75" x14ac:dyDescent="0.2">
      <c r="A248" s="22"/>
    </row>
    <row r="249" spans="1:1" ht="12.75" x14ac:dyDescent="0.2">
      <c r="A249" s="22"/>
    </row>
    <row r="250" spans="1:1" ht="12.75" x14ac:dyDescent="0.2">
      <c r="A250" s="22"/>
    </row>
    <row r="251" spans="1:1" ht="12.75" x14ac:dyDescent="0.2">
      <c r="A251" s="22"/>
    </row>
    <row r="252" spans="1:1" ht="12.75" x14ac:dyDescent="0.2">
      <c r="A252" s="22"/>
    </row>
    <row r="253" spans="1:1" ht="12.75" x14ac:dyDescent="0.2">
      <c r="A253" s="22"/>
    </row>
    <row r="254" spans="1:1" ht="12.75" x14ac:dyDescent="0.2">
      <c r="A254" s="22"/>
    </row>
    <row r="255" spans="1:1" ht="12.75" x14ac:dyDescent="0.2">
      <c r="A255" s="22"/>
    </row>
    <row r="256" spans="1:1" ht="12.75" x14ac:dyDescent="0.2">
      <c r="A256" s="22"/>
    </row>
    <row r="257" spans="1:1" ht="12.75" x14ac:dyDescent="0.2">
      <c r="A257" s="22"/>
    </row>
    <row r="258" spans="1:1" ht="12.75" x14ac:dyDescent="0.2">
      <c r="A258" s="22"/>
    </row>
    <row r="259" spans="1:1" ht="12.75" x14ac:dyDescent="0.2">
      <c r="A259" s="22"/>
    </row>
    <row r="260" spans="1:1" ht="12.75" x14ac:dyDescent="0.2">
      <c r="A260" s="22"/>
    </row>
    <row r="261" spans="1:1" ht="12.75" x14ac:dyDescent="0.2">
      <c r="A261" s="22"/>
    </row>
    <row r="262" spans="1:1" ht="12.75" x14ac:dyDescent="0.2">
      <c r="A262" s="22"/>
    </row>
    <row r="263" spans="1:1" ht="12.75" x14ac:dyDescent="0.2">
      <c r="A263" s="22"/>
    </row>
    <row r="264" spans="1:1" ht="12.75" x14ac:dyDescent="0.2">
      <c r="A264" s="22"/>
    </row>
    <row r="265" spans="1:1" ht="12.75" x14ac:dyDescent="0.2">
      <c r="A265" s="22"/>
    </row>
    <row r="266" spans="1:1" ht="12.75" x14ac:dyDescent="0.2">
      <c r="A266" s="22"/>
    </row>
    <row r="267" spans="1:1" ht="12.75" x14ac:dyDescent="0.2">
      <c r="A267" s="22"/>
    </row>
    <row r="268" spans="1:1" ht="12.75" x14ac:dyDescent="0.2">
      <c r="A268" s="22"/>
    </row>
    <row r="269" spans="1:1" ht="12.75" x14ac:dyDescent="0.2">
      <c r="A269" s="22"/>
    </row>
    <row r="270" spans="1:1" ht="12.75" x14ac:dyDescent="0.2">
      <c r="A270" s="22"/>
    </row>
    <row r="271" spans="1:1" ht="12.75" x14ac:dyDescent="0.2">
      <c r="A271" s="22"/>
    </row>
    <row r="272" spans="1:1" ht="12.75" x14ac:dyDescent="0.2">
      <c r="A272" s="22"/>
    </row>
    <row r="273" spans="1:1" ht="12.75" x14ac:dyDescent="0.2">
      <c r="A273" s="22"/>
    </row>
    <row r="274" spans="1:1" ht="12.75" x14ac:dyDescent="0.2">
      <c r="A274" s="22"/>
    </row>
    <row r="275" spans="1:1" ht="12.75" x14ac:dyDescent="0.2">
      <c r="A275" s="22"/>
    </row>
    <row r="276" spans="1:1" ht="12.75" x14ac:dyDescent="0.2">
      <c r="A276" s="22"/>
    </row>
    <row r="277" spans="1:1" ht="12.75" x14ac:dyDescent="0.2">
      <c r="A277" s="22"/>
    </row>
    <row r="278" spans="1:1" ht="12.75" x14ac:dyDescent="0.2">
      <c r="A278" s="22"/>
    </row>
    <row r="279" spans="1:1" ht="12.75" x14ac:dyDescent="0.2">
      <c r="A279" s="22"/>
    </row>
    <row r="280" spans="1:1" ht="12.75" x14ac:dyDescent="0.2">
      <c r="A280" s="22"/>
    </row>
    <row r="281" spans="1:1" ht="12.75" x14ac:dyDescent="0.2">
      <c r="A281" s="22"/>
    </row>
    <row r="282" spans="1:1" ht="12.75" x14ac:dyDescent="0.2">
      <c r="A282" s="22"/>
    </row>
    <row r="283" spans="1:1" ht="12.75" x14ac:dyDescent="0.2">
      <c r="A283" s="22"/>
    </row>
    <row r="284" spans="1:1" ht="12.75" x14ac:dyDescent="0.2">
      <c r="A284" s="22"/>
    </row>
    <row r="285" spans="1:1" ht="12.75" x14ac:dyDescent="0.2">
      <c r="A285" s="22"/>
    </row>
    <row r="286" spans="1:1" ht="12.75" x14ac:dyDescent="0.2">
      <c r="A286" s="22"/>
    </row>
    <row r="287" spans="1:1" ht="12.75" x14ac:dyDescent="0.2">
      <c r="A287" s="22"/>
    </row>
    <row r="288" spans="1:1" ht="12.75" x14ac:dyDescent="0.2">
      <c r="A288" s="22"/>
    </row>
    <row r="289" spans="1:1" ht="12.75" x14ac:dyDescent="0.2">
      <c r="A289" s="22"/>
    </row>
    <row r="290" spans="1:1" ht="12.75" x14ac:dyDescent="0.2">
      <c r="A290" s="22"/>
    </row>
    <row r="291" spans="1:1" ht="12.75" x14ac:dyDescent="0.2">
      <c r="A291" s="22"/>
    </row>
    <row r="292" spans="1:1" ht="12.75" x14ac:dyDescent="0.2">
      <c r="A292" s="22"/>
    </row>
    <row r="293" spans="1:1" ht="12.75" x14ac:dyDescent="0.2">
      <c r="A293" s="22"/>
    </row>
    <row r="294" spans="1:1" ht="12.75" x14ac:dyDescent="0.2">
      <c r="A294" s="22"/>
    </row>
    <row r="295" spans="1:1" ht="12.75" x14ac:dyDescent="0.2">
      <c r="A295" s="22"/>
    </row>
    <row r="296" spans="1:1" ht="12.75" x14ac:dyDescent="0.2">
      <c r="A296" s="22"/>
    </row>
    <row r="297" spans="1:1" ht="12.75" x14ac:dyDescent="0.2">
      <c r="A297" s="22"/>
    </row>
    <row r="298" spans="1:1" ht="12.75" x14ac:dyDescent="0.2">
      <c r="A298" s="22"/>
    </row>
    <row r="299" spans="1:1" ht="12.75" x14ac:dyDescent="0.2">
      <c r="A299" s="22"/>
    </row>
    <row r="300" spans="1:1" ht="12.75" x14ac:dyDescent="0.2">
      <c r="A300" s="22"/>
    </row>
    <row r="301" spans="1:1" ht="12.75" x14ac:dyDescent="0.2">
      <c r="A301" s="22"/>
    </row>
    <row r="302" spans="1:1" ht="12.75" x14ac:dyDescent="0.2">
      <c r="A302" s="22"/>
    </row>
    <row r="303" spans="1:1" ht="12.75" x14ac:dyDescent="0.2">
      <c r="A303" s="22"/>
    </row>
    <row r="304" spans="1:1" ht="12.75" x14ac:dyDescent="0.2">
      <c r="A304" s="22"/>
    </row>
    <row r="305" spans="1:1" ht="12.75" x14ac:dyDescent="0.2">
      <c r="A305" s="22"/>
    </row>
    <row r="306" spans="1:1" ht="12.75" x14ac:dyDescent="0.2">
      <c r="A306" s="22"/>
    </row>
    <row r="307" spans="1:1" ht="12.75" x14ac:dyDescent="0.2">
      <c r="A307" s="22"/>
    </row>
    <row r="308" spans="1:1" ht="12.75" x14ac:dyDescent="0.2">
      <c r="A308" s="22"/>
    </row>
    <row r="309" spans="1:1" ht="12.75" x14ac:dyDescent="0.2">
      <c r="A309" s="22"/>
    </row>
    <row r="310" spans="1:1" ht="12.75" x14ac:dyDescent="0.2">
      <c r="A310" s="22"/>
    </row>
    <row r="311" spans="1:1" ht="12.75" x14ac:dyDescent="0.2">
      <c r="A311" s="22"/>
    </row>
    <row r="312" spans="1:1" ht="12.75" x14ac:dyDescent="0.2">
      <c r="A312" s="22"/>
    </row>
    <row r="313" spans="1:1" ht="12.75" x14ac:dyDescent="0.2">
      <c r="A313" s="22"/>
    </row>
    <row r="314" spans="1:1" ht="12.75" x14ac:dyDescent="0.2">
      <c r="A314" s="22"/>
    </row>
    <row r="315" spans="1:1" ht="12.75" x14ac:dyDescent="0.2">
      <c r="A315" s="22"/>
    </row>
    <row r="316" spans="1:1" ht="12.75" x14ac:dyDescent="0.2">
      <c r="A316" s="22"/>
    </row>
    <row r="317" spans="1:1" ht="12.75" x14ac:dyDescent="0.2">
      <c r="A317" s="22"/>
    </row>
    <row r="318" spans="1:1" ht="12.75" x14ac:dyDescent="0.2">
      <c r="A318" s="22"/>
    </row>
    <row r="319" spans="1:1" ht="12.75" x14ac:dyDescent="0.2">
      <c r="A319" s="22"/>
    </row>
    <row r="320" spans="1:1" ht="12.75" x14ac:dyDescent="0.2">
      <c r="A320" s="22"/>
    </row>
    <row r="321" spans="1:1" ht="12.75" x14ac:dyDescent="0.2">
      <c r="A321" s="22"/>
    </row>
    <row r="322" spans="1:1" ht="12.75" x14ac:dyDescent="0.2">
      <c r="A322" s="22"/>
    </row>
    <row r="323" spans="1:1" ht="12.75" x14ac:dyDescent="0.2">
      <c r="A323" s="22"/>
    </row>
    <row r="324" spans="1:1" ht="12.75" x14ac:dyDescent="0.2">
      <c r="A324" s="22"/>
    </row>
    <row r="325" spans="1:1" ht="12.75" x14ac:dyDescent="0.2">
      <c r="A325" s="22"/>
    </row>
    <row r="326" spans="1:1" ht="12.75" x14ac:dyDescent="0.2">
      <c r="A326" s="22"/>
    </row>
    <row r="327" spans="1:1" ht="12.75" x14ac:dyDescent="0.2">
      <c r="A327" s="22"/>
    </row>
    <row r="328" spans="1:1" ht="12.75" x14ac:dyDescent="0.2">
      <c r="A328" s="22"/>
    </row>
    <row r="329" spans="1:1" ht="12.75" x14ac:dyDescent="0.2">
      <c r="A329" s="22"/>
    </row>
    <row r="330" spans="1:1" ht="12.75" x14ac:dyDescent="0.2">
      <c r="A330" s="22"/>
    </row>
    <row r="331" spans="1:1" ht="12.75" x14ac:dyDescent="0.2">
      <c r="A331" s="22"/>
    </row>
    <row r="332" spans="1:1" ht="12.75" x14ac:dyDescent="0.2">
      <c r="A332" s="22"/>
    </row>
    <row r="333" spans="1:1" ht="12.75" x14ac:dyDescent="0.2">
      <c r="A333" s="22"/>
    </row>
    <row r="334" spans="1:1" ht="12.75" x14ac:dyDescent="0.2">
      <c r="A334" s="22"/>
    </row>
    <row r="335" spans="1:1" ht="12.75" x14ac:dyDescent="0.2">
      <c r="A335" s="22"/>
    </row>
    <row r="336" spans="1:1" ht="12.75" x14ac:dyDescent="0.2">
      <c r="A336" s="22"/>
    </row>
    <row r="337" spans="1:1" ht="12.75" x14ac:dyDescent="0.2">
      <c r="A337" s="22"/>
    </row>
    <row r="338" spans="1:1" ht="12.75" x14ac:dyDescent="0.2">
      <c r="A338" s="22"/>
    </row>
    <row r="339" spans="1:1" ht="12.75" x14ac:dyDescent="0.2">
      <c r="A339" s="22"/>
    </row>
    <row r="340" spans="1:1" ht="12.75" x14ac:dyDescent="0.2">
      <c r="A340" s="22"/>
    </row>
    <row r="341" spans="1:1" ht="12.75" x14ac:dyDescent="0.2">
      <c r="A341" s="22"/>
    </row>
    <row r="342" spans="1:1" ht="12.75" x14ac:dyDescent="0.2">
      <c r="A342" s="22"/>
    </row>
    <row r="343" spans="1:1" ht="12.75" x14ac:dyDescent="0.2">
      <c r="A343" s="22"/>
    </row>
    <row r="344" spans="1:1" ht="12.75" x14ac:dyDescent="0.2">
      <c r="A344" s="22"/>
    </row>
    <row r="345" spans="1:1" ht="12.75" x14ac:dyDescent="0.2">
      <c r="A345" s="22"/>
    </row>
    <row r="346" spans="1:1" ht="12.75" x14ac:dyDescent="0.2">
      <c r="A346" s="22"/>
    </row>
    <row r="347" spans="1:1" ht="12.75" x14ac:dyDescent="0.2">
      <c r="A347" s="22"/>
    </row>
    <row r="348" spans="1:1" ht="12.75" x14ac:dyDescent="0.2">
      <c r="A348" s="22"/>
    </row>
    <row r="349" spans="1:1" ht="12.75" x14ac:dyDescent="0.2">
      <c r="A349" s="22"/>
    </row>
    <row r="350" spans="1:1" ht="12.75" x14ac:dyDescent="0.2">
      <c r="A350" s="22"/>
    </row>
    <row r="351" spans="1:1" ht="12.75" x14ac:dyDescent="0.2">
      <c r="A351" s="22"/>
    </row>
    <row r="352" spans="1:1" ht="12.75" x14ac:dyDescent="0.2">
      <c r="A352" s="22"/>
    </row>
    <row r="353" spans="1:1" ht="12.75" x14ac:dyDescent="0.2">
      <c r="A353" s="22"/>
    </row>
    <row r="354" spans="1:1" ht="12.75" x14ac:dyDescent="0.2">
      <c r="A354" s="22"/>
    </row>
    <row r="355" spans="1:1" ht="12.75" x14ac:dyDescent="0.2">
      <c r="A355" s="22"/>
    </row>
    <row r="356" spans="1:1" ht="12.75" x14ac:dyDescent="0.2">
      <c r="A356" s="22"/>
    </row>
    <row r="357" spans="1:1" ht="12.75" x14ac:dyDescent="0.2">
      <c r="A357" s="22"/>
    </row>
    <row r="358" spans="1:1" ht="12.75" x14ac:dyDescent="0.2">
      <c r="A358" s="22"/>
    </row>
    <row r="359" spans="1:1" ht="12.75" x14ac:dyDescent="0.2">
      <c r="A359" s="22"/>
    </row>
    <row r="360" spans="1:1" ht="12.75" x14ac:dyDescent="0.2">
      <c r="A360" s="22"/>
    </row>
    <row r="361" spans="1:1" ht="12.75" x14ac:dyDescent="0.2">
      <c r="A361" s="22"/>
    </row>
    <row r="362" spans="1:1" ht="12.75" x14ac:dyDescent="0.2">
      <c r="A362" s="22"/>
    </row>
    <row r="363" spans="1:1" ht="12.75" x14ac:dyDescent="0.2">
      <c r="A363" s="22"/>
    </row>
    <row r="364" spans="1:1" ht="12.75" x14ac:dyDescent="0.2">
      <c r="A364" s="22"/>
    </row>
    <row r="365" spans="1:1" ht="12.75" x14ac:dyDescent="0.2">
      <c r="A365" s="22"/>
    </row>
    <row r="366" spans="1:1" ht="12.75" x14ac:dyDescent="0.2">
      <c r="A366" s="22"/>
    </row>
    <row r="367" spans="1:1" ht="12.75" x14ac:dyDescent="0.2">
      <c r="A367" s="22"/>
    </row>
    <row r="368" spans="1:1" ht="12.75" x14ac:dyDescent="0.2">
      <c r="A368" s="22"/>
    </row>
    <row r="369" spans="1:1" ht="12.75" x14ac:dyDescent="0.2">
      <c r="A369" s="22"/>
    </row>
    <row r="370" spans="1:1" ht="12.75" x14ac:dyDescent="0.2">
      <c r="A370" s="22"/>
    </row>
    <row r="371" spans="1:1" ht="12.75" x14ac:dyDescent="0.2">
      <c r="A371" s="22"/>
    </row>
    <row r="372" spans="1:1" ht="12.75" x14ac:dyDescent="0.2">
      <c r="A372" s="22"/>
    </row>
    <row r="373" spans="1:1" ht="12.75" x14ac:dyDescent="0.2">
      <c r="A373" s="22"/>
    </row>
    <row r="374" spans="1:1" ht="12.75" x14ac:dyDescent="0.2">
      <c r="A374" s="22"/>
    </row>
    <row r="375" spans="1:1" ht="12.75" x14ac:dyDescent="0.2">
      <c r="A375" s="22"/>
    </row>
    <row r="376" spans="1:1" ht="12.75" x14ac:dyDescent="0.2">
      <c r="A376" s="22"/>
    </row>
    <row r="377" spans="1:1" ht="12.75" x14ac:dyDescent="0.2">
      <c r="A377" s="22"/>
    </row>
    <row r="378" spans="1:1" ht="12.75" x14ac:dyDescent="0.2">
      <c r="A378" s="22"/>
    </row>
    <row r="379" spans="1:1" ht="12.75" x14ac:dyDescent="0.2">
      <c r="A379" s="22"/>
    </row>
    <row r="380" spans="1:1" ht="12.75" x14ac:dyDescent="0.2">
      <c r="A380" s="22"/>
    </row>
    <row r="381" spans="1:1" ht="12.75" x14ac:dyDescent="0.2">
      <c r="A381" s="22"/>
    </row>
    <row r="382" spans="1:1" ht="12.75" x14ac:dyDescent="0.2">
      <c r="A382" s="22"/>
    </row>
    <row r="383" spans="1:1" ht="12.75" x14ac:dyDescent="0.2">
      <c r="A383" s="22"/>
    </row>
    <row r="384" spans="1:1" ht="12.75" x14ac:dyDescent="0.2">
      <c r="A384" s="22"/>
    </row>
    <row r="385" spans="1:1" ht="12.75" x14ac:dyDescent="0.2">
      <c r="A385" s="22"/>
    </row>
    <row r="386" spans="1:1" ht="12.75" x14ac:dyDescent="0.2">
      <c r="A386" s="22"/>
    </row>
    <row r="387" spans="1:1" ht="12.75" x14ac:dyDescent="0.2">
      <c r="A387" s="22"/>
    </row>
    <row r="388" spans="1:1" ht="12.75" x14ac:dyDescent="0.2">
      <c r="A388" s="22"/>
    </row>
    <row r="389" spans="1:1" ht="12.75" x14ac:dyDescent="0.2">
      <c r="A389" s="22"/>
    </row>
    <row r="390" spans="1:1" ht="12.75" x14ac:dyDescent="0.2">
      <c r="A390" s="22"/>
    </row>
    <row r="391" spans="1:1" ht="12.75" x14ac:dyDescent="0.2">
      <c r="A391" s="22"/>
    </row>
    <row r="392" spans="1:1" ht="12.75" x14ac:dyDescent="0.2">
      <c r="A392" s="22"/>
    </row>
    <row r="393" spans="1:1" ht="12.75" x14ac:dyDescent="0.2">
      <c r="A393" s="22"/>
    </row>
    <row r="394" spans="1:1" ht="12.75" x14ac:dyDescent="0.2">
      <c r="A394" s="22"/>
    </row>
    <row r="395" spans="1:1" ht="12.75" x14ac:dyDescent="0.2">
      <c r="A395" s="22"/>
    </row>
    <row r="396" spans="1:1" ht="12.75" x14ac:dyDescent="0.2">
      <c r="A396" s="22"/>
    </row>
  </sheetData>
  <sheetProtection selectLockedCells="1" selectUnlockedCells="1"/>
  <mergeCells count="8">
    <mergeCell ref="A8:B8"/>
    <mergeCell ref="A7:C7"/>
    <mergeCell ref="AB4:AB5"/>
    <mergeCell ref="A6:B6"/>
    <mergeCell ref="Q4:Y4"/>
    <mergeCell ref="Z4:Z5"/>
    <mergeCell ref="AA4:AA5"/>
    <mergeCell ref="E4:P4"/>
  </mergeCells>
  <phoneticPr fontId="28" type="noConversion"/>
  <printOptions horizontalCentered="1"/>
  <pageMargins left="0" right="0" top="0.59055118110236227" bottom="0" header="0" footer="0"/>
  <pageSetup paperSize="9" scale="40"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E00-000000000000}">
          <x14:formula1>
            <xm:f>'Drop-Down'!$J$2:$J$251</xm:f>
          </x14:formula1>
          <xm:sqref>B9:B13</xm:sqref>
        </x14:dataValidation>
        <x14:dataValidation type="list" allowBlank="1" showInputMessage="1" showErrorMessage="1" xr:uid="{00000000-0002-0000-1E00-000001000000}">
          <x14:formula1>
            <xm:f>'Drop-Down'!$G$2:$G$7</xm:f>
          </x14:formula1>
          <xm:sqref>C9:C13</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AD325"/>
  <sheetViews>
    <sheetView showGridLines="0" view="pageBreakPreview" zoomScaleNormal="85" zoomScaleSheetLayoutView="100" workbookViewId="0">
      <selection activeCell="T401" sqref="D401:T401"/>
    </sheetView>
  </sheetViews>
  <sheetFormatPr defaultColWidth="9.28515625" defaultRowHeight="11.25" x14ac:dyDescent="0.2"/>
  <cols>
    <col min="1" max="1" width="23" style="133" customWidth="1"/>
    <col min="2" max="2" width="22" style="133" customWidth="1"/>
    <col min="3" max="4" width="15.85546875" style="133" customWidth="1"/>
    <col min="5" max="5" width="8.7109375" style="133" customWidth="1"/>
    <col min="6" max="6" width="13.5703125" style="133" customWidth="1"/>
    <col min="7" max="7" width="12.28515625" style="133" customWidth="1"/>
    <col min="8" max="8" width="11.7109375" style="133" customWidth="1"/>
    <col min="9" max="9" width="11.28515625" style="133" customWidth="1"/>
    <col min="10" max="10" width="9.85546875" style="133" customWidth="1"/>
    <col min="11" max="11" width="10.28515625" style="133" customWidth="1"/>
    <col min="12" max="12" width="15.7109375" style="133" customWidth="1"/>
    <col min="13" max="13" width="12.28515625" style="133" customWidth="1"/>
    <col min="14" max="15" width="11.28515625" style="133" customWidth="1"/>
    <col min="16" max="16" width="10.85546875" style="133" customWidth="1"/>
    <col min="17" max="17" width="9.85546875" style="133" customWidth="1"/>
    <col min="18" max="18" width="13" style="133" customWidth="1"/>
    <col min="19" max="19" width="12" style="133" customWidth="1"/>
    <col min="20" max="21" width="8.7109375" style="133" customWidth="1"/>
    <col min="22" max="22" width="11.140625" style="133" customWidth="1"/>
    <col min="23" max="23" width="10.5703125" style="133" customWidth="1"/>
    <col min="24" max="24" width="11.28515625" style="133" customWidth="1"/>
    <col min="25" max="26" width="9.28515625" style="133" customWidth="1"/>
    <col min="27" max="27" width="12" style="133" customWidth="1"/>
    <col min="28" max="28" width="18.5703125" style="133" bestFit="1" customWidth="1"/>
    <col min="29" max="29" width="10.5703125" style="133" customWidth="1"/>
    <col min="30" max="33" width="9.28515625" style="133" customWidth="1"/>
    <col min="34" max="16384" width="9.28515625" style="133"/>
  </cols>
  <sheetData>
    <row r="1" spans="1:30" s="200" customFormat="1" ht="11.45" customHeight="1" x14ac:dyDescent="0.2">
      <c r="A1" s="592" t="s">
        <v>1148</v>
      </c>
      <c r="B1" s="592"/>
      <c r="C1" s="592"/>
      <c r="D1" s="592"/>
      <c r="E1" s="592"/>
      <c r="F1" s="592"/>
      <c r="G1" s="592"/>
      <c r="H1" s="592"/>
      <c r="I1" s="592"/>
      <c r="J1" s="592"/>
      <c r="K1" s="592"/>
      <c r="L1" s="592"/>
      <c r="M1" s="592"/>
      <c r="N1" s="592"/>
      <c r="O1" s="592"/>
      <c r="P1" s="592"/>
      <c r="Q1" s="592"/>
      <c r="R1" s="592"/>
      <c r="S1" s="592"/>
      <c r="T1" s="592"/>
      <c r="U1" s="592"/>
      <c r="V1" s="592"/>
      <c r="W1" s="592"/>
      <c r="X1" s="592"/>
      <c r="Y1" s="592"/>
      <c r="Z1" s="592"/>
      <c r="AA1" s="592"/>
      <c r="AB1" s="592"/>
    </row>
    <row r="2" spans="1:30" s="200" customFormat="1" ht="11.45" customHeight="1" x14ac:dyDescent="0.2">
      <c r="A2" s="592"/>
      <c r="B2" s="592"/>
      <c r="C2" s="592"/>
      <c r="D2" s="592"/>
      <c r="E2" s="592"/>
      <c r="F2" s="592"/>
      <c r="G2" s="592"/>
      <c r="H2" s="592"/>
      <c r="I2" s="592"/>
      <c r="J2" s="592"/>
      <c r="K2" s="592"/>
      <c r="L2" s="592"/>
      <c r="M2" s="592"/>
      <c r="N2" s="592"/>
      <c r="O2" s="592"/>
      <c r="P2" s="592"/>
      <c r="Q2" s="592"/>
      <c r="R2" s="592"/>
      <c r="S2" s="592"/>
      <c r="T2" s="592"/>
      <c r="U2" s="592"/>
      <c r="V2" s="592"/>
      <c r="W2" s="592"/>
      <c r="X2" s="592"/>
      <c r="Y2" s="592"/>
      <c r="Z2" s="592"/>
      <c r="AA2" s="592"/>
      <c r="AB2" s="592"/>
    </row>
    <row r="3" spans="1:30" ht="12" thickBot="1" x14ac:dyDescent="0.25">
      <c r="A3" s="453"/>
      <c r="B3" s="453"/>
      <c r="C3" s="453"/>
      <c r="D3" s="453"/>
      <c r="E3" s="453"/>
      <c r="F3" s="453"/>
      <c r="G3" s="453"/>
      <c r="H3" s="453"/>
      <c r="I3" s="453"/>
      <c r="J3" s="453"/>
      <c r="K3" s="453"/>
      <c r="L3" s="453"/>
      <c r="M3" s="453"/>
      <c r="N3" s="453"/>
      <c r="O3" s="453"/>
      <c r="P3" s="453"/>
      <c r="Q3" s="224"/>
      <c r="R3" s="224"/>
      <c r="S3" s="224"/>
      <c r="T3" s="224"/>
      <c r="U3" s="224"/>
      <c r="V3" s="224"/>
      <c r="W3" s="224"/>
      <c r="X3" s="224"/>
      <c r="Y3" s="224"/>
      <c r="Z3" s="224"/>
      <c r="AA3" s="453"/>
      <c r="AB3" s="225" t="s">
        <v>741</v>
      </c>
    </row>
    <row r="4" spans="1:30" ht="10.5" customHeight="1" thickTop="1" x14ac:dyDescent="0.2">
      <c r="A4" s="475"/>
      <c r="B4" s="475"/>
      <c r="C4" s="475"/>
      <c r="D4" s="475"/>
      <c r="E4" s="1210" t="s">
        <v>742</v>
      </c>
      <c r="F4" s="1210"/>
      <c r="G4" s="1210"/>
      <c r="H4" s="1210"/>
      <c r="I4" s="1210"/>
      <c r="J4" s="1211"/>
      <c r="K4" s="1211"/>
      <c r="L4" s="1211"/>
      <c r="M4" s="1211"/>
      <c r="N4" s="1210"/>
      <c r="O4" s="1210"/>
      <c r="P4" s="1210"/>
      <c r="Q4" s="1210" t="s">
        <v>763</v>
      </c>
      <c r="R4" s="1210"/>
      <c r="S4" s="1210"/>
      <c r="T4" s="1210"/>
      <c r="U4" s="1210"/>
      <c r="V4" s="1210"/>
      <c r="W4" s="1210"/>
      <c r="X4" s="1210"/>
      <c r="Y4" s="1210"/>
      <c r="Z4" s="1117" t="s">
        <v>1080</v>
      </c>
      <c r="AA4" s="1218" t="s">
        <v>1081</v>
      </c>
      <c r="AB4" s="1218" t="s">
        <v>1082</v>
      </c>
      <c r="AC4" s="136"/>
      <c r="AD4" s="136"/>
    </row>
    <row r="5" spans="1:30" s="148" customFormat="1" ht="120" x14ac:dyDescent="0.2">
      <c r="A5" s="1012" t="s">
        <v>1143</v>
      </c>
      <c r="B5" s="997" t="s">
        <v>1144</v>
      </c>
      <c r="C5" s="454" t="s">
        <v>1136</v>
      </c>
      <c r="D5" s="997" t="s">
        <v>1141</v>
      </c>
      <c r="E5" s="997" t="s">
        <v>190</v>
      </c>
      <c r="F5" s="997" t="s">
        <v>1069</v>
      </c>
      <c r="G5" s="997" t="s">
        <v>1145</v>
      </c>
      <c r="H5" s="997" t="s">
        <v>1120</v>
      </c>
      <c r="I5" s="997" t="s">
        <v>853</v>
      </c>
      <c r="J5" s="1013" t="s">
        <v>215</v>
      </c>
      <c r="K5" s="1013" t="s">
        <v>1146</v>
      </c>
      <c r="L5" s="1013" t="s">
        <v>1081</v>
      </c>
      <c r="M5" s="1013" t="s">
        <v>788</v>
      </c>
      <c r="N5" s="997" t="s">
        <v>1147</v>
      </c>
      <c r="O5" s="997" t="s">
        <v>271</v>
      </c>
      <c r="P5" s="997" t="s">
        <v>280</v>
      </c>
      <c r="Q5" s="1000" t="s">
        <v>187</v>
      </c>
      <c r="R5" s="1000" t="s">
        <v>1114</v>
      </c>
      <c r="S5" s="1000" t="s">
        <v>1115</v>
      </c>
      <c r="T5" s="1000" t="s">
        <v>1120</v>
      </c>
      <c r="U5" s="1000" t="s">
        <v>302</v>
      </c>
      <c r="V5" s="1000" t="s">
        <v>1116</v>
      </c>
      <c r="W5" s="1000" t="s">
        <v>1122</v>
      </c>
      <c r="X5" s="1000" t="s">
        <v>314</v>
      </c>
      <c r="Y5" s="1006" t="s">
        <v>323</v>
      </c>
      <c r="Z5" s="1131"/>
      <c r="AA5" s="1165"/>
      <c r="AB5" s="1165"/>
      <c r="AC5" s="226"/>
    </row>
    <row r="6" spans="1:30" ht="12" x14ac:dyDescent="0.2">
      <c r="A6" s="1228" t="s">
        <v>1149</v>
      </c>
      <c r="B6" s="1229"/>
      <c r="C6" s="1229"/>
      <c r="D6" s="1229"/>
      <c r="E6" s="1229"/>
      <c r="F6" s="1229"/>
      <c r="G6" s="1229"/>
      <c r="H6" s="1229"/>
      <c r="I6" s="1229"/>
      <c r="J6" s="1229"/>
      <c r="K6" s="1230"/>
      <c r="L6" s="1224"/>
      <c r="M6" s="1225"/>
      <c r="N6" s="1226"/>
      <c r="O6" s="1226"/>
      <c r="P6" s="1226"/>
      <c r="Q6" s="1226"/>
      <c r="R6" s="1226"/>
      <c r="S6" s="1227"/>
      <c r="T6" s="1219"/>
      <c r="U6" s="1220"/>
      <c r="V6" s="1220"/>
      <c r="W6" s="1220"/>
      <c r="X6" s="1220"/>
      <c r="Y6" s="1220"/>
      <c r="Z6" s="1220"/>
      <c r="AA6" s="1221"/>
      <c r="AB6" s="1042"/>
    </row>
    <row r="7" spans="1:30" ht="12.75" customHeight="1" x14ac:dyDescent="0.2">
      <c r="A7" s="1222"/>
      <c r="B7" s="1222"/>
      <c r="C7" s="1223"/>
      <c r="D7" s="1025"/>
      <c r="E7" s="815">
        <f>SUM(E9:E12)</f>
        <v>0</v>
      </c>
      <c r="F7" s="815">
        <f>SUM(F9:F12)</f>
        <v>0</v>
      </c>
      <c r="G7" s="815">
        <f>SUM(G9:G12)</f>
        <v>0</v>
      </c>
      <c r="H7" s="994"/>
      <c r="I7" s="815">
        <f t="shared" ref="I7:S7" si="0">SUM(I9:I12)</f>
        <v>0</v>
      </c>
      <c r="J7" s="815">
        <f t="shared" si="0"/>
        <v>0</v>
      </c>
      <c r="K7" s="815">
        <f t="shared" si="0"/>
        <v>0</v>
      </c>
      <c r="L7" s="815">
        <f t="shared" si="0"/>
        <v>0</v>
      </c>
      <c r="M7" s="815">
        <f t="shared" si="0"/>
        <v>0</v>
      </c>
      <c r="N7" s="815">
        <f t="shared" si="0"/>
        <v>0</v>
      </c>
      <c r="O7" s="815">
        <f t="shared" si="0"/>
        <v>0</v>
      </c>
      <c r="P7" s="815">
        <f t="shared" si="0"/>
        <v>0</v>
      </c>
      <c r="Q7" s="815">
        <f t="shared" si="0"/>
        <v>0</v>
      </c>
      <c r="R7" s="815">
        <f t="shared" si="0"/>
        <v>0</v>
      </c>
      <c r="S7" s="815">
        <f t="shared" si="0"/>
        <v>0</v>
      </c>
      <c r="T7" s="994"/>
      <c r="U7" s="815">
        <f t="shared" ref="U7:AB7" si="1">SUM(U9:U12)</f>
        <v>0</v>
      </c>
      <c r="V7" s="815">
        <f t="shared" si="1"/>
        <v>0</v>
      </c>
      <c r="W7" s="815">
        <f t="shared" si="1"/>
        <v>0</v>
      </c>
      <c r="X7" s="815">
        <f t="shared" si="1"/>
        <v>0</v>
      </c>
      <c r="Y7" s="815">
        <f t="shared" si="1"/>
        <v>0</v>
      </c>
      <c r="Z7" s="815">
        <f t="shared" si="1"/>
        <v>0</v>
      </c>
      <c r="AA7" s="815">
        <f t="shared" si="1"/>
        <v>0</v>
      </c>
      <c r="AB7" s="815">
        <f t="shared" si="1"/>
        <v>0</v>
      </c>
    </row>
    <row r="8" spans="1:30" ht="12.75" customHeight="1" x14ac:dyDescent="0.2">
      <c r="A8" s="1213" t="s">
        <v>1138</v>
      </c>
      <c r="B8" s="1214"/>
      <c r="C8" s="313"/>
      <c r="D8" s="313"/>
      <c r="E8" s="875"/>
      <c r="F8" s="875"/>
      <c r="G8" s="875"/>
      <c r="H8" s="875"/>
      <c r="I8" s="875"/>
      <c r="J8" s="875"/>
      <c r="K8" s="875"/>
      <c r="L8" s="875"/>
      <c r="M8" s="875"/>
      <c r="N8" s="875"/>
      <c r="O8" s="875"/>
      <c r="P8" s="799"/>
      <c r="Q8" s="875"/>
      <c r="R8" s="875"/>
      <c r="S8" s="875"/>
      <c r="T8" s="875"/>
      <c r="U8" s="875"/>
      <c r="V8" s="875"/>
      <c r="W8" s="875"/>
      <c r="X8" s="875"/>
      <c r="Y8" s="799"/>
      <c r="Z8" s="878"/>
      <c r="AA8" s="878"/>
      <c r="AB8" s="879"/>
    </row>
    <row r="9" spans="1:30" ht="12" x14ac:dyDescent="0.2">
      <c r="A9" s="39"/>
      <c r="B9" s="39"/>
      <c r="C9" s="39"/>
      <c r="D9" s="61"/>
      <c r="E9" s="799"/>
      <c r="F9" s="799"/>
      <c r="G9" s="799"/>
      <c r="H9" s="880"/>
      <c r="I9" s="799"/>
      <c r="J9" s="799"/>
      <c r="K9" s="799"/>
      <c r="L9" s="799"/>
      <c r="M9" s="799"/>
      <c r="N9" s="799"/>
      <c r="O9" s="799"/>
      <c r="P9" s="815">
        <f>SUM(E9:G9,M9:O9,I9:K9)</f>
        <v>0</v>
      </c>
      <c r="Q9" s="799"/>
      <c r="R9" s="799"/>
      <c r="S9" s="799"/>
      <c r="T9" s="880"/>
      <c r="U9" s="799"/>
      <c r="V9" s="799"/>
      <c r="W9" s="799"/>
      <c r="X9" s="799"/>
      <c r="Y9" s="815">
        <f>SUM(Q9:S9,U9:X9,)</f>
        <v>0</v>
      </c>
      <c r="Z9" s="799"/>
      <c r="AA9" s="799"/>
      <c r="AB9" s="799"/>
    </row>
    <row r="10" spans="1:30" ht="12" x14ac:dyDescent="0.2">
      <c r="A10" s="39"/>
      <c r="B10" s="39"/>
      <c r="C10" s="39"/>
      <c r="D10" s="61"/>
      <c r="E10" s="799"/>
      <c r="F10" s="799"/>
      <c r="G10" s="799"/>
      <c r="H10" s="880"/>
      <c r="I10" s="799"/>
      <c r="J10" s="799"/>
      <c r="K10" s="799"/>
      <c r="L10" s="799"/>
      <c r="M10" s="799"/>
      <c r="N10" s="799"/>
      <c r="O10" s="799"/>
      <c r="P10" s="815">
        <f>SUM(E10:G10,M10:O10,I10:K10)</f>
        <v>0</v>
      </c>
      <c r="Q10" s="799"/>
      <c r="R10" s="799"/>
      <c r="S10" s="799"/>
      <c r="T10" s="880"/>
      <c r="U10" s="799"/>
      <c r="V10" s="799"/>
      <c r="W10" s="799"/>
      <c r="X10" s="799"/>
      <c r="Y10" s="815">
        <f t="shared" ref="Y10:Y12" si="2">SUM(Q10:S10,U10:X10,)</f>
        <v>0</v>
      </c>
      <c r="Z10" s="799"/>
      <c r="AA10" s="799"/>
      <c r="AB10" s="799"/>
    </row>
    <row r="11" spans="1:30" ht="12" x14ac:dyDescent="0.2">
      <c r="A11" s="39"/>
      <c r="B11" s="39"/>
      <c r="C11" s="39"/>
      <c r="D11" s="61"/>
      <c r="E11" s="799"/>
      <c r="F11" s="799"/>
      <c r="G11" s="799"/>
      <c r="H11" s="880"/>
      <c r="I11" s="799"/>
      <c r="J11" s="799"/>
      <c r="K11" s="799"/>
      <c r="L11" s="799"/>
      <c r="M11" s="799"/>
      <c r="N11" s="799"/>
      <c r="O11" s="799"/>
      <c r="P11" s="815">
        <f>SUM(E11:G11,M11:O11,I11:K11)</f>
        <v>0</v>
      </c>
      <c r="Q11" s="799"/>
      <c r="R11" s="799"/>
      <c r="S11" s="799"/>
      <c r="T11" s="880"/>
      <c r="U11" s="799"/>
      <c r="V11" s="799"/>
      <c r="W11" s="799"/>
      <c r="X11" s="799"/>
      <c r="Y11" s="815">
        <f t="shared" si="2"/>
        <v>0</v>
      </c>
      <c r="Z11" s="799"/>
      <c r="AA11" s="799"/>
      <c r="AB11" s="799"/>
    </row>
    <row r="12" spans="1:30" ht="12" x14ac:dyDescent="0.2">
      <c r="A12" s="39"/>
      <c r="B12" s="39"/>
      <c r="C12" s="39"/>
      <c r="D12" s="61"/>
      <c r="E12" s="799"/>
      <c r="F12" s="799"/>
      <c r="G12" s="799"/>
      <c r="H12" s="880"/>
      <c r="I12" s="799"/>
      <c r="J12" s="799"/>
      <c r="K12" s="799"/>
      <c r="L12" s="799"/>
      <c r="M12" s="799"/>
      <c r="N12" s="799"/>
      <c r="O12" s="799"/>
      <c r="P12" s="815">
        <f>SUM(E12:G12,M12:O12,I12:K12)</f>
        <v>0</v>
      </c>
      <c r="Q12" s="799"/>
      <c r="R12" s="799"/>
      <c r="S12" s="799"/>
      <c r="T12" s="880"/>
      <c r="U12" s="799"/>
      <c r="V12" s="799"/>
      <c r="W12" s="799"/>
      <c r="X12" s="799"/>
      <c r="Y12" s="815">
        <f t="shared" si="2"/>
        <v>0</v>
      </c>
      <c r="Z12" s="799"/>
      <c r="AA12" s="799"/>
      <c r="AB12" s="799"/>
    </row>
    <row r="75" spans="11:13" ht="12.75" x14ac:dyDescent="0.2">
      <c r="M75" s="22"/>
    </row>
    <row r="76" spans="11:13" ht="12.75" x14ac:dyDescent="0.2">
      <c r="K76" s="670"/>
      <c r="M76" s="22"/>
    </row>
    <row r="77" spans="11:13" ht="12.75" x14ac:dyDescent="0.2">
      <c r="K77" s="22"/>
      <c r="M77" s="22"/>
    </row>
    <row r="78" spans="11:13" ht="12.75" x14ac:dyDescent="0.2">
      <c r="K78" s="22"/>
    </row>
    <row r="79" spans="11:13" ht="12.75" x14ac:dyDescent="0.2">
      <c r="K79" s="22"/>
    </row>
    <row r="80" spans="11:13" ht="12.75" x14ac:dyDescent="0.2">
      <c r="K80" s="22"/>
    </row>
    <row r="81" spans="11:11" ht="12.75" x14ac:dyDescent="0.2">
      <c r="K81" s="22"/>
    </row>
    <row r="82" spans="11:11" ht="12.75" x14ac:dyDescent="0.2">
      <c r="K82" s="22"/>
    </row>
    <row r="83" spans="11:11" ht="12.75" x14ac:dyDescent="0.2">
      <c r="K83" s="22"/>
    </row>
    <row r="84" spans="11:11" ht="12.75" x14ac:dyDescent="0.2">
      <c r="K84" s="22"/>
    </row>
    <row r="85" spans="11:11" ht="12.75" x14ac:dyDescent="0.2">
      <c r="K85" s="22"/>
    </row>
    <row r="86" spans="11:11" ht="12.75" x14ac:dyDescent="0.2">
      <c r="K86" s="22"/>
    </row>
    <row r="87" spans="11:11" ht="12.75" x14ac:dyDescent="0.2">
      <c r="K87" s="22"/>
    </row>
    <row r="88" spans="11:11" ht="12.75" x14ac:dyDescent="0.2">
      <c r="K88" s="22"/>
    </row>
    <row r="89" spans="11:11" ht="12.75" x14ac:dyDescent="0.2">
      <c r="K89" s="22"/>
    </row>
    <row r="90" spans="11:11" ht="12.75" x14ac:dyDescent="0.2">
      <c r="K90" s="22"/>
    </row>
    <row r="91" spans="11:11" ht="12.75" x14ac:dyDescent="0.2">
      <c r="K91" s="22"/>
    </row>
    <row r="92" spans="11:11" ht="12.75" x14ac:dyDescent="0.2">
      <c r="K92" s="22"/>
    </row>
    <row r="93" spans="11:11" ht="12.75" x14ac:dyDescent="0.2">
      <c r="K93" s="22"/>
    </row>
    <row r="94" spans="11:11" ht="12.75" x14ac:dyDescent="0.2">
      <c r="K94" s="22"/>
    </row>
    <row r="95" spans="11:11" ht="12.75" x14ac:dyDescent="0.2">
      <c r="K95" s="22"/>
    </row>
    <row r="96" spans="11:11" ht="12.75" x14ac:dyDescent="0.2">
      <c r="K96" s="22"/>
    </row>
    <row r="97" spans="11:11" ht="12.75" x14ac:dyDescent="0.2">
      <c r="K97" s="22"/>
    </row>
    <row r="98" spans="11:11" ht="12.75" x14ac:dyDescent="0.2">
      <c r="K98" s="22"/>
    </row>
    <row r="99" spans="11:11" ht="12.75" x14ac:dyDescent="0.2">
      <c r="K99" s="22"/>
    </row>
    <row r="100" spans="11:11" ht="12.75" x14ac:dyDescent="0.2">
      <c r="K100" s="22"/>
    </row>
    <row r="101" spans="11:11" ht="12.75" x14ac:dyDescent="0.2">
      <c r="K101" s="22"/>
    </row>
    <row r="102" spans="11:11" ht="12.75" x14ac:dyDescent="0.2">
      <c r="K102" s="22"/>
    </row>
    <row r="103" spans="11:11" ht="12.75" x14ac:dyDescent="0.2">
      <c r="K103" s="22"/>
    </row>
    <row r="104" spans="11:11" ht="12.75" x14ac:dyDescent="0.2">
      <c r="K104" s="22"/>
    </row>
    <row r="105" spans="11:11" ht="12.75" x14ac:dyDescent="0.2">
      <c r="K105" s="22"/>
    </row>
    <row r="106" spans="11:11" ht="12.75" x14ac:dyDescent="0.2">
      <c r="K106" s="22"/>
    </row>
    <row r="107" spans="11:11" ht="12.75" x14ac:dyDescent="0.2">
      <c r="K107" s="22"/>
    </row>
    <row r="108" spans="11:11" ht="12.75" x14ac:dyDescent="0.2">
      <c r="K108" s="22"/>
    </row>
    <row r="109" spans="11:11" ht="12.75" x14ac:dyDescent="0.2">
      <c r="K109" s="22"/>
    </row>
    <row r="110" spans="11:11" ht="12.75" x14ac:dyDescent="0.2">
      <c r="K110" s="22"/>
    </row>
    <row r="111" spans="11:11" ht="12.75" x14ac:dyDescent="0.2">
      <c r="K111" s="22"/>
    </row>
    <row r="112" spans="11:11" ht="12.75" x14ac:dyDescent="0.2">
      <c r="K112" s="22"/>
    </row>
    <row r="113" spans="11:11" ht="12.75" x14ac:dyDescent="0.2">
      <c r="K113" s="22"/>
    </row>
    <row r="114" spans="11:11" ht="12.75" x14ac:dyDescent="0.2">
      <c r="K114" s="22"/>
    </row>
    <row r="115" spans="11:11" ht="12.75" x14ac:dyDescent="0.2">
      <c r="K115" s="22"/>
    </row>
    <row r="116" spans="11:11" ht="12.75" x14ac:dyDescent="0.2">
      <c r="K116" s="22"/>
    </row>
    <row r="117" spans="11:11" ht="12.75" x14ac:dyDescent="0.2">
      <c r="K117" s="22"/>
    </row>
    <row r="118" spans="11:11" ht="12.75" x14ac:dyDescent="0.2">
      <c r="K118" s="22"/>
    </row>
    <row r="119" spans="11:11" ht="12.75" x14ac:dyDescent="0.2">
      <c r="K119" s="22"/>
    </row>
    <row r="120" spans="11:11" ht="12.75" x14ac:dyDescent="0.2">
      <c r="K120" s="22"/>
    </row>
    <row r="121" spans="11:11" ht="12.75" x14ac:dyDescent="0.2">
      <c r="K121" s="22"/>
    </row>
    <row r="122" spans="11:11" ht="12.75" x14ac:dyDescent="0.2">
      <c r="K122" s="22"/>
    </row>
    <row r="123" spans="11:11" ht="12.75" x14ac:dyDescent="0.2">
      <c r="K123" s="22"/>
    </row>
    <row r="124" spans="11:11" ht="12.75" x14ac:dyDescent="0.2">
      <c r="K124" s="22"/>
    </row>
    <row r="125" spans="11:11" ht="12.75" x14ac:dyDescent="0.2">
      <c r="K125" s="22"/>
    </row>
    <row r="126" spans="11:11" ht="12.75" x14ac:dyDescent="0.2">
      <c r="K126" s="22"/>
    </row>
    <row r="127" spans="11:11" ht="12.75" x14ac:dyDescent="0.2">
      <c r="K127" s="22"/>
    </row>
    <row r="128" spans="11:11" ht="12.75" x14ac:dyDescent="0.2">
      <c r="K128" s="22"/>
    </row>
    <row r="129" spans="11:11" ht="12.75" x14ac:dyDescent="0.2">
      <c r="K129" s="22"/>
    </row>
    <row r="130" spans="11:11" ht="12.75" x14ac:dyDescent="0.2">
      <c r="K130" s="22"/>
    </row>
    <row r="131" spans="11:11" ht="12.75" x14ac:dyDescent="0.2">
      <c r="K131" s="22"/>
    </row>
    <row r="132" spans="11:11" ht="12.75" x14ac:dyDescent="0.2">
      <c r="K132" s="22"/>
    </row>
    <row r="133" spans="11:11" ht="12.75" x14ac:dyDescent="0.2">
      <c r="K133" s="22"/>
    </row>
    <row r="134" spans="11:11" ht="12.75" x14ac:dyDescent="0.2">
      <c r="K134" s="22"/>
    </row>
    <row r="135" spans="11:11" ht="12.75" x14ac:dyDescent="0.2">
      <c r="K135" s="22"/>
    </row>
    <row r="136" spans="11:11" ht="12.75" x14ac:dyDescent="0.2">
      <c r="K136" s="22"/>
    </row>
    <row r="137" spans="11:11" ht="12.75" x14ac:dyDescent="0.2">
      <c r="K137" s="22"/>
    </row>
    <row r="138" spans="11:11" ht="12.75" x14ac:dyDescent="0.2">
      <c r="K138" s="22"/>
    </row>
    <row r="139" spans="11:11" ht="12.75" x14ac:dyDescent="0.2">
      <c r="K139" s="22"/>
    </row>
    <row r="140" spans="11:11" ht="12.75" x14ac:dyDescent="0.2">
      <c r="K140" s="22"/>
    </row>
    <row r="141" spans="11:11" ht="12.75" x14ac:dyDescent="0.2">
      <c r="K141" s="22"/>
    </row>
    <row r="142" spans="11:11" ht="12.75" x14ac:dyDescent="0.2">
      <c r="K142" s="22"/>
    </row>
    <row r="143" spans="11:11" ht="12.75" x14ac:dyDescent="0.2">
      <c r="K143" s="22"/>
    </row>
    <row r="144" spans="11:11" ht="12.75" x14ac:dyDescent="0.2">
      <c r="K144" s="22"/>
    </row>
    <row r="145" spans="11:11" ht="12.75" x14ac:dyDescent="0.2">
      <c r="K145" s="22"/>
    </row>
    <row r="146" spans="11:11" ht="12.75" x14ac:dyDescent="0.2">
      <c r="K146" s="22"/>
    </row>
    <row r="147" spans="11:11" ht="12.75" x14ac:dyDescent="0.2">
      <c r="K147" s="22"/>
    </row>
    <row r="148" spans="11:11" ht="12.75" x14ac:dyDescent="0.2">
      <c r="K148" s="22"/>
    </row>
    <row r="149" spans="11:11" ht="12.75" x14ac:dyDescent="0.2">
      <c r="K149" s="22"/>
    </row>
    <row r="150" spans="11:11" ht="12.75" x14ac:dyDescent="0.2">
      <c r="K150" s="22"/>
    </row>
    <row r="151" spans="11:11" ht="12.75" x14ac:dyDescent="0.2">
      <c r="K151" s="22"/>
    </row>
    <row r="152" spans="11:11" ht="12.75" x14ac:dyDescent="0.2">
      <c r="K152" s="22"/>
    </row>
    <row r="153" spans="11:11" ht="12.75" x14ac:dyDescent="0.2">
      <c r="K153" s="22"/>
    </row>
    <row r="154" spans="11:11" ht="12.75" x14ac:dyDescent="0.2">
      <c r="K154" s="22"/>
    </row>
    <row r="155" spans="11:11" ht="12.75" x14ac:dyDescent="0.2">
      <c r="K155" s="22"/>
    </row>
    <row r="156" spans="11:11" ht="12.75" x14ac:dyDescent="0.2">
      <c r="K156" s="22"/>
    </row>
    <row r="157" spans="11:11" ht="12.75" x14ac:dyDescent="0.2">
      <c r="K157" s="22"/>
    </row>
    <row r="158" spans="11:11" ht="12.75" x14ac:dyDescent="0.2">
      <c r="K158" s="22"/>
    </row>
    <row r="159" spans="11:11" ht="12.75" x14ac:dyDescent="0.2">
      <c r="K159" s="22"/>
    </row>
    <row r="160" spans="11:11" ht="12.75" x14ac:dyDescent="0.2">
      <c r="K160" s="22"/>
    </row>
    <row r="161" spans="11:11" ht="12.75" x14ac:dyDescent="0.2">
      <c r="K161" s="22"/>
    </row>
    <row r="162" spans="11:11" ht="12.75" x14ac:dyDescent="0.2">
      <c r="K162" s="22"/>
    </row>
    <row r="163" spans="11:11" ht="12.75" x14ac:dyDescent="0.2">
      <c r="K163" s="22"/>
    </row>
    <row r="164" spans="11:11" ht="12.75" x14ac:dyDescent="0.2">
      <c r="K164" s="22"/>
    </row>
    <row r="165" spans="11:11" ht="12.75" x14ac:dyDescent="0.2">
      <c r="K165" s="22"/>
    </row>
    <row r="166" spans="11:11" ht="12.75" x14ac:dyDescent="0.2">
      <c r="K166" s="22"/>
    </row>
    <row r="167" spans="11:11" ht="12.75" x14ac:dyDescent="0.2">
      <c r="K167" s="22"/>
    </row>
    <row r="168" spans="11:11" ht="12.75" x14ac:dyDescent="0.2">
      <c r="K168" s="22"/>
    </row>
    <row r="169" spans="11:11" ht="12.75" x14ac:dyDescent="0.2">
      <c r="K169" s="22"/>
    </row>
    <row r="170" spans="11:11" ht="12.75" x14ac:dyDescent="0.2">
      <c r="K170" s="22"/>
    </row>
    <row r="171" spans="11:11" ht="12.75" x14ac:dyDescent="0.2">
      <c r="K171" s="22"/>
    </row>
    <row r="172" spans="11:11" ht="12.75" x14ac:dyDescent="0.2">
      <c r="K172" s="22"/>
    </row>
    <row r="173" spans="11:11" ht="12.75" x14ac:dyDescent="0.2">
      <c r="K173" s="22"/>
    </row>
    <row r="174" spans="11:11" ht="12.75" x14ac:dyDescent="0.2">
      <c r="K174" s="22"/>
    </row>
    <row r="175" spans="11:11" ht="12.75" x14ac:dyDescent="0.2">
      <c r="K175" s="22"/>
    </row>
    <row r="176" spans="11:11" ht="12.75" x14ac:dyDescent="0.2">
      <c r="K176" s="22"/>
    </row>
    <row r="177" spans="11:11" ht="12.75" x14ac:dyDescent="0.2">
      <c r="K177" s="22"/>
    </row>
    <row r="178" spans="11:11" ht="12.75" x14ac:dyDescent="0.2">
      <c r="K178" s="22"/>
    </row>
    <row r="179" spans="11:11" ht="12.75" x14ac:dyDescent="0.2">
      <c r="K179" s="22"/>
    </row>
    <row r="180" spans="11:11" ht="12.75" x14ac:dyDescent="0.2">
      <c r="K180" s="22"/>
    </row>
    <row r="181" spans="11:11" ht="12.75" x14ac:dyDescent="0.2">
      <c r="K181" s="22"/>
    </row>
    <row r="182" spans="11:11" ht="12.75" x14ac:dyDescent="0.2">
      <c r="K182" s="22"/>
    </row>
    <row r="183" spans="11:11" ht="12.75" x14ac:dyDescent="0.2">
      <c r="K183" s="22"/>
    </row>
    <row r="184" spans="11:11" ht="12.75" x14ac:dyDescent="0.2">
      <c r="K184" s="22"/>
    </row>
    <row r="185" spans="11:11" ht="12.75" x14ac:dyDescent="0.2">
      <c r="K185" s="22"/>
    </row>
    <row r="186" spans="11:11" ht="12.75" x14ac:dyDescent="0.2">
      <c r="K186" s="22"/>
    </row>
    <row r="187" spans="11:11" ht="12.75" x14ac:dyDescent="0.2">
      <c r="K187" s="22"/>
    </row>
    <row r="188" spans="11:11" ht="12.75" x14ac:dyDescent="0.2">
      <c r="K188" s="22"/>
    </row>
    <row r="189" spans="11:11" ht="12.75" x14ac:dyDescent="0.2">
      <c r="K189" s="22"/>
    </row>
    <row r="190" spans="11:11" ht="12.75" x14ac:dyDescent="0.2">
      <c r="K190" s="22"/>
    </row>
    <row r="191" spans="11:11" ht="12.75" x14ac:dyDescent="0.2">
      <c r="K191" s="22"/>
    </row>
    <row r="192" spans="11:11" ht="12.75" x14ac:dyDescent="0.2">
      <c r="K192" s="22"/>
    </row>
    <row r="193" spans="11:11" ht="12.75" x14ac:dyDescent="0.2">
      <c r="K193" s="22"/>
    </row>
    <row r="194" spans="11:11" ht="12.75" x14ac:dyDescent="0.2">
      <c r="K194" s="22"/>
    </row>
    <row r="195" spans="11:11" ht="12.75" x14ac:dyDescent="0.2">
      <c r="K195" s="22"/>
    </row>
    <row r="196" spans="11:11" ht="12.75" x14ac:dyDescent="0.2">
      <c r="K196" s="22"/>
    </row>
    <row r="197" spans="11:11" ht="12.75" x14ac:dyDescent="0.2">
      <c r="K197" s="22"/>
    </row>
    <row r="198" spans="11:11" ht="12.75" x14ac:dyDescent="0.2">
      <c r="K198" s="22"/>
    </row>
    <row r="199" spans="11:11" ht="12.75" x14ac:dyDescent="0.2">
      <c r="K199" s="22"/>
    </row>
    <row r="200" spans="11:11" ht="12.75" x14ac:dyDescent="0.2">
      <c r="K200" s="22"/>
    </row>
    <row r="201" spans="11:11" ht="12.75" x14ac:dyDescent="0.2">
      <c r="K201" s="22"/>
    </row>
    <row r="202" spans="11:11" ht="12.75" x14ac:dyDescent="0.2">
      <c r="K202" s="22"/>
    </row>
    <row r="203" spans="11:11" ht="12.75" x14ac:dyDescent="0.2">
      <c r="K203" s="22"/>
    </row>
    <row r="204" spans="11:11" ht="12.75" x14ac:dyDescent="0.2">
      <c r="K204" s="22"/>
    </row>
    <row r="205" spans="11:11" ht="12.75" x14ac:dyDescent="0.2">
      <c r="K205" s="22"/>
    </row>
    <row r="206" spans="11:11" ht="12.75" x14ac:dyDescent="0.2">
      <c r="K206" s="22"/>
    </row>
    <row r="207" spans="11:11" ht="12.75" x14ac:dyDescent="0.2">
      <c r="K207" s="22"/>
    </row>
    <row r="208" spans="11:11" ht="12.75" x14ac:dyDescent="0.2">
      <c r="K208" s="22"/>
    </row>
    <row r="209" spans="11:11" ht="12.75" x14ac:dyDescent="0.2">
      <c r="K209" s="22"/>
    </row>
    <row r="210" spans="11:11" ht="12.75" x14ac:dyDescent="0.2">
      <c r="K210" s="22"/>
    </row>
    <row r="211" spans="11:11" ht="12.75" x14ac:dyDescent="0.2">
      <c r="K211" s="22"/>
    </row>
    <row r="212" spans="11:11" ht="12.75" x14ac:dyDescent="0.2">
      <c r="K212" s="22"/>
    </row>
    <row r="213" spans="11:11" ht="12.75" x14ac:dyDescent="0.2">
      <c r="K213" s="22"/>
    </row>
    <row r="214" spans="11:11" ht="12.75" x14ac:dyDescent="0.2">
      <c r="K214" s="22"/>
    </row>
    <row r="215" spans="11:11" ht="12.75" x14ac:dyDescent="0.2">
      <c r="K215" s="22"/>
    </row>
    <row r="216" spans="11:11" ht="12.75" x14ac:dyDescent="0.2">
      <c r="K216" s="22"/>
    </row>
    <row r="217" spans="11:11" ht="12.75" x14ac:dyDescent="0.2">
      <c r="K217" s="22"/>
    </row>
    <row r="218" spans="11:11" ht="12.75" x14ac:dyDescent="0.2">
      <c r="K218" s="22"/>
    </row>
    <row r="219" spans="11:11" ht="12.75" x14ac:dyDescent="0.2">
      <c r="K219" s="22"/>
    </row>
    <row r="220" spans="11:11" ht="12.75" x14ac:dyDescent="0.2">
      <c r="K220" s="22"/>
    </row>
    <row r="221" spans="11:11" ht="12.75" x14ac:dyDescent="0.2">
      <c r="K221" s="22"/>
    </row>
    <row r="222" spans="11:11" ht="12.75" x14ac:dyDescent="0.2">
      <c r="K222" s="22"/>
    </row>
    <row r="223" spans="11:11" ht="12.75" x14ac:dyDescent="0.2">
      <c r="K223" s="22"/>
    </row>
    <row r="224" spans="11:11" ht="12.75" x14ac:dyDescent="0.2">
      <c r="K224" s="22"/>
    </row>
    <row r="225" spans="11:11" ht="12.75" x14ac:dyDescent="0.2">
      <c r="K225" s="22"/>
    </row>
    <row r="226" spans="11:11" ht="12.75" x14ac:dyDescent="0.2">
      <c r="K226" s="22"/>
    </row>
    <row r="227" spans="11:11" ht="12.75" x14ac:dyDescent="0.2">
      <c r="K227" s="22"/>
    </row>
    <row r="228" spans="11:11" ht="12.75" x14ac:dyDescent="0.2">
      <c r="K228" s="22"/>
    </row>
    <row r="229" spans="11:11" ht="12.75" x14ac:dyDescent="0.2">
      <c r="K229" s="22"/>
    </row>
    <row r="230" spans="11:11" ht="12.75" x14ac:dyDescent="0.2">
      <c r="K230" s="22"/>
    </row>
    <row r="231" spans="11:11" ht="12.75" x14ac:dyDescent="0.2">
      <c r="K231" s="22"/>
    </row>
    <row r="232" spans="11:11" ht="12.75" x14ac:dyDescent="0.2">
      <c r="K232" s="22"/>
    </row>
    <row r="233" spans="11:11" ht="12.75" x14ac:dyDescent="0.2">
      <c r="K233" s="22"/>
    </row>
    <row r="234" spans="11:11" ht="12.75" x14ac:dyDescent="0.2">
      <c r="K234" s="22"/>
    </row>
    <row r="235" spans="11:11" ht="12.75" x14ac:dyDescent="0.2">
      <c r="K235" s="22"/>
    </row>
    <row r="236" spans="11:11" ht="12.75" x14ac:dyDescent="0.2">
      <c r="K236" s="22"/>
    </row>
    <row r="237" spans="11:11" ht="12.75" x14ac:dyDescent="0.2">
      <c r="K237" s="22"/>
    </row>
    <row r="238" spans="11:11" ht="12.75" x14ac:dyDescent="0.2">
      <c r="K238" s="22"/>
    </row>
    <row r="239" spans="11:11" ht="12.75" x14ac:dyDescent="0.2">
      <c r="K239" s="22"/>
    </row>
    <row r="240" spans="11:11" ht="12.75" x14ac:dyDescent="0.2">
      <c r="K240" s="22"/>
    </row>
    <row r="241" spans="11:11" ht="12.75" x14ac:dyDescent="0.2">
      <c r="K241" s="22"/>
    </row>
    <row r="242" spans="11:11" ht="12.75" x14ac:dyDescent="0.2">
      <c r="K242" s="22"/>
    </row>
    <row r="243" spans="11:11" ht="12.75" x14ac:dyDescent="0.2">
      <c r="K243" s="22"/>
    </row>
    <row r="244" spans="11:11" ht="12.75" x14ac:dyDescent="0.2">
      <c r="K244" s="22"/>
    </row>
    <row r="245" spans="11:11" ht="12.75" x14ac:dyDescent="0.2">
      <c r="K245" s="22"/>
    </row>
    <row r="246" spans="11:11" ht="12.75" x14ac:dyDescent="0.2">
      <c r="K246" s="22"/>
    </row>
    <row r="247" spans="11:11" ht="12.75" x14ac:dyDescent="0.2">
      <c r="K247" s="22"/>
    </row>
    <row r="248" spans="11:11" ht="12.75" x14ac:dyDescent="0.2">
      <c r="K248" s="22"/>
    </row>
    <row r="249" spans="11:11" ht="12.75" x14ac:dyDescent="0.2">
      <c r="K249" s="22"/>
    </row>
    <row r="250" spans="11:11" ht="12.75" x14ac:dyDescent="0.2">
      <c r="K250" s="22"/>
    </row>
    <row r="251" spans="11:11" ht="12.75" x14ac:dyDescent="0.2">
      <c r="K251" s="22"/>
    </row>
    <row r="252" spans="11:11" ht="12.75" x14ac:dyDescent="0.2">
      <c r="K252" s="22"/>
    </row>
    <row r="253" spans="11:11" ht="12.75" x14ac:dyDescent="0.2">
      <c r="K253" s="22"/>
    </row>
    <row r="254" spans="11:11" ht="12.75" x14ac:dyDescent="0.2">
      <c r="K254" s="22"/>
    </row>
    <row r="255" spans="11:11" ht="12.75" x14ac:dyDescent="0.2">
      <c r="K255" s="22"/>
    </row>
    <row r="256" spans="11:11" ht="12.75" x14ac:dyDescent="0.2">
      <c r="K256" s="22"/>
    </row>
    <row r="257" spans="11:11" ht="12.75" x14ac:dyDescent="0.2">
      <c r="K257" s="22"/>
    </row>
    <row r="258" spans="11:11" ht="12.75" x14ac:dyDescent="0.2">
      <c r="K258" s="22"/>
    </row>
    <row r="259" spans="11:11" ht="12.75" x14ac:dyDescent="0.2">
      <c r="K259" s="22"/>
    </row>
    <row r="260" spans="11:11" ht="12.75" x14ac:dyDescent="0.2">
      <c r="K260" s="22"/>
    </row>
    <row r="261" spans="11:11" ht="12.75" x14ac:dyDescent="0.2">
      <c r="K261" s="22"/>
    </row>
    <row r="262" spans="11:11" ht="12.75" x14ac:dyDescent="0.2">
      <c r="K262" s="22"/>
    </row>
    <row r="263" spans="11:11" ht="12.75" x14ac:dyDescent="0.2">
      <c r="K263" s="22"/>
    </row>
    <row r="264" spans="11:11" ht="12.75" x14ac:dyDescent="0.2">
      <c r="K264" s="22"/>
    </row>
    <row r="265" spans="11:11" ht="12.75" x14ac:dyDescent="0.2">
      <c r="K265" s="22"/>
    </row>
    <row r="266" spans="11:11" ht="12.75" x14ac:dyDescent="0.2">
      <c r="K266" s="22"/>
    </row>
    <row r="267" spans="11:11" ht="12.75" x14ac:dyDescent="0.2">
      <c r="K267" s="22"/>
    </row>
    <row r="268" spans="11:11" ht="12.75" x14ac:dyDescent="0.2">
      <c r="K268" s="22"/>
    </row>
    <row r="269" spans="11:11" ht="12.75" x14ac:dyDescent="0.2">
      <c r="K269" s="22"/>
    </row>
    <row r="270" spans="11:11" ht="12.75" x14ac:dyDescent="0.2">
      <c r="K270" s="22"/>
    </row>
    <row r="271" spans="11:11" ht="12.75" x14ac:dyDescent="0.2">
      <c r="K271" s="22"/>
    </row>
    <row r="272" spans="11:11" ht="12.75" x14ac:dyDescent="0.2">
      <c r="K272" s="22"/>
    </row>
    <row r="273" spans="11:11" ht="12.75" x14ac:dyDescent="0.2">
      <c r="K273" s="22"/>
    </row>
    <row r="274" spans="11:11" ht="12.75" x14ac:dyDescent="0.2">
      <c r="K274" s="22"/>
    </row>
    <row r="275" spans="11:11" ht="12.75" x14ac:dyDescent="0.2">
      <c r="K275" s="22"/>
    </row>
    <row r="276" spans="11:11" ht="12.75" x14ac:dyDescent="0.2">
      <c r="K276" s="22"/>
    </row>
    <row r="277" spans="11:11" ht="12.75" x14ac:dyDescent="0.2">
      <c r="K277" s="22"/>
    </row>
    <row r="278" spans="11:11" ht="12.75" x14ac:dyDescent="0.2">
      <c r="K278" s="22"/>
    </row>
    <row r="279" spans="11:11" ht="12.75" x14ac:dyDescent="0.2">
      <c r="K279" s="22"/>
    </row>
    <row r="280" spans="11:11" ht="12.75" x14ac:dyDescent="0.2">
      <c r="K280" s="22"/>
    </row>
    <row r="281" spans="11:11" ht="12.75" x14ac:dyDescent="0.2">
      <c r="K281" s="22"/>
    </row>
    <row r="282" spans="11:11" ht="12.75" x14ac:dyDescent="0.2">
      <c r="K282" s="22"/>
    </row>
    <row r="283" spans="11:11" ht="12.75" x14ac:dyDescent="0.2">
      <c r="K283" s="22"/>
    </row>
    <row r="284" spans="11:11" ht="12.75" x14ac:dyDescent="0.2">
      <c r="K284" s="22"/>
    </row>
    <row r="285" spans="11:11" ht="12.75" x14ac:dyDescent="0.2">
      <c r="K285" s="22"/>
    </row>
    <row r="286" spans="11:11" ht="12.75" x14ac:dyDescent="0.2">
      <c r="K286" s="22"/>
    </row>
    <row r="287" spans="11:11" ht="12.75" x14ac:dyDescent="0.2">
      <c r="K287" s="22"/>
    </row>
    <row r="288" spans="11:11" ht="12.75" x14ac:dyDescent="0.2">
      <c r="K288" s="22"/>
    </row>
    <row r="289" spans="11:11" ht="12.75" x14ac:dyDescent="0.2">
      <c r="K289" s="22"/>
    </row>
    <row r="290" spans="11:11" ht="12.75" x14ac:dyDescent="0.2">
      <c r="K290" s="22"/>
    </row>
    <row r="291" spans="11:11" ht="12.75" x14ac:dyDescent="0.2">
      <c r="K291" s="22"/>
    </row>
    <row r="292" spans="11:11" ht="12.75" x14ac:dyDescent="0.2">
      <c r="K292" s="22"/>
    </row>
    <row r="293" spans="11:11" ht="12.75" x14ac:dyDescent="0.2">
      <c r="K293" s="22"/>
    </row>
    <row r="294" spans="11:11" ht="12.75" x14ac:dyDescent="0.2">
      <c r="K294" s="22"/>
    </row>
    <row r="295" spans="11:11" ht="12.75" x14ac:dyDescent="0.2">
      <c r="K295" s="22"/>
    </row>
    <row r="296" spans="11:11" ht="12.75" x14ac:dyDescent="0.2">
      <c r="K296" s="22"/>
    </row>
    <row r="297" spans="11:11" ht="12.75" x14ac:dyDescent="0.2">
      <c r="K297" s="22"/>
    </row>
    <row r="298" spans="11:11" ht="12.75" x14ac:dyDescent="0.2">
      <c r="K298" s="22"/>
    </row>
    <row r="299" spans="11:11" ht="12.75" x14ac:dyDescent="0.2">
      <c r="K299" s="22"/>
    </row>
    <row r="300" spans="11:11" ht="12.75" x14ac:dyDescent="0.2">
      <c r="K300" s="22"/>
    </row>
    <row r="301" spans="11:11" ht="12.75" x14ac:dyDescent="0.2">
      <c r="K301" s="22"/>
    </row>
    <row r="302" spans="11:11" ht="12.75" x14ac:dyDescent="0.2">
      <c r="K302" s="22"/>
    </row>
    <row r="303" spans="11:11" ht="12.75" x14ac:dyDescent="0.2">
      <c r="K303" s="22"/>
    </row>
    <row r="304" spans="11:11" ht="12.75" x14ac:dyDescent="0.2">
      <c r="K304" s="22"/>
    </row>
    <row r="305" spans="11:11" ht="12.75" x14ac:dyDescent="0.2">
      <c r="K305" s="22"/>
    </row>
    <row r="306" spans="11:11" ht="12.75" x14ac:dyDescent="0.2">
      <c r="K306" s="22"/>
    </row>
    <row r="307" spans="11:11" ht="12.75" x14ac:dyDescent="0.2">
      <c r="K307" s="22"/>
    </row>
    <row r="308" spans="11:11" ht="12.75" x14ac:dyDescent="0.2">
      <c r="K308" s="22"/>
    </row>
    <row r="309" spans="11:11" ht="12.75" x14ac:dyDescent="0.2">
      <c r="K309" s="22"/>
    </row>
    <row r="310" spans="11:11" ht="12.75" x14ac:dyDescent="0.2">
      <c r="K310" s="22"/>
    </row>
    <row r="311" spans="11:11" ht="12.75" x14ac:dyDescent="0.2">
      <c r="K311" s="22"/>
    </row>
    <row r="312" spans="11:11" ht="12.75" x14ac:dyDescent="0.2">
      <c r="K312" s="22"/>
    </row>
    <row r="313" spans="11:11" ht="12.75" x14ac:dyDescent="0.2">
      <c r="K313" s="22"/>
    </row>
    <row r="314" spans="11:11" ht="12.75" x14ac:dyDescent="0.2">
      <c r="K314" s="22"/>
    </row>
    <row r="315" spans="11:11" ht="12.75" x14ac:dyDescent="0.2">
      <c r="K315" s="22"/>
    </row>
    <row r="316" spans="11:11" ht="12.75" x14ac:dyDescent="0.2">
      <c r="K316" s="22"/>
    </row>
    <row r="317" spans="11:11" ht="12.75" x14ac:dyDescent="0.2">
      <c r="K317" s="22"/>
    </row>
    <row r="318" spans="11:11" ht="12.75" x14ac:dyDescent="0.2">
      <c r="K318" s="22"/>
    </row>
    <row r="319" spans="11:11" ht="12.75" x14ac:dyDescent="0.2">
      <c r="K319" s="22"/>
    </row>
    <row r="320" spans="11:11" ht="12.75" x14ac:dyDescent="0.2">
      <c r="K320" s="22"/>
    </row>
    <row r="321" spans="11:11" ht="12.75" x14ac:dyDescent="0.2">
      <c r="K321" s="22"/>
    </row>
    <row r="322" spans="11:11" ht="12.75" x14ac:dyDescent="0.2">
      <c r="K322" s="22"/>
    </row>
    <row r="323" spans="11:11" ht="12.75" x14ac:dyDescent="0.2">
      <c r="K323" s="22"/>
    </row>
    <row r="324" spans="11:11" ht="12.75" x14ac:dyDescent="0.2">
      <c r="K324" s="22"/>
    </row>
    <row r="325" spans="11:11" ht="12.75" x14ac:dyDescent="0.2">
      <c r="K325" s="22"/>
    </row>
  </sheetData>
  <sheetProtection selectLockedCells="1" selectUnlockedCells="1"/>
  <mergeCells count="10">
    <mergeCell ref="A8:B8"/>
    <mergeCell ref="Q4:Y4"/>
    <mergeCell ref="Z4:Z5"/>
    <mergeCell ref="AA4:AA5"/>
    <mergeCell ref="AB4:AB5"/>
    <mergeCell ref="E4:P4"/>
    <mergeCell ref="T6:AA6"/>
    <mergeCell ref="A7:C7"/>
    <mergeCell ref="L6:S6"/>
    <mergeCell ref="A6:K6"/>
  </mergeCells>
  <printOptions horizontalCentered="1"/>
  <pageMargins left="0" right="0" top="0.59055118110236227" bottom="0" header="0" footer="0"/>
  <pageSetup paperSize="9" scale="42"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F00-000000000000}">
          <x14:formula1>
            <xm:f>'Drop-Down'!$J$2:$J$251</xm:f>
          </x14:formula1>
          <xm:sqref>B9:B12</xm:sqref>
        </x14:dataValidation>
        <x14:dataValidation type="list" allowBlank="1" showInputMessage="1" showErrorMessage="1" xr:uid="{00000000-0002-0000-1F00-000001000000}">
          <x14:formula1>
            <xm:f>'Drop-Down'!$G$2:$G$7</xm:f>
          </x14:formula1>
          <xm:sqref>C9:C12</xm:sqref>
        </x14:dataValidation>
        <x14:dataValidation type="list" allowBlank="1" showInputMessage="1" showErrorMessage="1" xr:uid="{00000000-0002-0000-1F00-000002000000}">
          <x14:formula1>
            <xm:f>'Drop-Down'!$F$2:$F$3</xm:f>
          </x14:formula1>
          <xm:sqref>D9:D12</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8"/>
  <dimension ref="A1:N71"/>
  <sheetViews>
    <sheetView topLeftCell="B1" zoomScale="80" zoomScaleNormal="80" zoomScaleSheetLayoutView="80" workbookViewId="0">
      <pane ySplit="6" topLeftCell="A41" activePane="bottomLeft" state="frozen"/>
      <selection activeCell="T401" sqref="D401:T401"/>
      <selection pane="bottomLeft" activeCell="T401" sqref="D401:T401"/>
    </sheetView>
  </sheetViews>
  <sheetFormatPr defaultColWidth="9.140625" defaultRowHeight="12.75" x14ac:dyDescent="0.2"/>
  <cols>
    <col min="1" max="1" width="62.140625" style="22" customWidth="1"/>
    <col min="2" max="2" width="17.7109375" style="22" customWidth="1"/>
    <col min="3" max="3" width="18.5703125" style="22" customWidth="1"/>
    <col min="4" max="4" width="15" style="22" bestFit="1" customWidth="1"/>
    <col min="5" max="5" width="21.140625" style="22" customWidth="1"/>
    <col min="6" max="6" width="47.28515625" style="22" bestFit="1" customWidth="1"/>
    <col min="7" max="7" width="14.5703125" style="22" customWidth="1"/>
    <col min="8" max="8" width="23.42578125" style="22" bestFit="1" customWidth="1"/>
    <col min="9" max="9" width="27.140625" style="22" bestFit="1" customWidth="1"/>
    <col min="10" max="10" width="14.85546875" style="22" customWidth="1"/>
    <col min="11" max="11" width="17.85546875" style="22" bestFit="1" customWidth="1"/>
    <col min="12" max="12" width="18.7109375" style="22" bestFit="1" customWidth="1"/>
    <col min="13" max="13" width="15" style="22" bestFit="1" customWidth="1"/>
    <col min="14" max="14" width="22.5703125" style="22" bestFit="1" customWidth="1"/>
    <col min="15" max="15" width="9.140625" style="22"/>
    <col min="16" max="16" width="5.42578125" style="22" customWidth="1"/>
    <col min="17" max="17" width="9.140625" style="22"/>
    <col min="18" max="21" width="9.140625" style="22" customWidth="1"/>
    <col min="22" max="16384" width="9.140625" style="22"/>
  </cols>
  <sheetData>
    <row r="1" spans="1:14" hidden="1" x14ac:dyDescent="0.2"/>
    <row r="2" spans="1:14" x14ac:dyDescent="0.2">
      <c r="A2" s="592" t="s">
        <v>1150</v>
      </c>
      <c r="B2" s="592"/>
      <c r="C2" s="592"/>
      <c r="D2" s="592"/>
      <c r="E2" s="592"/>
      <c r="F2" s="592"/>
      <c r="G2" s="592"/>
      <c r="H2" s="592"/>
      <c r="I2" s="592"/>
      <c r="J2" s="592"/>
      <c r="K2" s="592"/>
      <c r="L2" s="592"/>
      <c r="M2" s="592"/>
      <c r="N2" s="592"/>
    </row>
    <row r="3" spans="1:14" ht="13.5" thickBot="1" x14ac:dyDescent="0.25">
      <c r="A3" s="224"/>
      <c r="B3" s="224"/>
      <c r="C3" s="224"/>
      <c r="D3" s="224"/>
      <c r="E3" s="224"/>
      <c r="F3" s="224"/>
      <c r="G3" s="224"/>
      <c r="H3" s="224"/>
      <c r="I3" s="224"/>
      <c r="J3" s="224"/>
      <c r="K3" s="224"/>
      <c r="L3" s="224"/>
      <c r="M3" s="224"/>
      <c r="N3" s="225" t="s">
        <v>741</v>
      </c>
    </row>
    <row r="4" spans="1:14" ht="13.5" thickTop="1" x14ac:dyDescent="0.2">
      <c r="A4" s="1235" t="s">
        <v>1151</v>
      </c>
      <c r="B4" s="998"/>
      <c r="C4" s="1236" t="s">
        <v>1152</v>
      </c>
      <c r="D4" s="1210"/>
      <c r="E4" s="1210"/>
      <c r="F4" s="1210"/>
      <c r="G4" s="1210" t="s">
        <v>1153</v>
      </c>
      <c r="H4" s="1210"/>
      <c r="I4" s="1210"/>
      <c r="J4" s="1210"/>
      <c r="K4" s="1210"/>
      <c r="L4" s="1210"/>
      <c r="M4" s="1210"/>
      <c r="N4" s="759"/>
    </row>
    <row r="5" spans="1:14" x14ac:dyDescent="0.2">
      <c r="A5" s="1117"/>
      <c r="B5" s="998"/>
      <c r="C5" s="1209" t="s">
        <v>188</v>
      </c>
      <c r="D5" s="1143"/>
      <c r="E5" s="1130" t="s">
        <v>1154</v>
      </c>
      <c r="F5" s="1130" t="s">
        <v>869</v>
      </c>
      <c r="G5" s="1130" t="s">
        <v>875</v>
      </c>
      <c r="H5" s="1130" t="s">
        <v>829</v>
      </c>
      <c r="I5" s="1130" t="s">
        <v>830</v>
      </c>
      <c r="J5" s="1130" t="s">
        <v>865</v>
      </c>
      <c r="K5" s="1130" t="s">
        <v>1155</v>
      </c>
      <c r="L5" s="1130" t="s">
        <v>1156</v>
      </c>
      <c r="M5" s="1130" t="s">
        <v>332</v>
      </c>
      <c r="N5" s="1130" t="s">
        <v>868</v>
      </c>
    </row>
    <row r="6" spans="1:14" ht="58.5" customHeight="1" x14ac:dyDescent="0.2">
      <c r="A6" s="1131"/>
      <c r="B6" s="997" t="s">
        <v>1157</v>
      </c>
      <c r="C6" s="1000" t="s">
        <v>868</v>
      </c>
      <c r="D6" s="1000" t="s">
        <v>1158</v>
      </c>
      <c r="E6" s="1131"/>
      <c r="F6" s="1131"/>
      <c r="G6" s="1131"/>
      <c r="H6" s="1131"/>
      <c r="I6" s="1131"/>
      <c r="J6" s="1131"/>
      <c r="K6" s="1131"/>
      <c r="L6" s="1131"/>
      <c r="M6" s="1131"/>
      <c r="N6" s="1131"/>
    </row>
    <row r="7" spans="1:14" x14ac:dyDescent="0.2">
      <c r="A7" s="314" t="s">
        <v>190</v>
      </c>
      <c r="B7" s="77"/>
      <c r="C7" s="815">
        <f>SUM(C8:C11)</f>
        <v>0</v>
      </c>
      <c r="D7" s="815">
        <f t="shared" ref="D7:M7" si="0">SUM(D8:D11)</f>
        <v>0</v>
      </c>
      <c r="E7" s="815">
        <f t="shared" si="0"/>
        <v>0</v>
      </c>
      <c r="F7" s="815">
        <f t="shared" si="0"/>
        <v>0</v>
      </c>
      <c r="G7" s="815">
        <f>SUM(G8:G11)</f>
        <v>0</v>
      </c>
      <c r="H7" s="815">
        <f>SUM(H8:H11)</f>
        <v>0</v>
      </c>
      <c r="I7" s="815">
        <f t="shared" si="0"/>
        <v>0</v>
      </c>
      <c r="J7" s="815">
        <f t="shared" si="0"/>
        <v>0</v>
      </c>
      <c r="K7" s="815">
        <f t="shared" si="0"/>
        <v>0</v>
      </c>
      <c r="L7" s="815">
        <f t="shared" si="0"/>
        <v>0</v>
      </c>
      <c r="M7" s="815">
        <f t="shared" si="0"/>
        <v>0</v>
      </c>
      <c r="N7" s="815">
        <f>SUM(C7,E7:M7)</f>
        <v>0</v>
      </c>
    </row>
    <row r="8" spans="1:14" x14ac:dyDescent="0.2">
      <c r="A8" s="315" t="s">
        <v>1159</v>
      </c>
      <c r="B8" s="77"/>
      <c r="C8" s="881"/>
      <c r="D8" s="881"/>
      <c r="E8" s="881"/>
      <c r="F8" s="882"/>
      <c r="G8" s="881"/>
      <c r="H8" s="881"/>
      <c r="I8" s="881"/>
      <c r="J8" s="881"/>
      <c r="K8" s="881"/>
      <c r="L8" s="881"/>
      <c r="M8" s="881"/>
      <c r="N8" s="815">
        <f>SUM(C8,E8,G8:M8)</f>
        <v>0</v>
      </c>
    </row>
    <row r="9" spans="1:14" x14ac:dyDescent="0.2">
      <c r="A9" s="315" t="s">
        <v>863</v>
      </c>
      <c r="B9" s="77"/>
      <c r="C9" s="882"/>
      <c r="D9" s="882"/>
      <c r="E9" s="882"/>
      <c r="F9" s="881"/>
      <c r="G9" s="882"/>
      <c r="H9" s="882"/>
      <c r="I9" s="882"/>
      <c r="J9" s="882"/>
      <c r="K9" s="882"/>
      <c r="L9" s="882"/>
      <c r="M9" s="882"/>
      <c r="N9" s="815">
        <f>F9</f>
        <v>0</v>
      </c>
    </row>
    <row r="10" spans="1:14" x14ac:dyDescent="0.2">
      <c r="A10" s="315" t="s">
        <v>1160</v>
      </c>
      <c r="B10" s="77"/>
      <c r="C10" s="882"/>
      <c r="D10" s="882"/>
      <c r="E10" s="882"/>
      <c r="F10" s="882"/>
      <c r="G10" s="882"/>
      <c r="H10" s="882"/>
      <c r="I10" s="882"/>
      <c r="J10" s="882"/>
      <c r="K10" s="882"/>
      <c r="L10" s="882"/>
      <c r="M10" s="881"/>
      <c r="N10" s="815">
        <f>SUM(M10)</f>
        <v>0</v>
      </c>
    </row>
    <row r="11" spans="1:14" x14ac:dyDescent="0.2">
      <c r="A11" s="314" t="s">
        <v>1161</v>
      </c>
      <c r="B11" s="77"/>
      <c r="C11" s="815">
        <f>SUMIF(B70:B498, "Cash and Balances", C70:C498)</f>
        <v>0</v>
      </c>
      <c r="D11" s="815">
        <f>SUMIF(B70:B498, "Cash and Balances", D70:D498)</f>
        <v>0</v>
      </c>
      <c r="E11" s="815">
        <f>SUMIF(B70:B498, "Cash and Balances", E70:E498)</f>
        <v>0</v>
      </c>
      <c r="F11" s="815">
        <f>SUMIF(B70:B498, "Cash and Balances", F70:F498)</f>
        <v>0</v>
      </c>
      <c r="G11" s="815">
        <f>SUMIF(B70:B498, "Cash and Balances", G70:G498)</f>
        <v>0</v>
      </c>
      <c r="H11" s="815">
        <f>SUMIF(B70:B498, "Cash and Balances", H70:H498)</f>
        <v>0</v>
      </c>
      <c r="I11" s="815">
        <f>SUMIF(B70:B498, "Cash and Balances", I70:I498)</f>
        <v>0</v>
      </c>
      <c r="J11" s="815">
        <f>SUMIF(B70:B498, "Cash and Balances", J70:J498)</f>
        <v>0</v>
      </c>
      <c r="K11" s="815">
        <f>SUMIF(B70:B498, "Cash and Balances", K70:K498)</f>
        <v>0</v>
      </c>
      <c r="L11" s="815">
        <f>SUMIF(B70:B498, "Cash and Balances", L70:L498)</f>
        <v>0</v>
      </c>
      <c r="M11" s="815">
        <f>SUMIF(B70:B498, "Cash and Balances", M70:M498)</f>
        <v>0</v>
      </c>
      <c r="N11" s="815">
        <f>SUM(C11,E11:M11)</f>
        <v>0</v>
      </c>
    </row>
    <row r="12" spans="1:14" x14ac:dyDescent="0.2">
      <c r="A12" s="314" t="s">
        <v>206</v>
      </c>
      <c r="B12" s="77"/>
      <c r="C12" s="815">
        <f>SUM(C13:C16)</f>
        <v>0</v>
      </c>
      <c r="D12" s="815">
        <f t="shared" ref="D12" si="1">SUM(D13:D16)</f>
        <v>0</v>
      </c>
      <c r="E12" s="815">
        <f t="shared" ref="E12" si="2">SUM(E13:E16)</f>
        <v>0</v>
      </c>
      <c r="F12" s="815">
        <f t="shared" ref="F12" si="3">SUM(F13:F16)</f>
        <v>0</v>
      </c>
      <c r="G12" s="815">
        <f t="shared" ref="G12" si="4">SUM(G13:G16)</f>
        <v>0</v>
      </c>
      <c r="H12" s="815">
        <f t="shared" ref="H12" si="5">SUM(H13:H16)</f>
        <v>0</v>
      </c>
      <c r="I12" s="815">
        <f t="shared" ref="I12" si="6">SUM(I13:I16)</f>
        <v>0</v>
      </c>
      <c r="J12" s="815">
        <f t="shared" ref="J12" si="7">SUM(J13:J16)</f>
        <v>0</v>
      </c>
      <c r="K12" s="815">
        <f t="shared" ref="K12" si="8">SUM(K13:K16)</f>
        <v>0</v>
      </c>
      <c r="L12" s="815">
        <f t="shared" ref="L12" si="9">SUM(L13:L16)</f>
        <v>0</v>
      </c>
      <c r="M12" s="815">
        <f t="shared" ref="M12" si="10">SUM(M13:M16)</f>
        <v>0</v>
      </c>
      <c r="N12" s="815">
        <f>SUM(C12,E12:M12)</f>
        <v>0</v>
      </c>
    </row>
    <row r="13" spans="1:14" x14ac:dyDescent="0.2">
      <c r="A13" s="315" t="s">
        <v>1159</v>
      </c>
      <c r="B13" s="77"/>
      <c r="C13" s="881"/>
      <c r="D13" s="881"/>
      <c r="E13" s="881"/>
      <c r="F13" s="882"/>
      <c r="G13" s="881"/>
      <c r="H13" s="881"/>
      <c r="I13" s="881"/>
      <c r="J13" s="881"/>
      <c r="K13" s="881"/>
      <c r="L13" s="881"/>
      <c r="M13" s="881"/>
      <c r="N13" s="815">
        <f>SUM(C13,E13,G13:M13)</f>
        <v>0</v>
      </c>
    </row>
    <row r="14" spans="1:14" x14ac:dyDescent="0.2">
      <c r="A14" s="315" t="s">
        <v>863</v>
      </c>
      <c r="B14" s="77"/>
      <c r="C14" s="882"/>
      <c r="D14" s="882"/>
      <c r="E14" s="882"/>
      <c r="F14" s="881"/>
      <c r="G14" s="882"/>
      <c r="H14" s="882"/>
      <c r="I14" s="882"/>
      <c r="J14" s="882"/>
      <c r="K14" s="882"/>
      <c r="L14" s="882"/>
      <c r="M14" s="882"/>
      <c r="N14" s="815">
        <f>F14</f>
        <v>0</v>
      </c>
    </row>
    <row r="15" spans="1:14" x14ac:dyDescent="0.2">
      <c r="A15" s="315" t="s">
        <v>1160</v>
      </c>
      <c r="B15" s="77"/>
      <c r="C15" s="882"/>
      <c r="D15" s="882"/>
      <c r="E15" s="882"/>
      <c r="F15" s="882"/>
      <c r="G15" s="882"/>
      <c r="H15" s="882"/>
      <c r="I15" s="882"/>
      <c r="J15" s="882"/>
      <c r="K15" s="882"/>
      <c r="L15" s="882"/>
      <c r="M15" s="881"/>
      <c r="N15" s="815">
        <f>M15</f>
        <v>0</v>
      </c>
    </row>
    <row r="16" spans="1:14" x14ac:dyDescent="0.2">
      <c r="A16" s="314" t="s">
        <v>1161</v>
      </c>
      <c r="B16" s="77"/>
      <c r="C16" s="815">
        <f>SUMIF(B70:B503, "Amounts receivable under reverse repurchase agreements", C70:C503)</f>
        <v>0</v>
      </c>
      <c r="D16" s="815">
        <f>SUMIF(B70:B498, "Amounts receivable under reverse repurchase agreements", D70:D498)</f>
        <v>0</v>
      </c>
      <c r="E16" s="815">
        <f>SUMIF(B70:B498, "Amounts receivable under reverse repurchase agreements", E70:E498)</f>
        <v>0</v>
      </c>
      <c r="F16" s="815">
        <f>SUMIF(B70:B498, "Amounts receivable under reverse repurchase agreements", F70:F498)</f>
        <v>0</v>
      </c>
      <c r="G16" s="815">
        <f>SUMIF(B70:B498, "CAmounts receivable under reverse repurchase agreements", G70:G498)</f>
        <v>0</v>
      </c>
      <c r="H16" s="815">
        <f>SUMIF(B70:B498, "Amounts receivable under reverse repurchase agreements", H70:H498)</f>
        <v>0</v>
      </c>
      <c r="I16" s="815">
        <f>SUMIF(B70:B498, "Amounts receivable under reverse repurchase agreements", I70:I498)</f>
        <v>0</v>
      </c>
      <c r="J16" s="815">
        <f>SUMIF(B70:B498, "Amounts receivable under reverse repurchase agreements", J70:J498)</f>
        <v>0</v>
      </c>
      <c r="K16" s="815">
        <f>SUMIF(B70:B498, "Amounts receivable under reverse repurchase agreements", K70:K498)</f>
        <v>0</v>
      </c>
      <c r="L16" s="815">
        <f>SUMIF(B70:B498, "Amounts receivable under reverse repurchase agreements", L70:L498)</f>
        <v>0</v>
      </c>
      <c r="M16" s="815">
        <f>SUMIF(B70:B498, "Amounts receivable under reverse repurchase agreements", M70:M498)</f>
        <v>0</v>
      </c>
      <c r="N16" s="815">
        <f>SUM(C16,E16:M16)</f>
        <v>0</v>
      </c>
    </row>
    <row r="17" spans="1:14" x14ac:dyDescent="0.2">
      <c r="A17" s="314" t="s">
        <v>219</v>
      </c>
      <c r="B17" s="77"/>
      <c r="C17" s="815">
        <f>SUM(C18:C21)</f>
        <v>0</v>
      </c>
      <c r="D17" s="815">
        <f t="shared" ref="D17:M17" si="11">SUM(D18:D21)</f>
        <v>0</v>
      </c>
      <c r="E17" s="815">
        <f t="shared" si="11"/>
        <v>0</v>
      </c>
      <c r="F17" s="815">
        <f t="shared" si="11"/>
        <v>0</v>
      </c>
      <c r="G17" s="815">
        <f t="shared" si="11"/>
        <v>0</v>
      </c>
      <c r="H17" s="815">
        <f t="shared" si="11"/>
        <v>0</v>
      </c>
      <c r="I17" s="815">
        <f t="shared" si="11"/>
        <v>0</v>
      </c>
      <c r="J17" s="815">
        <f t="shared" si="11"/>
        <v>0</v>
      </c>
      <c r="K17" s="815">
        <f t="shared" si="11"/>
        <v>0</v>
      </c>
      <c r="L17" s="815">
        <f t="shared" si="11"/>
        <v>0</v>
      </c>
      <c r="M17" s="815">
        <f t="shared" si="11"/>
        <v>0</v>
      </c>
      <c r="N17" s="815">
        <f>SUM(C17,E17:M17)</f>
        <v>0</v>
      </c>
    </row>
    <row r="18" spans="1:14" x14ac:dyDescent="0.2">
      <c r="A18" s="315" t="s">
        <v>1159</v>
      </c>
      <c r="B18" s="77"/>
      <c r="C18" s="881"/>
      <c r="D18" s="881"/>
      <c r="E18" s="881"/>
      <c r="F18" s="882"/>
      <c r="G18" s="881"/>
      <c r="H18" s="881"/>
      <c r="I18" s="881"/>
      <c r="J18" s="881"/>
      <c r="K18" s="881"/>
      <c r="L18" s="881"/>
      <c r="M18" s="881"/>
      <c r="N18" s="815">
        <f>SUM(C18,E18,G18:M18)</f>
        <v>0</v>
      </c>
    </row>
    <row r="19" spans="1:14" x14ac:dyDescent="0.2">
      <c r="A19" s="315" t="s">
        <v>863</v>
      </c>
      <c r="B19" s="77"/>
      <c r="C19" s="882"/>
      <c r="D19" s="882"/>
      <c r="E19" s="882"/>
      <c r="F19" s="881"/>
      <c r="G19" s="882"/>
      <c r="H19" s="882"/>
      <c r="I19" s="882"/>
      <c r="J19" s="882"/>
      <c r="K19" s="882"/>
      <c r="L19" s="882"/>
      <c r="M19" s="882"/>
      <c r="N19" s="815">
        <f>F19</f>
        <v>0</v>
      </c>
    </row>
    <row r="20" spans="1:14" x14ac:dyDescent="0.2">
      <c r="A20" s="315" t="s">
        <v>1160</v>
      </c>
      <c r="B20" s="77"/>
      <c r="C20" s="882"/>
      <c r="D20" s="882"/>
      <c r="E20" s="882"/>
      <c r="F20" s="882"/>
      <c r="G20" s="882"/>
      <c r="H20" s="882"/>
      <c r="I20" s="882"/>
      <c r="J20" s="882"/>
      <c r="K20" s="882"/>
      <c r="L20" s="882"/>
      <c r="M20" s="881"/>
      <c r="N20" s="815">
        <f>M20</f>
        <v>0</v>
      </c>
    </row>
    <row r="21" spans="1:14" x14ac:dyDescent="0.2">
      <c r="A21" s="314" t="s">
        <v>1161</v>
      </c>
      <c r="B21" s="77"/>
      <c r="C21" s="815">
        <f>SUMIF(B70:B498, "Positive fair values for financial derivatives", C70:C498)</f>
        <v>0</v>
      </c>
      <c r="D21" s="815">
        <f>SUMIF(B70:B498, "Positive fair values for financial derivatives", D70:D498)</f>
        <v>0</v>
      </c>
      <c r="E21" s="815">
        <f>SUMIF(B70:B498, "Positive fair values for financial derivatives", E70:E498)</f>
        <v>0</v>
      </c>
      <c r="F21" s="815">
        <f>SUMIF(B70:B498, "Positive fair values for financial derivatives", F70:F498)</f>
        <v>0</v>
      </c>
      <c r="G21" s="815">
        <f>SUMIF(B70:B498, "Positive fair values for financial derivatives", G70:G498)</f>
        <v>0</v>
      </c>
      <c r="H21" s="815">
        <f>SUMIF(B70:B498, "Positive fair values for financial derivatives", H70:H498)</f>
        <v>0</v>
      </c>
      <c r="I21" s="815">
        <f>SUMIF(B70:B498, "Positive fair values for financial derivatives", I70:I498)</f>
        <v>0</v>
      </c>
      <c r="J21" s="815">
        <f>SUMIF(B70:B498, "Positive fair values for financial derivatives", J70:J498)</f>
        <v>0</v>
      </c>
      <c r="K21" s="815">
        <f>SUMIF(B70:B498, "Positive fair values for financial derivatives", K70:K498)</f>
        <v>0</v>
      </c>
      <c r="L21" s="815">
        <f>SUMIF(B70:B498, "Positive fair values for financial derivatives", L70:L498)</f>
        <v>0</v>
      </c>
      <c r="M21" s="815">
        <f>SUMIF(B70:B498, "Positive fair values for financial derivatives", M70:M498)</f>
        <v>0</v>
      </c>
      <c r="N21" s="815">
        <f t="shared" ref="N21:N32" si="12">SUM(C21,E21:M21)</f>
        <v>0</v>
      </c>
    </row>
    <row r="22" spans="1:14" x14ac:dyDescent="0.2">
      <c r="A22" s="314" t="s">
        <v>787</v>
      </c>
      <c r="B22" s="77"/>
      <c r="C22" s="815">
        <f>SUM(C23:C26)</f>
        <v>0</v>
      </c>
      <c r="D22" s="815">
        <f t="shared" ref="D22:M22" si="13">SUM(D23:D26)</f>
        <v>0</v>
      </c>
      <c r="E22" s="815">
        <f t="shared" si="13"/>
        <v>0</v>
      </c>
      <c r="F22" s="815">
        <f t="shared" si="13"/>
        <v>0</v>
      </c>
      <c r="G22" s="815">
        <f t="shared" si="13"/>
        <v>0</v>
      </c>
      <c r="H22" s="815">
        <f t="shared" si="13"/>
        <v>0</v>
      </c>
      <c r="I22" s="815">
        <f t="shared" si="13"/>
        <v>0</v>
      </c>
      <c r="J22" s="815">
        <f t="shared" si="13"/>
        <v>0</v>
      </c>
      <c r="K22" s="815">
        <f t="shared" si="13"/>
        <v>0</v>
      </c>
      <c r="L22" s="815">
        <f t="shared" si="13"/>
        <v>0</v>
      </c>
      <c r="M22" s="815">
        <f t="shared" si="13"/>
        <v>0</v>
      </c>
      <c r="N22" s="815">
        <f t="shared" si="12"/>
        <v>0</v>
      </c>
    </row>
    <row r="23" spans="1:14" x14ac:dyDescent="0.2">
      <c r="A23" s="315" t="s">
        <v>1159</v>
      </c>
      <c r="B23" s="77"/>
      <c r="C23" s="881"/>
      <c r="D23" s="881"/>
      <c r="E23" s="881"/>
      <c r="F23" s="882"/>
      <c r="G23" s="881"/>
      <c r="H23" s="881"/>
      <c r="I23" s="881"/>
      <c r="J23" s="881"/>
      <c r="K23" s="881"/>
      <c r="L23" s="881"/>
      <c r="M23" s="881"/>
      <c r="N23" s="815">
        <f>SUM(C23,E23,G23:M23)</f>
        <v>0</v>
      </c>
    </row>
    <row r="24" spans="1:14" x14ac:dyDescent="0.2">
      <c r="A24" s="315" t="s">
        <v>863</v>
      </c>
      <c r="B24" s="77"/>
      <c r="C24" s="882"/>
      <c r="D24" s="882"/>
      <c r="E24" s="882"/>
      <c r="F24" s="881"/>
      <c r="G24" s="882"/>
      <c r="H24" s="882"/>
      <c r="I24" s="882"/>
      <c r="J24" s="882"/>
      <c r="K24" s="882"/>
      <c r="L24" s="882"/>
      <c r="M24" s="882"/>
      <c r="N24" s="815">
        <f>F24</f>
        <v>0</v>
      </c>
    </row>
    <row r="25" spans="1:14" x14ac:dyDescent="0.2">
      <c r="A25" s="315" t="s">
        <v>1160</v>
      </c>
      <c r="B25" s="77"/>
      <c r="C25" s="882"/>
      <c r="D25" s="882"/>
      <c r="E25" s="882"/>
      <c r="F25" s="882"/>
      <c r="G25" s="882"/>
      <c r="H25" s="882"/>
      <c r="I25" s="882"/>
      <c r="J25" s="882"/>
      <c r="K25" s="882"/>
      <c r="L25" s="882"/>
      <c r="M25" s="881"/>
      <c r="N25" s="815">
        <f>M25</f>
        <v>0</v>
      </c>
    </row>
    <row r="26" spans="1:14" x14ac:dyDescent="0.2">
      <c r="A26" s="314" t="s">
        <v>1161</v>
      </c>
      <c r="B26" s="77"/>
      <c r="C26" s="815">
        <f>SUMIF(B70:B498, "Loans and Advances", C70:C498)</f>
        <v>0</v>
      </c>
      <c r="D26" s="815">
        <f>SUMIF(B70:B498, "Loans and Advances", D70:D498)</f>
        <v>0</v>
      </c>
      <c r="E26" s="815">
        <f>SUMIF(B70:B498, "Loans and Advances", E70:E498)</f>
        <v>0</v>
      </c>
      <c r="F26" s="815">
        <f>SUMIF(B70:B498, "Loans and Advances", F70:F498)</f>
        <v>0</v>
      </c>
      <c r="G26" s="815">
        <f>SUMIF(B70:B498, "Loans and Advances", G70:G498)</f>
        <v>0</v>
      </c>
      <c r="H26" s="815">
        <f>SUMIF(B70:B498, "Loans and Advances", H70:H498)</f>
        <v>0</v>
      </c>
      <c r="I26" s="815">
        <f>SUMIF(B70:B498, "Loans and Advances", I70:I498)</f>
        <v>0</v>
      </c>
      <c r="J26" s="815">
        <f>SUMIF(B70:B498, "Loans and Advances", J70:J498)</f>
        <v>0</v>
      </c>
      <c r="K26" s="815">
        <f>SUMIF(B70:B498, "Loans and Advances", K70:K498)</f>
        <v>0</v>
      </c>
      <c r="L26" s="815">
        <f>SUMIF(B70:B498, "Loans and Advances", L70:L498)</f>
        <v>0</v>
      </c>
      <c r="M26" s="815">
        <f>SUMIF(B70:B498, "Loans and Advances", M70:M498)</f>
        <v>0</v>
      </c>
      <c r="N26" s="815">
        <f>SUM(C26,E26:M26)</f>
        <v>0</v>
      </c>
    </row>
    <row r="27" spans="1:14" x14ac:dyDescent="0.2">
      <c r="A27" s="314" t="s">
        <v>1162</v>
      </c>
      <c r="B27" s="77"/>
      <c r="C27" s="815">
        <f>SUM(C28:C31)</f>
        <v>0</v>
      </c>
      <c r="D27" s="815">
        <f>SUM(D28:D31)</f>
        <v>0</v>
      </c>
      <c r="E27" s="815">
        <f t="shared" ref="E27:M27" si="14">SUM(E28:E31)</f>
        <v>0</v>
      </c>
      <c r="F27" s="815">
        <f t="shared" si="14"/>
        <v>0</v>
      </c>
      <c r="G27" s="815">
        <f t="shared" si="14"/>
        <v>0</v>
      </c>
      <c r="H27" s="815">
        <f t="shared" si="14"/>
        <v>0</v>
      </c>
      <c r="I27" s="815">
        <f t="shared" si="14"/>
        <v>0</v>
      </c>
      <c r="J27" s="815">
        <f t="shared" si="14"/>
        <v>0</v>
      </c>
      <c r="K27" s="815">
        <f t="shared" si="14"/>
        <v>0</v>
      </c>
      <c r="L27" s="815">
        <f t="shared" si="14"/>
        <v>0</v>
      </c>
      <c r="M27" s="815">
        <f t="shared" si="14"/>
        <v>0</v>
      </c>
      <c r="N27" s="815">
        <f t="shared" si="12"/>
        <v>0</v>
      </c>
    </row>
    <row r="28" spans="1:14" x14ac:dyDescent="0.2">
      <c r="A28" s="315" t="s">
        <v>1159</v>
      </c>
      <c r="B28" s="77"/>
      <c r="C28" s="881"/>
      <c r="D28" s="881"/>
      <c r="E28" s="881"/>
      <c r="F28" s="882"/>
      <c r="G28" s="881"/>
      <c r="H28" s="881"/>
      <c r="I28" s="881"/>
      <c r="J28" s="881"/>
      <c r="K28" s="881"/>
      <c r="L28" s="881"/>
      <c r="M28" s="881"/>
      <c r="N28" s="815">
        <f>SUM(C28,E28,G28:M28)</f>
        <v>0</v>
      </c>
    </row>
    <row r="29" spans="1:14" x14ac:dyDescent="0.2">
      <c r="A29" s="315" t="s">
        <v>863</v>
      </c>
      <c r="B29" s="77"/>
      <c r="C29" s="882"/>
      <c r="D29" s="882"/>
      <c r="E29" s="882"/>
      <c r="F29" s="881"/>
      <c r="G29" s="882"/>
      <c r="H29" s="882"/>
      <c r="I29" s="882"/>
      <c r="J29" s="882"/>
      <c r="K29" s="882"/>
      <c r="L29" s="882"/>
      <c r="M29" s="882"/>
      <c r="N29" s="815">
        <f>F29</f>
        <v>0</v>
      </c>
    </row>
    <row r="30" spans="1:14" x14ac:dyDescent="0.2">
      <c r="A30" s="315" t="s">
        <v>1160</v>
      </c>
      <c r="B30" s="77"/>
      <c r="C30" s="882"/>
      <c r="D30" s="882"/>
      <c r="E30" s="882"/>
      <c r="F30" s="882"/>
      <c r="G30" s="882"/>
      <c r="H30" s="882"/>
      <c r="I30" s="882"/>
      <c r="J30" s="882"/>
      <c r="K30" s="882"/>
      <c r="L30" s="882"/>
      <c r="M30" s="881"/>
      <c r="N30" s="815">
        <f>M30</f>
        <v>0</v>
      </c>
    </row>
    <row r="31" spans="1:14" x14ac:dyDescent="0.2">
      <c r="A31" s="314" t="s">
        <v>1161</v>
      </c>
      <c r="B31" s="77"/>
      <c r="C31" s="815">
        <f>SUMIF(B70:B498, "Loans and Advances of which: Trade Financing", C70:C498)</f>
        <v>0</v>
      </c>
      <c r="D31" s="815">
        <f>SUMIF(B70:B498, "Loans and Advances of which: Trade Financing",  D70:D498)</f>
        <v>0</v>
      </c>
      <c r="E31" s="815">
        <f>SUMIF(B70:B498, "Loans and Advances of which: Trade Financing", E70:E498)</f>
        <v>0</v>
      </c>
      <c r="F31" s="815">
        <f>SUMIF(B70:B498, "Loans and Advances of which: Trade Financing",  F70:F498)</f>
        <v>0</v>
      </c>
      <c r="G31" s="815">
        <f>SUMIF(B70:B498, "Loans and Advances of which: Trade Financing", G70:G498)</f>
        <v>0</v>
      </c>
      <c r="H31" s="815">
        <f>SUMIF(B70:B498, "Loans and Advances of which: Trade Financing",  H70:H498)</f>
        <v>0</v>
      </c>
      <c r="I31" s="815">
        <f>SUMIF(B70:B498, "Loans and Advances of which: Trade Financing", I70:CI498)</f>
        <v>0</v>
      </c>
      <c r="J31" s="815">
        <f>SUMIF(B70:B498, "Loans and Advances of which: Trade Financing",  J70:J498)</f>
        <v>0</v>
      </c>
      <c r="K31" s="815">
        <f>SUMIF(B70:B498, "Loans and Advances of which: Trade Financing", K70:K498)</f>
        <v>0</v>
      </c>
      <c r="L31" s="815">
        <f>SUMIF(B70:B498, "Loans and Advances of which: Trade Financing",  L70:L498)</f>
        <v>0</v>
      </c>
      <c r="M31" s="815">
        <f>SUMIF(B70:B498, "Loans and Advances of which: Trade Financing",  M70:M498)</f>
        <v>0</v>
      </c>
      <c r="N31" s="815">
        <f t="shared" si="12"/>
        <v>0</v>
      </c>
    </row>
    <row r="32" spans="1:14" x14ac:dyDescent="0.2">
      <c r="A32" s="295" t="s">
        <v>257</v>
      </c>
      <c r="B32" s="316"/>
      <c r="C32" s="815">
        <f t="shared" ref="C32:I32" si="15">SUM(C33:C36)</f>
        <v>0</v>
      </c>
      <c r="D32" s="815">
        <f t="shared" si="15"/>
        <v>0</v>
      </c>
      <c r="E32" s="815">
        <f t="shared" si="15"/>
        <v>0</v>
      </c>
      <c r="F32" s="815">
        <f t="shared" si="15"/>
        <v>0</v>
      </c>
      <c r="G32" s="815">
        <f t="shared" si="15"/>
        <v>0</v>
      </c>
      <c r="H32" s="815">
        <f t="shared" si="15"/>
        <v>0</v>
      </c>
      <c r="I32" s="815">
        <f t="shared" si="15"/>
        <v>0</v>
      </c>
      <c r="J32" s="883"/>
      <c r="K32" s="883"/>
      <c r="L32" s="883"/>
      <c r="M32" s="884">
        <f>SUM(M33:M36)</f>
        <v>0</v>
      </c>
      <c r="N32" s="815">
        <f t="shared" si="12"/>
        <v>0</v>
      </c>
    </row>
    <row r="33" spans="1:14" x14ac:dyDescent="0.2">
      <c r="A33" s="39" t="s">
        <v>1159</v>
      </c>
      <c r="B33" s="316"/>
      <c r="C33" s="820"/>
      <c r="D33" s="820"/>
      <c r="E33" s="820"/>
      <c r="F33" s="883"/>
      <c r="G33" s="820"/>
      <c r="H33" s="820"/>
      <c r="I33" s="820"/>
      <c r="J33" s="883"/>
      <c r="K33" s="883"/>
      <c r="L33" s="883"/>
      <c r="M33" s="820"/>
      <c r="N33" s="815">
        <f>SUM(C33,E33,G33:I33,M33)</f>
        <v>0</v>
      </c>
    </row>
    <row r="34" spans="1:14" x14ac:dyDescent="0.2">
      <c r="A34" s="39" t="s">
        <v>863</v>
      </c>
      <c r="B34" s="316"/>
      <c r="C34" s="883"/>
      <c r="D34" s="883"/>
      <c r="E34" s="883"/>
      <c r="F34" s="820"/>
      <c r="G34" s="883"/>
      <c r="H34" s="883"/>
      <c r="I34" s="885"/>
      <c r="J34" s="883"/>
      <c r="K34" s="883"/>
      <c r="L34" s="883"/>
      <c r="M34" s="883"/>
      <c r="N34" s="815">
        <f>F34</f>
        <v>0</v>
      </c>
    </row>
    <row r="35" spans="1:14" x14ac:dyDescent="0.2">
      <c r="A35" s="39" t="s">
        <v>1160</v>
      </c>
      <c r="B35" s="316"/>
      <c r="C35" s="882"/>
      <c r="D35" s="882"/>
      <c r="E35" s="882"/>
      <c r="F35" s="883"/>
      <c r="G35" s="883"/>
      <c r="H35" s="883"/>
      <c r="I35" s="885"/>
      <c r="J35" s="883"/>
      <c r="K35" s="883"/>
      <c r="L35" s="883"/>
      <c r="M35" s="881"/>
      <c r="N35" s="815">
        <f>M35</f>
        <v>0</v>
      </c>
    </row>
    <row r="36" spans="1:14" x14ac:dyDescent="0.2">
      <c r="A36" s="295" t="s">
        <v>1161</v>
      </c>
      <c r="B36" s="316"/>
      <c r="C36" s="815">
        <f>SUMIF(B70:B498,"Bills discounted or purchased",C70:C498)</f>
        <v>0</v>
      </c>
      <c r="D36" s="815">
        <f>SUMIF(B70:B498,"Bills discounted or purchased",D70:D498)</f>
        <v>0</v>
      </c>
      <c r="E36" s="815">
        <f>SUMIF(B70:B498,"Bills discounted or purchased",E70:E498)</f>
        <v>0</v>
      </c>
      <c r="F36" s="815">
        <f>SUMIF(B70:B498,"Bills discounted or purchased",F70:F498)</f>
        <v>0</v>
      </c>
      <c r="G36" s="815">
        <f>SUMIF(B70:B498,"Bills discounted or purchased",G70:G498)</f>
        <v>0</v>
      </c>
      <c r="H36" s="815">
        <f>SUMIF(B70:B498,"Bills discounted or purchased",H70:H498)</f>
        <v>0</v>
      </c>
      <c r="I36" s="815">
        <f>SUMIF(B70:B498,"Bills discounted or purchased",I70:I498)</f>
        <v>0</v>
      </c>
      <c r="J36" s="883"/>
      <c r="K36" s="883"/>
      <c r="L36" s="883"/>
      <c r="M36" s="815">
        <f>SUMIF(B70:B498,"Bills discounted or purchased",M70:M498)</f>
        <v>0</v>
      </c>
      <c r="N36" s="815">
        <f>SUM(C36,E36:I36,M36)</f>
        <v>0</v>
      </c>
    </row>
    <row r="37" spans="1:14" x14ac:dyDescent="0.2">
      <c r="A37" s="295" t="s">
        <v>215</v>
      </c>
      <c r="B37" s="316"/>
      <c r="C37" s="815">
        <f t="shared" ref="C37:I37" si="16">SUM(C38:C41)</f>
        <v>0</v>
      </c>
      <c r="D37" s="815">
        <f t="shared" si="16"/>
        <v>0</v>
      </c>
      <c r="E37" s="815">
        <f t="shared" si="16"/>
        <v>0</v>
      </c>
      <c r="F37" s="815">
        <f t="shared" si="16"/>
        <v>0</v>
      </c>
      <c r="G37" s="815">
        <f t="shared" si="16"/>
        <v>0</v>
      </c>
      <c r="H37" s="815">
        <f t="shared" si="16"/>
        <v>0</v>
      </c>
      <c r="I37" s="815">
        <f t="shared" si="16"/>
        <v>0</v>
      </c>
      <c r="J37" s="883"/>
      <c r="K37" s="883"/>
      <c r="L37" s="883"/>
      <c r="M37" s="884">
        <f>SUM(M38:M41)</f>
        <v>0</v>
      </c>
      <c r="N37" s="815">
        <f>SUM(C37,E37:I37,M37)</f>
        <v>0</v>
      </c>
    </row>
    <row r="38" spans="1:14" x14ac:dyDescent="0.2">
      <c r="A38" s="39" t="s">
        <v>1159</v>
      </c>
      <c r="B38" s="316"/>
      <c r="C38" s="881"/>
      <c r="D38" s="881"/>
      <c r="E38" s="881"/>
      <c r="F38" s="883"/>
      <c r="G38" s="881"/>
      <c r="H38" s="881"/>
      <c r="I38" s="881"/>
      <c r="J38" s="883"/>
      <c r="K38" s="883"/>
      <c r="L38" s="883"/>
      <c r="M38" s="881"/>
      <c r="N38" s="815">
        <f>SUM(C38,E38,G38:I38,M38)</f>
        <v>0</v>
      </c>
    </row>
    <row r="39" spans="1:14" x14ac:dyDescent="0.2">
      <c r="A39" s="39" t="s">
        <v>863</v>
      </c>
      <c r="B39" s="316"/>
      <c r="C39" s="883"/>
      <c r="D39" s="883"/>
      <c r="E39" s="883"/>
      <c r="F39" s="881"/>
      <c r="G39" s="883"/>
      <c r="H39" s="883"/>
      <c r="I39" s="883"/>
      <c r="J39" s="883"/>
      <c r="K39" s="883"/>
      <c r="L39" s="883"/>
      <c r="M39" s="883"/>
      <c r="N39" s="815">
        <f>F39</f>
        <v>0</v>
      </c>
    </row>
    <row r="40" spans="1:14" x14ac:dyDescent="0.2">
      <c r="A40" s="39" t="s">
        <v>1160</v>
      </c>
      <c r="B40" s="316"/>
      <c r="C40" s="883"/>
      <c r="D40" s="883"/>
      <c r="E40" s="882"/>
      <c r="F40" s="883"/>
      <c r="G40" s="883"/>
      <c r="H40" s="883"/>
      <c r="I40" s="883"/>
      <c r="J40" s="883"/>
      <c r="K40" s="883"/>
      <c r="L40" s="883"/>
      <c r="M40" s="881"/>
      <c r="N40" s="815">
        <f>M40</f>
        <v>0</v>
      </c>
    </row>
    <row r="41" spans="1:14" x14ac:dyDescent="0.2">
      <c r="A41" s="295" t="s">
        <v>1161</v>
      </c>
      <c r="B41" s="316"/>
      <c r="C41" s="815">
        <f>SUMIF(B70:B498, "Debt Securities", C70:C498)</f>
        <v>0</v>
      </c>
      <c r="D41" s="815">
        <f>SUMIF(B70:B498, "Debt Securities", D70:D498)</f>
        <v>0</v>
      </c>
      <c r="E41" s="815">
        <f>SUMIF(B70:B498, "Debt Securities", E70:E498)</f>
        <v>0</v>
      </c>
      <c r="F41" s="815">
        <f>SUMIF(B70:B498, "Debt Securities", F70:F498)</f>
        <v>0</v>
      </c>
      <c r="G41" s="815">
        <f>SUMIF(B70:B498, "Debt Securities", G70:G498)</f>
        <v>0</v>
      </c>
      <c r="H41" s="815">
        <f>SUMIF(B70:B498, "Debt Securities", H70:H498)</f>
        <v>0</v>
      </c>
      <c r="I41" s="815">
        <f>SUMIF(B70:B498, "Debt Securities", I70:I498)</f>
        <v>0</v>
      </c>
      <c r="J41" s="883"/>
      <c r="K41" s="883"/>
      <c r="L41" s="883"/>
      <c r="M41" s="815">
        <f>SUMIF(B70:B498, "Debt Securities", M70:M498)</f>
        <v>0</v>
      </c>
      <c r="N41" s="815">
        <f>SUM(C41,E41:I41,M41)</f>
        <v>0</v>
      </c>
    </row>
    <row r="42" spans="1:14" x14ac:dyDescent="0.2">
      <c r="A42" s="295" t="s">
        <v>239</v>
      </c>
      <c r="B42" s="316"/>
      <c r="C42" s="815">
        <f t="shared" ref="C42:I42" si="17">SUM(C43:C46)</f>
        <v>0</v>
      </c>
      <c r="D42" s="815">
        <f t="shared" si="17"/>
        <v>0</v>
      </c>
      <c r="E42" s="815">
        <f t="shared" si="17"/>
        <v>0</v>
      </c>
      <c r="F42" s="815">
        <f t="shared" si="17"/>
        <v>0</v>
      </c>
      <c r="G42" s="815">
        <f t="shared" si="17"/>
        <v>0</v>
      </c>
      <c r="H42" s="815">
        <f t="shared" si="17"/>
        <v>0</v>
      </c>
      <c r="I42" s="815">
        <f t="shared" si="17"/>
        <v>0</v>
      </c>
      <c r="J42" s="883"/>
      <c r="K42" s="883"/>
      <c r="L42" s="883"/>
      <c r="M42" s="815">
        <f t="shared" ref="M42" si="18">SUM(M43:M46)</f>
        <v>0</v>
      </c>
      <c r="N42" s="815">
        <f>SUM(C42,E42:I42,M42)</f>
        <v>0</v>
      </c>
    </row>
    <row r="43" spans="1:14" x14ac:dyDescent="0.2">
      <c r="A43" s="39" t="s">
        <v>1159</v>
      </c>
      <c r="B43" s="316"/>
      <c r="C43" s="820"/>
      <c r="D43" s="820"/>
      <c r="E43" s="820"/>
      <c r="F43" s="883"/>
      <c r="G43" s="820"/>
      <c r="H43" s="820"/>
      <c r="I43" s="820"/>
      <c r="J43" s="883"/>
      <c r="K43" s="883"/>
      <c r="L43" s="883"/>
      <c r="M43" s="820"/>
      <c r="N43" s="815">
        <f>SUM(C43,E43,G43:I43,M43)</f>
        <v>0</v>
      </c>
    </row>
    <row r="44" spans="1:14" x14ac:dyDescent="0.2">
      <c r="A44" s="39" t="s">
        <v>863</v>
      </c>
      <c r="B44" s="316"/>
      <c r="C44" s="883"/>
      <c r="D44" s="883"/>
      <c r="E44" s="883"/>
      <c r="F44" s="881"/>
      <c r="G44" s="883"/>
      <c r="H44" s="883"/>
      <c r="I44" s="883"/>
      <c r="J44" s="883"/>
      <c r="K44" s="883"/>
      <c r="L44" s="883"/>
      <c r="M44" s="883"/>
      <c r="N44" s="815">
        <f>F44</f>
        <v>0</v>
      </c>
    </row>
    <row r="45" spans="1:14" x14ac:dyDescent="0.2">
      <c r="A45" s="39" t="s">
        <v>1160</v>
      </c>
      <c r="B45" s="316"/>
      <c r="C45" s="883"/>
      <c r="D45" s="883"/>
      <c r="E45" s="882"/>
      <c r="F45" s="883"/>
      <c r="G45" s="883"/>
      <c r="H45" s="883"/>
      <c r="I45" s="883"/>
      <c r="J45" s="883"/>
      <c r="K45" s="883"/>
      <c r="L45" s="883"/>
      <c r="M45" s="881"/>
      <c r="N45" s="815">
        <f>M45</f>
        <v>0</v>
      </c>
    </row>
    <row r="46" spans="1:14" x14ac:dyDescent="0.2">
      <c r="A46" s="295" t="s">
        <v>1161</v>
      </c>
      <c r="B46" s="316"/>
      <c r="C46" s="815">
        <f>SUMIF(B70:B498, "Negotiable Certificates of Deposits", C70:C498)</f>
        <v>0</v>
      </c>
      <c r="D46" s="815">
        <f>SUMIF(B70:B498, "Negotiable Certificates of Deposits", D70:D498)</f>
        <v>0</v>
      </c>
      <c r="E46" s="815">
        <f>SUMIF(B70:B498, "Negotiable Certificates of Deposits", E70:E498)</f>
        <v>0</v>
      </c>
      <c r="F46" s="815">
        <f>SUMIF(B70:B498, "Negotiable Certificates of Deposits", F70:F498)</f>
        <v>0</v>
      </c>
      <c r="G46" s="815">
        <f>SUMIF(B70:B498, "Negotiable Certificates of Deposits", G70:G498)</f>
        <v>0</v>
      </c>
      <c r="H46" s="815">
        <f>SUMIF(B70:B498, "Negotiable Certificates of Deposits", H70:H498)</f>
        <v>0</v>
      </c>
      <c r="I46" s="815">
        <f>SUMIF(B70:B498, "Negotiable Certificates of Deposits", I70:I498)</f>
        <v>0</v>
      </c>
      <c r="J46" s="883"/>
      <c r="K46" s="883"/>
      <c r="L46" s="883"/>
      <c r="M46" s="815">
        <f>SUMIF(B70:B498, "Negotiable Certificates of Deposits", M70:M498)</f>
        <v>0</v>
      </c>
      <c r="N46" s="815">
        <f>SUM(C46,E46:I46,M46)</f>
        <v>0</v>
      </c>
    </row>
    <row r="47" spans="1:14" x14ac:dyDescent="0.2">
      <c r="A47" s="44" t="s">
        <v>255</v>
      </c>
      <c r="B47" s="316"/>
      <c r="C47" s="815">
        <f>SUM(C48:C51)</f>
        <v>0</v>
      </c>
      <c r="D47" s="815">
        <f t="shared" ref="D47:I47" si="19">SUM(D48:D51)</f>
        <v>0</v>
      </c>
      <c r="E47" s="815">
        <f>SUM(E48:E51)</f>
        <v>0</v>
      </c>
      <c r="F47" s="883"/>
      <c r="G47" s="883"/>
      <c r="H47" s="883"/>
      <c r="I47" s="815">
        <f t="shared" si="19"/>
        <v>0</v>
      </c>
      <c r="J47" s="883"/>
      <c r="K47" s="883"/>
      <c r="L47" s="883"/>
      <c r="M47" s="815">
        <f>SUM(M48:M51)</f>
        <v>0</v>
      </c>
      <c r="N47" s="815">
        <f>SUM(C47,E47:I47,M47)</f>
        <v>0</v>
      </c>
    </row>
    <row r="48" spans="1:14" x14ac:dyDescent="0.2">
      <c r="A48" s="39" t="s">
        <v>1159</v>
      </c>
      <c r="B48" s="316"/>
      <c r="C48" s="881"/>
      <c r="D48" s="881"/>
      <c r="E48" s="881"/>
      <c r="F48" s="883"/>
      <c r="G48" s="883"/>
      <c r="H48" s="883"/>
      <c r="I48" s="881"/>
      <c r="J48" s="883"/>
      <c r="K48" s="883"/>
      <c r="L48" s="883"/>
      <c r="M48" s="881"/>
      <c r="N48" s="815">
        <f>SUM(C48,E48,I48,M48)</f>
        <v>0</v>
      </c>
    </row>
    <row r="49" spans="1:14" x14ac:dyDescent="0.2">
      <c r="A49" s="39" t="s">
        <v>863</v>
      </c>
      <c r="B49" s="316"/>
      <c r="C49" s="883"/>
      <c r="D49" s="883"/>
      <c r="E49" s="883"/>
      <c r="F49" s="883"/>
      <c r="G49" s="883"/>
      <c r="H49" s="883"/>
      <c r="I49" s="883"/>
      <c r="J49" s="883"/>
      <c r="K49" s="883"/>
      <c r="L49" s="883"/>
      <c r="M49" s="883"/>
      <c r="N49" s="883"/>
    </row>
    <row r="50" spans="1:14" x14ac:dyDescent="0.2">
      <c r="A50" s="39" t="s">
        <v>1160</v>
      </c>
      <c r="B50" s="316"/>
      <c r="C50" s="883"/>
      <c r="D50" s="883"/>
      <c r="E50" s="883"/>
      <c r="F50" s="883"/>
      <c r="G50" s="883"/>
      <c r="H50" s="883"/>
      <c r="I50" s="883"/>
      <c r="J50" s="883"/>
      <c r="K50" s="883"/>
      <c r="L50" s="883"/>
      <c r="M50" s="881"/>
      <c r="N50" s="886">
        <f>M50</f>
        <v>0</v>
      </c>
    </row>
    <row r="51" spans="1:14" x14ac:dyDescent="0.2">
      <c r="A51" s="44" t="s">
        <v>1161</v>
      </c>
      <c r="B51" s="316"/>
      <c r="C51" s="815">
        <f>SUMIF(B70:B498, "Equity Investments", C70:C498)</f>
        <v>0</v>
      </c>
      <c r="D51" s="815">
        <f>SUMIF(B70:B498, "Equity Investments", D70:D498)</f>
        <v>0</v>
      </c>
      <c r="E51" s="886">
        <f>SUMIF(B70:B498, "Equity Investments", E70:E498)</f>
        <v>0</v>
      </c>
      <c r="F51" s="883"/>
      <c r="G51" s="883"/>
      <c r="H51" s="883"/>
      <c r="I51" s="815">
        <f>SUMIF(B70:B498, "Equity Investments", I70:I498)</f>
        <v>0</v>
      </c>
      <c r="J51" s="883"/>
      <c r="K51" s="883"/>
      <c r="L51" s="883"/>
      <c r="M51" s="815">
        <f>SUMIF(B70:B498, "Equity Investments", M70:M498)</f>
        <v>0</v>
      </c>
      <c r="N51" s="815">
        <f>SUM(C51,E51,I51,M51)</f>
        <v>0</v>
      </c>
    </row>
    <row r="52" spans="1:14" x14ac:dyDescent="0.2">
      <c r="A52" s="44" t="s">
        <v>238</v>
      </c>
      <c r="B52" s="316"/>
      <c r="C52" s="815">
        <f>SUM(C53:C56)</f>
        <v>0</v>
      </c>
      <c r="D52" s="815">
        <f t="shared" ref="D52:J52" si="20">SUM(D53:D56)</f>
        <v>0</v>
      </c>
      <c r="E52" s="815">
        <f t="shared" si="20"/>
        <v>0</v>
      </c>
      <c r="F52" s="815">
        <f t="shared" si="20"/>
        <v>0</v>
      </c>
      <c r="G52" s="815">
        <f t="shared" si="20"/>
        <v>0</v>
      </c>
      <c r="H52" s="815">
        <f t="shared" si="20"/>
        <v>0</v>
      </c>
      <c r="I52" s="815">
        <f t="shared" si="20"/>
        <v>0</v>
      </c>
      <c r="J52" s="815">
        <f t="shared" si="20"/>
        <v>0</v>
      </c>
      <c r="K52" s="815">
        <f t="shared" ref="K52:M52" si="21">SUM(K53:K56)</f>
        <v>0</v>
      </c>
      <c r="L52" s="815">
        <f t="shared" si="21"/>
        <v>0</v>
      </c>
      <c r="M52" s="815">
        <f t="shared" si="21"/>
        <v>0</v>
      </c>
      <c r="N52" s="815">
        <f>SUM(C52,E52:M52)</f>
        <v>0</v>
      </c>
    </row>
    <row r="53" spans="1:14" x14ac:dyDescent="0.2">
      <c r="A53" s="39" t="s">
        <v>1159</v>
      </c>
      <c r="B53" s="316"/>
      <c r="C53" s="881"/>
      <c r="D53" s="881"/>
      <c r="E53" s="881"/>
      <c r="F53" s="883"/>
      <c r="G53" s="881"/>
      <c r="H53" s="881"/>
      <c r="I53" s="881"/>
      <c r="J53" s="881"/>
      <c r="K53" s="881"/>
      <c r="L53" s="881"/>
      <c r="M53" s="881"/>
      <c r="N53" s="815">
        <f>SUM(C53,E53,G53:M53)</f>
        <v>0</v>
      </c>
    </row>
    <row r="54" spans="1:14" x14ac:dyDescent="0.2">
      <c r="A54" s="39" t="s">
        <v>863</v>
      </c>
      <c r="B54" s="316"/>
      <c r="C54" s="883"/>
      <c r="D54" s="883"/>
      <c r="E54" s="883"/>
      <c r="F54" s="881"/>
      <c r="G54" s="883"/>
      <c r="H54" s="883"/>
      <c r="I54" s="883"/>
      <c r="J54" s="883"/>
      <c r="K54" s="883"/>
      <c r="L54" s="883"/>
      <c r="M54" s="883"/>
      <c r="N54" s="815">
        <f>F54</f>
        <v>0</v>
      </c>
    </row>
    <row r="55" spans="1:14" x14ac:dyDescent="0.2">
      <c r="A55" s="39" t="s">
        <v>1160</v>
      </c>
      <c r="B55" s="316"/>
      <c r="C55" s="883"/>
      <c r="D55" s="883"/>
      <c r="E55" s="883"/>
      <c r="F55" s="883"/>
      <c r="G55" s="883"/>
      <c r="H55" s="883"/>
      <c r="I55" s="883"/>
      <c r="J55" s="883"/>
      <c r="K55" s="883"/>
      <c r="L55" s="883"/>
      <c r="M55" s="881"/>
      <c r="N55" s="815">
        <f>M55</f>
        <v>0</v>
      </c>
    </row>
    <row r="56" spans="1:14" x14ac:dyDescent="0.2">
      <c r="A56" s="44" t="s">
        <v>1161</v>
      </c>
      <c r="B56" s="316"/>
      <c r="C56" s="815">
        <f t="shared" ref="C56:M56" si="22">SUMIF($B70:$B498, "Contingent Items", C70:C498)</f>
        <v>0</v>
      </c>
      <c r="D56" s="815">
        <f t="shared" si="22"/>
        <v>0</v>
      </c>
      <c r="E56" s="815">
        <f t="shared" si="22"/>
        <v>0</v>
      </c>
      <c r="F56" s="815">
        <f t="shared" si="22"/>
        <v>0</v>
      </c>
      <c r="G56" s="815">
        <f t="shared" si="22"/>
        <v>0</v>
      </c>
      <c r="H56" s="815">
        <f t="shared" si="22"/>
        <v>0</v>
      </c>
      <c r="I56" s="815">
        <f t="shared" si="22"/>
        <v>0</v>
      </c>
      <c r="J56" s="815">
        <f t="shared" si="22"/>
        <v>0</v>
      </c>
      <c r="K56" s="815">
        <f t="shared" si="22"/>
        <v>0</v>
      </c>
      <c r="L56" s="815">
        <f t="shared" si="22"/>
        <v>0</v>
      </c>
      <c r="M56" s="815">
        <f t="shared" si="22"/>
        <v>0</v>
      </c>
      <c r="N56" s="815">
        <f>SUM(C56,E56:M56)</f>
        <v>0</v>
      </c>
    </row>
    <row r="57" spans="1:14" x14ac:dyDescent="0.2">
      <c r="A57" s="44" t="s">
        <v>266</v>
      </c>
      <c r="B57" s="316"/>
      <c r="C57" s="815">
        <f>SUM(C58:C61)</f>
        <v>0</v>
      </c>
      <c r="D57" s="815">
        <f t="shared" ref="D57:M57" si="23">SUM(D58:D61)</f>
        <v>0</v>
      </c>
      <c r="E57" s="815">
        <f t="shared" si="23"/>
        <v>0</v>
      </c>
      <c r="F57" s="815">
        <f t="shared" si="23"/>
        <v>0</v>
      </c>
      <c r="G57" s="815">
        <f t="shared" si="23"/>
        <v>0</v>
      </c>
      <c r="H57" s="815">
        <f t="shared" si="23"/>
        <v>0</v>
      </c>
      <c r="I57" s="815">
        <f t="shared" si="23"/>
        <v>0</v>
      </c>
      <c r="J57" s="815">
        <f t="shared" si="23"/>
        <v>0</v>
      </c>
      <c r="K57" s="815">
        <f t="shared" si="23"/>
        <v>0</v>
      </c>
      <c r="L57" s="815">
        <f t="shared" si="23"/>
        <v>0</v>
      </c>
      <c r="M57" s="815">
        <f t="shared" si="23"/>
        <v>0</v>
      </c>
      <c r="N57" s="815">
        <f>SUM(C57,E57:M57)</f>
        <v>0</v>
      </c>
    </row>
    <row r="58" spans="1:14" x14ac:dyDescent="0.2">
      <c r="A58" s="39" t="s">
        <v>1159</v>
      </c>
      <c r="B58" s="316"/>
      <c r="C58" s="881"/>
      <c r="D58" s="881"/>
      <c r="E58" s="881"/>
      <c r="F58" s="883"/>
      <c r="G58" s="881"/>
      <c r="H58" s="881"/>
      <c r="I58" s="881"/>
      <c r="J58" s="881"/>
      <c r="K58" s="881"/>
      <c r="L58" s="881"/>
      <c r="M58" s="881"/>
      <c r="N58" s="815">
        <f>SUM(C58,E58,G58:M58)</f>
        <v>0</v>
      </c>
    </row>
    <row r="59" spans="1:14" x14ac:dyDescent="0.2">
      <c r="A59" s="39" t="s">
        <v>863</v>
      </c>
      <c r="B59" s="316"/>
      <c r="C59" s="883"/>
      <c r="D59" s="883"/>
      <c r="E59" s="883"/>
      <c r="F59" s="881"/>
      <c r="G59" s="883"/>
      <c r="H59" s="883"/>
      <c r="I59" s="883"/>
      <c r="J59" s="883"/>
      <c r="K59" s="883"/>
      <c r="L59" s="883"/>
      <c r="M59" s="883"/>
      <c r="N59" s="815">
        <f>F59</f>
        <v>0</v>
      </c>
    </row>
    <row r="60" spans="1:14" x14ac:dyDescent="0.2">
      <c r="A60" s="39" t="s">
        <v>1160</v>
      </c>
      <c r="B60" s="316"/>
      <c r="C60" s="883"/>
      <c r="D60" s="883"/>
      <c r="E60" s="883"/>
      <c r="F60" s="883"/>
      <c r="G60" s="883"/>
      <c r="H60" s="883"/>
      <c r="I60" s="883"/>
      <c r="J60" s="883"/>
      <c r="K60" s="883"/>
      <c r="L60" s="883"/>
      <c r="M60" s="881"/>
      <c r="N60" s="815">
        <f>M60</f>
        <v>0</v>
      </c>
    </row>
    <row r="61" spans="1:14" x14ac:dyDescent="0.2">
      <c r="A61" s="44" t="s">
        <v>1161</v>
      </c>
      <c r="B61" s="316"/>
      <c r="C61" s="815">
        <f>SUMIF($B70:$B498, "Contingent Items: Trade Financing", C70:C498)</f>
        <v>0</v>
      </c>
      <c r="D61" s="815">
        <f t="shared" ref="D61:M61" si="24">SUMIF($B70:$B498, "Contingent Items: Trade Financing", D70:D498)</f>
        <v>0</v>
      </c>
      <c r="E61" s="815">
        <f t="shared" si="24"/>
        <v>0</v>
      </c>
      <c r="F61" s="815">
        <f t="shared" si="24"/>
        <v>0</v>
      </c>
      <c r="G61" s="815">
        <f t="shared" si="24"/>
        <v>0</v>
      </c>
      <c r="H61" s="815">
        <f t="shared" si="24"/>
        <v>0</v>
      </c>
      <c r="I61" s="815">
        <f t="shared" si="24"/>
        <v>0</v>
      </c>
      <c r="J61" s="815">
        <f t="shared" si="24"/>
        <v>0</v>
      </c>
      <c r="K61" s="815">
        <f t="shared" si="24"/>
        <v>0</v>
      </c>
      <c r="L61" s="815">
        <f t="shared" si="24"/>
        <v>0</v>
      </c>
      <c r="M61" s="815">
        <f t="shared" si="24"/>
        <v>0</v>
      </c>
      <c r="N61" s="815">
        <f t="shared" ref="N61:N62" si="25">SUM(C61,E61:M61)</f>
        <v>0</v>
      </c>
    </row>
    <row r="62" spans="1:14" x14ac:dyDescent="0.2">
      <c r="A62" s="44" t="s">
        <v>37</v>
      </c>
      <c r="B62" s="316"/>
      <c r="C62" s="815">
        <f>SUM(C63:C66)</f>
        <v>0</v>
      </c>
      <c r="D62" s="815">
        <f t="shared" ref="D62:I62" si="26">SUM(D63:D66)</f>
        <v>0</v>
      </c>
      <c r="E62" s="815">
        <f t="shared" si="26"/>
        <v>0</v>
      </c>
      <c r="F62" s="815">
        <f t="shared" si="26"/>
        <v>0</v>
      </c>
      <c r="G62" s="815">
        <f t="shared" si="26"/>
        <v>0</v>
      </c>
      <c r="H62" s="815">
        <f t="shared" si="26"/>
        <v>0</v>
      </c>
      <c r="I62" s="815">
        <f t="shared" si="26"/>
        <v>0</v>
      </c>
      <c r="J62" s="815">
        <f>SUM(J63:J66)</f>
        <v>0</v>
      </c>
      <c r="K62" s="815">
        <f>SUM(K63:K66)</f>
        <v>0</v>
      </c>
      <c r="L62" s="815">
        <f t="shared" ref="L62:M62" si="27">SUM(L63:L66)</f>
        <v>0</v>
      </c>
      <c r="M62" s="815">
        <f t="shared" si="27"/>
        <v>0</v>
      </c>
      <c r="N62" s="815">
        <f t="shared" si="25"/>
        <v>0</v>
      </c>
    </row>
    <row r="63" spans="1:14" x14ac:dyDescent="0.2">
      <c r="A63" s="39" t="s">
        <v>1159</v>
      </c>
      <c r="B63" s="316"/>
      <c r="C63" s="820"/>
      <c r="D63" s="820"/>
      <c r="E63" s="820"/>
      <c r="F63" s="883"/>
      <c r="G63" s="820"/>
      <c r="H63" s="820"/>
      <c r="I63" s="820"/>
      <c r="J63" s="820"/>
      <c r="K63" s="820"/>
      <c r="L63" s="820"/>
      <c r="M63" s="820"/>
      <c r="N63" s="815">
        <f>SUM(C63,E63,G63:M63)</f>
        <v>0</v>
      </c>
    </row>
    <row r="64" spans="1:14" x14ac:dyDescent="0.2">
      <c r="A64" s="39" t="s">
        <v>863</v>
      </c>
      <c r="B64" s="316"/>
      <c r="C64" s="883"/>
      <c r="D64" s="883"/>
      <c r="E64" s="883"/>
      <c r="F64" s="820"/>
      <c r="G64" s="883"/>
      <c r="H64" s="883"/>
      <c r="I64" s="883"/>
      <c r="J64" s="883"/>
      <c r="K64" s="883"/>
      <c r="L64" s="883"/>
      <c r="M64" s="883"/>
      <c r="N64" s="815">
        <f>F64</f>
        <v>0</v>
      </c>
    </row>
    <row r="65" spans="1:14" x14ac:dyDescent="0.2">
      <c r="A65" s="39" t="s">
        <v>1160</v>
      </c>
      <c r="B65" s="316"/>
      <c r="C65" s="883"/>
      <c r="D65" s="883"/>
      <c r="E65" s="883"/>
      <c r="F65" s="883"/>
      <c r="G65" s="883"/>
      <c r="H65" s="883"/>
      <c r="I65" s="883"/>
      <c r="J65" s="883"/>
      <c r="K65" s="883"/>
      <c r="L65" s="883"/>
      <c r="M65" s="820"/>
      <c r="N65" s="815">
        <f>M65</f>
        <v>0</v>
      </c>
    </row>
    <row r="66" spans="1:14" x14ac:dyDescent="0.2">
      <c r="A66" s="44" t="s">
        <v>1161</v>
      </c>
      <c r="B66" s="316"/>
      <c r="C66" s="815">
        <f t="shared" ref="C66:J66" si="28">SUMIF($B70:$B498, "Commitments", C70:C498)</f>
        <v>0</v>
      </c>
      <c r="D66" s="815">
        <f t="shared" si="28"/>
        <v>0</v>
      </c>
      <c r="E66" s="815">
        <f t="shared" si="28"/>
        <v>0</v>
      </c>
      <c r="F66" s="815">
        <f t="shared" si="28"/>
        <v>0</v>
      </c>
      <c r="G66" s="815">
        <f t="shared" si="28"/>
        <v>0</v>
      </c>
      <c r="H66" s="815">
        <f t="shared" si="28"/>
        <v>0</v>
      </c>
      <c r="I66" s="815">
        <f t="shared" si="28"/>
        <v>0</v>
      </c>
      <c r="J66" s="815">
        <f t="shared" si="28"/>
        <v>0</v>
      </c>
      <c r="K66" s="886">
        <f>SUMIF($B70:$B498, "Commitments", K70:K498)</f>
        <v>0</v>
      </c>
      <c r="L66" s="886">
        <f>SUMIF($B70:$B498, "Commitments", L70:L498)</f>
        <v>0</v>
      </c>
      <c r="M66" s="815">
        <f>SUMIF($B70:$B498, "Commitments", M70:M498)</f>
        <v>0</v>
      </c>
      <c r="N66" s="815">
        <f>SUM(C66,E66:M66)</f>
        <v>0</v>
      </c>
    </row>
    <row r="67" spans="1:14" x14ac:dyDescent="0.2">
      <c r="A67" s="1130" t="s">
        <v>1151</v>
      </c>
      <c r="B67" s="1007"/>
      <c r="C67" s="1018"/>
      <c r="D67" s="1018"/>
      <c r="E67" s="1019"/>
      <c r="F67" s="1019"/>
      <c r="G67" s="1019"/>
      <c r="H67" s="1019"/>
      <c r="I67" s="1019"/>
      <c r="J67" s="1019"/>
      <c r="K67" s="1019"/>
      <c r="L67" s="1019"/>
      <c r="M67" s="1019"/>
      <c r="N67" s="1019"/>
    </row>
    <row r="68" spans="1:14" x14ac:dyDescent="0.2">
      <c r="A68" s="1117"/>
      <c r="B68" s="998"/>
      <c r="C68" s="1233" t="s">
        <v>188</v>
      </c>
      <c r="D68" s="1234"/>
      <c r="E68" s="887"/>
      <c r="F68" s="1231" t="s">
        <v>869</v>
      </c>
      <c r="G68" s="1231" t="s">
        <v>875</v>
      </c>
      <c r="H68" s="1231" t="s">
        <v>829</v>
      </c>
      <c r="I68" s="1231" t="s">
        <v>830</v>
      </c>
      <c r="J68" s="1231" t="s">
        <v>865</v>
      </c>
      <c r="K68" s="1231" t="s">
        <v>866</v>
      </c>
      <c r="L68" s="1231" t="s">
        <v>1163</v>
      </c>
      <c r="M68" s="1231" t="s">
        <v>332</v>
      </c>
      <c r="N68" s="1231" t="s">
        <v>868</v>
      </c>
    </row>
    <row r="69" spans="1:14" ht="59.25" customHeight="1" x14ac:dyDescent="0.2">
      <c r="A69" s="1131"/>
      <c r="B69" s="997" t="s">
        <v>1157</v>
      </c>
      <c r="C69" s="1020" t="s">
        <v>868</v>
      </c>
      <c r="D69" s="1020" t="s">
        <v>1158</v>
      </c>
      <c r="E69" s="1020" t="s">
        <v>1154</v>
      </c>
      <c r="F69" s="1232"/>
      <c r="G69" s="1232"/>
      <c r="H69" s="1232"/>
      <c r="I69" s="1232"/>
      <c r="J69" s="1232"/>
      <c r="K69" s="1232"/>
      <c r="L69" s="1232"/>
      <c r="M69" s="1232"/>
      <c r="N69" s="1232"/>
    </row>
    <row r="70" spans="1:14" x14ac:dyDescent="0.2">
      <c r="A70" s="541"/>
      <c r="B70" s="541"/>
      <c r="C70" s="888"/>
      <c r="D70" s="888"/>
      <c r="E70" s="888"/>
      <c r="F70" s="888"/>
      <c r="G70" s="888"/>
      <c r="H70" s="888"/>
      <c r="I70" s="888"/>
      <c r="J70" s="888"/>
      <c r="K70" s="888"/>
      <c r="L70" s="888"/>
      <c r="M70" s="888"/>
      <c r="N70" s="889">
        <f>SUM(C70,E70:M70)</f>
        <v>0</v>
      </c>
    </row>
    <row r="71" spans="1:14" x14ac:dyDescent="0.2">
      <c r="A71" s="541"/>
      <c r="B71" s="541"/>
    </row>
  </sheetData>
  <mergeCells count="25">
    <mergeCell ref="A4:A6"/>
    <mergeCell ref="F5:F6"/>
    <mergeCell ref="G5:G6"/>
    <mergeCell ref="H5:H6"/>
    <mergeCell ref="I5:I6"/>
    <mergeCell ref="C4:F4"/>
    <mergeCell ref="G4:M4"/>
    <mergeCell ref="A67:A69"/>
    <mergeCell ref="C68:D68"/>
    <mergeCell ref="F68:F69"/>
    <mergeCell ref="G68:G69"/>
    <mergeCell ref="H68:H69"/>
    <mergeCell ref="L68:L69"/>
    <mergeCell ref="M68:M69"/>
    <mergeCell ref="N68:N69"/>
    <mergeCell ref="C5:D5"/>
    <mergeCell ref="E5:E6"/>
    <mergeCell ref="M5:M6"/>
    <mergeCell ref="N5:N6"/>
    <mergeCell ref="I68:I69"/>
    <mergeCell ref="J68:J69"/>
    <mergeCell ref="K68:K69"/>
    <mergeCell ref="J5:J6"/>
    <mergeCell ref="K5:K6"/>
    <mergeCell ref="L5:L6"/>
  </mergeCells>
  <pageMargins left="0.7" right="0.7" top="0.75" bottom="0.75" header="0.3" footer="0.3"/>
  <pageSetup paperSize="9" scale="37" orientation="portrait" horizontalDpi="300" verticalDpi="300" r:id="rId1"/>
  <rowBreaks count="1" manualBreakCount="1">
    <brk id="66" max="1638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000-000000000000}">
          <x14:formula1>
            <xm:f>'Drop-Down'!$H$2:$H$13</xm:f>
          </x14:formula1>
          <xm:sqref>B70</xm:sqref>
        </x14:dataValidation>
        <x14:dataValidation type="list" allowBlank="1" showInputMessage="1" showErrorMessage="1" xr:uid="{00000000-0002-0000-2000-000001000000}">
          <x14:formula1>
            <xm:f>'Drop-Down'!$J$2:$J$251</xm:f>
          </x14:formula1>
          <xm:sqref>A70</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9"/>
  <dimension ref="A1:V402"/>
  <sheetViews>
    <sheetView zoomScale="85" zoomScaleNormal="85" zoomScaleSheetLayoutView="80" workbookViewId="0">
      <pane ySplit="5" topLeftCell="A369" activePane="bottomLeft" state="frozen"/>
      <selection activeCell="D52" sqref="D52"/>
      <selection pane="bottomLeft" activeCell="T401" sqref="D401:T401"/>
    </sheetView>
  </sheetViews>
  <sheetFormatPr defaultColWidth="9.140625" defaultRowHeight="12.75" x14ac:dyDescent="0.2"/>
  <cols>
    <col min="1" max="1" width="45.28515625" style="227" customWidth="1"/>
    <col min="2" max="2" width="29" style="227" customWidth="1"/>
    <col min="3" max="3" width="12" style="227" customWidth="1"/>
    <col min="4" max="4" width="16.28515625" style="227" bestFit="1" customWidth="1"/>
    <col min="5" max="5" width="16" style="227" customWidth="1"/>
    <col min="6" max="6" width="19.85546875" style="227" customWidth="1"/>
    <col min="7" max="7" width="12.85546875" style="227" customWidth="1"/>
    <col min="8" max="8" width="13.85546875" style="227" customWidth="1"/>
    <col min="9" max="9" width="16.85546875" style="227" customWidth="1"/>
    <col min="10" max="10" width="14.85546875" style="227" customWidth="1"/>
    <col min="11" max="11" width="22.5703125" style="227" customWidth="1"/>
    <col min="12" max="12" width="22.42578125" style="227" customWidth="1"/>
    <col min="13" max="13" width="16.140625" style="227" customWidth="1"/>
    <col min="14" max="14" width="14" style="227" customWidth="1"/>
    <col min="15" max="15" width="15.85546875" style="227" customWidth="1"/>
    <col min="16" max="16" width="17.28515625" style="227" customWidth="1"/>
    <col min="17" max="17" width="16" style="227" customWidth="1"/>
    <col min="18" max="18" width="20.5703125" style="227" customWidth="1"/>
    <col min="19" max="19" width="18.28515625" style="227" customWidth="1"/>
    <col min="20" max="20" width="16.5703125" style="227" bestFit="1" customWidth="1"/>
    <col min="21" max="21" width="14.85546875" style="227" customWidth="1"/>
    <col min="22" max="27" width="9.140625" style="227" customWidth="1"/>
    <col min="28" max="16384" width="9.140625" style="227"/>
  </cols>
  <sheetData>
    <row r="1" spans="1:22" x14ac:dyDescent="0.2">
      <c r="A1" s="232" t="s">
        <v>1164</v>
      </c>
      <c r="B1" s="232"/>
      <c r="C1" s="232"/>
      <c r="D1" s="232"/>
      <c r="E1" s="232"/>
      <c r="F1" s="232"/>
      <c r="G1" s="232"/>
      <c r="H1" s="232"/>
      <c r="I1" s="232"/>
      <c r="J1" s="232"/>
      <c r="K1" s="232"/>
      <c r="L1" s="232"/>
      <c r="M1" s="232"/>
      <c r="N1" s="232"/>
      <c r="O1" s="232"/>
      <c r="P1" s="232"/>
      <c r="Q1" s="232"/>
      <c r="R1" s="232"/>
      <c r="S1" s="232"/>
      <c r="T1" s="232"/>
    </row>
    <row r="2" spans="1:22" ht="13.5" thickBot="1" x14ac:dyDescent="0.25">
      <c r="A2" s="233"/>
      <c r="B2" s="233"/>
      <c r="C2" s="233"/>
      <c r="D2" s="233"/>
      <c r="E2" s="233"/>
      <c r="F2" s="233"/>
      <c r="G2" s="233"/>
      <c r="H2" s="233"/>
      <c r="I2" s="233"/>
      <c r="J2" s="233"/>
      <c r="K2" s="233"/>
      <c r="L2" s="233"/>
      <c r="M2" s="233"/>
      <c r="N2" s="233"/>
      <c r="O2" s="233"/>
      <c r="P2" s="233"/>
      <c r="Q2" s="233"/>
      <c r="R2" s="233"/>
      <c r="S2" s="233"/>
      <c r="T2" s="225" t="s">
        <v>741</v>
      </c>
      <c r="V2" s="455"/>
    </row>
    <row r="3" spans="1:22" ht="23.65" customHeight="1" thickTop="1" x14ac:dyDescent="0.2">
      <c r="A3" s="1224" t="s">
        <v>1151</v>
      </c>
      <c r="B3" s="1024"/>
      <c r="C3" s="1017"/>
      <c r="D3" s="1243" t="s">
        <v>1152</v>
      </c>
      <c r="E3" s="1244"/>
      <c r="F3" s="1244"/>
      <c r="G3" s="1244"/>
      <c r="H3" s="1244"/>
      <c r="I3" s="1244"/>
      <c r="J3" s="1244"/>
      <c r="K3" s="1244"/>
      <c r="L3" s="1244"/>
      <c r="M3" s="1245" t="s">
        <v>1153</v>
      </c>
      <c r="N3" s="1246"/>
      <c r="O3" s="1246"/>
      <c r="P3" s="1246"/>
      <c r="Q3" s="1246"/>
      <c r="R3" s="1246"/>
      <c r="S3" s="1246"/>
      <c r="T3" s="1246"/>
    </row>
    <row r="4" spans="1:22" ht="12.4" customHeight="1" x14ac:dyDescent="0.2">
      <c r="A4" s="1224"/>
      <c r="B4" s="235"/>
      <c r="C4" s="235"/>
      <c r="D4" s="1237" t="s">
        <v>188</v>
      </c>
      <c r="E4" s="1243" t="s">
        <v>828</v>
      </c>
      <c r="F4" s="1244"/>
      <c r="G4" s="1244"/>
      <c r="H4" s="1244"/>
      <c r="I4" s="1244"/>
      <c r="J4" s="1244"/>
      <c r="K4" s="1244"/>
      <c r="L4" s="1237" t="s">
        <v>869</v>
      </c>
      <c r="M4" s="1243"/>
      <c r="N4" s="1244"/>
      <c r="O4" s="1244"/>
      <c r="P4" s="1244"/>
      <c r="Q4" s="1244"/>
      <c r="R4" s="1244"/>
      <c r="S4" s="1244"/>
      <c r="T4" s="1244"/>
    </row>
    <row r="5" spans="1:22" ht="54" customHeight="1" x14ac:dyDescent="0.2">
      <c r="A5" s="1242"/>
      <c r="B5" s="997" t="s">
        <v>1157</v>
      </c>
      <c r="C5" s="1021" t="s">
        <v>879</v>
      </c>
      <c r="D5" s="1238"/>
      <c r="E5" s="1021" t="s">
        <v>1165</v>
      </c>
      <c r="F5" s="1021" t="s">
        <v>1166</v>
      </c>
      <c r="G5" s="1021" t="s">
        <v>1167</v>
      </c>
      <c r="H5" s="1021" t="s">
        <v>1168</v>
      </c>
      <c r="I5" s="1021" t="s">
        <v>1169</v>
      </c>
      <c r="J5" s="1021" t="s">
        <v>1170</v>
      </c>
      <c r="K5" s="1021" t="s">
        <v>868</v>
      </c>
      <c r="L5" s="1238"/>
      <c r="M5" s="1021" t="s">
        <v>875</v>
      </c>
      <c r="N5" s="1021" t="s">
        <v>829</v>
      </c>
      <c r="O5" s="1021" t="s">
        <v>830</v>
      </c>
      <c r="P5" s="1021" t="s">
        <v>865</v>
      </c>
      <c r="Q5" s="1021" t="s">
        <v>866</v>
      </c>
      <c r="R5" s="1021" t="s">
        <v>1163</v>
      </c>
      <c r="S5" s="1021" t="s">
        <v>332</v>
      </c>
      <c r="T5" s="1021" t="s">
        <v>868</v>
      </c>
    </row>
    <row r="6" spans="1:22" x14ac:dyDescent="0.2">
      <c r="A6" s="890" t="s">
        <v>1171</v>
      </c>
      <c r="B6" s="891"/>
      <c r="C6" s="891"/>
      <c r="D6" s="891"/>
      <c r="E6" s="891"/>
      <c r="F6" s="891"/>
      <c r="G6" s="891"/>
      <c r="H6" s="891"/>
      <c r="I6" s="891"/>
      <c r="J6" s="891"/>
      <c r="K6" s="891"/>
      <c r="L6" s="891"/>
      <c r="M6" s="891"/>
      <c r="N6" s="891"/>
      <c r="O6" s="891"/>
      <c r="P6" s="891"/>
      <c r="Q6" s="891"/>
      <c r="R6" s="891"/>
      <c r="S6" s="891"/>
      <c r="T6" s="891"/>
    </row>
    <row r="7" spans="1:22" x14ac:dyDescent="0.2">
      <c r="A7" s="890" t="s">
        <v>190</v>
      </c>
      <c r="B7" s="891"/>
      <c r="C7" s="891"/>
      <c r="D7" s="815">
        <f t="shared" ref="D7:T7" si="0">SUM(D8:D11)</f>
        <v>0</v>
      </c>
      <c r="E7" s="815">
        <f t="shared" si="0"/>
        <v>0</v>
      </c>
      <c r="F7" s="815">
        <f t="shared" si="0"/>
        <v>0</v>
      </c>
      <c r="G7" s="815">
        <f t="shared" si="0"/>
        <v>0</v>
      </c>
      <c r="H7" s="815">
        <f t="shared" si="0"/>
        <v>0</v>
      </c>
      <c r="I7" s="815">
        <f t="shared" si="0"/>
        <v>0</v>
      </c>
      <c r="J7" s="815">
        <f>SUM(J8:J11)</f>
        <v>0</v>
      </c>
      <c r="K7" s="815">
        <f t="shared" si="0"/>
        <v>0</v>
      </c>
      <c r="L7" s="815">
        <f t="shared" si="0"/>
        <v>0</v>
      </c>
      <c r="M7" s="815">
        <f t="shared" si="0"/>
        <v>0</v>
      </c>
      <c r="N7" s="815">
        <f t="shared" si="0"/>
        <v>0</v>
      </c>
      <c r="O7" s="815">
        <f t="shared" si="0"/>
        <v>0</v>
      </c>
      <c r="P7" s="815">
        <f t="shared" si="0"/>
        <v>0</v>
      </c>
      <c r="Q7" s="815">
        <f t="shared" si="0"/>
        <v>0</v>
      </c>
      <c r="R7" s="815">
        <f t="shared" si="0"/>
        <v>0</v>
      </c>
      <c r="S7" s="815">
        <f t="shared" si="0"/>
        <v>0</v>
      </c>
      <c r="T7" s="815">
        <f t="shared" si="0"/>
        <v>0</v>
      </c>
    </row>
    <row r="8" spans="1:22" x14ac:dyDescent="0.2">
      <c r="A8" s="892" t="s">
        <v>1159</v>
      </c>
      <c r="B8" s="891"/>
      <c r="C8" s="891"/>
      <c r="D8" s="893"/>
      <c r="E8" s="893"/>
      <c r="F8" s="893"/>
      <c r="G8" s="893"/>
      <c r="H8" s="893"/>
      <c r="I8" s="893"/>
      <c r="J8" s="893"/>
      <c r="K8" s="815">
        <f>SUM(E8:J8)</f>
        <v>0</v>
      </c>
      <c r="L8" s="882"/>
      <c r="M8" s="893"/>
      <c r="N8" s="893"/>
      <c r="O8" s="893"/>
      <c r="P8" s="893"/>
      <c r="Q8" s="893"/>
      <c r="R8" s="893"/>
      <c r="S8" s="893"/>
      <c r="T8" s="815">
        <f>SUM(M8:S8)</f>
        <v>0</v>
      </c>
    </row>
    <row r="9" spans="1:22" x14ac:dyDescent="0.2">
      <c r="A9" s="892" t="s">
        <v>863</v>
      </c>
      <c r="B9" s="891"/>
      <c r="C9" s="891"/>
      <c r="D9" s="882"/>
      <c r="E9" s="882"/>
      <c r="F9" s="882"/>
      <c r="G9" s="882"/>
      <c r="H9" s="882"/>
      <c r="I9" s="882"/>
      <c r="J9" s="882"/>
      <c r="K9" s="882"/>
      <c r="L9" s="893"/>
      <c r="M9" s="882"/>
      <c r="N9" s="882"/>
      <c r="O9" s="882"/>
      <c r="P9" s="882"/>
      <c r="Q9" s="882"/>
      <c r="R9" s="882"/>
      <c r="S9" s="882"/>
      <c r="T9" s="894"/>
    </row>
    <row r="10" spans="1:22" x14ac:dyDescent="0.2">
      <c r="A10" s="892" t="s">
        <v>1160</v>
      </c>
      <c r="B10" s="891"/>
      <c r="C10" s="891"/>
      <c r="D10" s="882"/>
      <c r="E10" s="882"/>
      <c r="F10" s="882"/>
      <c r="G10" s="882"/>
      <c r="H10" s="882"/>
      <c r="I10" s="882"/>
      <c r="J10" s="882"/>
      <c r="K10" s="882"/>
      <c r="L10" s="882"/>
      <c r="M10" s="882"/>
      <c r="N10" s="882"/>
      <c r="O10" s="882"/>
      <c r="P10" s="882"/>
      <c r="Q10" s="882"/>
      <c r="R10" s="882"/>
      <c r="S10" s="893"/>
      <c r="T10" s="815">
        <f>SUM(M10:S10)</f>
        <v>0</v>
      </c>
    </row>
    <row r="11" spans="1:22" x14ac:dyDescent="0.2">
      <c r="A11" s="890" t="s">
        <v>1161</v>
      </c>
      <c r="B11" s="891"/>
      <c r="C11" s="891"/>
      <c r="D11" s="815">
        <f t="shared" ref="D11:T11" si="1">SUMIFS(D401:D4326,$B$401:$B$4326,"Cash and Balances",$C$401:$C$4326, "AllCurrencies")</f>
        <v>0</v>
      </c>
      <c r="E11" s="815">
        <f t="shared" si="1"/>
        <v>0</v>
      </c>
      <c r="F11" s="815">
        <f t="shared" si="1"/>
        <v>0</v>
      </c>
      <c r="G11" s="815">
        <f t="shared" si="1"/>
        <v>0</v>
      </c>
      <c r="H11" s="815">
        <f t="shared" si="1"/>
        <v>0</v>
      </c>
      <c r="I11" s="815">
        <f t="shared" si="1"/>
        <v>0</v>
      </c>
      <c r="J11" s="815">
        <f t="shared" si="1"/>
        <v>0</v>
      </c>
      <c r="K11" s="815">
        <f t="shared" si="1"/>
        <v>0</v>
      </c>
      <c r="L11" s="815">
        <f t="shared" si="1"/>
        <v>0</v>
      </c>
      <c r="M11" s="815">
        <f t="shared" si="1"/>
        <v>0</v>
      </c>
      <c r="N11" s="815">
        <f t="shared" si="1"/>
        <v>0</v>
      </c>
      <c r="O11" s="815">
        <f t="shared" si="1"/>
        <v>0</v>
      </c>
      <c r="P11" s="815">
        <f t="shared" si="1"/>
        <v>0</v>
      </c>
      <c r="Q11" s="815">
        <f t="shared" si="1"/>
        <v>0</v>
      </c>
      <c r="R11" s="815">
        <f t="shared" si="1"/>
        <v>0</v>
      </c>
      <c r="S11" s="815">
        <f t="shared" si="1"/>
        <v>0</v>
      </c>
      <c r="T11" s="815">
        <f t="shared" si="1"/>
        <v>0</v>
      </c>
    </row>
    <row r="12" spans="1:22" x14ac:dyDescent="0.2">
      <c r="A12" s="1247"/>
      <c r="B12" s="1248"/>
      <c r="C12" s="1248"/>
      <c r="D12" s="1248"/>
      <c r="E12" s="1248"/>
      <c r="F12" s="1248"/>
      <c r="G12" s="1248"/>
      <c r="H12" s="1248"/>
      <c r="I12" s="1248"/>
      <c r="J12" s="1248"/>
      <c r="K12" s="1248"/>
      <c r="L12" s="1248"/>
      <c r="M12" s="1248"/>
      <c r="N12" s="1248"/>
      <c r="O12" s="1248"/>
      <c r="P12" s="1248"/>
      <c r="Q12" s="1248"/>
      <c r="R12" s="1248"/>
      <c r="S12" s="1248"/>
      <c r="T12" s="1249"/>
    </row>
    <row r="13" spans="1:22" ht="24" x14ac:dyDescent="0.2">
      <c r="A13" s="890" t="s">
        <v>206</v>
      </c>
      <c r="B13" s="891"/>
      <c r="C13" s="891"/>
      <c r="D13" s="815">
        <f>SUM(D14:D17)</f>
        <v>0</v>
      </c>
      <c r="E13" s="815">
        <f>SUM(E14:E17)</f>
        <v>0</v>
      </c>
      <c r="F13" s="815">
        <f>SUM(F14:F17)</f>
        <v>0</v>
      </c>
      <c r="G13" s="815">
        <f t="shared" ref="G13" si="2">SUM(G14:G17)</f>
        <v>0</v>
      </c>
      <c r="H13" s="815">
        <f t="shared" ref="H13" si="3">SUM(H14:H17)</f>
        <v>0</v>
      </c>
      <c r="I13" s="815">
        <f t="shared" ref="I13" si="4">SUM(I14:I17)</f>
        <v>0</v>
      </c>
      <c r="J13" s="815">
        <f>SUM(J14:J17)</f>
        <v>0</v>
      </c>
      <c r="K13" s="815">
        <f t="shared" ref="K13" si="5">SUM(K14:K17)</f>
        <v>0</v>
      </c>
      <c r="L13" s="815">
        <f t="shared" ref="L13" si="6">SUM(L14:L17)</f>
        <v>0</v>
      </c>
      <c r="M13" s="815">
        <f t="shared" ref="M13" si="7">SUM(M14:M17)</f>
        <v>0</v>
      </c>
      <c r="N13" s="815">
        <f t="shared" ref="N13" si="8">SUM(N14:N17)</f>
        <v>0</v>
      </c>
      <c r="O13" s="815">
        <f t="shared" ref="O13" si="9">SUM(O14:O17)</f>
        <v>0</v>
      </c>
      <c r="P13" s="815">
        <f t="shared" ref="P13" si="10">SUM(P14:P17)</f>
        <v>0</v>
      </c>
      <c r="Q13" s="815">
        <f t="shared" ref="Q13" si="11">SUM(Q14:Q17)</f>
        <v>0</v>
      </c>
      <c r="R13" s="815">
        <f t="shared" ref="R13" si="12">SUM(R14:R17)</f>
        <v>0</v>
      </c>
      <c r="S13" s="815">
        <f t="shared" ref="S13" si="13">SUM(S14:S17)</f>
        <v>0</v>
      </c>
      <c r="T13" s="815">
        <f>SUM(T14:T17)</f>
        <v>0</v>
      </c>
    </row>
    <row r="14" spans="1:22" x14ac:dyDescent="0.2">
      <c r="A14" s="892" t="s">
        <v>1159</v>
      </c>
      <c r="B14" s="891"/>
      <c r="C14" s="891"/>
      <c r="D14" s="893"/>
      <c r="E14" s="893"/>
      <c r="F14" s="893"/>
      <c r="G14" s="893"/>
      <c r="H14" s="893"/>
      <c r="I14" s="893"/>
      <c r="J14" s="893"/>
      <c r="K14" s="815">
        <f t="shared" ref="K14" si="14">SUM(E14:J14)</f>
        <v>0</v>
      </c>
      <c r="L14" s="882"/>
      <c r="M14" s="893"/>
      <c r="N14" s="893"/>
      <c r="O14" s="893"/>
      <c r="P14" s="893"/>
      <c r="Q14" s="893"/>
      <c r="R14" s="893"/>
      <c r="S14" s="893"/>
      <c r="T14" s="815">
        <f>SUM(M14:S14)</f>
        <v>0</v>
      </c>
    </row>
    <row r="15" spans="1:22" x14ac:dyDescent="0.2">
      <c r="A15" s="892" t="s">
        <v>863</v>
      </c>
      <c r="B15" s="891"/>
      <c r="C15" s="891"/>
      <c r="D15" s="882"/>
      <c r="E15" s="882"/>
      <c r="F15" s="882"/>
      <c r="G15" s="882"/>
      <c r="H15" s="882"/>
      <c r="I15" s="882"/>
      <c r="J15" s="882"/>
      <c r="K15" s="882"/>
      <c r="L15" s="893"/>
      <c r="M15" s="882"/>
      <c r="N15" s="882"/>
      <c r="O15" s="882"/>
      <c r="P15" s="882"/>
      <c r="Q15" s="882"/>
      <c r="R15" s="882"/>
      <c r="S15" s="882"/>
      <c r="T15" s="894"/>
    </row>
    <row r="16" spans="1:22" x14ac:dyDescent="0.2">
      <c r="A16" s="892" t="s">
        <v>1160</v>
      </c>
      <c r="B16" s="891"/>
      <c r="C16" s="891"/>
      <c r="D16" s="882"/>
      <c r="E16" s="882"/>
      <c r="F16" s="882"/>
      <c r="G16" s="882"/>
      <c r="H16" s="882"/>
      <c r="I16" s="882"/>
      <c r="J16" s="882"/>
      <c r="K16" s="882"/>
      <c r="L16" s="882"/>
      <c r="M16" s="882"/>
      <c r="N16" s="882"/>
      <c r="O16" s="882"/>
      <c r="P16" s="882"/>
      <c r="Q16" s="882"/>
      <c r="R16" s="882"/>
      <c r="S16" s="893"/>
      <c r="T16" s="815">
        <f>SUM(M16:S16)</f>
        <v>0</v>
      </c>
    </row>
    <row r="17" spans="1:20" x14ac:dyDescent="0.2">
      <c r="A17" s="890" t="s">
        <v>1161</v>
      </c>
      <c r="B17" s="891"/>
      <c r="C17" s="891"/>
      <c r="D17" s="815">
        <f t="shared" ref="D17:T17" si="15">SUMIFS(D401:D4326,$B$401:$B$4326,"Amounts receivable under reverse repurchase agreements",$C$401:$C$4326, "AllCurrencies")</f>
        <v>0</v>
      </c>
      <c r="E17" s="815">
        <f t="shared" si="15"/>
        <v>0</v>
      </c>
      <c r="F17" s="815">
        <f t="shared" si="15"/>
        <v>0</v>
      </c>
      <c r="G17" s="815">
        <f t="shared" si="15"/>
        <v>0</v>
      </c>
      <c r="H17" s="815">
        <f t="shared" si="15"/>
        <v>0</v>
      </c>
      <c r="I17" s="815">
        <f t="shared" si="15"/>
        <v>0</v>
      </c>
      <c r="J17" s="815">
        <f t="shared" si="15"/>
        <v>0</v>
      </c>
      <c r="K17" s="815">
        <f t="shared" si="15"/>
        <v>0</v>
      </c>
      <c r="L17" s="815">
        <f t="shared" si="15"/>
        <v>0</v>
      </c>
      <c r="M17" s="815">
        <f t="shared" si="15"/>
        <v>0</v>
      </c>
      <c r="N17" s="815">
        <f t="shared" si="15"/>
        <v>0</v>
      </c>
      <c r="O17" s="815">
        <f t="shared" si="15"/>
        <v>0</v>
      </c>
      <c r="P17" s="815">
        <f t="shared" si="15"/>
        <v>0</v>
      </c>
      <c r="Q17" s="815">
        <f t="shared" si="15"/>
        <v>0</v>
      </c>
      <c r="R17" s="815">
        <f t="shared" si="15"/>
        <v>0</v>
      </c>
      <c r="S17" s="815">
        <f t="shared" si="15"/>
        <v>0</v>
      </c>
      <c r="T17" s="815">
        <f t="shared" si="15"/>
        <v>0</v>
      </c>
    </row>
    <row r="18" spans="1:20" ht="16.5" customHeight="1" x14ac:dyDescent="0.2">
      <c r="A18" s="1247"/>
      <c r="B18" s="1248"/>
      <c r="C18" s="1248"/>
      <c r="D18" s="1248"/>
      <c r="E18" s="1248"/>
      <c r="F18" s="1248"/>
      <c r="G18" s="1248"/>
      <c r="H18" s="1248"/>
      <c r="I18" s="1248"/>
      <c r="J18" s="1248"/>
      <c r="K18" s="1248"/>
      <c r="L18" s="1248"/>
      <c r="M18" s="1248"/>
      <c r="N18" s="1248"/>
      <c r="O18" s="1248"/>
      <c r="P18" s="1248"/>
      <c r="Q18" s="1248"/>
      <c r="R18" s="1248"/>
      <c r="S18" s="1248"/>
      <c r="T18" s="1249"/>
    </row>
    <row r="19" spans="1:20" x14ac:dyDescent="0.2">
      <c r="A19" s="890" t="s">
        <v>219</v>
      </c>
      <c r="B19" s="891"/>
      <c r="C19" s="891"/>
      <c r="D19" s="815">
        <f>SUM(D20:D23)</f>
        <v>0</v>
      </c>
      <c r="E19" s="815">
        <f t="shared" ref="E19" si="16">SUM(E20:E23)</f>
        <v>0</v>
      </c>
      <c r="F19" s="815">
        <f t="shared" ref="F19" si="17">SUM(F20:F23)</f>
        <v>0</v>
      </c>
      <c r="G19" s="815">
        <f t="shared" ref="G19" si="18">SUM(G20:G23)</f>
        <v>0</v>
      </c>
      <c r="H19" s="815">
        <f t="shared" ref="H19" si="19">SUM(H20:H23)</f>
        <v>0</v>
      </c>
      <c r="I19" s="815">
        <f t="shared" ref="I19" si="20">SUM(I20:I23)</f>
        <v>0</v>
      </c>
      <c r="J19" s="815">
        <f t="shared" ref="J19" si="21">SUM(J20:J23)</f>
        <v>0</v>
      </c>
      <c r="K19" s="815">
        <f t="shared" ref="K19" si="22">SUM(K20:K23)</f>
        <v>0</v>
      </c>
      <c r="L19" s="815">
        <f t="shared" ref="L19" si="23">SUM(L20:L23)</f>
        <v>0</v>
      </c>
      <c r="M19" s="815">
        <f t="shared" ref="M19" si="24">SUM(M20:M23)</f>
        <v>0</v>
      </c>
      <c r="N19" s="815">
        <f t="shared" ref="N19" si="25">SUM(N20:N23)</f>
        <v>0</v>
      </c>
      <c r="O19" s="815">
        <f t="shared" ref="O19" si="26">SUM(O20:O23)</f>
        <v>0</v>
      </c>
      <c r="P19" s="815">
        <f t="shared" ref="P19" si="27">SUM(P20:P23)</f>
        <v>0</v>
      </c>
      <c r="Q19" s="815">
        <f t="shared" ref="Q19" si="28">SUM(Q20:Q23)</f>
        <v>0</v>
      </c>
      <c r="R19" s="815">
        <f t="shared" ref="R19" si="29">SUM(R20:R23)</f>
        <v>0</v>
      </c>
      <c r="S19" s="815">
        <f t="shared" ref="S19" si="30">SUM(S20:S23)</f>
        <v>0</v>
      </c>
      <c r="T19" s="815">
        <f t="shared" ref="T19" si="31">SUM(T20:T23)</f>
        <v>0</v>
      </c>
    </row>
    <row r="20" spans="1:20" x14ac:dyDescent="0.2">
      <c r="A20" s="892" t="s">
        <v>1159</v>
      </c>
      <c r="B20" s="891"/>
      <c r="C20" s="891"/>
      <c r="D20" s="893"/>
      <c r="E20" s="893"/>
      <c r="F20" s="893"/>
      <c r="G20" s="893"/>
      <c r="H20" s="893"/>
      <c r="I20" s="893"/>
      <c r="J20" s="893"/>
      <c r="K20" s="815">
        <f t="shared" ref="K20" si="32">SUM(E20:J20)</f>
        <v>0</v>
      </c>
      <c r="L20" s="882"/>
      <c r="M20" s="893"/>
      <c r="N20" s="893"/>
      <c r="O20" s="893"/>
      <c r="P20" s="893"/>
      <c r="Q20" s="893"/>
      <c r="R20" s="893"/>
      <c r="S20" s="893"/>
      <c r="T20" s="815">
        <f>SUM(M20:S20)</f>
        <v>0</v>
      </c>
    </row>
    <row r="21" spans="1:20" x14ac:dyDescent="0.2">
      <c r="A21" s="892" t="s">
        <v>863</v>
      </c>
      <c r="B21" s="891"/>
      <c r="C21" s="891"/>
      <c r="D21" s="882"/>
      <c r="E21" s="882"/>
      <c r="F21" s="882"/>
      <c r="G21" s="882"/>
      <c r="H21" s="882"/>
      <c r="I21" s="882"/>
      <c r="J21" s="882"/>
      <c r="K21" s="882"/>
      <c r="L21" s="893"/>
      <c r="M21" s="882"/>
      <c r="N21" s="882"/>
      <c r="O21" s="882"/>
      <c r="P21" s="882"/>
      <c r="Q21" s="882"/>
      <c r="R21" s="882"/>
      <c r="S21" s="882"/>
      <c r="T21" s="894"/>
    </row>
    <row r="22" spans="1:20" x14ac:dyDescent="0.2">
      <c r="A22" s="892" t="s">
        <v>1160</v>
      </c>
      <c r="B22" s="891"/>
      <c r="C22" s="891"/>
      <c r="D22" s="882"/>
      <c r="E22" s="882"/>
      <c r="F22" s="882"/>
      <c r="G22" s="882"/>
      <c r="H22" s="882"/>
      <c r="I22" s="882"/>
      <c r="J22" s="882"/>
      <c r="K22" s="882"/>
      <c r="L22" s="882"/>
      <c r="M22" s="882"/>
      <c r="N22" s="882"/>
      <c r="O22" s="882"/>
      <c r="P22" s="882"/>
      <c r="Q22" s="882"/>
      <c r="R22" s="882"/>
      <c r="S22" s="893"/>
      <c r="T22" s="815">
        <f>SUM(M22:S22)</f>
        <v>0</v>
      </c>
    </row>
    <row r="23" spans="1:20" x14ac:dyDescent="0.2">
      <c r="A23" s="890" t="s">
        <v>1161</v>
      </c>
      <c r="B23" s="891"/>
      <c r="C23" s="891"/>
      <c r="D23" s="815">
        <f t="shared" ref="D23:T23" si="33">SUMIFS(D401:D4326,$B$401:$B$4326,"Positive fair values for financial derivatives",$C$401:$C$4326, "AllCurrencies")</f>
        <v>0</v>
      </c>
      <c r="E23" s="815">
        <f t="shared" si="33"/>
        <v>0</v>
      </c>
      <c r="F23" s="815">
        <f t="shared" si="33"/>
        <v>0</v>
      </c>
      <c r="G23" s="815">
        <f t="shared" si="33"/>
        <v>0</v>
      </c>
      <c r="H23" s="815">
        <f t="shared" si="33"/>
        <v>0</v>
      </c>
      <c r="I23" s="815">
        <f t="shared" si="33"/>
        <v>0</v>
      </c>
      <c r="J23" s="815">
        <f t="shared" si="33"/>
        <v>0</v>
      </c>
      <c r="K23" s="815">
        <f t="shared" si="33"/>
        <v>0</v>
      </c>
      <c r="L23" s="815">
        <f t="shared" si="33"/>
        <v>0</v>
      </c>
      <c r="M23" s="815">
        <f t="shared" si="33"/>
        <v>0</v>
      </c>
      <c r="N23" s="815">
        <f t="shared" si="33"/>
        <v>0</v>
      </c>
      <c r="O23" s="815">
        <f t="shared" si="33"/>
        <v>0</v>
      </c>
      <c r="P23" s="815">
        <f t="shared" si="33"/>
        <v>0</v>
      </c>
      <c r="Q23" s="815">
        <f t="shared" si="33"/>
        <v>0</v>
      </c>
      <c r="R23" s="815">
        <f t="shared" si="33"/>
        <v>0</v>
      </c>
      <c r="S23" s="815">
        <f t="shared" si="33"/>
        <v>0</v>
      </c>
      <c r="T23" s="815">
        <f t="shared" si="33"/>
        <v>0</v>
      </c>
    </row>
    <row r="24" spans="1:20" x14ac:dyDescent="0.2">
      <c r="A24" s="1247"/>
      <c r="B24" s="1248"/>
      <c r="C24" s="1248"/>
      <c r="D24" s="1248"/>
      <c r="E24" s="1248"/>
      <c r="F24" s="1248"/>
      <c r="G24" s="1248"/>
      <c r="H24" s="1248"/>
      <c r="I24" s="1248"/>
      <c r="J24" s="1248"/>
      <c r="K24" s="1248"/>
      <c r="L24" s="1248"/>
      <c r="M24" s="1248"/>
      <c r="N24" s="1248"/>
      <c r="O24" s="1248"/>
      <c r="P24" s="1248"/>
      <c r="Q24" s="1248"/>
      <c r="R24" s="1248"/>
      <c r="S24" s="1248"/>
      <c r="T24" s="1249"/>
    </row>
    <row r="25" spans="1:20" x14ac:dyDescent="0.2">
      <c r="A25" s="890" t="s">
        <v>252</v>
      </c>
      <c r="B25" s="891"/>
      <c r="C25" s="891"/>
      <c r="D25" s="815">
        <f>SUM(D26:D29)</f>
        <v>0</v>
      </c>
      <c r="E25" s="815">
        <f t="shared" ref="E25" si="34">SUM(E26:E29)</f>
        <v>0</v>
      </c>
      <c r="F25" s="815">
        <f t="shared" ref="F25" si="35">SUM(F26:F29)</f>
        <v>0</v>
      </c>
      <c r="G25" s="815">
        <f t="shared" ref="G25" si="36">SUM(G26:G29)</f>
        <v>0</v>
      </c>
      <c r="H25" s="815">
        <f t="shared" ref="H25" si="37">SUM(H26:H29)</f>
        <v>0</v>
      </c>
      <c r="I25" s="815">
        <f t="shared" ref="I25" si="38">SUM(I26:I29)</f>
        <v>0</v>
      </c>
      <c r="J25" s="815">
        <f t="shared" ref="J25" si="39">SUM(J26:J29)</f>
        <v>0</v>
      </c>
      <c r="K25" s="815">
        <f t="shared" ref="K25" si="40">SUM(K26:K29)</f>
        <v>0</v>
      </c>
      <c r="L25" s="815">
        <f t="shared" ref="L25" si="41">SUM(L26:L29)</f>
        <v>0</v>
      </c>
      <c r="M25" s="815">
        <f t="shared" ref="M25" si="42">SUM(M26:M29)</f>
        <v>0</v>
      </c>
      <c r="N25" s="815">
        <f t="shared" ref="N25" si="43">SUM(N26:N29)</f>
        <v>0</v>
      </c>
      <c r="O25" s="815">
        <f t="shared" ref="O25" si="44">SUM(O26:O29)</f>
        <v>0</v>
      </c>
      <c r="P25" s="815">
        <f t="shared" ref="P25" si="45">SUM(P26:P29)</f>
        <v>0</v>
      </c>
      <c r="Q25" s="815">
        <f>SUM(Q26:Q29)</f>
        <v>0</v>
      </c>
      <c r="R25" s="815">
        <f t="shared" ref="R25" si="46">SUM(R26:R29)</f>
        <v>0</v>
      </c>
      <c r="S25" s="815">
        <f>SUM(S26:S29)</f>
        <v>0</v>
      </c>
      <c r="T25" s="815">
        <f t="shared" ref="T25" si="47">SUM(T26:T29)</f>
        <v>0</v>
      </c>
    </row>
    <row r="26" spans="1:20" x14ac:dyDescent="0.2">
      <c r="A26" s="892" t="s">
        <v>1159</v>
      </c>
      <c r="B26" s="891"/>
      <c r="C26" s="891"/>
      <c r="D26" s="893"/>
      <c r="E26" s="893"/>
      <c r="F26" s="893"/>
      <c r="G26" s="893"/>
      <c r="H26" s="893"/>
      <c r="I26" s="893"/>
      <c r="J26" s="893"/>
      <c r="K26" s="815">
        <f t="shared" ref="K26" si="48">SUM(E26:J26)</f>
        <v>0</v>
      </c>
      <c r="L26" s="882"/>
      <c r="M26" s="893"/>
      <c r="N26" s="893"/>
      <c r="O26" s="893"/>
      <c r="P26" s="893"/>
      <c r="Q26" s="893"/>
      <c r="R26" s="893"/>
      <c r="S26" s="893"/>
      <c r="T26" s="815">
        <f>SUM(M26:S26)</f>
        <v>0</v>
      </c>
    </row>
    <row r="27" spans="1:20" x14ac:dyDescent="0.2">
      <c r="A27" s="892" t="s">
        <v>863</v>
      </c>
      <c r="B27" s="891"/>
      <c r="C27" s="891"/>
      <c r="D27" s="882"/>
      <c r="E27" s="882"/>
      <c r="F27" s="882"/>
      <c r="G27" s="882"/>
      <c r="H27" s="882"/>
      <c r="I27" s="882"/>
      <c r="J27" s="882"/>
      <c r="K27" s="882"/>
      <c r="L27" s="893"/>
      <c r="M27" s="882"/>
      <c r="N27" s="882"/>
      <c r="O27" s="882"/>
      <c r="P27" s="882"/>
      <c r="Q27" s="882"/>
      <c r="R27" s="882"/>
      <c r="S27" s="882"/>
      <c r="T27" s="894"/>
    </row>
    <row r="28" spans="1:20" x14ac:dyDescent="0.2">
      <c r="A28" s="892" t="s">
        <v>1160</v>
      </c>
      <c r="B28" s="891"/>
      <c r="C28" s="891"/>
      <c r="D28" s="882"/>
      <c r="E28" s="882"/>
      <c r="F28" s="882"/>
      <c r="G28" s="882"/>
      <c r="H28" s="882"/>
      <c r="I28" s="882"/>
      <c r="J28" s="882"/>
      <c r="K28" s="882"/>
      <c r="L28" s="882"/>
      <c r="M28" s="882"/>
      <c r="N28" s="882"/>
      <c r="O28" s="882"/>
      <c r="P28" s="882"/>
      <c r="Q28" s="882"/>
      <c r="R28" s="882"/>
      <c r="S28" s="893"/>
      <c r="T28" s="815">
        <f>SUM(M28:S28)</f>
        <v>0</v>
      </c>
    </row>
    <row r="29" spans="1:20" x14ac:dyDescent="0.2">
      <c r="A29" s="890" t="s">
        <v>1161</v>
      </c>
      <c r="B29" s="891"/>
      <c r="C29" s="891"/>
      <c r="D29" s="815">
        <f t="shared" ref="D29:T29" si="49">SUMIFS(D401:D4326,$B$401:$B$4326,"Loans and advances",$C$401:$C$4326, "AllCurrencies")</f>
        <v>0</v>
      </c>
      <c r="E29" s="815">
        <f t="shared" si="49"/>
        <v>0</v>
      </c>
      <c r="F29" s="815">
        <f t="shared" si="49"/>
        <v>0</v>
      </c>
      <c r="G29" s="815">
        <f t="shared" si="49"/>
        <v>0</v>
      </c>
      <c r="H29" s="815">
        <f t="shared" si="49"/>
        <v>0</v>
      </c>
      <c r="I29" s="815">
        <f t="shared" si="49"/>
        <v>0</v>
      </c>
      <c r="J29" s="895">
        <f t="shared" si="49"/>
        <v>0</v>
      </c>
      <c r="K29" s="895">
        <f t="shared" si="49"/>
        <v>0</v>
      </c>
      <c r="L29" s="895">
        <f t="shared" si="49"/>
        <v>0</v>
      </c>
      <c r="M29" s="895">
        <f t="shared" si="49"/>
        <v>0</v>
      </c>
      <c r="N29" s="895">
        <f t="shared" si="49"/>
        <v>0</v>
      </c>
      <c r="O29" s="895">
        <f t="shared" si="49"/>
        <v>0</v>
      </c>
      <c r="P29" s="895">
        <f t="shared" si="49"/>
        <v>0</v>
      </c>
      <c r="Q29" s="895">
        <f t="shared" si="49"/>
        <v>0</v>
      </c>
      <c r="R29" s="895">
        <f t="shared" si="49"/>
        <v>0</v>
      </c>
      <c r="S29" s="895">
        <f t="shared" si="49"/>
        <v>0</v>
      </c>
      <c r="T29" s="895">
        <f t="shared" si="49"/>
        <v>0</v>
      </c>
    </row>
    <row r="30" spans="1:20" x14ac:dyDescent="0.2">
      <c r="A30" s="1247"/>
      <c r="B30" s="1248"/>
      <c r="C30" s="1248"/>
      <c r="D30" s="1248"/>
      <c r="E30" s="1248"/>
      <c r="F30" s="1248"/>
      <c r="G30" s="1248"/>
      <c r="H30" s="1248"/>
      <c r="I30" s="1248"/>
      <c r="J30" s="1248"/>
      <c r="K30" s="1248"/>
      <c r="L30" s="1248"/>
      <c r="M30" s="1248"/>
      <c r="N30" s="1248"/>
      <c r="O30" s="1248"/>
      <c r="P30" s="1248"/>
      <c r="Q30" s="1248"/>
      <c r="R30" s="1248"/>
      <c r="S30" s="1248"/>
      <c r="T30" s="1249"/>
    </row>
    <row r="31" spans="1:20" x14ac:dyDescent="0.2">
      <c r="A31" s="890" t="s">
        <v>257</v>
      </c>
      <c r="B31" s="891"/>
      <c r="C31" s="891"/>
      <c r="D31" s="815">
        <f>SUM(D32:D35)</f>
        <v>0</v>
      </c>
      <c r="E31" s="815">
        <f t="shared" ref="E31" si="50">SUM(E32:E35)</f>
        <v>0</v>
      </c>
      <c r="F31" s="815">
        <f t="shared" ref="F31" si="51">SUM(F32:F35)</f>
        <v>0</v>
      </c>
      <c r="G31" s="815">
        <f t="shared" ref="G31" si="52">SUM(G32:G35)</f>
        <v>0</v>
      </c>
      <c r="H31" s="815">
        <f t="shared" ref="H31" si="53">SUM(H32:H35)</f>
        <v>0</v>
      </c>
      <c r="I31" s="815">
        <f t="shared" ref="I31" si="54">SUM(I32:I35)</f>
        <v>0</v>
      </c>
      <c r="J31" s="815">
        <f t="shared" ref="J31" si="55">SUM(J32:J35)</f>
        <v>0</v>
      </c>
      <c r="K31" s="815">
        <f t="shared" ref="K31" si="56">SUM(K32:K35)</f>
        <v>0</v>
      </c>
      <c r="L31" s="815">
        <f t="shared" ref="L31" si="57">SUM(L32:L35)</f>
        <v>0</v>
      </c>
      <c r="M31" s="815">
        <f t="shared" ref="M31" si="58">SUM(M32:M35)</f>
        <v>0</v>
      </c>
      <c r="N31" s="815">
        <f t="shared" ref="N31" si="59">SUM(N32:N35)</f>
        <v>0</v>
      </c>
      <c r="O31" s="815">
        <f t="shared" ref="O31" si="60">SUM(O32:O35)</f>
        <v>0</v>
      </c>
      <c r="P31" s="815">
        <f t="shared" ref="P31" si="61">SUM(P32:P35)</f>
        <v>0</v>
      </c>
      <c r="Q31" s="815">
        <f t="shared" ref="Q31" si="62">SUM(Q32:Q35)</f>
        <v>0</v>
      </c>
      <c r="R31" s="815">
        <f t="shared" ref="R31" si="63">SUM(R32:R35)</f>
        <v>0</v>
      </c>
      <c r="S31" s="815">
        <f t="shared" ref="S31" si="64">SUM(S32:S35)</f>
        <v>0</v>
      </c>
      <c r="T31" s="815">
        <f t="shared" ref="T31" si="65">SUM(T32:T35)</f>
        <v>0</v>
      </c>
    </row>
    <row r="32" spans="1:20" x14ac:dyDescent="0.2">
      <c r="A32" s="892" t="s">
        <v>1159</v>
      </c>
      <c r="B32" s="891"/>
      <c r="C32" s="891"/>
      <c r="D32" s="893"/>
      <c r="E32" s="893"/>
      <c r="F32" s="893"/>
      <c r="G32" s="893"/>
      <c r="H32" s="893"/>
      <c r="I32" s="893"/>
      <c r="J32" s="893"/>
      <c r="K32" s="815">
        <f t="shared" ref="K32" si="66">SUM(E32:J32)</f>
        <v>0</v>
      </c>
      <c r="L32" s="882"/>
      <c r="M32" s="893"/>
      <c r="N32" s="893"/>
      <c r="O32" s="893"/>
      <c r="P32" s="893"/>
      <c r="Q32" s="893"/>
      <c r="R32" s="893"/>
      <c r="S32" s="893"/>
      <c r="T32" s="815">
        <f>SUM(M32:S32)</f>
        <v>0</v>
      </c>
    </row>
    <row r="33" spans="1:20" x14ac:dyDescent="0.2">
      <c r="A33" s="892" t="s">
        <v>863</v>
      </c>
      <c r="B33" s="891"/>
      <c r="C33" s="891"/>
      <c r="D33" s="882"/>
      <c r="E33" s="882"/>
      <c r="F33" s="882"/>
      <c r="G33" s="882"/>
      <c r="H33" s="882"/>
      <c r="I33" s="882"/>
      <c r="J33" s="882"/>
      <c r="K33" s="882"/>
      <c r="L33" s="893"/>
      <c r="M33" s="882"/>
      <c r="N33" s="882"/>
      <c r="O33" s="882"/>
      <c r="P33" s="882"/>
      <c r="Q33" s="882"/>
      <c r="R33" s="882"/>
      <c r="S33" s="882"/>
      <c r="T33" s="894"/>
    </row>
    <row r="34" spans="1:20" x14ac:dyDescent="0.2">
      <c r="A34" s="892" t="s">
        <v>1160</v>
      </c>
      <c r="B34" s="891"/>
      <c r="C34" s="891"/>
      <c r="D34" s="882"/>
      <c r="E34" s="882"/>
      <c r="F34" s="882"/>
      <c r="G34" s="882"/>
      <c r="H34" s="882"/>
      <c r="I34" s="882"/>
      <c r="J34" s="882"/>
      <c r="K34" s="882"/>
      <c r="L34" s="882"/>
      <c r="M34" s="882"/>
      <c r="N34" s="882"/>
      <c r="O34" s="882"/>
      <c r="P34" s="882"/>
      <c r="Q34" s="882"/>
      <c r="R34" s="882"/>
      <c r="S34" s="893"/>
      <c r="T34" s="815">
        <f>SUM(M34:S34)</f>
        <v>0</v>
      </c>
    </row>
    <row r="35" spans="1:20" x14ac:dyDescent="0.2">
      <c r="A35" s="890" t="s">
        <v>1161</v>
      </c>
      <c r="B35" s="891"/>
      <c r="C35" s="891"/>
      <c r="D35" s="815">
        <f t="shared" ref="D35:T35" si="67">SUMIFS(D401:D4326,$B$401:$B$4326,"Bills discounted or purchased",$C$401:$C$4326, "AllCurrencies")</f>
        <v>0</v>
      </c>
      <c r="E35" s="815">
        <f t="shared" si="67"/>
        <v>0</v>
      </c>
      <c r="F35" s="815">
        <f t="shared" si="67"/>
        <v>0</v>
      </c>
      <c r="G35" s="815">
        <f t="shared" si="67"/>
        <v>0</v>
      </c>
      <c r="H35" s="815">
        <f t="shared" si="67"/>
        <v>0</v>
      </c>
      <c r="I35" s="815">
        <f t="shared" si="67"/>
        <v>0</v>
      </c>
      <c r="J35" s="815">
        <f t="shared" si="67"/>
        <v>0</v>
      </c>
      <c r="K35" s="815">
        <f t="shared" si="67"/>
        <v>0</v>
      </c>
      <c r="L35" s="815">
        <f t="shared" si="67"/>
        <v>0</v>
      </c>
      <c r="M35" s="815">
        <f t="shared" si="67"/>
        <v>0</v>
      </c>
      <c r="N35" s="815">
        <f t="shared" si="67"/>
        <v>0</v>
      </c>
      <c r="O35" s="815">
        <f t="shared" si="67"/>
        <v>0</v>
      </c>
      <c r="P35" s="815">
        <f t="shared" si="67"/>
        <v>0</v>
      </c>
      <c r="Q35" s="815">
        <f t="shared" si="67"/>
        <v>0</v>
      </c>
      <c r="R35" s="815">
        <f t="shared" si="67"/>
        <v>0</v>
      </c>
      <c r="S35" s="815">
        <f t="shared" si="67"/>
        <v>0</v>
      </c>
      <c r="T35" s="815">
        <f t="shared" si="67"/>
        <v>0</v>
      </c>
    </row>
    <row r="36" spans="1:20" x14ac:dyDescent="0.2">
      <c r="A36" s="1247"/>
      <c r="B36" s="1248"/>
      <c r="C36" s="1248"/>
      <c r="D36" s="1248"/>
      <c r="E36" s="1248"/>
      <c r="F36" s="1248"/>
      <c r="G36" s="1248"/>
      <c r="H36" s="1248"/>
      <c r="I36" s="1248"/>
      <c r="J36" s="1248"/>
      <c r="K36" s="1248"/>
      <c r="L36" s="1248"/>
      <c r="M36" s="1248"/>
      <c r="N36" s="1248"/>
      <c r="O36" s="1248"/>
      <c r="P36" s="1248"/>
      <c r="Q36" s="1248"/>
      <c r="R36" s="1248"/>
      <c r="S36" s="1248"/>
      <c r="T36" s="1249"/>
    </row>
    <row r="37" spans="1:20" x14ac:dyDescent="0.2">
      <c r="A37" s="890" t="s">
        <v>215</v>
      </c>
      <c r="B37" s="891"/>
      <c r="C37" s="891"/>
      <c r="D37" s="815">
        <f>SUM(D38:D41)</f>
        <v>0</v>
      </c>
      <c r="E37" s="815">
        <f t="shared" ref="E37" si="68">SUM(E38:E41)</f>
        <v>0</v>
      </c>
      <c r="F37" s="815">
        <f t="shared" ref="F37" si="69">SUM(F38:F41)</f>
        <v>0</v>
      </c>
      <c r="G37" s="815">
        <f t="shared" ref="G37" si="70">SUM(G38:G41)</f>
        <v>0</v>
      </c>
      <c r="H37" s="815">
        <f t="shared" ref="H37" si="71">SUM(H38:H41)</f>
        <v>0</v>
      </c>
      <c r="I37" s="815">
        <f t="shared" ref="I37" si="72">SUM(I38:I41)</f>
        <v>0</v>
      </c>
      <c r="J37" s="815">
        <f t="shared" ref="J37" si="73">SUM(J38:J41)</f>
        <v>0</v>
      </c>
      <c r="K37" s="815">
        <f t="shared" ref="K37" si="74">SUM(K38:K41)</f>
        <v>0</v>
      </c>
      <c r="L37" s="815">
        <f t="shared" ref="L37" si="75">SUM(L38:L41)</f>
        <v>0</v>
      </c>
      <c r="M37" s="815">
        <f t="shared" ref="M37" si="76">SUM(M38:M41)</f>
        <v>0</v>
      </c>
      <c r="N37" s="815">
        <f t="shared" ref="N37" si="77">SUM(N38:N41)</f>
        <v>0</v>
      </c>
      <c r="O37" s="815">
        <f t="shared" ref="O37" si="78">SUM(O38:O41)</f>
        <v>0</v>
      </c>
      <c r="P37" s="815">
        <f t="shared" ref="P37" si="79">SUM(P38:P41)</f>
        <v>0</v>
      </c>
      <c r="Q37" s="815">
        <f t="shared" ref="Q37" si="80">SUM(Q38:Q41)</f>
        <v>0</v>
      </c>
      <c r="R37" s="815">
        <f t="shared" ref="R37" si="81">SUM(R38:R41)</f>
        <v>0</v>
      </c>
      <c r="S37" s="815">
        <f t="shared" ref="S37" si="82">SUM(S38:S41)</f>
        <v>0</v>
      </c>
      <c r="T37" s="815">
        <f t="shared" ref="T37" si="83">SUM(T38:T41)</f>
        <v>0</v>
      </c>
    </row>
    <row r="38" spans="1:20" x14ac:dyDescent="0.2">
      <c r="A38" s="892" t="s">
        <v>1159</v>
      </c>
      <c r="B38" s="891"/>
      <c r="C38" s="891"/>
      <c r="D38" s="893"/>
      <c r="E38" s="893"/>
      <c r="F38" s="893"/>
      <c r="G38" s="893"/>
      <c r="H38" s="893"/>
      <c r="I38" s="893"/>
      <c r="J38" s="893"/>
      <c r="K38" s="815">
        <f t="shared" ref="K38" si="84">SUM(E38:J38)</f>
        <v>0</v>
      </c>
      <c r="L38" s="882"/>
      <c r="M38" s="893"/>
      <c r="N38" s="893"/>
      <c r="O38" s="893"/>
      <c r="P38" s="893"/>
      <c r="Q38" s="893"/>
      <c r="R38" s="893"/>
      <c r="S38" s="893"/>
      <c r="T38" s="815">
        <f>SUM(M38:S38)</f>
        <v>0</v>
      </c>
    </row>
    <row r="39" spans="1:20" x14ac:dyDescent="0.2">
      <c r="A39" s="892" t="s">
        <v>863</v>
      </c>
      <c r="B39" s="891"/>
      <c r="C39" s="891"/>
      <c r="D39" s="882"/>
      <c r="E39" s="882"/>
      <c r="F39" s="882"/>
      <c r="G39" s="882"/>
      <c r="H39" s="882"/>
      <c r="I39" s="882"/>
      <c r="J39" s="882"/>
      <c r="K39" s="882"/>
      <c r="L39" s="893"/>
      <c r="M39" s="882"/>
      <c r="N39" s="882"/>
      <c r="O39" s="882"/>
      <c r="P39" s="882"/>
      <c r="Q39" s="882"/>
      <c r="R39" s="882"/>
      <c r="S39" s="882"/>
      <c r="T39" s="894"/>
    </row>
    <row r="40" spans="1:20" x14ac:dyDescent="0.2">
      <c r="A40" s="892" t="s">
        <v>1160</v>
      </c>
      <c r="B40" s="891"/>
      <c r="C40" s="891"/>
      <c r="D40" s="882"/>
      <c r="E40" s="882"/>
      <c r="F40" s="882"/>
      <c r="G40" s="882"/>
      <c r="H40" s="882"/>
      <c r="I40" s="882"/>
      <c r="J40" s="882"/>
      <c r="K40" s="882"/>
      <c r="L40" s="882"/>
      <c r="M40" s="882"/>
      <c r="N40" s="882"/>
      <c r="O40" s="882"/>
      <c r="P40" s="882"/>
      <c r="Q40" s="882"/>
      <c r="R40" s="882"/>
      <c r="S40" s="893"/>
      <c r="T40" s="815">
        <f>SUM(M40:S40)</f>
        <v>0</v>
      </c>
    </row>
    <row r="41" spans="1:20" x14ac:dyDescent="0.2">
      <c r="A41" s="890" t="s">
        <v>1161</v>
      </c>
      <c r="B41" s="891"/>
      <c r="C41" s="891"/>
      <c r="D41" s="815">
        <f t="shared" ref="D41:T41" si="85">SUMIFS(D401:D4326,$B$401:$B$4326,"Debt Securities",$C$401:$C$4326, "AllCurrencies")</f>
        <v>0</v>
      </c>
      <c r="E41" s="815">
        <f t="shared" si="85"/>
        <v>0</v>
      </c>
      <c r="F41" s="815">
        <f t="shared" si="85"/>
        <v>0</v>
      </c>
      <c r="G41" s="815">
        <f t="shared" si="85"/>
        <v>0</v>
      </c>
      <c r="H41" s="815">
        <f t="shared" si="85"/>
        <v>0</v>
      </c>
      <c r="I41" s="815">
        <f t="shared" si="85"/>
        <v>0</v>
      </c>
      <c r="J41" s="815">
        <f t="shared" si="85"/>
        <v>0</v>
      </c>
      <c r="K41" s="815">
        <f t="shared" si="85"/>
        <v>0</v>
      </c>
      <c r="L41" s="815">
        <f t="shared" si="85"/>
        <v>0</v>
      </c>
      <c r="M41" s="815">
        <f t="shared" si="85"/>
        <v>0</v>
      </c>
      <c r="N41" s="815">
        <f t="shared" si="85"/>
        <v>0</v>
      </c>
      <c r="O41" s="815">
        <f t="shared" si="85"/>
        <v>0</v>
      </c>
      <c r="P41" s="815">
        <f t="shared" si="85"/>
        <v>0</v>
      </c>
      <c r="Q41" s="815">
        <f t="shared" si="85"/>
        <v>0</v>
      </c>
      <c r="R41" s="815">
        <f t="shared" si="85"/>
        <v>0</v>
      </c>
      <c r="S41" s="815">
        <f t="shared" si="85"/>
        <v>0</v>
      </c>
      <c r="T41" s="815">
        <f t="shared" si="85"/>
        <v>0</v>
      </c>
    </row>
    <row r="42" spans="1:20" x14ac:dyDescent="0.2">
      <c r="A42" s="1247"/>
      <c r="B42" s="1248"/>
      <c r="C42" s="1248"/>
      <c r="D42" s="1248"/>
      <c r="E42" s="1248"/>
      <c r="F42" s="1248"/>
      <c r="G42" s="1248"/>
      <c r="H42" s="1248"/>
      <c r="I42" s="1248"/>
      <c r="J42" s="1248"/>
      <c r="K42" s="1248"/>
      <c r="L42" s="1248"/>
      <c r="M42" s="1248"/>
      <c r="N42" s="1248"/>
      <c r="O42" s="1248"/>
      <c r="P42" s="1248"/>
      <c r="Q42" s="1248"/>
      <c r="R42" s="1248"/>
      <c r="S42" s="1248"/>
      <c r="T42" s="1249"/>
    </row>
    <row r="43" spans="1:20" x14ac:dyDescent="0.2">
      <c r="A43" s="890" t="s">
        <v>853</v>
      </c>
      <c r="B43" s="891"/>
      <c r="C43" s="891"/>
      <c r="D43" s="815">
        <f>SUM(D44:D47)</f>
        <v>0</v>
      </c>
      <c r="E43" s="815">
        <f t="shared" ref="E43" si="86">SUM(E44:E47)</f>
        <v>0</v>
      </c>
      <c r="F43" s="815">
        <f t="shared" ref="F43" si="87">SUM(F44:F47)</f>
        <v>0</v>
      </c>
      <c r="G43" s="815">
        <f t="shared" ref="G43" si="88">SUM(G44:G47)</f>
        <v>0</v>
      </c>
      <c r="H43" s="815">
        <f t="shared" ref="H43" si="89">SUM(H44:H47)</f>
        <v>0</v>
      </c>
      <c r="I43" s="815">
        <f t="shared" ref="I43" si="90">SUM(I44:I47)</f>
        <v>0</v>
      </c>
      <c r="J43" s="815">
        <f t="shared" ref="J43" si="91">SUM(J44:J47)</f>
        <v>0</v>
      </c>
      <c r="K43" s="815">
        <f t="shared" ref="K43" si="92">SUM(K44:K47)</f>
        <v>0</v>
      </c>
      <c r="L43" s="815">
        <f t="shared" ref="L43" si="93">SUM(L44:L47)</f>
        <v>0</v>
      </c>
      <c r="M43" s="815">
        <f t="shared" ref="M43" si="94">SUM(M44:M47)</f>
        <v>0</v>
      </c>
      <c r="N43" s="815">
        <f t="shared" ref="N43" si="95">SUM(N44:N47)</f>
        <v>0</v>
      </c>
      <c r="O43" s="815">
        <f t="shared" ref="O43" si="96">SUM(O44:O47)</f>
        <v>0</v>
      </c>
      <c r="P43" s="815">
        <f t="shared" ref="P43" si="97">SUM(P44:P47)</f>
        <v>0</v>
      </c>
      <c r="Q43" s="815">
        <f t="shared" ref="Q43" si="98">SUM(Q44:Q47)</f>
        <v>0</v>
      </c>
      <c r="R43" s="815">
        <f t="shared" ref="R43" si="99">SUM(R44:R47)</f>
        <v>0</v>
      </c>
      <c r="S43" s="815">
        <f t="shared" ref="S43" si="100">SUM(S44:S47)</f>
        <v>0</v>
      </c>
      <c r="T43" s="815">
        <f t="shared" ref="T43" si="101">SUM(T44:T47)</f>
        <v>0</v>
      </c>
    </row>
    <row r="44" spans="1:20" x14ac:dyDescent="0.2">
      <c r="A44" s="892" t="s">
        <v>1159</v>
      </c>
      <c r="B44" s="891"/>
      <c r="C44" s="891"/>
      <c r="D44" s="893"/>
      <c r="E44" s="893"/>
      <c r="F44" s="893"/>
      <c r="G44" s="893"/>
      <c r="H44" s="893"/>
      <c r="I44" s="893"/>
      <c r="J44" s="893"/>
      <c r="K44" s="815">
        <f t="shared" ref="K44" si="102">SUM(E44:J44)</f>
        <v>0</v>
      </c>
      <c r="L44" s="882"/>
      <c r="M44" s="893"/>
      <c r="N44" s="893"/>
      <c r="O44" s="893"/>
      <c r="P44" s="893"/>
      <c r="Q44" s="893"/>
      <c r="R44" s="893"/>
      <c r="S44" s="893"/>
      <c r="T44" s="815">
        <f>SUM(M44:S44)</f>
        <v>0</v>
      </c>
    </row>
    <row r="45" spans="1:20" x14ac:dyDescent="0.2">
      <c r="A45" s="892" t="s">
        <v>863</v>
      </c>
      <c r="B45" s="891"/>
      <c r="C45" s="891"/>
      <c r="D45" s="882"/>
      <c r="E45" s="882"/>
      <c r="F45" s="882"/>
      <c r="G45" s="882"/>
      <c r="H45" s="882"/>
      <c r="I45" s="882"/>
      <c r="J45" s="894"/>
      <c r="K45" s="896"/>
      <c r="L45" s="893"/>
      <c r="M45" s="882"/>
      <c r="N45" s="882"/>
      <c r="O45" s="882"/>
      <c r="P45" s="882"/>
      <c r="Q45" s="882"/>
      <c r="R45" s="882"/>
      <c r="S45" s="882"/>
      <c r="T45" s="894"/>
    </row>
    <row r="46" spans="1:20" x14ac:dyDescent="0.2">
      <c r="A46" s="892" t="s">
        <v>1160</v>
      </c>
      <c r="B46" s="891"/>
      <c r="C46" s="891"/>
      <c r="D46" s="882"/>
      <c r="E46" s="882"/>
      <c r="F46" s="882"/>
      <c r="G46" s="882"/>
      <c r="H46" s="882"/>
      <c r="I46" s="882"/>
      <c r="J46" s="882"/>
      <c r="K46" s="882"/>
      <c r="L46" s="882"/>
      <c r="M46" s="882"/>
      <c r="N46" s="882"/>
      <c r="O46" s="882"/>
      <c r="P46" s="882"/>
      <c r="Q46" s="882"/>
      <c r="R46" s="882"/>
      <c r="S46" s="893"/>
      <c r="T46" s="815">
        <f>SUM(M46:S46)</f>
        <v>0</v>
      </c>
    </row>
    <row r="47" spans="1:20" x14ac:dyDescent="0.2">
      <c r="A47" s="890" t="s">
        <v>1161</v>
      </c>
      <c r="B47" s="891"/>
      <c r="C47" s="891"/>
      <c r="D47" s="815">
        <f t="shared" ref="D47:T47" si="103">SUMIFS(D401:D4326,$B$401:$B$4326,"Negotiable Certificates of Deposits",$C$401:$C$4326, "AllCurrencies")</f>
        <v>0</v>
      </c>
      <c r="E47" s="815">
        <f t="shared" si="103"/>
        <v>0</v>
      </c>
      <c r="F47" s="815">
        <f t="shared" si="103"/>
        <v>0</v>
      </c>
      <c r="G47" s="815">
        <f t="shared" si="103"/>
        <v>0</v>
      </c>
      <c r="H47" s="815">
        <f t="shared" si="103"/>
        <v>0</v>
      </c>
      <c r="I47" s="815">
        <f t="shared" si="103"/>
        <v>0</v>
      </c>
      <c r="J47" s="815">
        <f t="shared" si="103"/>
        <v>0</v>
      </c>
      <c r="K47" s="815">
        <f t="shared" si="103"/>
        <v>0</v>
      </c>
      <c r="L47" s="815">
        <f t="shared" si="103"/>
        <v>0</v>
      </c>
      <c r="M47" s="815">
        <f t="shared" si="103"/>
        <v>0</v>
      </c>
      <c r="N47" s="815">
        <f t="shared" si="103"/>
        <v>0</v>
      </c>
      <c r="O47" s="815">
        <f t="shared" si="103"/>
        <v>0</v>
      </c>
      <c r="P47" s="815">
        <f t="shared" si="103"/>
        <v>0</v>
      </c>
      <c r="Q47" s="815">
        <f t="shared" si="103"/>
        <v>0</v>
      </c>
      <c r="R47" s="815">
        <f t="shared" si="103"/>
        <v>0</v>
      </c>
      <c r="S47" s="815">
        <f t="shared" si="103"/>
        <v>0</v>
      </c>
      <c r="T47" s="815">
        <f t="shared" si="103"/>
        <v>0</v>
      </c>
    </row>
    <row r="48" spans="1:20" x14ac:dyDescent="0.2">
      <c r="A48" s="1247"/>
      <c r="B48" s="1248"/>
      <c r="C48" s="1248"/>
      <c r="D48" s="1248"/>
      <c r="E48" s="1248"/>
      <c r="F48" s="1248"/>
      <c r="G48" s="1248"/>
      <c r="H48" s="1248"/>
      <c r="I48" s="1248"/>
      <c r="J48" s="1248"/>
      <c r="K48" s="1248"/>
      <c r="L48" s="1248"/>
      <c r="M48" s="1248"/>
      <c r="N48" s="1248"/>
      <c r="O48" s="1248"/>
      <c r="P48" s="1248"/>
      <c r="Q48" s="1248"/>
      <c r="R48" s="1248"/>
      <c r="S48" s="1248"/>
      <c r="T48" s="1249"/>
    </row>
    <row r="49" spans="1:20" x14ac:dyDescent="0.2">
      <c r="A49" s="890" t="s">
        <v>255</v>
      </c>
      <c r="B49" s="891"/>
      <c r="C49" s="891"/>
      <c r="D49" s="815">
        <f>SUM(D50:D53)</f>
        <v>0</v>
      </c>
      <c r="E49" s="815">
        <f t="shared" ref="E49" si="104">SUM(E50:E53)</f>
        <v>0</v>
      </c>
      <c r="F49" s="815">
        <f t="shared" ref="F49" si="105">SUM(F50:F53)</f>
        <v>0</v>
      </c>
      <c r="G49" s="815">
        <f t="shared" ref="G49" si="106">SUM(G50:G53)</f>
        <v>0</v>
      </c>
      <c r="H49" s="815">
        <f t="shared" ref="H49" si="107">SUM(H50:H53)</f>
        <v>0</v>
      </c>
      <c r="I49" s="815">
        <f t="shared" ref="I49" si="108">SUM(I50:I53)</f>
        <v>0</v>
      </c>
      <c r="J49" s="815">
        <f t="shared" ref="J49" si="109">SUM(J50:J53)</f>
        <v>0</v>
      </c>
      <c r="K49" s="815">
        <f t="shared" ref="K49" si="110">SUM(K50:K53)</f>
        <v>0</v>
      </c>
      <c r="L49" s="882"/>
      <c r="M49" s="882"/>
      <c r="N49" s="882"/>
      <c r="O49" s="815">
        <f t="shared" ref="O49" si="111">SUM(O50:O53)</f>
        <v>0</v>
      </c>
      <c r="P49" s="815">
        <f t="shared" ref="P49" si="112">SUM(P50:P53)</f>
        <v>0</v>
      </c>
      <c r="Q49" s="815">
        <f t="shared" ref="Q49" si="113">SUM(Q50:Q53)</f>
        <v>0</v>
      </c>
      <c r="R49" s="815">
        <f t="shared" ref="R49" si="114">SUM(R50:R53)</f>
        <v>0</v>
      </c>
      <c r="S49" s="815">
        <f t="shared" ref="S49" si="115">SUM(S50:S53)</f>
        <v>0</v>
      </c>
      <c r="T49" s="815">
        <f t="shared" ref="T49" si="116">SUM(T50:T53)</f>
        <v>0</v>
      </c>
    </row>
    <row r="50" spans="1:20" x14ac:dyDescent="0.2">
      <c r="A50" s="892" t="s">
        <v>1159</v>
      </c>
      <c r="B50" s="891"/>
      <c r="C50" s="891"/>
      <c r="D50" s="893"/>
      <c r="E50" s="893"/>
      <c r="F50" s="893"/>
      <c r="G50" s="893"/>
      <c r="H50" s="893"/>
      <c r="I50" s="893"/>
      <c r="J50" s="893"/>
      <c r="K50" s="815">
        <f t="shared" ref="K50" si="117">SUM(E50:J50)</f>
        <v>0</v>
      </c>
      <c r="L50" s="882"/>
      <c r="M50" s="882"/>
      <c r="N50" s="882"/>
      <c r="O50" s="893"/>
      <c r="P50" s="882"/>
      <c r="Q50" s="882"/>
      <c r="R50" s="882"/>
      <c r="S50" s="893"/>
      <c r="T50" s="815">
        <f>SUM(M50:S50)</f>
        <v>0</v>
      </c>
    </row>
    <row r="51" spans="1:20" x14ac:dyDescent="0.2">
      <c r="A51" s="892" t="s">
        <v>863</v>
      </c>
      <c r="B51" s="891"/>
      <c r="C51" s="891"/>
      <c r="D51" s="882"/>
      <c r="E51" s="882"/>
      <c r="F51" s="882"/>
      <c r="G51" s="882"/>
      <c r="H51" s="882"/>
      <c r="I51" s="882"/>
      <c r="J51" s="882"/>
      <c r="K51" s="882"/>
      <c r="L51" s="882"/>
      <c r="M51" s="882"/>
      <c r="N51" s="882"/>
      <c r="O51" s="882"/>
      <c r="P51" s="882"/>
      <c r="Q51" s="882"/>
      <c r="R51" s="882"/>
      <c r="S51" s="882"/>
      <c r="T51" s="894"/>
    </row>
    <row r="52" spans="1:20" x14ac:dyDescent="0.2">
      <c r="A52" s="892" t="s">
        <v>1160</v>
      </c>
      <c r="B52" s="891"/>
      <c r="C52" s="891"/>
      <c r="D52" s="882"/>
      <c r="E52" s="882"/>
      <c r="F52" s="882"/>
      <c r="G52" s="882"/>
      <c r="H52" s="882"/>
      <c r="I52" s="882"/>
      <c r="J52" s="882"/>
      <c r="K52" s="882"/>
      <c r="L52" s="882"/>
      <c r="M52" s="882"/>
      <c r="N52" s="882"/>
      <c r="O52" s="882"/>
      <c r="P52" s="882"/>
      <c r="Q52" s="882"/>
      <c r="R52" s="882"/>
      <c r="S52" s="893"/>
      <c r="T52" s="815">
        <f>SUM(M52:S52)</f>
        <v>0</v>
      </c>
    </row>
    <row r="53" spans="1:20" x14ac:dyDescent="0.2">
      <c r="A53" s="890" t="s">
        <v>1161</v>
      </c>
      <c r="B53" s="891"/>
      <c r="C53" s="891"/>
      <c r="D53" s="815">
        <f t="shared" ref="D53:K53" si="118">SUMIFS(D401:D4326,$B$401:$B$4326,"Equity Investments",$C$401:$C$4326, "AllCurrencies")</f>
        <v>0</v>
      </c>
      <c r="E53" s="815">
        <f t="shared" si="118"/>
        <v>0</v>
      </c>
      <c r="F53" s="815">
        <f t="shared" si="118"/>
        <v>0</v>
      </c>
      <c r="G53" s="815">
        <f t="shared" si="118"/>
        <v>0</v>
      </c>
      <c r="H53" s="815">
        <f t="shared" si="118"/>
        <v>0</v>
      </c>
      <c r="I53" s="815">
        <f t="shared" si="118"/>
        <v>0</v>
      </c>
      <c r="J53" s="815">
        <f t="shared" si="118"/>
        <v>0</v>
      </c>
      <c r="K53" s="815">
        <f t="shared" si="118"/>
        <v>0</v>
      </c>
      <c r="L53" s="882"/>
      <c r="M53" s="882"/>
      <c r="N53" s="882"/>
      <c r="O53" s="886">
        <f>SUMIFS(O401:O4326,$B$401:$B$4326,"Equity Investments",$C$401:$C$4326, "AllCurrencies")</f>
        <v>0</v>
      </c>
      <c r="P53" s="882"/>
      <c r="Q53" s="882"/>
      <c r="R53" s="882"/>
      <c r="S53" s="815">
        <f>SUMIFS(S401:S4326,$B$401:$B$4326,"Equity Investments",$C$401:$C$4326, "AllCurrencies")</f>
        <v>0</v>
      </c>
      <c r="T53" s="815">
        <f>SUMIFS(T401:T4326,$B$401:$B$4326,"Equity Investments",$C$401:$C$4326, "AllCurrencies")</f>
        <v>0</v>
      </c>
    </row>
    <row r="54" spans="1:20" x14ac:dyDescent="0.2">
      <c r="A54" s="1247"/>
      <c r="B54" s="1248"/>
      <c r="C54" s="1248"/>
      <c r="D54" s="1248"/>
      <c r="E54" s="1248"/>
      <c r="F54" s="1248"/>
      <c r="G54" s="1248"/>
      <c r="H54" s="1248"/>
      <c r="I54" s="1248"/>
      <c r="J54" s="1248"/>
      <c r="K54" s="1248"/>
      <c r="L54" s="1248"/>
      <c r="M54" s="1248"/>
      <c r="N54" s="1248"/>
      <c r="O54" s="1248"/>
      <c r="P54" s="1248"/>
      <c r="Q54" s="1248"/>
      <c r="R54" s="1248"/>
      <c r="S54" s="1248"/>
      <c r="T54" s="1249"/>
    </row>
    <row r="55" spans="1:20" x14ac:dyDescent="0.2">
      <c r="A55" s="890" t="s">
        <v>238</v>
      </c>
      <c r="B55" s="891"/>
      <c r="C55" s="891"/>
      <c r="D55" s="815">
        <f>SUM(D56:D59)</f>
        <v>0</v>
      </c>
      <c r="E55" s="815">
        <f t="shared" ref="E55" si="119">SUM(E56:E59)</f>
        <v>0</v>
      </c>
      <c r="F55" s="815">
        <f t="shared" ref="F55" si="120">SUM(F56:F59)</f>
        <v>0</v>
      </c>
      <c r="G55" s="815">
        <f t="shared" ref="G55" si="121">SUM(G56:G59)</f>
        <v>0</v>
      </c>
      <c r="H55" s="815">
        <f t="shared" ref="H55" si="122">SUM(H56:H59)</f>
        <v>0</v>
      </c>
      <c r="I55" s="815">
        <f t="shared" ref="I55" si="123">SUM(I56:I59)</f>
        <v>0</v>
      </c>
      <c r="J55" s="815">
        <f t="shared" ref="J55" si="124">SUM(J56:J59)</f>
        <v>0</v>
      </c>
      <c r="K55" s="815">
        <f t="shared" ref="K55" si="125">SUM(K56:K59)</f>
        <v>0</v>
      </c>
      <c r="L55" s="815">
        <f t="shared" ref="L55" si="126">SUM(L56:L59)</f>
        <v>0</v>
      </c>
      <c r="M55" s="815">
        <f t="shared" ref="M55" si="127">SUM(M56:M59)</f>
        <v>0</v>
      </c>
      <c r="N55" s="815">
        <f t="shared" ref="N55" si="128">SUM(N56:N59)</f>
        <v>0</v>
      </c>
      <c r="O55" s="815">
        <f t="shared" ref="O55" si="129">SUM(O56:O59)</f>
        <v>0</v>
      </c>
      <c r="P55" s="815">
        <f t="shared" ref="P55" si="130">SUM(P56:P59)</f>
        <v>0</v>
      </c>
      <c r="Q55" s="815">
        <f t="shared" ref="Q55" si="131">SUM(Q56:Q59)</f>
        <v>0</v>
      </c>
      <c r="R55" s="815">
        <f t="shared" ref="R55" si="132">SUM(R56:R59)</f>
        <v>0</v>
      </c>
      <c r="S55" s="815">
        <f t="shared" ref="S55" si="133">SUM(S56:S59)</f>
        <v>0</v>
      </c>
      <c r="T55" s="815">
        <f t="shared" ref="T55" si="134">SUM(T56:T59)</f>
        <v>0</v>
      </c>
    </row>
    <row r="56" spans="1:20" x14ac:dyDescent="0.2">
      <c r="A56" s="892" t="s">
        <v>1159</v>
      </c>
      <c r="B56" s="891"/>
      <c r="C56" s="891"/>
      <c r="D56" s="893"/>
      <c r="E56" s="893"/>
      <c r="F56" s="893"/>
      <c r="G56" s="893"/>
      <c r="H56" s="893"/>
      <c r="I56" s="893"/>
      <c r="J56" s="893"/>
      <c r="K56" s="815">
        <f t="shared" ref="K56" si="135">SUM(E56:J56)</f>
        <v>0</v>
      </c>
      <c r="L56" s="882"/>
      <c r="M56" s="893"/>
      <c r="N56" s="893"/>
      <c r="O56" s="893"/>
      <c r="P56" s="893"/>
      <c r="Q56" s="893"/>
      <c r="R56" s="893"/>
      <c r="S56" s="893"/>
      <c r="T56" s="815">
        <f>SUM(M56:S56)</f>
        <v>0</v>
      </c>
    </row>
    <row r="57" spans="1:20" x14ac:dyDescent="0.2">
      <c r="A57" s="892" t="s">
        <v>863</v>
      </c>
      <c r="B57" s="891"/>
      <c r="C57" s="891"/>
      <c r="D57" s="882"/>
      <c r="E57" s="882"/>
      <c r="F57" s="882"/>
      <c r="G57" s="882"/>
      <c r="H57" s="882"/>
      <c r="I57" s="882"/>
      <c r="J57" s="882"/>
      <c r="K57" s="882"/>
      <c r="L57" s="893"/>
      <c r="M57" s="882"/>
      <c r="N57" s="882"/>
      <c r="O57" s="882"/>
      <c r="P57" s="882"/>
      <c r="Q57" s="882"/>
      <c r="R57" s="882"/>
      <c r="S57" s="882"/>
      <c r="T57" s="894"/>
    </row>
    <row r="58" spans="1:20" x14ac:dyDescent="0.2">
      <c r="A58" s="892" t="s">
        <v>1160</v>
      </c>
      <c r="B58" s="891"/>
      <c r="C58" s="891"/>
      <c r="D58" s="882"/>
      <c r="E58" s="882"/>
      <c r="F58" s="882"/>
      <c r="G58" s="882"/>
      <c r="H58" s="882"/>
      <c r="I58" s="882"/>
      <c r="J58" s="882"/>
      <c r="K58" s="882"/>
      <c r="L58" s="882"/>
      <c r="M58" s="882"/>
      <c r="N58" s="882"/>
      <c r="O58" s="882"/>
      <c r="P58" s="882"/>
      <c r="Q58" s="882"/>
      <c r="R58" s="882"/>
      <c r="S58" s="893"/>
      <c r="T58" s="815">
        <f>SUM(M58:S58)</f>
        <v>0</v>
      </c>
    </row>
    <row r="59" spans="1:20" x14ac:dyDescent="0.2">
      <c r="A59" s="890" t="s">
        <v>1161</v>
      </c>
      <c r="B59" s="891"/>
      <c r="C59" s="891"/>
      <c r="D59" s="815">
        <f t="shared" ref="D59:T59" si="136">SUMIFS(D401:D4326,$B$401:$B$4326,"Contingent Items",$C$401:$C$4326, "AllCurrencies")</f>
        <v>0</v>
      </c>
      <c r="E59" s="815">
        <f t="shared" si="136"/>
        <v>0</v>
      </c>
      <c r="F59" s="815">
        <f t="shared" si="136"/>
        <v>0</v>
      </c>
      <c r="G59" s="815">
        <f t="shared" si="136"/>
        <v>0</v>
      </c>
      <c r="H59" s="815">
        <f t="shared" si="136"/>
        <v>0</v>
      </c>
      <c r="I59" s="815">
        <f t="shared" si="136"/>
        <v>0</v>
      </c>
      <c r="J59" s="815">
        <f t="shared" si="136"/>
        <v>0</v>
      </c>
      <c r="K59" s="815">
        <f t="shared" si="136"/>
        <v>0</v>
      </c>
      <c r="L59" s="815">
        <f t="shared" si="136"/>
        <v>0</v>
      </c>
      <c r="M59" s="815">
        <f t="shared" si="136"/>
        <v>0</v>
      </c>
      <c r="N59" s="815">
        <f t="shared" si="136"/>
        <v>0</v>
      </c>
      <c r="O59" s="815">
        <f t="shared" si="136"/>
        <v>0</v>
      </c>
      <c r="P59" s="815">
        <f t="shared" si="136"/>
        <v>0</v>
      </c>
      <c r="Q59" s="815">
        <f t="shared" si="136"/>
        <v>0</v>
      </c>
      <c r="R59" s="815">
        <f t="shared" si="136"/>
        <v>0</v>
      </c>
      <c r="S59" s="815">
        <f t="shared" si="136"/>
        <v>0</v>
      </c>
      <c r="T59" s="815">
        <f t="shared" si="136"/>
        <v>0</v>
      </c>
    </row>
    <row r="60" spans="1:20" x14ac:dyDescent="0.2">
      <c r="A60" s="1247"/>
      <c r="B60" s="1248"/>
      <c r="C60" s="1248"/>
      <c r="D60" s="1248"/>
      <c r="E60" s="1248"/>
      <c r="F60" s="1248"/>
      <c r="G60" s="1248"/>
      <c r="H60" s="1248"/>
      <c r="I60" s="1248"/>
      <c r="J60" s="1248"/>
      <c r="K60" s="1248"/>
      <c r="L60" s="1248"/>
      <c r="M60" s="1248"/>
      <c r="N60" s="1248"/>
      <c r="O60" s="1248"/>
      <c r="P60" s="1248"/>
      <c r="Q60" s="1248"/>
      <c r="R60" s="1248"/>
      <c r="S60" s="1248"/>
      <c r="T60" s="1249"/>
    </row>
    <row r="61" spans="1:20" x14ac:dyDescent="0.2">
      <c r="A61" s="890" t="s">
        <v>37</v>
      </c>
      <c r="B61" s="891"/>
      <c r="C61" s="891"/>
      <c r="D61" s="815">
        <f>SUM(D62:D65)</f>
        <v>0</v>
      </c>
      <c r="E61" s="815">
        <f t="shared" ref="E61" si="137">SUM(E62:E65)</f>
        <v>0</v>
      </c>
      <c r="F61" s="815">
        <f t="shared" ref="F61" si="138">SUM(F62:F65)</f>
        <v>0</v>
      </c>
      <c r="G61" s="815">
        <f t="shared" ref="G61" si="139">SUM(G62:G65)</f>
        <v>0</v>
      </c>
      <c r="H61" s="815">
        <f t="shared" ref="H61" si="140">SUM(H62:H65)</f>
        <v>0</v>
      </c>
      <c r="I61" s="815">
        <f t="shared" ref="I61" si="141">SUM(I62:I65)</f>
        <v>0</v>
      </c>
      <c r="J61" s="815">
        <f t="shared" ref="J61" si="142">SUM(J62:J65)</f>
        <v>0</v>
      </c>
      <c r="K61" s="815">
        <f t="shared" ref="K61" si="143">SUM(K62:K65)</f>
        <v>0</v>
      </c>
      <c r="L61" s="815">
        <f t="shared" ref="L61" si="144">SUM(L62:L65)</f>
        <v>0</v>
      </c>
      <c r="M61" s="815">
        <f t="shared" ref="M61" si="145">SUM(M62:M65)</f>
        <v>0</v>
      </c>
      <c r="N61" s="815">
        <f t="shared" ref="N61" si="146">SUM(N62:N65)</f>
        <v>0</v>
      </c>
      <c r="O61" s="815">
        <f t="shared" ref="O61" si="147">SUM(O62:O65)</f>
        <v>0</v>
      </c>
      <c r="P61" s="815">
        <f t="shared" ref="P61" si="148">SUM(P62:P65)</f>
        <v>0</v>
      </c>
      <c r="Q61" s="815">
        <f t="shared" ref="Q61" si="149">SUM(Q62:Q65)</f>
        <v>0</v>
      </c>
      <c r="R61" s="815">
        <f t="shared" ref="R61" si="150">SUM(R62:R65)</f>
        <v>0</v>
      </c>
      <c r="S61" s="815">
        <f t="shared" ref="S61" si="151">SUM(S62:S65)</f>
        <v>0</v>
      </c>
      <c r="T61" s="815">
        <f t="shared" ref="T61" si="152">SUM(T62:T65)</f>
        <v>0</v>
      </c>
    </row>
    <row r="62" spans="1:20" x14ac:dyDescent="0.2">
      <c r="A62" s="892" t="s">
        <v>1159</v>
      </c>
      <c r="B62" s="891"/>
      <c r="C62" s="891"/>
      <c r="D62" s="893"/>
      <c r="E62" s="893"/>
      <c r="F62" s="893"/>
      <c r="G62" s="893"/>
      <c r="H62" s="893"/>
      <c r="I62" s="893"/>
      <c r="J62" s="893"/>
      <c r="K62" s="815">
        <f t="shared" ref="K62" si="153">SUM(E62:J62)</f>
        <v>0</v>
      </c>
      <c r="L62" s="882"/>
      <c r="M62" s="893"/>
      <c r="N62" s="893"/>
      <c r="O62" s="893"/>
      <c r="P62" s="893"/>
      <c r="Q62" s="893"/>
      <c r="R62" s="893"/>
      <c r="S62" s="893"/>
      <c r="T62" s="815">
        <f>SUM(M62:S62)</f>
        <v>0</v>
      </c>
    </row>
    <row r="63" spans="1:20" x14ac:dyDescent="0.2">
      <c r="A63" s="892" t="s">
        <v>863</v>
      </c>
      <c r="B63" s="891"/>
      <c r="C63" s="891"/>
      <c r="D63" s="882"/>
      <c r="E63" s="882"/>
      <c r="F63" s="882"/>
      <c r="G63" s="882"/>
      <c r="H63" s="882"/>
      <c r="I63" s="882"/>
      <c r="J63" s="882"/>
      <c r="K63" s="882"/>
      <c r="L63" s="893"/>
      <c r="M63" s="882"/>
      <c r="N63" s="882"/>
      <c r="O63" s="882"/>
      <c r="P63" s="882"/>
      <c r="Q63" s="882"/>
      <c r="R63" s="882"/>
      <c r="S63" s="882"/>
      <c r="T63" s="894"/>
    </row>
    <row r="64" spans="1:20" x14ac:dyDescent="0.2">
      <c r="A64" s="892" t="s">
        <v>1160</v>
      </c>
      <c r="B64" s="891"/>
      <c r="C64" s="891"/>
      <c r="D64" s="882"/>
      <c r="E64" s="882"/>
      <c r="F64" s="882"/>
      <c r="G64" s="882"/>
      <c r="H64" s="882"/>
      <c r="I64" s="882"/>
      <c r="J64" s="882"/>
      <c r="K64" s="882"/>
      <c r="L64" s="882"/>
      <c r="M64" s="882"/>
      <c r="N64" s="882"/>
      <c r="O64" s="882"/>
      <c r="P64" s="882"/>
      <c r="Q64" s="882"/>
      <c r="R64" s="882"/>
      <c r="S64" s="893"/>
      <c r="T64" s="815">
        <f>SUM(M64:S64)</f>
        <v>0</v>
      </c>
    </row>
    <row r="65" spans="1:20" x14ac:dyDescent="0.2">
      <c r="A65" s="890" t="s">
        <v>1161</v>
      </c>
      <c r="B65" s="891"/>
      <c r="C65" s="891"/>
      <c r="D65" s="815">
        <f t="shared" ref="D65:T65" si="154">SUMIFS(D401:D4326,$B$401:$B$4326,"Commitments",$C$401:$C$4326, "AllCurrencies")</f>
        <v>0</v>
      </c>
      <c r="E65" s="815">
        <f t="shared" si="154"/>
        <v>0</v>
      </c>
      <c r="F65" s="815">
        <f t="shared" si="154"/>
        <v>0</v>
      </c>
      <c r="G65" s="815">
        <f t="shared" si="154"/>
        <v>0</v>
      </c>
      <c r="H65" s="815">
        <f t="shared" si="154"/>
        <v>0</v>
      </c>
      <c r="I65" s="815">
        <f t="shared" si="154"/>
        <v>0</v>
      </c>
      <c r="J65" s="815">
        <f t="shared" si="154"/>
        <v>0</v>
      </c>
      <c r="K65" s="815">
        <f t="shared" si="154"/>
        <v>0</v>
      </c>
      <c r="L65" s="815">
        <f t="shared" si="154"/>
        <v>0</v>
      </c>
      <c r="M65" s="815">
        <f t="shared" si="154"/>
        <v>0</v>
      </c>
      <c r="N65" s="815">
        <f t="shared" si="154"/>
        <v>0</v>
      </c>
      <c r="O65" s="815">
        <f t="shared" si="154"/>
        <v>0</v>
      </c>
      <c r="P65" s="815">
        <f t="shared" si="154"/>
        <v>0</v>
      </c>
      <c r="Q65" s="815">
        <f t="shared" si="154"/>
        <v>0</v>
      </c>
      <c r="R65" s="815">
        <f t="shared" si="154"/>
        <v>0</v>
      </c>
      <c r="S65" s="815">
        <f t="shared" si="154"/>
        <v>0</v>
      </c>
      <c r="T65" s="815">
        <f t="shared" si="154"/>
        <v>0</v>
      </c>
    </row>
    <row r="66" spans="1:20" x14ac:dyDescent="0.2">
      <c r="A66" s="1240"/>
      <c r="B66" s="1240"/>
      <c r="C66" s="1240"/>
      <c r="D66" s="1240"/>
      <c r="E66" s="1240"/>
      <c r="F66" s="1240"/>
      <c r="G66" s="1240"/>
      <c r="H66" s="1240"/>
      <c r="I66" s="1240"/>
      <c r="J66" s="1240"/>
      <c r="K66" s="1240"/>
      <c r="L66" s="1240"/>
      <c r="M66" s="1240"/>
      <c r="N66" s="1240"/>
      <c r="O66" s="1240"/>
      <c r="P66" s="1240"/>
      <c r="Q66" s="1240"/>
      <c r="R66" s="1240"/>
      <c r="S66" s="1240"/>
      <c r="T66" s="1240"/>
    </row>
    <row r="67" spans="1:20" x14ac:dyDescent="0.2">
      <c r="A67" s="1241"/>
      <c r="B67" s="1241"/>
      <c r="C67" s="1241"/>
      <c r="D67" s="1241"/>
      <c r="E67" s="1241"/>
      <c r="F67" s="1241"/>
      <c r="G67" s="1241"/>
      <c r="H67" s="1241"/>
      <c r="I67" s="1241"/>
      <c r="J67" s="1241"/>
      <c r="K67" s="1241"/>
      <c r="L67" s="1241"/>
      <c r="M67" s="1241"/>
      <c r="N67" s="1241"/>
      <c r="O67" s="1241"/>
      <c r="P67" s="1241"/>
      <c r="Q67" s="1241"/>
      <c r="R67" s="1241"/>
      <c r="S67" s="1241"/>
      <c r="T67" s="1241"/>
    </row>
    <row r="68" spans="1:20" x14ac:dyDescent="0.2">
      <c r="A68" s="890" t="s">
        <v>1172</v>
      </c>
      <c r="B68" s="891"/>
      <c r="C68" s="891"/>
      <c r="D68" s="891"/>
      <c r="E68" s="891"/>
      <c r="F68" s="891"/>
      <c r="G68" s="891"/>
      <c r="H68" s="891"/>
      <c r="I68" s="891"/>
      <c r="J68" s="891"/>
      <c r="K68" s="891"/>
      <c r="L68" s="891"/>
      <c r="M68" s="891"/>
      <c r="N68" s="891"/>
      <c r="O68" s="891"/>
      <c r="P68" s="891"/>
      <c r="Q68" s="891"/>
      <c r="R68" s="891"/>
      <c r="S68" s="891"/>
      <c r="T68" s="891"/>
    </row>
    <row r="69" spans="1:20" ht="12.75" customHeight="1" x14ac:dyDescent="0.2">
      <c r="A69" s="890" t="s">
        <v>190</v>
      </c>
      <c r="B69" s="891"/>
      <c r="C69" s="891"/>
      <c r="D69" s="815">
        <f>SUM(D70:D73)</f>
        <v>0</v>
      </c>
      <c r="E69" s="815">
        <f t="shared" ref="E69" si="155">SUM(E70:E73)</f>
        <v>0</v>
      </c>
      <c r="F69" s="815">
        <f t="shared" ref="F69" si="156">SUM(F70:F73)</f>
        <v>0</v>
      </c>
      <c r="G69" s="815">
        <f t="shared" ref="G69" si="157">SUM(G70:G73)</f>
        <v>0</v>
      </c>
      <c r="H69" s="815">
        <f t="shared" ref="H69" si="158">SUM(H70:H73)</f>
        <v>0</v>
      </c>
      <c r="I69" s="815">
        <f t="shared" ref="I69" si="159">SUM(I70:I73)</f>
        <v>0</v>
      </c>
      <c r="J69" s="815">
        <f t="shared" ref="J69" si="160">SUM(J70:J73)</f>
        <v>0</v>
      </c>
      <c r="K69" s="815">
        <f t="shared" ref="K69" si="161">SUM(K70:K73)</f>
        <v>0</v>
      </c>
      <c r="L69" s="815">
        <f t="shared" ref="L69" si="162">SUM(L70:L73)</f>
        <v>0</v>
      </c>
      <c r="M69" s="815">
        <f t="shared" ref="M69" si="163">SUM(M70:M73)</f>
        <v>0</v>
      </c>
      <c r="N69" s="815">
        <f t="shared" ref="N69" si="164">SUM(N70:N73)</f>
        <v>0</v>
      </c>
      <c r="O69" s="815">
        <f t="shared" ref="O69" si="165">SUM(O70:O73)</f>
        <v>0</v>
      </c>
      <c r="P69" s="815">
        <f t="shared" ref="P69" si="166">SUM(P70:P73)</f>
        <v>0</v>
      </c>
      <c r="Q69" s="815">
        <f t="shared" ref="Q69" si="167">SUM(Q70:Q73)</f>
        <v>0</v>
      </c>
      <c r="R69" s="815">
        <f t="shared" ref="R69" si="168">SUM(R70:R73)</f>
        <v>0</v>
      </c>
      <c r="S69" s="815">
        <f t="shared" ref="S69" si="169">SUM(S70:S73)</f>
        <v>0</v>
      </c>
      <c r="T69" s="815">
        <f t="shared" ref="T69" si="170">SUM(T70:T73)</f>
        <v>0</v>
      </c>
    </row>
    <row r="70" spans="1:20" x14ac:dyDescent="0.2">
      <c r="A70" s="892" t="s">
        <v>1159</v>
      </c>
      <c r="B70" s="891"/>
      <c r="C70" s="891"/>
      <c r="D70" s="893"/>
      <c r="E70" s="893"/>
      <c r="F70" s="893"/>
      <c r="G70" s="893"/>
      <c r="H70" s="893"/>
      <c r="I70" s="893"/>
      <c r="J70" s="893"/>
      <c r="K70" s="815">
        <f t="shared" ref="K70" si="171">SUM(E70:J70)</f>
        <v>0</v>
      </c>
      <c r="L70" s="882"/>
      <c r="M70" s="893"/>
      <c r="N70" s="893"/>
      <c r="O70" s="893"/>
      <c r="P70" s="893"/>
      <c r="Q70" s="893"/>
      <c r="R70" s="893"/>
      <c r="S70" s="893"/>
      <c r="T70" s="815">
        <f>SUM(M70:S70)</f>
        <v>0</v>
      </c>
    </row>
    <row r="71" spans="1:20" x14ac:dyDescent="0.2">
      <c r="A71" s="892" t="s">
        <v>863</v>
      </c>
      <c r="B71" s="891"/>
      <c r="C71" s="891"/>
      <c r="D71" s="882"/>
      <c r="E71" s="882"/>
      <c r="F71" s="882"/>
      <c r="G71" s="882"/>
      <c r="H71" s="882"/>
      <c r="I71" s="882"/>
      <c r="J71" s="882"/>
      <c r="K71" s="882"/>
      <c r="L71" s="893"/>
      <c r="M71" s="882"/>
      <c r="N71" s="882"/>
      <c r="O71" s="882"/>
      <c r="P71" s="882"/>
      <c r="Q71" s="882"/>
      <c r="R71" s="882"/>
      <c r="S71" s="882"/>
      <c r="T71" s="894"/>
    </row>
    <row r="72" spans="1:20" x14ac:dyDescent="0.2">
      <c r="A72" s="892" t="s">
        <v>1160</v>
      </c>
      <c r="B72" s="891"/>
      <c r="C72" s="891"/>
      <c r="D72" s="882"/>
      <c r="E72" s="882"/>
      <c r="F72" s="882"/>
      <c r="G72" s="882"/>
      <c r="H72" s="882"/>
      <c r="I72" s="882"/>
      <c r="J72" s="882"/>
      <c r="K72" s="882"/>
      <c r="L72" s="882"/>
      <c r="M72" s="882"/>
      <c r="N72" s="882"/>
      <c r="O72" s="882"/>
      <c r="P72" s="882"/>
      <c r="Q72" s="882"/>
      <c r="R72" s="882"/>
      <c r="S72" s="893"/>
      <c r="T72" s="815">
        <f>SUM(M72:S72)</f>
        <v>0</v>
      </c>
    </row>
    <row r="73" spans="1:20" x14ac:dyDescent="0.2">
      <c r="A73" s="890" t="s">
        <v>1161</v>
      </c>
      <c r="B73" s="891"/>
      <c r="C73" s="891"/>
      <c r="D73" s="815">
        <f t="shared" ref="D73:T73" si="172">SUMIFS(D401:D4326,$B$401:$B$4326,"Cash and Balances",$C$401:$C$4326, "SGD")</f>
        <v>0</v>
      </c>
      <c r="E73" s="815">
        <f t="shared" si="172"/>
        <v>0</v>
      </c>
      <c r="F73" s="815">
        <f t="shared" si="172"/>
        <v>0</v>
      </c>
      <c r="G73" s="815">
        <f t="shared" si="172"/>
        <v>0</v>
      </c>
      <c r="H73" s="815">
        <f t="shared" si="172"/>
        <v>0</v>
      </c>
      <c r="I73" s="815">
        <f t="shared" si="172"/>
        <v>0</v>
      </c>
      <c r="J73" s="815">
        <f t="shared" si="172"/>
        <v>0</v>
      </c>
      <c r="K73" s="815">
        <f t="shared" si="172"/>
        <v>0</v>
      </c>
      <c r="L73" s="815">
        <f t="shared" si="172"/>
        <v>0</v>
      </c>
      <c r="M73" s="815">
        <f t="shared" si="172"/>
        <v>0</v>
      </c>
      <c r="N73" s="815">
        <f t="shared" si="172"/>
        <v>0</v>
      </c>
      <c r="O73" s="815">
        <f t="shared" si="172"/>
        <v>0</v>
      </c>
      <c r="P73" s="815">
        <f t="shared" si="172"/>
        <v>0</v>
      </c>
      <c r="Q73" s="815">
        <f t="shared" si="172"/>
        <v>0</v>
      </c>
      <c r="R73" s="815">
        <f t="shared" si="172"/>
        <v>0</v>
      </c>
      <c r="S73" s="815">
        <f t="shared" si="172"/>
        <v>0</v>
      </c>
      <c r="T73" s="815">
        <f t="shared" si="172"/>
        <v>0</v>
      </c>
    </row>
    <row r="74" spans="1:20" x14ac:dyDescent="0.2">
      <c r="A74" s="1247"/>
      <c r="B74" s="1248"/>
      <c r="C74" s="1248"/>
      <c r="D74" s="1248"/>
      <c r="E74" s="1248"/>
      <c r="F74" s="1248"/>
      <c r="G74" s="1248"/>
      <c r="H74" s="1248"/>
      <c r="I74" s="1248"/>
      <c r="J74" s="1248"/>
      <c r="K74" s="1248"/>
      <c r="L74" s="1248"/>
      <c r="M74" s="1248"/>
      <c r="N74" s="1248"/>
      <c r="O74" s="1248"/>
      <c r="P74" s="1248"/>
      <c r="Q74" s="1248"/>
      <c r="R74" s="1248"/>
      <c r="S74" s="1248"/>
      <c r="T74" s="1249"/>
    </row>
    <row r="75" spans="1:20" ht="24" x14ac:dyDescent="0.2">
      <c r="A75" s="890" t="s">
        <v>206</v>
      </c>
      <c r="B75" s="891"/>
      <c r="C75" s="891"/>
      <c r="D75" s="815">
        <f>SUM(D76:D79)</f>
        <v>0</v>
      </c>
      <c r="E75" s="815">
        <f t="shared" ref="E75" si="173">SUM(E76:E79)</f>
        <v>0</v>
      </c>
      <c r="F75" s="815">
        <f t="shared" ref="F75" si="174">SUM(F76:F79)</f>
        <v>0</v>
      </c>
      <c r="G75" s="815">
        <f t="shared" ref="G75" si="175">SUM(G76:G79)</f>
        <v>0</v>
      </c>
      <c r="H75" s="815">
        <f t="shared" ref="H75" si="176">SUM(H76:H79)</f>
        <v>0</v>
      </c>
      <c r="I75" s="815">
        <f t="shared" ref="I75" si="177">SUM(I76:I79)</f>
        <v>0</v>
      </c>
      <c r="J75" s="815">
        <f t="shared" ref="J75" si="178">SUM(J76:J79)</f>
        <v>0</v>
      </c>
      <c r="K75" s="815">
        <f t="shared" ref="K75" si="179">SUM(K76:K79)</f>
        <v>0</v>
      </c>
      <c r="L75" s="815">
        <f t="shared" ref="L75" si="180">SUM(L76:L79)</f>
        <v>0</v>
      </c>
      <c r="M75" s="815">
        <f t="shared" ref="M75" si="181">SUM(M76:M79)</f>
        <v>0</v>
      </c>
      <c r="N75" s="815">
        <f t="shared" ref="N75" si="182">SUM(N76:N79)</f>
        <v>0</v>
      </c>
      <c r="O75" s="815">
        <f t="shared" ref="O75" si="183">SUM(O76:O79)</f>
        <v>0</v>
      </c>
      <c r="P75" s="815">
        <f t="shared" ref="P75" si="184">SUM(P76:P79)</f>
        <v>0</v>
      </c>
      <c r="Q75" s="815">
        <f t="shared" ref="Q75" si="185">SUM(Q76:Q79)</f>
        <v>0</v>
      </c>
      <c r="R75" s="815">
        <f t="shared" ref="R75" si="186">SUM(R76:R79)</f>
        <v>0</v>
      </c>
      <c r="S75" s="815">
        <f t="shared" ref="S75" si="187">SUM(S76:S79)</f>
        <v>0</v>
      </c>
      <c r="T75" s="815">
        <f t="shared" ref="T75" si="188">SUM(T76:T79)</f>
        <v>0</v>
      </c>
    </row>
    <row r="76" spans="1:20" x14ac:dyDescent="0.2">
      <c r="A76" s="892" t="s">
        <v>1159</v>
      </c>
      <c r="B76" s="891"/>
      <c r="C76" s="891"/>
      <c r="D76" s="893"/>
      <c r="E76" s="893"/>
      <c r="F76" s="893"/>
      <c r="G76" s="893"/>
      <c r="H76" s="893"/>
      <c r="I76" s="893"/>
      <c r="J76" s="893"/>
      <c r="K76" s="815">
        <f t="shared" ref="K76" si="189">SUM(E76:J76)</f>
        <v>0</v>
      </c>
      <c r="L76" s="882"/>
      <c r="M76" s="893"/>
      <c r="N76" s="893"/>
      <c r="O76" s="893"/>
      <c r="P76" s="893"/>
      <c r="Q76" s="893"/>
      <c r="R76" s="893"/>
      <c r="S76" s="893"/>
      <c r="T76" s="815">
        <f>SUM(M76:S76)</f>
        <v>0</v>
      </c>
    </row>
    <row r="77" spans="1:20" x14ac:dyDescent="0.2">
      <c r="A77" s="892" t="s">
        <v>863</v>
      </c>
      <c r="B77" s="891"/>
      <c r="C77" s="891"/>
      <c r="D77" s="882"/>
      <c r="E77" s="882"/>
      <c r="F77" s="882"/>
      <c r="G77" s="882"/>
      <c r="H77" s="882"/>
      <c r="I77" s="882"/>
      <c r="J77" s="882"/>
      <c r="K77" s="882"/>
      <c r="L77" s="893"/>
      <c r="M77" s="882"/>
      <c r="N77" s="882"/>
      <c r="O77" s="882"/>
      <c r="P77" s="882"/>
      <c r="Q77" s="882"/>
      <c r="R77" s="882"/>
      <c r="S77" s="882"/>
      <c r="T77" s="894"/>
    </row>
    <row r="78" spans="1:20" x14ac:dyDescent="0.2">
      <c r="A78" s="892" t="s">
        <v>1160</v>
      </c>
      <c r="B78" s="891"/>
      <c r="C78" s="891"/>
      <c r="D78" s="882"/>
      <c r="E78" s="882"/>
      <c r="F78" s="882"/>
      <c r="G78" s="882"/>
      <c r="H78" s="882"/>
      <c r="I78" s="882"/>
      <c r="J78" s="882"/>
      <c r="K78" s="882"/>
      <c r="L78" s="882"/>
      <c r="M78" s="882"/>
      <c r="N78" s="882"/>
      <c r="O78" s="882"/>
      <c r="P78" s="882"/>
      <c r="Q78" s="882"/>
      <c r="R78" s="882"/>
      <c r="S78" s="893"/>
      <c r="T78" s="815">
        <f t="shared" ref="T78" si="190">SUM(M78:S78)</f>
        <v>0</v>
      </c>
    </row>
    <row r="79" spans="1:20" x14ac:dyDescent="0.2">
      <c r="A79" s="890" t="s">
        <v>1161</v>
      </c>
      <c r="B79" s="891"/>
      <c r="C79" s="891"/>
      <c r="D79" s="815">
        <f t="shared" ref="D79:T79" si="191">SUMIFS(D401:D4326,$B$401:$B$4326,"Amounts receivable under reverse repurchase agreements",$C$401:$C$4326, "SGD")</f>
        <v>0</v>
      </c>
      <c r="E79" s="815">
        <f t="shared" si="191"/>
        <v>0</v>
      </c>
      <c r="F79" s="815">
        <f t="shared" si="191"/>
        <v>0</v>
      </c>
      <c r="G79" s="815">
        <f t="shared" si="191"/>
        <v>0</v>
      </c>
      <c r="H79" s="815">
        <f t="shared" si="191"/>
        <v>0</v>
      </c>
      <c r="I79" s="815">
        <f t="shared" si="191"/>
        <v>0</v>
      </c>
      <c r="J79" s="815">
        <f t="shared" si="191"/>
        <v>0</v>
      </c>
      <c r="K79" s="815">
        <f t="shared" si="191"/>
        <v>0</v>
      </c>
      <c r="L79" s="815">
        <f t="shared" si="191"/>
        <v>0</v>
      </c>
      <c r="M79" s="815">
        <f t="shared" si="191"/>
        <v>0</v>
      </c>
      <c r="N79" s="815">
        <f t="shared" si="191"/>
        <v>0</v>
      </c>
      <c r="O79" s="815">
        <f t="shared" si="191"/>
        <v>0</v>
      </c>
      <c r="P79" s="815">
        <f t="shared" si="191"/>
        <v>0</v>
      </c>
      <c r="Q79" s="815">
        <f t="shared" si="191"/>
        <v>0</v>
      </c>
      <c r="R79" s="815">
        <f t="shared" si="191"/>
        <v>0</v>
      </c>
      <c r="S79" s="815">
        <f t="shared" si="191"/>
        <v>0</v>
      </c>
      <c r="T79" s="815">
        <f t="shared" si="191"/>
        <v>0</v>
      </c>
    </row>
    <row r="80" spans="1:20" x14ac:dyDescent="0.2">
      <c r="A80" s="1247"/>
      <c r="B80" s="1248"/>
      <c r="C80" s="1248"/>
      <c r="D80" s="1248"/>
      <c r="E80" s="1248"/>
      <c r="F80" s="1248"/>
      <c r="G80" s="1248"/>
      <c r="H80" s="1248"/>
      <c r="I80" s="1248"/>
      <c r="J80" s="1248"/>
      <c r="K80" s="1248"/>
      <c r="L80" s="1248"/>
      <c r="M80" s="1248"/>
      <c r="N80" s="1248"/>
      <c r="O80" s="1248"/>
      <c r="P80" s="1248"/>
      <c r="Q80" s="1248"/>
      <c r="R80" s="1248"/>
      <c r="S80" s="1248"/>
      <c r="T80" s="1249"/>
    </row>
    <row r="81" spans="1:20" x14ac:dyDescent="0.2">
      <c r="A81" s="890" t="s">
        <v>219</v>
      </c>
      <c r="B81" s="891"/>
      <c r="C81" s="891"/>
      <c r="D81" s="815">
        <f>SUM(D82:D85)</f>
        <v>0</v>
      </c>
      <c r="E81" s="815">
        <f t="shared" ref="E81" si="192">SUM(E82:E85)</f>
        <v>0</v>
      </c>
      <c r="F81" s="815">
        <f t="shared" ref="F81" si="193">SUM(F82:F85)</f>
        <v>0</v>
      </c>
      <c r="G81" s="815">
        <f t="shared" ref="G81" si="194">SUM(G82:G85)</f>
        <v>0</v>
      </c>
      <c r="H81" s="815">
        <f t="shared" ref="H81" si="195">SUM(H82:H85)</f>
        <v>0</v>
      </c>
      <c r="I81" s="815">
        <f t="shared" ref="I81" si="196">SUM(I82:I85)</f>
        <v>0</v>
      </c>
      <c r="J81" s="815">
        <f t="shared" ref="J81" si="197">SUM(J82:J85)</f>
        <v>0</v>
      </c>
      <c r="K81" s="815">
        <f t="shared" ref="K81" si="198">SUM(K82:K85)</f>
        <v>0</v>
      </c>
      <c r="L81" s="815">
        <f t="shared" ref="L81" si="199">SUM(L82:L85)</f>
        <v>0</v>
      </c>
      <c r="M81" s="815">
        <f t="shared" ref="M81" si="200">SUM(M82:M85)</f>
        <v>0</v>
      </c>
      <c r="N81" s="815">
        <f t="shared" ref="N81" si="201">SUM(N82:N85)</f>
        <v>0</v>
      </c>
      <c r="O81" s="815">
        <f t="shared" ref="O81" si="202">SUM(O82:O85)</f>
        <v>0</v>
      </c>
      <c r="P81" s="815">
        <f t="shared" ref="P81" si="203">SUM(P82:P85)</f>
        <v>0</v>
      </c>
      <c r="Q81" s="815">
        <f t="shared" ref="Q81" si="204">SUM(Q82:Q85)</f>
        <v>0</v>
      </c>
      <c r="R81" s="815">
        <f t="shared" ref="R81" si="205">SUM(R82:R85)</f>
        <v>0</v>
      </c>
      <c r="S81" s="815">
        <f t="shared" ref="S81" si="206">SUM(S82:S85)</f>
        <v>0</v>
      </c>
      <c r="T81" s="815">
        <f t="shared" ref="T81" si="207">SUM(T82:T85)</f>
        <v>0</v>
      </c>
    </row>
    <row r="82" spans="1:20" x14ac:dyDescent="0.2">
      <c r="A82" s="892" t="s">
        <v>1159</v>
      </c>
      <c r="B82" s="891"/>
      <c r="C82" s="891"/>
      <c r="D82" s="893"/>
      <c r="E82" s="893"/>
      <c r="F82" s="893"/>
      <c r="G82" s="893"/>
      <c r="H82" s="893"/>
      <c r="I82" s="893"/>
      <c r="J82" s="893"/>
      <c r="K82" s="815">
        <f t="shared" ref="K82" si="208">SUM(E82:J82)</f>
        <v>0</v>
      </c>
      <c r="L82" s="882"/>
      <c r="M82" s="893"/>
      <c r="N82" s="893"/>
      <c r="O82" s="893"/>
      <c r="P82" s="893"/>
      <c r="Q82" s="893"/>
      <c r="R82" s="893"/>
      <c r="S82" s="893"/>
      <c r="T82" s="815">
        <f>SUM(M82:S82)</f>
        <v>0</v>
      </c>
    </row>
    <row r="83" spans="1:20" x14ac:dyDescent="0.2">
      <c r="A83" s="892" t="s">
        <v>863</v>
      </c>
      <c r="B83" s="891"/>
      <c r="C83" s="891"/>
      <c r="D83" s="882"/>
      <c r="E83" s="882"/>
      <c r="F83" s="882"/>
      <c r="G83" s="882"/>
      <c r="H83" s="882"/>
      <c r="I83" s="882"/>
      <c r="J83" s="882"/>
      <c r="K83" s="882"/>
      <c r="L83" s="893"/>
      <c r="M83" s="882"/>
      <c r="N83" s="882"/>
      <c r="O83" s="882"/>
      <c r="P83" s="882"/>
      <c r="Q83" s="882"/>
      <c r="R83" s="882"/>
      <c r="S83" s="882"/>
      <c r="T83" s="894"/>
    </row>
    <row r="84" spans="1:20" x14ac:dyDescent="0.2">
      <c r="A84" s="892" t="s">
        <v>1160</v>
      </c>
      <c r="B84" s="891"/>
      <c r="C84" s="891"/>
      <c r="D84" s="882"/>
      <c r="E84" s="882"/>
      <c r="F84" s="882"/>
      <c r="G84" s="882"/>
      <c r="H84" s="882"/>
      <c r="I84" s="882"/>
      <c r="J84" s="882"/>
      <c r="K84" s="882"/>
      <c r="L84" s="882"/>
      <c r="M84" s="882"/>
      <c r="N84" s="882"/>
      <c r="O84" s="882"/>
      <c r="P84" s="882"/>
      <c r="Q84" s="882"/>
      <c r="R84" s="882"/>
      <c r="S84" s="893"/>
      <c r="T84" s="815">
        <f t="shared" ref="T84" si="209">SUM(M84:S84)</f>
        <v>0</v>
      </c>
    </row>
    <row r="85" spans="1:20" x14ac:dyDescent="0.2">
      <c r="A85" s="890" t="s">
        <v>1161</v>
      </c>
      <c r="B85" s="891"/>
      <c r="C85" s="891"/>
      <c r="D85" s="815">
        <f t="shared" ref="D85:T85" si="210">SUMIFS(D401:D4326,$B$401:$B$4326,"Positive fair values for financial derivatives",$C$401:$C$4326, "SGD")</f>
        <v>0</v>
      </c>
      <c r="E85" s="815">
        <f t="shared" si="210"/>
        <v>0</v>
      </c>
      <c r="F85" s="815">
        <f t="shared" si="210"/>
        <v>0</v>
      </c>
      <c r="G85" s="815">
        <f t="shared" si="210"/>
        <v>0</v>
      </c>
      <c r="H85" s="815">
        <f t="shared" si="210"/>
        <v>0</v>
      </c>
      <c r="I85" s="815">
        <f t="shared" si="210"/>
        <v>0</v>
      </c>
      <c r="J85" s="815">
        <f t="shared" si="210"/>
        <v>0</v>
      </c>
      <c r="K85" s="815">
        <f t="shared" si="210"/>
        <v>0</v>
      </c>
      <c r="L85" s="815">
        <f t="shared" si="210"/>
        <v>0</v>
      </c>
      <c r="M85" s="815">
        <f t="shared" si="210"/>
        <v>0</v>
      </c>
      <c r="N85" s="815">
        <f t="shared" si="210"/>
        <v>0</v>
      </c>
      <c r="O85" s="815">
        <f t="shared" si="210"/>
        <v>0</v>
      </c>
      <c r="P85" s="815">
        <f t="shared" si="210"/>
        <v>0</v>
      </c>
      <c r="Q85" s="815">
        <f t="shared" si="210"/>
        <v>0</v>
      </c>
      <c r="R85" s="815">
        <f t="shared" si="210"/>
        <v>0</v>
      </c>
      <c r="S85" s="815">
        <f t="shared" si="210"/>
        <v>0</v>
      </c>
      <c r="T85" s="815">
        <f t="shared" si="210"/>
        <v>0</v>
      </c>
    </row>
    <row r="86" spans="1:20" x14ac:dyDescent="0.2">
      <c r="A86" s="1247"/>
      <c r="B86" s="1248"/>
      <c r="C86" s="1248"/>
      <c r="D86" s="1248"/>
      <c r="E86" s="1248"/>
      <c r="F86" s="1248"/>
      <c r="G86" s="1248"/>
      <c r="H86" s="1248"/>
      <c r="I86" s="1248"/>
      <c r="J86" s="1248"/>
      <c r="K86" s="1248"/>
      <c r="L86" s="1248"/>
      <c r="M86" s="1248"/>
      <c r="N86" s="1248"/>
      <c r="O86" s="1248"/>
      <c r="P86" s="1248"/>
      <c r="Q86" s="1248"/>
      <c r="R86" s="1248"/>
      <c r="S86" s="1248"/>
      <c r="T86" s="1249"/>
    </row>
    <row r="87" spans="1:20" x14ac:dyDescent="0.2">
      <c r="A87" s="890" t="s">
        <v>252</v>
      </c>
      <c r="B87" s="891"/>
      <c r="C87" s="891"/>
      <c r="D87" s="815">
        <f>SUM(D88:D91)</f>
        <v>0</v>
      </c>
      <c r="E87" s="815">
        <f t="shared" ref="E87" si="211">SUM(E88:E91)</f>
        <v>0</v>
      </c>
      <c r="F87" s="815">
        <f t="shared" ref="F87" si="212">SUM(F88:F91)</f>
        <v>0</v>
      </c>
      <c r="G87" s="815">
        <f t="shared" ref="G87" si="213">SUM(G88:G91)</f>
        <v>0</v>
      </c>
      <c r="H87" s="815">
        <f t="shared" ref="H87" si="214">SUM(H88:H91)</f>
        <v>0</v>
      </c>
      <c r="I87" s="815">
        <f t="shared" ref="I87" si="215">SUM(I88:I91)</f>
        <v>0</v>
      </c>
      <c r="J87" s="815">
        <f t="shared" ref="J87" si="216">SUM(J88:J91)</f>
        <v>0</v>
      </c>
      <c r="K87" s="815">
        <f t="shared" ref="K87" si="217">SUM(K88:K91)</f>
        <v>0</v>
      </c>
      <c r="L87" s="815">
        <f t="shared" ref="L87" si="218">SUM(L88:L91)</f>
        <v>0</v>
      </c>
      <c r="M87" s="815">
        <f t="shared" ref="M87" si="219">SUM(M88:M91)</f>
        <v>0</v>
      </c>
      <c r="N87" s="815">
        <f t="shared" ref="N87" si="220">SUM(N88:N91)</f>
        <v>0</v>
      </c>
      <c r="O87" s="815">
        <f t="shared" ref="O87" si="221">SUM(O88:O91)</f>
        <v>0</v>
      </c>
      <c r="P87" s="815">
        <f t="shared" ref="P87" si="222">SUM(P88:P91)</f>
        <v>0</v>
      </c>
      <c r="Q87" s="815">
        <f t="shared" ref="Q87" si="223">SUM(Q88:Q91)</f>
        <v>0</v>
      </c>
      <c r="R87" s="815">
        <f t="shared" ref="R87" si="224">SUM(R88:R91)</f>
        <v>0</v>
      </c>
      <c r="S87" s="815">
        <f t="shared" ref="S87" si="225">SUM(S88:S91)</f>
        <v>0</v>
      </c>
      <c r="T87" s="815">
        <f t="shared" ref="T87" si="226">SUM(T88:T91)</f>
        <v>0</v>
      </c>
    </row>
    <row r="88" spans="1:20" x14ac:dyDescent="0.2">
      <c r="A88" s="892" t="s">
        <v>1159</v>
      </c>
      <c r="B88" s="891"/>
      <c r="C88" s="891"/>
      <c r="D88" s="893"/>
      <c r="E88" s="893"/>
      <c r="F88" s="893"/>
      <c r="G88" s="893"/>
      <c r="H88" s="893"/>
      <c r="I88" s="893"/>
      <c r="J88" s="893"/>
      <c r="K88" s="815">
        <f t="shared" ref="K88" si="227">SUM(E88:J88)</f>
        <v>0</v>
      </c>
      <c r="L88" s="882"/>
      <c r="M88" s="893"/>
      <c r="N88" s="893"/>
      <c r="O88" s="893"/>
      <c r="P88" s="893"/>
      <c r="Q88" s="893"/>
      <c r="R88" s="893"/>
      <c r="S88" s="893"/>
      <c r="T88" s="815">
        <f>SUM(M88:S88)</f>
        <v>0</v>
      </c>
    </row>
    <row r="89" spans="1:20" x14ac:dyDescent="0.2">
      <c r="A89" s="892" t="s">
        <v>863</v>
      </c>
      <c r="B89" s="891"/>
      <c r="C89" s="891"/>
      <c r="D89" s="882"/>
      <c r="E89" s="882"/>
      <c r="F89" s="882"/>
      <c r="G89" s="882"/>
      <c r="H89" s="882"/>
      <c r="I89" s="882"/>
      <c r="J89" s="882"/>
      <c r="K89" s="882"/>
      <c r="L89" s="893"/>
      <c r="M89" s="882"/>
      <c r="N89" s="882"/>
      <c r="O89" s="882"/>
      <c r="P89" s="882"/>
      <c r="Q89" s="882"/>
      <c r="R89" s="882"/>
      <c r="S89" s="882"/>
      <c r="T89" s="894"/>
    </row>
    <row r="90" spans="1:20" x14ac:dyDescent="0.2">
      <c r="A90" s="892" t="s">
        <v>1160</v>
      </c>
      <c r="B90" s="891"/>
      <c r="C90" s="891"/>
      <c r="D90" s="882"/>
      <c r="E90" s="882"/>
      <c r="F90" s="882"/>
      <c r="G90" s="882"/>
      <c r="H90" s="882"/>
      <c r="I90" s="882"/>
      <c r="J90" s="882"/>
      <c r="K90" s="882"/>
      <c r="L90" s="882"/>
      <c r="M90" s="882"/>
      <c r="N90" s="882"/>
      <c r="O90" s="882"/>
      <c r="P90" s="882"/>
      <c r="Q90" s="882"/>
      <c r="R90" s="882"/>
      <c r="S90" s="893"/>
      <c r="T90" s="815">
        <f t="shared" ref="T90" si="228">SUM(M90:S90)</f>
        <v>0</v>
      </c>
    </row>
    <row r="91" spans="1:20" x14ac:dyDescent="0.2">
      <c r="A91" s="897" t="s">
        <v>1161</v>
      </c>
      <c r="B91" s="891"/>
      <c r="C91" s="891"/>
      <c r="D91" s="815">
        <f t="shared" ref="D91:T91" si="229">SUMIFS(D401:D4326,$B$401:$B$4326,"Loans and advances",$C$401:$C$4326, "SGD")</f>
        <v>0</v>
      </c>
      <c r="E91" s="815">
        <f t="shared" si="229"/>
        <v>0</v>
      </c>
      <c r="F91" s="815">
        <f t="shared" si="229"/>
        <v>0</v>
      </c>
      <c r="G91" s="815">
        <f t="shared" si="229"/>
        <v>0</v>
      </c>
      <c r="H91" s="815">
        <f t="shared" si="229"/>
        <v>0</v>
      </c>
      <c r="I91" s="815">
        <f t="shared" si="229"/>
        <v>0</v>
      </c>
      <c r="J91" s="815">
        <f t="shared" si="229"/>
        <v>0</v>
      </c>
      <c r="K91" s="815">
        <f t="shared" si="229"/>
        <v>0</v>
      </c>
      <c r="L91" s="815">
        <f t="shared" si="229"/>
        <v>0</v>
      </c>
      <c r="M91" s="815">
        <f t="shared" si="229"/>
        <v>0</v>
      </c>
      <c r="N91" s="815">
        <f t="shared" si="229"/>
        <v>0</v>
      </c>
      <c r="O91" s="815">
        <f t="shared" si="229"/>
        <v>0</v>
      </c>
      <c r="P91" s="815">
        <f t="shared" si="229"/>
        <v>0</v>
      </c>
      <c r="Q91" s="815">
        <f t="shared" si="229"/>
        <v>0</v>
      </c>
      <c r="R91" s="815">
        <f t="shared" si="229"/>
        <v>0</v>
      </c>
      <c r="S91" s="815">
        <f t="shared" si="229"/>
        <v>0</v>
      </c>
      <c r="T91" s="815">
        <f t="shared" si="229"/>
        <v>0</v>
      </c>
    </row>
    <row r="92" spans="1:20" x14ac:dyDescent="0.2">
      <c r="A92" s="1247"/>
      <c r="B92" s="1248"/>
      <c r="C92" s="1248"/>
      <c r="D92" s="1248"/>
      <c r="E92" s="1248"/>
      <c r="F92" s="1248"/>
      <c r="G92" s="1248"/>
      <c r="H92" s="1248"/>
      <c r="I92" s="1248"/>
      <c r="J92" s="1248"/>
      <c r="K92" s="1248"/>
      <c r="L92" s="1248"/>
      <c r="M92" s="1248"/>
      <c r="N92" s="1248"/>
      <c r="O92" s="1248"/>
      <c r="P92" s="1248"/>
      <c r="Q92" s="1248"/>
      <c r="R92" s="1248"/>
      <c r="S92" s="1248"/>
      <c r="T92" s="1249"/>
    </row>
    <row r="93" spans="1:20" x14ac:dyDescent="0.2">
      <c r="A93" s="890" t="s">
        <v>257</v>
      </c>
      <c r="B93" s="891"/>
      <c r="C93" s="891"/>
      <c r="D93" s="815">
        <f>SUM(D94:D97)</f>
        <v>0</v>
      </c>
      <c r="E93" s="815">
        <f t="shared" ref="E93" si="230">SUM(E94:E97)</f>
        <v>0</v>
      </c>
      <c r="F93" s="815">
        <f t="shared" ref="F93" si="231">SUM(F94:F97)</f>
        <v>0</v>
      </c>
      <c r="G93" s="815">
        <f t="shared" ref="G93" si="232">SUM(G94:G97)</f>
        <v>0</v>
      </c>
      <c r="H93" s="815">
        <f t="shared" ref="H93" si="233">SUM(H94:H97)</f>
        <v>0</v>
      </c>
      <c r="I93" s="815">
        <f t="shared" ref="I93" si="234">SUM(I94:I97)</f>
        <v>0</v>
      </c>
      <c r="J93" s="815">
        <f t="shared" ref="J93" si="235">SUM(J94:J97)</f>
        <v>0</v>
      </c>
      <c r="K93" s="815">
        <f t="shared" ref="K93" si="236">SUM(K94:K97)</f>
        <v>0</v>
      </c>
      <c r="L93" s="815">
        <f t="shared" ref="L93" si="237">SUM(L94:L97)</f>
        <v>0</v>
      </c>
      <c r="M93" s="815">
        <f t="shared" ref="M93" si="238">SUM(M94:M97)</f>
        <v>0</v>
      </c>
      <c r="N93" s="815">
        <f t="shared" ref="N93" si="239">SUM(N94:N97)</f>
        <v>0</v>
      </c>
      <c r="O93" s="815">
        <f t="shared" ref="O93" si="240">SUM(O94:O97)</f>
        <v>0</v>
      </c>
      <c r="P93" s="815">
        <f t="shared" ref="P93" si="241">SUM(P94:P97)</f>
        <v>0</v>
      </c>
      <c r="Q93" s="815">
        <f t="shared" ref="Q93" si="242">SUM(Q94:Q97)</f>
        <v>0</v>
      </c>
      <c r="R93" s="815">
        <f t="shared" ref="R93" si="243">SUM(R94:R97)</f>
        <v>0</v>
      </c>
      <c r="S93" s="815">
        <f t="shared" ref="S93" si="244">SUM(S94:S97)</f>
        <v>0</v>
      </c>
      <c r="T93" s="815">
        <f t="shared" ref="T93" si="245">SUM(T94:T97)</f>
        <v>0</v>
      </c>
    </row>
    <row r="94" spans="1:20" x14ac:dyDescent="0.2">
      <c r="A94" s="892" t="s">
        <v>1159</v>
      </c>
      <c r="B94" s="891"/>
      <c r="C94" s="891"/>
      <c r="D94" s="893"/>
      <c r="E94" s="893"/>
      <c r="F94" s="893"/>
      <c r="G94" s="893"/>
      <c r="H94" s="893"/>
      <c r="I94" s="893"/>
      <c r="J94" s="893"/>
      <c r="K94" s="815">
        <f t="shared" ref="K94" si="246">SUM(E94:J94)</f>
        <v>0</v>
      </c>
      <c r="L94" s="882"/>
      <c r="M94" s="893"/>
      <c r="N94" s="893"/>
      <c r="O94" s="893"/>
      <c r="P94" s="893"/>
      <c r="Q94" s="893"/>
      <c r="R94" s="893"/>
      <c r="S94" s="893"/>
      <c r="T94" s="815">
        <f>SUM(M94:S94)</f>
        <v>0</v>
      </c>
    </row>
    <row r="95" spans="1:20" x14ac:dyDescent="0.2">
      <c r="A95" s="892" t="s">
        <v>863</v>
      </c>
      <c r="B95" s="891"/>
      <c r="C95" s="891"/>
      <c r="D95" s="882"/>
      <c r="E95" s="882"/>
      <c r="F95" s="882"/>
      <c r="G95" s="882"/>
      <c r="H95" s="882"/>
      <c r="I95" s="882"/>
      <c r="J95" s="882"/>
      <c r="K95" s="882"/>
      <c r="L95" s="893"/>
      <c r="M95" s="882"/>
      <c r="N95" s="882"/>
      <c r="O95" s="882"/>
      <c r="P95" s="882"/>
      <c r="Q95" s="882"/>
      <c r="R95" s="882"/>
      <c r="S95" s="882"/>
      <c r="T95" s="894"/>
    </row>
    <row r="96" spans="1:20" x14ac:dyDescent="0.2">
      <c r="A96" s="892" t="s">
        <v>1160</v>
      </c>
      <c r="B96" s="891"/>
      <c r="C96" s="891"/>
      <c r="D96" s="882"/>
      <c r="E96" s="882"/>
      <c r="F96" s="882"/>
      <c r="G96" s="882"/>
      <c r="H96" s="882"/>
      <c r="I96" s="882"/>
      <c r="J96" s="882"/>
      <c r="K96" s="882"/>
      <c r="L96" s="882"/>
      <c r="M96" s="882"/>
      <c r="N96" s="882"/>
      <c r="O96" s="882"/>
      <c r="P96" s="882"/>
      <c r="Q96" s="882"/>
      <c r="R96" s="882"/>
      <c r="S96" s="893"/>
      <c r="T96" s="815">
        <f t="shared" ref="T96" si="247">SUM(M96:S96)</f>
        <v>0</v>
      </c>
    </row>
    <row r="97" spans="1:20" x14ac:dyDescent="0.2">
      <c r="A97" s="890" t="s">
        <v>1161</v>
      </c>
      <c r="B97" s="891"/>
      <c r="C97" s="891"/>
      <c r="D97" s="815">
        <f t="shared" ref="D97:T97" si="248">SUMIFS(D401:D4326,$B$401:$B$4326,"Bills discounted or purchased",$C$401:$C$4326, "SGD")</f>
        <v>0</v>
      </c>
      <c r="E97" s="815">
        <f t="shared" si="248"/>
        <v>0</v>
      </c>
      <c r="F97" s="815">
        <f t="shared" si="248"/>
        <v>0</v>
      </c>
      <c r="G97" s="815">
        <f t="shared" si="248"/>
        <v>0</v>
      </c>
      <c r="H97" s="815">
        <f t="shared" si="248"/>
        <v>0</v>
      </c>
      <c r="I97" s="815">
        <f t="shared" si="248"/>
        <v>0</v>
      </c>
      <c r="J97" s="815">
        <f t="shared" si="248"/>
        <v>0</v>
      </c>
      <c r="K97" s="815">
        <f t="shared" si="248"/>
        <v>0</v>
      </c>
      <c r="L97" s="815">
        <f t="shared" si="248"/>
        <v>0</v>
      </c>
      <c r="M97" s="815">
        <f t="shared" si="248"/>
        <v>0</v>
      </c>
      <c r="N97" s="815">
        <f t="shared" si="248"/>
        <v>0</v>
      </c>
      <c r="O97" s="815">
        <f t="shared" si="248"/>
        <v>0</v>
      </c>
      <c r="P97" s="815">
        <f t="shared" si="248"/>
        <v>0</v>
      </c>
      <c r="Q97" s="815">
        <f t="shared" si="248"/>
        <v>0</v>
      </c>
      <c r="R97" s="815">
        <f t="shared" si="248"/>
        <v>0</v>
      </c>
      <c r="S97" s="815">
        <f t="shared" si="248"/>
        <v>0</v>
      </c>
      <c r="T97" s="815">
        <f t="shared" si="248"/>
        <v>0</v>
      </c>
    </row>
    <row r="98" spans="1:20" x14ac:dyDescent="0.2">
      <c r="A98" s="1247"/>
      <c r="B98" s="1248"/>
      <c r="C98" s="1248"/>
      <c r="D98" s="1248"/>
      <c r="E98" s="1248"/>
      <c r="F98" s="1248"/>
      <c r="G98" s="1248"/>
      <c r="H98" s="1248"/>
      <c r="I98" s="1248"/>
      <c r="J98" s="1248"/>
      <c r="K98" s="1248"/>
      <c r="L98" s="1248"/>
      <c r="M98" s="1248"/>
      <c r="N98" s="1248"/>
      <c r="O98" s="1248"/>
      <c r="P98" s="1248"/>
      <c r="Q98" s="1248"/>
      <c r="R98" s="1248"/>
      <c r="S98" s="1248"/>
      <c r="T98" s="1249"/>
    </row>
    <row r="99" spans="1:20" x14ac:dyDescent="0.2">
      <c r="A99" s="890" t="s">
        <v>215</v>
      </c>
      <c r="B99" s="891"/>
      <c r="C99" s="891"/>
      <c r="D99" s="815">
        <f>SUM(D100:D103)</f>
        <v>0</v>
      </c>
      <c r="E99" s="815">
        <f t="shared" ref="E99" si="249">SUM(E100:E103)</f>
        <v>0</v>
      </c>
      <c r="F99" s="815">
        <f t="shared" ref="F99" si="250">SUM(F100:F103)</f>
        <v>0</v>
      </c>
      <c r="G99" s="815">
        <f t="shared" ref="G99" si="251">SUM(G100:G103)</f>
        <v>0</v>
      </c>
      <c r="H99" s="815">
        <f t="shared" ref="H99" si="252">SUM(H100:H103)</f>
        <v>0</v>
      </c>
      <c r="I99" s="815">
        <f t="shared" ref="I99" si="253">SUM(I100:I103)</f>
        <v>0</v>
      </c>
      <c r="J99" s="815">
        <f t="shared" ref="J99" si="254">SUM(J100:J103)</f>
        <v>0</v>
      </c>
      <c r="K99" s="815">
        <f t="shared" ref="K99" si="255">SUM(K100:K103)</f>
        <v>0</v>
      </c>
      <c r="L99" s="815">
        <f t="shared" ref="L99" si="256">SUM(L100:L103)</f>
        <v>0</v>
      </c>
      <c r="M99" s="815">
        <f t="shared" ref="M99" si="257">SUM(M100:M103)</f>
        <v>0</v>
      </c>
      <c r="N99" s="815">
        <f t="shared" ref="N99" si="258">SUM(N100:N103)</f>
        <v>0</v>
      </c>
      <c r="O99" s="815">
        <f t="shared" ref="O99" si="259">SUM(O100:O103)</f>
        <v>0</v>
      </c>
      <c r="P99" s="815">
        <f t="shared" ref="P99" si="260">SUM(P100:P103)</f>
        <v>0</v>
      </c>
      <c r="Q99" s="815">
        <f t="shared" ref="Q99" si="261">SUM(Q100:Q103)</f>
        <v>0</v>
      </c>
      <c r="R99" s="815">
        <f t="shared" ref="R99" si="262">SUM(R100:R103)</f>
        <v>0</v>
      </c>
      <c r="S99" s="815">
        <f t="shared" ref="S99" si="263">SUM(S100:S103)</f>
        <v>0</v>
      </c>
      <c r="T99" s="815">
        <f t="shared" ref="T99" si="264">SUM(T100:T103)</f>
        <v>0</v>
      </c>
    </row>
    <row r="100" spans="1:20" x14ac:dyDescent="0.2">
      <c r="A100" s="892" t="s">
        <v>1159</v>
      </c>
      <c r="B100" s="891"/>
      <c r="C100" s="891"/>
      <c r="D100" s="893"/>
      <c r="E100" s="893"/>
      <c r="F100" s="893"/>
      <c r="G100" s="893"/>
      <c r="H100" s="893"/>
      <c r="I100" s="893"/>
      <c r="J100" s="893"/>
      <c r="K100" s="815">
        <f t="shared" ref="K100" si="265">SUM(E100:J100)</f>
        <v>0</v>
      </c>
      <c r="L100" s="882"/>
      <c r="M100" s="893"/>
      <c r="N100" s="893"/>
      <c r="O100" s="893"/>
      <c r="P100" s="893"/>
      <c r="Q100" s="893"/>
      <c r="R100" s="893"/>
      <c r="S100" s="893"/>
      <c r="T100" s="815">
        <f>SUM(M100:S100)</f>
        <v>0</v>
      </c>
    </row>
    <row r="101" spans="1:20" x14ac:dyDescent="0.2">
      <c r="A101" s="892" t="s">
        <v>863</v>
      </c>
      <c r="B101" s="891"/>
      <c r="C101" s="891"/>
      <c r="D101" s="882"/>
      <c r="E101" s="882"/>
      <c r="F101" s="882"/>
      <c r="G101" s="882"/>
      <c r="H101" s="882"/>
      <c r="I101" s="882"/>
      <c r="J101" s="882"/>
      <c r="K101" s="882"/>
      <c r="L101" s="893"/>
      <c r="M101" s="882"/>
      <c r="N101" s="882"/>
      <c r="O101" s="882"/>
      <c r="P101" s="882"/>
      <c r="Q101" s="882"/>
      <c r="R101" s="882"/>
      <c r="S101" s="882"/>
      <c r="T101" s="894"/>
    </row>
    <row r="102" spans="1:20" x14ac:dyDescent="0.2">
      <c r="A102" s="892" t="s">
        <v>1160</v>
      </c>
      <c r="B102" s="891"/>
      <c r="C102" s="891"/>
      <c r="D102" s="882"/>
      <c r="E102" s="882"/>
      <c r="F102" s="882"/>
      <c r="G102" s="882"/>
      <c r="H102" s="882"/>
      <c r="I102" s="882"/>
      <c r="J102" s="882"/>
      <c r="K102" s="882"/>
      <c r="L102" s="882"/>
      <c r="M102" s="882"/>
      <c r="N102" s="882"/>
      <c r="O102" s="882"/>
      <c r="P102" s="882"/>
      <c r="Q102" s="882"/>
      <c r="R102" s="882"/>
      <c r="S102" s="893"/>
      <c r="T102" s="815">
        <f t="shared" ref="T102" si="266">SUM(M102:S102)</f>
        <v>0</v>
      </c>
    </row>
    <row r="103" spans="1:20" x14ac:dyDescent="0.2">
      <c r="A103" s="890" t="s">
        <v>1161</v>
      </c>
      <c r="B103" s="891"/>
      <c r="C103" s="891"/>
      <c r="D103" s="815">
        <f t="shared" ref="D103:T103" si="267">SUMIFS(D401:D4326,$B$401:$B$4326,"Debt Securities",$C$401:$C$4326, "SGD")</f>
        <v>0</v>
      </c>
      <c r="E103" s="815">
        <f t="shared" si="267"/>
        <v>0</v>
      </c>
      <c r="F103" s="815">
        <f t="shared" si="267"/>
        <v>0</v>
      </c>
      <c r="G103" s="815">
        <f t="shared" si="267"/>
        <v>0</v>
      </c>
      <c r="H103" s="815">
        <f t="shared" si="267"/>
        <v>0</v>
      </c>
      <c r="I103" s="815">
        <f t="shared" si="267"/>
        <v>0</v>
      </c>
      <c r="J103" s="815">
        <f t="shared" si="267"/>
        <v>0</v>
      </c>
      <c r="K103" s="815">
        <f t="shared" si="267"/>
        <v>0</v>
      </c>
      <c r="L103" s="815">
        <f t="shared" si="267"/>
        <v>0</v>
      </c>
      <c r="M103" s="815">
        <f t="shared" si="267"/>
        <v>0</v>
      </c>
      <c r="N103" s="815">
        <f t="shared" si="267"/>
        <v>0</v>
      </c>
      <c r="O103" s="815">
        <f t="shared" si="267"/>
        <v>0</v>
      </c>
      <c r="P103" s="815">
        <f t="shared" si="267"/>
        <v>0</v>
      </c>
      <c r="Q103" s="815">
        <f t="shared" si="267"/>
        <v>0</v>
      </c>
      <c r="R103" s="815">
        <f t="shared" si="267"/>
        <v>0</v>
      </c>
      <c r="S103" s="815">
        <f t="shared" si="267"/>
        <v>0</v>
      </c>
      <c r="T103" s="815">
        <f t="shared" si="267"/>
        <v>0</v>
      </c>
    </row>
    <row r="104" spans="1:20" x14ac:dyDescent="0.2">
      <c r="A104" s="1247"/>
      <c r="B104" s="1248"/>
      <c r="C104" s="1248"/>
      <c r="D104" s="1248"/>
      <c r="E104" s="1248"/>
      <c r="F104" s="1248"/>
      <c r="G104" s="1248"/>
      <c r="H104" s="1248"/>
      <c r="I104" s="1248"/>
      <c r="J104" s="1248"/>
      <c r="K104" s="1248"/>
      <c r="L104" s="1248"/>
      <c r="M104" s="1248"/>
      <c r="N104" s="1248"/>
      <c r="O104" s="1248"/>
      <c r="P104" s="1248"/>
      <c r="Q104" s="1248"/>
      <c r="R104" s="1248"/>
      <c r="S104" s="1248"/>
      <c r="T104" s="1249"/>
    </row>
    <row r="105" spans="1:20" x14ac:dyDescent="0.2">
      <c r="A105" s="890" t="s">
        <v>853</v>
      </c>
      <c r="B105" s="891"/>
      <c r="C105" s="891"/>
      <c r="D105" s="815">
        <f>SUM(D106:D109)</f>
        <v>0</v>
      </c>
      <c r="E105" s="815">
        <f t="shared" ref="E105" si="268">SUM(E106:E109)</f>
        <v>0</v>
      </c>
      <c r="F105" s="815">
        <f t="shared" ref="F105" si="269">SUM(F106:F109)</f>
        <v>0</v>
      </c>
      <c r="G105" s="815">
        <f t="shared" ref="G105" si="270">SUM(G106:G109)</f>
        <v>0</v>
      </c>
      <c r="H105" s="815">
        <f t="shared" ref="H105" si="271">SUM(H106:H109)</f>
        <v>0</v>
      </c>
      <c r="I105" s="815">
        <f t="shared" ref="I105" si="272">SUM(I106:I109)</f>
        <v>0</v>
      </c>
      <c r="J105" s="815">
        <f>SUM(J106:J109)</f>
        <v>0</v>
      </c>
      <c r="K105" s="815">
        <f t="shared" ref="K105" si="273">SUM(K106:K109)</f>
        <v>0</v>
      </c>
      <c r="L105" s="815">
        <f t="shared" ref="L105" si="274">SUM(L106:L109)</f>
        <v>0</v>
      </c>
      <c r="M105" s="815">
        <f t="shared" ref="M105" si="275">SUM(M106:M109)</f>
        <v>0</v>
      </c>
      <c r="N105" s="815">
        <f t="shared" ref="N105" si="276">SUM(N106:N109)</f>
        <v>0</v>
      </c>
      <c r="O105" s="815">
        <f t="shared" ref="O105" si="277">SUM(O106:O109)</f>
        <v>0</v>
      </c>
      <c r="P105" s="815">
        <f t="shared" ref="P105" si="278">SUM(P106:P109)</f>
        <v>0</v>
      </c>
      <c r="Q105" s="815">
        <f t="shared" ref="Q105" si="279">SUM(Q106:Q109)</f>
        <v>0</v>
      </c>
      <c r="R105" s="815">
        <f t="shared" ref="R105" si="280">SUM(R106:R109)</f>
        <v>0</v>
      </c>
      <c r="S105" s="815">
        <f t="shared" ref="S105" si="281">SUM(S106:S109)</f>
        <v>0</v>
      </c>
      <c r="T105" s="815">
        <f t="shared" ref="T105" si="282">SUM(T106:T109)</f>
        <v>0</v>
      </c>
    </row>
    <row r="106" spans="1:20" x14ac:dyDescent="0.2">
      <c r="A106" s="892" t="s">
        <v>1159</v>
      </c>
      <c r="B106" s="891"/>
      <c r="C106" s="891"/>
      <c r="D106" s="893"/>
      <c r="E106" s="893"/>
      <c r="F106" s="893"/>
      <c r="G106" s="893"/>
      <c r="H106" s="893"/>
      <c r="I106" s="893"/>
      <c r="J106" s="893"/>
      <c r="K106" s="815">
        <f t="shared" ref="K106" si="283">SUM(E106:J106)</f>
        <v>0</v>
      </c>
      <c r="L106" s="882"/>
      <c r="M106" s="893"/>
      <c r="N106" s="893"/>
      <c r="O106" s="893"/>
      <c r="P106" s="893"/>
      <c r="Q106" s="893"/>
      <c r="R106" s="893"/>
      <c r="S106" s="893"/>
      <c r="T106" s="815">
        <f>SUM(M106:S106)</f>
        <v>0</v>
      </c>
    </row>
    <row r="107" spans="1:20" x14ac:dyDescent="0.2">
      <c r="A107" s="892" t="s">
        <v>863</v>
      </c>
      <c r="B107" s="891"/>
      <c r="C107" s="891"/>
      <c r="D107" s="882"/>
      <c r="E107" s="882"/>
      <c r="F107" s="882"/>
      <c r="G107" s="882"/>
      <c r="H107" s="882"/>
      <c r="I107" s="882"/>
      <c r="J107" s="882"/>
      <c r="K107" s="882"/>
      <c r="L107" s="893"/>
      <c r="M107" s="882"/>
      <c r="N107" s="882"/>
      <c r="O107" s="882"/>
      <c r="P107" s="882"/>
      <c r="Q107" s="882"/>
      <c r="R107" s="882"/>
      <c r="S107" s="882"/>
      <c r="T107" s="894"/>
    </row>
    <row r="108" spans="1:20" x14ac:dyDescent="0.2">
      <c r="A108" s="892" t="s">
        <v>1160</v>
      </c>
      <c r="B108" s="891"/>
      <c r="C108" s="891"/>
      <c r="D108" s="882"/>
      <c r="E108" s="882"/>
      <c r="F108" s="882"/>
      <c r="G108" s="882"/>
      <c r="H108" s="882"/>
      <c r="I108" s="882"/>
      <c r="J108" s="882"/>
      <c r="K108" s="882"/>
      <c r="L108" s="882"/>
      <c r="M108" s="882"/>
      <c r="N108" s="882"/>
      <c r="O108" s="882"/>
      <c r="P108" s="882"/>
      <c r="Q108" s="882"/>
      <c r="R108" s="882"/>
      <c r="S108" s="893"/>
      <c r="T108" s="815">
        <f t="shared" ref="T108" si="284">SUM(M108:S108)</f>
        <v>0</v>
      </c>
    </row>
    <row r="109" spans="1:20" x14ac:dyDescent="0.2">
      <c r="A109" s="890" t="s">
        <v>1161</v>
      </c>
      <c r="B109" s="891"/>
      <c r="C109" s="891"/>
      <c r="D109" s="815">
        <f t="shared" ref="D109:T109" si="285">SUMIFS(D401:D4326,$B$401:$B$4326,"Negotiable Certificates of Deposits",$C$401:$C$4326, "SGD")</f>
        <v>0</v>
      </c>
      <c r="E109" s="815">
        <f t="shared" si="285"/>
        <v>0</v>
      </c>
      <c r="F109" s="815">
        <f t="shared" si="285"/>
        <v>0</v>
      </c>
      <c r="G109" s="815">
        <f t="shared" si="285"/>
        <v>0</v>
      </c>
      <c r="H109" s="815">
        <f t="shared" si="285"/>
        <v>0</v>
      </c>
      <c r="I109" s="815">
        <f t="shared" si="285"/>
        <v>0</v>
      </c>
      <c r="J109" s="815">
        <f t="shared" si="285"/>
        <v>0</v>
      </c>
      <c r="K109" s="815">
        <f t="shared" si="285"/>
        <v>0</v>
      </c>
      <c r="L109" s="815">
        <f t="shared" si="285"/>
        <v>0</v>
      </c>
      <c r="M109" s="815">
        <f t="shared" si="285"/>
        <v>0</v>
      </c>
      <c r="N109" s="815">
        <f t="shared" si="285"/>
        <v>0</v>
      </c>
      <c r="O109" s="815">
        <f t="shared" si="285"/>
        <v>0</v>
      </c>
      <c r="P109" s="815">
        <f t="shared" si="285"/>
        <v>0</v>
      </c>
      <c r="Q109" s="815">
        <f t="shared" si="285"/>
        <v>0</v>
      </c>
      <c r="R109" s="815">
        <f t="shared" si="285"/>
        <v>0</v>
      </c>
      <c r="S109" s="815">
        <f t="shared" si="285"/>
        <v>0</v>
      </c>
      <c r="T109" s="815">
        <f t="shared" si="285"/>
        <v>0</v>
      </c>
    </row>
    <row r="110" spans="1:20" x14ac:dyDescent="0.2">
      <c r="A110" s="1247"/>
      <c r="B110" s="1248"/>
      <c r="C110" s="1248"/>
      <c r="D110" s="1248"/>
      <c r="E110" s="1248"/>
      <c r="F110" s="1248"/>
      <c r="G110" s="1248"/>
      <c r="H110" s="1248"/>
      <c r="I110" s="1248"/>
      <c r="J110" s="1248"/>
      <c r="K110" s="1248"/>
      <c r="L110" s="1248"/>
      <c r="M110" s="1248"/>
      <c r="N110" s="1248"/>
      <c r="O110" s="1248"/>
      <c r="P110" s="1248"/>
      <c r="Q110" s="1248"/>
      <c r="R110" s="1248"/>
      <c r="S110" s="1248"/>
      <c r="T110" s="1249"/>
    </row>
    <row r="111" spans="1:20" x14ac:dyDescent="0.2">
      <c r="A111" s="890" t="s">
        <v>255</v>
      </c>
      <c r="B111" s="891"/>
      <c r="C111" s="891"/>
      <c r="D111" s="815">
        <f>SUM(D112:D115)</f>
        <v>0</v>
      </c>
      <c r="E111" s="815">
        <f t="shared" ref="E111" si="286">SUM(E112:E115)</f>
        <v>0</v>
      </c>
      <c r="F111" s="815">
        <f t="shared" ref="F111" si="287">SUM(F112:F115)</f>
        <v>0</v>
      </c>
      <c r="G111" s="815">
        <f t="shared" ref="G111" si="288">SUM(G112:G115)</f>
        <v>0</v>
      </c>
      <c r="H111" s="815">
        <f t="shared" ref="H111" si="289">SUM(H112:H115)</f>
        <v>0</v>
      </c>
      <c r="I111" s="815">
        <f t="shared" ref="I111" si="290">SUM(I112:I115)</f>
        <v>0</v>
      </c>
      <c r="J111" s="815">
        <f t="shared" ref="J111" si="291">SUM(J112:J115)</f>
        <v>0</v>
      </c>
      <c r="K111" s="815">
        <f t="shared" ref="K111" si="292">SUM(K112:K115)</f>
        <v>0</v>
      </c>
      <c r="L111" s="815">
        <f t="shared" ref="L111" si="293">SUM(L112:L115)</f>
        <v>0</v>
      </c>
      <c r="M111" s="815">
        <f t="shared" ref="M111" si="294">SUM(M112:M115)</f>
        <v>0</v>
      </c>
      <c r="N111" s="815">
        <f t="shared" ref="N111" si="295">SUM(N112:N115)</f>
        <v>0</v>
      </c>
      <c r="O111" s="815">
        <f t="shared" ref="O111" si="296">SUM(O112:O115)</f>
        <v>0</v>
      </c>
      <c r="P111" s="815">
        <f t="shared" ref="P111" si="297">SUM(P112:P115)</f>
        <v>0</v>
      </c>
      <c r="Q111" s="815">
        <f t="shared" ref="Q111" si="298">SUM(Q112:Q115)</f>
        <v>0</v>
      </c>
      <c r="R111" s="815">
        <f t="shared" ref="R111" si="299">SUM(R112:R115)</f>
        <v>0</v>
      </c>
      <c r="S111" s="815">
        <f t="shared" ref="S111" si="300">SUM(S112:S115)</f>
        <v>0</v>
      </c>
      <c r="T111" s="815">
        <f t="shared" ref="T111" si="301">SUM(T112:T115)</f>
        <v>0</v>
      </c>
    </row>
    <row r="112" spans="1:20" x14ac:dyDescent="0.2">
      <c r="A112" s="892" t="s">
        <v>1159</v>
      </c>
      <c r="B112" s="891"/>
      <c r="C112" s="891"/>
      <c r="D112" s="893"/>
      <c r="E112" s="893"/>
      <c r="F112" s="893"/>
      <c r="G112" s="893"/>
      <c r="H112" s="893"/>
      <c r="I112" s="893"/>
      <c r="J112" s="893"/>
      <c r="K112" s="815">
        <f t="shared" ref="K112" si="302">SUM(E112:J112)</f>
        <v>0</v>
      </c>
      <c r="L112" s="882"/>
      <c r="M112" s="882"/>
      <c r="N112" s="882"/>
      <c r="O112" s="893"/>
      <c r="P112" s="882"/>
      <c r="Q112" s="882"/>
      <c r="R112" s="882"/>
      <c r="S112" s="893"/>
      <c r="T112" s="815">
        <f>SUM(M112:S112)</f>
        <v>0</v>
      </c>
    </row>
    <row r="113" spans="1:20" x14ac:dyDescent="0.2">
      <c r="A113" s="892" t="s">
        <v>863</v>
      </c>
      <c r="B113" s="891"/>
      <c r="C113" s="891"/>
      <c r="D113" s="882"/>
      <c r="E113" s="882"/>
      <c r="F113" s="882"/>
      <c r="G113" s="882"/>
      <c r="H113" s="882"/>
      <c r="I113" s="882"/>
      <c r="J113" s="882"/>
      <c r="K113" s="882"/>
      <c r="L113" s="882"/>
      <c r="M113" s="882"/>
      <c r="N113" s="882"/>
      <c r="O113" s="882"/>
      <c r="P113" s="882"/>
      <c r="Q113" s="882"/>
      <c r="R113" s="882"/>
      <c r="S113" s="882"/>
      <c r="T113" s="894"/>
    </row>
    <row r="114" spans="1:20" x14ac:dyDescent="0.2">
      <c r="A114" s="892" t="s">
        <v>1160</v>
      </c>
      <c r="B114" s="891"/>
      <c r="C114" s="891"/>
      <c r="D114" s="882"/>
      <c r="E114" s="882"/>
      <c r="F114" s="882"/>
      <c r="G114" s="882"/>
      <c r="H114" s="882"/>
      <c r="I114" s="882"/>
      <c r="J114" s="882"/>
      <c r="K114" s="882"/>
      <c r="L114" s="882"/>
      <c r="M114" s="882"/>
      <c r="N114" s="882"/>
      <c r="O114" s="882"/>
      <c r="P114" s="882"/>
      <c r="Q114" s="882"/>
      <c r="R114" s="882"/>
      <c r="S114" s="893"/>
      <c r="T114" s="815">
        <f t="shared" ref="T114" si="303">SUM(M114:S114)</f>
        <v>0</v>
      </c>
    </row>
    <row r="115" spans="1:20" x14ac:dyDescent="0.2">
      <c r="A115" s="890" t="s">
        <v>1161</v>
      </c>
      <c r="B115" s="891"/>
      <c r="C115" s="891"/>
      <c r="D115" s="815">
        <f t="shared" ref="D115:K115" si="304">SUMIFS(D401:D4326,$B$401:$B$4326,"Equity Investments",$C$401:$C$4326, "SGD")</f>
        <v>0</v>
      </c>
      <c r="E115" s="815">
        <f t="shared" si="304"/>
        <v>0</v>
      </c>
      <c r="F115" s="815">
        <f t="shared" si="304"/>
        <v>0</v>
      </c>
      <c r="G115" s="815">
        <f t="shared" si="304"/>
        <v>0</v>
      </c>
      <c r="H115" s="815">
        <f t="shared" si="304"/>
        <v>0</v>
      </c>
      <c r="I115" s="815">
        <f t="shared" si="304"/>
        <v>0</v>
      </c>
      <c r="J115" s="815">
        <f t="shared" si="304"/>
        <v>0</v>
      </c>
      <c r="K115" s="815">
        <f t="shared" si="304"/>
        <v>0</v>
      </c>
      <c r="L115" s="882"/>
      <c r="M115" s="882"/>
      <c r="N115" s="882"/>
      <c r="O115" s="815">
        <f>SUMIFS(O401:O4326,$B$401:$B$4326,"Equity Investments",$C$401:$C$4326, "SGD")</f>
        <v>0</v>
      </c>
      <c r="P115" s="882"/>
      <c r="Q115" s="882"/>
      <c r="R115" s="882"/>
      <c r="S115" s="815">
        <f>SUMIFS(S401:S4326,$B$401:$B$4326,"Equity Investments",$C$401:$C$4326, "SGD")</f>
        <v>0</v>
      </c>
      <c r="T115" s="815">
        <f>SUMIFS(T401:T4326,$B$401:$B$4326,"Equity Investments",$C$401:$C$4326, "SGD")</f>
        <v>0</v>
      </c>
    </row>
    <row r="116" spans="1:20" x14ac:dyDescent="0.2">
      <c r="A116" s="1247"/>
      <c r="B116" s="1248"/>
      <c r="C116" s="1248"/>
      <c r="D116" s="1248"/>
      <c r="E116" s="1248"/>
      <c r="F116" s="1248"/>
      <c r="G116" s="1248"/>
      <c r="H116" s="1248"/>
      <c r="I116" s="1248"/>
      <c r="J116" s="1248"/>
      <c r="K116" s="1248"/>
      <c r="L116" s="1248"/>
      <c r="M116" s="1248"/>
      <c r="N116" s="1248"/>
      <c r="O116" s="1248"/>
      <c r="P116" s="1248"/>
      <c r="Q116" s="1248"/>
      <c r="R116" s="1248"/>
      <c r="S116" s="1248"/>
      <c r="T116" s="1249"/>
    </row>
    <row r="117" spans="1:20" x14ac:dyDescent="0.2">
      <c r="A117" s="890" t="s">
        <v>238</v>
      </c>
      <c r="B117" s="891"/>
      <c r="C117" s="891"/>
      <c r="D117" s="815">
        <f>SUM(D118:D121)</f>
        <v>0</v>
      </c>
      <c r="E117" s="815">
        <f t="shared" ref="E117" si="305">SUM(E118:E121)</f>
        <v>0</v>
      </c>
      <c r="F117" s="815">
        <f t="shared" ref="F117" si="306">SUM(F118:F121)</f>
        <v>0</v>
      </c>
      <c r="G117" s="815">
        <f t="shared" ref="G117" si="307">SUM(G118:G121)</f>
        <v>0</v>
      </c>
      <c r="H117" s="815">
        <f t="shared" ref="H117" si="308">SUM(H118:H121)</f>
        <v>0</v>
      </c>
      <c r="I117" s="815">
        <f t="shared" ref="I117" si="309">SUM(I118:I121)</f>
        <v>0</v>
      </c>
      <c r="J117" s="815">
        <f t="shared" ref="J117" si="310">SUM(J118:J121)</f>
        <v>0</v>
      </c>
      <c r="K117" s="815">
        <f>SUM(K118:K121)</f>
        <v>0</v>
      </c>
      <c r="L117" s="815">
        <f t="shared" ref="L117" si="311">SUM(L118:L121)</f>
        <v>0</v>
      </c>
      <c r="M117" s="815">
        <f t="shared" ref="M117" si="312">SUM(M118:M121)</f>
        <v>0</v>
      </c>
      <c r="N117" s="815">
        <f t="shared" ref="N117" si="313">SUM(N118:N121)</f>
        <v>0</v>
      </c>
      <c r="O117" s="815">
        <f t="shared" ref="O117" si="314">SUM(O118:O121)</f>
        <v>0</v>
      </c>
      <c r="P117" s="815">
        <f t="shared" ref="P117" si="315">SUM(P118:P121)</f>
        <v>0</v>
      </c>
      <c r="Q117" s="815">
        <f t="shared" ref="Q117" si="316">SUM(Q118:Q121)</f>
        <v>0</v>
      </c>
      <c r="R117" s="815">
        <f t="shared" ref="R117" si="317">SUM(R118:R121)</f>
        <v>0</v>
      </c>
      <c r="S117" s="815">
        <f t="shared" ref="S117" si="318">SUM(S118:S121)</f>
        <v>0</v>
      </c>
      <c r="T117" s="815">
        <f>SUM(T118:T121)</f>
        <v>0</v>
      </c>
    </row>
    <row r="118" spans="1:20" x14ac:dyDescent="0.2">
      <c r="A118" s="892" t="s">
        <v>1159</v>
      </c>
      <c r="B118" s="891"/>
      <c r="C118" s="891"/>
      <c r="D118" s="893"/>
      <c r="E118" s="893"/>
      <c r="F118" s="893"/>
      <c r="G118" s="893"/>
      <c r="H118" s="893"/>
      <c r="I118" s="893"/>
      <c r="J118" s="893"/>
      <c r="K118" s="815">
        <f t="shared" ref="K118" si="319">SUM(E118:J118)</f>
        <v>0</v>
      </c>
      <c r="L118" s="882"/>
      <c r="M118" s="893"/>
      <c r="N118" s="893"/>
      <c r="O118" s="893"/>
      <c r="P118" s="893"/>
      <c r="Q118" s="893"/>
      <c r="R118" s="893"/>
      <c r="S118" s="893"/>
      <c r="T118" s="815">
        <f>SUM(M118:S118)</f>
        <v>0</v>
      </c>
    </row>
    <row r="119" spans="1:20" x14ac:dyDescent="0.2">
      <c r="A119" s="892" t="s">
        <v>863</v>
      </c>
      <c r="B119" s="891"/>
      <c r="C119" s="891"/>
      <c r="D119" s="882"/>
      <c r="E119" s="882"/>
      <c r="F119" s="882"/>
      <c r="G119" s="882"/>
      <c r="H119" s="882"/>
      <c r="I119" s="882"/>
      <c r="J119" s="882"/>
      <c r="K119" s="882"/>
      <c r="L119" s="893"/>
      <c r="M119" s="882"/>
      <c r="N119" s="882"/>
      <c r="O119" s="882"/>
      <c r="P119" s="882"/>
      <c r="Q119" s="882"/>
      <c r="R119" s="882"/>
      <c r="S119" s="882"/>
      <c r="T119" s="894"/>
    </row>
    <row r="120" spans="1:20" x14ac:dyDescent="0.2">
      <c r="A120" s="892" t="s">
        <v>1160</v>
      </c>
      <c r="B120" s="891"/>
      <c r="C120" s="891"/>
      <c r="D120" s="882"/>
      <c r="E120" s="882"/>
      <c r="F120" s="882"/>
      <c r="G120" s="882"/>
      <c r="H120" s="882"/>
      <c r="I120" s="882"/>
      <c r="J120" s="882"/>
      <c r="K120" s="882"/>
      <c r="L120" s="882"/>
      <c r="M120" s="882"/>
      <c r="N120" s="882"/>
      <c r="O120" s="882"/>
      <c r="P120" s="882"/>
      <c r="Q120" s="882"/>
      <c r="R120" s="882"/>
      <c r="S120" s="893"/>
      <c r="T120" s="815">
        <f t="shared" ref="T120" si="320">SUM(M120:S120)</f>
        <v>0</v>
      </c>
    </row>
    <row r="121" spans="1:20" x14ac:dyDescent="0.2">
      <c r="A121" s="890" t="s">
        <v>1161</v>
      </c>
      <c r="B121" s="891"/>
      <c r="C121" s="891"/>
      <c r="D121" s="815">
        <f t="shared" ref="D121:T121" si="321">SUMIFS(D401:D4326,$B$401:$B$4326,"Contingent Items",$C$401:$C$4326, "SGD")</f>
        <v>0</v>
      </c>
      <c r="E121" s="815">
        <f t="shared" si="321"/>
        <v>0</v>
      </c>
      <c r="F121" s="815">
        <f t="shared" si="321"/>
        <v>0</v>
      </c>
      <c r="G121" s="815">
        <f t="shared" si="321"/>
        <v>0</v>
      </c>
      <c r="H121" s="815">
        <f t="shared" si="321"/>
        <v>0</v>
      </c>
      <c r="I121" s="815">
        <f t="shared" si="321"/>
        <v>0</v>
      </c>
      <c r="J121" s="815">
        <f t="shared" si="321"/>
        <v>0</v>
      </c>
      <c r="K121" s="815">
        <f t="shared" si="321"/>
        <v>0</v>
      </c>
      <c r="L121" s="815">
        <f t="shared" si="321"/>
        <v>0</v>
      </c>
      <c r="M121" s="815">
        <f t="shared" si="321"/>
        <v>0</v>
      </c>
      <c r="N121" s="815">
        <f t="shared" si="321"/>
        <v>0</v>
      </c>
      <c r="O121" s="815">
        <f t="shared" si="321"/>
        <v>0</v>
      </c>
      <c r="P121" s="815">
        <f t="shared" si="321"/>
        <v>0</v>
      </c>
      <c r="Q121" s="815">
        <f t="shared" si="321"/>
        <v>0</v>
      </c>
      <c r="R121" s="815">
        <f t="shared" si="321"/>
        <v>0</v>
      </c>
      <c r="S121" s="815">
        <f t="shared" si="321"/>
        <v>0</v>
      </c>
      <c r="T121" s="815">
        <f t="shared" si="321"/>
        <v>0</v>
      </c>
    </row>
    <row r="122" spans="1:20" x14ac:dyDescent="0.2">
      <c r="A122" s="1247"/>
      <c r="B122" s="1248"/>
      <c r="C122" s="1248"/>
      <c r="D122" s="1248"/>
      <c r="E122" s="1248"/>
      <c r="F122" s="1248"/>
      <c r="G122" s="1248"/>
      <c r="H122" s="1248"/>
      <c r="I122" s="1248"/>
      <c r="J122" s="1248"/>
      <c r="K122" s="1248"/>
      <c r="L122" s="1248"/>
      <c r="M122" s="1248"/>
      <c r="N122" s="1248"/>
      <c r="O122" s="1248"/>
      <c r="P122" s="1248"/>
      <c r="Q122" s="1248"/>
      <c r="R122" s="1248"/>
      <c r="S122" s="1248"/>
      <c r="T122" s="1249"/>
    </row>
    <row r="123" spans="1:20" x14ac:dyDescent="0.2">
      <c r="A123" s="890" t="s">
        <v>37</v>
      </c>
      <c r="B123" s="891"/>
      <c r="C123" s="891"/>
      <c r="D123" s="815">
        <f>SUM(D124:D127)</f>
        <v>0</v>
      </c>
      <c r="E123" s="815">
        <f t="shared" ref="E123" si="322">SUM(E124:E127)</f>
        <v>0</v>
      </c>
      <c r="F123" s="815">
        <f t="shared" ref="F123" si="323">SUM(F124:F127)</f>
        <v>0</v>
      </c>
      <c r="G123" s="815">
        <f t="shared" ref="G123" si="324">SUM(G124:G127)</f>
        <v>0</v>
      </c>
      <c r="H123" s="815">
        <f t="shared" ref="H123" si="325">SUM(H124:H127)</f>
        <v>0</v>
      </c>
      <c r="I123" s="815">
        <f t="shared" ref="I123" si="326">SUM(I124:I127)</f>
        <v>0</v>
      </c>
      <c r="J123" s="815">
        <f t="shared" ref="J123" si="327">SUM(J124:J127)</f>
        <v>0</v>
      </c>
      <c r="K123" s="815">
        <f t="shared" ref="K123" si="328">SUM(K124:K127)</f>
        <v>0</v>
      </c>
      <c r="L123" s="815">
        <f t="shared" ref="L123" si="329">SUM(L124:L127)</f>
        <v>0</v>
      </c>
      <c r="M123" s="815">
        <f t="shared" ref="M123" si="330">SUM(M124:M127)</f>
        <v>0</v>
      </c>
      <c r="N123" s="815">
        <f t="shared" ref="N123" si="331">SUM(N124:N127)</f>
        <v>0</v>
      </c>
      <c r="O123" s="815">
        <f t="shared" ref="O123" si="332">SUM(O124:O127)</f>
        <v>0</v>
      </c>
      <c r="P123" s="815">
        <f t="shared" ref="P123" si="333">SUM(P124:P127)</f>
        <v>0</v>
      </c>
      <c r="Q123" s="815">
        <f t="shared" ref="Q123" si="334">SUM(Q124:Q127)</f>
        <v>0</v>
      </c>
      <c r="R123" s="815">
        <f t="shared" ref="R123" si="335">SUM(R124:R127)</f>
        <v>0</v>
      </c>
      <c r="S123" s="815">
        <f t="shared" ref="S123" si="336">SUM(S124:S127)</f>
        <v>0</v>
      </c>
      <c r="T123" s="815">
        <f>SUM(T124:T127)</f>
        <v>0</v>
      </c>
    </row>
    <row r="124" spans="1:20" x14ac:dyDescent="0.2">
      <c r="A124" s="892" t="s">
        <v>1159</v>
      </c>
      <c r="B124" s="891"/>
      <c r="C124" s="891"/>
      <c r="D124" s="893"/>
      <c r="E124" s="893"/>
      <c r="F124" s="893"/>
      <c r="G124" s="893"/>
      <c r="H124" s="893"/>
      <c r="I124" s="893"/>
      <c r="J124" s="893"/>
      <c r="K124" s="815">
        <f t="shared" ref="K124" si="337">SUM(E124:J124)</f>
        <v>0</v>
      </c>
      <c r="L124" s="882"/>
      <c r="M124" s="893"/>
      <c r="N124" s="893"/>
      <c r="O124" s="893"/>
      <c r="P124" s="893"/>
      <c r="Q124" s="893"/>
      <c r="R124" s="893"/>
      <c r="S124" s="893"/>
      <c r="T124" s="815">
        <f>SUM(M124:S124)</f>
        <v>0</v>
      </c>
    </row>
    <row r="125" spans="1:20" x14ac:dyDescent="0.2">
      <c r="A125" s="892" t="s">
        <v>863</v>
      </c>
      <c r="B125" s="891"/>
      <c r="C125" s="891"/>
      <c r="D125" s="882"/>
      <c r="E125" s="882"/>
      <c r="F125" s="882"/>
      <c r="G125" s="882"/>
      <c r="H125" s="882"/>
      <c r="I125" s="882"/>
      <c r="J125" s="882"/>
      <c r="K125" s="882"/>
      <c r="L125" s="893"/>
      <c r="M125" s="882"/>
      <c r="N125" s="882"/>
      <c r="O125" s="882"/>
      <c r="P125" s="882"/>
      <c r="Q125" s="882"/>
      <c r="R125" s="882"/>
      <c r="S125" s="882"/>
      <c r="T125" s="894"/>
    </row>
    <row r="126" spans="1:20" x14ac:dyDescent="0.2">
      <c r="A126" s="892" t="s">
        <v>1160</v>
      </c>
      <c r="B126" s="891"/>
      <c r="C126" s="891"/>
      <c r="D126" s="882"/>
      <c r="E126" s="882"/>
      <c r="F126" s="882"/>
      <c r="G126" s="882"/>
      <c r="H126" s="882"/>
      <c r="I126" s="882"/>
      <c r="J126" s="882"/>
      <c r="K126" s="882"/>
      <c r="L126" s="882"/>
      <c r="M126" s="882"/>
      <c r="N126" s="882"/>
      <c r="O126" s="882"/>
      <c r="P126" s="882"/>
      <c r="Q126" s="882"/>
      <c r="R126" s="882"/>
      <c r="S126" s="893"/>
      <c r="T126" s="815">
        <f t="shared" ref="T126" si="338">SUM(M126:S126)</f>
        <v>0</v>
      </c>
    </row>
    <row r="127" spans="1:20" x14ac:dyDescent="0.2">
      <c r="A127" s="890" t="s">
        <v>1161</v>
      </c>
      <c r="B127" s="891"/>
      <c r="C127" s="891"/>
      <c r="D127" s="815">
        <f t="shared" ref="D127:T127" si="339">SUMIFS(D401:D4326,$B$401:$B$4326,"Commitments",$C$401:$C$4326, "SGD")</f>
        <v>0</v>
      </c>
      <c r="E127" s="815">
        <f t="shared" si="339"/>
        <v>0</v>
      </c>
      <c r="F127" s="815">
        <f t="shared" si="339"/>
        <v>0</v>
      </c>
      <c r="G127" s="815">
        <f t="shared" si="339"/>
        <v>0</v>
      </c>
      <c r="H127" s="815">
        <f t="shared" si="339"/>
        <v>0</v>
      </c>
      <c r="I127" s="815">
        <f t="shared" si="339"/>
        <v>0</v>
      </c>
      <c r="J127" s="815">
        <f t="shared" si="339"/>
        <v>0</v>
      </c>
      <c r="K127" s="815">
        <f t="shared" si="339"/>
        <v>0</v>
      </c>
      <c r="L127" s="815">
        <f t="shared" si="339"/>
        <v>0</v>
      </c>
      <c r="M127" s="815">
        <f t="shared" si="339"/>
        <v>0</v>
      </c>
      <c r="N127" s="815">
        <f t="shared" si="339"/>
        <v>0</v>
      </c>
      <c r="O127" s="815">
        <f t="shared" si="339"/>
        <v>0</v>
      </c>
      <c r="P127" s="815">
        <f t="shared" si="339"/>
        <v>0</v>
      </c>
      <c r="Q127" s="815">
        <f t="shared" si="339"/>
        <v>0</v>
      </c>
      <c r="R127" s="815">
        <f t="shared" si="339"/>
        <v>0</v>
      </c>
      <c r="S127" s="815">
        <f t="shared" si="339"/>
        <v>0</v>
      </c>
      <c r="T127" s="815">
        <f t="shared" si="339"/>
        <v>0</v>
      </c>
    </row>
    <row r="128" spans="1:20" x14ac:dyDescent="0.2">
      <c r="A128" s="1240"/>
      <c r="B128" s="1240"/>
      <c r="C128" s="1240"/>
      <c r="D128" s="1240"/>
      <c r="E128" s="1240"/>
      <c r="F128" s="1240"/>
      <c r="G128" s="1240"/>
      <c r="H128" s="1240"/>
      <c r="I128" s="1240"/>
      <c r="J128" s="1240"/>
      <c r="K128" s="1240"/>
      <c r="L128" s="1240"/>
      <c r="M128" s="1240"/>
      <c r="N128" s="1240"/>
      <c r="O128" s="1240"/>
      <c r="P128" s="1240"/>
      <c r="Q128" s="1240"/>
      <c r="R128" s="1240"/>
      <c r="S128" s="1240"/>
      <c r="T128" s="1240"/>
    </row>
    <row r="129" spans="1:20" x14ac:dyDescent="0.2">
      <c r="A129" s="1241"/>
      <c r="B129" s="1241"/>
      <c r="C129" s="1241"/>
      <c r="D129" s="1241"/>
      <c r="E129" s="1241"/>
      <c r="F129" s="1241"/>
      <c r="G129" s="1241"/>
      <c r="H129" s="1241"/>
      <c r="I129" s="1241"/>
      <c r="J129" s="1241"/>
      <c r="K129" s="1241"/>
      <c r="L129" s="1241"/>
      <c r="M129" s="1241"/>
      <c r="N129" s="1241"/>
      <c r="O129" s="1241"/>
      <c r="P129" s="1241"/>
      <c r="Q129" s="1241"/>
      <c r="R129" s="1241"/>
      <c r="S129" s="1241"/>
      <c r="T129" s="1241"/>
    </row>
    <row r="130" spans="1:20" x14ac:dyDescent="0.2">
      <c r="A130" s="897" t="s">
        <v>1173</v>
      </c>
      <c r="B130" s="891"/>
      <c r="C130" s="891"/>
      <c r="D130" s="891"/>
      <c r="E130" s="891"/>
      <c r="F130" s="891"/>
      <c r="G130" s="891"/>
      <c r="H130" s="891"/>
      <c r="I130" s="891"/>
      <c r="J130" s="891"/>
      <c r="K130" s="891"/>
      <c r="L130" s="891"/>
      <c r="M130" s="891"/>
      <c r="N130" s="891"/>
      <c r="O130" s="891"/>
      <c r="P130" s="891"/>
      <c r="Q130" s="891"/>
      <c r="R130" s="891"/>
      <c r="S130" s="891"/>
      <c r="T130" s="891"/>
    </row>
    <row r="131" spans="1:20" x14ac:dyDescent="0.2">
      <c r="A131" s="897" t="s">
        <v>190</v>
      </c>
      <c r="B131" s="891"/>
      <c r="C131" s="891"/>
      <c r="D131" s="815">
        <f>SUM(D132:D135)</f>
        <v>0</v>
      </c>
      <c r="E131" s="815">
        <f t="shared" ref="E131" si="340">SUM(E132:E135)</f>
        <v>0</v>
      </c>
      <c r="F131" s="815">
        <f t="shared" ref="F131" si="341">SUM(F132:F135)</f>
        <v>0</v>
      </c>
      <c r="G131" s="815">
        <f t="shared" ref="G131" si="342">SUM(G132:G135)</f>
        <v>0</v>
      </c>
      <c r="H131" s="815">
        <f t="shared" ref="H131" si="343">SUM(H132:H135)</f>
        <v>0</v>
      </c>
      <c r="I131" s="815">
        <f t="shared" ref="I131" si="344">SUM(I132:I135)</f>
        <v>0</v>
      </c>
      <c r="J131" s="815">
        <f t="shared" ref="J131" si="345">SUM(J132:J135)</f>
        <v>0</v>
      </c>
      <c r="K131" s="815">
        <f t="shared" ref="K131" si="346">SUM(K132:K135)</f>
        <v>0</v>
      </c>
      <c r="L131" s="815">
        <f t="shared" ref="L131" si="347">SUM(L132:L135)</f>
        <v>0</v>
      </c>
      <c r="M131" s="815">
        <f t="shared" ref="M131" si="348">SUM(M132:M135)</f>
        <v>0</v>
      </c>
      <c r="N131" s="815">
        <f t="shared" ref="N131" si="349">SUM(N132:N135)</f>
        <v>0</v>
      </c>
      <c r="O131" s="815">
        <f t="shared" ref="O131" si="350">SUM(O132:O135)</f>
        <v>0</v>
      </c>
      <c r="P131" s="815">
        <f t="shared" ref="P131" si="351">SUM(P132:P135)</f>
        <v>0</v>
      </c>
      <c r="Q131" s="815">
        <f t="shared" ref="Q131" si="352">SUM(Q132:Q135)</f>
        <v>0</v>
      </c>
      <c r="R131" s="815">
        <f t="shared" ref="R131" si="353">SUM(R132:R135)</f>
        <v>0</v>
      </c>
      <c r="S131" s="815">
        <f t="shared" ref="S131" si="354">SUM(S132:S135)</f>
        <v>0</v>
      </c>
      <c r="T131" s="815">
        <f>SUM(T132:T135)</f>
        <v>0</v>
      </c>
    </row>
    <row r="132" spans="1:20" x14ac:dyDescent="0.2">
      <c r="A132" s="892" t="s">
        <v>1159</v>
      </c>
      <c r="B132" s="891"/>
      <c r="C132" s="891"/>
      <c r="D132" s="893"/>
      <c r="E132" s="893"/>
      <c r="F132" s="893"/>
      <c r="G132" s="893"/>
      <c r="H132" s="893"/>
      <c r="I132" s="893"/>
      <c r="J132" s="893"/>
      <c r="K132" s="815">
        <f t="shared" ref="K132" si="355">SUM(E132:J132)</f>
        <v>0</v>
      </c>
      <c r="L132" s="882"/>
      <c r="M132" s="893"/>
      <c r="N132" s="893"/>
      <c r="O132" s="893"/>
      <c r="P132" s="893"/>
      <c r="Q132" s="893"/>
      <c r="R132" s="893"/>
      <c r="S132" s="893"/>
      <c r="T132" s="815">
        <f>SUM(M132:S132)</f>
        <v>0</v>
      </c>
    </row>
    <row r="133" spans="1:20" x14ac:dyDescent="0.2">
      <c r="A133" s="892" t="s">
        <v>863</v>
      </c>
      <c r="B133" s="891"/>
      <c r="C133" s="891"/>
      <c r="D133" s="882"/>
      <c r="E133" s="882"/>
      <c r="F133" s="882"/>
      <c r="G133" s="882"/>
      <c r="H133" s="882"/>
      <c r="I133" s="882"/>
      <c r="J133" s="882"/>
      <c r="K133" s="882"/>
      <c r="L133" s="893"/>
      <c r="M133" s="882"/>
      <c r="N133" s="882"/>
      <c r="O133" s="882"/>
      <c r="P133" s="882"/>
      <c r="Q133" s="882"/>
      <c r="R133" s="882"/>
      <c r="S133" s="882"/>
      <c r="T133" s="894"/>
    </row>
    <row r="134" spans="1:20" x14ac:dyDescent="0.2">
      <c r="A134" s="892" t="s">
        <v>1160</v>
      </c>
      <c r="B134" s="891"/>
      <c r="C134" s="891"/>
      <c r="D134" s="882"/>
      <c r="E134" s="882"/>
      <c r="F134" s="882"/>
      <c r="G134" s="882"/>
      <c r="H134" s="882"/>
      <c r="I134" s="882"/>
      <c r="J134" s="882"/>
      <c r="K134" s="882"/>
      <c r="L134" s="882"/>
      <c r="M134" s="882"/>
      <c r="N134" s="882"/>
      <c r="O134" s="882"/>
      <c r="P134" s="882"/>
      <c r="Q134" s="882"/>
      <c r="R134" s="882"/>
      <c r="S134" s="893"/>
      <c r="T134" s="815">
        <f t="shared" ref="T134" si="356">SUM(M134:S134)</f>
        <v>0</v>
      </c>
    </row>
    <row r="135" spans="1:20" x14ac:dyDescent="0.2">
      <c r="A135" s="897" t="s">
        <v>1161</v>
      </c>
      <c r="B135" s="891"/>
      <c r="C135" s="891"/>
      <c r="D135" s="815">
        <f t="shared" ref="D135:T135" si="357">SUMIFS(D401:D4326,$B$401:$B$4326,"Cash and Balances",$C$401:$C$4326, "USD")</f>
        <v>0</v>
      </c>
      <c r="E135" s="815">
        <f t="shared" si="357"/>
        <v>0</v>
      </c>
      <c r="F135" s="815">
        <f t="shared" si="357"/>
        <v>0</v>
      </c>
      <c r="G135" s="815">
        <f t="shared" si="357"/>
        <v>0</v>
      </c>
      <c r="H135" s="815">
        <f t="shared" si="357"/>
        <v>0</v>
      </c>
      <c r="I135" s="815">
        <f t="shared" si="357"/>
        <v>0</v>
      </c>
      <c r="J135" s="815">
        <f t="shared" si="357"/>
        <v>0</v>
      </c>
      <c r="K135" s="815">
        <f t="shared" si="357"/>
        <v>0</v>
      </c>
      <c r="L135" s="815">
        <f t="shared" si="357"/>
        <v>0</v>
      </c>
      <c r="M135" s="815">
        <f t="shared" si="357"/>
        <v>0</v>
      </c>
      <c r="N135" s="815">
        <f t="shared" si="357"/>
        <v>0</v>
      </c>
      <c r="O135" s="815">
        <f t="shared" si="357"/>
        <v>0</v>
      </c>
      <c r="P135" s="815">
        <f t="shared" si="357"/>
        <v>0</v>
      </c>
      <c r="Q135" s="815">
        <f t="shared" si="357"/>
        <v>0</v>
      </c>
      <c r="R135" s="815">
        <f t="shared" si="357"/>
        <v>0</v>
      </c>
      <c r="S135" s="815">
        <f t="shared" si="357"/>
        <v>0</v>
      </c>
      <c r="T135" s="815">
        <f t="shared" si="357"/>
        <v>0</v>
      </c>
    </row>
    <row r="136" spans="1:20" x14ac:dyDescent="0.2">
      <c r="A136" s="1247"/>
      <c r="B136" s="1248"/>
      <c r="C136" s="1248"/>
      <c r="D136" s="1248"/>
      <c r="E136" s="1248"/>
      <c r="F136" s="1248"/>
      <c r="G136" s="1248"/>
      <c r="H136" s="1248"/>
      <c r="I136" s="1248"/>
      <c r="J136" s="1248"/>
      <c r="K136" s="1248"/>
      <c r="L136" s="1248"/>
      <c r="M136" s="1248"/>
      <c r="N136" s="1248"/>
      <c r="O136" s="1248"/>
      <c r="P136" s="1248"/>
      <c r="Q136" s="1248"/>
      <c r="R136" s="1248"/>
      <c r="S136" s="1248"/>
      <c r="T136" s="1249"/>
    </row>
    <row r="137" spans="1:20" ht="24" x14ac:dyDescent="0.2">
      <c r="A137" s="897" t="s">
        <v>206</v>
      </c>
      <c r="B137" s="891"/>
      <c r="C137" s="891"/>
      <c r="D137" s="815">
        <f>SUM(D138:D141)</f>
        <v>0</v>
      </c>
      <c r="E137" s="815">
        <f t="shared" ref="E137:T137" si="358">SUM(E138:E141)</f>
        <v>0</v>
      </c>
      <c r="F137" s="815">
        <f t="shared" si="358"/>
        <v>0</v>
      </c>
      <c r="G137" s="815">
        <f t="shared" si="358"/>
        <v>0</v>
      </c>
      <c r="H137" s="815">
        <f t="shared" si="358"/>
        <v>0</v>
      </c>
      <c r="I137" s="815">
        <f t="shared" si="358"/>
        <v>0</v>
      </c>
      <c r="J137" s="815">
        <f t="shared" si="358"/>
        <v>0</v>
      </c>
      <c r="K137" s="815">
        <f t="shared" si="358"/>
        <v>0</v>
      </c>
      <c r="L137" s="815">
        <f t="shared" si="358"/>
        <v>0</v>
      </c>
      <c r="M137" s="815">
        <f t="shared" si="358"/>
        <v>0</v>
      </c>
      <c r="N137" s="815">
        <f t="shared" si="358"/>
        <v>0</v>
      </c>
      <c r="O137" s="815">
        <f t="shared" si="358"/>
        <v>0</v>
      </c>
      <c r="P137" s="815">
        <f t="shared" si="358"/>
        <v>0</v>
      </c>
      <c r="Q137" s="815">
        <f t="shared" si="358"/>
        <v>0</v>
      </c>
      <c r="R137" s="815">
        <f t="shared" si="358"/>
        <v>0</v>
      </c>
      <c r="S137" s="815">
        <f t="shared" si="358"/>
        <v>0</v>
      </c>
      <c r="T137" s="815">
        <f t="shared" si="358"/>
        <v>0</v>
      </c>
    </row>
    <row r="138" spans="1:20" x14ac:dyDescent="0.2">
      <c r="A138" s="892" t="s">
        <v>1159</v>
      </c>
      <c r="B138" s="891"/>
      <c r="C138" s="891"/>
      <c r="D138" s="893"/>
      <c r="E138" s="893"/>
      <c r="F138" s="893"/>
      <c r="G138" s="893"/>
      <c r="H138" s="893"/>
      <c r="I138" s="893"/>
      <c r="J138" s="893"/>
      <c r="K138" s="815">
        <f t="shared" ref="K138" si="359">SUM(E138:J138)</f>
        <v>0</v>
      </c>
      <c r="L138" s="882"/>
      <c r="M138" s="893"/>
      <c r="N138" s="893"/>
      <c r="O138" s="893"/>
      <c r="P138" s="893"/>
      <c r="Q138" s="893"/>
      <c r="R138" s="893"/>
      <c r="S138" s="893"/>
      <c r="T138" s="815">
        <f>SUM(M138:S138)</f>
        <v>0</v>
      </c>
    </row>
    <row r="139" spans="1:20" x14ac:dyDescent="0.2">
      <c r="A139" s="892" t="s">
        <v>863</v>
      </c>
      <c r="B139" s="891"/>
      <c r="C139" s="891"/>
      <c r="D139" s="882"/>
      <c r="E139" s="882"/>
      <c r="F139" s="882"/>
      <c r="G139" s="882"/>
      <c r="H139" s="882"/>
      <c r="I139" s="882"/>
      <c r="J139" s="882"/>
      <c r="K139" s="882"/>
      <c r="L139" s="893"/>
      <c r="M139" s="882"/>
      <c r="N139" s="882"/>
      <c r="O139" s="882"/>
      <c r="P139" s="882"/>
      <c r="Q139" s="882"/>
      <c r="R139" s="882"/>
      <c r="S139" s="882"/>
      <c r="T139" s="894"/>
    </row>
    <row r="140" spans="1:20" x14ac:dyDescent="0.2">
      <c r="A140" s="892" t="s">
        <v>1160</v>
      </c>
      <c r="B140" s="891"/>
      <c r="C140" s="891"/>
      <c r="D140" s="882"/>
      <c r="E140" s="882"/>
      <c r="F140" s="882"/>
      <c r="G140" s="882"/>
      <c r="H140" s="882"/>
      <c r="I140" s="882"/>
      <c r="J140" s="882"/>
      <c r="K140" s="882"/>
      <c r="L140" s="882"/>
      <c r="M140" s="882"/>
      <c r="N140" s="882"/>
      <c r="O140" s="882"/>
      <c r="P140" s="882"/>
      <c r="Q140" s="882"/>
      <c r="R140" s="882"/>
      <c r="S140" s="893"/>
      <c r="T140" s="815">
        <f t="shared" ref="T140" si="360">SUM(M140:S140)</f>
        <v>0</v>
      </c>
    </row>
    <row r="141" spans="1:20" x14ac:dyDescent="0.2">
      <c r="A141" s="897" t="s">
        <v>1161</v>
      </c>
      <c r="B141" s="891"/>
      <c r="C141" s="891"/>
      <c r="D141" s="815">
        <f t="shared" ref="D141:T141" si="361">SUMIFS(D401:D4326,$B$401:$B$4326,"Amounts receivable under reverse repurchase agreements",$C$401:$C$4326, "USD")</f>
        <v>0</v>
      </c>
      <c r="E141" s="815">
        <f t="shared" si="361"/>
        <v>0</v>
      </c>
      <c r="F141" s="815">
        <f t="shared" si="361"/>
        <v>0</v>
      </c>
      <c r="G141" s="815">
        <f t="shared" si="361"/>
        <v>0</v>
      </c>
      <c r="H141" s="815">
        <f t="shared" si="361"/>
        <v>0</v>
      </c>
      <c r="I141" s="815">
        <f t="shared" si="361"/>
        <v>0</v>
      </c>
      <c r="J141" s="815">
        <f t="shared" si="361"/>
        <v>0</v>
      </c>
      <c r="K141" s="815">
        <f t="shared" si="361"/>
        <v>0</v>
      </c>
      <c r="L141" s="815">
        <f t="shared" si="361"/>
        <v>0</v>
      </c>
      <c r="M141" s="815">
        <f t="shared" si="361"/>
        <v>0</v>
      </c>
      <c r="N141" s="815">
        <f t="shared" si="361"/>
        <v>0</v>
      </c>
      <c r="O141" s="815">
        <f t="shared" si="361"/>
        <v>0</v>
      </c>
      <c r="P141" s="815">
        <f t="shared" si="361"/>
        <v>0</v>
      </c>
      <c r="Q141" s="815">
        <f t="shared" si="361"/>
        <v>0</v>
      </c>
      <c r="R141" s="815">
        <f t="shared" si="361"/>
        <v>0</v>
      </c>
      <c r="S141" s="815">
        <f t="shared" si="361"/>
        <v>0</v>
      </c>
      <c r="T141" s="815">
        <f t="shared" si="361"/>
        <v>0</v>
      </c>
    </row>
    <row r="142" spans="1:20" x14ac:dyDescent="0.2">
      <c r="A142" s="1247"/>
      <c r="B142" s="1248"/>
      <c r="C142" s="1248"/>
      <c r="D142" s="1248"/>
      <c r="E142" s="1248"/>
      <c r="F142" s="1248"/>
      <c r="G142" s="1248"/>
      <c r="H142" s="1248"/>
      <c r="I142" s="1248"/>
      <c r="J142" s="1248"/>
      <c r="K142" s="1248"/>
      <c r="L142" s="1248"/>
      <c r="M142" s="1248"/>
      <c r="N142" s="1248"/>
      <c r="O142" s="1248"/>
      <c r="P142" s="1248"/>
      <c r="Q142" s="1248"/>
      <c r="R142" s="1248"/>
      <c r="S142" s="1248"/>
      <c r="T142" s="1249"/>
    </row>
    <row r="143" spans="1:20" x14ac:dyDescent="0.2">
      <c r="A143" s="897" t="s">
        <v>219</v>
      </c>
      <c r="B143" s="891"/>
      <c r="C143" s="891"/>
      <c r="D143" s="815">
        <f>SUM(D144:D147)</f>
        <v>0</v>
      </c>
      <c r="E143" s="815">
        <f t="shared" ref="E143:T143" si="362">SUM(E144:E147)</f>
        <v>0</v>
      </c>
      <c r="F143" s="815">
        <f t="shared" si="362"/>
        <v>0</v>
      </c>
      <c r="G143" s="815">
        <f t="shared" si="362"/>
        <v>0</v>
      </c>
      <c r="H143" s="815">
        <f t="shared" si="362"/>
        <v>0</v>
      </c>
      <c r="I143" s="815">
        <f t="shared" si="362"/>
        <v>0</v>
      </c>
      <c r="J143" s="815">
        <f t="shared" si="362"/>
        <v>0</v>
      </c>
      <c r="K143" s="815">
        <f t="shared" si="362"/>
        <v>0</v>
      </c>
      <c r="L143" s="815">
        <f t="shared" si="362"/>
        <v>0</v>
      </c>
      <c r="M143" s="815">
        <f t="shared" si="362"/>
        <v>0</v>
      </c>
      <c r="N143" s="815">
        <f t="shared" si="362"/>
        <v>0</v>
      </c>
      <c r="O143" s="815">
        <f t="shared" si="362"/>
        <v>0</v>
      </c>
      <c r="P143" s="815">
        <f t="shared" si="362"/>
        <v>0</v>
      </c>
      <c r="Q143" s="815">
        <f t="shared" si="362"/>
        <v>0</v>
      </c>
      <c r="R143" s="815">
        <f t="shared" si="362"/>
        <v>0</v>
      </c>
      <c r="S143" s="815">
        <f t="shared" si="362"/>
        <v>0</v>
      </c>
      <c r="T143" s="815">
        <f t="shared" si="362"/>
        <v>0</v>
      </c>
    </row>
    <row r="144" spans="1:20" x14ac:dyDescent="0.2">
      <c r="A144" s="892" t="s">
        <v>1159</v>
      </c>
      <c r="B144" s="891"/>
      <c r="C144" s="891"/>
      <c r="D144" s="893"/>
      <c r="E144" s="893"/>
      <c r="F144" s="893"/>
      <c r="G144" s="893"/>
      <c r="H144" s="893"/>
      <c r="I144" s="893"/>
      <c r="J144" s="893"/>
      <c r="K144" s="815">
        <f t="shared" ref="K144" si="363">SUM(E144:J144)</f>
        <v>0</v>
      </c>
      <c r="L144" s="882"/>
      <c r="M144" s="893"/>
      <c r="N144" s="893"/>
      <c r="O144" s="893"/>
      <c r="P144" s="893"/>
      <c r="Q144" s="893"/>
      <c r="R144" s="893"/>
      <c r="S144" s="893"/>
      <c r="T144" s="815">
        <f>SUM(M144:S144)</f>
        <v>0</v>
      </c>
    </row>
    <row r="145" spans="1:20" x14ac:dyDescent="0.2">
      <c r="A145" s="892" t="s">
        <v>863</v>
      </c>
      <c r="B145" s="891"/>
      <c r="C145" s="891"/>
      <c r="D145" s="882"/>
      <c r="E145" s="882"/>
      <c r="F145" s="882"/>
      <c r="G145" s="882"/>
      <c r="H145" s="882"/>
      <c r="I145" s="882"/>
      <c r="J145" s="882"/>
      <c r="K145" s="882"/>
      <c r="L145" s="893"/>
      <c r="M145" s="882"/>
      <c r="N145" s="882"/>
      <c r="O145" s="882"/>
      <c r="P145" s="882"/>
      <c r="Q145" s="882"/>
      <c r="R145" s="882"/>
      <c r="S145" s="882"/>
      <c r="T145" s="894"/>
    </row>
    <row r="146" spans="1:20" x14ac:dyDescent="0.2">
      <c r="A146" s="892" t="s">
        <v>1160</v>
      </c>
      <c r="B146" s="891"/>
      <c r="C146" s="891"/>
      <c r="D146" s="882"/>
      <c r="E146" s="882"/>
      <c r="F146" s="882"/>
      <c r="G146" s="882"/>
      <c r="H146" s="882"/>
      <c r="I146" s="882"/>
      <c r="J146" s="882"/>
      <c r="K146" s="882"/>
      <c r="L146" s="882"/>
      <c r="M146" s="882"/>
      <c r="N146" s="882"/>
      <c r="O146" s="882"/>
      <c r="P146" s="882"/>
      <c r="Q146" s="882"/>
      <c r="R146" s="882"/>
      <c r="S146" s="893"/>
      <c r="T146" s="815">
        <f t="shared" ref="T146" si="364">SUM(M146:S146)</f>
        <v>0</v>
      </c>
    </row>
    <row r="147" spans="1:20" x14ac:dyDescent="0.2">
      <c r="A147" s="897" t="s">
        <v>1161</v>
      </c>
      <c r="B147" s="891"/>
      <c r="C147" s="891"/>
      <c r="D147" s="815">
        <f t="shared" ref="D147:T147" si="365">SUMIFS(D401:D4326,$B$401:$B$4326,"Positive fair values for financial derivatives",$C$401:$C$4326, "USD")</f>
        <v>0</v>
      </c>
      <c r="E147" s="815">
        <f t="shared" si="365"/>
        <v>0</v>
      </c>
      <c r="F147" s="815">
        <f t="shared" si="365"/>
        <v>0</v>
      </c>
      <c r="G147" s="815">
        <f t="shared" si="365"/>
        <v>0</v>
      </c>
      <c r="H147" s="815">
        <f t="shared" si="365"/>
        <v>0</v>
      </c>
      <c r="I147" s="815">
        <f t="shared" si="365"/>
        <v>0</v>
      </c>
      <c r="J147" s="815">
        <f t="shared" si="365"/>
        <v>0</v>
      </c>
      <c r="K147" s="815">
        <f t="shared" si="365"/>
        <v>0</v>
      </c>
      <c r="L147" s="815">
        <f t="shared" si="365"/>
        <v>0</v>
      </c>
      <c r="M147" s="815">
        <f t="shared" si="365"/>
        <v>0</v>
      </c>
      <c r="N147" s="815">
        <f t="shared" si="365"/>
        <v>0</v>
      </c>
      <c r="O147" s="815">
        <f t="shared" si="365"/>
        <v>0</v>
      </c>
      <c r="P147" s="815">
        <f t="shared" si="365"/>
        <v>0</v>
      </c>
      <c r="Q147" s="815">
        <f t="shared" si="365"/>
        <v>0</v>
      </c>
      <c r="R147" s="815">
        <f t="shared" si="365"/>
        <v>0</v>
      </c>
      <c r="S147" s="815">
        <f t="shared" si="365"/>
        <v>0</v>
      </c>
      <c r="T147" s="815">
        <f t="shared" si="365"/>
        <v>0</v>
      </c>
    </row>
    <row r="148" spans="1:20" x14ac:dyDescent="0.2">
      <c r="A148" s="1247"/>
      <c r="B148" s="1248"/>
      <c r="C148" s="1248"/>
      <c r="D148" s="1248"/>
      <c r="E148" s="1248"/>
      <c r="F148" s="1248"/>
      <c r="G148" s="1248"/>
      <c r="H148" s="1248"/>
      <c r="I148" s="1248"/>
      <c r="J148" s="1248"/>
      <c r="K148" s="1248"/>
      <c r="L148" s="1248"/>
      <c r="M148" s="1248"/>
      <c r="N148" s="1248"/>
      <c r="O148" s="1248"/>
      <c r="P148" s="1248"/>
      <c r="Q148" s="1248"/>
      <c r="R148" s="1248"/>
      <c r="S148" s="1248"/>
      <c r="T148" s="1249"/>
    </row>
    <row r="149" spans="1:20" x14ac:dyDescent="0.2">
      <c r="A149" s="897" t="s">
        <v>252</v>
      </c>
      <c r="B149" s="891"/>
      <c r="C149" s="891"/>
      <c r="D149" s="815">
        <f>SUM(D150:D153)</f>
        <v>0</v>
      </c>
      <c r="E149" s="815">
        <f t="shared" ref="E149:T149" si="366">SUM(E150:E153)</f>
        <v>0</v>
      </c>
      <c r="F149" s="815">
        <f t="shared" si="366"/>
        <v>0</v>
      </c>
      <c r="G149" s="815">
        <f t="shared" si="366"/>
        <v>0</v>
      </c>
      <c r="H149" s="815">
        <f t="shared" si="366"/>
        <v>0</v>
      </c>
      <c r="I149" s="815">
        <f t="shared" si="366"/>
        <v>0</v>
      </c>
      <c r="J149" s="815">
        <f t="shared" si="366"/>
        <v>0</v>
      </c>
      <c r="K149" s="815">
        <f t="shared" si="366"/>
        <v>0</v>
      </c>
      <c r="L149" s="815">
        <f t="shared" si="366"/>
        <v>0</v>
      </c>
      <c r="M149" s="815">
        <f t="shared" si="366"/>
        <v>0</v>
      </c>
      <c r="N149" s="815">
        <f t="shared" si="366"/>
        <v>0</v>
      </c>
      <c r="O149" s="815">
        <f t="shared" si="366"/>
        <v>0</v>
      </c>
      <c r="P149" s="815">
        <f t="shared" si="366"/>
        <v>0</v>
      </c>
      <c r="Q149" s="815">
        <f t="shared" si="366"/>
        <v>0</v>
      </c>
      <c r="R149" s="815">
        <f t="shared" si="366"/>
        <v>0</v>
      </c>
      <c r="S149" s="815">
        <f t="shared" si="366"/>
        <v>0</v>
      </c>
      <c r="T149" s="815">
        <f t="shared" si="366"/>
        <v>0</v>
      </c>
    </row>
    <row r="150" spans="1:20" x14ac:dyDescent="0.2">
      <c r="A150" s="892" t="s">
        <v>1159</v>
      </c>
      <c r="B150" s="891"/>
      <c r="C150" s="891"/>
      <c r="D150" s="893"/>
      <c r="E150" s="893"/>
      <c r="F150" s="893"/>
      <c r="G150" s="893"/>
      <c r="H150" s="893"/>
      <c r="I150" s="893"/>
      <c r="J150" s="893"/>
      <c r="K150" s="815">
        <f t="shared" ref="K150" si="367">SUM(E150:J150)</f>
        <v>0</v>
      </c>
      <c r="L150" s="882"/>
      <c r="M150" s="893"/>
      <c r="N150" s="893"/>
      <c r="O150" s="893"/>
      <c r="P150" s="893"/>
      <c r="Q150" s="893"/>
      <c r="R150" s="893"/>
      <c r="S150" s="893"/>
      <c r="T150" s="815">
        <f>SUM(M150:S150)</f>
        <v>0</v>
      </c>
    </row>
    <row r="151" spans="1:20" x14ac:dyDescent="0.2">
      <c r="A151" s="892" t="s">
        <v>863</v>
      </c>
      <c r="B151" s="891"/>
      <c r="C151" s="891"/>
      <c r="D151" s="882"/>
      <c r="E151" s="882"/>
      <c r="F151" s="882"/>
      <c r="G151" s="882"/>
      <c r="H151" s="882"/>
      <c r="I151" s="882"/>
      <c r="J151" s="882"/>
      <c r="K151" s="882"/>
      <c r="L151" s="893"/>
      <c r="M151" s="882"/>
      <c r="N151" s="882"/>
      <c r="O151" s="882"/>
      <c r="P151" s="882"/>
      <c r="Q151" s="882"/>
      <c r="R151" s="882"/>
      <c r="S151" s="882"/>
      <c r="T151" s="894"/>
    </row>
    <row r="152" spans="1:20" x14ac:dyDescent="0.2">
      <c r="A152" s="892" t="s">
        <v>1160</v>
      </c>
      <c r="B152" s="891"/>
      <c r="C152" s="891"/>
      <c r="D152" s="882"/>
      <c r="E152" s="882"/>
      <c r="F152" s="882"/>
      <c r="G152" s="882"/>
      <c r="H152" s="882"/>
      <c r="I152" s="882"/>
      <c r="J152" s="882"/>
      <c r="K152" s="882"/>
      <c r="L152" s="882"/>
      <c r="M152" s="882"/>
      <c r="N152" s="882"/>
      <c r="O152" s="882"/>
      <c r="P152" s="882"/>
      <c r="Q152" s="882"/>
      <c r="R152" s="882"/>
      <c r="S152" s="893"/>
      <c r="T152" s="815">
        <f t="shared" ref="T152" si="368">SUM(M152:S152)</f>
        <v>0</v>
      </c>
    </row>
    <row r="153" spans="1:20" x14ac:dyDescent="0.2">
      <c r="A153" s="897" t="s">
        <v>1161</v>
      </c>
      <c r="B153" s="891"/>
      <c r="C153" s="891"/>
      <c r="D153" s="815">
        <f t="shared" ref="D153:T153" si="369">SUMIFS(D401:D4326,$B$401:$B$4326,"Loans and advances",$C$401:$C$4326, "USD")</f>
        <v>0</v>
      </c>
      <c r="E153" s="815">
        <f t="shared" si="369"/>
        <v>0</v>
      </c>
      <c r="F153" s="815">
        <f t="shared" si="369"/>
        <v>0</v>
      </c>
      <c r="G153" s="815">
        <f t="shared" si="369"/>
        <v>0</v>
      </c>
      <c r="H153" s="815">
        <f t="shared" si="369"/>
        <v>0</v>
      </c>
      <c r="I153" s="815">
        <f t="shared" si="369"/>
        <v>0</v>
      </c>
      <c r="J153" s="815">
        <f t="shared" si="369"/>
        <v>0</v>
      </c>
      <c r="K153" s="815">
        <f t="shared" si="369"/>
        <v>0</v>
      </c>
      <c r="L153" s="815">
        <f t="shared" si="369"/>
        <v>0</v>
      </c>
      <c r="M153" s="815">
        <f t="shared" si="369"/>
        <v>0</v>
      </c>
      <c r="N153" s="815">
        <f t="shared" si="369"/>
        <v>0</v>
      </c>
      <c r="O153" s="815">
        <f t="shared" si="369"/>
        <v>0</v>
      </c>
      <c r="P153" s="815">
        <f t="shared" si="369"/>
        <v>0</v>
      </c>
      <c r="Q153" s="815">
        <f t="shared" si="369"/>
        <v>0</v>
      </c>
      <c r="R153" s="815">
        <f t="shared" si="369"/>
        <v>0</v>
      </c>
      <c r="S153" s="815">
        <f t="shared" si="369"/>
        <v>0</v>
      </c>
      <c r="T153" s="815">
        <f t="shared" si="369"/>
        <v>0</v>
      </c>
    </row>
    <row r="154" spans="1:20" x14ac:dyDescent="0.2">
      <c r="A154" s="1247"/>
      <c r="B154" s="1248"/>
      <c r="C154" s="1248"/>
      <c r="D154" s="1248"/>
      <c r="E154" s="1248"/>
      <c r="F154" s="1248"/>
      <c r="G154" s="1248"/>
      <c r="H154" s="1248"/>
      <c r="I154" s="1248"/>
      <c r="J154" s="1248"/>
      <c r="K154" s="1248"/>
      <c r="L154" s="1248"/>
      <c r="M154" s="1248"/>
      <c r="N154" s="1248"/>
      <c r="O154" s="1248"/>
      <c r="P154" s="1248"/>
      <c r="Q154" s="1248"/>
      <c r="R154" s="1248"/>
      <c r="S154" s="1248"/>
      <c r="T154" s="1249"/>
    </row>
    <row r="155" spans="1:20" x14ac:dyDescent="0.2">
      <c r="A155" s="897" t="s">
        <v>257</v>
      </c>
      <c r="B155" s="891"/>
      <c r="C155" s="891"/>
      <c r="D155" s="815">
        <f>SUM(D156:D159)</f>
        <v>0</v>
      </c>
      <c r="E155" s="815">
        <f t="shared" ref="E155:T155" si="370">SUM(E156:E159)</f>
        <v>0</v>
      </c>
      <c r="F155" s="815">
        <f t="shared" si="370"/>
        <v>0</v>
      </c>
      <c r="G155" s="815">
        <f t="shared" si="370"/>
        <v>0</v>
      </c>
      <c r="H155" s="815">
        <f t="shared" si="370"/>
        <v>0</v>
      </c>
      <c r="I155" s="815">
        <f t="shared" si="370"/>
        <v>0</v>
      </c>
      <c r="J155" s="815">
        <f t="shared" si="370"/>
        <v>0</v>
      </c>
      <c r="K155" s="815">
        <f t="shared" si="370"/>
        <v>0</v>
      </c>
      <c r="L155" s="815">
        <f t="shared" si="370"/>
        <v>0</v>
      </c>
      <c r="M155" s="815">
        <f t="shared" si="370"/>
        <v>0</v>
      </c>
      <c r="N155" s="815">
        <f t="shared" si="370"/>
        <v>0</v>
      </c>
      <c r="O155" s="815">
        <f t="shared" si="370"/>
        <v>0</v>
      </c>
      <c r="P155" s="815">
        <f t="shared" si="370"/>
        <v>0</v>
      </c>
      <c r="Q155" s="815">
        <f t="shared" si="370"/>
        <v>0</v>
      </c>
      <c r="R155" s="815">
        <f t="shared" si="370"/>
        <v>0</v>
      </c>
      <c r="S155" s="815">
        <f t="shared" si="370"/>
        <v>0</v>
      </c>
      <c r="T155" s="815">
        <f t="shared" si="370"/>
        <v>0</v>
      </c>
    </row>
    <row r="156" spans="1:20" x14ac:dyDescent="0.2">
      <c r="A156" s="892" t="s">
        <v>1159</v>
      </c>
      <c r="B156" s="891"/>
      <c r="C156" s="891"/>
      <c r="D156" s="893"/>
      <c r="E156" s="893"/>
      <c r="F156" s="893"/>
      <c r="G156" s="893"/>
      <c r="H156" s="893"/>
      <c r="I156" s="893"/>
      <c r="J156" s="893"/>
      <c r="K156" s="815">
        <f t="shared" ref="K156" si="371">SUM(E156:J156)</f>
        <v>0</v>
      </c>
      <c r="L156" s="882"/>
      <c r="M156" s="893"/>
      <c r="N156" s="893"/>
      <c r="O156" s="893"/>
      <c r="P156" s="893"/>
      <c r="Q156" s="893"/>
      <c r="R156" s="893"/>
      <c r="S156" s="893"/>
      <c r="T156" s="815">
        <f>SUM(M156:S156)</f>
        <v>0</v>
      </c>
    </row>
    <row r="157" spans="1:20" x14ac:dyDescent="0.2">
      <c r="A157" s="892" t="s">
        <v>863</v>
      </c>
      <c r="B157" s="891"/>
      <c r="C157" s="891"/>
      <c r="D157" s="882"/>
      <c r="E157" s="882"/>
      <c r="F157" s="882"/>
      <c r="G157" s="882"/>
      <c r="H157" s="882"/>
      <c r="I157" s="882"/>
      <c r="J157" s="882"/>
      <c r="K157" s="882"/>
      <c r="L157" s="893"/>
      <c r="M157" s="882"/>
      <c r="N157" s="882"/>
      <c r="O157" s="882"/>
      <c r="P157" s="882"/>
      <c r="Q157" s="882"/>
      <c r="R157" s="882"/>
      <c r="S157" s="882"/>
      <c r="T157" s="894"/>
    </row>
    <row r="158" spans="1:20" x14ac:dyDescent="0.2">
      <c r="A158" s="892" t="s">
        <v>1160</v>
      </c>
      <c r="B158" s="891"/>
      <c r="C158" s="891"/>
      <c r="D158" s="882"/>
      <c r="E158" s="882"/>
      <c r="F158" s="882"/>
      <c r="G158" s="882"/>
      <c r="H158" s="882"/>
      <c r="I158" s="882"/>
      <c r="J158" s="882"/>
      <c r="K158" s="882"/>
      <c r="L158" s="882"/>
      <c r="M158" s="882"/>
      <c r="N158" s="882"/>
      <c r="O158" s="882"/>
      <c r="P158" s="882"/>
      <c r="Q158" s="882"/>
      <c r="R158" s="882"/>
      <c r="S158" s="893"/>
      <c r="T158" s="815">
        <f t="shared" ref="T158" si="372">SUM(M158:S158)</f>
        <v>0</v>
      </c>
    </row>
    <row r="159" spans="1:20" x14ac:dyDescent="0.2">
      <c r="A159" s="897" t="s">
        <v>1161</v>
      </c>
      <c r="B159" s="891"/>
      <c r="C159" s="891"/>
      <c r="D159" s="815">
        <f t="shared" ref="D159:T159" si="373">SUMIFS(D401:D4326,$B$401:$B$4326,"Bills discounted or purchased",$C$401:$C$4326, "USD")</f>
        <v>0</v>
      </c>
      <c r="E159" s="815">
        <f t="shared" si="373"/>
        <v>0</v>
      </c>
      <c r="F159" s="815">
        <f t="shared" si="373"/>
        <v>0</v>
      </c>
      <c r="G159" s="815">
        <f t="shared" si="373"/>
        <v>0</v>
      </c>
      <c r="H159" s="815">
        <f t="shared" si="373"/>
        <v>0</v>
      </c>
      <c r="I159" s="815">
        <f t="shared" si="373"/>
        <v>0</v>
      </c>
      <c r="J159" s="815">
        <f t="shared" si="373"/>
        <v>0</v>
      </c>
      <c r="K159" s="815">
        <f t="shared" si="373"/>
        <v>0</v>
      </c>
      <c r="L159" s="815">
        <f t="shared" si="373"/>
        <v>0</v>
      </c>
      <c r="M159" s="815">
        <f t="shared" si="373"/>
        <v>0</v>
      </c>
      <c r="N159" s="815">
        <f t="shared" si="373"/>
        <v>0</v>
      </c>
      <c r="O159" s="815">
        <f t="shared" si="373"/>
        <v>0</v>
      </c>
      <c r="P159" s="815">
        <f t="shared" si="373"/>
        <v>0</v>
      </c>
      <c r="Q159" s="815">
        <f t="shared" si="373"/>
        <v>0</v>
      </c>
      <c r="R159" s="815">
        <f t="shared" si="373"/>
        <v>0</v>
      </c>
      <c r="S159" s="815">
        <f t="shared" si="373"/>
        <v>0</v>
      </c>
      <c r="T159" s="815">
        <f t="shared" si="373"/>
        <v>0</v>
      </c>
    </row>
    <row r="160" spans="1:20" x14ac:dyDescent="0.2">
      <c r="A160" s="1247"/>
      <c r="B160" s="1248"/>
      <c r="C160" s="1248"/>
      <c r="D160" s="1248"/>
      <c r="E160" s="1248"/>
      <c r="F160" s="1248"/>
      <c r="G160" s="1248"/>
      <c r="H160" s="1248"/>
      <c r="I160" s="1248"/>
      <c r="J160" s="1248"/>
      <c r="K160" s="1248"/>
      <c r="L160" s="1248"/>
      <c r="M160" s="1248"/>
      <c r="N160" s="1248"/>
      <c r="O160" s="1248"/>
      <c r="P160" s="1248"/>
      <c r="Q160" s="1248"/>
      <c r="R160" s="1248"/>
      <c r="S160" s="1248"/>
      <c r="T160" s="1249"/>
    </row>
    <row r="161" spans="1:20" x14ac:dyDescent="0.2">
      <c r="A161" s="897" t="s">
        <v>215</v>
      </c>
      <c r="B161" s="891"/>
      <c r="C161" s="891"/>
      <c r="D161" s="815">
        <f>SUM(D162:D165)</f>
        <v>0</v>
      </c>
      <c r="E161" s="815">
        <f t="shared" ref="E161:T161" si="374">SUM(E162:E165)</f>
        <v>0</v>
      </c>
      <c r="F161" s="815">
        <f t="shared" si="374"/>
        <v>0</v>
      </c>
      <c r="G161" s="815">
        <f t="shared" si="374"/>
        <v>0</v>
      </c>
      <c r="H161" s="815">
        <f t="shared" si="374"/>
        <v>0</v>
      </c>
      <c r="I161" s="815">
        <f t="shared" si="374"/>
        <v>0</v>
      </c>
      <c r="J161" s="815">
        <f t="shared" si="374"/>
        <v>0</v>
      </c>
      <c r="K161" s="815">
        <f t="shared" si="374"/>
        <v>0</v>
      </c>
      <c r="L161" s="815">
        <f t="shared" si="374"/>
        <v>0</v>
      </c>
      <c r="M161" s="815">
        <f t="shared" si="374"/>
        <v>0</v>
      </c>
      <c r="N161" s="815">
        <f t="shared" si="374"/>
        <v>0</v>
      </c>
      <c r="O161" s="815">
        <f t="shared" si="374"/>
        <v>0</v>
      </c>
      <c r="P161" s="815">
        <f t="shared" si="374"/>
        <v>0</v>
      </c>
      <c r="Q161" s="815">
        <f t="shared" si="374"/>
        <v>0</v>
      </c>
      <c r="R161" s="815">
        <f t="shared" si="374"/>
        <v>0</v>
      </c>
      <c r="S161" s="815">
        <f t="shared" si="374"/>
        <v>0</v>
      </c>
      <c r="T161" s="815">
        <f t="shared" si="374"/>
        <v>0</v>
      </c>
    </row>
    <row r="162" spans="1:20" x14ac:dyDescent="0.2">
      <c r="A162" s="892" t="s">
        <v>1159</v>
      </c>
      <c r="B162" s="891"/>
      <c r="C162" s="891"/>
      <c r="D162" s="893"/>
      <c r="E162" s="893"/>
      <c r="F162" s="893"/>
      <c r="G162" s="893"/>
      <c r="H162" s="893"/>
      <c r="I162" s="893"/>
      <c r="J162" s="893"/>
      <c r="K162" s="815">
        <f t="shared" ref="K162" si="375">SUM(E162:J162)</f>
        <v>0</v>
      </c>
      <c r="L162" s="882"/>
      <c r="M162" s="893"/>
      <c r="N162" s="893"/>
      <c r="O162" s="893"/>
      <c r="P162" s="893"/>
      <c r="Q162" s="893"/>
      <c r="R162" s="893"/>
      <c r="S162" s="893"/>
      <c r="T162" s="815">
        <f>SUM(M162:S162)</f>
        <v>0</v>
      </c>
    </row>
    <row r="163" spans="1:20" x14ac:dyDescent="0.2">
      <c r="A163" s="892" t="s">
        <v>863</v>
      </c>
      <c r="B163" s="891"/>
      <c r="C163" s="891"/>
      <c r="D163" s="882"/>
      <c r="E163" s="882"/>
      <c r="F163" s="882"/>
      <c r="G163" s="882"/>
      <c r="H163" s="882"/>
      <c r="I163" s="882"/>
      <c r="J163" s="882"/>
      <c r="K163" s="882"/>
      <c r="L163" s="893"/>
      <c r="M163" s="882"/>
      <c r="N163" s="882"/>
      <c r="O163" s="882"/>
      <c r="P163" s="882"/>
      <c r="Q163" s="882"/>
      <c r="R163" s="882"/>
      <c r="S163" s="882"/>
      <c r="T163" s="894"/>
    </row>
    <row r="164" spans="1:20" x14ac:dyDescent="0.2">
      <c r="A164" s="892" t="s">
        <v>1160</v>
      </c>
      <c r="B164" s="891"/>
      <c r="C164" s="891"/>
      <c r="D164" s="882"/>
      <c r="E164" s="882"/>
      <c r="F164" s="882"/>
      <c r="G164" s="882"/>
      <c r="H164" s="882"/>
      <c r="I164" s="882"/>
      <c r="J164" s="882"/>
      <c r="K164" s="882"/>
      <c r="L164" s="882"/>
      <c r="M164" s="882"/>
      <c r="N164" s="882"/>
      <c r="O164" s="882"/>
      <c r="P164" s="882"/>
      <c r="Q164" s="882"/>
      <c r="R164" s="882"/>
      <c r="S164" s="893"/>
      <c r="T164" s="815">
        <f t="shared" ref="T164" si="376">SUM(M164:S164)</f>
        <v>0</v>
      </c>
    </row>
    <row r="165" spans="1:20" x14ac:dyDescent="0.2">
      <c r="A165" s="897" t="s">
        <v>1161</v>
      </c>
      <c r="B165" s="891"/>
      <c r="C165" s="891"/>
      <c r="D165" s="815">
        <f t="shared" ref="D165:T165" si="377">SUMIFS(D401:D4326,$B$401:$B$4326,"Debt Securities",$C$401:$C$4326, "USD")</f>
        <v>0</v>
      </c>
      <c r="E165" s="815">
        <f t="shared" si="377"/>
        <v>0</v>
      </c>
      <c r="F165" s="815">
        <f t="shared" si="377"/>
        <v>0</v>
      </c>
      <c r="G165" s="815">
        <f t="shared" si="377"/>
        <v>0</v>
      </c>
      <c r="H165" s="815">
        <f t="shared" si="377"/>
        <v>0</v>
      </c>
      <c r="I165" s="815">
        <f t="shared" si="377"/>
        <v>0</v>
      </c>
      <c r="J165" s="815">
        <f t="shared" si="377"/>
        <v>0</v>
      </c>
      <c r="K165" s="815">
        <f t="shared" si="377"/>
        <v>0</v>
      </c>
      <c r="L165" s="815">
        <f t="shared" si="377"/>
        <v>0</v>
      </c>
      <c r="M165" s="815">
        <f t="shared" si="377"/>
        <v>0</v>
      </c>
      <c r="N165" s="815">
        <f t="shared" si="377"/>
        <v>0</v>
      </c>
      <c r="O165" s="815">
        <f t="shared" si="377"/>
        <v>0</v>
      </c>
      <c r="P165" s="815">
        <f t="shared" si="377"/>
        <v>0</v>
      </c>
      <c r="Q165" s="815">
        <f t="shared" si="377"/>
        <v>0</v>
      </c>
      <c r="R165" s="815">
        <f t="shared" si="377"/>
        <v>0</v>
      </c>
      <c r="S165" s="815">
        <f t="shared" si="377"/>
        <v>0</v>
      </c>
      <c r="T165" s="815">
        <f t="shared" si="377"/>
        <v>0</v>
      </c>
    </row>
    <row r="166" spans="1:20" x14ac:dyDescent="0.2">
      <c r="A166" s="1247"/>
      <c r="B166" s="1248"/>
      <c r="C166" s="1248"/>
      <c r="D166" s="1248"/>
      <c r="E166" s="1248"/>
      <c r="F166" s="1248"/>
      <c r="G166" s="1248"/>
      <c r="H166" s="1248"/>
      <c r="I166" s="1248"/>
      <c r="J166" s="1248"/>
      <c r="K166" s="1248"/>
      <c r="L166" s="1248"/>
      <c r="M166" s="1248"/>
      <c r="N166" s="1248"/>
      <c r="O166" s="1248"/>
      <c r="P166" s="1248"/>
      <c r="Q166" s="1248"/>
      <c r="R166" s="1248"/>
      <c r="S166" s="1248"/>
      <c r="T166" s="1249"/>
    </row>
    <row r="167" spans="1:20" x14ac:dyDescent="0.2">
      <c r="A167" s="897" t="s">
        <v>853</v>
      </c>
      <c r="B167" s="891"/>
      <c r="C167" s="891"/>
      <c r="D167" s="815">
        <f>SUM(D168:D171)</f>
        <v>0</v>
      </c>
      <c r="E167" s="815">
        <f t="shared" ref="E167:T167" si="378">SUM(E168:E171)</f>
        <v>0</v>
      </c>
      <c r="F167" s="815">
        <f t="shared" si="378"/>
        <v>0</v>
      </c>
      <c r="G167" s="815">
        <f t="shared" si="378"/>
        <v>0</v>
      </c>
      <c r="H167" s="815">
        <f t="shared" si="378"/>
        <v>0</v>
      </c>
      <c r="I167" s="815">
        <f t="shared" si="378"/>
        <v>0</v>
      </c>
      <c r="J167" s="815">
        <f t="shared" si="378"/>
        <v>0</v>
      </c>
      <c r="K167" s="815">
        <f t="shared" si="378"/>
        <v>0</v>
      </c>
      <c r="L167" s="815">
        <f t="shared" si="378"/>
        <v>0</v>
      </c>
      <c r="M167" s="815">
        <f t="shared" si="378"/>
        <v>0</v>
      </c>
      <c r="N167" s="815">
        <f t="shared" si="378"/>
        <v>0</v>
      </c>
      <c r="O167" s="815">
        <f t="shared" si="378"/>
        <v>0</v>
      </c>
      <c r="P167" s="815">
        <f t="shared" si="378"/>
        <v>0</v>
      </c>
      <c r="Q167" s="815">
        <f t="shared" si="378"/>
        <v>0</v>
      </c>
      <c r="R167" s="815">
        <f t="shared" si="378"/>
        <v>0</v>
      </c>
      <c r="S167" s="815">
        <f t="shared" si="378"/>
        <v>0</v>
      </c>
      <c r="T167" s="815">
        <f t="shared" si="378"/>
        <v>0</v>
      </c>
    </row>
    <row r="168" spans="1:20" x14ac:dyDescent="0.2">
      <c r="A168" s="892" t="s">
        <v>1159</v>
      </c>
      <c r="B168" s="891"/>
      <c r="C168" s="891"/>
      <c r="D168" s="893"/>
      <c r="E168" s="893"/>
      <c r="F168" s="893"/>
      <c r="G168" s="893"/>
      <c r="H168" s="893"/>
      <c r="I168" s="893"/>
      <c r="J168" s="893"/>
      <c r="K168" s="815">
        <f t="shared" ref="K168" si="379">SUM(E168:J168)</f>
        <v>0</v>
      </c>
      <c r="L168" s="882"/>
      <c r="M168" s="893"/>
      <c r="N168" s="893"/>
      <c r="O168" s="893"/>
      <c r="P168" s="893"/>
      <c r="Q168" s="893"/>
      <c r="R168" s="893"/>
      <c r="S168" s="893"/>
      <c r="T168" s="815">
        <f>SUM(M168:S168)</f>
        <v>0</v>
      </c>
    </row>
    <row r="169" spans="1:20" x14ac:dyDescent="0.2">
      <c r="A169" s="892" t="s">
        <v>863</v>
      </c>
      <c r="B169" s="891"/>
      <c r="C169" s="891"/>
      <c r="D169" s="882"/>
      <c r="E169" s="882"/>
      <c r="F169" s="882"/>
      <c r="G169" s="882"/>
      <c r="H169" s="882"/>
      <c r="I169" s="882"/>
      <c r="J169" s="882"/>
      <c r="K169" s="882"/>
      <c r="L169" s="893"/>
      <c r="M169" s="882"/>
      <c r="N169" s="882"/>
      <c r="O169" s="882"/>
      <c r="P169" s="882"/>
      <c r="Q169" s="882"/>
      <c r="R169" s="882"/>
      <c r="S169" s="882"/>
      <c r="T169" s="894"/>
    </row>
    <row r="170" spans="1:20" x14ac:dyDescent="0.2">
      <c r="A170" s="892" t="s">
        <v>1160</v>
      </c>
      <c r="B170" s="891"/>
      <c r="C170" s="891"/>
      <c r="D170" s="882"/>
      <c r="E170" s="882"/>
      <c r="F170" s="882"/>
      <c r="G170" s="882"/>
      <c r="H170" s="882"/>
      <c r="I170" s="882"/>
      <c r="J170" s="882"/>
      <c r="K170" s="882"/>
      <c r="L170" s="882"/>
      <c r="M170" s="882"/>
      <c r="N170" s="882"/>
      <c r="O170" s="882"/>
      <c r="P170" s="882"/>
      <c r="Q170" s="882"/>
      <c r="R170" s="882"/>
      <c r="S170" s="893"/>
      <c r="T170" s="815">
        <f t="shared" ref="T170" si="380">SUM(M170:S170)</f>
        <v>0</v>
      </c>
    </row>
    <row r="171" spans="1:20" x14ac:dyDescent="0.2">
      <c r="A171" s="897" t="s">
        <v>1161</v>
      </c>
      <c r="B171" s="891"/>
      <c r="C171" s="891"/>
      <c r="D171" s="815">
        <f>SUMIFS(D401:D4326,$B$401:$B$4326,"Negotiable Certificates of Deposits",$C$401:$C$4326, "USD")</f>
        <v>0</v>
      </c>
      <c r="E171" s="815">
        <f t="shared" ref="E171:T171" si="381">SUMIFS(E401:E4326,$B$401:$B$4326,"Negotiable Certificates of Deposits",$C$401:$C$4326, "USD")</f>
        <v>0</v>
      </c>
      <c r="F171" s="815">
        <f t="shared" si="381"/>
        <v>0</v>
      </c>
      <c r="G171" s="815">
        <f t="shared" si="381"/>
        <v>0</v>
      </c>
      <c r="H171" s="815">
        <f t="shared" si="381"/>
        <v>0</v>
      </c>
      <c r="I171" s="815">
        <f t="shared" si="381"/>
        <v>0</v>
      </c>
      <c r="J171" s="815">
        <f t="shared" si="381"/>
        <v>0</v>
      </c>
      <c r="K171" s="815">
        <f t="shared" si="381"/>
        <v>0</v>
      </c>
      <c r="L171" s="815">
        <f t="shared" si="381"/>
        <v>0</v>
      </c>
      <c r="M171" s="815">
        <f t="shared" si="381"/>
        <v>0</v>
      </c>
      <c r="N171" s="815">
        <f t="shared" si="381"/>
        <v>0</v>
      </c>
      <c r="O171" s="815">
        <f t="shared" si="381"/>
        <v>0</v>
      </c>
      <c r="P171" s="815">
        <f t="shared" si="381"/>
        <v>0</v>
      </c>
      <c r="Q171" s="815">
        <f t="shared" si="381"/>
        <v>0</v>
      </c>
      <c r="R171" s="815">
        <f t="shared" si="381"/>
        <v>0</v>
      </c>
      <c r="S171" s="815">
        <f t="shared" si="381"/>
        <v>0</v>
      </c>
      <c r="T171" s="815">
        <f t="shared" si="381"/>
        <v>0</v>
      </c>
    </row>
    <row r="172" spans="1:20" x14ac:dyDescent="0.2">
      <c r="A172" s="1247"/>
      <c r="B172" s="1248"/>
      <c r="C172" s="1248"/>
      <c r="D172" s="1248"/>
      <c r="E172" s="1248"/>
      <c r="F172" s="1248"/>
      <c r="G172" s="1248"/>
      <c r="H172" s="1248"/>
      <c r="I172" s="1248"/>
      <c r="J172" s="1248"/>
      <c r="K172" s="1248"/>
      <c r="L172" s="1248"/>
      <c r="M172" s="1248"/>
      <c r="N172" s="1248"/>
      <c r="O172" s="1248"/>
      <c r="P172" s="1248"/>
      <c r="Q172" s="1248"/>
      <c r="R172" s="1248"/>
      <c r="S172" s="1248"/>
      <c r="T172" s="1249"/>
    </row>
    <row r="173" spans="1:20" x14ac:dyDescent="0.2">
      <c r="A173" s="897" t="s">
        <v>255</v>
      </c>
      <c r="B173" s="891"/>
      <c r="C173" s="891"/>
      <c r="D173" s="815">
        <f>SUM(D174:D177)</f>
        <v>0</v>
      </c>
      <c r="E173" s="815">
        <f t="shared" ref="E173:T173" si="382">SUM(E174:E177)</f>
        <v>0</v>
      </c>
      <c r="F173" s="815">
        <f t="shared" si="382"/>
        <v>0</v>
      </c>
      <c r="G173" s="815">
        <f t="shared" si="382"/>
        <v>0</v>
      </c>
      <c r="H173" s="815">
        <f t="shared" si="382"/>
        <v>0</v>
      </c>
      <c r="I173" s="815">
        <f t="shared" si="382"/>
        <v>0</v>
      </c>
      <c r="J173" s="815">
        <f t="shared" si="382"/>
        <v>0</v>
      </c>
      <c r="K173" s="815">
        <f t="shared" si="382"/>
        <v>0</v>
      </c>
      <c r="L173" s="882"/>
      <c r="M173" s="815">
        <f t="shared" si="382"/>
        <v>0</v>
      </c>
      <c r="N173" s="815">
        <f t="shared" si="382"/>
        <v>0</v>
      </c>
      <c r="O173" s="815">
        <f t="shared" si="382"/>
        <v>0</v>
      </c>
      <c r="P173" s="815">
        <f t="shared" si="382"/>
        <v>0</v>
      </c>
      <c r="Q173" s="815">
        <f t="shared" si="382"/>
        <v>0</v>
      </c>
      <c r="R173" s="815">
        <f t="shared" si="382"/>
        <v>0</v>
      </c>
      <c r="S173" s="815">
        <f t="shared" si="382"/>
        <v>0</v>
      </c>
      <c r="T173" s="815">
        <f t="shared" si="382"/>
        <v>0</v>
      </c>
    </row>
    <row r="174" spans="1:20" x14ac:dyDescent="0.2">
      <c r="A174" s="892" t="s">
        <v>1159</v>
      </c>
      <c r="B174" s="891"/>
      <c r="C174" s="891"/>
      <c r="D174" s="893"/>
      <c r="E174" s="893"/>
      <c r="F174" s="893"/>
      <c r="G174" s="893"/>
      <c r="H174" s="893"/>
      <c r="I174" s="893"/>
      <c r="J174" s="893"/>
      <c r="K174" s="815">
        <f t="shared" ref="K174" si="383">SUM(E174:J174)</f>
        <v>0</v>
      </c>
      <c r="L174" s="882"/>
      <c r="M174" s="882"/>
      <c r="N174" s="882"/>
      <c r="O174" s="893"/>
      <c r="P174" s="882"/>
      <c r="Q174" s="882"/>
      <c r="R174" s="882"/>
      <c r="S174" s="893"/>
      <c r="T174" s="815">
        <f>SUM(M174:S174)</f>
        <v>0</v>
      </c>
    </row>
    <row r="175" spans="1:20" x14ac:dyDescent="0.2">
      <c r="A175" s="892" t="s">
        <v>863</v>
      </c>
      <c r="B175" s="891"/>
      <c r="C175" s="891"/>
      <c r="D175" s="882"/>
      <c r="E175" s="882"/>
      <c r="F175" s="882"/>
      <c r="G175" s="882"/>
      <c r="H175" s="882"/>
      <c r="I175" s="882"/>
      <c r="J175" s="882"/>
      <c r="K175" s="882"/>
      <c r="L175" s="882"/>
      <c r="M175" s="882"/>
      <c r="N175" s="882"/>
      <c r="O175" s="882"/>
      <c r="P175" s="882"/>
      <c r="Q175" s="882"/>
      <c r="R175" s="882"/>
      <c r="S175" s="882"/>
      <c r="T175" s="894"/>
    </row>
    <row r="176" spans="1:20" x14ac:dyDescent="0.2">
      <c r="A176" s="892" t="s">
        <v>1160</v>
      </c>
      <c r="B176" s="891"/>
      <c r="C176" s="891"/>
      <c r="D176" s="882"/>
      <c r="E176" s="882"/>
      <c r="F176" s="882"/>
      <c r="G176" s="882"/>
      <c r="H176" s="882"/>
      <c r="I176" s="882"/>
      <c r="J176" s="882"/>
      <c r="K176" s="882"/>
      <c r="L176" s="882"/>
      <c r="M176" s="882"/>
      <c r="N176" s="882"/>
      <c r="O176" s="882"/>
      <c r="P176" s="882"/>
      <c r="Q176" s="882"/>
      <c r="R176" s="882"/>
      <c r="S176" s="893"/>
      <c r="T176" s="815">
        <f t="shared" ref="T176" si="384">SUM(M176:S176)</f>
        <v>0</v>
      </c>
    </row>
    <row r="177" spans="1:20" x14ac:dyDescent="0.2">
      <c r="A177" s="897" t="s">
        <v>1161</v>
      </c>
      <c r="B177" s="891"/>
      <c r="C177" s="891"/>
      <c r="D177" s="815">
        <f t="shared" ref="D177:K177" si="385">SUMIFS(D401:D4326,$B$401:$B$4326,"Equity Investments",$C$401:$C$4326, "USD")</f>
        <v>0</v>
      </c>
      <c r="E177" s="815">
        <f t="shared" si="385"/>
        <v>0</v>
      </c>
      <c r="F177" s="815">
        <f t="shared" si="385"/>
        <v>0</v>
      </c>
      <c r="G177" s="815">
        <f t="shared" si="385"/>
        <v>0</v>
      </c>
      <c r="H177" s="815">
        <f t="shared" si="385"/>
        <v>0</v>
      </c>
      <c r="I177" s="815">
        <f t="shared" si="385"/>
        <v>0</v>
      </c>
      <c r="J177" s="815">
        <f t="shared" si="385"/>
        <v>0</v>
      </c>
      <c r="K177" s="815">
        <f t="shared" si="385"/>
        <v>0</v>
      </c>
      <c r="L177" s="882"/>
      <c r="M177" s="882"/>
      <c r="N177" s="882"/>
      <c r="O177" s="815">
        <f>SUMIFS(O401:O4326,$B$401:$B$4326,"Equity Investments",$C$401:$C$4326, "USD")</f>
        <v>0</v>
      </c>
      <c r="P177" s="882"/>
      <c r="Q177" s="882"/>
      <c r="R177" s="882"/>
      <c r="S177" s="815">
        <f>SUMIFS(S401:S4326,$B$401:$B$4326,"Equity Investments",$C$401:$C$4326, "USD")</f>
        <v>0</v>
      </c>
      <c r="T177" s="815">
        <f>SUMIFS(T401:T4326,$B$401:$B$4326,"Equity Investments",$C$401:$C$4326, "USD")</f>
        <v>0</v>
      </c>
    </row>
    <row r="178" spans="1:20" x14ac:dyDescent="0.2">
      <c r="A178" s="1247"/>
      <c r="B178" s="1248"/>
      <c r="C178" s="1248"/>
      <c r="D178" s="1248"/>
      <c r="E178" s="1248"/>
      <c r="F178" s="1248"/>
      <c r="G178" s="1248"/>
      <c r="H178" s="1248"/>
      <c r="I178" s="1248"/>
      <c r="J178" s="1248"/>
      <c r="K178" s="1248"/>
      <c r="L178" s="1248"/>
      <c r="M178" s="1248"/>
      <c r="N178" s="1248"/>
      <c r="O178" s="1248"/>
      <c r="P178" s="1248"/>
      <c r="Q178" s="1248"/>
      <c r="R178" s="1248"/>
      <c r="S178" s="1248"/>
      <c r="T178" s="1249"/>
    </row>
    <row r="179" spans="1:20" x14ac:dyDescent="0.2">
      <c r="A179" s="897" t="s">
        <v>238</v>
      </c>
      <c r="B179" s="891"/>
      <c r="C179" s="891"/>
      <c r="D179" s="815">
        <f>SUM(D180:D183)</f>
        <v>0</v>
      </c>
      <c r="E179" s="815">
        <f t="shared" ref="E179:T179" si="386">SUM(E180:E183)</f>
        <v>0</v>
      </c>
      <c r="F179" s="815">
        <f t="shared" si="386"/>
        <v>0</v>
      </c>
      <c r="G179" s="815">
        <f t="shared" si="386"/>
        <v>0</v>
      </c>
      <c r="H179" s="815">
        <f t="shared" si="386"/>
        <v>0</v>
      </c>
      <c r="I179" s="815">
        <f t="shared" si="386"/>
        <v>0</v>
      </c>
      <c r="J179" s="815">
        <f t="shared" si="386"/>
        <v>0</v>
      </c>
      <c r="K179" s="815">
        <f t="shared" si="386"/>
        <v>0</v>
      </c>
      <c r="L179" s="815">
        <f t="shared" si="386"/>
        <v>0</v>
      </c>
      <c r="M179" s="815">
        <f t="shared" si="386"/>
        <v>0</v>
      </c>
      <c r="N179" s="815">
        <f t="shared" si="386"/>
        <v>0</v>
      </c>
      <c r="O179" s="815">
        <f t="shared" si="386"/>
        <v>0</v>
      </c>
      <c r="P179" s="815">
        <f t="shared" si="386"/>
        <v>0</v>
      </c>
      <c r="Q179" s="815">
        <f t="shared" si="386"/>
        <v>0</v>
      </c>
      <c r="R179" s="815">
        <f t="shared" si="386"/>
        <v>0</v>
      </c>
      <c r="S179" s="815">
        <f t="shared" si="386"/>
        <v>0</v>
      </c>
      <c r="T179" s="815">
        <f t="shared" si="386"/>
        <v>0</v>
      </c>
    </row>
    <row r="180" spans="1:20" x14ac:dyDescent="0.2">
      <c r="A180" s="892" t="s">
        <v>1159</v>
      </c>
      <c r="B180" s="891"/>
      <c r="C180" s="891"/>
      <c r="D180" s="893"/>
      <c r="E180" s="893"/>
      <c r="F180" s="893"/>
      <c r="G180" s="893"/>
      <c r="H180" s="893"/>
      <c r="I180" s="893"/>
      <c r="J180" s="893"/>
      <c r="K180" s="815">
        <f t="shared" ref="K180" si="387">SUM(E180:J180)</f>
        <v>0</v>
      </c>
      <c r="L180" s="882"/>
      <c r="M180" s="893"/>
      <c r="N180" s="893"/>
      <c r="O180" s="893"/>
      <c r="P180" s="893"/>
      <c r="Q180" s="893"/>
      <c r="R180" s="893"/>
      <c r="S180" s="893"/>
      <c r="T180" s="815">
        <f>SUM(M180:S180)</f>
        <v>0</v>
      </c>
    </row>
    <row r="181" spans="1:20" x14ac:dyDescent="0.2">
      <c r="A181" s="892" t="s">
        <v>863</v>
      </c>
      <c r="B181" s="891"/>
      <c r="C181" s="891"/>
      <c r="D181" s="882"/>
      <c r="E181" s="882"/>
      <c r="F181" s="882"/>
      <c r="G181" s="882"/>
      <c r="H181" s="882"/>
      <c r="I181" s="882"/>
      <c r="J181" s="882"/>
      <c r="K181" s="882"/>
      <c r="L181" s="893"/>
      <c r="M181" s="882"/>
      <c r="N181" s="882"/>
      <c r="O181" s="882"/>
      <c r="P181" s="882"/>
      <c r="Q181" s="882"/>
      <c r="R181" s="882"/>
      <c r="S181" s="882"/>
      <c r="T181" s="894"/>
    </row>
    <row r="182" spans="1:20" x14ac:dyDescent="0.2">
      <c r="A182" s="892" t="s">
        <v>1160</v>
      </c>
      <c r="B182" s="891"/>
      <c r="C182" s="891"/>
      <c r="D182" s="882"/>
      <c r="E182" s="882"/>
      <c r="F182" s="882"/>
      <c r="G182" s="882"/>
      <c r="H182" s="882"/>
      <c r="I182" s="882"/>
      <c r="J182" s="882"/>
      <c r="K182" s="882"/>
      <c r="L182" s="882"/>
      <c r="M182" s="882"/>
      <c r="N182" s="882"/>
      <c r="O182" s="882"/>
      <c r="P182" s="882"/>
      <c r="Q182" s="882"/>
      <c r="R182" s="882"/>
      <c r="S182" s="893"/>
      <c r="T182" s="815">
        <f t="shared" ref="T182" si="388">SUM(M182:S182)</f>
        <v>0</v>
      </c>
    </row>
    <row r="183" spans="1:20" x14ac:dyDescent="0.2">
      <c r="A183" s="897" t="s">
        <v>1161</v>
      </c>
      <c r="B183" s="891"/>
      <c r="C183" s="891"/>
      <c r="D183" s="815">
        <f t="shared" ref="D183:T183" si="389">SUMIFS(D401:D4326,$B$401:$B$4326,"Contingent Items",$C$401:$C$4326, "USD")</f>
        <v>0</v>
      </c>
      <c r="E183" s="815">
        <f t="shared" si="389"/>
        <v>0</v>
      </c>
      <c r="F183" s="815">
        <f t="shared" si="389"/>
        <v>0</v>
      </c>
      <c r="G183" s="815">
        <f t="shared" si="389"/>
        <v>0</v>
      </c>
      <c r="H183" s="815">
        <f t="shared" si="389"/>
        <v>0</v>
      </c>
      <c r="I183" s="815">
        <f t="shared" si="389"/>
        <v>0</v>
      </c>
      <c r="J183" s="815">
        <f t="shared" si="389"/>
        <v>0</v>
      </c>
      <c r="K183" s="815">
        <f t="shared" si="389"/>
        <v>0</v>
      </c>
      <c r="L183" s="815">
        <f t="shared" si="389"/>
        <v>0</v>
      </c>
      <c r="M183" s="815">
        <f t="shared" si="389"/>
        <v>0</v>
      </c>
      <c r="N183" s="815">
        <f t="shared" si="389"/>
        <v>0</v>
      </c>
      <c r="O183" s="815">
        <f t="shared" si="389"/>
        <v>0</v>
      </c>
      <c r="P183" s="815">
        <f t="shared" si="389"/>
        <v>0</v>
      </c>
      <c r="Q183" s="815">
        <f t="shared" si="389"/>
        <v>0</v>
      </c>
      <c r="R183" s="815">
        <f t="shared" si="389"/>
        <v>0</v>
      </c>
      <c r="S183" s="815">
        <f t="shared" si="389"/>
        <v>0</v>
      </c>
      <c r="T183" s="815">
        <f t="shared" si="389"/>
        <v>0</v>
      </c>
    </row>
    <row r="184" spans="1:20" x14ac:dyDescent="0.2">
      <c r="A184" s="1247"/>
      <c r="B184" s="1248"/>
      <c r="C184" s="1248"/>
      <c r="D184" s="1248"/>
      <c r="E184" s="1248"/>
      <c r="F184" s="1248"/>
      <c r="G184" s="1248"/>
      <c r="H184" s="1248"/>
      <c r="I184" s="1248"/>
      <c r="J184" s="1248"/>
      <c r="K184" s="1248"/>
      <c r="L184" s="1248"/>
      <c r="M184" s="1248"/>
      <c r="N184" s="1248"/>
      <c r="O184" s="1248"/>
      <c r="P184" s="1248"/>
      <c r="Q184" s="1248"/>
      <c r="R184" s="1248"/>
      <c r="S184" s="1248"/>
      <c r="T184" s="1249"/>
    </row>
    <row r="185" spans="1:20" x14ac:dyDescent="0.2">
      <c r="A185" s="897" t="s">
        <v>37</v>
      </c>
      <c r="B185" s="891"/>
      <c r="C185" s="891"/>
      <c r="D185" s="815">
        <f>SUM(D186:D189)</f>
        <v>0</v>
      </c>
      <c r="E185" s="815">
        <f t="shared" ref="E185:T185" si="390">SUM(E186:E189)</f>
        <v>0</v>
      </c>
      <c r="F185" s="815">
        <f t="shared" si="390"/>
        <v>0</v>
      </c>
      <c r="G185" s="815">
        <f t="shared" si="390"/>
        <v>0</v>
      </c>
      <c r="H185" s="815">
        <f t="shared" si="390"/>
        <v>0</v>
      </c>
      <c r="I185" s="815">
        <f t="shared" si="390"/>
        <v>0</v>
      </c>
      <c r="J185" s="815">
        <f t="shared" si="390"/>
        <v>0</v>
      </c>
      <c r="K185" s="815">
        <f t="shared" si="390"/>
        <v>0</v>
      </c>
      <c r="L185" s="815">
        <f t="shared" si="390"/>
        <v>0</v>
      </c>
      <c r="M185" s="815">
        <f t="shared" si="390"/>
        <v>0</v>
      </c>
      <c r="N185" s="815">
        <f t="shared" si="390"/>
        <v>0</v>
      </c>
      <c r="O185" s="815">
        <f t="shared" si="390"/>
        <v>0</v>
      </c>
      <c r="P185" s="815">
        <f t="shared" si="390"/>
        <v>0</v>
      </c>
      <c r="Q185" s="815">
        <f t="shared" si="390"/>
        <v>0</v>
      </c>
      <c r="R185" s="815">
        <f t="shared" si="390"/>
        <v>0</v>
      </c>
      <c r="S185" s="815">
        <f t="shared" si="390"/>
        <v>0</v>
      </c>
      <c r="T185" s="815">
        <f t="shared" si="390"/>
        <v>0</v>
      </c>
    </row>
    <row r="186" spans="1:20" x14ac:dyDescent="0.2">
      <c r="A186" s="892" t="s">
        <v>1159</v>
      </c>
      <c r="B186" s="891"/>
      <c r="C186" s="891"/>
      <c r="D186" s="893"/>
      <c r="E186" s="893"/>
      <c r="F186" s="893"/>
      <c r="G186" s="893"/>
      <c r="H186" s="893"/>
      <c r="I186" s="893"/>
      <c r="J186" s="893"/>
      <c r="K186" s="815">
        <f t="shared" ref="K186" si="391">SUM(E186:J186)</f>
        <v>0</v>
      </c>
      <c r="L186" s="882"/>
      <c r="M186" s="893"/>
      <c r="N186" s="893"/>
      <c r="O186" s="893"/>
      <c r="P186" s="893"/>
      <c r="Q186" s="893"/>
      <c r="R186" s="893"/>
      <c r="S186" s="893"/>
      <c r="T186" s="815">
        <f>SUM(M186:S186)</f>
        <v>0</v>
      </c>
    </row>
    <row r="187" spans="1:20" x14ac:dyDescent="0.2">
      <c r="A187" s="892" t="s">
        <v>863</v>
      </c>
      <c r="B187" s="891"/>
      <c r="C187" s="891"/>
      <c r="D187" s="882"/>
      <c r="E187" s="882"/>
      <c r="F187" s="882"/>
      <c r="G187" s="882"/>
      <c r="H187" s="882"/>
      <c r="I187" s="882"/>
      <c r="J187" s="882"/>
      <c r="K187" s="896"/>
      <c r="L187" s="893"/>
      <c r="M187" s="882"/>
      <c r="N187" s="882"/>
      <c r="O187" s="882"/>
      <c r="P187" s="882"/>
      <c r="Q187" s="882"/>
      <c r="R187" s="882"/>
      <c r="S187" s="882"/>
      <c r="T187" s="894"/>
    </row>
    <row r="188" spans="1:20" x14ac:dyDescent="0.2">
      <c r="A188" s="892" t="s">
        <v>1160</v>
      </c>
      <c r="B188" s="891"/>
      <c r="C188" s="891"/>
      <c r="D188" s="882"/>
      <c r="E188" s="882"/>
      <c r="F188" s="882"/>
      <c r="G188" s="882"/>
      <c r="H188" s="882"/>
      <c r="I188" s="882"/>
      <c r="J188" s="882"/>
      <c r="K188" s="882"/>
      <c r="L188" s="882"/>
      <c r="M188" s="882"/>
      <c r="N188" s="882"/>
      <c r="O188" s="882"/>
      <c r="P188" s="882"/>
      <c r="Q188" s="882"/>
      <c r="R188" s="882"/>
      <c r="S188" s="893"/>
      <c r="T188" s="815">
        <f t="shared" ref="T188" si="392">SUM(M188:S188)</f>
        <v>0</v>
      </c>
    </row>
    <row r="189" spans="1:20" x14ac:dyDescent="0.2">
      <c r="A189" s="890" t="s">
        <v>1161</v>
      </c>
      <c r="B189" s="891"/>
      <c r="C189" s="891"/>
      <c r="D189" s="815">
        <f t="shared" ref="D189:T189" si="393">SUMIFS(D401:D4326,$B$401:$B$4326,"Commitments",$C$401:$C$4326, "USD")</f>
        <v>0</v>
      </c>
      <c r="E189" s="815">
        <f t="shared" si="393"/>
        <v>0</v>
      </c>
      <c r="F189" s="815">
        <f t="shared" si="393"/>
        <v>0</v>
      </c>
      <c r="G189" s="815">
        <f t="shared" si="393"/>
        <v>0</v>
      </c>
      <c r="H189" s="815">
        <f t="shared" si="393"/>
        <v>0</v>
      </c>
      <c r="I189" s="815">
        <f t="shared" si="393"/>
        <v>0</v>
      </c>
      <c r="J189" s="815">
        <f t="shared" si="393"/>
        <v>0</v>
      </c>
      <c r="K189" s="815">
        <f t="shared" si="393"/>
        <v>0</v>
      </c>
      <c r="L189" s="815">
        <f t="shared" si="393"/>
        <v>0</v>
      </c>
      <c r="M189" s="815">
        <f t="shared" si="393"/>
        <v>0</v>
      </c>
      <c r="N189" s="815">
        <f t="shared" si="393"/>
        <v>0</v>
      </c>
      <c r="O189" s="815">
        <f t="shared" si="393"/>
        <v>0</v>
      </c>
      <c r="P189" s="815">
        <f t="shared" si="393"/>
        <v>0</v>
      </c>
      <c r="Q189" s="815">
        <f t="shared" si="393"/>
        <v>0</v>
      </c>
      <c r="R189" s="815">
        <f t="shared" si="393"/>
        <v>0</v>
      </c>
      <c r="S189" s="815">
        <f t="shared" si="393"/>
        <v>0</v>
      </c>
      <c r="T189" s="815">
        <f t="shared" si="393"/>
        <v>0</v>
      </c>
    </row>
    <row r="190" spans="1:20" x14ac:dyDescent="0.2">
      <c r="A190" s="1240"/>
      <c r="B190" s="1240"/>
      <c r="C190" s="1240"/>
      <c r="D190" s="1240"/>
      <c r="E190" s="1240"/>
      <c r="F190" s="1240"/>
      <c r="G190" s="1240"/>
      <c r="H190" s="1240"/>
      <c r="I190" s="1240"/>
      <c r="J190" s="1240"/>
      <c r="K190" s="1240"/>
      <c r="L190" s="1240"/>
      <c r="M190" s="1240"/>
      <c r="N190" s="1240"/>
      <c r="O190" s="1240"/>
      <c r="P190" s="1240"/>
      <c r="Q190" s="1240"/>
      <c r="R190" s="1240"/>
      <c r="S190" s="1240"/>
      <c r="T190" s="1240"/>
    </row>
    <row r="191" spans="1:20" x14ac:dyDescent="0.2">
      <c r="A191" s="1241"/>
      <c r="B191" s="1241"/>
      <c r="C191" s="1241"/>
      <c r="D191" s="1241"/>
      <c r="E191" s="1241"/>
      <c r="F191" s="1241"/>
      <c r="G191" s="1241"/>
      <c r="H191" s="1241"/>
      <c r="I191" s="1241"/>
      <c r="J191" s="1241"/>
      <c r="K191" s="1241"/>
      <c r="L191" s="1241"/>
      <c r="M191" s="1241"/>
      <c r="N191" s="1241"/>
      <c r="O191" s="1241"/>
      <c r="P191" s="1241"/>
      <c r="Q191" s="1241"/>
      <c r="R191" s="1241"/>
      <c r="S191" s="1241"/>
      <c r="T191" s="1241"/>
    </row>
    <row r="192" spans="1:20" x14ac:dyDescent="0.2">
      <c r="A192" s="897" t="s">
        <v>1174</v>
      </c>
      <c r="B192" s="891"/>
      <c r="C192" s="891"/>
      <c r="D192" s="891"/>
      <c r="E192" s="891"/>
      <c r="F192" s="891"/>
      <c r="G192" s="891"/>
      <c r="H192" s="891"/>
      <c r="I192" s="891"/>
      <c r="J192" s="891"/>
      <c r="K192" s="891"/>
      <c r="L192" s="891"/>
      <c r="M192" s="891"/>
      <c r="N192" s="891"/>
      <c r="O192" s="891"/>
      <c r="P192" s="891"/>
      <c r="Q192" s="891"/>
      <c r="R192" s="891"/>
      <c r="S192" s="891"/>
      <c r="T192" s="891"/>
    </row>
    <row r="193" spans="1:20" x14ac:dyDescent="0.2">
      <c r="A193" s="897" t="s">
        <v>190</v>
      </c>
      <c r="B193" s="891"/>
      <c r="C193" s="891"/>
      <c r="D193" s="815">
        <f>SUM(D194:D197)</f>
        <v>0</v>
      </c>
      <c r="E193" s="882"/>
      <c r="F193" s="882"/>
      <c r="G193" s="882"/>
      <c r="H193" s="882"/>
      <c r="I193" s="882"/>
      <c r="J193" s="882"/>
      <c r="K193" s="815">
        <f t="shared" ref="K193:T193" si="394">SUM(K194:K197)</f>
        <v>0</v>
      </c>
      <c r="L193" s="815">
        <f t="shared" si="394"/>
        <v>0</v>
      </c>
      <c r="M193" s="815">
        <f t="shared" si="394"/>
        <v>0</v>
      </c>
      <c r="N193" s="815">
        <f t="shared" si="394"/>
        <v>0</v>
      </c>
      <c r="O193" s="815">
        <f t="shared" si="394"/>
        <v>0</v>
      </c>
      <c r="P193" s="815">
        <f t="shared" si="394"/>
        <v>0</v>
      </c>
      <c r="Q193" s="815">
        <f t="shared" si="394"/>
        <v>0</v>
      </c>
      <c r="R193" s="815">
        <f t="shared" si="394"/>
        <v>0</v>
      </c>
      <c r="S193" s="815">
        <f t="shared" si="394"/>
        <v>0</v>
      </c>
      <c r="T193" s="815">
        <f t="shared" si="394"/>
        <v>0</v>
      </c>
    </row>
    <row r="194" spans="1:20" x14ac:dyDescent="0.2">
      <c r="A194" s="892" t="s">
        <v>1159</v>
      </c>
      <c r="B194" s="891"/>
      <c r="C194" s="891"/>
      <c r="D194" s="893"/>
      <c r="E194" s="882"/>
      <c r="F194" s="882"/>
      <c r="G194" s="882"/>
      <c r="H194" s="882"/>
      <c r="I194" s="882"/>
      <c r="J194" s="882"/>
      <c r="K194" s="898"/>
      <c r="L194" s="882"/>
      <c r="M194" s="893"/>
      <c r="N194" s="893"/>
      <c r="O194" s="893"/>
      <c r="P194" s="893"/>
      <c r="Q194" s="893"/>
      <c r="R194" s="893"/>
      <c r="S194" s="893"/>
      <c r="T194" s="815">
        <f>SUM(M194:S194)</f>
        <v>0</v>
      </c>
    </row>
    <row r="195" spans="1:20" x14ac:dyDescent="0.2">
      <c r="A195" s="892" t="s">
        <v>863</v>
      </c>
      <c r="B195" s="891"/>
      <c r="C195" s="891"/>
      <c r="D195" s="882"/>
      <c r="E195" s="882"/>
      <c r="F195" s="882"/>
      <c r="G195" s="882"/>
      <c r="H195" s="882"/>
      <c r="I195" s="882"/>
      <c r="J195" s="882"/>
      <c r="K195" s="882"/>
      <c r="L195" s="893"/>
      <c r="M195" s="882"/>
      <c r="N195" s="882"/>
      <c r="O195" s="882"/>
      <c r="P195" s="882"/>
      <c r="Q195" s="882"/>
      <c r="R195" s="882"/>
      <c r="S195" s="882"/>
      <c r="T195" s="894"/>
    </row>
    <row r="196" spans="1:20" x14ac:dyDescent="0.2">
      <c r="A196" s="892" t="s">
        <v>1160</v>
      </c>
      <c r="B196" s="891"/>
      <c r="C196" s="891"/>
      <c r="D196" s="882"/>
      <c r="E196" s="882"/>
      <c r="F196" s="882"/>
      <c r="G196" s="882"/>
      <c r="H196" s="882"/>
      <c r="I196" s="882"/>
      <c r="J196" s="882"/>
      <c r="K196" s="882"/>
      <c r="L196" s="882"/>
      <c r="M196" s="882"/>
      <c r="N196" s="882"/>
      <c r="O196" s="882"/>
      <c r="P196" s="882"/>
      <c r="Q196" s="882"/>
      <c r="R196" s="882"/>
      <c r="S196" s="893"/>
      <c r="T196" s="815">
        <f t="shared" ref="T196" si="395">SUM(M196:S196)</f>
        <v>0</v>
      </c>
    </row>
    <row r="197" spans="1:20" x14ac:dyDescent="0.2">
      <c r="A197" s="897" t="s">
        <v>1161</v>
      </c>
      <c r="B197" s="891"/>
      <c r="C197" s="891"/>
      <c r="D197" s="815">
        <f>SUMIFS(D401:D4326,$B$401:$B$4326,"Cash and Balances",$C$401:$C$4326, "EUR")</f>
        <v>0</v>
      </c>
      <c r="E197" s="882"/>
      <c r="F197" s="882"/>
      <c r="G197" s="882"/>
      <c r="H197" s="882"/>
      <c r="I197" s="882"/>
      <c r="J197" s="882"/>
      <c r="K197" s="815">
        <f t="shared" ref="K197:T197" si="396">SUMIFS(K401:K4326,$B$401:$B$4326,"Cash and Balances",$C$401:$C$4326, "EUR")</f>
        <v>0</v>
      </c>
      <c r="L197" s="815">
        <f t="shared" si="396"/>
        <v>0</v>
      </c>
      <c r="M197" s="815">
        <f t="shared" si="396"/>
        <v>0</v>
      </c>
      <c r="N197" s="815">
        <f t="shared" si="396"/>
        <v>0</v>
      </c>
      <c r="O197" s="815">
        <f t="shared" si="396"/>
        <v>0</v>
      </c>
      <c r="P197" s="815">
        <f t="shared" si="396"/>
        <v>0</v>
      </c>
      <c r="Q197" s="815">
        <f t="shared" si="396"/>
        <v>0</v>
      </c>
      <c r="R197" s="815">
        <f t="shared" si="396"/>
        <v>0</v>
      </c>
      <c r="S197" s="815">
        <f t="shared" si="396"/>
        <v>0</v>
      </c>
      <c r="T197" s="815">
        <f t="shared" si="396"/>
        <v>0</v>
      </c>
    </row>
    <row r="198" spans="1:20" x14ac:dyDescent="0.2">
      <c r="A198" s="1247"/>
      <c r="B198" s="1248"/>
      <c r="C198" s="1248"/>
      <c r="D198" s="1248"/>
      <c r="E198" s="1248"/>
      <c r="F198" s="1248"/>
      <c r="G198" s="1248"/>
      <c r="H198" s="1248"/>
      <c r="I198" s="1248"/>
      <c r="J198" s="1248"/>
      <c r="K198" s="1248"/>
      <c r="L198" s="1248"/>
      <c r="M198" s="1248"/>
      <c r="N198" s="1248"/>
      <c r="O198" s="1248"/>
      <c r="P198" s="1248"/>
      <c r="Q198" s="1248"/>
      <c r="R198" s="1248"/>
      <c r="S198" s="1248"/>
      <c r="T198" s="1249"/>
    </row>
    <row r="199" spans="1:20" ht="24" x14ac:dyDescent="0.2">
      <c r="A199" s="897" t="s">
        <v>206</v>
      </c>
      <c r="B199" s="891"/>
      <c r="C199" s="891"/>
      <c r="D199" s="815">
        <f>SUM(D200:D203)</f>
        <v>0</v>
      </c>
      <c r="E199" s="882"/>
      <c r="F199" s="882"/>
      <c r="G199" s="882"/>
      <c r="H199" s="882"/>
      <c r="I199" s="882"/>
      <c r="J199" s="882"/>
      <c r="K199" s="815">
        <f t="shared" ref="K199:T199" si="397">SUM(K200:K203)</f>
        <v>0</v>
      </c>
      <c r="L199" s="815">
        <f t="shared" si="397"/>
        <v>0</v>
      </c>
      <c r="M199" s="815">
        <f t="shared" si="397"/>
        <v>0</v>
      </c>
      <c r="N199" s="815">
        <f t="shared" si="397"/>
        <v>0</v>
      </c>
      <c r="O199" s="815">
        <f t="shared" si="397"/>
        <v>0</v>
      </c>
      <c r="P199" s="815">
        <f t="shared" si="397"/>
        <v>0</v>
      </c>
      <c r="Q199" s="815">
        <f t="shared" si="397"/>
        <v>0</v>
      </c>
      <c r="R199" s="815">
        <f t="shared" si="397"/>
        <v>0</v>
      </c>
      <c r="S199" s="815">
        <f t="shared" si="397"/>
        <v>0</v>
      </c>
      <c r="T199" s="815">
        <f t="shared" si="397"/>
        <v>0</v>
      </c>
    </row>
    <row r="200" spans="1:20" x14ac:dyDescent="0.2">
      <c r="A200" s="892" t="s">
        <v>1159</v>
      </c>
      <c r="B200" s="891"/>
      <c r="C200" s="891"/>
      <c r="D200" s="893"/>
      <c r="E200" s="882"/>
      <c r="F200" s="882"/>
      <c r="G200" s="882"/>
      <c r="H200" s="882"/>
      <c r="I200" s="882"/>
      <c r="J200" s="882"/>
      <c r="K200" s="898"/>
      <c r="L200" s="882"/>
      <c r="M200" s="893"/>
      <c r="N200" s="893"/>
      <c r="O200" s="893"/>
      <c r="P200" s="893"/>
      <c r="Q200" s="893"/>
      <c r="R200" s="893"/>
      <c r="S200" s="893"/>
      <c r="T200" s="815">
        <f>SUM(M200:S200)</f>
        <v>0</v>
      </c>
    </row>
    <row r="201" spans="1:20" x14ac:dyDescent="0.2">
      <c r="A201" s="892" t="s">
        <v>863</v>
      </c>
      <c r="B201" s="891"/>
      <c r="C201" s="891"/>
      <c r="D201" s="882"/>
      <c r="E201" s="882"/>
      <c r="F201" s="882"/>
      <c r="G201" s="882"/>
      <c r="H201" s="882"/>
      <c r="I201" s="882"/>
      <c r="J201" s="882"/>
      <c r="K201" s="882"/>
      <c r="L201" s="893"/>
      <c r="M201" s="882"/>
      <c r="N201" s="882"/>
      <c r="O201" s="882"/>
      <c r="P201" s="882"/>
      <c r="Q201" s="882"/>
      <c r="R201" s="882"/>
      <c r="S201" s="882"/>
      <c r="T201" s="894"/>
    </row>
    <row r="202" spans="1:20" x14ac:dyDescent="0.2">
      <c r="A202" s="892" t="s">
        <v>1160</v>
      </c>
      <c r="B202" s="891"/>
      <c r="C202" s="891"/>
      <c r="D202" s="882"/>
      <c r="E202" s="882"/>
      <c r="F202" s="882"/>
      <c r="G202" s="882"/>
      <c r="H202" s="882"/>
      <c r="I202" s="882"/>
      <c r="J202" s="882"/>
      <c r="K202" s="882"/>
      <c r="L202" s="882"/>
      <c r="M202" s="882"/>
      <c r="N202" s="882"/>
      <c r="O202" s="882"/>
      <c r="P202" s="882"/>
      <c r="Q202" s="882"/>
      <c r="R202" s="882"/>
      <c r="S202" s="893"/>
      <c r="T202" s="815">
        <f t="shared" ref="T202" si="398">SUM(M202:S202)</f>
        <v>0</v>
      </c>
    </row>
    <row r="203" spans="1:20" x14ac:dyDescent="0.2">
      <c r="A203" s="897" t="s">
        <v>1161</v>
      </c>
      <c r="B203" s="891"/>
      <c r="C203" s="891"/>
      <c r="D203" s="815">
        <f>SUMIFS(D401:D4326,$B$401:$B$4326,"Amounts receivable under reverse repurchase agreements",$C$401:$C$4326, "EUR")</f>
        <v>0</v>
      </c>
      <c r="E203" s="882"/>
      <c r="F203" s="882"/>
      <c r="G203" s="882"/>
      <c r="H203" s="882"/>
      <c r="I203" s="882"/>
      <c r="J203" s="882"/>
      <c r="K203" s="815">
        <f t="shared" ref="K203:T203" si="399">SUMIFS(K401:K4326,$B$401:$B$4326,"Amounts receivable under reverse repurchase agreements",$C$401:$C$4326, "EUR")</f>
        <v>0</v>
      </c>
      <c r="L203" s="815">
        <f t="shared" si="399"/>
        <v>0</v>
      </c>
      <c r="M203" s="815">
        <f t="shared" si="399"/>
        <v>0</v>
      </c>
      <c r="N203" s="815">
        <f t="shared" si="399"/>
        <v>0</v>
      </c>
      <c r="O203" s="815">
        <f t="shared" si="399"/>
        <v>0</v>
      </c>
      <c r="P203" s="815">
        <f t="shared" si="399"/>
        <v>0</v>
      </c>
      <c r="Q203" s="815">
        <f t="shared" si="399"/>
        <v>0</v>
      </c>
      <c r="R203" s="815">
        <f t="shared" si="399"/>
        <v>0</v>
      </c>
      <c r="S203" s="815">
        <f t="shared" si="399"/>
        <v>0</v>
      </c>
      <c r="T203" s="815">
        <f t="shared" si="399"/>
        <v>0</v>
      </c>
    </row>
    <row r="204" spans="1:20" x14ac:dyDescent="0.2">
      <c r="A204" s="1247"/>
      <c r="B204" s="1248"/>
      <c r="C204" s="1248"/>
      <c r="D204" s="1248"/>
      <c r="E204" s="1248"/>
      <c r="F204" s="1248"/>
      <c r="G204" s="1248"/>
      <c r="H204" s="1248"/>
      <c r="I204" s="1248"/>
      <c r="J204" s="1248"/>
      <c r="K204" s="1248"/>
      <c r="L204" s="1248"/>
      <c r="M204" s="1248"/>
      <c r="N204" s="1248"/>
      <c r="O204" s="1248"/>
      <c r="P204" s="1248"/>
      <c r="Q204" s="1248"/>
      <c r="R204" s="1248"/>
      <c r="S204" s="1248"/>
      <c r="T204" s="1249"/>
    </row>
    <row r="205" spans="1:20" x14ac:dyDescent="0.2">
      <c r="A205" s="897" t="s">
        <v>219</v>
      </c>
      <c r="B205" s="891"/>
      <c r="C205" s="891"/>
      <c r="D205" s="815">
        <f>SUM(D206:D209)</f>
        <v>0</v>
      </c>
      <c r="E205" s="882"/>
      <c r="F205" s="882"/>
      <c r="G205" s="882"/>
      <c r="H205" s="882"/>
      <c r="I205" s="882"/>
      <c r="J205" s="882"/>
      <c r="K205" s="815">
        <f t="shared" ref="K205:T205" si="400">SUM(K206:K209)</f>
        <v>0</v>
      </c>
      <c r="L205" s="815">
        <f t="shared" si="400"/>
        <v>0</v>
      </c>
      <c r="M205" s="815">
        <f t="shared" si="400"/>
        <v>0</v>
      </c>
      <c r="N205" s="815">
        <f t="shared" si="400"/>
        <v>0</v>
      </c>
      <c r="O205" s="815">
        <f t="shared" si="400"/>
        <v>0</v>
      </c>
      <c r="P205" s="815">
        <f t="shared" si="400"/>
        <v>0</v>
      </c>
      <c r="Q205" s="815">
        <f t="shared" si="400"/>
        <v>0</v>
      </c>
      <c r="R205" s="815">
        <f t="shared" si="400"/>
        <v>0</v>
      </c>
      <c r="S205" s="815">
        <f t="shared" si="400"/>
        <v>0</v>
      </c>
      <c r="T205" s="815">
        <f t="shared" si="400"/>
        <v>0</v>
      </c>
    </row>
    <row r="206" spans="1:20" x14ac:dyDescent="0.2">
      <c r="A206" s="892" t="s">
        <v>1159</v>
      </c>
      <c r="B206" s="891"/>
      <c r="C206" s="891"/>
      <c r="D206" s="893"/>
      <c r="E206" s="882"/>
      <c r="F206" s="882"/>
      <c r="G206" s="882"/>
      <c r="H206" s="882"/>
      <c r="I206" s="882"/>
      <c r="J206" s="882"/>
      <c r="K206" s="898"/>
      <c r="L206" s="882"/>
      <c r="M206" s="893"/>
      <c r="N206" s="893"/>
      <c r="O206" s="893"/>
      <c r="P206" s="893"/>
      <c r="Q206" s="893"/>
      <c r="R206" s="893"/>
      <c r="S206" s="893"/>
      <c r="T206" s="815">
        <f>SUM(M206:S206)</f>
        <v>0</v>
      </c>
    </row>
    <row r="207" spans="1:20" x14ac:dyDescent="0.2">
      <c r="A207" s="892" t="s">
        <v>863</v>
      </c>
      <c r="B207" s="891"/>
      <c r="C207" s="891"/>
      <c r="D207" s="882"/>
      <c r="E207" s="882"/>
      <c r="F207" s="882"/>
      <c r="G207" s="882"/>
      <c r="H207" s="882"/>
      <c r="I207" s="882"/>
      <c r="J207" s="882"/>
      <c r="K207" s="882"/>
      <c r="L207" s="893"/>
      <c r="M207" s="882"/>
      <c r="N207" s="882"/>
      <c r="O207" s="882"/>
      <c r="P207" s="882"/>
      <c r="Q207" s="882"/>
      <c r="R207" s="882"/>
      <c r="S207" s="882"/>
      <c r="T207" s="815">
        <f t="shared" ref="T207" si="401">SUM(M207:S207)</f>
        <v>0</v>
      </c>
    </row>
    <row r="208" spans="1:20" x14ac:dyDescent="0.2">
      <c r="A208" s="892" t="s">
        <v>1160</v>
      </c>
      <c r="B208" s="891"/>
      <c r="C208" s="891"/>
      <c r="D208" s="882"/>
      <c r="E208" s="882"/>
      <c r="F208" s="882"/>
      <c r="G208" s="882"/>
      <c r="H208" s="882"/>
      <c r="I208" s="882"/>
      <c r="J208" s="882"/>
      <c r="K208" s="882"/>
      <c r="L208" s="882"/>
      <c r="M208" s="882"/>
      <c r="N208" s="882"/>
      <c r="O208" s="882"/>
      <c r="P208" s="882"/>
      <c r="Q208" s="882"/>
      <c r="R208" s="882"/>
      <c r="S208" s="893"/>
      <c r="T208" s="815">
        <f t="shared" ref="T208" si="402">SUM(M208:S208)</f>
        <v>0</v>
      </c>
    </row>
    <row r="209" spans="1:20" x14ac:dyDescent="0.2">
      <c r="A209" s="897" t="s">
        <v>1161</v>
      </c>
      <c r="B209" s="891"/>
      <c r="C209" s="891"/>
      <c r="D209" s="815">
        <f>SUMIFS(D401:D4326,$B$401:$B$4326,"Positive fair values for financial derivatives",$C$401:$C$4326, "EUR")</f>
        <v>0</v>
      </c>
      <c r="E209" s="882"/>
      <c r="F209" s="882"/>
      <c r="G209" s="882"/>
      <c r="H209" s="882"/>
      <c r="I209" s="882"/>
      <c r="J209" s="882"/>
      <c r="K209" s="815">
        <f t="shared" ref="K209:T209" si="403">SUMIFS(K401:K4326,$B$401:$B$4326,"Positive fair values for financial derivatives",$C$401:$C$4326, "EUR")</f>
        <v>0</v>
      </c>
      <c r="L209" s="815">
        <f t="shared" si="403"/>
        <v>0</v>
      </c>
      <c r="M209" s="815">
        <f t="shared" si="403"/>
        <v>0</v>
      </c>
      <c r="N209" s="815">
        <f t="shared" si="403"/>
        <v>0</v>
      </c>
      <c r="O209" s="815">
        <f t="shared" si="403"/>
        <v>0</v>
      </c>
      <c r="P209" s="815">
        <f t="shared" si="403"/>
        <v>0</v>
      </c>
      <c r="Q209" s="815">
        <f t="shared" si="403"/>
        <v>0</v>
      </c>
      <c r="R209" s="815">
        <f t="shared" si="403"/>
        <v>0</v>
      </c>
      <c r="S209" s="815">
        <f t="shared" si="403"/>
        <v>0</v>
      </c>
      <c r="T209" s="815">
        <f t="shared" si="403"/>
        <v>0</v>
      </c>
    </row>
    <row r="210" spans="1:20" x14ac:dyDescent="0.2">
      <c r="A210" s="1247"/>
      <c r="B210" s="1248"/>
      <c r="C210" s="1248"/>
      <c r="D210" s="1248"/>
      <c r="E210" s="1248"/>
      <c r="F210" s="1248"/>
      <c r="G210" s="1248"/>
      <c r="H210" s="1248"/>
      <c r="I210" s="1248"/>
      <c r="J210" s="1248"/>
      <c r="K210" s="1248"/>
      <c r="L210" s="1248"/>
      <c r="M210" s="1248"/>
      <c r="N210" s="1248"/>
      <c r="O210" s="1248"/>
      <c r="P210" s="1248"/>
      <c r="Q210" s="1248"/>
      <c r="R210" s="1248"/>
      <c r="S210" s="1248"/>
      <c r="T210" s="1249"/>
    </row>
    <row r="211" spans="1:20" x14ac:dyDescent="0.2">
      <c r="A211" s="897" t="s">
        <v>252</v>
      </c>
      <c r="B211" s="891"/>
      <c r="C211" s="891"/>
      <c r="D211" s="815">
        <f>SUM(D212:D215)</f>
        <v>0</v>
      </c>
      <c r="E211" s="882"/>
      <c r="F211" s="882"/>
      <c r="G211" s="882"/>
      <c r="H211" s="882"/>
      <c r="I211" s="882"/>
      <c r="J211" s="882"/>
      <c r="K211" s="815">
        <f t="shared" ref="K211:T211" si="404">SUM(K212:K215)</f>
        <v>0</v>
      </c>
      <c r="L211" s="815">
        <f t="shared" si="404"/>
        <v>0</v>
      </c>
      <c r="M211" s="815">
        <f t="shared" si="404"/>
        <v>0</v>
      </c>
      <c r="N211" s="815">
        <f t="shared" si="404"/>
        <v>0</v>
      </c>
      <c r="O211" s="815">
        <f t="shared" si="404"/>
        <v>0</v>
      </c>
      <c r="P211" s="815">
        <f t="shared" si="404"/>
        <v>0</v>
      </c>
      <c r="Q211" s="815">
        <f t="shared" si="404"/>
        <v>0</v>
      </c>
      <c r="R211" s="815">
        <f t="shared" si="404"/>
        <v>0</v>
      </c>
      <c r="S211" s="815">
        <f t="shared" si="404"/>
        <v>0</v>
      </c>
      <c r="T211" s="815">
        <f t="shared" si="404"/>
        <v>0</v>
      </c>
    </row>
    <row r="212" spans="1:20" x14ac:dyDescent="0.2">
      <c r="A212" s="892" t="s">
        <v>1159</v>
      </c>
      <c r="B212" s="891"/>
      <c r="C212" s="891"/>
      <c r="D212" s="893"/>
      <c r="E212" s="882"/>
      <c r="F212" s="882"/>
      <c r="G212" s="882"/>
      <c r="H212" s="882"/>
      <c r="I212" s="882"/>
      <c r="J212" s="882"/>
      <c r="K212" s="898"/>
      <c r="L212" s="882"/>
      <c r="M212" s="893"/>
      <c r="N212" s="893"/>
      <c r="O212" s="893"/>
      <c r="P212" s="893"/>
      <c r="Q212" s="893"/>
      <c r="R212" s="893"/>
      <c r="S212" s="893"/>
      <c r="T212" s="815">
        <f>SUM(M212:S212)</f>
        <v>0</v>
      </c>
    </row>
    <row r="213" spans="1:20" x14ac:dyDescent="0.2">
      <c r="A213" s="892" t="s">
        <v>863</v>
      </c>
      <c r="B213" s="891"/>
      <c r="C213" s="891"/>
      <c r="D213" s="882"/>
      <c r="E213" s="882"/>
      <c r="F213" s="882"/>
      <c r="G213" s="882"/>
      <c r="H213" s="882"/>
      <c r="I213" s="882"/>
      <c r="J213" s="882"/>
      <c r="K213" s="882"/>
      <c r="L213" s="893"/>
      <c r="M213" s="882"/>
      <c r="N213" s="882"/>
      <c r="O213" s="882"/>
      <c r="P213" s="882"/>
      <c r="Q213" s="882"/>
      <c r="R213" s="882"/>
      <c r="S213" s="882"/>
      <c r="T213" s="894"/>
    </row>
    <row r="214" spans="1:20" x14ac:dyDescent="0.2">
      <c r="A214" s="892" t="s">
        <v>1160</v>
      </c>
      <c r="B214" s="891"/>
      <c r="C214" s="891"/>
      <c r="D214" s="882"/>
      <c r="E214" s="882"/>
      <c r="F214" s="882"/>
      <c r="G214" s="882"/>
      <c r="H214" s="882"/>
      <c r="I214" s="882"/>
      <c r="J214" s="882"/>
      <c r="K214" s="882"/>
      <c r="L214" s="882"/>
      <c r="M214" s="882"/>
      <c r="N214" s="882"/>
      <c r="O214" s="882"/>
      <c r="P214" s="882"/>
      <c r="Q214" s="882"/>
      <c r="R214" s="882"/>
      <c r="S214" s="893"/>
      <c r="T214" s="815">
        <f t="shared" ref="T214" si="405">SUM(M214:S214)</f>
        <v>0</v>
      </c>
    </row>
    <row r="215" spans="1:20" x14ac:dyDescent="0.2">
      <c r="A215" s="897" t="s">
        <v>1161</v>
      </c>
      <c r="B215" s="891"/>
      <c r="C215" s="891"/>
      <c r="D215" s="815">
        <f>SUMIFS(D401:D4326,$B$401:$B$4326,"Loans and advances",$C$401:$C$4326, "EUR")</f>
        <v>0</v>
      </c>
      <c r="E215" s="882"/>
      <c r="F215" s="882"/>
      <c r="G215" s="882"/>
      <c r="H215" s="882"/>
      <c r="I215" s="882"/>
      <c r="J215" s="882"/>
      <c r="K215" s="815">
        <f t="shared" ref="K215:T215" si="406">SUMIFS(K401:K4326,$B$401:$B$4326,"Loans and advances",$C$401:$C$4326, "EUR")</f>
        <v>0</v>
      </c>
      <c r="L215" s="815">
        <f t="shared" si="406"/>
        <v>0</v>
      </c>
      <c r="M215" s="815">
        <f t="shared" si="406"/>
        <v>0</v>
      </c>
      <c r="N215" s="815">
        <f t="shared" si="406"/>
        <v>0</v>
      </c>
      <c r="O215" s="815">
        <f t="shared" si="406"/>
        <v>0</v>
      </c>
      <c r="P215" s="815">
        <f t="shared" si="406"/>
        <v>0</v>
      </c>
      <c r="Q215" s="815">
        <f t="shared" si="406"/>
        <v>0</v>
      </c>
      <c r="R215" s="815">
        <f t="shared" si="406"/>
        <v>0</v>
      </c>
      <c r="S215" s="815">
        <f t="shared" si="406"/>
        <v>0</v>
      </c>
      <c r="T215" s="815">
        <f t="shared" si="406"/>
        <v>0</v>
      </c>
    </row>
    <row r="216" spans="1:20" x14ac:dyDescent="0.2">
      <c r="A216" s="1247"/>
      <c r="B216" s="1248"/>
      <c r="C216" s="1248"/>
      <c r="D216" s="1248"/>
      <c r="E216" s="1248"/>
      <c r="F216" s="1248"/>
      <c r="G216" s="1248"/>
      <c r="H216" s="1248"/>
      <c r="I216" s="1248"/>
      <c r="J216" s="1248"/>
      <c r="K216" s="1248"/>
      <c r="L216" s="1248"/>
      <c r="M216" s="1248"/>
      <c r="N216" s="1248"/>
      <c r="O216" s="1248"/>
      <c r="P216" s="1248"/>
      <c r="Q216" s="1248"/>
      <c r="R216" s="1248"/>
      <c r="S216" s="1248"/>
      <c r="T216" s="1249"/>
    </row>
    <row r="217" spans="1:20" x14ac:dyDescent="0.2">
      <c r="A217" s="897" t="s">
        <v>257</v>
      </c>
      <c r="B217" s="891"/>
      <c r="C217" s="891"/>
      <c r="D217" s="815">
        <f>SUM(D218:D221)</f>
        <v>0</v>
      </c>
      <c r="E217" s="882"/>
      <c r="F217" s="882"/>
      <c r="G217" s="882"/>
      <c r="H217" s="882"/>
      <c r="I217" s="882"/>
      <c r="J217" s="882"/>
      <c r="K217" s="815">
        <f t="shared" ref="K217:T217" si="407">SUM(K218:K221)</f>
        <v>0</v>
      </c>
      <c r="L217" s="815">
        <f t="shared" si="407"/>
        <v>0</v>
      </c>
      <c r="M217" s="815">
        <f t="shared" si="407"/>
        <v>0</v>
      </c>
      <c r="N217" s="815">
        <f t="shared" si="407"/>
        <v>0</v>
      </c>
      <c r="O217" s="815">
        <f t="shared" si="407"/>
        <v>0</v>
      </c>
      <c r="P217" s="815">
        <f t="shared" si="407"/>
        <v>0</v>
      </c>
      <c r="Q217" s="815">
        <f t="shared" si="407"/>
        <v>0</v>
      </c>
      <c r="R217" s="815">
        <f t="shared" si="407"/>
        <v>0</v>
      </c>
      <c r="S217" s="815">
        <f t="shared" si="407"/>
        <v>0</v>
      </c>
      <c r="T217" s="815">
        <f t="shared" si="407"/>
        <v>0</v>
      </c>
    </row>
    <row r="218" spans="1:20" x14ac:dyDescent="0.2">
      <c r="A218" s="892" t="s">
        <v>1159</v>
      </c>
      <c r="B218" s="891"/>
      <c r="C218" s="891"/>
      <c r="D218" s="893"/>
      <c r="E218" s="882"/>
      <c r="F218" s="882"/>
      <c r="G218" s="882"/>
      <c r="H218" s="882"/>
      <c r="I218" s="882"/>
      <c r="J218" s="882"/>
      <c r="K218" s="898"/>
      <c r="L218" s="882"/>
      <c r="M218" s="893"/>
      <c r="N218" s="893"/>
      <c r="O218" s="893"/>
      <c r="P218" s="893"/>
      <c r="Q218" s="893"/>
      <c r="R218" s="893"/>
      <c r="S218" s="893"/>
      <c r="T218" s="815">
        <f>SUM(M218:S218)</f>
        <v>0</v>
      </c>
    </row>
    <row r="219" spans="1:20" x14ac:dyDescent="0.2">
      <c r="A219" s="892" t="s">
        <v>863</v>
      </c>
      <c r="B219" s="891"/>
      <c r="C219" s="891"/>
      <c r="D219" s="882"/>
      <c r="E219" s="882"/>
      <c r="F219" s="882"/>
      <c r="G219" s="882"/>
      <c r="H219" s="882"/>
      <c r="I219" s="882"/>
      <c r="J219" s="882"/>
      <c r="K219" s="882"/>
      <c r="L219" s="893"/>
      <c r="M219" s="882"/>
      <c r="N219" s="882"/>
      <c r="O219" s="882"/>
      <c r="P219" s="882"/>
      <c r="Q219" s="882"/>
      <c r="R219" s="882"/>
      <c r="S219" s="882"/>
      <c r="T219" s="894"/>
    </row>
    <row r="220" spans="1:20" x14ac:dyDescent="0.2">
      <c r="A220" s="892" t="s">
        <v>1160</v>
      </c>
      <c r="B220" s="891"/>
      <c r="C220" s="891"/>
      <c r="D220" s="882"/>
      <c r="E220" s="882"/>
      <c r="F220" s="882"/>
      <c r="G220" s="882"/>
      <c r="H220" s="882"/>
      <c r="I220" s="882"/>
      <c r="J220" s="882"/>
      <c r="K220" s="882"/>
      <c r="L220" s="882"/>
      <c r="M220" s="882"/>
      <c r="N220" s="882"/>
      <c r="O220" s="882"/>
      <c r="P220" s="882"/>
      <c r="Q220" s="882"/>
      <c r="R220" s="882"/>
      <c r="S220" s="893"/>
      <c r="T220" s="815">
        <f t="shared" ref="T220" si="408">SUM(M220:S220)</f>
        <v>0</v>
      </c>
    </row>
    <row r="221" spans="1:20" x14ac:dyDescent="0.2">
      <c r="A221" s="897" t="s">
        <v>1161</v>
      </c>
      <c r="B221" s="891"/>
      <c r="C221" s="891"/>
      <c r="D221" s="815">
        <f>SUMIFS(D401:D4326,$B$401:$B$4326,"Bills discounted or purchased",$C$401:$C$4326, "EUR")</f>
        <v>0</v>
      </c>
      <c r="E221" s="882"/>
      <c r="F221" s="882"/>
      <c r="G221" s="882"/>
      <c r="H221" s="882"/>
      <c r="I221" s="882"/>
      <c r="J221" s="882"/>
      <c r="K221" s="815">
        <f t="shared" ref="K221:T221" si="409">SUMIFS(K401:K4326,$B$401:$B$4326,"Bills discounted or purchased",$C$401:$C$4326, "EUR")</f>
        <v>0</v>
      </c>
      <c r="L221" s="815">
        <f t="shared" si="409"/>
        <v>0</v>
      </c>
      <c r="M221" s="815">
        <f t="shared" si="409"/>
        <v>0</v>
      </c>
      <c r="N221" s="815">
        <f t="shared" si="409"/>
        <v>0</v>
      </c>
      <c r="O221" s="815">
        <f t="shared" si="409"/>
        <v>0</v>
      </c>
      <c r="P221" s="815">
        <f t="shared" si="409"/>
        <v>0</v>
      </c>
      <c r="Q221" s="815">
        <f t="shared" si="409"/>
        <v>0</v>
      </c>
      <c r="R221" s="815">
        <f t="shared" si="409"/>
        <v>0</v>
      </c>
      <c r="S221" s="815">
        <f t="shared" si="409"/>
        <v>0</v>
      </c>
      <c r="T221" s="815">
        <f t="shared" si="409"/>
        <v>0</v>
      </c>
    </row>
    <row r="222" spans="1:20" x14ac:dyDescent="0.2">
      <c r="A222" s="1247"/>
      <c r="B222" s="1248"/>
      <c r="C222" s="1248"/>
      <c r="D222" s="1248"/>
      <c r="E222" s="1248"/>
      <c r="F222" s="1248"/>
      <c r="G222" s="1248"/>
      <c r="H222" s="1248"/>
      <c r="I222" s="1248"/>
      <c r="J222" s="1248"/>
      <c r="K222" s="1248"/>
      <c r="L222" s="1248"/>
      <c r="M222" s="1248"/>
      <c r="N222" s="1248"/>
      <c r="O222" s="1248"/>
      <c r="P222" s="1248"/>
      <c r="Q222" s="1248"/>
      <c r="R222" s="1248"/>
      <c r="S222" s="1248"/>
      <c r="T222" s="1249"/>
    </row>
    <row r="223" spans="1:20" x14ac:dyDescent="0.2">
      <c r="A223" s="897" t="s">
        <v>215</v>
      </c>
      <c r="B223" s="891"/>
      <c r="C223" s="891"/>
      <c r="D223" s="815">
        <f>SUM(D224:D227)</f>
        <v>0</v>
      </c>
      <c r="E223" s="882"/>
      <c r="F223" s="882"/>
      <c r="G223" s="882"/>
      <c r="H223" s="882"/>
      <c r="I223" s="882"/>
      <c r="J223" s="882"/>
      <c r="K223" s="815">
        <f t="shared" ref="K223:T223" si="410">SUM(K224:K227)</f>
        <v>0</v>
      </c>
      <c r="L223" s="815">
        <f t="shared" si="410"/>
        <v>0</v>
      </c>
      <c r="M223" s="815">
        <f t="shared" si="410"/>
        <v>0</v>
      </c>
      <c r="N223" s="815">
        <f t="shared" si="410"/>
        <v>0</v>
      </c>
      <c r="O223" s="815">
        <f t="shared" si="410"/>
        <v>0</v>
      </c>
      <c r="P223" s="815">
        <f t="shared" si="410"/>
        <v>0</v>
      </c>
      <c r="Q223" s="815">
        <f t="shared" si="410"/>
        <v>0</v>
      </c>
      <c r="R223" s="815">
        <f t="shared" si="410"/>
        <v>0</v>
      </c>
      <c r="S223" s="815">
        <f t="shared" si="410"/>
        <v>0</v>
      </c>
      <c r="T223" s="815">
        <f t="shared" si="410"/>
        <v>0</v>
      </c>
    </row>
    <row r="224" spans="1:20" x14ac:dyDescent="0.2">
      <c r="A224" s="892" t="s">
        <v>1159</v>
      </c>
      <c r="B224" s="891"/>
      <c r="C224" s="891"/>
      <c r="D224" s="893"/>
      <c r="E224" s="882"/>
      <c r="F224" s="882"/>
      <c r="G224" s="882"/>
      <c r="H224" s="882"/>
      <c r="I224" s="882"/>
      <c r="J224" s="882"/>
      <c r="K224" s="898"/>
      <c r="L224" s="882"/>
      <c r="M224" s="893"/>
      <c r="N224" s="893"/>
      <c r="O224" s="893"/>
      <c r="P224" s="893"/>
      <c r="Q224" s="893"/>
      <c r="R224" s="893"/>
      <c r="S224" s="893"/>
      <c r="T224" s="815">
        <f>SUM(M224:S224)</f>
        <v>0</v>
      </c>
    </row>
    <row r="225" spans="1:20" x14ac:dyDescent="0.2">
      <c r="A225" s="892" t="s">
        <v>863</v>
      </c>
      <c r="B225" s="891"/>
      <c r="C225" s="891"/>
      <c r="D225" s="882"/>
      <c r="E225" s="882"/>
      <c r="F225" s="882"/>
      <c r="G225" s="882"/>
      <c r="H225" s="882"/>
      <c r="I225" s="882"/>
      <c r="J225" s="882"/>
      <c r="K225" s="882"/>
      <c r="L225" s="893"/>
      <c r="M225" s="882"/>
      <c r="N225" s="882"/>
      <c r="O225" s="882"/>
      <c r="P225" s="882"/>
      <c r="Q225" s="882"/>
      <c r="R225" s="882"/>
      <c r="S225" s="882"/>
      <c r="T225" s="894"/>
    </row>
    <row r="226" spans="1:20" x14ac:dyDescent="0.2">
      <c r="A226" s="892" t="s">
        <v>1160</v>
      </c>
      <c r="B226" s="891"/>
      <c r="C226" s="891"/>
      <c r="D226" s="882"/>
      <c r="E226" s="882"/>
      <c r="F226" s="882"/>
      <c r="G226" s="882"/>
      <c r="H226" s="882"/>
      <c r="I226" s="882"/>
      <c r="J226" s="882"/>
      <c r="K226" s="882"/>
      <c r="L226" s="882"/>
      <c r="M226" s="882"/>
      <c r="N226" s="882"/>
      <c r="O226" s="882"/>
      <c r="P226" s="882"/>
      <c r="Q226" s="882"/>
      <c r="R226" s="882"/>
      <c r="S226" s="893"/>
      <c r="T226" s="815">
        <f t="shared" ref="T226" si="411">SUM(M226:S226)</f>
        <v>0</v>
      </c>
    </row>
    <row r="227" spans="1:20" x14ac:dyDescent="0.2">
      <c r="A227" s="897" t="s">
        <v>1161</v>
      </c>
      <c r="B227" s="891"/>
      <c r="C227" s="891"/>
      <c r="D227" s="815">
        <f>SUMIFS(D401:D4326,$B$401:$B$4326,"Debt Securities",$C$401:$C$4326, "EUR")</f>
        <v>0</v>
      </c>
      <c r="E227" s="882"/>
      <c r="F227" s="882"/>
      <c r="G227" s="882"/>
      <c r="H227" s="882"/>
      <c r="I227" s="882"/>
      <c r="J227" s="882"/>
      <c r="K227" s="815">
        <f t="shared" ref="K227:T227" si="412">SUMIFS(K401:K4326,$B$401:$B$4326,"Debt Securities",$C$401:$C$4326, "EUR")</f>
        <v>0</v>
      </c>
      <c r="L227" s="815">
        <f t="shared" si="412"/>
        <v>0</v>
      </c>
      <c r="M227" s="815">
        <f t="shared" si="412"/>
        <v>0</v>
      </c>
      <c r="N227" s="815">
        <f t="shared" si="412"/>
        <v>0</v>
      </c>
      <c r="O227" s="815">
        <f t="shared" si="412"/>
        <v>0</v>
      </c>
      <c r="P227" s="815">
        <f t="shared" si="412"/>
        <v>0</v>
      </c>
      <c r="Q227" s="815">
        <f t="shared" si="412"/>
        <v>0</v>
      </c>
      <c r="R227" s="815">
        <f t="shared" si="412"/>
        <v>0</v>
      </c>
      <c r="S227" s="815">
        <f t="shared" si="412"/>
        <v>0</v>
      </c>
      <c r="T227" s="815">
        <f t="shared" si="412"/>
        <v>0</v>
      </c>
    </row>
    <row r="228" spans="1:20" x14ac:dyDescent="0.2">
      <c r="A228" s="1247"/>
      <c r="B228" s="1248"/>
      <c r="C228" s="1248"/>
      <c r="D228" s="1248"/>
      <c r="E228" s="1248"/>
      <c r="F228" s="1248"/>
      <c r="G228" s="1248"/>
      <c r="H228" s="1248"/>
      <c r="I228" s="1248"/>
      <c r="J228" s="1248"/>
      <c r="K228" s="1248"/>
      <c r="L228" s="1248"/>
      <c r="M228" s="1248"/>
      <c r="N228" s="1248"/>
      <c r="O228" s="1248"/>
      <c r="P228" s="1248"/>
      <c r="Q228" s="1248"/>
      <c r="R228" s="1248"/>
      <c r="S228" s="1248"/>
      <c r="T228" s="1249"/>
    </row>
    <row r="229" spans="1:20" x14ac:dyDescent="0.2">
      <c r="A229" s="897" t="s">
        <v>853</v>
      </c>
      <c r="B229" s="891"/>
      <c r="C229" s="891"/>
      <c r="D229" s="815">
        <f>SUM(D230:D233)</f>
        <v>0</v>
      </c>
      <c r="E229" s="882"/>
      <c r="F229" s="882"/>
      <c r="G229" s="882"/>
      <c r="H229" s="882"/>
      <c r="I229" s="882"/>
      <c r="J229" s="882"/>
      <c r="K229" s="815">
        <f t="shared" ref="K229:T229" si="413">SUM(K230:K233)</f>
        <v>0</v>
      </c>
      <c r="L229" s="815">
        <f t="shared" si="413"/>
        <v>0</v>
      </c>
      <c r="M229" s="815">
        <f t="shared" si="413"/>
        <v>0</v>
      </c>
      <c r="N229" s="815">
        <f t="shared" si="413"/>
        <v>0</v>
      </c>
      <c r="O229" s="815">
        <f t="shared" si="413"/>
        <v>0</v>
      </c>
      <c r="P229" s="815">
        <f t="shared" si="413"/>
        <v>0</v>
      </c>
      <c r="Q229" s="815">
        <f t="shared" si="413"/>
        <v>0</v>
      </c>
      <c r="R229" s="815">
        <f t="shared" si="413"/>
        <v>0</v>
      </c>
      <c r="S229" s="815">
        <f t="shared" si="413"/>
        <v>0</v>
      </c>
      <c r="T229" s="815">
        <f t="shared" si="413"/>
        <v>0</v>
      </c>
    </row>
    <row r="230" spans="1:20" x14ac:dyDescent="0.2">
      <c r="A230" s="892" t="s">
        <v>1159</v>
      </c>
      <c r="B230" s="891"/>
      <c r="C230" s="891"/>
      <c r="D230" s="893"/>
      <c r="E230" s="882"/>
      <c r="F230" s="882"/>
      <c r="G230" s="882"/>
      <c r="H230" s="882"/>
      <c r="I230" s="882"/>
      <c r="J230" s="882"/>
      <c r="K230" s="898"/>
      <c r="L230" s="882"/>
      <c r="M230" s="893"/>
      <c r="N230" s="893"/>
      <c r="O230" s="893"/>
      <c r="P230" s="893"/>
      <c r="Q230" s="893"/>
      <c r="R230" s="893"/>
      <c r="S230" s="893"/>
      <c r="T230" s="815">
        <f>SUM(M230:S230)</f>
        <v>0</v>
      </c>
    </row>
    <row r="231" spans="1:20" x14ac:dyDescent="0.2">
      <c r="A231" s="892" t="s">
        <v>863</v>
      </c>
      <c r="B231" s="891"/>
      <c r="C231" s="891"/>
      <c r="D231" s="882"/>
      <c r="E231" s="882"/>
      <c r="F231" s="882"/>
      <c r="G231" s="882"/>
      <c r="H231" s="882"/>
      <c r="I231" s="882"/>
      <c r="J231" s="882"/>
      <c r="K231" s="882"/>
      <c r="L231" s="893"/>
      <c r="M231" s="882"/>
      <c r="N231" s="882"/>
      <c r="O231" s="882"/>
      <c r="P231" s="882"/>
      <c r="Q231" s="882"/>
      <c r="R231" s="882"/>
      <c r="S231" s="882"/>
      <c r="T231" s="894"/>
    </row>
    <row r="232" spans="1:20" x14ac:dyDescent="0.2">
      <c r="A232" s="892" t="s">
        <v>1160</v>
      </c>
      <c r="B232" s="891"/>
      <c r="C232" s="891"/>
      <c r="D232" s="882"/>
      <c r="E232" s="882"/>
      <c r="F232" s="882"/>
      <c r="G232" s="882"/>
      <c r="H232" s="882"/>
      <c r="I232" s="882"/>
      <c r="J232" s="882"/>
      <c r="K232" s="882"/>
      <c r="L232" s="882"/>
      <c r="M232" s="882"/>
      <c r="N232" s="882"/>
      <c r="O232" s="882"/>
      <c r="P232" s="882"/>
      <c r="Q232" s="882"/>
      <c r="R232" s="882"/>
      <c r="S232" s="893"/>
      <c r="T232" s="815">
        <f t="shared" ref="T232" si="414">SUM(M232:S232)</f>
        <v>0</v>
      </c>
    </row>
    <row r="233" spans="1:20" x14ac:dyDescent="0.2">
      <c r="A233" s="899" t="s">
        <v>1161</v>
      </c>
      <c r="B233" s="891"/>
      <c r="C233" s="891"/>
      <c r="D233" s="815">
        <f>SUMIFS(D401:D4326,$B$401:$B$4326,"Negotiable Certificates of Deposits",$C$401:$C$4326, "EUR")</f>
        <v>0</v>
      </c>
      <c r="E233" s="882"/>
      <c r="F233" s="882"/>
      <c r="G233" s="882"/>
      <c r="H233" s="882"/>
      <c r="I233" s="882"/>
      <c r="J233" s="882"/>
      <c r="K233" s="815">
        <f t="shared" ref="K233:T233" si="415">SUMIFS(K401:K4326,$B$401:$B$4326,"Negotiable Certificates of Deposits",$C$401:$C$4326, "EUR")</f>
        <v>0</v>
      </c>
      <c r="L233" s="815">
        <f t="shared" si="415"/>
        <v>0</v>
      </c>
      <c r="M233" s="815">
        <f t="shared" si="415"/>
        <v>0</v>
      </c>
      <c r="N233" s="815">
        <f t="shared" si="415"/>
        <v>0</v>
      </c>
      <c r="O233" s="815">
        <f t="shared" si="415"/>
        <v>0</v>
      </c>
      <c r="P233" s="815">
        <f t="shared" si="415"/>
        <v>0</v>
      </c>
      <c r="Q233" s="815">
        <f t="shared" si="415"/>
        <v>0</v>
      </c>
      <c r="R233" s="815">
        <f t="shared" si="415"/>
        <v>0</v>
      </c>
      <c r="S233" s="815">
        <f t="shared" si="415"/>
        <v>0</v>
      </c>
      <c r="T233" s="815">
        <f t="shared" si="415"/>
        <v>0</v>
      </c>
    </row>
    <row r="234" spans="1:20" x14ac:dyDescent="0.2">
      <c r="A234" s="1247"/>
      <c r="B234" s="1248"/>
      <c r="C234" s="1248"/>
      <c r="D234" s="1248"/>
      <c r="E234" s="1248"/>
      <c r="F234" s="1248"/>
      <c r="G234" s="1248"/>
      <c r="H234" s="1248"/>
      <c r="I234" s="1248"/>
      <c r="J234" s="1248"/>
      <c r="K234" s="1248"/>
      <c r="L234" s="1248"/>
      <c r="M234" s="1248"/>
      <c r="N234" s="1248"/>
      <c r="O234" s="1248"/>
      <c r="P234" s="1248"/>
      <c r="Q234" s="1248"/>
      <c r="R234" s="1248"/>
      <c r="S234" s="1248"/>
      <c r="T234" s="1249"/>
    </row>
    <row r="235" spans="1:20" x14ac:dyDescent="0.2">
      <c r="A235" s="897" t="s">
        <v>255</v>
      </c>
      <c r="B235" s="891"/>
      <c r="C235" s="891"/>
      <c r="D235" s="815">
        <f>SUM(D236:D239)</f>
        <v>0</v>
      </c>
      <c r="E235" s="882"/>
      <c r="F235" s="882"/>
      <c r="G235" s="882"/>
      <c r="H235" s="882"/>
      <c r="I235" s="882"/>
      <c r="J235" s="882"/>
      <c r="K235" s="815">
        <f>SUM(K236:K239)</f>
        <v>0</v>
      </c>
      <c r="L235" s="882"/>
      <c r="M235" s="815">
        <f t="shared" ref="M235:T235" si="416">SUM(M236:M239)</f>
        <v>0</v>
      </c>
      <c r="N235" s="815">
        <f t="shared" si="416"/>
        <v>0</v>
      </c>
      <c r="O235" s="815">
        <f t="shared" si="416"/>
        <v>0</v>
      </c>
      <c r="P235" s="815">
        <f t="shared" si="416"/>
        <v>0</v>
      </c>
      <c r="Q235" s="815">
        <f t="shared" si="416"/>
        <v>0</v>
      </c>
      <c r="R235" s="815">
        <f t="shared" si="416"/>
        <v>0</v>
      </c>
      <c r="S235" s="815">
        <f t="shared" si="416"/>
        <v>0</v>
      </c>
      <c r="T235" s="815">
        <f t="shared" si="416"/>
        <v>0</v>
      </c>
    </row>
    <row r="236" spans="1:20" x14ac:dyDescent="0.2">
      <c r="A236" s="892" t="s">
        <v>1159</v>
      </c>
      <c r="B236" s="891"/>
      <c r="C236" s="891"/>
      <c r="D236" s="893"/>
      <c r="E236" s="882"/>
      <c r="F236" s="882"/>
      <c r="G236" s="882"/>
      <c r="H236" s="882"/>
      <c r="I236" s="882"/>
      <c r="J236" s="882"/>
      <c r="K236" s="898"/>
      <c r="L236" s="882"/>
      <c r="M236" s="882"/>
      <c r="N236" s="882"/>
      <c r="O236" s="893"/>
      <c r="P236" s="882"/>
      <c r="Q236" s="882"/>
      <c r="R236" s="882"/>
      <c r="S236" s="893"/>
      <c r="T236" s="815">
        <f>SUM(M236:S236)</f>
        <v>0</v>
      </c>
    </row>
    <row r="237" spans="1:20" x14ac:dyDescent="0.2">
      <c r="A237" s="892" t="s">
        <v>863</v>
      </c>
      <c r="B237" s="891"/>
      <c r="C237" s="891"/>
      <c r="D237" s="882"/>
      <c r="E237" s="882"/>
      <c r="F237" s="882"/>
      <c r="G237" s="882"/>
      <c r="H237" s="882"/>
      <c r="I237" s="882"/>
      <c r="J237" s="882"/>
      <c r="K237" s="882"/>
      <c r="L237" s="882"/>
      <c r="M237" s="882"/>
      <c r="N237" s="882"/>
      <c r="O237" s="882"/>
      <c r="P237" s="882"/>
      <c r="Q237" s="882"/>
      <c r="R237" s="882"/>
      <c r="S237" s="882"/>
      <c r="T237" s="894"/>
    </row>
    <row r="238" spans="1:20" x14ac:dyDescent="0.2">
      <c r="A238" s="892" t="s">
        <v>1160</v>
      </c>
      <c r="B238" s="891"/>
      <c r="C238" s="891"/>
      <c r="D238" s="882"/>
      <c r="E238" s="882"/>
      <c r="F238" s="882"/>
      <c r="G238" s="882"/>
      <c r="H238" s="882"/>
      <c r="I238" s="882"/>
      <c r="J238" s="882"/>
      <c r="K238" s="882"/>
      <c r="L238" s="882"/>
      <c r="M238" s="882"/>
      <c r="N238" s="882"/>
      <c r="O238" s="882"/>
      <c r="P238" s="882"/>
      <c r="Q238" s="882"/>
      <c r="R238" s="882"/>
      <c r="S238" s="893"/>
      <c r="T238" s="815">
        <f t="shared" ref="T238" si="417">SUM(M238:S238)</f>
        <v>0</v>
      </c>
    </row>
    <row r="239" spans="1:20" x14ac:dyDescent="0.2">
      <c r="A239" s="899" t="s">
        <v>1161</v>
      </c>
      <c r="B239" s="891"/>
      <c r="C239" s="891"/>
      <c r="D239" s="815">
        <f>SUMIFS(D401:D4326,$B$401:$B$4326,"Equity Investments",$C$401:$C$4326, "EUR")</f>
        <v>0</v>
      </c>
      <c r="E239" s="882"/>
      <c r="F239" s="882"/>
      <c r="G239" s="882"/>
      <c r="H239" s="882"/>
      <c r="I239" s="882"/>
      <c r="J239" s="882"/>
      <c r="K239" s="815">
        <f>SUMIFS(K401:K4326,$B$401:$B$4326,"Equity Investments",$C$401:$C$4326, "EUR")</f>
        <v>0</v>
      </c>
      <c r="L239" s="882"/>
      <c r="M239" s="882"/>
      <c r="N239" s="882"/>
      <c r="O239" s="815">
        <f>SUMIFS(O401:O4326,$B$401:$B$4326,"Equity Investments",$C$401:$C$4326, "EUR")</f>
        <v>0</v>
      </c>
      <c r="P239" s="882"/>
      <c r="Q239" s="882"/>
      <c r="R239" s="882"/>
      <c r="S239" s="815">
        <f>SUMIFS(S401:S4326,$B$401:$B$4326,"Equity Investments",$C$401:$C$4326, "EUR")</f>
        <v>0</v>
      </c>
      <c r="T239" s="815">
        <f>SUMIFS(T401:T4326,$B$401:$B$4326,"Equity Investments",$C$401:$C$4326, "EUR")</f>
        <v>0</v>
      </c>
    </row>
    <row r="240" spans="1:20" x14ac:dyDescent="0.2">
      <c r="A240" s="1240"/>
      <c r="B240" s="1240"/>
      <c r="C240" s="1240"/>
      <c r="D240" s="1240"/>
      <c r="E240" s="1240"/>
      <c r="F240" s="1240"/>
      <c r="G240" s="1240"/>
      <c r="H240" s="1240"/>
      <c r="I240" s="1240"/>
      <c r="J240" s="1240"/>
      <c r="K240" s="1240"/>
      <c r="L240" s="1240"/>
      <c r="M240" s="1240"/>
      <c r="N240" s="1240"/>
      <c r="O240" s="1240"/>
      <c r="P240" s="1240"/>
      <c r="Q240" s="1240"/>
      <c r="R240" s="1240"/>
      <c r="S240" s="1240"/>
      <c r="T240" s="1240"/>
    </row>
    <row r="241" spans="1:22" x14ac:dyDescent="0.2">
      <c r="A241" s="1241"/>
      <c r="B241" s="1241"/>
      <c r="C241" s="1241"/>
      <c r="D241" s="1241"/>
      <c r="E241" s="1241"/>
      <c r="F241" s="1241"/>
      <c r="G241" s="1241"/>
      <c r="H241" s="1241"/>
      <c r="I241" s="1241"/>
      <c r="J241" s="1241"/>
      <c r="K241" s="1241"/>
      <c r="L241" s="1241"/>
      <c r="M241" s="1241"/>
      <c r="N241" s="1241"/>
      <c r="O241" s="1241"/>
      <c r="P241" s="1241"/>
      <c r="Q241" s="1241"/>
      <c r="R241" s="1241"/>
      <c r="S241" s="1241"/>
      <c r="T241" s="1241"/>
    </row>
    <row r="242" spans="1:22" x14ac:dyDescent="0.2">
      <c r="A242" s="900" t="s">
        <v>1175</v>
      </c>
      <c r="B242" s="891"/>
      <c r="C242" s="891"/>
      <c r="D242" s="891"/>
      <c r="E242" s="891"/>
      <c r="F242" s="891"/>
      <c r="G242" s="891"/>
      <c r="H242" s="891"/>
      <c r="I242" s="891"/>
      <c r="J242" s="891"/>
      <c r="K242" s="891"/>
      <c r="L242" s="891"/>
      <c r="M242" s="891"/>
      <c r="N242" s="891"/>
      <c r="O242" s="891"/>
      <c r="P242" s="891"/>
      <c r="Q242" s="891"/>
      <c r="R242" s="891"/>
      <c r="S242" s="891"/>
      <c r="T242" s="891"/>
    </row>
    <row r="243" spans="1:22" x14ac:dyDescent="0.2">
      <c r="A243" s="900" t="s">
        <v>190</v>
      </c>
      <c r="B243" s="891"/>
      <c r="C243" s="891"/>
      <c r="D243" s="815">
        <f>SUM(D244:D247)</f>
        <v>0</v>
      </c>
      <c r="E243" s="882"/>
      <c r="F243" s="882"/>
      <c r="G243" s="882"/>
      <c r="H243" s="882"/>
      <c r="I243" s="882"/>
      <c r="J243" s="882"/>
      <c r="K243" s="815">
        <f t="shared" ref="K243:T243" si="418">SUM(K244:K247)</f>
        <v>0</v>
      </c>
      <c r="L243" s="815">
        <f t="shared" si="418"/>
        <v>0</v>
      </c>
      <c r="M243" s="815">
        <f t="shared" si="418"/>
        <v>0</v>
      </c>
      <c r="N243" s="815">
        <f t="shared" si="418"/>
        <v>0</v>
      </c>
      <c r="O243" s="815">
        <f t="shared" si="418"/>
        <v>0</v>
      </c>
      <c r="P243" s="815">
        <f t="shared" si="418"/>
        <v>0</v>
      </c>
      <c r="Q243" s="815">
        <f t="shared" si="418"/>
        <v>0</v>
      </c>
      <c r="R243" s="815">
        <f t="shared" si="418"/>
        <v>0</v>
      </c>
      <c r="S243" s="815">
        <f t="shared" si="418"/>
        <v>0</v>
      </c>
      <c r="T243" s="815">
        <f t="shared" si="418"/>
        <v>0</v>
      </c>
    </row>
    <row r="244" spans="1:22" x14ac:dyDescent="0.2">
      <c r="A244" s="892" t="s">
        <v>1159</v>
      </c>
      <c r="B244" s="891"/>
      <c r="C244" s="891"/>
      <c r="D244" s="893"/>
      <c r="E244" s="882"/>
      <c r="F244" s="882"/>
      <c r="G244" s="882"/>
      <c r="H244" s="882"/>
      <c r="I244" s="882"/>
      <c r="J244" s="882"/>
      <c r="K244" s="898"/>
      <c r="L244" s="882"/>
      <c r="M244" s="893"/>
      <c r="N244" s="893"/>
      <c r="O244" s="893"/>
      <c r="P244" s="893"/>
      <c r="Q244" s="893"/>
      <c r="R244" s="893"/>
      <c r="S244" s="893"/>
      <c r="T244" s="815">
        <f>SUM(M244:S244)</f>
        <v>0</v>
      </c>
      <c r="U244" s="317"/>
      <c r="V244" s="317"/>
    </row>
    <row r="245" spans="1:22" x14ac:dyDescent="0.2">
      <c r="A245" s="892" t="s">
        <v>863</v>
      </c>
      <c r="B245" s="891"/>
      <c r="C245" s="891"/>
      <c r="D245" s="882"/>
      <c r="E245" s="882"/>
      <c r="F245" s="882"/>
      <c r="G245" s="882"/>
      <c r="H245" s="882"/>
      <c r="I245" s="882"/>
      <c r="J245" s="882"/>
      <c r="K245" s="882"/>
      <c r="L245" s="893"/>
      <c r="M245" s="882"/>
      <c r="N245" s="882"/>
      <c r="O245" s="882"/>
      <c r="P245" s="882"/>
      <c r="Q245" s="882"/>
      <c r="R245" s="882"/>
      <c r="S245" s="882"/>
      <c r="T245" s="894"/>
    </row>
    <row r="246" spans="1:22" x14ac:dyDescent="0.2">
      <c r="A246" s="892" t="s">
        <v>1160</v>
      </c>
      <c r="B246" s="891"/>
      <c r="C246" s="891"/>
      <c r="D246" s="882"/>
      <c r="E246" s="882"/>
      <c r="F246" s="882"/>
      <c r="G246" s="882"/>
      <c r="H246" s="882"/>
      <c r="I246" s="882"/>
      <c r="J246" s="882"/>
      <c r="K246" s="882"/>
      <c r="L246" s="882"/>
      <c r="M246" s="882"/>
      <c r="N246" s="882"/>
      <c r="O246" s="882"/>
      <c r="P246" s="882"/>
      <c r="Q246" s="882"/>
      <c r="R246" s="882"/>
      <c r="S246" s="893"/>
      <c r="T246" s="815">
        <f t="shared" ref="T246" si="419">SUM(M246:S246)</f>
        <v>0</v>
      </c>
    </row>
    <row r="247" spans="1:22" x14ac:dyDescent="0.2">
      <c r="A247" s="899" t="s">
        <v>1161</v>
      </c>
      <c r="B247" s="891"/>
      <c r="C247" s="891"/>
      <c r="D247" s="815">
        <f>SUMIFS(D401:D4326,$B$401:$B$4326,"Cash and Balances",$C$401:$C$4326, "JPY")</f>
        <v>0</v>
      </c>
      <c r="E247" s="882"/>
      <c r="F247" s="882"/>
      <c r="G247" s="882"/>
      <c r="H247" s="882"/>
      <c r="I247" s="882"/>
      <c r="J247" s="882"/>
      <c r="K247" s="815">
        <f t="shared" ref="K247:T247" si="420">SUMIFS(K401:K4326,$B$401:$B$4326,"Cash and Balances",$C$401:$C$4326, "JPY")</f>
        <v>0</v>
      </c>
      <c r="L247" s="815">
        <f t="shared" si="420"/>
        <v>0</v>
      </c>
      <c r="M247" s="815">
        <f t="shared" si="420"/>
        <v>0</v>
      </c>
      <c r="N247" s="815">
        <f t="shared" si="420"/>
        <v>0</v>
      </c>
      <c r="O247" s="815">
        <f t="shared" si="420"/>
        <v>0</v>
      </c>
      <c r="P247" s="815">
        <f t="shared" si="420"/>
        <v>0</v>
      </c>
      <c r="Q247" s="815">
        <f t="shared" si="420"/>
        <v>0</v>
      </c>
      <c r="R247" s="815">
        <f t="shared" si="420"/>
        <v>0</v>
      </c>
      <c r="S247" s="815">
        <f t="shared" si="420"/>
        <v>0</v>
      </c>
      <c r="T247" s="815">
        <f t="shared" si="420"/>
        <v>0</v>
      </c>
    </row>
    <row r="248" spans="1:22" x14ac:dyDescent="0.2">
      <c r="A248" s="1247"/>
      <c r="B248" s="1248"/>
      <c r="C248" s="1248"/>
      <c r="D248" s="1248"/>
      <c r="E248" s="1248"/>
      <c r="F248" s="1248"/>
      <c r="G248" s="1248"/>
      <c r="H248" s="1248"/>
      <c r="I248" s="1248"/>
      <c r="J248" s="1248"/>
      <c r="K248" s="1248"/>
      <c r="L248" s="1248"/>
      <c r="M248" s="1248"/>
      <c r="N248" s="1248"/>
      <c r="O248" s="1248"/>
      <c r="P248" s="1248"/>
      <c r="Q248" s="1248"/>
      <c r="R248" s="1248"/>
      <c r="S248" s="1248"/>
      <c r="T248" s="1249"/>
    </row>
    <row r="249" spans="1:22" ht="24" x14ac:dyDescent="0.2">
      <c r="A249" s="897" t="s">
        <v>206</v>
      </c>
      <c r="B249" s="891"/>
      <c r="C249" s="891"/>
      <c r="D249" s="815">
        <f>SUM(D250:D253)</f>
        <v>0</v>
      </c>
      <c r="E249" s="882"/>
      <c r="F249" s="882"/>
      <c r="G249" s="882"/>
      <c r="H249" s="882"/>
      <c r="I249" s="882"/>
      <c r="J249" s="882"/>
      <c r="K249" s="815">
        <f t="shared" ref="K249:T249" si="421">SUM(K250:K253)</f>
        <v>0</v>
      </c>
      <c r="L249" s="815">
        <f t="shared" si="421"/>
        <v>0</v>
      </c>
      <c r="M249" s="815">
        <f t="shared" si="421"/>
        <v>0</v>
      </c>
      <c r="N249" s="815">
        <f t="shared" si="421"/>
        <v>0</v>
      </c>
      <c r="O249" s="815">
        <f t="shared" si="421"/>
        <v>0</v>
      </c>
      <c r="P249" s="815">
        <f t="shared" si="421"/>
        <v>0</v>
      </c>
      <c r="Q249" s="815">
        <f t="shared" si="421"/>
        <v>0</v>
      </c>
      <c r="R249" s="815">
        <f t="shared" si="421"/>
        <v>0</v>
      </c>
      <c r="S249" s="815">
        <f t="shared" si="421"/>
        <v>0</v>
      </c>
      <c r="T249" s="815">
        <f t="shared" si="421"/>
        <v>0</v>
      </c>
    </row>
    <row r="250" spans="1:22" x14ac:dyDescent="0.2">
      <c r="A250" s="892" t="s">
        <v>1159</v>
      </c>
      <c r="B250" s="891"/>
      <c r="C250" s="891"/>
      <c r="D250" s="893"/>
      <c r="E250" s="882"/>
      <c r="F250" s="882"/>
      <c r="G250" s="882"/>
      <c r="H250" s="882"/>
      <c r="I250" s="882"/>
      <c r="J250" s="882"/>
      <c r="K250" s="898"/>
      <c r="L250" s="882"/>
      <c r="M250" s="893"/>
      <c r="N250" s="893"/>
      <c r="O250" s="893"/>
      <c r="P250" s="893"/>
      <c r="Q250" s="893"/>
      <c r="R250" s="893"/>
      <c r="S250" s="893"/>
      <c r="T250" s="815">
        <f>SUM(M250:S250)</f>
        <v>0</v>
      </c>
    </row>
    <row r="251" spans="1:22" x14ac:dyDescent="0.2">
      <c r="A251" s="892" t="s">
        <v>863</v>
      </c>
      <c r="B251" s="891"/>
      <c r="C251" s="891"/>
      <c r="D251" s="882"/>
      <c r="E251" s="882"/>
      <c r="F251" s="882"/>
      <c r="G251" s="882"/>
      <c r="H251" s="882"/>
      <c r="I251" s="882"/>
      <c r="J251" s="882"/>
      <c r="K251" s="882"/>
      <c r="L251" s="893"/>
      <c r="M251" s="882"/>
      <c r="N251" s="882"/>
      <c r="O251" s="882"/>
      <c r="P251" s="882"/>
      <c r="Q251" s="882"/>
      <c r="R251" s="882"/>
      <c r="S251" s="882"/>
      <c r="T251" s="894"/>
    </row>
    <row r="252" spans="1:22" x14ac:dyDescent="0.2">
      <c r="A252" s="892" t="s">
        <v>1160</v>
      </c>
      <c r="B252" s="891"/>
      <c r="C252" s="891"/>
      <c r="D252" s="882"/>
      <c r="E252" s="882"/>
      <c r="F252" s="882"/>
      <c r="G252" s="882"/>
      <c r="H252" s="882"/>
      <c r="I252" s="882"/>
      <c r="J252" s="882"/>
      <c r="K252" s="882"/>
      <c r="L252" s="882"/>
      <c r="M252" s="882"/>
      <c r="N252" s="882"/>
      <c r="O252" s="882"/>
      <c r="P252" s="882"/>
      <c r="Q252" s="882"/>
      <c r="R252" s="882"/>
      <c r="S252" s="893"/>
      <c r="T252" s="815">
        <f t="shared" ref="T252" si="422">SUM(M252:S252)</f>
        <v>0</v>
      </c>
    </row>
    <row r="253" spans="1:22" x14ac:dyDescent="0.2">
      <c r="A253" s="899" t="s">
        <v>1161</v>
      </c>
      <c r="B253" s="891"/>
      <c r="C253" s="891"/>
      <c r="D253" s="815">
        <f>SUMIFS(D401:D4326,$B$401:$B$4326,"Amounts receivable under reverse repurchase agreements",$C$401:$C$4326, "JPY")</f>
        <v>0</v>
      </c>
      <c r="E253" s="882"/>
      <c r="F253" s="882"/>
      <c r="G253" s="882"/>
      <c r="H253" s="882"/>
      <c r="I253" s="882"/>
      <c r="J253" s="882"/>
      <c r="K253" s="815">
        <f t="shared" ref="K253:T253" si="423">SUMIFS(K401:K4326,$B$401:$B$4326,"Amounts receivable under reverse repurchase agreements",$C$401:$C$4326, "JPY")</f>
        <v>0</v>
      </c>
      <c r="L253" s="815">
        <f t="shared" si="423"/>
        <v>0</v>
      </c>
      <c r="M253" s="815">
        <f t="shared" si="423"/>
        <v>0</v>
      </c>
      <c r="N253" s="815">
        <f t="shared" si="423"/>
        <v>0</v>
      </c>
      <c r="O253" s="815">
        <f t="shared" si="423"/>
        <v>0</v>
      </c>
      <c r="P253" s="815">
        <f t="shared" si="423"/>
        <v>0</v>
      </c>
      <c r="Q253" s="815">
        <f t="shared" si="423"/>
        <v>0</v>
      </c>
      <c r="R253" s="815">
        <f t="shared" si="423"/>
        <v>0</v>
      </c>
      <c r="S253" s="815">
        <f t="shared" si="423"/>
        <v>0</v>
      </c>
      <c r="T253" s="815">
        <f t="shared" si="423"/>
        <v>0</v>
      </c>
    </row>
    <row r="254" spans="1:22" x14ac:dyDescent="0.2">
      <c r="A254" s="1247"/>
      <c r="B254" s="1248"/>
      <c r="C254" s="1248"/>
      <c r="D254" s="1248"/>
      <c r="E254" s="1248"/>
      <c r="F254" s="1248"/>
      <c r="G254" s="1248"/>
      <c r="H254" s="1248"/>
      <c r="I254" s="1248"/>
      <c r="J254" s="1248"/>
      <c r="K254" s="1248"/>
      <c r="L254" s="1248"/>
      <c r="M254" s="1248"/>
      <c r="N254" s="1248"/>
      <c r="O254" s="1248"/>
      <c r="P254" s="1248"/>
      <c r="Q254" s="1248"/>
      <c r="R254" s="1248"/>
      <c r="S254" s="1248"/>
      <c r="T254" s="1249"/>
    </row>
    <row r="255" spans="1:22" x14ac:dyDescent="0.2">
      <c r="A255" s="897" t="s">
        <v>219</v>
      </c>
      <c r="B255" s="891"/>
      <c r="C255" s="891"/>
      <c r="D255" s="815">
        <f>SUM(D256:D259)</f>
        <v>0</v>
      </c>
      <c r="E255" s="882"/>
      <c r="F255" s="882"/>
      <c r="G255" s="882"/>
      <c r="H255" s="882"/>
      <c r="I255" s="882"/>
      <c r="J255" s="882"/>
      <c r="K255" s="815">
        <f t="shared" ref="K255:T255" si="424">SUM(K256:K259)</f>
        <v>0</v>
      </c>
      <c r="L255" s="815">
        <f t="shared" si="424"/>
        <v>0</v>
      </c>
      <c r="M255" s="815">
        <f t="shared" si="424"/>
        <v>0</v>
      </c>
      <c r="N255" s="815">
        <f t="shared" si="424"/>
        <v>0</v>
      </c>
      <c r="O255" s="815">
        <f t="shared" si="424"/>
        <v>0</v>
      </c>
      <c r="P255" s="815">
        <f t="shared" si="424"/>
        <v>0</v>
      </c>
      <c r="Q255" s="815">
        <f t="shared" si="424"/>
        <v>0</v>
      </c>
      <c r="R255" s="815">
        <f t="shared" si="424"/>
        <v>0</v>
      </c>
      <c r="S255" s="815">
        <f t="shared" si="424"/>
        <v>0</v>
      </c>
      <c r="T255" s="815">
        <f t="shared" si="424"/>
        <v>0</v>
      </c>
    </row>
    <row r="256" spans="1:22" x14ac:dyDescent="0.2">
      <c r="A256" s="892" t="s">
        <v>1159</v>
      </c>
      <c r="B256" s="891"/>
      <c r="C256" s="891"/>
      <c r="D256" s="893"/>
      <c r="E256" s="882"/>
      <c r="F256" s="882"/>
      <c r="G256" s="882"/>
      <c r="H256" s="882"/>
      <c r="I256" s="882"/>
      <c r="J256" s="882"/>
      <c r="K256" s="898"/>
      <c r="L256" s="882"/>
      <c r="M256" s="893"/>
      <c r="N256" s="893"/>
      <c r="O256" s="893"/>
      <c r="P256" s="893"/>
      <c r="Q256" s="893"/>
      <c r="R256" s="893"/>
      <c r="S256" s="893"/>
      <c r="T256" s="815">
        <f>SUM(M256:S256)</f>
        <v>0</v>
      </c>
    </row>
    <row r="257" spans="1:20" x14ac:dyDescent="0.2">
      <c r="A257" s="892" t="s">
        <v>863</v>
      </c>
      <c r="B257" s="891"/>
      <c r="C257" s="891"/>
      <c r="D257" s="882"/>
      <c r="E257" s="882"/>
      <c r="F257" s="882"/>
      <c r="G257" s="882"/>
      <c r="H257" s="882"/>
      <c r="I257" s="882"/>
      <c r="J257" s="882"/>
      <c r="K257" s="882"/>
      <c r="L257" s="893"/>
      <c r="M257" s="882"/>
      <c r="N257" s="882"/>
      <c r="O257" s="882"/>
      <c r="P257" s="882"/>
      <c r="Q257" s="882"/>
      <c r="R257" s="882"/>
      <c r="S257" s="882"/>
      <c r="T257" s="894"/>
    </row>
    <row r="258" spans="1:20" x14ac:dyDescent="0.2">
      <c r="A258" s="892" t="s">
        <v>1160</v>
      </c>
      <c r="B258" s="891"/>
      <c r="C258" s="891"/>
      <c r="D258" s="882"/>
      <c r="E258" s="882"/>
      <c r="F258" s="882"/>
      <c r="G258" s="882"/>
      <c r="H258" s="882"/>
      <c r="I258" s="882"/>
      <c r="J258" s="882"/>
      <c r="K258" s="882"/>
      <c r="L258" s="882"/>
      <c r="M258" s="882"/>
      <c r="N258" s="882"/>
      <c r="O258" s="882"/>
      <c r="P258" s="882"/>
      <c r="Q258" s="882"/>
      <c r="R258" s="882"/>
      <c r="S258" s="893"/>
      <c r="T258" s="815">
        <f>SUM(M258:S258)</f>
        <v>0</v>
      </c>
    </row>
    <row r="259" spans="1:20" x14ac:dyDescent="0.2">
      <c r="A259" s="899" t="s">
        <v>1161</v>
      </c>
      <c r="B259" s="891"/>
      <c r="C259" s="891"/>
      <c r="D259" s="815">
        <f>SUMIFS(D401:D4326,$B$401:$B$4326,"Positive fair values for financial derivatives",$C$401:$C$4326, "JPY")</f>
        <v>0</v>
      </c>
      <c r="E259" s="882"/>
      <c r="F259" s="882"/>
      <c r="G259" s="882"/>
      <c r="H259" s="882"/>
      <c r="I259" s="882"/>
      <c r="J259" s="882"/>
      <c r="K259" s="815">
        <f t="shared" ref="K259:T259" si="425">SUMIFS(K401:K4326,$B$401:$B$4326,"Positive fair values for financial derivatives",$C$401:$C$4326, "JPY")</f>
        <v>0</v>
      </c>
      <c r="L259" s="815">
        <f t="shared" si="425"/>
        <v>0</v>
      </c>
      <c r="M259" s="815">
        <f t="shared" si="425"/>
        <v>0</v>
      </c>
      <c r="N259" s="815">
        <f t="shared" si="425"/>
        <v>0</v>
      </c>
      <c r="O259" s="815">
        <f t="shared" si="425"/>
        <v>0</v>
      </c>
      <c r="P259" s="815">
        <f t="shared" si="425"/>
        <v>0</v>
      </c>
      <c r="Q259" s="815">
        <f t="shared" si="425"/>
        <v>0</v>
      </c>
      <c r="R259" s="815">
        <f t="shared" si="425"/>
        <v>0</v>
      </c>
      <c r="S259" s="815">
        <f t="shared" si="425"/>
        <v>0</v>
      </c>
      <c r="T259" s="815">
        <f t="shared" si="425"/>
        <v>0</v>
      </c>
    </row>
    <row r="260" spans="1:20" x14ac:dyDescent="0.2">
      <c r="A260" s="1247"/>
      <c r="B260" s="1248"/>
      <c r="C260" s="1248"/>
      <c r="D260" s="1248"/>
      <c r="E260" s="1248"/>
      <c r="F260" s="1248"/>
      <c r="G260" s="1248"/>
      <c r="H260" s="1248"/>
      <c r="I260" s="1248"/>
      <c r="J260" s="1248"/>
      <c r="K260" s="1248"/>
      <c r="L260" s="1248"/>
      <c r="M260" s="1248"/>
      <c r="N260" s="1248"/>
      <c r="O260" s="1248"/>
      <c r="P260" s="1248"/>
      <c r="Q260" s="1248"/>
      <c r="R260" s="1248"/>
      <c r="S260" s="1248"/>
      <c r="T260" s="1249"/>
    </row>
    <row r="261" spans="1:20" x14ac:dyDescent="0.2">
      <c r="A261" s="897" t="s">
        <v>252</v>
      </c>
      <c r="B261" s="891"/>
      <c r="C261" s="891"/>
      <c r="D261" s="815">
        <f>SUM(D262:D265)</f>
        <v>0</v>
      </c>
      <c r="E261" s="882"/>
      <c r="F261" s="882"/>
      <c r="G261" s="882"/>
      <c r="H261" s="882"/>
      <c r="I261" s="882"/>
      <c r="J261" s="882"/>
      <c r="K261" s="815">
        <f t="shared" ref="K261:S261" si="426">SUM(K262:K265)</f>
        <v>0</v>
      </c>
      <c r="L261" s="815">
        <f t="shared" si="426"/>
        <v>0</v>
      </c>
      <c r="M261" s="815">
        <f t="shared" si="426"/>
        <v>0</v>
      </c>
      <c r="N261" s="815">
        <f t="shared" si="426"/>
        <v>0</v>
      </c>
      <c r="O261" s="815">
        <f t="shared" si="426"/>
        <v>0</v>
      </c>
      <c r="P261" s="815">
        <f t="shared" si="426"/>
        <v>0</v>
      </c>
      <c r="Q261" s="815">
        <f t="shared" si="426"/>
        <v>0</v>
      </c>
      <c r="R261" s="815">
        <f t="shared" si="426"/>
        <v>0</v>
      </c>
      <c r="S261" s="815">
        <f t="shared" si="426"/>
        <v>0</v>
      </c>
      <c r="T261" s="815">
        <f>SUM(T262:T265)</f>
        <v>0</v>
      </c>
    </row>
    <row r="262" spans="1:20" x14ac:dyDescent="0.2">
      <c r="A262" s="892" t="s">
        <v>1159</v>
      </c>
      <c r="B262" s="891"/>
      <c r="C262" s="891"/>
      <c r="D262" s="893"/>
      <c r="E262" s="882"/>
      <c r="F262" s="882"/>
      <c r="G262" s="882"/>
      <c r="H262" s="882"/>
      <c r="I262" s="882"/>
      <c r="J262" s="882"/>
      <c r="K262" s="898"/>
      <c r="L262" s="882"/>
      <c r="M262" s="893"/>
      <c r="N262" s="893"/>
      <c r="O262" s="893"/>
      <c r="P262" s="893"/>
      <c r="Q262" s="893"/>
      <c r="R262" s="893"/>
      <c r="S262" s="893"/>
      <c r="T262" s="815">
        <f>SUM(M262:S262)</f>
        <v>0</v>
      </c>
    </row>
    <row r="263" spans="1:20" x14ac:dyDescent="0.2">
      <c r="A263" s="892" t="s">
        <v>863</v>
      </c>
      <c r="B263" s="891"/>
      <c r="C263" s="891"/>
      <c r="D263" s="882"/>
      <c r="E263" s="882"/>
      <c r="F263" s="882"/>
      <c r="G263" s="882"/>
      <c r="H263" s="882"/>
      <c r="I263" s="882"/>
      <c r="J263" s="882"/>
      <c r="K263" s="882"/>
      <c r="L263" s="893"/>
      <c r="M263" s="882"/>
      <c r="N263" s="882"/>
      <c r="O263" s="882"/>
      <c r="P263" s="882"/>
      <c r="Q263" s="882"/>
      <c r="R263" s="882"/>
      <c r="S263" s="882"/>
      <c r="T263" s="894"/>
    </row>
    <row r="264" spans="1:20" x14ac:dyDescent="0.2">
      <c r="A264" s="892" t="s">
        <v>1160</v>
      </c>
      <c r="B264" s="891"/>
      <c r="C264" s="891"/>
      <c r="D264" s="882"/>
      <c r="E264" s="882"/>
      <c r="F264" s="882"/>
      <c r="G264" s="882"/>
      <c r="H264" s="882"/>
      <c r="I264" s="882"/>
      <c r="J264" s="882"/>
      <c r="K264" s="882"/>
      <c r="L264" s="882"/>
      <c r="M264" s="882"/>
      <c r="N264" s="882"/>
      <c r="O264" s="882"/>
      <c r="P264" s="882"/>
      <c r="Q264" s="882"/>
      <c r="R264" s="882"/>
      <c r="S264" s="893"/>
      <c r="T264" s="815">
        <f>SUM(M264:S264)</f>
        <v>0</v>
      </c>
    </row>
    <row r="265" spans="1:20" x14ac:dyDescent="0.2">
      <c r="A265" s="899" t="s">
        <v>1161</v>
      </c>
      <c r="B265" s="891"/>
      <c r="C265" s="891"/>
      <c r="D265" s="815">
        <f>SUMIFS(D401:D4326,$B$401:$B$4326,"Loans and advances",$C$401:$C$4326, "JPY")</f>
        <v>0</v>
      </c>
      <c r="E265" s="882"/>
      <c r="F265" s="882"/>
      <c r="G265" s="882"/>
      <c r="H265" s="882"/>
      <c r="I265" s="882"/>
      <c r="J265" s="882"/>
      <c r="K265" s="815">
        <f t="shared" ref="K265:S265" si="427">SUMIFS(K401:K4326,$B$401:$B$4326,"Loans and advances",$C$401:$C$4326, "JPY")</f>
        <v>0</v>
      </c>
      <c r="L265" s="815">
        <f t="shared" si="427"/>
        <v>0</v>
      </c>
      <c r="M265" s="815">
        <f t="shared" si="427"/>
        <v>0</v>
      </c>
      <c r="N265" s="815">
        <f t="shared" si="427"/>
        <v>0</v>
      </c>
      <c r="O265" s="815">
        <f t="shared" si="427"/>
        <v>0</v>
      </c>
      <c r="P265" s="815">
        <f t="shared" si="427"/>
        <v>0</v>
      </c>
      <c r="Q265" s="815">
        <f t="shared" si="427"/>
        <v>0</v>
      </c>
      <c r="R265" s="815">
        <f t="shared" si="427"/>
        <v>0</v>
      </c>
      <c r="S265" s="815">
        <f t="shared" si="427"/>
        <v>0</v>
      </c>
      <c r="T265" s="815">
        <f>SUMIFS(T401:T4326,$B$401:$B$4326,"Loans and advances",$C$401:$C$4326, "JPY")</f>
        <v>0</v>
      </c>
    </row>
    <row r="266" spans="1:20" x14ac:dyDescent="0.2">
      <c r="A266" s="1247"/>
      <c r="B266" s="1248"/>
      <c r="C266" s="1248"/>
      <c r="D266" s="1248"/>
      <c r="E266" s="1248"/>
      <c r="F266" s="1248"/>
      <c r="G266" s="1248"/>
      <c r="H266" s="1248"/>
      <c r="I266" s="1248"/>
      <c r="J266" s="1248"/>
      <c r="K266" s="1248"/>
      <c r="L266" s="1248"/>
      <c r="M266" s="1248"/>
      <c r="N266" s="1248"/>
      <c r="O266" s="1248"/>
      <c r="P266" s="1248"/>
      <c r="Q266" s="1248"/>
      <c r="R266" s="1248"/>
      <c r="S266" s="1248"/>
      <c r="T266" s="1249"/>
    </row>
    <row r="267" spans="1:20" x14ac:dyDescent="0.2">
      <c r="A267" s="897" t="s">
        <v>257</v>
      </c>
      <c r="B267" s="891"/>
      <c r="C267" s="891"/>
      <c r="D267" s="815">
        <f>SUM(D268:D271)</f>
        <v>0</v>
      </c>
      <c r="E267" s="882"/>
      <c r="F267" s="882"/>
      <c r="G267" s="882"/>
      <c r="H267" s="882"/>
      <c r="I267" s="882"/>
      <c r="J267" s="882"/>
      <c r="K267" s="815">
        <f t="shared" ref="K267:T267" si="428">SUM(K268:K271)</f>
        <v>0</v>
      </c>
      <c r="L267" s="815">
        <f t="shared" si="428"/>
        <v>0</v>
      </c>
      <c r="M267" s="815">
        <f t="shared" si="428"/>
        <v>0</v>
      </c>
      <c r="N267" s="815">
        <f t="shared" si="428"/>
        <v>0</v>
      </c>
      <c r="O267" s="815">
        <f t="shared" si="428"/>
        <v>0</v>
      </c>
      <c r="P267" s="815">
        <f t="shared" si="428"/>
        <v>0</v>
      </c>
      <c r="Q267" s="815">
        <f t="shared" si="428"/>
        <v>0</v>
      </c>
      <c r="R267" s="815">
        <f t="shared" si="428"/>
        <v>0</v>
      </c>
      <c r="S267" s="815">
        <f t="shared" si="428"/>
        <v>0</v>
      </c>
      <c r="T267" s="815">
        <f t="shared" si="428"/>
        <v>0</v>
      </c>
    </row>
    <row r="268" spans="1:20" x14ac:dyDescent="0.2">
      <c r="A268" s="892" t="s">
        <v>1159</v>
      </c>
      <c r="B268" s="891"/>
      <c r="C268" s="891"/>
      <c r="D268" s="893"/>
      <c r="E268" s="882"/>
      <c r="F268" s="882"/>
      <c r="G268" s="882"/>
      <c r="H268" s="882"/>
      <c r="I268" s="882"/>
      <c r="J268" s="882"/>
      <c r="K268" s="898"/>
      <c r="L268" s="882"/>
      <c r="M268" s="893"/>
      <c r="N268" s="893"/>
      <c r="O268" s="893"/>
      <c r="P268" s="893"/>
      <c r="Q268" s="893"/>
      <c r="R268" s="893"/>
      <c r="S268" s="893"/>
      <c r="T268" s="815">
        <f>SUM(M268:S268)</f>
        <v>0</v>
      </c>
    </row>
    <row r="269" spans="1:20" x14ac:dyDescent="0.2">
      <c r="A269" s="892" t="s">
        <v>863</v>
      </c>
      <c r="B269" s="891"/>
      <c r="C269" s="891"/>
      <c r="D269" s="882"/>
      <c r="E269" s="882"/>
      <c r="F269" s="882"/>
      <c r="G269" s="882"/>
      <c r="H269" s="882"/>
      <c r="I269" s="882"/>
      <c r="J269" s="882"/>
      <c r="K269" s="882"/>
      <c r="L269" s="893"/>
      <c r="M269" s="882"/>
      <c r="N269" s="882"/>
      <c r="O269" s="882"/>
      <c r="P269" s="882"/>
      <c r="Q269" s="882"/>
      <c r="R269" s="882"/>
      <c r="S269" s="882"/>
      <c r="T269" s="894"/>
    </row>
    <row r="270" spans="1:20" x14ac:dyDescent="0.2">
      <c r="A270" s="892" t="s">
        <v>1160</v>
      </c>
      <c r="B270" s="891"/>
      <c r="C270" s="891"/>
      <c r="D270" s="882"/>
      <c r="E270" s="882"/>
      <c r="F270" s="882"/>
      <c r="G270" s="882"/>
      <c r="H270" s="882"/>
      <c r="I270" s="882"/>
      <c r="J270" s="882"/>
      <c r="K270" s="882"/>
      <c r="L270" s="882"/>
      <c r="M270" s="882"/>
      <c r="N270" s="882"/>
      <c r="O270" s="882"/>
      <c r="P270" s="882"/>
      <c r="Q270" s="882"/>
      <c r="R270" s="882"/>
      <c r="S270" s="893"/>
      <c r="T270" s="815">
        <f t="shared" ref="T270" si="429">SUM(M270:S270)</f>
        <v>0</v>
      </c>
    </row>
    <row r="271" spans="1:20" x14ac:dyDescent="0.2">
      <c r="A271" s="899" t="s">
        <v>1161</v>
      </c>
      <c r="B271" s="891"/>
      <c r="C271" s="891"/>
      <c r="D271" s="815">
        <f>SUMIFS(D401:D4326,$B$401:$B$4326,"Bills discounted or purchased",$C$401:$C$4326, "JPY")</f>
        <v>0</v>
      </c>
      <c r="E271" s="882"/>
      <c r="F271" s="882"/>
      <c r="G271" s="882"/>
      <c r="H271" s="882"/>
      <c r="I271" s="882"/>
      <c r="J271" s="882"/>
      <c r="K271" s="815">
        <f t="shared" ref="K271:T271" si="430">SUMIFS(K401:K4326,$B$401:$B$4326,"Bills discounted or purchased",$C$401:$C$4326, "JPY")</f>
        <v>0</v>
      </c>
      <c r="L271" s="815">
        <f t="shared" si="430"/>
        <v>0</v>
      </c>
      <c r="M271" s="815">
        <f t="shared" si="430"/>
        <v>0</v>
      </c>
      <c r="N271" s="815">
        <f t="shared" si="430"/>
        <v>0</v>
      </c>
      <c r="O271" s="815">
        <f t="shared" si="430"/>
        <v>0</v>
      </c>
      <c r="P271" s="815">
        <f t="shared" si="430"/>
        <v>0</v>
      </c>
      <c r="Q271" s="815">
        <f t="shared" si="430"/>
        <v>0</v>
      </c>
      <c r="R271" s="815">
        <f t="shared" si="430"/>
        <v>0</v>
      </c>
      <c r="S271" s="815">
        <f t="shared" si="430"/>
        <v>0</v>
      </c>
      <c r="T271" s="815">
        <f t="shared" si="430"/>
        <v>0</v>
      </c>
    </row>
    <row r="272" spans="1:20" x14ac:dyDescent="0.2">
      <c r="A272" s="1247"/>
      <c r="B272" s="1248"/>
      <c r="C272" s="1248"/>
      <c r="D272" s="1248"/>
      <c r="E272" s="1248"/>
      <c r="F272" s="1248"/>
      <c r="G272" s="1248"/>
      <c r="H272" s="1248"/>
      <c r="I272" s="1248"/>
      <c r="J272" s="1248"/>
      <c r="K272" s="1248"/>
      <c r="L272" s="1248"/>
      <c r="M272" s="1248"/>
      <c r="N272" s="1248"/>
      <c r="O272" s="1248"/>
      <c r="P272" s="1248"/>
      <c r="Q272" s="1248"/>
      <c r="R272" s="1248"/>
      <c r="S272" s="1248"/>
      <c r="T272" s="1249"/>
    </row>
    <row r="273" spans="1:20" x14ac:dyDescent="0.2">
      <c r="A273" s="897" t="s">
        <v>215</v>
      </c>
      <c r="B273" s="891"/>
      <c r="C273" s="891"/>
      <c r="D273" s="815">
        <f>SUM(D274:D277)</f>
        <v>0</v>
      </c>
      <c r="E273" s="882"/>
      <c r="F273" s="882"/>
      <c r="G273" s="882"/>
      <c r="H273" s="882"/>
      <c r="I273" s="882"/>
      <c r="J273" s="882"/>
      <c r="K273" s="815">
        <f t="shared" ref="K273:T273" si="431">SUM(K274:K277)</f>
        <v>0</v>
      </c>
      <c r="L273" s="815">
        <f t="shared" si="431"/>
        <v>0</v>
      </c>
      <c r="M273" s="815">
        <f t="shared" si="431"/>
        <v>0</v>
      </c>
      <c r="N273" s="815">
        <f t="shared" si="431"/>
        <v>0</v>
      </c>
      <c r="O273" s="815">
        <f t="shared" si="431"/>
        <v>0</v>
      </c>
      <c r="P273" s="815">
        <f t="shared" si="431"/>
        <v>0</v>
      </c>
      <c r="Q273" s="815">
        <f t="shared" si="431"/>
        <v>0</v>
      </c>
      <c r="R273" s="815">
        <f t="shared" si="431"/>
        <v>0</v>
      </c>
      <c r="S273" s="815">
        <f t="shared" si="431"/>
        <v>0</v>
      </c>
      <c r="T273" s="815">
        <f t="shared" si="431"/>
        <v>0</v>
      </c>
    </row>
    <row r="274" spans="1:20" x14ac:dyDescent="0.2">
      <c r="A274" s="892" t="s">
        <v>1159</v>
      </c>
      <c r="B274" s="891"/>
      <c r="C274" s="891"/>
      <c r="D274" s="893"/>
      <c r="E274" s="882"/>
      <c r="F274" s="882"/>
      <c r="G274" s="882"/>
      <c r="H274" s="882"/>
      <c r="I274" s="882"/>
      <c r="J274" s="882"/>
      <c r="K274" s="898"/>
      <c r="L274" s="882"/>
      <c r="M274" s="893"/>
      <c r="N274" s="893"/>
      <c r="O274" s="893"/>
      <c r="P274" s="893"/>
      <c r="Q274" s="893"/>
      <c r="R274" s="893"/>
      <c r="S274" s="893"/>
      <c r="T274" s="815">
        <f>SUM(M274:S274)</f>
        <v>0</v>
      </c>
    </row>
    <row r="275" spans="1:20" x14ac:dyDescent="0.2">
      <c r="A275" s="892" t="s">
        <v>863</v>
      </c>
      <c r="B275" s="891"/>
      <c r="C275" s="891"/>
      <c r="D275" s="882"/>
      <c r="E275" s="882"/>
      <c r="F275" s="882"/>
      <c r="G275" s="882"/>
      <c r="H275" s="882"/>
      <c r="I275" s="882"/>
      <c r="J275" s="882"/>
      <c r="K275" s="882"/>
      <c r="L275" s="893"/>
      <c r="M275" s="882"/>
      <c r="N275" s="882"/>
      <c r="O275" s="882"/>
      <c r="P275" s="882"/>
      <c r="Q275" s="882"/>
      <c r="R275" s="882"/>
      <c r="S275" s="882"/>
      <c r="T275" s="894"/>
    </row>
    <row r="276" spans="1:20" x14ac:dyDescent="0.2">
      <c r="A276" s="892" t="s">
        <v>1160</v>
      </c>
      <c r="B276" s="891"/>
      <c r="C276" s="891"/>
      <c r="D276" s="882"/>
      <c r="E276" s="882"/>
      <c r="F276" s="882"/>
      <c r="G276" s="882"/>
      <c r="H276" s="882"/>
      <c r="I276" s="882"/>
      <c r="J276" s="882"/>
      <c r="K276" s="882"/>
      <c r="L276" s="882"/>
      <c r="M276" s="882"/>
      <c r="N276" s="882"/>
      <c r="O276" s="882"/>
      <c r="P276" s="882"/>
      <c r="Q276" s="882"/>
      <c r="R276" s="882"/>
      <c r="S276" s="893"/>
      <c r="T276" s="815">
        <f t="shared" ref="T276" si="432">SUM(M276:S276)</f>
        <v>0</v>
      </c>
    </row>
    <row r="277" spans="1:20" x14ac:dyDescent="0.2">
      <c r="A277" s="899" t="s">
        <v>1161</v>
      </c>
      <c r="B277" s="891"/>
      <c r="C277" s="891"/>
      <c r="D277" s="815">
        <f>SUMIFS(D401:D4326,$B$401:$B$4326,"Debt Securities",$C$401:$C$4326, "JPY")</f>
        <v>0</v>
      </c>
      <c r="E277" s="882"/>
      <c r="F277" s="882"/>
      <c r="G277" s="882"/>
      <c r="H277" s="882"/>
      <c r="I277" s="882"/>
      <c r="J277" s="882"/>
      <c r="K277" s="815">
        <f t="shared" ref="K277:T277" si="433">SUMIFS(K401:K4326,$B$401:$B$4326,"Debt Securities",$C$401:$C$4326, "JPY")</f>
        <v>0</v>
      </c>
      <c r="L277" s="815">
        <f t="shared" si="433"/>
        <v>0</v>
      </c>
      <c r="M277" s="815">
        <f t="shared" si="433"/>
        <v>0</v>
      </c>
      <c r="N277" s="815">
        <f t="shared" si="433"/>
        <v>0</v>
      </c>
      <c r="O277" s="815">
        <f t="shared" si="433"/>
        <v>0</v>
      </c>
      <c r="P277" s="815">
        <f t="shared" si="433"/>
        <v>0</v>
      </c>
      <c r="Q277" s="815">
        <f t="shared" si="433"/>
        <v>0</v>
      </c>
      <c r="R277" s="815">
        <f t="shared" si="433"/>
        <v>0</v>
      </c>
      <c r="S277" s="815">
        <f t="shared" si="433"/>
        <v>0</v>
      </c>
      <c r="T277" s="815">
        <f t="shared" si="433"/>
        <v>0</v>
      </c>
    </row>
    <row r="278" spans="1:20" x14ac:dyDescent="0.2">
      <c r="A278" s="1247"/>
      <c r="B278" s="1248"/>
      <c r="C278" s="1248"/>
      <c r="D278" s="1248"/>
      <c r="E278" s="1248"/>
      <c r="F278" s="1248"/>
      <c r="G278" s="1248"/>
      <c r="H278" s="1248"/>
      <c r="I278" s="1248"/>
      <c r="J278" s="1248"/>
      <c r="K278" s="1248"/>
      <c r="L278" s="1248"/>
      <c r="M278" s="1248"/>
      <c r="N278" s="1248"/>
      <c r="O278" s="1248"/>
      <c r="P278" s="1248"/>
      <c r="Q278" s="1248"/>
      <c r="R278" s="1248"/>
      <c r="S278" s="1248"/>
      <c r="T278" s="1249"/>
    </row>
    <row r="279" spans="1:20" x14ac:dyDescent="0.2">
      <c r="A279" s="897" t="s">
        <v>853</v>
      </c>
      <c r="B279" s="891"/>
      <c r="C279" s="891"/>
      <c r="D279" s="815">
        <f>SUM(D280:D283)</f>
        <v>0</v>
      </c>
      <c r="E279" s="882"/>
      <c r="F279" s="882"/>
      <c r="G279" s="882"/>
      <c r="H279" s="882"/>
      <c r="I279" s="882"/>
      <c r="J279" s="882"/>
      <c r="K279" s="815">
        <f t="shared" ref="K279:T279" si="434">SUM(K280:K283)</f>
        <v>0</v>
      </c>
      <c r="L279" s="815">
        <f t="shared" si="434"/>
        <v>0</v>
      </c>
      <c r="M279" s="815">
        <f t="shared" si="434"/>
        <v>0</v>
      </c>
      <c r="N279" s="815">
        <f t="shared" si="434"/>
        <v>0</v>
      </c>
      <c r="O279" s="815">
        <f t="shared" si="434"/>
        <v>0</v>
      </c>
      <c r="P279" s="815">
        <f t="shared" si="434"/>
        <v>0</v>
      </c>
      <c r="Q279" s="815">
        <f t="shared" si="434"/>
        <v>0</v>
      </c>
      <c r="R279" s="815">
        <f t="shared" si="434"/>
        <v>0</v>
      </c>
      <c r="S279" s="815">
        <f t="shared" si="434"/>
        <v>0</v>
      </c>
      <c r="T279" s="815">
        <f t="shared" si="434"/>
        <v>0</v>
      </c>
    </row>
    <row r="280" spans="1:20" x14ac:dyDescent="0.2">
      <c r="A280" s="892" t="s">
        <v>1159</v>
      </c>
      <c r="B280" s="891"/>
      <c r="C280" s="891"/>
      <c r="D280" s="893"/>
      <c r="E280" s="882"/>
      <c r="F280" s="882"/>
      <c r="G280" s="882"/>
      <c r="H280" s="882"/>
      <c r="I280" s="882"/>
      <c r="J280" s="882"/>
      <c r="K280" s="898"/>
      <c r="L280" s="882"/>
      <c r="M280" s="893"/>
      <c r="N280" s="893"/>
      <c r="O280" s="893"/>
      <c r="P280" s="893"/>
      <c r="Q280" s="893"/>
      <c r="R280" s="893"/>
      <c r="S280" s="893"/>
      <c r="T280" s="815">
        <f>SUM(M280:S280)</f>
        <v>0</v>
      </c>
    </row>
    <row r="281" spans="1:20" x14ac:dyDescent="0.2">
      <c r="A281" s="892" t="s">
        <v>863</v>
      </c>
      <c r="B281" s="891"/>
      <c r="C281" s="891"/>
      <c r="D281" s="882"/>
      <c r="E281" s="882"/>
      <c r="F281" s="882"/>
      <c r="G281" s="882"/>
      <c r="H281" s="882"/>
      <c r="I281" s="882"/>
      <c r="J281" s="882"/>
      <c r="K281" s="882"/>
      <c r="L281" s="893"/>
      <c r="M281" s="882"/>
      <c r="N281" s="882"/>
      <c r="O281" s="882"/>
      <c r="P281" s="882"/>
      <c r="Q281" s="882"/>
      <c r="R281" s="882"/>
      <c r="S281" s="882"/>
      <c r="T281" s="894"/>
    </row>
    <row r="282" spans="1:20" x14ac:dyDescent="0.2">
      <c r="A282" s="892" t="s">
        <v>1160</v>
      </c>
      <c r="B282" s="891"/>
      <c r="C282" s="891"/>
      <c r="D282" s="882"/>
      <c r="E282" s="882"/>
      <c r="F282" s="882"/>
      <c r="G282" s="882"/>
      <c r="H282" s="882"/>
      <c r="I282" s="882"/>
      <c r="J282" s="882"/>
      <c r="K282" s="882"/>
      <c r="L282" s="882"/>
      <c r="M282" s="882"/>
      <c r="N282" s="882"/>
      <c r="O282" s="882"/>
      <c r="P282" s="882"/>
      <c r="Q282" s="882"/>
      <c r="R282" s="882"/>
      <c r="S282" s="893"/>
      <c r="T282" s="815">
        <f t="shared" ref="T282" si="435">SUM(M282:S282)</f>
        <v>0</v>
      </c>
    </row>
    <row r="283" spans="1:20" x14ac:dyDescent="0.2">
      <c r="A283" s="899" t="s">
        <v>1161</v>
      </c>
      <c r="B283" s="891"/>
      <c r="C283" s="891"/>
      <c r="D283" s="815">
        <f>SUMIFS(D401:D4326,$B$401:$B$4326,"Negotiable Certificates of Deposits",$C$401:$C$4326, "JPY")</f>
        <v>0</v>
      </c>
      <c r="E283" s="882"/>
      <c r="F283" s="882"/>
      <c r="G283" s="882"/>
      <c r="H283" s="882"/>
      <c r="I283" s="882"/>
      <c r="J283" s="882"/>
      <c r="K283" s="815">
        <f t="shared" ref="K283:T283" si="436">SUMIFS(K401:K4326,$B$401:$B$4326,"Negotiable Certificates of Deposits",$C$401:$C$4326, "JPY")</f>
        <v>0</v>
      </c>
      <c r="L283" s="815">
        <f t="shared" si="436"/>
        <v>0</v>
      </c>
      <c r="M283" s="815">
        <f t="shared" si="436"/>
        <v>0</v>
      </c>
      <c r="N283" s="815">
        <f t="shared" si="436"/>
        <v>0</v>
      </c>
      <c r="O283" s="815">
        <f t="shared" si="436"/>
        <v>0</v>
      </c>
      <c r="P283" s="815">
        <f t="shared" si="436"/>
        <v>0</v>
      </c>
      <c r="Q283" s="815">
        <f t="shared" si="436"/>
        <v>0</v>
      </c>
      <c r="R283" s="815">
        <f t="shared" si="436"/>
        <v>0</v>
      </c>
      <c r="S283" s="815">
        <f t="shared" si="436"/>
        <v>0</v>
      </c>
      <c r="T283" s="815">
        <f t="shared" si="436"/>
        <v>0</v>
      </c>
    </row>
    <row r="284" spans="1:20" x14ac:dyDescent="0.2">
      <c r="A284" s="1247"/>
      <c r="B284" s="1248"/>
      <c r="C284" s="1248"/>
      <c r="D284" s="1248"/>
      <c r="E284" s="1248"/>
      <c r="F284" s="1248"/>
      <c r="G284" s="1248"/>
      <c r="H284" s="1248"/>
      <c r="I284" s="1248"/>
      <c r="J284" s="1248"/>
      <c r="K284" s="1248"/>
      <c r="L284" s="1248"/>
      <c r="M284" s="1248"/>
      <c r="N284" s="1248"/>
      <c r="O284" s="1248"/>
      <c r="P284" s="1248"/>
      <c r="Q284" s="1248"/>
      <c r="R284" s="1248"/>
      <c r="S284" s="1248"/>
      <c r="T284" s="1249"/>
    </row>
    <row r="285" spans="1:20" x14ac:dyDescent="0.2">
      <c r="A285" s="897" t="s">
        <v>255</v>
      </c>
      <c r="B285" s="891"/>
      <c r="C285" s="891"/>
      <c r="D285" s="815">
        <f>SUM(D286:D289)</f>
        <v>0</v>
      </c>
      <c r="E285" s="882"/>
      <c r="F285" s="882"/>
      <c r="G285" s="882"/>
      <c r="H285" s="882"/>
      <c r="I285" s="882"/>
      <c r="J285" s="882"/>
      <c r="K285" s="815">
        <f t="shared" ref="K285:T285" si="437">SUM(K286:K289)</f>
        <v>0</v>
      </c>
      <c r="L285" s="882"/>
      <c r="M285" s="815">
        <f t="shared" si="437"/>
        <v>0</v>
      </c>
      <c r="N285" s="815">
        <f t="shared" si="437"/>
        <v>0</v>
      </c>
      <c r="O285" s="815">
        <f t="shared" si="437"/>
        <v>0</v>
      </c>
      <c r="P285" s="815">
        <f t="shared" si="437"/>
        <v>0</v>
      </c>
      <c r="Q285" s="815">
        <f t="shared" si="437"/>
        <v>0</v>
      </c>
      <c r="R285" s="815">
        <f t="shared" si="437"/>
        <v>0</v>
      </c>
      <c r="S285" s="815">
        <f t="shared" si="437"/>
        <v>0</v>
      </c>
      <c r="T285" s="815">
        <f t="shared" si="437"/>
        <v>0</v>
      </c>
    </row>
    <row r="286" spans="1:20" x14ac:dyDescent="0.2">
      <c r="A286" s="892" t="s">
        <v>1159</v>
      </c>
      <c r="B286" s="891"/>
      <c r="C286" s="891"/>
      <c r="D286" s="893"/>
      <c r="E286" s="882"/>
      <c r="F286" s="882"/>
      <c r="G286" s="882"/>
      <c r="H286" s="882"/>
      <c r="I286" s="882"/>
      <c r="J286" s="882"/>
      <c r="K286" s="898"/>
      <c r="L286" s="882"/>
      <c r="M286" s="882"/>
      <c r="N286" s="882"/>
      <c r="O286" s="893"/>
      <c r="P286" s="882"/>
      <c r="Q286" s="882"/>
      <c r="R286" s="882"/>
      <c r="S286" s="893"/>
      <c r="T286" s="815">
        <f>SUM(M286:S286)</f>
        <v>0</v>
      </c>
    </row>
    <row r="287" spans="1:20" x14ac:dyDescent="0.2">
      <c r="A287" s="892" t="s">
        <v>863</v>
      </c>
      <c r="B287" s="891"/>
      <c r="C287" s="891"/>
      <c r="D287" s="882"/>
      <c r="E287" s="882"/>
      <c r="F287" s="882"/>
      <c r="G287" s="882"/>
      <c r="H287" s="882"/>
      <c r="I287" s="882"/>
      <c r="J287" s="882"/>
      <c r="K287" s="882"/>
      <c r="L287" s="882"/>
      <c r="M287" s="882"/>
      <c r="N287" s="882"/>
      <c r="O287" s="882"/>
      <c r="P287" s="882"/>
      <c r="Q287" s="882"/>
      <c r="R287" s="882"/>
      <c r="S287" s="882"/>
      <c r="T287" s="894"/>
    </row>
    <row r="288" spans="1:20" x14ac:dyDescent="0.2">
      <c r="A288" s="892" t="s">
        <v>1160</v>
      </c>
      <c r="B288" s="891"/>
      <c r="C288" s="891"/>
      <c r="D288" s="882"/>
      <c r="E288" s="882"/>
      <c r="F288" s="882"/>
      <c r="G288" s="882"/>
      <c r="H288" s="882"/>
      <c r="I288" s="882"/>
      <c r="J288" s="882"/>
      <c r="K288" s="882"/>
      <c r="L288" s="882"/>
      <c r="M288" s="882"/>
      <c r="N288" s="882"/>
      <c r="O288" s="882"/>
      <c r="P288" s="882"/>
      <c r="Q288" s="882"/>
      <c r="R288" s="882"/>
      <c r="S288" s="893"/>
      <c r="T288" s="815">
        <f t="shared" ref="T288" si="438">SUM(M288:S288)</f>
        <v>0</v>
      </c>
    </row>
    <row r="289" spans="1:20" x14ac:dyDescent="0.2">
      <c r="A289" s="899" t="s">
        <v>1161</v>
      </c>
      <c r="B289" s="891"/>
      <c r="C289" s="891"/>
      <c r="D289" s="815">
        <f>SUMIFS(D401:D4326,$B$401:$B$4326,"Equity Investments",$C$401:$C$4326, "JPY")</f>
        <v>0</v>
      </c>
      <c r="E289" s="882"/>
      <c r="F289" s="882"/>
      <c r="G289" s="882"/>
      <c r="H289" s="882"/>
      <c r="I289" s="882"/>
      <c r="J289" s="882"/>
      <c r="K289" s="815">
        <f>SUMIFS(K401:K4326,$B$401:$B$4326,"Equity Investments",$C$401:$C$4326, "JPY")</f>
        <v>0</v>
      </c>
      <c r="L289" s="882"/>
      <c r="M289" s="882"/>
      <c r="N289" s="882"/>
      <c r="O289" s="815">
        <f>SUMIFS(O401:O4326,$B$401:$B$4326,"Equity Investments",$C$401:$C$4326, "JPY")</f>
        <v>0</v>
      </c>
      <c r="P289" s="882"/>
      <c r="Q289" s="882"/>
      <c r="R289" s="882"/>
      <c r="S289" s="815">
        <f>SUMIFS(S401:S4326,$B$401:$B$4326,"Equity Investments",$C$401:$C$4326, "JPY")</f>
        <v>0</v>
      </c>
      <c r="T289" s="815">
        <f>SUMIFS(T401:T4326,$B$401:$B$4326,"Equity Investments",$C$401:$C$4326, "JPY")</f>
        <v>0</v>
      </c>
    </row>
    <row r="290" spans="1:20" x14ac:dyDescent="0.2">
      <c r="A290" s="1240"/>
      <c r="B290" s="1240"/>
      <c r="C290" s="1240"/>
      <c r="D290" s="1240"/>
      <c r="E290" s="1240"/>
      <c r="F290" s="1240"/>
      <c r="G290" s="1240"/>
      <c r="H290" s="1240"/>
      <c r="I290" s="1240"/>
      <c r="J290" s="1240"/>
      <c r="K290" s="1240"/>
      <c r="L290" s="1240"/>
      <c r="M290" s="1240"/>
      <c r="N290" s="1240"/>
      <c r="O290" s="1240"/>
      <c r="P290" s="1240"/>
      <c r="Q290" s="1240"/>
      <c r="R290" s="1240"/>
      <c r="S290" s="1240"/>
      <c r="T290" s="1240"/>
    </row>
    <row r="291" spans="1:20" x14ac:dyDescent="0.2">
      <c r="A291" s="1241"/>
      <c r="B291" s="1241"/>
      <c r="C291" s="1241"/>
      <c r="D291" s="1241"/>
      <c r="E291" s="1241"/>
      <c r="F291" s="1241"/>
      <c r="G291" s="1241"/>
      <c r="H291" s="1241"/>
      <c r="I291" s="1241"/>
      <c r="J291" s="1241"/>
      <c r="K291" s="1241"/>
      <c r="L291" s="1241"/>
      <c r="M291" s="1241"/>
      <c r="N291" s="1241"/>
      <c r="O291" s="1241"/>
      <c r="P291" s="1241"/>
      <c r="Q291" s="1241"/>
      <c r="R291" s="1241"/>
      <c r="S291" s="1241"/>
      <c r="T291" s="1241"/>
    </row>
    <row r="292" spans="1:20" x14ac:dyDescent="0.2">
      <c r="A292" s="900" t="s">
        <v>1176</v>
      </c>
      <c r="B292" s="891"/>
      <c r="C292" s="891"/>
      <c r="D292" s="891"/>
      <c r="E292" s="891"/>
      <c r="F292" s="891"/>
      <c r="G292" s="891"/>
      <c r="H292" s="891"/>
      <c r="I292" s="891"/>
      <c r="J292" s="891"/>
      <c r="K292" s="891"/>
      <c r="L292" s="891"/>
      <c r="M292" s="891"/>
      <c r="N292" s="891"/>
      <c r="O292" s="891"/>
      <c r="P292" s="891"/>
      <c r="Q292" s="891"/>
      <c r="R292" s="891"/>
      <c r="S292" s="891"/>
      <c r="T292" s="891"/>
    </row>
    <row r="293" spans="1:20" x14ac:dyDescent="0.2">
      <c r="A293" s="897" t="s">
        <v>190</v>
      </c>
      <c r="B293" s="891"/>
      <c r="C293" s="891"/>
      <c r="D293" s="815">
        <f>SUM(D294:D297)</f>
        <v>0</v>
      </c>
      <c r="E293" s="882"/>
      <c r="F293" s="882"/>
      <c r="G293" s="882"/>
      <c r="H293" s="882"/>
      <c r="I293" s="882"/>
      <c r="J293" s="882"/>
      <c r="K293" s="815">
        <f t="shared" ref="K293:T293" si="439">SUM(K294:K297)</f>
        <v>0</v>
      </c>
      <c r="L293" s="815">
        <f t="shared" si="439"/>
        <v>0</v>
      </c>
      <c r="M293" s="815">
        <f t="shared" si="439"/>
        <v>0</v>
      </c>
      <c r="N293" s="815">
        <f t="shared" si="439"/>
        <v>0</v>
      </c>
      <c r="O293" s="815">
        <f t="shared" si="439"/>
        <v>0</v>
      </c>
      <c r="P293" s="815">
        <f t="shared" si="439"/>
        <v>0</v>
      </c>
      <c r="Q293" s="815">
        <f t="shared" si="439"/>
        <v>0</v>
      </c>
      <c r="R293" s="815">
        <f t="shared" si="439"/>
        <v>0</v>
      </c>
      <c r="S293" s="815">
        <f t="shared" si="439"/>
        <v>0</v>
      </c>
      <c r="T293" s="815">
        <f t="shared" si="439"/>
        <v>0</v>
      </c>
    </row>
    <row r="294" spans="1:20" x14ac:dyDescent="0.2">
      <c r="A294" s="892" t="s">
        <v>1159</v>
      </c>
      <c r="B294" s="891"/>
      <c r="C294" s="891"/>
      <c r="D294" s="893"/>
      <c r="E294" s="882"/>
      <c r="F294" s="882"/>
      <c r="G294" s="882"/>
      <c r="H294" s="882"/>
      <c r="I294" s="882"/>
      <c r="J294" s="882"/>
      <c r="K294" s="898"/>
      <c r="L294" s="882"/>
      <c r="M294" s="893"/>
      <c r="N294" s="893"/>
      <c r="O294" s="893"/>
      <c r="P294" s="893"/>
      <c r="Q294" s="893"/>
      <c r="R294" s="893"/>
      <c r="S294" s="893"/>
      <c r="T294" s="815">
        <f>SUM(M294:S294)</f>
        <v>0</v>
      </c>
    </row>
    <row r="295" spans="1:20" x14ac:dyDescent="0.2">
      <c r="A295" s="892" t="s">
        <v>863</v>
      </c>
      <c r="B295" s="891"/>
      <c r="C295" s="891"/>
      <c r="D295" s="882"/>
      <c r="E295" s="882"/>
      <c r="F295" s="882"/>
      <c r="G295" s="882"/>
      <c r="H295" s="882"/>
      <c r="I295" s="882"/>
      <c r="J295" s="882"/>
      <c r="K295" s="882"/>
      <c r="L295" s="893"/>
      <c r="M295" s="882"/>
      <c r="N295" s="882"/>
      <c r="O295" s="882"/>
      <c r="P295" s="882"/>
      <c r="Q295" s="882"/>
      <c r="R295" s="882"/>
      <c r="S295" s="882"/>
      <c r="T295" s="894"/>
    </row>
    <row r="296" spans="1:20" x14ac:dyDescent="0.2">
      <c r="A296" s="892" t="s">
        <v>1160</v>
      </c>
      <c r="B296" s="891"/>
      <c r="C296" s="891"/>
      <c r="D296" s="882"/>
      <c r="E296" s="882"/>
      <c r="F296" s="882"/>
      <c r="G296" s="882"/>
      <c r="H296" s="882"/>
      <c r="I296" s="882"/>
      <c r="J296" s="882"/>
      <c r="K296" s="882"/>
      <c r="L296" s="882"/>
      <c r="M296" s="882"/>
      <c r="N296" s="882"/>
      <c r="O296" s="882"/>
      <c r="P296" s="882"/>
      <c r="Q296" s="882"/>
      <c r="R296" s="882"/>
      <c r="S296" s="893"/>
      <c r="T296" s="815">
        <f t="shared" ref="T296" si="440">SUM(M296:S296)</f>
        <v>0</v>
      </c>
    </row>
    <row r="297" spans="1:20" x14ac:dyDescent="0.2">
      <c r="A297" s="899" t="s">
        <v>1177</v>
      </c>
      <c r="B297" s="891"/>
      <c r="C297" s="891"/>
      <c r="D297" s="815">
        <f>SUMIFS(D401:D4326,$B$401:$B$4326,"Cash and Balances",$C$401:$C$4326, "GBP")</f>
        <v>0</v>
      </c>
      <c r="E297" s="882"/>
      <c r="F297" s="882"/>
      <c r="G297" s="882"/>
      <c r="H297" s="882"/>
      <c r="I297" s="882"/>
      <c r="J297" s="882"/>
      <c r="K297" s="815">
        <f t="shared" ref="K297:T297" si="441">SUMIFS(K401:K4326,$B$401:$B$4326,"Cash and Balances",$C$401:$C$4326, "GBP")</f>
        <v>0</v>
      </c>
      <c r="L297" s="815">
        <f t="shared" si="441"/>
        <v>0</v>
      </c>
      <c r="M297" s="815">
        <f t="shared" si="441"/>
        <v>0</v>
      </c>
      <c r="N297" s="815">
        <f t="shared" si="441"/>
        <v>0</v>
      </c>
      <c r="O297" s="815">
        <f t="shared" si="441"/>
        <v>0</v>
      </c>
      <c r="P297" s="815">
        <f t="shared" si="441"/>
        <v>0</v>
      </c>
      <c r="Q297" s="815">
        <f t="shared" si="441"/>
        <v>0</v>
      </c>
      <c r="R297" s="815">
        <f t="shared" si="441"/>
        <v>0</v>
      </c>
      <c r="S297" s="815">
        <f t="shared" si="441"/>
        <v>0</v>
      </c>
      <c r="T297" s="815">
        <f t="shared" si="441"/>
        <v>0</v>
      </c>
    </row>
    <row r="298" spans="1:20" x14ac:dyDescent="0.2">
      <c r="A298" s="1247"/>
      <c r="B298" s="1248"/>
      <c r="C298" s="1248"/>
      <c r="D298" s="1248"/>
      <c r="E298" s="1248"/>
      <c r="F298" s="1248"/>
      <c r="G298" s="1248"/>
      <c r="H298" s="1248"/>
      <c r="I298" s="1248"/>
      <c r="J298" s="1248"/>
      <c r="K298" s="1248"/>
      <c r="L298" s="1248"/>
      <c r="M298" s="1248"/>
      <c r="N298" s="1248"/>
      <c r="O298" s="1248"/>
      <c r="P298" s="1248"/>
      <c r="Q298" s="1248"/>
      <c r="R298" s="1248"/>
      <c r="S298" s="1248"/>
      <c r="T298" s="1249"/>
    </row>
    <row r="299" spans="1:20" ht="24" x14ac:dyDescent="0.2">
      <c r="A299" s="897" t="s">
        <v>206</v>
      </c>
      <c r="B299" s="891"/>
      <c r="C299" s="891"/>
      <c r="D299" s="815">
        <f>SUM(D300:D303)</f>
        <v>0</v>
      </c>
      <c r="E299" s="882"/>
      <c r="F299" s="882"/>
      <c r="G299" s="882"/>
      <c r="H299" s="882"/>
      <c r="I299" s="882"/>
      <c r="J299" s="882"/>
      <c r="K299" s="815">
        <f>SUM(K300:K303)</f>
        <v>0</v>
      </c>
      <c r="L299" s="815">
        <f t="shared" ref="L299:S299" si="442">SUM(L300:L303)</f>
        <v>0</v>
      </c>
      <c r="M299" s="815">
        <f t="shared" si="442"/>
        <v>0</v>
      </c>
      <c r="N299" s="815">
        <f t="shared" si="442"/>
        <v>0</v>
      </c>
      <c r="O299" s="815">
        <f t="shared" si="442"/>
        <v>0</v>
      </c>
      <c r="P299" s="815">
        <f t="shared" si="442"/>
        <v>0</v>
      </c>
      <c r="Q299" s="815">
        <f t="shared" si="442"/>
        <v>0</v>
      </c>
      <c r="R299" s="815">
        <f t="shared" si="442"/>
        <v>0</v>
      </c>
      <c r="S299" s="815">
        <f t="shared" si="442"/>
        <v>0</v>
      </c>
      <c r="T299" s="815">
        <f>SUM(T300:T303)</f>
        <v>0</v>
      </c>
    </row>
    <row r="300" spans="1:20" x14ac:dyDescent="0.2">
      <c r="A300" s="892" t="s">
        <v>1159</v>
      </c>
      <c r="B300" s="891"/>
      <c r="C300" s="891"/>
      <c r="D300" s="893"/>
      <c r="E300" s="882"/>
      <c r="F300" s="882"/>
      <c r="G300" s="882"/>
      <c r="H300" s="882"/>
      <c r="I300" s="882"/>
      <c r="J300" s="882"/>
      <c r="K300" s="898"/>
      <c r="L300" s="882"/>
      <c r="M300" s="893"/>
      <c r="N300" s="893"/>
      <c r="O300" s="893"/>
      <c r="P300" s="893"/>
      <c r="Q300" s="893"/>
      <c r="R300" s="893"/>
      <c r="S300" s="893"/>
      <c r="T300" s="815">
        <f>SUM(M300:S300)</f>
        <v>0</v>
      </c>
    </row>
    <row r="301" spans="1:20" x14ac:dyDescent="0.2">
      <c r="A301" s="892" t="s">
        <v>863</v>
      </c>
      <c r="B301" s="891"/>
      <c r="C301" s="891"/>
      <c r="D301" s="882"/>
      <c r="E301" s="882"/>
      <c r="F301" s="882"/>
      <c r="G301" s="882"/>
      <c r="H301" s="882"/>
      <c r="I301" s="882"/>
      <c r="J301" s="882"/>
      <c r="K301" s="882"/>
      <c r="L301" s="893"/>
      <c r="M301" s="882"/>
      <c r="N301" s="882"/>
      <c r="O301" s="882"/>
      <c r="P301" s="882"/>
      <c r="Q301" s="882"/>
      <c r="R301" s="882"/>
      <c r="S301" s="882"/>
      <c r="T301" s="894"/>
    </row>
    <row r="302" spans="1:20" x14ac:dyDescent="0.2">
      <c r="A302" s="892" t="s">
        <v>1160</v>
      </c>
      <c r="B302" s="891"/>
      <c r="C302" s="891"/>
      <c r="D302" s="882"/>
      <c r="E302" s="882"/>
      <c r="F302" s="882"/>
      <c r="G302" s="882"/>
      <c r="H302" s="882"/>
      <c r="I302" s="882"/>
      <c r="J302" s="882"/>
      <c r="K302" s="882"/>
      <c r="L302" s="882"/>
      <c r="M302" s="882"/>
      <c r="N302" s="882"/>
      <c r="O302" s="882"/>
      <c r="P302" s="882"/>
      <c r="Q302" s="882"/>
      <c r="R302" s="882"/>
      <c r="S302" s="893"/>
      <c r="T302" s="815">
        <f t="shared" ref="T302" si="443">SUM(M302:S302)</f>
        <v>0</v>
      </c>
    </row>
    <row r="303" spans="1:20" x14ac:dyDescent="0.2">
      <c r="A303" s="899" t="s">
        <v>1177</v>
      </c>
      <c r="B303" s="891"/>
      <c r="C303" s="891"/>
      <c r="D303" s="815">
        <f>SUMIFS(D401:D4326,$B$401:$B$4326,"Amounts receivable under reverse repurchase agreements",$C$401:$C$4326, "GBP")</f>
        <v>0</v>
      </c>
      <c r="E303" s="882"/>
      <c r="F303" s="882"/>
      <c r="G303" s="882"/>
      <c r="H303" s="882"/>
      <c r="I303" s="882"/>
      <c r="J303" s="882"/>
      <c r="K303" s="815">
        <f t="shared" ref="K303:T303" si="444">SUMIFS(K401:K4326,$B$401:$B$4326,"Amounts receivable under reverse repurchase agreements",$C$401:$C$4326, "GBP")</f>
        <v>0</v>
      </c>
      <c r="L303" s="815">
        <f t="shared" si="444"/>
        <v>0</v>
      </c>
      <c r="M303" s="815">
        <f t="shared" si="444"/>
        <v>0</v>
      </c>
      <c r="N303" s="815">
        <f t="shared" si="444"/>
        <v>0</v>
      </c>
      <c r="O303" s="815">
        <f t="shared" si="444"/>
        <v>0</v>
      </c>
      <c r="P303" s="815">
        <f t="shared" si="444"/>
        <v>0</v>
      </c>
      <c r="Q303" s="815">
        <f t="shared" si="444"/>
        <v>0</v>
      </c>
      <c r="R303" s="815">
        <f t="shared" si="444"/>
        <v>0</v>
      </c>
      <c r="S303" s="815">
        <f t="shared" si="444"/>
        <v>0</v>
      </c>
      <c r="T303" s="815">
        <f t="shared" si="444"/>
        <v>0</v>
      </c>
    </row>
    <row r="304" spans="1:20" x14ac:dyDescent="0.2">
      <c r="A304" s="1247"/>
      <c r="B304" s="1248"/>
      <c r="C304" s="1248"/>
      <c r="D304" s="1248"/>
      <c r="E304" s="1248"/>
      <c r="F304" s="1248"/>
      <c r="G304" s="1248"/>
      <c r="H304" s="1248"/>
      <c r="I304" s="1248"/>
      <c r="J304" s="1248"/>
      <c r="K304" s="1248"/>
      <c r="L304" s="1248"/>
      <c r="M304" s="1248"/>
      <c r="N304" s="1248"/>
      <c r="O304" s="1248"/>
      <c r="P304" s="1248"/>
      <c r="Q304" s="1248"/>
      <c r="R304" s="1248"/>
      <c r="S304" s="1248"/>
      <c r="T304" s="1249"/>
    </row>
    <row r="305" spans="1:20" x14ac:dyDescent="0.2">
      <c r="A305" s="897" t="s">
        <v>219</v>
      </c>
      <c r="B305" s="891"/>
      <c r="C305" s="891"/>
      <c r="D305" s="815">
        <f>SUM(D306:D309)</f>
        <v>0</v>
      </c>
      <c r="E305" s="882"/>
      <c r="F305" s="882"/>
      <c r="G305" s="882"/>
      <c r="H305" s="882"/>
      <c r="I305" s="882"/>
      <c r="J305" s="882"/>
      <c r="K305" s="815">
        <f t="shared" ref="K305:S305" si="445">SUM(K306:K309)</f>
        <v>0</v>
      </c>
      <c r="L305" s="815">
        <f t="shared" si="445"/>
        <v>0</v>
      </c>
      <c r="M305" s="815">
        <f t="shared" si="445"/>
        <v>0</v>
      </c>
      <c r="N305" s="815">
        <f t="shared" si="445"/>
        <v>0</v>
      </c>
      <c r="O305" s="815">
        <f t="shared" si="445"/>
        <v>0</v>
      </c>
      <c r="P305" s="815">
        <f t="shared" si="445"/>
        <v>0</v>
      </c>
      <c r="Q305" s="815">
        <f t="shared" si="445"/>
        <v>0</v>
      </c>
      <c r="R305" s="815">
        <f t="shared" si="445"/>
        <v>0</v>
      </c>
      <c r="S305" s="815">
        <f t="shared" si="445"/>
        <v>0</v>
      </c>
      <c r="T305" s="815">
        <f>SUM(T306:T309)</f>
        <v>0</v>
      </c>
    </row>
    <row r="306" spans="1:20" x14ac:dyDescent="0.2">
      <c r="A306" s="892" t="s">
        <v>1159</v>
      </c>
      <c r="B306" s="891"/>
      <c r="C306" s="891"/>
      <c r="D306" s="893"/>
      <c r="E306" s="882"/>
      <c r="F306" s="882"/>
      <c r="G306" s="882"/>
      <c r="H306" s="882"/>
      <c r="I306" s="882"/>
      <c r="J306" s="882"/>
      <c r="K306" s="898"/>
      <c r="L306" s="882"/>
      <c r="M306" s="893"/>
      <c r="N306" s="893"/>
      <c r="O306" s="893"/>
      <c r="P306" s="893"/>
      <c r="Q306" s="893"/>
      <c r="R306" s="893"/>
      <c r="S306" s="893"/>
      <c r="T306" s="815">
        <f>SUM(M306:S306)</f>
        <v>0</v>
      </c>
    </row>
    <row r="307" spans="1:20" x14ac:dyDescent="0.2">
      <c r="A307" s="892" t="s">
        <v>863</v>
      </c>
      <c r="B307" s="891"/>
      <c r="C307" s="891"/>
      <c r="D307" s="882"/>
      <c r="E307" s="882"/>
      <c r="F307" s="882"/>
      <c r="G307" s="882"/>
      <c r="H307" s="882"/>
      <c r="I307" s="882"/>
      <c r="J307" s="882"/>
      <c r="K307" s="882"/>
      <c r="L307" s="893"/>
      <c r="M307" s="882"/>
      <c r="N307" s="882"/>
      <c r="O307" s="882"/>
      <c r="P307" s="882"/>
      <c r="Q307" s="882"/>
      <c r="R307" s="882"/>
      <c r="S307" s="882"/>
      <c r="T307" s="894"/>
    </row>
    <row r="308" spans="1:20" x14ac:dyDescent="0.2">
      <c r="A308" s="892" t="s">
        <v>1160</v>
      </c>
      <c r="B308" s="891"/>
      <c r="C308" s="891"/>
      <c r="D308" s="882"/>
      <c r="E308" s="882"/>
      <c r="F308" s="882"/>
      <c r="G308" s="882"/>
      <c r="H308" s="882"/>
      <c r="I308" s="882"/>
      <c r="J308" s="882"/>
      <c r="K308" s="882"/>
      <c r="L308" s="882"/>
      <c r="M308" s="882"/>
      <c r="N308" s="882"/>
      <c r="O308" s="882"/>
      <c r="P308" s="882"/>
      <c r="Q308" s="882"/>
      <c r="R308" s="882"/>
      <c r="S308" s="893"/>
      <c r="T308" s="815">
        <f t="shared" ref="T308" si="446">SUM(M308:S308)</f>
        <v>0</v>
      </c>
    </row>
    <row r="309" spans="1:20" x14ac:dyDescent="0.2">
      <c r="A309" s="899" t="s">
        <v>1177</v>
      </c>
      <c r="B309" s="891"/>
      <c r="C309" s="891"/>
      <c r="D309" s="815">
        <f>SUMIFS(D401:D4326,$B$401:$B$4326,"Positive fair values for financial derivatives",$C$401:$C$4326, "GBP")</f>
        <v>0</v>
      </c>
      <c r="E309" s="882"/>
      <c r="F309" s="882"/>
      <c r="G309" s="882"/>
      <c r="H309" s="882"/>
      <c r="I309" s="882"/>
      <c r="J309" s="882"/>
      <c r="K309" s="815">
        <f t="shared" ref="K309:T309" si="447">SUMIFS(K401:K4326,$B$401:$B$4326,"Positive fair values for financial derivatives",$C$401:$C$4326, "GBP")</f>
        <v>0</v>
      </c>
      <c r="L309" s="815">
        <f t="shared" si="447"/>
        <v>0</v>
      </c>
      <c r="M309" s="815">
        <f t="shared" si="447"/>
        <v>0</v>
      </c>
      <c r="N309" s="815">
        <f t="shared" si="447"/>
        <v>0</v>
      </c>
      <c r="O309" s="815">
        <f t="shared" si="447"/>
        <v>0</v>
      </c>
      <c r="P309" s="815">
        <f t="shared" si="447"/>
        <v>0</v>
      </c>
      <c r="Q309" s="815">
        <f t="shared" si="447"/>
        <v>0</v>
      </c>
      <c r="R309" s="815">
        <f t="shared" si="447"/>
        <v>0</v>
      </c>
      <c r="S309" s="815">
        <f t="shared" si="447"/>
        <v>0</v>
      </c>
      <c r="T309" s="815">
        <f t="shared" si="447"/>
        <v>0</v>
      </c>
    </row>
    <row r="310" spans="1:20" x14ac:dyDescent="0.2">
      <c r="A310" s="1247"/>
      <c r="B310" s="1248"/>
      <c r="C310" s="1248"/>
      <c r="D310" s="1248"/>
      <c r="E310" s="1248"/>
      <c r="F310" s="1248"/>
      <c r="G310" s="1248"/>
      <c r="H310" s="1248"/>
      <c r="I310" s="1248"/>
      <c r="J310" s="1248"/>
      <c r="K310" s="1248"/>
      <c r="L310" s="1248"/>
      <c r="M310" s="1248"/>
      <c r="N310" s="1248"/>
      <c r="O310" s="1248"/>
      <c r="P310" s="1248"/>
      <c r="Q310" s="1248"/>
      <c r="R310" s="1248"/>
      <c r="S310" s="1248"/>
      <c r="T310" s="1249"/>
    </row>
    <row r="311" spans="1:20" x14ac:dyDescent="0.2">
      <c r="A311" s="897" t="s">
        <v>252</v>
      </c>
      <c r="B311" s="891"/>
      <c r="C311" s="891"/>
      <c r="D311" s="815">
        <f>SUM(D312:D315)</f>
        <v>0</v>
      </c>
      <c r="E311" s="882"/>
      <c r="F311" s="882"/>
      <c r="G311" s="882"/>
      <c r="H311" s="882"/>
      <c r="I311" s="882"/>
      <c r="J311" s="882"/>
      <c r="K311" s="815">
        <f t="shared" ref="K311:S311" si="448">SUM(K312:K315)</f>
        <v>0</v>
      </c>
      <c r="L311" s="815">
        <f t="shared" si="448"/>
        <v>0</v>
      </c>
      <c r="M311" s="815">
        <f t="shared" si="448"/>
        <v>0</v>
      </c>
      <c r="N311" s="815">
        <f t="shared" si="448"/>
        <v>0</v>
      </c>
      <c r="O311" s="815">
        <f t="shared" si="448"/>
        <v>0</v>
      </c>
      <c r="P311" s="815">
        <f t="shared" si="448"/>
        <v>0</v>
      </c>
      <c r="Q311" s="815">
        <f t="shared" si="448"/>
        <v>0</v>
      </c>
      <c r="R311" s="815">
        <f t="shared" si="448"/>
        <v>0</v>
      </c>
      <c r="S311" s="815">
        <f t="shared" si="448"/>
        <v>0</v>
      </c>
      <c r="T311" s="815">
        <f>SUM(T312:T315)</f>
        <v>0</v>
      </c>
    </row>
    <row r="312" spans="1:20" x14ac:dyDescent="0.2">
      <c r="A312" s="892" t="s">
        <v>1159</v>
      </c>
      <c r="B312" s="891"/>
      <c r="C312" s="891"/>
      <c r="D312" s="893"/>
      <c r="E312" s="882"/>
      <c r="F312" s="882"/>
      <c r="G312" s="882"/>
      <c r="H312" s="882"/>
      <c r="I312" s="882"/>
      <c r="J312" s="882"/>
      <c r="K312" s="898"/>
      <c r="L312" s="882"/>
      <c r="M312" s="893"/>
      <c r="N312" s="893"/>
      <c r="O312" s="893"/>
      <c r="P312" s="893"/>
      <c r="Q312" s="893"/>
      <c r="R312" s="893"/>
      <c r="S312" s="893"/>
      <c r="T312" s="815">
        <f>SUM(M312:S312)</f>
        <v>0</v>
      </c>
    </row>
    <row r="313" spans="1:20" x14ac:dyDescent="0.2">
      <c r="A313" s="892" t="s">
        <v>863</v>
      </c>
      <c r="B313" s="891"/>
      <c r="C313" s="891"/>
      <c r="D313" s="882"/>
      <c r="E313" s="882"/>
      <c r="F313" s="882"/>
      <c r="G313" s="882"/>
      <c r="H313" s="882"/>
      <c r="I313" s="882"/>
      <c r="J313" s="882"/>
      <c r="K313" s="882"/>
      <c r="L313" s="893"/>
      <c r="M313" s="882"/>
      <c r="N313" s="882"/>
      <c r="O313" s="882"/>
      <c r="P313" s="882"/>
      <c r="Q313" s="882"/>
      <c r="R313" s="882"/>
      <c r="S313" s="882"/>
      <c r="T313" s="894"/>
    </row>
    <row r="314" spans="1:20" x14ac:dyDescent="0.2">
      <c r="A314" s="892" t="s">
        <v>1160</v>
      </c>
      <c r="B314" s="891"/>
      <c r="C314" s="891"/>
      <c r="D314" s="882"/>
      <c r="E314" s="882"/>
      <c r="F314" s="882"/>
      <c r="G314" s="882"/>
      <c r="H314" s="882"/>
      <c r="I314" s="882"/>
      <c r="J314" s="882"/>
      <c r="K314" s="882"/>
      <c r="L314" s="882"/>
      <c r="M314" s="882"/>
      <c r="N314" s="882"/>
      <c r="O314" s="882"/>
      <c r="P314" s="882"/>
      <c r="Q314" s="882"/>
      <c r="R314" s="882"/>
      <c r="S314" s="893"/>
      <c r="T314" s="815">
        <f t="shared" ref="T314" si="449">SUM(M314:S314)</f>
        <v>0</v>
      </c>
    </row>
    <row r="315" spans="1:20" x14ac:dyDescent="0.2">
      <c r="A315" s="899" t="s">
        <v>1177</v>
      </c>
      <c r="B315" s="891"/>
      <c r="C315" s="891"/>
      <c r="D315" s="815">
        <f>SUMIFS(D401:D4326,$B$401:$B$4326,"Loans and advances",$C$401:$C$4326, "GBP")</f>
        <v>0</v>
      </c>
      <c r="E315" s="882"/>
      <c r="F315" s="882"/>
      <c r="G315" s="882"/>
      <c r="H315" s="882"/>
      <c r="I315" s="882"/>
      <c r="J315" s="882"/>
      <c r="K315" s="815">
        <f t="shared" ref="K315:T315" si="450">SUMIFS(K401:K4326,$B$401:$B$4326,"Loans and advances",$C$401:$C$4326, "GBP")</f>
        <v>0</v>
      </c>
      <c r="L315" s="815">
        <f t="shared" si="450"/>
        <v>0</v>
      </c>
      <c r="M315" s="815">
        <f t="shared" si="450"/>
        <v>0</v>
      </c>
      <c r="N315" s="815">
        <f t="shared" si="450"/>
        <v>0</v>
      </c>
      <c r="O315" s="815">
        <f t="shared" si="450"/>
        <v>0</v>
      </c>
      <c r="P315" s="815">
        <f t="shared" si="450"/>
        <v>0</v>
      </c>
      <c r="Q315" s="815">
        <f t="shared" si="450"/>
        <v>0</v>
      </c>
      <c r="R315" s="815">
        <f t="shared" si="450"/>
        <v>0</v>
      </c>
      <c r="S315" s="815">
        <f t="shared" si="450"/>
        <v>0</v>
      </c>
      <c r="T315" s="815">
        <f t="shared" si="450"/>
        <v>0</v>
      </c>
    </row>
    <row r="316" spans="1:20" x14ac:dyDescent="0.2">
      <c r="A316" s="1247"/>
      <c r="B316" s="1248"/>
      <c r="C316" s="1248"/>
      <c r="D316" s="1248"/>
      <c r="E316" s="1248"/>
      <c r="F316" s="1248"/>
      <c r="G316" s="1248"/>
      <c r="H316" s="1248"/>
      <c r="I316" s="1248"/>
      <c r="J316" s="1248"/>
      <c r="K316" s="1248"/>
      <c r="L316" s="1248"/>
      <c r="M316" s="1248"/>
      <c r="N316" s="1248"/>
      <c r="O316" s="1248"/>
      <c r="P316" s="1248"/>
      <c r="Q316" s="1248"/>
      <c r="R316" s="1248"/>
      <c r="S316" s="1248"/>
      <c r="T316" s="1249"/>
    </row>
    <row r="317" spans="1:20" x14ac:dyDescent="0.2">
      <c r="A317" s="897" t="s">
        <v>257</v>
      </c>
      <c r="B317" s="891"/>
      <c r="C317" s="891"/>
      <c r="D317" s="815">
        <f>SUM(D318:D321)</f>
        <v>0</v>
      </c>
      <c r="E317" s="882"/>
      <c r="F317" s="882"/>
      <c r="G317" s="882"/>
      <c r="H317" s="882"/>
      <c r="I317" s="882"/>
      <c r="J317" s="882"/>
      <c r="K317" s="815">
        <f t="shared" ref="K317:S317" si="451">SUM(K318:K321)</f>
        <v>0</v>
      </c>
      <c r="L317" s="815">
        <f t="shared" si="451"/>
        <v>0</v>
      </c>
      <c r="M317" s="815">
        <f t="shared" si="451"/>
        <v>0</v>
      </c>
      <c r="N317" s="815">
        <f t="shared" si="451"/>
        <v>0</v>
      </c>
      <c r="O317" s="815">
        <f t="shared" si="451"/>
        <v>0</v>
      </c>
      <c r="P317" s="815">
        <f t="shared" si="451"/>
        <v>0</v>
      </c>
      <c r="Q317" s="815">
        <f t="shared" si="451"/>
        <v>0</v>
      </c>
      <c r="R317" s="815">
        <f t="shared" si="451"/>
        <v>0</v>
      </c>
      <c r="S317" s="815">
        <f t="shared" si="451"/>
        <v>0</v>
      </c>
      <c r="T317" s="815">
        <f>SUM(T318:T321)</f>
        <v>0</v>
      </c>
    </row>
    <row r="318" spans="1:20" x14ac:dyDescent="0.2">
      <c r="A318" s="892" t="s">
        <v>1159</v>
      </c>
      <c r="B318" s="891"/>
      <c r="C318" s="891"/>
      <c r="D318" s="893"/>
      <c r="E318" s="882"/>
      <c r="F318" s="882"/>
      <c r="G318" s="882"/>
      <c r="H318" s="882"/>
      <c r="I318" s="882"/>
      <c r="J318" s="882"/>
      <c r="K318" s="898"/>
      <c r="L318" s="882"/>
      <c r="M318" s="893"/>
      <c r="N318" s="893"/>
      <c r="O318" s="893"/>
      <c r="P318" s="893"/>
      <c r="Q318" s="893"/>
      <c r="R318" s="893"/>
      <c r="S318" s="893"/>
      <c r="T318" s="815">
        <f>SUM(M318:S318)</f>
        <v>0</v>
      </c>
    </row>
    <row r="319" spans="1:20" x14ac:dyDescent="0.2">
      <c r="A319" s="892" t="s">
        <v>863</v>
      </c>
      <c r="B319" s="891"/>
      <c r="C319" s="891"/>
      <c r="D319" s="882"/>
      <c r="E319" s="882"/>
      <c r="F319" s="882"/>
      <c r="G319" s="882"/>
      <c r="H319" s="882"/>
      <c r="I319" s="882"/>
      <c r="J319" s="882"/>
      <c r="K319" s="882"/>
      <c r="L319" s="893"/>
      <c r="M319" s="882"/>
      <c r="N319" s="882"/>
      <c r="O319" s="882"/>
      <c r="P319" s="882"/>
      <c r="Q319" s="882"/>
      <c r="R319" s="882"/>
      <c r="S319" s="882"/>
      <c r="T319" s="894"/>
    </row>
    <row r="320" spans="1:20" x14ac:dyDescent="0.2">
      <c r="A320" s="892" t="s">
        <v>1160</v>
      </c>
      <c r="B320" s="891"/>
      <c r="C320" s="891"/>
      <c r="D320" s="882"/>
      <c r="E320" s="882"/>
      <c r="F320" s="882"/>
      <c r="G320" s="882"/>
      <c r="H320" s="882"/>
      <c r="I320" s="882"/>
      <c r="J320" s="882"/>
      <c r="K320" s="882"/>
      <c r="L320" s="882"/>
      <c r="M320" s="882"/>
      <c r="N320" s="882"/>
      <c r="O320" s="882"/>
      <c r="P320" s="882"/>
      <c r="Q320" s="882"/>
      <c r="R320" s="882"/>
      <c r="S320" s="893"/>
      <c r="T320" s="815">
        <f t="shared" ref="T320" si="452">SUM(M320:S320)</f>
        <v>0</v>
      </c>
    </row>
    <row r="321" spans="1:20" x14ac:dyDescent="0.2">
      <c r="A321" s="899" t="s">
        <v>1177</v>
      </c>
      <c r="B321" s="891"/>
      <c r="C321" s="891"/>
      <c r="D321" s="815">
        <f>SUMIFS(D401:D4326,$B$401:$B$4326,"Bills discounted or purchased",$C$401:$C$4326, "GBP")</f>
        <v>0</v>
      </c>
      <c r="E321" s="882"/>
      <c r="F321" s="882"/>
      <c r="G321" s="882"/>
      <c r="H321" s="882"/>
      <c r="I321" s="882"/>
      <c r="J321" s="882"/>
      <c r="K321" s="815">
        <f t="shared" ref="K321:T321" si="453">SUMIFS(K401:K4326,$B$401:$B$4326,"Bills discounted or purchased",$C$401:$C$4326, "GBP")</f>
        <v>0</v>
      </c>
      <c r="L321" s="815">
        <f t="shared" si="453"/>
        <v>0</v>
      </c>
      <c r="M321" s="815">
        <f t="shared" si="453"/>
        <v>0</v>
      </c>
      <c r="N321" s="815">
        <f t="shared" si="453"/>
        <v>0</v>
      </c>
      <c r="O321" s="815">
        <f t="shared" si="453"/>
        <v>0</v>
      </c>
      <c r="P321" s="815">
        <f t="shared" si="453"/>
        <v>0</v>
      </c>
      <c r="Q321" s="815">
        <f t="shared" si="453"/>
        <v>0</v>
      </c>
      <c r="R321" s="815">
        <f t="shared" si="453"/>
        <v>0</v>
      </c>
      <c r="S321" s="815">
        <f t="shared" si="453"/>
        <v>0</v>
      </c>
      <c r="T321" s="815">
        <f t="shared" si="453"/>
        <v>0</v>
      </c>
    </row>
    <row r="322" spans="1:20" x14ac:dyDescent="0.2">
      <c r="A322" s="1247"/>
      <c r="B322" s="1248"/>
      <c r="C322" s="1248"/>
      <c r="D322" s="1248"/>
      <c r="E322" s="1248"/>
      <c r="F322" s="1248"/>
      <c r="G322" s="1248"/>
      <c r="H322" s="1248"/>
      <c r="I322" s="1248"/>
      <c r="J322" s="1248"/>
      <c r="K322" s="1248"/>
      <c r="L322" s="1248"/>
      <c r="M322" s="1248"/>
      <c r="N322" s="1248"/>
      <c r="O322" s="1248"/>
      <c r="P322" s="1248"/>
      <c r="Q322" s="1248"/>
      <c r="R322" s="1248"/>
      <c r="S322" s="1248"/>
      <c r="T322" s="1249"/>
    </row>
    <row r="323" spans="1:20" x14ac:dyDescent="0.2">
      <c r="A323" s="897" t="s">
        <v>215</v>
      </c>
      <c r="B323" s="891"/>
      <c r="C323" s="891"/>
      <c r="D323" s="815">
        <f>SUM(D324:D327)</f>
        <v>0</v>
      </c>
      <c r="E323" s="882"/>
      <c r="F323" s="882"/>
      <c r="G323" s="882"/>
      <c r="H323" s="882"/>
      <c r="I323" s="882"/>
      <c r="J323" s="882"/>
      <c r="K323" s="815">
        <f t="shared" ref="K323:S323" si="454">SUM(K324:K327)</f>
        <v>0</v>
      </c>
      <c r="L323" s="815">
        <f t="shared" si="454"/>
        <v>0</v>
      </c>
      <c r="M323" s="815">
        <f t="shared" si="454"/>
        <v>0</v>
      </c>
      <c r="N323" s="815">
        <f t="shared" si="454"/>
        <v>0</v>
      </c>
      <c r="O323" s="815">
        <f t="shared" si="454"/>
        <v>0</v>
      </c>
      <c r="P323" s="815">
        <f t="shared" si="454"/>
        <v>0</v>
      </c>
      <c r="Q323" s="815">
        <f t="shared" si="454"/>
        <v>0</v>
      </c>
      <c r="R323" s="815">
        <f t="shared" si="454"/>
        <v>0</v>
      </c>
      <c r="S323" s="815">
        <f t="shared" si="454"/>
        <v>0</v>
      </c>
      <c r="T323" s="815">
        <f>SUM(T324:T327)</f>
        <v>0</v>
      </c>
    </row>
    <row r="324" spans="1:20" x14ac:dyDescent="0.2">
      <c r="A324" s="892" t="s">
        <v>1159</v>
      </c>
      <c r="B324" s="891"/>
      <c r="C324" s="891"/>
      <c r="D324" s="893"/>
      <c r="E324" s="882"/>
      <c r="F324" s="882"/>
      <c r="G324" s="882"/>
      <c r="H324" s="882"/>
      <c r="I324" s="882"/>
      <c r="J324" s="882"/>
      <c r="K324" s="898"/>
      <c r="L324" s="882"/>
      <c r="M324" s="893"/>
      <c r="N324" s="893"/>
      <c r="O324" s="893"/>
      <c r="P324" s="893"/>
      <c r="Q324" s="893"/>
      <c r="R324" s="893"/>
      <c r="S324" s="893"/>
      <c r="T324" s="815">
        <f>SUM(M324:S324)</f>
        <v>0</v>
      </c>
    </row>
    <row r="325" spans="1:20" x14ac:dyDescent="0.2">
      <c r="A325" s="892" t="s">
        <v>863</v>
      </c>
      <c r="B325" s="891"/>
      <c r="C325" s="891"/>
      <c r="D325" s="882"/>
      <c r="E325" s="882"/>
      <c r="F325" s="882"/>
      <c r="G325" s="882"/>
      <c r="H325" s="882"/>
      <c r="I325" s="882"/>
      <c r="J325" s="882"/>
      <c r="K325" s="882"/>
      <c r="L325" s="893"/>
      <c r="M325" s="882"/>
      <c r="N325" s="882"/>
      <c r="O325" s="882"/>
      <c r="P325" s="882"/>
      <c r="Q325" s="882"/>
      <c r="R325" s="882"/>
      <c r="S325" s="882"/>
      <c r="T325" s="894"/>
    </row>
    <row r="326" spans="1:20" x14ac:dyDescent="0.2">
      <c r="A326" s="892" t="s">
        <v>1160</v>
      </c>
      <c r="B326" s="891"/>
      <c r="C326" s="891"/>
      <c r="D326" s="882"/>
      <c r="E326" s="882"/>
      <c r="F326" s="882"/>
      <c r="G326" s="882"/>
      <c r="H326" s="882"/>
      <c r="I326" s="882"/>
      <c r="J326" s="882"/>
      <c r="K326" s="882"/>
      <c r="L326" s="882"/>
      <c r="M326" s="882"/>
      <c r="N326" s="882"/>
      <c r="O326" s="882"/>
      <c r="P326" s="882"/>
      <c r="Q326" s="882"/>
      <c r="R326" s="882"/>
      <c r="S326" s="893"/>
      <c r="T326" s="815">
        <f t="shared" ref="T326" si="455">SUM(M326:S326)</f>
        <v>0</v>
      </c>
    </row>
    <row r="327" spans="1:20" x14ac:dyDescent="0.2">
      <c r="A327" s="899" t="s">
        <v>1177</v>
      </c>
      <c r="B327" s="891"/>
      <c r="C327" s="891"/>
      <c r="D327" s="815">
        <f>SUMIFS(D401:D4326,$B$401:$B$4326,"Debt Securities",$C$401:$C$4326, "GBP")</f>
        <v>0</v>
      </c>
      <c r="E327" s="882"/>
      <c r="F327" s="882"/>
      <c r="G327" s="882"/>
      <c r="H327" s="882"/>
      <c r="I327" s="882"/>
      <c r="J327" s="882"/>
      <c r="K327" s="815">
        <f t="shared" ref="K327:T327" si="456">SUMIFS(K401:K4326,$B$401:$B$4326,"Debt Securities",$C$401:$C$4326, "GBP")</f>
        <v>0</v>
      </c>
      <c r="L327" s="815">
        <f t="shared" si="456"/>
        <v>0</v>
      </c>
      <c r="M327" s="815">
        <f t="shared" si="456"/>
        <v>0</v>
      </c>
      <c r="N327" s="815">
        <f t="shared" si="456"/>
        <v>0</v>
      </c>
      <c r="O327" s="815">
        <f t="shared" si="456"/>
        <v>0</v>
      </c>
      <c r="P327" s="815">
        <f t="shared" si="456"/>
        <v>0</v>
      </c>
      <c r="Q327" s="815">
        <f t="shared" si="456"/>
        <v>0</v>
      </c>
      <c r="R327" s="815">
        <f t="shared" si="456"/>
        <v>0</v>
      </c>
      <c r="S327" s="815">
        <f t="shared" si="456"/>
        <v>0</v>
      </c>
      <c r="T327" s="815">
        <f t="shared" si="456"/>
        <v>0</v>
      </c>
    </row>
    <row r="328" spans="1:20" x14ac:dyDescent="0.2">
      <c r="A328" s="1247"/>
      <c r="B328" s="1248"/>
      <c r="C328" s="1248"/>
      <c r="D328" s="1248"/>
      <c r="E328" s="1248"/>
      <c r="F328" s="1248"/>
      <c r="G328" s="1248"/>
      <c r="H328" s="1248"/>
      <c r="I328" s="1248"/>
      <c r="J328" s="1248"/>
      <c r="K328" s="1248"/>
      <c r="L328" s="1248"/>
      <c r="M328" s="1248"/>
      <c r="N328" s="1248"/>
      <c r="O328" s="1248"/>
      <c r="P328" s="1248"/>
      <c r="Q328" s="1248"/>
      <c r="R328" s="1248"/>
      <c r="S328" s="1248"/>
      <c r="T328" s="1249"/>
    </row>
    <row r="329" spans="1:20" x14ac:dyDescent="0.2">
      <c r="A329" s="897" t="s">
        <v>853</v>
      </c>
      <c r="B329" s="891"/>
      <c r="C329" s="891"/>
      <c r="D329" s="815">
        <f>SUM(D330:D333)</f>
        <v>0</v>
      </c>
      <c r="E329" s="882"/>
      <c r="F329" s="882"/>
      <c r="G329" s="882"/>
      <c r="H329" s="882"/>
      <c r="I329" s="882"/>
      <c r="J329" s="882"/>
      <c r="K329" s="815">
        <f>SUM(K330:K333)</f>
        <v>0</v>
      </c>
      <c r="L329" s="815">
        <f t="shared" ref="L329:S329" si="457">SUM(L330:L333)</f>
        <v>0</v>
      </c>
      <c r="M329" s="815">
        <f t="shared" si="457"/>
        <v>0</v>
      </c>
      <c r="N329" s="815">
        <f t="shared" si="457"/>
        <v>0</v>
      </c>
      <c r="O329" s="815">
        <f t="shared" si="457"/>
        <v>0</v>
      </c>
      <c r="P329" s="815">
        <f t="shared" si="457"/>
        <v>0</v>
      </c>
      <c r="Q329" s="815">
        <f t="shared" si="457"/>
        <v>0</v>
      </c>
      <c r="R329" s="815">
        <f t="shared" si="457"/>
        <v>0</v>
      </c>
      <c r="S329" s="815">
        <f t="shared" si="457"/>
        <v>0</v>
      </c>
      <c r="T329" s="815">
        <f>SUM(T330:T333)</f>
        <v>0</v>
      </c>
    </row>
    <row r="330" spans="1:20" x14ac:dyDescent="0.2">
      <c r="A330" s="892" t="s">
        <v>1159</v>
      </c>
      <c r="B330" s="891"/>
      <c r="C330" s="891"/>
      <c r="D330" s="893"/>
      <c r="E330" s="882"/>
      <c r="F330" s="882"/>
      <c r="G330" s="882"/>
      <c r="H330" s="882"/>
      <c r="I330" s="882"/>
      <c r="J330" s="882"/>
      <c r="K330" s="898"/>
      <c r="L330" s="882"/>
      <c r="M330" s="893"/>
      <c r="N330" s="893"/>
      <c r="O330" s="893"/>
      <c r="P330" s="893"/>
      <c r="Q330" s="893"/>
      <c r="R330" s="893"/>
      <c r="S330" s="893"/>
      <c r="T330" s="815">
        <f>SUM(M330:S330)</f>
        <v>0</v>
      </c>
    </row>
    <row r="331" spans="1:20" x14ac:dyDescent="0.2">
      <c r="A331" s="892" t="s">
        <v>863</v>
      </c>
      <c r="B331" s="891"/>
      <c r="C331" s="891"/>
      <c r="D331" s="882"/>
      <c r="E331" s="882"/>
      <c r="F331" s="882"/>
      <c r="G331" s="882"/>
      <c r="H331" s="882"/>
      <c r="I331" s="882"/>
      <c r="J331" s="882"/>
      <c r="K331" s="882"/>
      <c r="L331" s="893"/>
      <c r="M331" s="882"/>
      <c r="N331" s="882"/>
      <c r="O331" s="882"/>
      <c r="P331" s="882"/>
      <c r="Q331" s="882"/>
      <c r="R331" s="882"/>
      <c r="S331" s="882"/>
      <c r="T331" s="894"/>
    </row>
    <row r="332" spans="1:20" x14ac:dyDescent="0.2">
      <c r="A332" s="892" t="s">
        <v>1160</v>
      </c>
      <c r="B332" s="891"/>
      <c r="C332" s="891"/>
      <c r="D332" s="882"/>
      <c r="E332" s="882"/>
      <c r="F332" s="882"/>
      <c r="G332" s="882"/>
      <c r="H332" s="882"/>
      <c r="I332" s="882"/>
      <c r="J332" s="882"/>
      <c r="K332" s="882"/>
      <c r="L332" s="882"/>
      <c r="M332" s="882"/>
      <c r="N332" s="882"/>
      <c r="O332" s="882"/>
      <c r="P332" s="882"/>
      <c r="Q332" s="882"/>
      <c r="R332" s="882"/>
      <c r="S332" s="893"/>
      <c r="T332" s="815">
        <f t="shared" ref="T332" si="458">SUM(M332:S332)</f>
        <v>0</v>
      </c>
    </row>
    <row r="333" spans="1:20" x14ac:dyDescent="0.2">
      <c r="A333" s="899" t="s">
        <v>1177</v>
      </c>
      <c r="B333" s="891"/>
      <c r="C333" s="891"/>
      <c r="D333" s="815">
        <f>SUMIFS(D401:D4326,$B$401:$B$4326,"Negotiable Certificates of Deposits",$C$401:$C$4326, "GBP")</f>
        <v>0</v>
      </c>
      <c r="E333" s="882"/>
      <c r="F333" s="882"/>
      <c r="G333" s="882"/>
      <c r="H333" s="882"/>
      <c r="I333" s="882"/>
      <c r="J333" s="882"/>
      <c r="K333" s="815">
        <f t="shared" ref="K333:T333" si="459">SUMIFS(K401:K4326,$B$401:$B$4326,"Negotiable Certificates of Deposits",$C$401:$C$4326, "GBP")</f>
        <v>0</v>
      </c>
      <c r="L333" s="815">
        <f t="shared" si="459"/>
        <v>0</v>
      </c>
      <c r="M333" s="815">
        <f t="shared" si="459"/>
        <v>0</v>
      </c>
      <c r="N333" s="815">
        <f t="shared" si="459"/>
        <v>0</v>
      </c>
      <c r="O333" s="815">
        <f t="shared" si="459"/>
        <v>0</v>
      </c>
      <c r="P333" s="815">
        <f t="shared" si="459"/>
        <v>0</v>
      </c>
      <c r="Q333" s="815">
        <f t="shared" si="459"/>
        <v>0</v>
      </c>
      <c r="R333" s="815">
        <f t="shared" si="459"/>
        <v>0</v>
      </c>
      <c r="S333" s="815">
        <f t="shared" si="459"/>
        <v>0</v>
      </c>
      <c r="T333" s="815">
        <f t="shared" si="459"/>
        <v>0</v>
      </c>
    </row>
    <row r="334" spans="1:20" x14ac:dyDescent="0.2">
      <c r="A334" s="1247"/>
      <c r="B334" s="1248"/>
      <c r="C334" s="1248"/>
      <c r="D334" s="1248"/>
      <c r="E334" s="1248"/>
      <c r="F334" s="1248"/>
      <c r="G334" s="1248"/>
      <c r="H334" s="1248"/>
      <c r="I334" s="1248"/>
      <c r="J334" s="1248"/>
      <c r="K334" s="1248"/>
      <c r="L334" s="1248"/>
      <c r="M334" s="1248"/>
      <c r="N334" s="1248"/>
      <c r="O334" s="1248"/>
      <c r="P334" s="1248"/>
      <c r="Q334" s="1248"/>
      <c r="R334" s="1248"/>
      <c r="S334" s="1248"/>
      <c r="T334" s="1249"/>
    </row>
    <row r="335" spans="1:20" x14ac:dyDescent="0.2">
      <c r="A335" s="897" t="s">
        <v>255</v>
      </c>
      <c r="B335" s="891"/>
      <c r="C335" s="891"/>
      <c r="D335" s="815">
        <f>SUM(D336:D339)</f>
        <v>0</v>
      </c>
      <c r="E335" s="882"/>
      <c r="F335" s="882"/>
      <c r="G335" s="882"/>
      <c r="H335" s="882"/>
      <c r="I335" s="882"/>
      <c r="J335" s="882"/>
      <c r="K335" s="815">
        <f t="shared" ref="K335:S335" si="460">SUM(K336:K339)</f>
        <v>0</v>
      </c>
      <c r="L335" s="882"/>
      <c r="M335" s="815">
        <f t="shared" si="460"/>
        <v>0</v>
      </c>
      <c r="N335" s="815">
        <f t="shared" si="460"/>
        <v>0</v>
      </c>
      <c r="O335" s="815">
        <f t="shared" si="460"/>
        <v>0</v>
      </c>
      <c r="P335" s="815">
        <f t="shared" si="460"/>
        <v>0</v>
      </c>
      <c r="Q335" s="815">
        <f t="shared" si="460"/>
        <v>0</v>
      </c>
      <c r="R335" s="815">
        <f t="shared" si="460"/>
        <v>0</v>
      </c>
      <c r="S335" s="815">
        <f t="shared" si="460"/>
        <v>0</v>
      </c>
      <c r="T335" s="815">
        <f>SUM(T336:T339)</f>
        <v>0</v>
      </c>
    </row>
    <row r="336" spans="1:20" x14ac:dyDescent="0.2">
      <c r="A336" s="892" t="s">
        <v>1159</v>
      </c>
      <c r="B336" s="891"/>
      <c r="C336" s="891"/>
      <c r="D336" s="893"/>
      <c r="E336" s="882"/>
      <c r="F336" s="882"/>
      <c r="G336" s="882"/>
      <c r="H336" s="882"/>
      <c r="I336" s="882"/>
      <c r="J336" s="882"/>
      <c r="K336" s="898"/>
      <c r="L336" s="882"/>
      <c r="M336" s="882"/>
      <c r="N336" s="882"/>
      <c r="O336" s="893"/>
      <c r="P336" s="882"/>
      <c r="Q336" s="882"/>
      <c r="R336" s="882"/>
      <c r="S336" s="893"/>
      <c r="T336" s="815">
        <f>SUM(M336:S336)</f>
        <v>0</v>
      </c>
    </row>
    <row r="337" spans="1:20" x14ac:dyDescent="0.2">
      <c r="A337" s="892" t="s">
        <v>863</v>
      </c>
      <c r="B337" s="891"/>
      <c r="C337" s="891"/>
      <c r="D337" s="882"/>
      <c r="E337" s="882"/>
      <c r="F337" s="882"/>
      <c r="G337" s="882"/>
      <c r="H337" s="882"/>
      <c r="I337" s="882"/>
      <c r="J337" s="882"/>
      <c r="K337" s="882"/>
      <c r="L337" s="882"/>
      <c r="M337" s="882"/>
      <c r="N337" s="882"/>
      <c r="O337" s="882"/>
      <c r="P337" s="882"/>
      <c r="Q337" s="882"/>
      <c r="R337" s="882"/>
      <c r="S337" s="882"/>
      <c r="T337" s="894"/>
    </row>
    <row r="338" spans="1:20" x14ac:dyDescent="0.2">
      <c r="A338" s="892" t="s">
        <v>1160</v>
      </c>
      <c r="B338" s="891"/>
      <c r="C338" s="891"/>
      <c r="D338" s="882"/>
      <c r="E338" s="882"/>
      <c r="F338" s="882"/>
      <c r="G338" s="882"/>
      <c r="H338" s="882"/>
      <c r="I338" s="882"/>
      <c r="J338" s="882"/>
      <c r="K338" s="882"/>
      <c r="L338" s="882"/>
      <c r="M338" s="882"/>
      <c r="N338" s="882"/>
      <c r="O338" s="882"/>
      <c r="P338" s="882"/>
      <c r="Q338" s="882"/>
      <c r="R338" s="882"/>
      <c r="S338" s="893"/>
      <c r="T338" s="815">
        <f t="shared" ref="T338" si="461">SUM(M338:S338)</f>
        <v>0</v>
      </c>
    </row>
    <row r="339" spans="1:20" x14ac:dyDescent="0.2">
      <c r="A339" s="899" t="s">
        <v>1177</v>
      </c>
      <c r="B339" s="891"/>
      <c r="C339" s="891"/>
      <c r="D339" s="815">
        <f>SUMIFS(D401:D4326,$B$401:$B$4326,"Equity Investments",$C$401:$C$4326, "GBP")</f>
        <v>0</v>
      </c>
      <c r="E339" s="882"/>
      <c r="F339" s="882"/>
      <c r="G339" s="882"/>
      <c r="H339" s="882"/>
      <c r="I339" s="882"/>
      <c r="J339" s="882"/>
      <c r="K339" s="815">
        <f>SUMIFS(K401:K4326,$B$401:$B$4326,"Equity Investments",$C$401:$C$4326, "GBP")</f>
        <v>0</v>
      </c>
      <c r="L339" s="882"/>
      <c r="M339" s="882"/>
      <c r="N339" s="882"/>
      <c r="O339" s="815">
        <f>SUMIFS(O401:O4326,$B$401:$B$4326,"Equity Investments",$C$401:$C$4326, "GBP")</f>
        <v>0</v>
      </c>
      <c r="P339" s="882"/>
      <c r="Q339" s="882"/>
      <c r="R339" s="882"/>
      <c r="S339" s="815">
        <f>SUMIFS(S401:S4326,$B$401:$B$4326,"Equity Investments",$C$401:$C$4326, "GBP")</f>
        <v>0</v>
      </c>
      <c r="T339" s="815">
        <f>SUMIFS(T401:T4326,$B$401:$B$4326,"Equity Investments",$C$401:$C$4326, "GBP")</f>
        <v>0</v>
      </c>
    </row>
    <row r="340" spans="1:20" hidden="1" x14ac:dyDescent="0.2">
      <c r="A340" s="1250"/>
      <c r="B340" s="1251"/>
      <c r="C340" s="1251"/>
      <c r="D340" s="1251"/>
      <c r="E340" s="1251"/>
      <c r="F340" s="1251"/>
      <c r="G340" s="1251"/>
      <c r="H340" s="1251"/>
      <c r="I340" s="1251"/>
      <c r="J340" s="1251"/>
      <c r="K340" s="1251"/>
      <c r="L340" s="1251"/>
      <c r="M340" s="1251"/>
      <c r="N340" s="1251"/>
      <c r="O340" s="1251"/>
      <c r="P340" s="1251"/>
      <c r="Q340" s="1251"/>
      <c r="R340" s="1251"/>
      <c r="S340" s="1251"/>
      <c r="T340" s="1251"/>
    </row>
    <row r="341" spans="1:20" x14ac:dyDescent="0.2">
      <c r="A341" s="1252"/>
      <c r="B341" s="1253"/>
      <c r="C341" s="1253"/>
      <c r="D341" s="1253"/>
      <c r="E341" s="1253"/>
      <c r="F341" s="1253"/>
      <c r="G341" s="1253"/>
      <c r="H341" s="1253"/>
      <c r="I341" s="1253"/>
      <c r="J341" s="1253"/>
      <c r="K341" s="1253"/>
      <c r="L341" s="1253"/>
      <c r="M341" s="1253"/>
      <c r="N341" s="1253"/>
      <c r="O341" s="1253"/>
      <c r="P341" s="1253"/>
      <c r="Q341" s="1253"/>
      <c r="R341" s="1253"/>
      <c r="S341" s="1253"/>
      <c r="T341" s="1253"/>
    </row>
    <row r="342" spans="1:20" x14ac:dyDescent="0.2">
      <c r="A342" s="897" t="s">
        <v>1178</v>
      </c>
      <c r="B342" s="891"/>
      <c r="C342" s="891"/>
      <c r="D342" s="891"/>
      <c r="E342" s="891"/>
      <c r="F342" s="891"/>
      <c r="G342" s="891"/>
      <c r="H342" s="891"/>
      <c r="I342" s="891"/>
      <c r="J342" s="891"/>
      <c r="K342" s="891"/>
      <c r="L342" s="891"/>
      <c r="M342" s="891"/>
      <c r="N342" s="891"/>
      <c r="O342" s="891"/>
      <c r="P342" s="891"/>
      <c r="Q342" s="891"/>
      <c r="R342" s="891"/>
      <c r="S342" s="891"/>
      <c r="T342" s="891"/>
    </row>
    <row r="343" spans="1:20" x14ac:dyDescent="0.2">
      <c r="A343" s="897" t="s">
        <v>190</v>
      </c>
      <c r="B343" s="891"/>
      <c r="C343" s="891"/>
      <c r="D343" s="815">
        <f>SUM(D344,D346:D348)</f>
        <v>0</v>
      </c>
      <c r="E343" s="882"/>
      <c r="F343" s="882"/>
      <c r="G343" s="882"/>
      <c r="H343" s="882"/>
      <c r="I343" s="882"/>
      <c r="J343" s="882"/>
      <c r="K343" s="815">
        <f>SUM(K344,K346:K348)</f>
        <v>0</v>
      </c>
      <c r="L343" s="815">
        <f t="shared" ref="L343:S343" si="462">SUM(L344,L346:L348)</f>
        <v>0</v>
      </c>
      <c r="M343" s="815">
        <f t="shared" si="462"/>
        <v>0</v>
      </c>
      <c r="N343" s="815">
        <f t="shared" si="462"/>
        <v>0</v>
      </c>
      <c r="O343" s="815">
        <f t="shared" si="462"/>
        <v>0</v>
      </c>
      <c r="P343" s="815">
        <f t="shared" si="462"/>
        <v>0</v>
      </c>
      <c r="Q343" s="815">
        <f t="shared" si="462"/>
        <v>0</v>
      </c>
      <c r="R343" s="815">
        <f t="shared" si="462"/>
        <v>0</v>
      </c>
      <c r="S343" s="815">
        <f t="shared" si="462"/>
        <v>0</v>
      </c>
      <c r="T343" s="815">
        <f>SUM(T344,T346:T348)</f>
        <v>0</v>
      </c>
    </row>
    <row r="344" spans="1:20" x14ac:dyDescent="0.2">
      <c r="A344" s="901" t="s">
        <v>1159</v>
      </c>
      <c r="B344" s="891"/>
      <c r="C344" s="891"/>
      <c r="D344" s="893"/>
      <c r="E344" s="882"/>
      <c r="F344" s="882"/>
      <c r="G344" s="882"/>
      <c r="H344" s="882"/>
      <c r="I344" s="882"/>
      <c r="J344" s="882"/>
      <c r="K344" s="898"/>
      <c r="L344" s="882"/>
      <c r="M344" s="893"/>
      <c r="N344" s="893"/>
      <c r="O344" s="893"/>
      <c r="P344" s="893"/>
      <c r="Q344" s="893"/>
      <c r="R344" s="893"/>
      <c r="S344" s="893"/>
      <c r="T344" s="815">
        <f>SUM(M344:S344)</f>
        <v>0</v>
      </c>
    </row>
    <row r="345" spans="1:20" x14ac:dyDescent="0.2">
      <c r="A345" s="901" t="s">
        <v>1179</v>
      </c>
      <c r="B345" s="891"/>
      <c r="C345" s="891"/>
      <c r="D345" s="902"/>
      <c r="E345" s="882"/>
      <c r="F345" s="882"/>
      <c r="G345" s="882"/>
      <c r="H345" s="882"/>
      <c r="I345" s="882"/>
      <c r="J345" s="882"/>
      <c r="K345" s="882"/>
      <c r="L345" s="882"/>
      <c r="M345" s="882"/>
      <c r="N345" s="882"/>
      <c r="O345" s="882"/>
      <c r="P345" s="882"/>
      <c r="Q345" s="882"/>
      <c r="R345" s="882"/>
      <c r="S345" s="882"/>
      <c r="T345" s="894"/>
    </row>
    <row r="346" spans="1:20" x14ac:dyDescent="0.2">
      <c r="A346" s="901" t="s">
        <v>863</v>
      </c>
      <c r="B346" s="891"/>
      <c r="C346" s="891"/>
      <c r="D346" s="882"/>
      <c r="E346" s="882"/>
      <c r="F346" s="882"/>
      <c r="G346" s="882"/>
      <c r="H346" s="882"/>
      <c r="I346" s="882"/>
      <c r="J346" s="882"/>
      <c r="K346" s="882"/>
      <c r="L346" s="898"/>
      <c r="M346" s="882"/>
      <c r="N346" s="882"/>
      <c r="O346" s="882"/>
      <c r="P346" s="882"/>
      <c r="Q346" s="882"/>
      <c r="R346" s="882"/>
      <c r="S346" s="882"/>
      <c r="T346" s="894"/>
    </row>
    <row r="347" spans="1:20" x14ac:dyDescent="0.2">
      <c r="A347" s="901" t="s">
        <v>1160</v>
      </c>
      <c r="B347" s="891"/>
      <c r="C347" s="891"/>
      <c r="D347" s="882"/>
      <c r="E347" s="882"/>
      <c r="F347" s="882"/>
      <c r="G347" s="882"/>
      <c r="H347" s="882"/>
      <c r="I347" s="882"/>
      <c r="J347" s="882"/>
      <c r="K347" s="882"/>
      <c r="L347" s="882"/>
      <c r="M347" s="882"/>
      <c r="N347" s="882"/>
      <c r="O347" s="882"/>
      <c r="P347" s="882"/>
      <c r="Q347" s="882"/>
      <c r="R347" s="882"/>
      <c r="S347" s="898"/>
      <c r="T347" s="815">
        <f t="shared" ref="T347" si="463">SUM(M347:S347)</f>
        <v>0</v>
      </c>
    </row>
    <row r="348" spans="1:20" x14ac:dyDescent="0.2">
      <c r="A348" s="897" t="s">
        <v>1161</v>
      </c>
      <c r="B348" s="891"/>
      <c r="C348" s="891"/>
      <c r="D348" s="815">
        <f>SUMIFS(D401:D4326,$B$401:$B$4326,"Cash and Balances",$C$401:$C$4326, "RMB")</f>
        <v>0</v>
      </c>
      <c r="E348" s="882"/>
      <c r="F348" s="882"/>
      <c r="G348" s="882"/>
      <c r="H348" s="882"/>
      <c r="I348" s="882"/>
      <c r="J348" s="882"/>
      <c r="K348" s="815">
        <f t="shared" ref="K348:T348" si="464">SUMIFS(K401:K4326,$B$401:$B$4326,"Cash and Balances",$C$401:$C$4326, "RMB")</f>
        <v>0</v>
      </c>
      <c r="L348" s="815">
        <f t="shared" si="464"/>
        <v>0</v>
      </c>
      <c r="M348" s="815">
        <f t="shared" si="464"/>
        <v>0</v>
      </c>
      <c r="N348" s="815">
        <f t="shared" si="464"/>
        <v>0</v>
      </c>
      <c r="O348" s="815">
        <f t="shared" si="464"/>
        <v>0</v>
      </c>
      <c r="P348" s="815">
        <f t="shared" si="464"/>
        <v>0</v>
      </c>
      <c r="Q348" s="815">
        <f t="shared" si="464"/>
        <v>0</v>
      </c>
      <c r="R348" s="815">
        <f t="shared" si="464"/>
        <v>0</v>
      </c>
      <c r="S348" s="815">
        <f t="shared" si="464"/>
        <v>0</v>
      </c>
      <c r="T348" s="815">
        <f t="shared" si="464"/>
        <v>0</v>
      </c>
    </row>
    <row r="349" spans="1:20" x14ac:dyDescent="0.2">
      <c r="A349" s="1247"/>
      <c r="B349" s="1248"/>
      <c r="C349" s="1248"/>
      <c r="D349" s="1248"/>
      <c r="E349" s="1248"/>
      <c r="F349" s="1248"/>
      <c r="G349" s="1248"/>
      <c r="H349" s="1248"/>
      <c r="I349" s="1248"/>
      <c r="J349" s="1248"/>
      <c r="K349" s="1248"/>
      <c r="L349" s="1248"/>
      <c r="M349" s="1248"/>
      <c r="N349" s="1248"/>
      <c r="O349" s="1248"/>
      <c r="P349" s="1248"/>
      <c r="Q349" s="1248"/>
      <c r="R349" s="1248"/>
      <c r="S349" s="1248"/>
      <c r="T349" s="1249"/>
    </row>
    <row r="350" spans="1:20" ht="24" x14ac:dyDescent="0.2">
      <c r="A350" s="903" t="s">
        <v>206</v>
      </c>
      <c r="B350" s="891"/>
      <c r="C350" s="891"/>
      <c r="D350" s="815">
        <f>SUM(D351,D355)</f>
        <v>0</v>
      </c>
      <c r="E350" s="882"/>
      <c r="F350" s="882"/>
      <c r="G350" s="882"/>
      <c r="H350" s="882"/>
      <c r="I350" s="882"/>
      <c r="J350" s="882"/>
      <c r="K350" s="815">
        <f t="shared" ref="K350:S350" si="465">SUM(K351,K353:K355)</f>
        <v>0</v>
      </c>
      <c r="L350" s="815">
        <f t="shared" si="465"/>
        <v>0</v>
      </c>
      <c r="M350" s="815">
        <f t="shared" si="465"/>
        <v>0</v>
      </c>
      <c r="N350" s="815">
        <f t="shared" si="465"/>
        <v>0</v>
      </c>
      <c r="O350" s="815">
        <f t="shared" si="465"/>
        <v>0</v>
      </c>
      <c r="P350" s="815">
        <f t="shared" si="465"/>
        <v>0</v>
      </c>
      <c r="Q350" s="815">
        <f t="shared" si="465"/>
        <v>0</v>
      </c>
      <c r="R350" s="815">
        <f t="shared" si="465"/>
        <v>0</v>
      </c>
      <c r="S350" s="815">
        <f t="shared" si="465"/>
        <v>0</v>
      </c>
      <c r="T350" s="815">
        <f>SUM(T351,T353:T355)</f>
        <v>0</v>
      </c>
    </row>
    <row r="351" spans="1:20" x14ac:dyDescent="0.2">
      <c r="A351" s="901" t="s">
        <v>1159</v>
      </c>
      <c r="B351" s="891"/>
      <c r="C351" s="891"/>
      <c r="D351" s="902"/>
      <c r="E351" s="882"/>
      <c r="F351" s="882"/>
      <c r="G351" s="882"/>
      <c r="H351" s="882"/>
      <c r="I351" s="882"/>
      <c r="J351" s="882"/>
      <c r="K351" s="898"/>
      <c r="L351" s="882"/>
      <c r="M351" s="893"/>
      <c r="N351" s="893"/>
      <c r="O351" s="893"/>
      <c r="P351" s="893"/>
      <c r="Q351" s="893"/>
      <c r="R351" s="893"/>
      <c r="S351" s="893"/>
      <c r="T351" s="815">
        <f>SUM(M351:S351)</f>
        <v>0</v>
      </c>
    </row>
    <row r="352" spans="1:20" x14ac:dyDescent="0.2">
      <c r="A352" s="901" t="s">
        <v>1179</v>
      </c>
      <c r="B352" s="891"/>
      <c r="C352" s="891"/>
      <c r="D352" s="902"/>
      <c r="E352" s="882"/>
      <c r="F352" s="882"/>
      <c r="G352" s="882"/>
      <c r="H352" s="882"/>
      <c r="I352" s="882"/>
      <c r="J352" s="882"/>
      <c r="K352" s="882"/>
      <c r="L352" s="882"/>
      <c r="M352" s="882"/>
      <c r="N352" s="882"/>
      <c r="O352" s="882"/>
      <c r="P352" s="882"/>
      <c r="Q352" s="882"/>
      <c r="R352" s="882"/>
      <c r="S352" s="882"/>
      <c r="T352" s="894"/>
    </row>
    <row r="353" spans="1:20" x14ac:dyDescent="0.2">
      <c r="A353" s="901" t="s">
        <v>863</v>
      </c>
      <c r="B353" s="891"/>
      <c r="C353" s="891"/>
      <c r="D353" s="882"/>
      <c r="E353" s="882"/>
      <c r="F353" s="882"/>
      <c r="G353" s="882"/>
      <c r="H353" s="882"/>
      <c r="I353" s="882"/>
      <c r="J353" s="882"/>
      <c r="K353" s="882"/>
      <c r="L353" s="898"/>
      <c r="M353" s="882"/>
      <c r="N353" s="882"/>
      <c r="O353" s="882"/>
      <c r="P353" s="882"/>
      <c r="Q353" s="882"/>
      <c r="R353" s="882"/>
      <c r="S353" s="882"/>
      <c r="T353" s="894"/>
    </row>
    <row r="354" spans="1:20" x14ac:dyDescent="0.2">
      <c r="A354" s="901" t="s">
        <v>1160</v>
      </c>
      <c r="B354" s="891"/>
      <c r="C354" s="891"/>
      <c r="D354" s="882"/>
      <c r="E354" s="882"/>
      <c r="F354" s="882"/>
      <c r="G354" s="882"/>
      <c r="H354" s="882"/>
      <c r="I354" s="882"/>
      <c r="J354" s="882"/>
      <c r="K354" s="882"/>
      <c r="L354" s="882"/>
      <c r="M354" s="882"/>
      <c r="N354" s="882"/>
      <c r="O354" s="882"/>
      <c r="P354" s="882"/>
      <c r="Q354" s="882"/>
      <c r="R354" s="882"/>
      <c r="S354" s="898"/>
      <c r="T354" s="815">
        <f t="shared" ref="T354" si="466">SUM(M354:S354)</f>
        <v>0</v>
      </c>
    </row>
    <row r="355" spans="1:20" x14ac:dyDescent="0.2">
      <c r="A355" s="897" t="s">
        <v>1161</v>
      </c>
      <c r="B355" s="891"/>
      <c r="C355" s="891"/>
      <c r="D355" s="815">
        <f>SUMIFS(D401:D4326,$B$401:$B$4326,"Amounts receivable under reverse repurchase agreements",$C$401:$C$4326, "RMB")</f>
        <v>0</v>
      </c>
      <c r="E355" s="882"/>
      <c r="F355" s="882"/>
      <c r="G355" s="882"/>
      <c r="H355" s="882"/>
      <c r="I355" s="882"/>
      <c r="J355" s="882"/>
      <c r="K355" s="815">
        <f t="shared" ref="K355:T355" si="467">SUMIFS(K401:K4326,$B$401:$B$4326,"Amounts receivable under reverse repurchase agreements",$C$401:$C$4326, "RMB")</f>
        <v>0</v>
      </c>
      <c r="L355" s="815">
        <f t="shared" si="467"/>
        <v>0</v>
      </c>
      <c r="M355" s="815">
        <f t="shared" si="467"/>
        <v>0</v>
      </c>
      <c r="N355" s="815">
        <f t="shared" si="467"/>
        <v>0</v>
      </c>
      <c r="O355" s="815">
        <f t="shared" si="467"/>
        <v>0</v>
      </c>
      <c r="P355" s="815">
        <f t="shared" si="467"/>
        <v>0</v>
      </c>
      <c r="Q355" s="815">
        <f t="shared" si="467"/>
        <v>0</v>
      </c>
      <c r="R355" s="815">
        <f t="shared" si="467"/>
        <v>0</v>
      </c>
      <c r="S355" s="815">
        <f t="shared" si="467"/>
        <v>0</v>
      </c>
      <c r="T355" s="815">
        <f t="shared" si="467"/>
        <v>0</v>
      </c>
    </row>
    <row r="356" spans="1:20" x14ac:dyDescent="0.2">
      <c r="A356" s="1247"/>
      <c r="B356" s="1248"/>
      <c r="C356" s="1248"/>
      <c r="D356" s="1248"/>
      <c r="E356" s="1248"/>
      <c r="F356" s="1248"/>
      <c r="G356" s="1248"/>
      <c r="H356" s="1248"/>
      <c r="I356" s="1248"/>
      <c r="J356" s="1248"/>
      <c r="K356" s="1248"/>
      <c r="L356" s="1248"/>
      <c r="M356" s="1248"/>
      <c r="N356" s="1248"/>
      <c r="O356" s="1248"/>
      <c r="P356" s="1248"/>
      <c r="Q356" s="1248"/>
      <c r="R356" s="1248"/>
      <c r="S356" s="1248"/>
      <c r="T356" s="1249"/>
    </row>
    <row r="357" spans="1:20" x14ac:dyDescent="0.2">
      <c r="A357" s="904" t="s">
        <v>219</v>
      </c>
      <c r="B357" s="891"/>
      <c r="C357" s="891"/>
      <c r="D357" s="815">
        <f>SUM(D358,D362)</f>
        <v>0</v>
      </c>
      <c r="E357" s="882"/>
      <c r="F357" s="882"/>
      <c r="G357" s="882"/>
      <c r="H357" s="882"/>
      <c r="I357" s="882"/>
      <c r="J357" s="882"/>
      <c r="K357" s="815">
        <f>SUM(K358,K362)</f>
        <v>0</v>
      </c>
      <c r="L357" s="815">
        <f>SUM(L360,L362)</f>
        <v>0</v>
      </c>
      <c r="M357" s="815">
        <f>SUM(M358,M362)</f>
        <v>0</v>
      </c>
      <c r="N357" s="815">
        <f t="shared" ref="N357:R357" si="468">SUM(N358,N362)</f>
        <v>0</v>
      </c>
      <c r="O357" s="815">
        <f t="shared" si="468"/>
        <v>0</v>
      </c>
      <c r="P357" s="815">
        <f t="shared" si="468"/>
        <v>0</v>
      </c>
      <c r="Q357" s="815">
        <f t="shared" si="468"/>
        <v>0</v>
      </c>
      <c r="R357" s="815">
        <f t="shared" si="468"/>
        <v>0</v>
      </c>
      <c r="S357" s="815">
        <f>SUM(S358,S362,S361)</f>
        <v>0</v>
      </c>
      <c r="T357" s="815">
        <f>SUM(T358,T361:T362)</f>
        <v>0</v>
      </c>
    </row>
    <row r="358" spans="1:20" x14ac:dyDescent="0.2">
      <c r="A358" s="892" t="s">
        <v>1159</v>
      </c>
      <c r="B358" s="891"/>
      <c r="C358" s="891"/>
      <c r="D358" s="893"/>
      <c r="E358" s="882"/>
      <c r="F358" s="882"/>
      <c r="G358" s="882"/>
      <c r="H358" s="882"/>
      <c r="I358" s="882"/>
      <c r="J358" s="882"/>
      <c r="K358" s="898"/>
      <c r="L358" s="882"/>
      <c r="M358" s="893"/>
      <c r="N358" s="893"/>
      <c r="O358" s="893"/>
      <c r="P358" s="893"/>
      <c r="Q358" s="893"/>
      <c r="R358" s="893"/>
      <c r="S358" s="893"/>
      <c r="T358" s="815">
        <f>SUM(M358:S358)</f>
        <v>0</v>
      </c>
    </row>
    <row r="359" spans="1:20" x14ac:dyDescent="0.2">
      <c r="A359" s="901" t="s">
        <v>1179</v>
      </c>
      <c r="B359" s="891"/>
      <c r="C359" s="891"/>
      <c r="D359" s="902"/>
      <c r="E359" s="882"/>
      <c r="F359" s="882"/>
      <c r="G359" s="882"/>
      <c r="H359" s="882"/>
      <c r="I359" s="882"/>
      <c r="J359" s="882"/>
      <c r="K359" s="882"/>
      <c r="L359" s="882"/>
      <c r="M359" s="882"/>
      <c r="N359" s="882"/>
      <c r="O359" s="882"/>
      <c r="P359" s="882"/>
      <c r="Q359" s="882"/>
      <c r="R359" s="882"/>
      <c r="S359" s="882"/>
      <c r="T359" s="894"/>
    </row>
    <row r="360" spans="1:20" x14ac:dyDescent="0.2">
      <c r="A360" s="892" t="s">
        <v>863</v>
      </c>
      <c r="B360" s="891"/>
      <c r="C360" s="891"/>
      <c r="D360" s="882"/>
      <c r="E360" s="882"/>
      <c r="F360" s="882"/>
      <c r="G360" s="882"/>
      <c r="H360" s="882"/>
      <c r="I360" s="882"/>
      <c r="J360" s="882"/>
      <c r="K360" s="882"/>
      <c r="L360" s="898"/>
      <c r="M360" s="882"/>
      <c r="N360" s="882"/>
      <c r="O360" s="882"/>
      <c r="P360" s="882"/>
      <c r="Q360" s="882"/>
      <c r="R360" s="882"/>
      <c r="S360" s="882"/>
      <c r="T360" s="894"/>
    </row>
    <row r="361" spans="1:20" x14ac:dyDescent="0.2">
      <c r="A361" s="892" t="s">
        <v>1160</v>
      </c>
      <c r="B361" s="891"/>
      <c r="C361" s="891"/>
      <c r="D361" s="882"/>
      <c r="E361" s="882"/>
      <c r="F361" s="882"/>
      <c r="G361" s="882"/>
      <c r="H361" s="882"/>
      <c r="I361" s="882"/>
      <c r="J361" s="882"/>
      <c r="K361" s="882"/>
      <c r="L361" s="882"/>
      <c r="M361" s="882"/>
      <c r="N361" s="882"/>
      <c r="O361" s="882"/>
      <c r="P361" s="882"/>
      <c r="Q361" s="882"/>
      <c r="R361" s="882"/>
      <c r="S361" s="898"/>
      <c r="T361" s="815">
        <f t="shared" ref="T361" si="469">SUM(M361:S361)</f>
        <v>0</v>
      </c>
    </row>
    <row r="362" spans="1:20" x14ac:dyDescent="0.2">
      <c r="A362" s="899" t="s">
        <v>1177</v>
      </c>
      <c r="B362" s="891"/>
      <c r="C362" s="891"/>
      <c r="D362" s="815">
        <f>SUMIFS(D401:D4326,$B$401:$B$4326,"Positive fair values for financial derivatives",$C$401:$C$4326, "RMB")</f>
        <v>0</v>
      </c>
      <c r="E362" s="882"/>
      <c r="F362" s="882"/>
      <c r="G362" s="882"/>
      <c r="H362" s="882"/>
      <c r="I362" s="882"/>
      <c r="J362" s="882"/>
      <c r="K362" s="815">
        <f t="shared" ref="K362:T362" si="470">SUMIFS(K401:K4326,$B$401:$B$4326,"Positive fair values for financial derivatives",$C$401:$C$4326, "RMB")</f>
        <v>0</v>
      </c>
      <c r="L362" s="815">
        <f t="shared" si="470"/>
        <v>0</v>
      </c>
      <c r="M362" s="815">
        <f t="shared" si="470"/>
        <v>0</v>
      </c>
      <c r="N362" s="815">
        <f t="shared" si="470"/>
        <v>0</v>
      </c>
      <c r="O362" s="815">
        <f t="shared" si="470"/>
        <v>0</v>
      </c>
      <c r="P362" s="815">
        <f t="shared" si="470"/>
        <v>0</v>
      </c>
      <c r="Q362" s="815">
        <f t="shared" si="470"/>
        <v>0</v>
      </c>
      <c r="R362" s="815">
        <f t="shared" si="470"/>
        <v>0</v>
      </c>
      <c r="S362" s="815">
        <f t="shared" si="470"/>
        <v>0</v>
      </c>
      <c r="T362" s="815">
        <f t="shared" si="470"/>
        <v>0</v>
      </c>
    </row>
    <row r="363" spans="1:20" x14ac:dyDescent="0.2">
      <c r="A363" s="1247"/>
      <c r="B363" s="1248"/>
      <c r="C363" s="1248"/>
      <c r="D363" s="1248"/>
      <c r="E363" s="1248"/>
      <c r="F363" s="1248"/>
      <c r="G363" s="1248"/>
      <c r="H363" s="1248"/>
      <c r="I363" s="1248"/>
      <c r="J363" s="1248"/>
      <c r="K363" s="1248"/>
      <c r="L363" s="1248"/>
      <c r="M363" s="1248"/>
      <c r="N363" s="1248"/>
      <c r="O363" s="1248"/>
      <c r="P363" s="1248"/>
      <c r="Q363" s="1248"/>
      <c r="R363" s="1248"/>
      <c r="S363" s="1248"/>
      <c r="T363" s="1249"/>
    </row>
    <row r="364" spans="1:20" x14ac:dyDescent="0.2">
      <c r="A364" s="899" t="s">
        <v>252</v>
      </c>
      <c r="B364" s="891"/>
      <c r="C364" s="891"/>
      <c r="D364" s="815">
        <f>SUM(D365,D369)</f>
        <v>0</v>
      </c>
      <c r="E364" s="882"/>
      <c r="F364" s="882"/>
      <c r="G364" s="882"/>
      <c r="H364" s="882"/>
      <c r="I364" s="882"/>
      <c r="J364" s="882"/>
      <c r="K364" s="815">
        <f>SUM(K365,K369)</f>
        <v>0</v>
      </c>
      <c r="L364" s="815">
        <f>SUM(L367,L369)</f>
        <v>0</v>
      </c>
      <c r="M364" s="815">
        <f>SUM(M365,M369)</f>
        <v>0</v>
      </c>
      <c r="N364" s="815">
        <f t="shared" ref="N364:R364" si="471">SUM(N365,N369)</f>
        <v>0</v>
      </c>
      <c r="O364" s="815">
        <f t="shared" si="471"/>
        <v>0</v>
      </c>
      <c r="P364" s="815">
        <f t="shared" si="471"/>
        <v>0</v>
      </c>
      <c r="Q364" s="815">
        <f t="shared" si="471"/>
        <v>0</v>
      </c>
      <c r="R364" s="815">
        <f t="shared" si="471"/>
        <v>0</v>
      </c>
      <c r="S364" s="815">
        <f>SUM(S365,S369,S368)</f>
        <v>0</v>
      </c>
      <c r="T364" s="815">
        <f>SUM(T365,T368:T369)</f>
        <v>0</v>
      </c>
    </row>
    <row r="365" spans="1:20" x14ac:dyDescent="0.2">
      <c r="A365" s="892" t="s">
        <v>1159</v>
      </c>
      <c r="B365" s="891"/>
      <c r="C365" s="891"/>
      <c r="D365" s="893"/>
      <c r="E365" s="882"/>
      <c r="F365" s="882"/>
      <c r="G365" s="882"/>
      <c r="H365" s="882"/>
      <c r="I365" s="882"/>
      <c r="J365" s="882"/>
      <c r="K365" s="898"/>
      <c r="L365" s="882"/>
      <c r="M365" s="893"/>
      <c r="N365" s="893"/>
      <c r="O365" s="893"/>
      <c r="P365" s="893"/>
      <c r="Q365" s="893"/>
      <c r="R365" s="893"/>
      <c r="S365" s="893"/>
      <c r="T365" s="815">
        <f>SUM(M365:S365)</f>
        <v>0</v>
      </c>
    </row>
    <row r="366" spans="1:20" x14ac:dyDescent="0.2">
      <c r="A366" s="901" t="s">
        <v>1179</v>
      </c>
      <c r="B366" s="891"/>
      <c r="C366" s="891"/>
      <c r="D366" s="902"/>
      <c r="E366" s="882"/>
      <c r="F366" s="882"/>
      <c r="G366" s="882"/>
      <c r="H366" s="882"/>
      <c r="I366" s="882"/>
      <c r="J366" s="882"/>
      <c r="K366" s="882"/>
      <c r="L366" s="882"/>
      <c r="M366" s="882"/>
      <c r="N366" s="882"/>
      <c r="O366" s="882"/>
      <c r="P366" s="882"/>
      <c r="Q366" s="882"/>
      <c r="R366" s="882"/>
      <c r="S366" s="882"/>
      <c r="T366" s="894"/>
    </row>
    <row r="367" spans="1:20" x14ac:dyDescent="0.2">
      <c r="A367" s="892" t="s">
        <v>863</v>
      </c>
      <c r="B367" s="891"/>
      <c r="C367" s="891"/>
      <c r="D367" s="882"/>
      <c r="E367" s="882"/>
      <c r="F367" s="882"/>
      <c r="G367" s="882"/>
      <c r="H367" s="882"/>
      <c r="I367" s="882"/>
      <c r="J367" s="882"/>
      <c r="K367" s="882"/>
      <c r="L367" s="898"/>
      <c r="M367" s="882"/>
      <c r="N367" s="882"/>
      <c r="O367" s="882"/>
      <c r="P367" s="882"/>
      <c r="Q367" s="882"/>
      <c r="R367" s="882"/>
      <c r="S367" s="882"/>
      <c r="T367" s="894"/>
    </row>
    <row r="368" spans="1:20" x14ac:dyDescent="0.2">
      <c r="A368" s="892" t="s">
        <v>1160</v>
      </c>
      <c r="B368" s="891"/>
      <c r="C368" s="891"/>
      <c r="D368" s="882"/>
      <c r="E368" s="882"/>
      <c r="F368" s="882"/>
      <c r="G368" s="882"/>
      <c r="H368" s="882"/>
      <c r="I368" s="882"/>
      <c r="J368" s="882"/>
      <c r="K368" s="882"/>
      <c r="L368" s="882"/>
      <c r="M368" s="882"/>
      <c r="N368" s="882"/>
      <c r="O368" s="882"/>
      <c r="P368" s="882"/>
      <c r="Q368" s="882"/>
      <c r="R368" s="882"/>
      <c r="S368" s="898"/>
      <c r="T368" s="815">
        <f t="shared" ref="T368" si="472">SUM(M368:S368)</f>
        <v>0</v>
      </c>
    </row>
    <row r="369" spans="1:20" x14ac:dyDescent="0.2">
      <c r="A369" s="899" t="s">
        <v>1177</v>
      </c>
      <c r="B369" s="891"/>
      <c r="C369" s="891"/>
      <c r="D369" s="815">
        <f>SUMIFS(D401:D4326,$B$401:$B$4326,"Loans and advances",$C$401:$C$4326, "RMB")</f>
        <v>0</v>
      </c>
      <c r="E369" s="882"/>
      <c r="F369" s="882"/>
      <c r="G369" s="882"/>
      <c r="H369" s="882"/>
      <c r="I369" s="882"/>
      <c r="J369" s="882"/>
      <c r="K369" s="815">
        <f t="shared" ref="K369:T369" si="473">SUMIFS(K401:K4326,$B$401:$B$4326,"Loans and advances",$C$401:$C$4326, "RMB")</f>
        <v>0</v>
      </c>
      <c r="L369" s="815">
        <f t="shared" si="473"/>
        <v>0</v>
      </c>
      <c r="M369" s="815">
        <f t="shared" si="473"/>
        <v>0</v>
      </c>
      <c r="N369" s="815">
        <f t="shared" si="473"/>
        <v>0</v>
      </c>
      <c r="O369" s="815">
        <f t="shared" si="473"/>
        <v>0</v>
      </c>
      <c r="P369" s="815">
        <f t="shared" si="473"/>
        <v>0</v>
      </c>
      <c r="Q369" s="815">
        <f t="shared" si="473"/>
        <v>0</v>
      </c>
      <c r="R369" s="815">
        <f t="shared" si="473"/>
        <v>0</v>
      </c>
      <c r="S369" s="815">
        <f t="shared" si="473"/>
        <v>0</v>
      </c>
      <c r="T369" s="815">
        <f t="shared" si="473"/>
        <v>0</v>
      </c>
    </row>
    <row r="370" spans="1:20" x14ac:dyDescent="0.2">
      <c r="A370" s="1247"/>
      <c r="B370" s="1248"/>
      <c r="C370" s="1248"/>
      <c r="D370" s="1248"/>
      <c r="E370" s="1248"/>
      <c r="F370" s="1248"/>
      <c r="G370" s="1248"/>
      <c r="H370" s="1248"/>
      <c r="I370" s="1248"/>
      <c r="J370" s="1248"/>
      <c r="K370" s="1248"/>
      <c r="L370" s="1248"/>
      <c r="M370" s="1248"/>
      <c r="N370" s="1248"/>
      <c r="O370" s="1248"/>
      <c r="P370" s="1248"/>
      <c r="Q370" s="1248"/>
      <c r="R370" s="1248"/>
      <c r="S370" s="1248"/>
      <c r="T370" s="1249"/>
    </row>
    <row r="371" spans="1:20" x14ac:dyDescent="0.2">
      <c r="A371" s="899" t="s">
        <v>257</v>
      </c>
      <c r="B371" s="891"/>
      <c r="C371" s="891"/>
      <c r="D371" s="815">
        <f>SUM(D372,D376)</f>
        <v>0</v>
      </c>
      <c r="E371" s="882"/>
      <c r="F371" s="882"/>
      <c r="G371" s="882"/>
      <c r="H371" s="882"/>
      <c r="I371" s="882"/>
      <c r="J371" s="882"/>
      <c r="K371" s="815">
        <f>SUM(K372,K376)</f>
        <v>0</v>
      </c>
      <c r="L371" s="815">
        <f>SUM(L376,L374)</f>
        <v>0</v>
      </c>
      <c r="M371" s="815">
        <f>SUM(M376,M372)</f>
        <v>0</v>
      </c>
      <c r="N371" s="815">
        <f t="shared" ref="N371:R371" si="474">SUM(N376,N372)</f>
        <v>0</v>
      </c>
      <c r="O371" s="815">
        <f t="shared" si="474"/>
        <v>0</v>
      </c>
      <c r="P371" s="815">
        <f t="shared" si="474"/>
        <v>0</v>
      </c>
      <c r="Q371" s="815">
        <f t="shared" si="474"/>
        <v>0</v>
      </c>
      <c r="R371" s="815">
        <f t="shared" si="474"/>
        <v>0</v>
      </c>
      <c r="S371" s="815">
        <f>SUM(S376,S372,S375)</f>
        <v>0</v>
      </c>
      <c r="T371" s="815">
        <f>SUM(T372,T375:T376)</f>
        <v>0</v>
      </c>
    </row>
    <row r="372" spans="1:20" x14ac:dyDescent="0.2">
      <c r="A372" s="892" t="s">
        <v>1159</v>
      </c>
      <c r="B372" s="891"/>
      <c r="C372" s="891"/>
      <c r="D372" s="893"/>
      <c r="E372" s="882"/>
      <c r="F372" s="882"/>
      <c r="G372" s="882"/>
      <c r="H372" s="882"/>
      <c r="I372" s="882"/>
      <c r="J372" s="882"/>
      <c r="K372" s="898"/>
      <c r="L372" s="882"/>
      <c r="M372" s="893"/>
      <c r="N372" s="893"/>
      <c r="O372" s="893"/>
      <c r="P372" s="893"/>
      <c r="Q372" s="893"/>
      <c r="R372" s="893"/>
      <c r="S372" s="893"/>
      <c r="T372" s="815">
        <f>SUM(M372:S372)</f>
        <v>0</v>
      </c>
    </row>
    <row r="373" spans="1:20" x14ac:dyDescent="0.2">
      <c r="A373" s="901" t="s">
        <v>1179</v>
      </c>
      <c r="B373" s="891"/>
      <c r="C373" s="891"/>
      <c r="D373" s="902"/>
      <c r="E373" s="882"/>
      <c r="F373" s="882"/>
      <c r="G373" s="882"/>
      <c r="H373" s="882"/>
      <c r="I373" s="882"/>
      <c r="J373" s="882"/>
      <c r="K373" s="882"/>
      <c r="L373" s="882"/>
      <c r="M373" s="882"/>
      <c r="N373" s="882"/>
      <c r="O373" s="882"/>
      <c r="P373" s="882"/>
      <c r="Q373" s="882"/>
      <c r="R373" s="882"/>
      <c r="S373" s="882"/>
      <c r="T373" s="894"/>
    </row>
    <row r="374" spans="1:20" x14ac:dyDescent="0.2">
      <c r="A374" s="892" t="s">
        <v>863</v>
      </c>
      <c r="B374" s="891"/>
      <c r="C374" s="891"/>
      <c r="D374" s="882"/>
      <c r="E374" s="882"/>
      <c r="F374" s="882"/>
      <c r="G374" s="882"/>
      <c r="H374" s="882"/>
      <c r="I374" s="882"/>
      <c r="J374" s="882"/>
      <c r="K374" s="882"/>
      <c r="L374" s="898"/>
      <c r="M374" s="882"/>
      <c r="N374" s="882"/>
      <c r="O374" s="882"/>
      <c r="P374" s="882"/>
      <c r="Q374" s="882"/>
      <c r="R374" s="882"/>
      <c r="S374" s="882"/>
      <c r="T374" s="894"/>
    </row>
    <row r="375" spans="1:20" x14ac:dyDescent="0.2">
      <c r="A375" s="892" t="s">
        <v>1160</v>
      </c>
      <c r="B375" s="891"/>
      <c r="C375" s="891"/>
      <c r="D375" s="882"/>
      <c r="E375" s="882"/>
      <c r="F375" s="882"/>
      <c r="G375" s="882"/>
      <c r="H375" s="882"/>
      <c r="I375" s="882"/>
      <c r="J375" s="882"/>
      <c r="K375" s="882"/>
      <c r="L375" s="882"/>
      <c r="M375" s="882"/>
      <c r="N375" s="882"/>
      <c r="O375" s="882"/>
      <c r="P375" s="882"/>
      <c r="Q375" s="882"/>
      <c r="R375" s="882"/>
      <c r="S375" s="898"/>
      <c r="T375" s="815">
        <f t="shared" ref="T375" si="475">SUM(M375:S375)</f>
        <v>0</v>
      </c>
    </row>
    <row r="376" spans="1:20" x14ac:dyDescent="0.2">
      <c r="A376" s="899" t="s">
        <v>1177</v>
      </c>
      <c r="B376" s="891"/>
      <c r="C376" s="891"/>
      <c r="D376" s="815">
        <f>SUMIFS(D401:D4326,$B$401:$B$4326,"Bills discounted or purchased",$C$401:$C$4326, "RMB")</f>
        <v>0</v>
      </c>
      <c r="E376" s="882"/>
      <c r="F376" s="882"/>
      <c r="G376" s="882"/>
      <c r="H376" s="882"/>
      <c r="I376" s="882"/>
      <c r="J376" s="882"/>
      <c r="K376" s="815">
        <f t="shared" ref="K376:T376" si="476">SUMIFS(K401:K4326,$B$401:$B$4326,"Bills discounted or purchased",$C$401:$C$4326, "RMB")</f>
        <v>0</v>
      </c>
      <c r="L376" s="815">
        <f t="shared" si="476"/>
        <v>0</v>
      </c>
      <c r="M376" s="815">
        <f t="shared" si="476"/>
        <v>0</v>
      </c>
      <c r="N376" s="815">
        <f t="shared" si="476"/>
        <v>0</v>
      </c>
      <c r="O376" s="815">
        <f t="shared" si="476"/>
        <v>0</v>
      </c>
      <c r="P376" s="815">
        <f t="shared" si="476"/>
        <v>0</v>
      </c>
      <c r="Q376" s="815">
        <f t="shared" si="476"/>
        <v>0</v>
      </c>
      <c r="R376" s="815">
        <f t="shared" si="476"/>
        <v>0</v>
      </c>
      <c r="S376" s="815">
        <f t="shared" si="476"/>
        <v>0</v>
      </c>
      <c r="T376" s="815">
        <f t="shared" si="476"/>
        <v>0</v>
      </c>
    </row>
    <row r="377" spans="1:20" x14ac:dyDescent="0.2">
      <c r="A377" s="1247"/>
      <c r="B377" s="1248"/>
      <c r="C377" s="1248"/>
      <c r="D377" s="1248"/>
      <c r="E377" s="1248"/>
      <c r="F377" s="1248"/>
      <c r="G377" s="1248"/>
      <c r="H377" s="1248"/>
      <c r="I377" s="1248"/>
      <c r="J377" s="1248"/>
      <c r="K377" s="1248"/>
      <c r="L377" s="1248"/>
      <c r="M377" s="1248"/>
      <c r="N377" s="1248"/>
      <c r="O377" s="1248"/>
      <c r="P377" s="1248"/>
      <c r="Q377" s="1248"/>
      <c r="R377" s="1248"/>
      <c r="S377" s="1248"/>
      <c r="T377" s="1249"/>
    </row>
    <row r="378" spans="1:20" x14ac:dyDescent="0.2">
      <c r="A378" s="899" t="s">
        <v>215</v>
      </c>
      <c r="B378" s="891"/>
      <c r="C378" s="891"/>
      <c r="D378" s="815">
        <f>SUM(D379,D383)</f>
        <v>0</v>
      </c>
      <c r="E378" s="882"/>
      <c r="F378" s="882"/>
      <c r="G378" s="882"/>
      <c r="H378" s="882"/>
      <c r="I378" s="882"/>
      <c r="J378" s="882"/>
      <c r="K378" s="815">
        <f>SUM(K379,K383)</f>
        <v>0</v>
      </c>
      <c r="L378" s="815">
        <f>SUM(L381,L383)</f>
        <v>0</v>
      </c>
      <c r="M378" s="815">
        <f t="shared" ref="M378:Q378" si="477">SUM(M379,M383)</f>
        <v>0</v>
      </c>
      <c r="N378" s="815">
        <f t="shared" si="477"/>
        <v>0</v>
      </c>
      <c r="O378" s="815">
        <f t="shared" si="477"/>
        <v>0</v>
      </c>
      <c r="P378" s="815">
        <f t="shared" si="477"/>
        <v>0</v>
      </c>
      <c r="Q378" s="815">
        <f t="shared" si="477"/>
        <v>0</v>
      </c>
      <c r="R378" s="815">
        <f>SUM(R379,R383)</f>
        <v>0</v>
      </c>
      <c r="S378" s="815">
        <f>SUM(S379,S382:S383)</f>
        <v>0</v>
      </c>
      <c r="T378" s="815">
        <f>SUM(T379,T382:T383)</f>
        <v>0</v>
      </c>
    </row>
    <row r="379" spans="1:20" x14ac:dyDescent="0.2">
      <c r="A379" s="892" t="s">
        <v>1159</v>
      </c>
      <c r="B379" s="891"/>
      <c r="C379" s="891"/>
      <c r="D379" s="893"/>
      <c r="E379" s="882"/>
      <c r="F379" s="882"/>
      <c r="G379" s="882"/>
      <c r="H379" s="882"/>
      <c r="I379" s="882"/>
      <c r="J379" s="882"/>
      <c r="K379" s="898"/>
      <c r="L379" s="882"/>
      <c r="M379" s="893"/>
      <c r="N379" s="893"/>
      <c r="O379" s="893"/>
      <c r="P379" s="893"/>
      <c r="Q379" s="893"/>
      <c r="R379" s="893"/>
      <c r="S379" s="893"/>
      <c r="T379" s="815">
        <f>SUM(M379:S379)</f>
        <v>0</v>
      </c>
    </row>
    <row r="380" spans="1:20" x14ac:dyDescent="0.2">
      <c r="A380" s="901" t="s">
        <v>1179</v>
      </c>
      <c r="B380" s="891"/>
      <c r="C380" s="891"/>
      <c r="D380" s="902"/>
      <c r="E380" s="882"/>
      <c r="F380" s="882"/>
      <c r="G380" s="882"/>
      <c r="H380" s="882"/>
      <c r="I380" s="882"/>
      <c r="J380" s="882"/>
      <c r="K380" s="882"/>
      <c r="L380" s="882"/>
      <c r="M380" s="882"/>
      <c r="N380" s="882"/>
      <c r="O380" s="882"/>
      <c r="P380" s="882"/>
      <c r="Q380" s="882"/>
      <c r="R380" s="882"/>
      <c r="S380" s="882"/>
      <c r="T380" s="894"/>
    </row>
    <row r="381" spans="1:20" x14ac:dyDescent="0.2">
      <c r="A381" s="892" t="s">
        <v>863</v>
      </c>
      <c r="B381" s="891"/>
      <c r="C381" s="891"/>
      <c r="D381" s="882"/>
      <c r="E381" s="882"/>
      <c r="F381" s="882"/>
      <c r="G381" s="882"/>
      <c r="H381" s="882"/>
      <c r="I381" s="882"/>
      <c r="J381" s="882"/>
      <c r="K381" s="882"/>
      <c r="L381" s="898"/>
      <c r="M381" s="882"/>
      <c r="N381" s="882"/>
      <c r="O381" s="882"/>
      <c r="P381" s="882"/>
      <c r="Q381" s="882"/>
      <c r="R381" s="882"/>
      <c r="S381" s="882"/>
      <c r="T381" s="894"/>
    </row>
    <row r="382" spans="1:20" x14ac:dyDescent="0.2">
      <c r="A382" s="892" t="s">
        <v>1160</v>
      </c>
      <c r="B382" s="891"/>
      <c r="C382" s="891"/>
      <c r="D382" s="882"/>
      <c r="E382" s="882"/>
      <c r="F382" s="882"/>
      <c r="G382" s="882"/>
      <c r="H382" s="882"/>
      <c r="I382" s="882"/>
      <c r="J382" s="882"/>
      <c r="K382" s="882"/>
      <c r="L382" s="882"/>
      <c r="M382" s="882"/>
      <c r="N382" s="882"/>
      <c r="O382" s="882"/>
      <c r="P382" s="882"/>
      <c r="Q382" s="882"/>
      <c r="R382" s="882"/>
      <c r="S382" s="898"/>
      <c r="T382" s="815">
        <f>SUM(M382:S382)</f>
        <v>0</v>
      </c>
    </row>
    <row r="383" spans="1:20" x14ac:dyDescent="0.2">
      <c r="A383" s="899" t="s">
        <v>1177</v>
      </c>
      <c r="B383" s="891"/>
      <c r="C383" s="891"/>
      <c r="D383" s="815">
        <f>SUMIFS(D401:D4326,$B$401:$B$4326,"Debt Securities",$C$401:$C$4326, "RMB")</f>
        <v>0</v>
      </c>
      <c r="E383" s="882"/>
      <c r="F383" s="882"/>
      <c r="G383" s="882"/>
      <c r="H383" s="882"/>
      <c r="I383" s="882"/>
      <c r="J383" s="882"/>
      <c r="K383" s="815">
        <f t="shared" ref="K383:T383" si="478">SUMIFS(K401:K4326,$B$401:$B$4326,"Debt Securities",$C$401:$C$4326, "RMB")</f>
        <v>0</v>
      </c>
      <c r="L383" s="815">
        <f t="shared" si="478"/>
        <v>0</v>
      </c>
      <c r="M383" s="815">
        <f t="shared" si="478"/>
        <v>0</v>
      </c>
      <c r="N383" s="815">
        <f t="shared" si="478"/>
        <v>0</v>
      </c>
      <c r="O383" s="815">
        <f t="shared" si="478"/>
        <v>0</v>
      </c>
      <c r="P383" s="815">
        <f t="shared" si="478"/>
        <v>0</v>
      </c>
      <c r="Q383" s="815">
        <f t="shared" si="478"/>
        <v>0</v>
      </c>
      <c r="R383" s="815">
        <f t="shared" si="478"/>
        <v>0</v>
      </c>
      <c r="S383" s="815">
        <f t="shared" si="478"/>
        <v>0</v>
      </c>
      <c r="T383" s="815">
        <f t="shared" si="478"/>
        <v>0</v>
      </c>
    </row>
    <row r="384" spans="1:20" x14ac:dyDescent="0.2">
      <c r="A384" s="1247"/>
      <c r="B384" s="1248"/>
      <c r="C384" s="1248"/>
      <c r="D384" s="1248"/>
      <c r="E384" s="1248"/>
      <c r="F384" s="1248"/>
      <c r="G384" s="1248"/>
      <c r="H384" s="1248"/>
      <c r="I384" s="1248"/>
      <c r="J384" s="1248"/>
      <c r="K384" s="1248"/>
      <c r="L384" s="1248"/>
      <c r="M384" s="1248"/>
      <c r="N384" s="1248"/>
      <c r="O384" s="1248"/>
      <c r="P384" s="1248"/>
      <c r="Q384" s="1248"/>
      <c r="R384" s="1248"/>
      <c r="S384" s="1248"/>
      <c r="T384" s="1249"/>
    </row>
    <row r="385" spans="1:20" x14ac:dyDescent="0.2">
      <c r="A385" s="899" t="s">
        <v>853</v>
      </c>
      <c r="B385" s="891"/>
      <c r="C385" s="891"/>
      <c r="D385" s="815">
        <f>SUM(D386,D390)</f>
        <v>0</v>
      </c>
      <c r="E385" s="882"/>
      <c r="F385" s="882"/>
      <c r="G385" s="882"/>
      <c r="H385" s="882"/>
      <c r="I385" s="882"/>
      <c r="J385" s="882"/>
      <c r="K385" s="815">
        <f>SUM(K386,K390)</f>
        <v>0</v>
      </c>
      <c r="L385" s="815">
        <f>SUM(L388,L390)</f>
        <v>0</v>
      </c>
      <c r="M385" s="815">
        <f>SUM(M386,M390)</f>
        <v>0</v>
      </c>
      <c r="N385" s="815">
        <f t="shared" ref="N385:R385" si="479">SUM(N386,N390)</f>
        <v>0</v>
      </c>
      <c r="O385" s="815">
        <f t="shared" si="479"/>
        <v>0</v>
      </c>
      <c r="P385" s="815">
        <f t="shared" si="479"/>
        <v>0</v>
      </c>
      <c r="Q385" s="815">
        <f t="shared" si="479"/>
        <v>0</v>
      </c>
      <c r="R385" s="815">
        <f t="shared" si="479"/>
        <v>0</v>
      </c>
      <c r="S385" s="815">
        <f>SUM(S386,S389:S390)</f>
        <v>0</v>
      </c>
      <c r="T385" s="815">
        <f>SUM(T386,T389:T390)</f>
        <v>0</v>
      </c>
    </row>
    <row r="386" spans="1:20" x14ac:dyDescent="0.2">
      <c r="A386" s="892" t="s">
        <v>1159</v>
      </c>
      <c r="B386" s="891"/>
      <c r="C386" s="891"/>
      <c r="D386" s="893"/>
      <c r="E386" s="882"/>
      <c r="F386" s="882"/>
      <c r="G386" s="882"/>
      <c r="H386" s="882"/>
      <c r="I386" s="882"/>
      <c r="J386" s="882"/>
      <c r="K386" s="898"/>
      <c r="L386" s="882"/>
      <c r="M386" s="893"/>
      <c r="N386" s="893"/>
      <c r="O386" s="893"/>
      <c r="P386" s="893"/>
      <c r="Q386" s="893"/>
      <c r="R386" s="893"/>
      <c r="S386" s="893"/>
      <c r="T386" s="815">
        <f>SUM(M386:S386)</f>
        <v>0</v>
      </c>
    </row>
    <row r="387" spans="1:20" x14ac:dyDescent="0.2">
      <c r="A387" s="901" t="s">
        <v>1179</v>
      </c>
      <c r="B387" s="891"/>
      <c r="C387" s="891"/>
      <c r="D387" s="902"/>
      <c r="E387" s="882"/>
      <c r="F387" s="882"/>
      <c r="G387" s="882"/>
      <c r="H387" s="882"/>
      <c r="I387" s="882"/>
      <c r="J387" s="882"/>
      <c r="K387" s="882"/>
      <c r="L387" s="882"/>
      <c r="M387" s="882"/>
      <c r="N387" s="882"/>
      <c r="O387" s="882"/>
      <c r="P387" s="882"/>
      <c r="Q387" s="882"/>
      <c r="R387" s="882"/>
      <c r="S387" s="882"/>
      <c r="T387" s="894"/>
    </row>
    <row r="388" spans="1:20" x14ac:dyDescent="0.2">
      <c r="A388" s="892" t="s">
        <v>863</v>
      </c>
      <c r="B388" s="891"/>
      <c r="C388" s="891"/>
      <c r="D388" s="882"/>
      <c r="E388" s="882"/>
      <c r="F388" s="882"/>
      <c r="G388" s="882"/>
      <c r="H388" s="882"/>
      <c r="I388" s="882"/>
      <c r="J388" s="882"/>
      <c r="K388" s="882"/>
      <c r="L388" s="898"/>
      <c r="M388" s="882"/>
      <c r="N388" s="882"/>
      <c r="O388" s="882"/>
      <c r="P388" s="882"/>
      <c r="Q388" s="882"/>
      <c r="R388" s="882"/>
      <c r="S388" s="882"/>
      <c r="T388" s="894"/>
    </row>
    <row r="389" spans="1:20" x14ac:dyDescent="0.2">
      <c r="A389" s="892" t="s">
        <v>1160</v>
      </c>
      <c r="B389" s="891"/>
      <c r="C389" s="891"/>
      <c r="D389" s="882"/>
      <c r="E389" s="882"/>
      <c r="F389" s="882"/>
      <c r="G389" s="882"/>
      <c r="H389" s="882"/>
      <c r="I389" s="882"/>
      <c r="J389" s="882"/>
      <c r="K389" s="882"/>
      <c r="L389" s="882"/>
      <c r="M389" s="882"/>
      <c r="N389" s="882"/>
      <c r="O389" s="882"/>
      <c r="P389" s="882"/>
      <c r="Q389" s="882"/>
      <c r="R389" s="882"/>
      <c r="S389" s="898"/>
      <c r="T389" s="815">
        <f t="shared" ref="T389" si="480">SUM(M389:S389)</f>
        <v>0</v>
      </c>
    </row>
    <row r="390" spans="1:20" x14ac:dyDescent="0.2">
      <c r="A390" s="899" t="s">
        <v>1177</v>
      </c>
      <c r="B390" s="891"/>
      <c r="C390" s="891"/>
      <c r="D390" s="815">
        <f>SUMIFS(D401:D4326,$B$401:$B$4326,"Negotiable Certificates of Deposits",$C$401:$C$4326, "RMB")</f>
        <v>0</v>
      </c>
      <c r="E390" s="882"/>
      <c r="F390" s="882"/>
      <c r="G390" s="882"/>
      <c r="H390" s="882"/>
      <c r="I390" s="882"/>
      <c r="J390" s="882"/>
      <c r="K390" s="815">
        <f t="shared" ref="K390:T390" si="481">SUMIFS(K401:K4326,$B$401:$B$4326,"Negotiable Certificates of Deposits",$C$401:$C$4326, "RMB")</f>
        <v>0</v>
      </c>
      <c r="L390" s="815">
        <f t="shared" si="481"/>
        <v>0</v>
      </c>
      <c r="M390" s="815">
        <f t="shared" si="481"/>
        <v>0</v>
      </c>
      <c r="N390" s="815">
        <f t="shared" si="481"/>
        <v>0</v>
      </c>
      <c r="O390" s="815">
        <f t="shared" si="481"/>
        <v>0</v>
      </c>
      <c r="P390" s="815">
        <f t="shared" si="481"/>
        <v>0</v>
      </c>
      <c r="Q390" s="815">
        <f t="shared" si="481"/>
        <v>0</v>
      </c>
      <c r="R390" s="815">
        <f t="shared" si="481"/>
        <v>0</v>
      </c>
      <c r="S390" s="815">
        <f t="shared" si="481"/>
        <v>0</v>
      </c>
      <c r="T390" s="815">
        <f t="shared" si="481"/>
        <v>0</v>
      </c>
    </row>
    <row r="391" spans="1:20" x14ac:dyDescent="0.2">
      <c r="A391" s="1247"/>
      <c r="B391" s="1248"/>
      <c r="C391" s="1248"/>
      <c r="D391" s="1248"/>
      <c r="E391" s="1248"/>
      <c r="F391" s="1248"/>
      <c r="G391" s="1248"/>
      <c r="H391" s="1248"/>
      <c r="I391" s="1248"/>
      <c r="J391" s="1248"/>
      <c r="K391" s="1248"/>
      <c r="L391" s="1248"/>
      <c r="M391" s="1248"/>
      <c r="N391" s="1248"/>
      <c r="O391" s="1248"/>
      <c r="P391" s="1248"/>
      <c r="Q391" s="1248"/>
      <c r="R391" s="1248"/>
      <c r="S391" s="1248"/>
      <c r="T391" s="1249"/>
    </row>
    <row r="392" spans="1:20" x14ac:dyDescent="0.2">
      <c r="A392" s="899" t="s">
        <v>255</v>
      </c>
      <c r="B392" s="891"/>
      <c r="C392" s="891"/>
      <c r="D392" s="815">
        <f>SUM(D393,D397)</f>
        <v>0</v>
      </c>
      <c r="E392" s="882"/>
      <c r="F392" s="882"/>
      <c r="G392" s="882"/>
      <c r="H392" s="882"/>
      <c r="I392" s="882"/>
      <c r="J392" s="882"/>
      <c r="K392" s="815">
        <f>SUM(K393,K397)</f>
        <v>0</v>
      </c>
      <c r="L392" s="882"/>
      <c r="M392" s="815">
        <f t="shared" ref="M392:R392" si="482">SUM(M393,M397)</f>
        <v>0</v>
      </c>
      <c r="N392" s="815">
        <f t="shared" si="482"/>
        <v>0</v>
      </c>
      <c r="O392" s="815">
        <f>SUM(O393,O397)</f>
        <v>0</v>
      </c>
      <c r="P392" s="815">
        <f t="shared" si="482"/>
        <v>0</v>
      </c>
      <c r="Q392" s="815">
        <f t="shared" si="482"/>
        <v>0</v>
      </c>
      <c r="R392" s="815">
        <f t="shared" si="482"/>
        <v>0</v>
      </c>
      <c r="S392" s="815">
        <f>SUM(S393,S396:S397)</f>
        <v>0</v>
      </c>
      <c r="T392" s="815">
        <f>SUM(T393,T396:T397)</f>
        <v>0</v>
      </c>
    </row>
    <row r="393" spans="1:20" x14ac:dyDescent="0.2">
      <c r="A393" s="892" t="s">
        <v>1159</v>
      </c>
      <c r="B393" s="891"/>
      <c r="C393" s="891"/>
      <c r="D393" s="893"/>
      <c r="E393" s="882"/>
      <c r="F393" s="882"/>
      <c r="G393" s="882"/>
      <c r="H393" s="882"/>
      <c r="I393" s="882"/>
      <c r="J393" s="882"/>
      <c r="K393" s="898"/>
      <c r="L393" s="882"/>
      <c r="M393" s="882"/>
      <c r="N393" s="882"/>
      <c r="O393" s="893"/>
      <c r="P393" s="882"/>
      <c r="Q393" s="882"/>
      <c r="R393" s="882"/>
      <c r="S393" s="893"/>
      <c r="T393" s="815">
        <f>SUM(M393:S393)</f>
        <v>0</v>
      </c>
    </row>
    <row r="394" spans="1:20" x14ac:dyDescent="0.2">
      <c r="A394" s="901" t="s">
        <v>1179</v>
      </c>
      <c r="B394" s="891"/>
      <c r="C394" s="891"/>
      <c r="D394" s="902"/>
      <c r="E394" s="882"/>
      <c r="F394" s="882"/>
      <c r="G394" s="882"/>
      <c r="H394" s="882"/>
      <c r="I394" s="882"/>
      <c r="J394" s="882"/>
      <c r="K394" s="882"/>
      <c r="L394" s="882"/>
      <c r="M394" s="882"/>
      <c r="N394" s="882"/>
      <c r="O394" s="882"/>
      <c r="P394" s="882"/>
      <c r="Q394" s="882"/>
      <c r="R394" s="882"/>
      <c r="S394" s="882"/>
      <c r="T394" s="894"/>
    </row>
    <row r="395" spans="1:20" x14ac:dyDescent="0.2">
      <c r="A395" s="892" t="s">
        <v>863</v>
      </c>
      <c r="B395" s="891"/>
      <c r="C395" s="891"/>
      <c r="D395" s="882"/>
      <c r="E395" s="882"/>
      <c r="F395" s="882"/>
      <c r="G395" s="882"/>
      <c r="H395" s="882"/>
      <c r="I395" s="882"/>
      <c r="J395" s="882"/>
      <c r="K395" s="882"/>
      <c r="L395" s="882"/>
      <c r="M395" s="882"/>
      <c r="N395" s="882"/>
      <c r="O395" s="882"/>
      <c r="P395" s="882"/>
      <c r="Q395" s="882"/>
      <c r="R395" s="882"/>
      <c r="S395" s="882"/>
      <c r="T395" s="894"/>
    </row>
    <row r="396" spans="1:20" x14ac:dyDescent="0.2">
      <c r="A396" s="892" t="s">
        <v>1160</v>
      </c>
      <c r="B396" s="891"/>
      <c r="C396" s="891"/>
      <c r="D396" s="882"/>
      <c r="E396" s="882"/>
      <c r="F396" s="882"/>
      <c r="G396" s="882"/>
      <c r="H396" s="882"/>
      <c r="I396" s="882"/>
      <c r="J396" s="882"/>
      <c r="K396" s="882"/>
      <c r="L396" s="882"/>
      <c r="M396" s="882"/>
      <c r="N396" s="882"/>
      <c r="O396" s="882"/>
      <c r="P396" s="882"/>
      <c r="Q396" s="882"/>
      <c r="R396" s="882"/>
      <c r="S396" s="898"/>
      <c r="T396" s="815">
        <f>SUM(M396:S396)</f>
        <v>0</v>
      </c>
    </row>
    <row r="397" spans="1:20" x14ac:dyDescent="0.2">
      <c r="A397" s="899" t="s">
        <v>1177</v>
      </c>
      <c r="B397" s="891"/>
      <c r="C397" s="891"/>
      <c r="D397" s="815">
        <f>SUMIFS(D401:D4326,B401:B4326,"Equity Investments",C401:C4326, "RMB")</f>
        <v>0</v>
      </c>
      <c r="E397" s="882"/>
      <c r="F397" s="882"/>
      <c r="G397" s="882"/>
      <c r="H397" s="882"/>
      <c r="I397" s="882"/>
      <c r="J397" s="882"/>
      <c r="K397" s="815">
        <f>SUMIFS(K401:K4326,B401:B4326,"Equity Investments",C401:C4326, "RMB")</f>
        <v>0</v>
      </c>
      <c r="L397" s="882"/>
      <c r="M397" s="882"/>
      <c r="N397" s="882"/>
      <c r="O397" s="815">
        <f>SUMIFS(O401:O4326,B401:B4326,"Equity Investments",C401:C4326, "RMB")</f>
        <v>0</v>
      </c>
      <c r="P397" s="882"/>
      <c r="Q397" s="882"/>
      <c r="R397" s="882"/>
      <c r="S397" s="815">
        <f>SUMIFS(S401:S4326,B401:B4326,"Equity Investments",C401:C4326, "RMB")</f>
        <v>0</v>
      </c>
      <c r="T397" s="815">
        <f>SUMIFS(T401:T4326,B401:B4326,"Equity Investments",C401:C4326, "RMB")</f>
        <v>0</v>
      </c>
    </row>
    <row r="398" spans="1:20" x14ac:dyDescent="0.2">
      <c r="A398" s="1224" t="s">
        <v>1151</v>
      </c>
      <c r="B398" s="1024"/>
      <c r="C398" s="1017"/>
      <c r="D398" s="1245" t="s">
        <v>1152</v>
      </c>
      <c r="E398" s="1246"/>
      <c r="F398" s="1246"/>
      <c r="G398" s="1246"/>
      <c r="H398" s="1246"/>
      <c r="I398" s="1246"/>
      <c r="J398" s="1246"/>
      <c r="K398" s="1246"/>
      <c r="L398" s="1246"/>
      <c r="M398" s="1245" t="s">
        <v>1153</v>
      </c>
      <c r="N398" s="1246"/>
      <c r="O398" s="1246"/>
      <c r="P398" s="1246"/>
      <c r="Q398" s="1246"/>
      <c r="R398" s="1246"/>
      <c r="S398" s="1246"/>
      <c r="T398" s="1246"/>
    </row>
    <row r="399" spans="1:20" x14ac:dyDescent="0.2">
      <c r="A399" s="1224"/>
      <c r="B399" s="235"/>
      <c r="C399" s="235"/>
      <c r="D399" s="1237" t="s">
        <v>188</v>
      </c>
      <c r="E399" s="1243" t="s">
        <v>828</v>
      </c>
      <c r="F399" s="1244"/>
      <c r="G399" s="1244"/>
      <c r="H399" s="1244"/>
      <c r="I399" s="1244"/>
      <c r="J399" s="1244"/>
      <c r="K399" s="1244"/>
      <c r="L399" s="1237" t="s">
        <v>869</v>
      </c>
      <c r="M399" s="1243"/>
      <c r="N399" s="1244"/>
      <c r="O399" s="1244"/>
      <c r="P399" s="1244"/>
      <c r="Q399" s="1244"/>
      <c r="R399" s="1244"/>
      <c r="S399" s="1244"/>
      <c r="T399" s="1244"/>
    </row>
    <row r="400" spans="1:20" ht="36" x14ac:dyDescent="0.2">
      <c r="A400" s="1242"/>
      <c r="B400" s="997" t="s">
        <v>1157</v>
      </c>
      <c r="C400" s="1021" t="s">
        <v>879</v>
      </c>
      <c r="D400" s="1239"/>
      <c r="E400" s="1021" t="s">
        <v>1165</v>
      </c>
      <c r="F400" s="1021" t="s">
        <v>1166</v>
      </c>
      <c r="G400" s="1021" t="s">
        <v>1167</v>
      </c>
      <c r="H400" s="1021" t="s">
        <v>1168</v>
      </c>
      <c r="I400" s="1021" t="s">
        <v>1169</v>
      </c>
      <c r="J400" s="1021" t="s">
        <v>1170</v>
      </c>
      <c r="K400" s="1021" t="s">
        <v>868</v>
      </c>
      <c r="L400" s="1238"/>
      <c r="M400" s="1021" t="s">
        <v>875</v>
      </c>
      <c r="N400" s="1021" t="s">
        <v>829</v>
      </c>
      <c r="O400" s="1021" t="s">
        <v>830</v>
      </c>
      <c r="P400" s="1021" t="s">
        <v>865</v>
      </c>
      <c r="Q400" s="1021" t="s">
        <v>866</v>
      </c>
      <c r="R400" s="1021" t="s">
        <v>1163</v>
      </c>
      <c r="S400" s="1021" t="s">
        <v>332</v>
      </c>
      <c r="T400" s="1021" t="s">
        <v>868</v>
      </c>
    </row>
    <row r="401" spans="1:20" x14ac:dyDescent="0.2">
      <c r="A401" s="541"/>
      <c r="B401" s="790"/>
      <c r="C401" s="790"/>
      <c r="D401" s="888"/>
      <c r="E401" s="888"/>
      <c r="F401" s="888"/>
      <c r="G401" s="888"/>
      <c r="H401" s="888"/>
      <c r="I401" s="888"/>
      <c r="J401" s="888"/>
      <c r="K401" s="815">
        <f>SUM(E401:J401)</f>
        <v>0</v>
      </c>
      <c r="L401" s="888"/>
      <c r="M401" s="888"/>
      <c r="N401" s="888"/>
      <c r="O401" s="888"/>
      <c r="P401" s="888"/>
      <c r="Q401" s="888"/>
      <c r="R401" s="888"/>
      <c r="S401" s="888"/>
      <c r="T401" s="815">
        <f>SUM(M401:S401)</f>
        <v>0</v>
      </c>
    </row>
    <row r="402" spans="1:20" x14ac:dyDescent="0.2">
      <c r="A402" s="279"/>
      <c r="B402" s="279"/>
      <c r="C402" s="279"/>
    </row>
  </sheetData>
  <dataConsolidate/>
  <mergeCells count="75">
    <mergeCell ref="A384:T384"/>
    <mergeCell ref="A391:T391"/>
    <mergeCell ref="A334:T334"/>
    <mergeCell ref="A349:T349"/>
    <mergeCell ref="A356:T356"/>
    <mergeCell ref="A363:T363"/>
    <mergeCell ref="A370:T370"/>
    <mergeCell ref="A340:T341"/>
    <mergeCell ref="A310:T310"/>
    <mergeCell ref="A316:T316"/>
    <mergeCell ref="A322:T322"/>
    <mergeCell ref="A328:T328"/>
    <mergeCell ref="A377:T377"/>
    <mergeCell ref="A272:T272"/>
    <mergeCell ref="A278:T278"/>
    <mergeCell ref="A284:T284"/>
    <mergeCell ref="A298:T298"/>
    <mergeCell ref="A304:T304"/>
    <mergeCell ref="A234:T234"/>
    <mergeCell ref="A248:T248"/>
    <mergeCell ref="A254:T254"/>
    <mergeCell ref="A260:T260"/>
    <mergeCell ref="A266:T266"/>
    <mergeCell ref="A204:T204"/>
    <mergeCell ref="A210:T210"/>
    <mergeCell ref="A216:T216"/>
    <mergeCell ref="A222:T222"/>
    <mergeCell ref="A228:T228"/>
    <mergeCell ref="A166:T166"/>
    <mergeCell ref="A172:T172"/>
    <mergeCell ref="A178:T178"/>
    <mergeCell ref="A184:T184"/>
    <mergeCell ref="A198:T198"/>
    <mergeCell ref="A136:T136"/>
    <mergeCell ref="A142:T142"/>
    <mergeCell ref="A148:T148"/>
    <mergeCell ref="A154:T154"/>
    <mergeCell ref="A160:T160"/>
    <mergeCell ref="A98:T98"/>
    <mergeCell ref="A104:T104"/>
    <mergeCell ref="A110:T110"/>
    <mergeCell ref="A116:T116"/>
    <mergeCell ref="A122:T122"/>
    <mergeCell ref="E399:K399"/>
    <mergeCell ref="L399:L400"/>
    <mergeCell ref="M399:T399"/>
    <mergeCell ref="A12:T12"/>
    <mergeCell ref="A18:T18"/>
    <mergeCell ref="A24:T24"/>
    <mergeCell ref="A30:T30"/>
    <mergeCell ref="A36:T36"/>
    <mergeCell ref="A42:T42"/>
    <mergeCell ref="A48:T48"/>
    <mergeCell ref="A54:T54"/>
    <mergeCell ref="A60:T60"/>
    <mergeCell ref="A74:T74"/>
    <mergeCell ref="A80:T80"/>
    <mergeCell ref="A86:T86"/>
    <mergeCell ref="A92:T92"/>
    <mergeCell ref="D4:D5"/>
    <mergeCell ref="D399:D400"/>
    <mergeCell ref="A190:T191"/>
    <mergeCell ref="A128:T129"/>
    <mergeCell ref="A66:T67"/>
    <mergeCell ref="A240:T241"/>
    <mergeCell ref="A290:T291"/>
    <mergeCell ref="A3:A5"/>
    <mergeCell ref="D3:L3"/>
    <mergeCell ref="M3:T3"/>
    <mergeCell ref="E4:K4"/>
    <mergeCell ref="L4:L5"/>
    <mergeCell ref="M4:T4"/>
    <mergeCell ref="A398:A400"/>
    <mergeCell ref="D398:L398"/>
    <mergeCell ref="M398:T398"/>
  </mergeCells>
  <pageMargins left="0.7" right="0.7" top="0.75" bottom="0.75" header="0.3" footer="0.3"/>
  <pageSetup paperSize="9" scale="24" orientation="portrait" r:id="rId1"/>
  <rowBreaks count="7" manualBreakCount="7">
    <brk id="66" max="16383" man="1"/>
    <brk id="128" max="19" man="1"/>
    <brk id="190" max="16383" man="1"/>
    <brk id="240" max="16383" man="1"/>
    <brk id="290" max="16383" man="1"/>
    <brk id="340" max="16383" man="1"/>
    <brk id="397" max="19" man="1"/>
  </rowBreaks>
  <colBreaks count="1" manualBreakCount="1">
    <brk id="20" max="1048575" man="1"/>
  </col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2100-000000000000}">
          <x14:formula1>
            <xm:f>'Drop-Down'!$K$2:$K$8</xm:f>
          </x14:formula1>
          <xm:sqref>C401</xm:sqref>
        </x14:dataValidation>
        <x14:dataValidation type="list" allowBlank="1" showInputMessage="1" showErrorMessage="1" xr:uid="{00000000-0002-0000-2100-000001000000}">
          <x14:formula1>
            <xm:f>'Drop-Down'!$J$2:$J$251</xm:f>
          </x14:formula1>
          <xm:sqref>A401</xm:sqref>
        </x14:dataValidation>
        <x14:dataValidation type="list" allowBlank="1" showInputMessage="1" showErrorMessage="1" xr:uid="{00000000-0002-0000-2100-000002000000}">
          <x14:formula1>
            <xm:f>'Drop-Down'!$I$2:$I$11</xm:f>
          </x14:formula1>
          <xm:sqref>B401</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10"/>
  <dimension ref="A1:AE112"/>
  <sheetViews>
    <sheetView view="pageBreakPreview" topLeftCell="A5" zoomScale="80" zoomScaleNormal="70" zoomScaleSheetLayoutView="80" workbookViewId="0">
      <selection activeCell="T401" sqref="D401:T401"/>
    </sheetView>
  </sheetViews>
  <sheetFormatPr defaultColWidth="9.140625" defaultRowHeight="12.75" x14ac:dyDescent="0.2"/>
  <cols>
    <col min="1" max="1" width="71.140625" style="651" customWidth="1"/>
    <col min="2" max="2" width="45.28515625" style="651" customWidth="1"/>
    <col min="3" max="3" width="15.5703125" style="651" customWidth="1"/>
    <col min="4" max="4" width="15.85546875" style="651" customWidth="1"/>
    <col min="5" max="5" width="17.140625" style="651" customWidth="1"/>
    <col min="6" max="6" width="14.42578125" style="651" customWidth="1"/>
    <col min="7" max="7" width="16.5703125" style="651" customWidth="1"/>
    <col min="8" max="8" width="15" style="651" bestFit="1" customWidth="1"/>
    <col min="9" max="9" width="16.7109375" style="651" customWidth="1"/>
    <col min="10" max="10" width="17.42578125" style="651" customWidth="1"/>
    <col min="11" max="11" width="16.7109375" style="651" customWidth="1"/>
    <col min="12" max="12" width="14.85546875" style="651" customWidth="1"/>
    <col min="13" max="14" width="15.7109375" style="651" customWidth="1"/>
    <col min="15" max="15" width="15" style="651" customWidth="1"/>
    <col min="16" max="17" width="15" style="651" bestFit="1" customWidth="1"/>
    <col min="18" max="18" width="9.140625" style="651"/>
    <col min="19" max="19" width="9.140625" style="650"/>
    <col min="20" max="20" width="12.85546875" style="651" customWidth="1"/>
    <col min="21" max="21" width="75" style="651" customWidth="1"/>
    <col min="22" max="22" width="9.140625" style="651" customWidth="1"/>
    <col min="23" max="25" width="9.140625" style="651"/>
    <col min="26" max="37" width="9.140625" style="651" customWidth="1"/>
    <col min="38" max="16384" width="9.140625" style="651"/>
  </cols>
  <sheetData>
    <row r="1" spans="1:19" s="618" customFormat="1" x14ac:dyDescent="0.2">
      <c r="A1" s="1259" t="s">
        <v>1180</v>
      </c>
      <c r="B1" s="1259"/>
      <c r="C1" s="624"/>
      <c r="D1" s="624"/>
      <c r="E1" s="624"/>
      <c r="F1" s="624"/>
      <c r="G1" s="624"/>
      <c r="H1" s="624"/>
      <c r="I1" s="624"/>
      <c r="J1" s="624"/>
      <c r="K1" s="624"/>
      <c r="L1" s="624"/>
      <c r="M1" s="624"/>
      <c r="N1" s="624"/>
      <c r="O1" s="624"/>
      <c r="P1" s="624"/>
      <c r="Q1" s="624"/>
      <c r="R1" s="623"/>
      <c r="S1" s="619"/>
    </row>
    <row r="2" spans="1:19" s="618" customFormat="1" ht="13.9" customHeight="1" x14ac:dyDescent="0.2">
      <c r="A2" s="624"/>
      <c r="B2" s="624"/>
      <c r="C2" s="624"/>
      <c r="D2" s="624"/>
      <c r="E2" s="624"/>
      <c r="F2" s="624"/>
      <c r="G2" s="624"/>
      <c r="H2" s="624"/>
      <c r="I2" s="624"/>
      <c r="J2" s="624"/>
      <c r="K2" s="624"/>
      <c r="L2" s="624"/>
      <c r="M2" s="624"/>
      <c r="N2" s="624"/>
      <c r="O2" s="624"/>
      <c r="P2" s="624"/>
      <c r="Q2" s="624"/>
      <c r="R2" s="623"/>
      <c r="S2" s="619"/>
    </row>
    <row r="3" spans="1:19" s="618" customFormat="1" ht="13.5" thickBot="1" x14ac:dyDescent="0.25">
      <c r="A3" s="233"/>
      <c r="B3" s="233"/>
      <c r="C3" s="233"/>
      <c r="D3" s="233"/>
      <c r="E3" s="233"/>
      <c r="F3" s="233"/>
      <c r="G3" s="233"/>
      <c r="H3" s="233"/>
      <c r="I3" s="233"/>
      <c r="J3" s="233"/>
      <c r="K3" s="234"/>
      <c r="L3" s="234"/>
      <c r="M3" s="234"/>
      <c r="N3" s="234"/>
      <c r="O3" s="234"/>
      <c r="P3" s="234"/>
      <c r="Q3" s="326"/>
      <c r="R3" s="623"/>
      <c r="S3" s="619"/>
    </row>
    <row r="4" spans="1:19" s="618" customFormat="1" ht="13.5" thickTop="1" x14ac:dyDescent="0.2">
      <c r="A4" s="1254" t="s">
        <v>1151</v>
      </c>
      <c r="B4" s="1022"/>
      <c r="C4" s="1022"/>
      <c r="D4" s="1256" t="s">
        <v>1153</v>
      </c>
      <c r="E4" s="1256"/>
      <c r="F4" s="1256"/>
      <c r="G4" s="1256"/>
      <c r="H4" s="1256"/>
      <c r="I4" s="1256"/>
      <c r="J4" s="1256"/>
      <c r="K4" s="1256"/>
      <c r="L4" s="1256"/>
      <c r="M4" s="1256"/>
      <c r="N4" s="1256"/>
      <c r="O4" s="1256"/>
      <c r="P4" s="1256"/>
      <c r="Q4" s="1256"/>
      <c r="S4" s="619"/>
    </row>
    <row r="5" spans="1:19" s="618" customFormat="1" ht="72" x14ac:dyDescent="0.2">
      <c r="A5" s="1255"/>
      <c r="B5" s="1013" t="s">
        <v>1157</v>
      </c>
      <c r="C5" s="327" t="s">
        <v>879</v>
      </c>
      <c r="D5" s="327" t="s">
        <v>1181</v>
      </c>
      <c r="E5" s="327" t="s">
        <v>1182</v>
      </c>
      <c r="F5" s="327" t="s">
        <v>1183</v>
      </c>
      <c r="G5" s="327" t="s">
        <v>1184</v>
      </c>
      <c r="H5" s="327" t="s">
        <v>1185</v>
      </c>
      <c r="I5" s="327" t="s">
        <v>1186</v>
      </c>
      <c r="J5" s="327" t="s">
        <v>1187</v>
      </c>
      <c r="K5" s="327" t="s">
        <v>1188</v>
      </c>
      <c r="L5" s="327" t="s">
        <v>1189</v>
      </c>
      <c r="M5" s="327" t="s">
        <v>1190</v>
      </c>
      <c r="N5" s="327" t="s">
        <v>1191</v>
      </c>
      <c r="O5" s="327" t="s">
        <v>1192</v>
      </c>
      <c r="P5" s="327" t="s">
        <v>332</v>
      </c>
      <c r="Q5" s="327" t="s">
        <v>868</v>
      </c>
      <c r="S5" s="619"/>
    </row>
    <row r="6" spans="1:19" s="618" customFormat="1" x14ac:dyDescent="0.2">
      <c r="A6" s="236" t="s">
        <v>1171</v>
      </c>
      <c r="B6" s="1023"/>
      <c r="C6" s="1023"/>
      <c r="D6" s="1023"/>
      <c r="E6" s="1023"/>
      <c r="F6" s="1023"/>
      <c r="G6" s="1023"/>
      <c r="H6" s="1023"/>
      <c r="I6" s="1023"/>
      <c r="J6" s="1023"/>
      <c r="K6" s="1023"/>
      <c r="L6" s="1023"/>
      <c r="M6" s="1023"/>
      <c r="N6" s="1023"/>
      <c r="O6" s="1023"/>
      <c r="P6" s="1023"/>
      <c r="Q6" s="1023"/>
      <c r="S6" s="619"/>
    </row>
    <row r="7" spans="1:19" s="618" customFormat="1" x14ac:dyDescent="0.2">
      <c r="A7" s="672" t="s">
        <v>1193</v>
      </c>
      <c r="B7" s="675"/>
      <c r="C7" s="676"/>
      <c r="D7" s="815">
        <f>SUM(D8:D10)</f>
        <v>0</v>
      </c>
      <c r="E7" s="815">
        <f>SUM(E8:E10)</f>
        <v>0</v>
      </c>
      <c r="F7" s="815">
        <f t="shared" ref="F7:P7" si="0">SUM(F8:F10)</f>
        <v>0</v>
      </c>
      <c r="G7" s="815">
        <f t="shared" si="0"/>
        <v>0</v>
      </c>
      <c r="H7" s="815">
        <f t="shared" si="0"/>
        <v>0</v>
      </c>
      <c r="I7" s="815">
        <f t="shared" si="0"/>
        <v>0</v>
      </c>
      <c r="J7" s="815">
        <f t="shared" si="0"/>
        <v>0</v>
      </c>
      <c r="K7" s="815">
        <f t="shared" si="0"/>
        <v>0</v>
      </c>
      <c r="L7" s="815">
        <f t="shared" si="0"/>
        <v>0</v>
      </c>
      <c r="M7" s="815">
        <f t="shared" si="0"/>
        <v>0</v>
      </c>
      <c r="N7" s="815">
        <f t="shared" si="0"/>
        <v>0</v>
      </c>
      <c r="O7" s="815">
        <f t="shared" si="0"/>
        <v>0</v>
      </c>
      <c r="P7" s="815">
        <f t="shared" si="0"/>
        <v>0</v>
      </c>
      <c r="Q7" s="815">
        <f>SUM(Q8:Q10)</f>
        <v>0</v>
      </c>
      <c r="S7" s="619"/>
    </row>
    <row r="8" spans="1:19" s="618" customFormat="1" x14ac:dyDescent="0.2">
      <c r="A8" s="677" t="s">
        <v>1159</v>
      </c>
      <c r="B8" s="675"/>
      <c r="C8" s="678"/>
      <c r="D8" s="799"/>
      <c r="E8" s="799"/>
      <c r="F8" s="799"/>
      <c r="G8" s="799"/>
      <c r="H8" s="799"/>
      <c r="I8" s="799"/>
      <c r="J8" s="799"/>
      <c r="K8" s="799"/>
      <c r="L8" s="799"/>
      <c r="M8" s="799"/>
      <c r="N8" s="799"/>
      <c r="O8" s="799"/>
      <c r="P8" s="799"/>
      <c r="Q8" s="815">
        <f>SUM(D8:P8)</f>
        <v>0</v>
      </c>
      <c r="S8" s="619"/>
    </row>
    <row r="9" spans="1:19" s="618" customFormat="1" x14ac:dyDescent="0.2">
      <c r="A9" s="677" t="s">
        <v>1160</v>
      </c>
      <c r="B9" s="675"/>
      <c r="C9" s="678"/>
      <c r="D9" s="799"/>
      <c r="E9" s="799"/>
      <c r="F9" s="799"/>
      <c r="G9" s="799"/>
      <c r="H9" s="799"/>
      <c r="I9" s="799"/>
      <c r="J9" s="799"/>
      <c r="K9" s="799"/>
      <c r="L9" s="799"/>
      <c r="M9" s="799"/>
      <c r="N9" s="799"/>
      <c r="O9" s="799"/>
      <c r="P9" s="799"/>
      <c r="Q9" s="815">
        <f>SUM(D9:P9)</f>
        <v>0</v>
      </c>
      <c r="S9" s="619"/>
    </row>
    <row r="10" spans="1:19" s="618" customFormat="1" x14ac:dyDescent="0.2">
      <c r="A10" s="672" t="s">
        <v>1161</v>
      </c>
      <c r="B10" s="675"/>
      <c r="C10" s="678"/>
      <c r="D10" s="815">
        <f>SUMIFS(D103:D711, $B$103:$B711, "Loans And Advances", $C$103:$C$711, "AllCurrencies")</f>
        <v>0</v>
      </c>
      <c r="E10" s="815">
        <f>SUMIFS(E103:E711, $B$103:$B711, "Loans And Advances", $C$103:$C$711, "AllCurrencies")</f>
        <v>0</v>
      </c>
      <c r="F10" s="815">
        <f>SUMIFS(F103:F711, $B$103:$B711, "Loans And Advances", $C$103:$C$711, "AllCurrencies")</f>
        <v>0</v>
      </c>
      <c r="G10" s="815">
        <f>SUMIFS(G103:G711, $B$103:$B711, "Loans And Advances", $C$103:$C$711, "AllCurrencies")</f>
        <v>0</v>
      </c>
      <c r="H10" s="815">
        <f>SUMIFS(H103:H711, $B$103:$B711, "Loans And Advances", $C$103:$C$711, "AllCurrencies")</f>
        <v>0</v>
      </c>
      <c r="I10" s="815">
        <f>SUMIFS(I103:I711, $B$103:$B711, "Loans And Advances", $C$103:$C$711, "AllCurrencies")</f>
        <v>0</v>
      </c>
      <c r="J10" s="815">
        <f>SUMIFS(J103:J711, $B$103:$B711, "Loans And Advances", $C$103:$C$711, "AllCurrencies")</f>
        <v>0</v>
      </c>
      <c r="K10" s="815">
        <f>SUMIFS(K103:K711, $B$103:$B711, "Loans And Advances", $C$103:$C$711, "AllCurrencies")</f>
        <v>0</v>
      </c>
      <c r="L10" s="815">
        <f>SUMIFS(L103:L711, $B$103:$B711, "Loans And Advances", $C$103:$C$711, "AllCurrencies")</f>
        <v>0</v>
      </c>
      <c r="M10" s="815">
        <f>SUMIFS(M103:M711, $B$103:$B711, "Loans And Advances", $C$103:$C$711, "AllCurrencies")</f>
        <v>0</v>
      </c>
      <c r="N10" s="815">
        <f>SUMIFS(N103:N711, $B$103:$B711, "Loans And Advances", $C$103:$C$711, "AllCurrencies")</f>
        <v>0</v>
      </c>
      <c r="O10" s="815">
        <f>SUMIFS(O103:O711, $B$103:$B711, "Loans And Advances", $C$103:$C$711, "AllCurrencies")</f>
        <v>0</v>
      </c>
      <c r="P10" s="815">
        <f>SUMIFS(P103:P711, $B$103:$B711, "Loans And Advances", $C$103:$C$711, "AllCurrencies")</f>
        <v>0</v>
      </c>
      <c r="Q10" s="815">
        <f>SUMIFS(Q103:Q711, $B$103:$B711, "Loans And Advances", $C$103:$C$711, "AllCurrencies")</f>
        <v>0</v>
      </c>
      <c r="S10" s="619"/>
    </row>
    <row r="11" spans="1:19" s="618" customFormat="1" x14ac:dyDescent="0.2">
      <c r="A11" s="675"/>
      <c r="B11" s="675"/>
      <c r="C11" s="675"/>
      <c r="D11" s="905"/>
      <c r="E11" s="905"/>
      <c r="F11" s="905"/>
      <c r="G11" s="905"/>
      <c r="H11" s="905"/>
      <c r="I11" s="905"/>
      <c r="J11" s="905"/>
      <c r="K11" s="905"/>
      <c r="L11" s="905"/>
      <c r="M11" s="905"/>
      <c r="N11" s="905"/>
      <c r="O11" s="905"/>
      <c r="P11" s="905"/>
      <c r="Q11" s="905"/>
      <c r="S11" s="619"/>
    </row>
    <row r="12" spans="1:19" s="618" customFormat="1" x14ac:dyDescent="0.2">
      <c r="A12" s="672" t="s">
        <v>1194</v>
      </c>
      <c r="B12" s="675"/>
      <c r="C12" s="676"/>
      <c r="D12" s="815">
        <f>SUM(D13:D15)</f>
        <v>0</v>
      </c>
      <c r="E12" s="815">
        <f>SUM(E13:E15)</f>
        <v>0</v>
      </c>
      <c r="F12" s="815">
        <f t="shared" ref="F12" si="1">SUM(F13:F15)</f>
        <v>0</v>
      </c>
      <c r="G12" s="815">
        <f t="shared" ref="G12" si="2">SUM(G13:G15)</f>
        <v>0</v>
      </c>
      <c r="H12" s="815">
        <f t="shared" ref="H12" si="3">SUM(H13:H15)</f>
        <v>0</v>
      </c>
      <c r="I12" s="815">
        <f t="shared" ref="I12" si="4">SUM(I13:I15)</f>
        <v>0</v>
      </c>
      <c r="J12" s="815">
        <f t="shared" ref="J12" si="5">SUM(J13:J15)</f>
        <v>0</v>
      </c>
      <c r="K12" s="815">
        <f t="shared" ref="K12" si="6">SUM(K13:K15)</f>
        <v>0</v>
      </c>
      <c r="L12" s="815">
        <f t="shared" ref="L12" si="7">SUM(L13:L15)</f>
        <v>0</v>
      </c>
      <c r="M12" s="815">
        <f t="shared" ref="M12" si="8">SUM(M13:M15)</f>
        <v>0</v>
      </c>
      <c r="N12" s="815">
        <f t="shared" ref="N12" si="9">SUM(N13:N15)</f>
        <v>0</v>
      </c>
      <c r="O12" s="815">
        <f t="shared" ref="O12" si="10">SUM(O13:O15)</f>
        <v>0</v>
      </c>
      <c r="P12" s="815">
        <f t="shared" ref="P12" si="11">SUM(P13:P15)</f>
        <v>0</v>
      </c>
      <c r="Q12" s="815">
        <f>SUM(Q13:Q15)</f>
        <v>0</v>
      </c>
      <c r="S12" s="619"/>
    </row>
    <row r="13" spans="1:19" s="618" customFormat="1" x14ac:dyDescent="0.2">
      <c r="A13" s="679" t="s">
        <v>1159</v>
      </c>
      <c r="B13" s="675"/>
      <c r="C13" s="680"/>
      <c r="D13" s="799"/>
      <c r="E13" s="799"/>
      <c r="F13" s="799"/>
      <c r="G13" s="799"/>
      <c r="H13" s="799"/>
      <c r="I13" s="799"/>
      <c r="J13" s="799"/>
      <c r="K13" s="799"/>
      <c r="L13" s="799"/>
      <c r="M13" s="799"/>
      <c r="N13" s="799"/>
      <c r="O13" s="799"/>
      <c r="P13" s="799"/>
      <c r="Q13" s="815">
        <f t="shared" ref="Q13:Q14" si="12">SUM(D13:P13)</f>
        <v>0</v>
      </c>
      <c r="S13" s="619"/>
    </row>
    <row r="14" spans="1:19" s="618" customFormat="1" x14ac:dyDescent="0.2">
      <c r="A14" s="679" t="s">
        <v>1160</v>
      </c>
      <c r="B14" s="675"/>
      <c r="C14" s="680"/>
      <c r="D14" s="799"/>
      <c r="E14" s="799"/>
      <c r="F14" s="799"/>
      <c r="G14" s="799"/>
      <c r="H14" s="799"/>
      <c r="I14" s="799"/>
      <c r="J14" s="799"/>
      <c r="K14" s="799"/>
      <c r="L14" s="799"/>
      <c r="M14" s="799"/>
      <c r="N14" s="799"/>
      <c r="O14" s="799"/>
      <c r="P14" s="799"/>
      <c r="Q14" s="815">
        <f t="shared" si="12"/>
        <v>0</v>
      </c>
      <c r="S14" s="619"/>
    </row>
    <row r="15" spans="1:19" s="618" customFormat="1" x14ac:dyDescent="0.2">
      <c r="A15" s="672" t="s">
        <v>1161</v>
      </c>
      <c r="B15" s="675"/>
      <c r="C15" s="681"/>
      <c r="D15" s="815">
        <f>SUMIFS(D103:D711, $B$103:$B711, "Bills Discounted Or Purchased", $C$103:$C$711, "AllCurrencies")</f>
        <v>0</v>
      </c>
      <c r="E15" s="815">
        <f>SUMIFS(E103:E711, $B$103:$B711, "Bills Discounted Or Purchased", $C$103:$C$711, "AllCurrencies")</f>
        <v>0</v>
      </c>
      <c r="F15" s="815">
        <f>SUMIFS(F103:F711, $B$103:$B711, "Bills Discounted Or Purchased", $C$103:$C$711, "AllCurrencies")</f>
        <v>0</v>
      </c>
      <c r="G15" s="815">
        <f>SUMIFS(G103:G711, $B$103:$B711, "Bills Discounted Or Purchased", $C$103:$C$711, "AllCurrencies")</f>
        <v>0</v>
      </c>
      <c r="H15" s="815">
        <f>SUMIFS(H103:H711, $B$103:$B711, "Bills Discounted Or Purchased", $C$103:$C$711, "AllCurrencies")</f>
        <v>0</v>
      </c>
      <c r="I15" s="815">
        <f>SUMIFS(I103:I711, $B$103:$B711, "Bills Discounted Or Purchased", $C$103:$C$711, "AllCurrencies")</f>
        <v>0</v>
      </c>
      <c r="J15" s="815">
        <f>SUMIFS(J103:J711, $B$103:$B711, "Bills Discounted Or Purchased", $C$103:$C$711, "AllCurrencies")</f>
        <v>0</v>
      </c>
      <c r="K15" s="815">
        <f>SUMIFS(K103:K711, $B$103:$B711, "Bills Discounted Or Purchased", $C$103:$C$711, "AllCurrencies")</f>
        <v>0</v>
      </c>
      <c r="L15" s="815">
        <f>SUMIFS(L103:L711, $B$103:$B711, "Bills Discounted Or Purchased", $C$103:$C$711, "AllCurrencies")</f>
        <v>0</v>
      </c>
      <c r="M15" s="815">
        <f>SUMIFS(M103:M711, $B$103:$B711, "Bills Discounted Or Purchased", $C$103:$C$711, "AllCurrencies")</f>
        <v>0</v>
      </c>
      <c r="N15" s="815">
        <f>SUMIFS(N103:N711, $B$103:$B711, "Bills Discounted Or Purchased", $C$103:$C$711, "AllCurrencies")</f>
        <v>0</v>
      </c>
      <c r="O15" s="815">
        <f>SUMIFS(O103:O711, $B$103:$B711, "Bills Discounted Or Purchased", $C$103:$C$711, "AllCurrencies")</f>
        <v>0</v>
      </c>
      <c r="P15" s="815">
        <f>SUMIFS(P103:P711, $B$103:$B711, "Bills Discounted Or Purchased", $C$103:$C$711, "AllCurrencies")</f>
        <v>0</v>
      </c>
      <c r="Q15" s="815">
        <f>SUMIFS(Q103:Q711, $B$103:$B711, "Bills Discounted Or Purchased", $C$103:$C$711, "AllCurrencies")</f>
        <v>0</v>
      </c>
      <c r="S15" s="619"/>
    </row>
    <row r="16" spans="1:19" s="618" customFormat="1" x14ac:dyDescent="0.2">
      <c r="A16" s="675"/>
      <c r="B16" s="675"/>
      <c r="C16" s="675"/>
      <c r="D16" s="905"/>
      <c r="E16" s="905"/>
      <c r="F16" s="905"/>
      <c r="G16" s="905"/>
      <c r="H16" s="905"/>
      <c r="I16" s="905"/>
      <c r="J16" s="905"/>
      <c r="K16" s="905"/>
      <c r="L16" s="905"/>
      <c r="M16" s="905"/>
      <c r="N16" s="905"/>
      <c r="O16" s="905"/>
      <c r="P16" s="905"/>
      <c r="Q16" s="905"/>
      <c r="S16" s="619"/>
    </row>
    <row r="17" spans="1:27" s="618" customFormat="1" x14ac:dyDescent="0.2">
      <c r="A17" s="672" t="s">
        <v>1195</v>
      </c>
      <c r="B17" s="675"/>
      <c r="C17" s="676"/>
      <c r="D17" s="815">
        <f>SUM(D18:D20)</f>
        <v>0</v>
      </c>
      <c r="E17" s="815">
        <f>SUM(E18:E20)</f>
        <v>0</v>
      </c>
      <c r="F17" s="815">
        <f t="shared" ref="F17" si="13">SUM(F18:F20)</f>
        <v>0</v>
      </c>
      <c r="G17" s="815">
        <f t="shared" ref="G17" si="14">SUM(G18:G20)</f>
        <v>0</v>
      </c>
      <c r="H17" s="815">
        <f t="shared" ref="H17" si="15">SUM(H18:H20)</f>
        <v>0</v>
      </c>
      <c r="I17" s="815">
        <f t="shared" ref="I17" si="16">SUM(I18:I20)</f>
        <v>0</v>
      </c>
      <c r="J17" s="815">
        <f t="shared" ref="J17" si="17">SUM(J18:J20)</f>
        <v>0</v>
      </c>
      <c r="K17" s="815">
        <f t="shared" ref="K17" si="18">SUM(K18:K20)</f>
        <v>0</v>
      </c>
      <c r="L17" s="815">
        <f t="shared" ref="L17" si="19">SUM(L18:L20)</f>
        <v>0</v>
      </c>
      <c r="M17" s="815">
        <f t="shared" ref="M17" si="20">SUM(M18:M20)</f>
        <v>0</v>
      </c>
      <c r="N17" s="815">
        <f t="shared" ref="N17" si="21">SUM(N18:N20)</f>
        <v>0</v>
      </c>
      <c r="O17" s="815">
        <f t="shared" ref="O17" si="22">SUM(O18:O20)</f>
        <v>0</v>
      </c>
      <c r="P17" s="815">
        <f t="shared" ref="P17" si="23">SUM(P18:P20)</f>
        <v>0</v>
      </c>
      <c r="Q17" s="815">
        <f>SUM(Q18:Q20)</f>
        <v>0</v>
      </c>
      <c r="S17" s="619"/>
    </row>
    <row r="18" spans="1:27" s="618" customFormat="1" x14ac:dyDescent="0.2">
      <c r="A18" s="679" t="s">
        <v>1159</v>
      </c>
      <c r="B18" s="675"/>
      <c r="C18" s="680"/>
      <c r="D18" s="799"/>
      <c r="E18" s="799"/>
      <c r="F18" s="799"/>
      <c r="G18" s="799"/>
      <c r="H18" s="799"/>
      <c r="I18" s="799"/>
      <c r="J18" s="799"/>
      <c r="K18" s="799"/>
      <c r="L18" s="799"/>
      <c r="M18" s="799"/>
      <c r="N18" s="799"/>
      <c r="O18" s="799"/>
      <c r="P18" s="799"/>
      <c r="Q18" s="815">
        <f t="shared" ref="Q18:Q19" si="24">SUM(D18:P18)</f>
        <v>0</v>
      </c>
      <c r="S18" s="619"/>
    </row>
    <row r="19" spans="1:27" s="618" customFormat="1" x14ac:dyDescent="0.2">
      <c r="A19" s="679" t="s">
        <v>1160</v>
      </c>
      <c r="B19" s="675"/>
      <c r="C19" s="680"/>
      <c r="D19" s="799"/>
      <c r="E19" s="799"/>
      <c r="F19" s="799"/>
      <c r="G19" s="799"/>
      <c r="H19" s="799"/>
      <c r="I19" s="799"/>
      <c r="J19" s="799"/>
      <c r="K19" s="799"/>
      <c r="L19" s="799"/>
      <c r="M19" s="799"/>
      <c r="N19" s="799"/>
      <c r="O19" s="799"/>
      <c r="P19" s="799"/>
      <c r="Q19" s="815">
        <f t="shared" si="24"/>
        <v>0</v>
      </c>
      <c r="S19" s="619"/>
    </row>
    <row r="20" spans="1:27" s="618" customFormat="1" x14ac:dyDescent="0.2">
      <c r="A20" s="672" t="s">
        <v>1161</v>
      </c>
      <c r="B20" s="675"/>
      <c r="C20" s="681"/>
      <c r="D20" s="815">
        <f>SUMIFS(D103:D711, $B$103:$B711, "Debt Securities", $C$103:$C$711, "AllCurrencies")</f>
        <v>0</v>
      </c>
      <c r="E20" s="815">
        <f>SUMIFS(E103:E711, $B$103:$B711, "Debt Securities", $C$103:$C$711, "AllCurrencies")</f>
        <v>0</v>
      </c>
      <c r="F20" s="815">
        <f>SUMIFS(F103:F711, $B$103:$B711, "Debt Securities", $C$103:$C$711, "AllCurrencies")</f>
        <v>0</v>
      </c>
      <c r="G20" s="815">
        <f>SUMIFS(G103:G711, $B$103:$B711, "Debt Securities", $C$103:$C$711, "AllCurrencies")</f>
        <v>0</v>
      </c>
      <c r="H20" s="815">
        <f>SUMIFS(H103:H711, $B$103:$B711, "Debt Securities", $C$103:$C$711, "AllCurrencies")</f>
        <v>0</v>
      </c>
      <c r="I20" s="815">
        <f>SUMIFS(I103:I711, $B$103:$B711, "Debt Securities", $C$103:$C$711, "AllCurrencies")</f>
        <v>0</v>
      </c>
      <c r="J20" s="815">
        <f>SUMIFS(J103:J711, $B$103:$B711, "Debt Securities", $C$103:$C$711, "AllCurrencies")</f>
        <v>0</v>
      </c>
      <c r="K20" s="815">
        <f>SUMIFS(K103:K711, $B$103:$B711, "Debt Securities", $C$103:$C$711, "AllCurrencies")</f>
        <v>0</v>
      </c>
      <c r="L20" s="815">
        <f>SUMIFS(L103:L711, $B$103:$B711, "Debt Securities", $C$103:$C$711, "AllCurrencies")</f>
        <v>0</v>
      </c>
      <c r="M20" s="815">
        <f>SUMIFS(M103:M711, $B$103:$B711, "Debt Securities", $C$103:$C$711, "AllCurrencies")</f>
        <v>0</v>
      </c>
      <c r="N20" s="815">
        <f>SUMIFS(N103:N711, $B$103:$B711, "Debt Securities", $C$103:$C$711, "AllCurrencies")</f>
        <v>0</v>
      </c>
      <c r="O20" s="815">
        <f>SUMIFS(O103:O711, $B$103:$B711, "Debt Securities", $C$103:$C$711, "AllCurrencies")</f>
        <v>0</v>
      </c>
      <c r="P20" s="815">
        <f>SUMIFS(P103:P711, $B$103:$B711, "Debt Securities", $C$103:$C$711, "AllCurrencies")</f>
        <v>0</v>
      </c>
      <c r="Q20" s="815">
        <f>SUMIFS(Q103:Q711, $B$103:$B711, "Debt Securities", $C$103:$C$711, "AllCurrencies")</f>
        <v>0</v>
      </c>
      <c r="S20" s="619"/>
    </row>
    <row r="21" spans="1:27" s="618" customFormat="1" x14ac:dyDescent="0.2">
      <c r="A21" s="675"/>
      <c r="B21" s="675"/>
      <c r="C21" s="675"/>
      <c r="D21" s="905"/>
      <c r="E21" s="905"/>
      <c r="F21" s="905"/>
      <c r="G21" s="905"/>
      <c r="H21" s="905"/>
      <c r="I21" s="905"/>
      <c r="J21" s="905"/>
      <c r="K21" s="905"/>
      <c r="L21" s="905"/>
      <c r="M21" s="905"/>
      <c r="N21" s="905"/>
      <c r="O21" s="905"/>
      <c r="P21" s="905"/>
      <c r="Q21" s="905"/>
      <c r="S21" s="619"/>
    </row>
    <row r="22" spans="1:27" s="618" customFormat="1" x14ac:dyDescent="0.2">
      <c r="A22" s="672" t="s">
        <v>1196</v>
      </c>
      <c r="B22" s="675"/>
      <c r="C22" s="676"/>
      <c r="D22" s="815">
        <f>SUM(D23:D25)</f>
        <v>0</v>
      </c>
      <c r="E22" s="815">
        <f>SUM(E23:E25)</f>
        <v>0</v>
      </c>
      <c r="F22" s="815">
        <f t="shared" ref="F22" si="25">SUM(F23:F25)</f>
        <v>0</v>
      </c>
      <c r="G22" s="815">
        <f t="shared" ref="G22" si="26">SUM(G23:G25)</f>
        <v>0</v>
      </c>
      <c r="H22" s="815">
        <f t="shared" ref="H22" si="27">SUM(H23:H25)</f>
        <v>0</v>
      </c>
      <c r="I22" s="815">
        <f t="shared" ref="I22" si="28">SUM(I23:I25)</f>
        <v>0</v>
      </c>
      <c r="J22" s="815">
        <f t="shared" ref="J22" si="29">SUM(J23:J25)</f>
        <v>0</v>
      </c>
      <c r="K22" s="815">
        <f t="shared" ref="K22" si="30">SUM(K23:K25)</f>
        <v>0</v>
      </c>
      <c r="L22" s="815">
        <f t="shared" ref="L22" si="31">SUM(L23:L25)</f>
        <v>0</v>
      </c>
      <c r="M22" s="815">
        <f t="shared" ref="M22" si="32">SUM(M23:M25)</f>
        <v>0</v>
      </c>
      <c r="N22" s="815">
        <f t="shared" ref="N22" si="33">SUM(N23:N25)</f>
        <v>0</v>
      </c>
      <c r="O22" s="815">
        <f t="shared" ref="O22" si="34">SUM(O23:O25)</f>
        <v>0</v>
      </c>
      <c r="P22" s="815">
        <f t="shared" ref="P22" si="35">SUM(P23:P25)</f>
        <v>0</v>
      </c>
      <c r="Q22" s="815">
        <f>SUM(Q23:Q25)</f>
        <v>0</v>
      </c>
      <c r="S22" s="619"/>
      <c r="AA22" s="620"/>
    </row>
    <row r="23" spans="1:27" s="618" customFormat="1" x14ac:dyDescent="0.2">
      <c r="A23" s="682" t="s">
        <v>1159</v>
      </c>
      <c r="B23" s="675"/>
      <c r="C23" s="680"/>
      <c r="D23" s="799"/>
      <c r="E23" s="799"/>
      <c r="F23" s="799"/>
      <c r="G23" s="799"/>
      <c r="H23" s="799"/>
      <c r="I23" s="799"/>
      <c r="J23" s="799"/>
      <c r="K23" s="799"/>
      <c r="L23" s="799"/>
      <c r="M23" s="799"/>
      <c r="N23" s="799"/>
      <c r="O23" s="799"/>
      <c r="P23" s="799"/>
      <c r="Q23" s="815">
        <f t="shared" ref="Q23:Q24" si="36">SUM(D23:P23)</f>
        <v>0</v>
      </c>
      <c r="S23" s="619"/>
      <c r="AA23" s="620"/>
    </row>
    <row r="24" spans="1:27" s="618" customFormat="1" x14ac:dyDescent="0.2">
      <c r="A24" s="679" t="s">
        <v>1160</v>
      </c>
      <c r="B24" s="675"/>
      <c r="C24" s="680"/>
      <c r="D24" s="799"/>
      <c r="E24" s="799"/>
      <c r="F24" s="799"/>
      <c r="G24" s="799"/>
      <c r="H24" s="799"/>
      <c r="I24" s="799"/>
      <c r="J24" s="799"/>
      <c r="K24" s="799"/>
      <c r="L24" s="799"/>
      <c r="M24" s="799"/>
      <c r="N24" s="799"/>
      <c r="O24" s="799"/>
      <c r="P24" s="799"/>
      <c r="Q24" s="815">
        <f t="shared" si="36"/>
        <v>0</v>
      </c>
      <c r="S24" s="619"/>
      <c r="AA24" s="620"/>
    </row>
    <row r="25" spans="1:27" s="618" customFormat="1" x14ac:dyDescent="0.2">
      <c r="A25" s="672" t="s">
        <v>1161</v>
      </c>
      <c r="B25" s="675"/>
      <c r="C25" s="681"/>
      <c r="D25" s="815">
        <f>SUMIFS(D103:D711, $B$103:$B711, "Negotiable Certificates Of Deposits", $C$103:$C$711, "AllCurrencies")</f>
        <v>0</v>
      </c>
      <c r="E25" s="815">
        <f>SUMIFS(E103:E711, $B$103:$B711, "Negotiable Certificates Of Deposits", $C$103:$C$711, "AllCurrencies")</f>
        <v>0</v>
      </c>
      <c r="F25" s="815">
        <f>SUMIFS(F103:F711, $B$103:$B711, "Negotiable Certificates Of Deposits", $C$103:$C$711, "AllCurrencies")</f>
        <v>0</v>
      </c>
      <c r="G25" s="815">
        <f>SUMIFS(G103:G711, $B$103:$B711, "Negotiable Certificates Of Deposits", $C$103:$C$711, "AllCurrencies")</f>
        <v>0</v>
      </c>
      <c r="H25" s="815">
        <f>SUMIFS(H103:H711, $B$103:$B711, "Negotiable Certificates Of Deposits", $C$103:$C$711, "AllCurrencies")</f>
        <v>0</v>
      </c>
      <c r="I25" s="815">
        <f>SUMIFS(I103:I711, $B$103:$B711, "Negotiable Certificates Of Deposits", $C$103:$C$711, "AllCurrencies")</f>
        <v>0</v>
      </c>
      <c r="J25" s="815">
        <f>SUMIFS(J103:J711, $B$103:$B711, "Negotiable Certificates Of Deposits", $C$103:$C$711, "AllCurrencies")</f>
        <v>0</v>
      </c>
      <c r="K25" s="815">
        <f>SUMIFS(K103:K711, $B$103:$B711, "Negotiable Certificates Of Deposits", $C$103:$C$711, "AllCurrencies")</f>
        <v>0</v>
      </c>
      <c r="L25" s="815">
        <f>SUMIFS(L103:L711, $B$103:$B711, "Negotiable Certificates Of Deposits", $C$103:$C$711, "AllCurrencies")</f>
        <v>0</v>
      </c>
      <c r="M25" s="815">
        <f>SUMIFS(M103:M711, $B$103:$B711, "Negotiable Certificates Of Deposits", $C$103:$C$711, "AllCurrencies")</f>
        <v>0</v>
      </c>
      <c r="N25" s="815">
        <f>SUMIFS(N103:N711, $B$103:$B711, "Negotiable Certificates Of Deposits", $C$103:$C$711, "AllCurrencies")</f>
        <v>0</v>
      </c>
      <c r="O25" s="815">
        <f>SUMIFS(O103:O711, $B$103:$B711, "Negotiable Certificates Of Deposits", $C$103:$C$711, "AllCurrencies")</f>
        <v>0</v>
      </c>
      <c r="P25" s="815">
        <f>SUMIFS(P103:P711, $B$103:$B711, "Negotiable Certificates Of Deposits", $C$103:$C$711, "AllCurrencies")</f>
        <v>0</v>
      </c>
      <c r="Q25" s="815">
        <f>SUMIFS(Q103:Q711, $B$103:$B711, "Negotiable Certificates Of Deposits", $C$103:$C$711, "AllCurrencies")</f>
        <v>0</v>
      </c>
      <c r="S25" s="619"/>
      <c r="AA25" s="620"/>
    </row>
    <row r="26" spans="1:27" s="618" customFormat="1" x14ac:dyDescent="0.2">
      <c r="A26" s="675"/>
      <c r="B26" s="675"/>
      <c r="C26" s="675"/>
      <c r="D26" s="905"/>
      <c r="E26" s="905"/>
      <c r="F26" s="905"/>
      <c r="G26" s="905"/>
      <c r="H26" s="905"/>
      <c r="I26" s="905"/>
      <c r="J26" s="905"/>
      <c r="K26" s="905"/>
      <c r="L26" s="905"/>
      <c r="M26" s="905"/>
      <c r="N26" s="905"/>
      <c r="O26" s="905"/>
      <c r="P26" s="905"/>
      <c r="Q26" s="905"/>
      <c r="S26" s="619"/>
      <c r="AA26" s="620"/>
    </row>
    <row r="27" spans="1:27" s="618" customFormat="1" x14ac:dyDescent="0.2">
      <c r="A27" s="672" t="s">
        <v>1197</v>
      </c>
      <c r="B27" s="675"/>
      <c r="C27" s="676"/>
      <c r="D27" s="815">
        <f>SUM(D28:D30)</f>
        <v>0</v>
      </c>
      <c r="E27" s="815">
        <f>SUM(E28:E30)</f>
        <v>0</v>
      </c>
      <c r="F27" s="815">
        <f t="shared" ref="F27" si="37">SUM(F28:F30)</f>
        <v>0</v>
      </c>
      <c r="G27" s="815">
        <f>SUM(G28:G30)</f>
        <v>0</v>
      </c>
      <c r="H27" s="815">
        <f t="shared" ref="H27" si="38">SUM(H28:H30)</f>
        <v>0</v>
      </c>
      <c r="I27" s="815">
        <f t="shared" ref="I27" si="39">SUM(I28:I30)</f>
        <v>0</v>
      </c>
      <c r="J27" s="815">
        <f t="shared" ref="J27" si="40">SUM(J28:J30)</f>
        <v>0</v>
      </c>
      <c r="K27" s="815">
        <f t="shared" ref="K27" si="41">SUM(K28:K30)</f>
        <v>0</v>
      </c>
      <c r="L27" s="815">
        <f t="shared" ref="L27" si="42">SUM(L28:L30)</f>
        <v>0</v>
      </c>
      <c r="M27" s="815">
        <f t="shared" ref="M27" si="43">SUM(M28:M30)</f>
        <v>0</v>
      </c>
      <c r="N27" s="815">
        <f t="shared" ref="N27" si="44">SUM(N28:N30)</f>
        <v>0</v>
      </c>
      <c r="O27" s="815">
        <f t="shared" ref="O27" si="45">SUM(O28:O30)</f>
        <v>0</v>
      </c>
      <c r="P27" s="815">
        <f t="shared" ref="P27" si="46">SUM(P28:P30)</f>
        <v>0</v>
      </c>
      <c r="Q27" s="815">
        <f>SUM(Q28:Q30)</f>
        <v>0</v>
      </c>
      <c r="S27" s="619"/>
      <c r="AA27" s="620"/>
    </row>
    <row r="28" spans="1:27" s="618" customFormat="1" x14ac:dyDescent="0.2">
      <c r="A28" s="683" t="s">
        <v>1159</v>
      </c>
      <c r="B28" s="675"/>
      <c r="C28" s="680"/>
      <c r="D28" s="799"/>
      <c r="E28" s="799"/>
      <c r="F28" s="799"/>
      <c r="G28" s="799"/>
      <c r="H28" s="799"/>
      <c r="I28" s="799"/>
      <c r="J28" s="799"/>
      <c r="K28" s="799"/>
      <c r="L28" s="799"/>
      <c r="M28" s="799"/>
      <c r="N28" s="799"/>
      <c r="O28" s="799"/>
      <c r="P28" s="799"/>
      <c r="Q28" s="815">
        <f t="shared" ref="Q28:Q29" si="47">SUM(D28:P28)</f>
        <v>0</v>
      </c>
      <c r="S28" s="619"/>
      <c r="AA28" s="620"/>
    </row>
    <row r="29" spans="1:27" s="618" customFormat="1" x14ac:dyDescent="0.2">
      <c r="A29" s="679" t="s">
        <v>1160</v>
      </c>
      <c r="B29" s="675"/>
      <c r="C29" s="680"/>
      <c r="D29" s="799"/>
      <c r="E29" s="799"/>
      <c r="F29" s="799"/>
      <c r="G29" s="799"/>
      <c r="H29" s="799"/>
      <c r="I29" s="799"/>
      <c r="J29" s="799"/>
      <c r="K29" s="799"/>
      <c r="L29" s="799"/>
      <c r="M29" s="799"/>
      <c r="N29" s="799"/>
      <c r="O29" s="799"/>
      <c r="P29" s="799"/>
      <c r="Q29" s="815">
        <f t="shared" si="47"/>
        <v>0</v>
      </c>
      <c r="S29" s="619"/>
      <c r="AA29" s="620"/>
    </row>
    <row r="30" spans="1:27" s="618" customFormat="1" x14ac:dyDescent="0.2">
      <c r="A30" s="672" t="s">
        <v>1161</v>
      </c>
      <c r="B30" s="675"/>
      <c r="C30" s="681"/>
      <c r="D30" s="815">
        <f>SUMIFS(D103:D711, $B$103:$B711, "Contingent Items", $C$103:$C$711, "AllCurrencies")</f>
        <v>0</v>
      </c>
      <c r="E30" s="815">
        <f>SUMIFS(E103:E711, $B$103:$B711, "Contingent Items", $C$103:$C$711, "AllCurrencies")</f>
        <v>0</v>
      </c>
      <c r="F30" s="815">
        <f>SUMIFS(F103:F711, $B$103:$B711, "Contingent Items", $C$103:$C$711, "AllCurrencies")</f>
        <v>0</v>
      </c>
      <c r="G30" s="815">
        <f>SUMIFS(G103:G711, $B$103:$B711, "Contingent Items", $C$103:$C$711, "AllCurrencies")</f>
        <v>0</v>
      </c>
      <c r="H30" s="815">
        <f>SUMIFS(H103:H711, $B$103:$B711, "Contingent Items", $C$103:$C$711, "AllCurrencies")</f>
        <v>0</v>
      </c>
      <c r="I30" s="815">
        <f>SUMIFS(I103:I711, $B$103:$B711, "Contingent Items", $C$103:$C$711, "AllCurrencies")</f>
        <v>0</v>
      </c>
      <c r="J30" s="815">
        <f>SUMIFS(J103:J711, $B$103:$B711, "Contingent Items", $C$103:$C$711, "AllCurrencies")</f>
        <v>0</v>
      </c>
      <c r="K30" s="815">
        <f>SUMIFS(K103:K711, $B$103:$B711, "Contingent Items", $C$103:$C$711, "AllCurrencies")</f>
        <v>0</v>
      </c>
      <c r="L30" s="815">
        <f>SUMIFS(L103:L711, $B$103:$B711, "Contingent Items", $C$103:$C$711, "AllCurrencies")</f>
        <v>0</v>
      </c>
      <c r="M30" s="815">
        <f>SUMIFS(M103:M711, $B$103:$B711, "Contingent Items", $C$103:$C$711, "AllCurrencies")</f>
        <v>0</v>
      </c>
      <c r="N30" s="815">
        <f>SUMIFS(N103:N711, $B$103:$B711, "Contingent Items", $C$103:$C$711, "AllCurrencies")</f>
        <v>0</v>
      </c>
      <c r="O30" s="815">
        <f>SUMIFS(O103:O711, $B$103:$B711, "Contingent Items", $C$103:$C$711, "AllCurrencies")</f>
        <v>0</v>
      </c>
      <c r="P30" s="815">
        <f>SUMIFS(P103:P711, $B$103:$B711, "Contingent Items", $C$103:$C$711, "AllCurrencies")</f>
        <v>0</v>
      </c>
      <c r="Q30" s="815">
        <f>SUMIFS(Q103:Q711, $B$103:$B711, "Contingent Items", $C$103:$C$711, "AllCurrencies")</f>
        <v>0</v>
      </c>
      <c r="S30" s="619"/>
      <c r="AA30" s="620"/>
    </row>
    <row r="31" spans="1:27" s="618" customFormat="1" x14ac:dyDescent="0.2">
      <c r="A31" s="675"/>
      <c r="B31" s="675"/>
      <c r="C31" s="675"/>
      <c r="D31" s="905"/>
      <c r="E31" s="905"/>
      <c r="F31" s="905"/>
      <c r="G31" s="905"/>
      <c r="H31" s="905"/>
      <c r="I31" s="905"/>
      <c r="J31" s="905"/>
      <c r="K31" s="905"/>
      <c r="L31" s="905"/>
      <c r="M31" s="905"/>
      <c r="N31" s="905"/>
      <c r="O31" s="905"/>
      <c r="P31" s="905"/>
      <c r="Q31" s="905"/>
      <c r="S31" s="619"/>
      <c r="AA31" s="620"/>
    </row>
    <row r="32" spans="1:27" s="618" customFormat="1" x14ac:dyDescent="0.2">
      <c r="A32" s="672" t="s">
        <v>1198</v>
      </c>
      <c r="B32" s="675"/>
      <c r="C32" s="676"/>
      <c r="D32" s="815">
        <f>SUM(D33:D35)</f>
        <v>0</v>
      </c>
      <c r="E32" s="815">
        <f>SUM(E33:E35)</f>
        <v>0</v>
      </c>
      <c r="F32" s="815">
        <f t="shared" ref="F32" si="48">SUM(F33:F35)</f>
        <v>0</v>
      </c>
      <c r="G32" s="815">
        <f t="shared" ref="G32" si="49">SUM(G33:G35)</f>
        <v>0</v>
      </c>
      <c r="H32" s="815">
        <f t="shared" ref="H32" si="50">SUM(H33:H35)</f>
        <v>0</v>
      </c>
      <c r="I32" s="815">
        <f t="shared" ref="I32" si="51">SUM(I33:I35)</f>
        <v>0</v>
      </c>
      <c r="J32" s="815">
        <f t="shared" ref="J32" si="52">SUM(J33:J35)</f>
        <v>0</v>
      </c>
      <c r="K32" s="815">
        <f t="shared" ref="K32" si="53">SUM(K33:K35)</f>
        <v>0</v>
      </c>
      <c r="L32" s="815">
        <f t="shared" ref="L32" si="54">SUM(L33:L35)</f>
        <v>0</v>
      </c>
      <c r="M32" s="815">
        <f t="shared" ref="M32" si="55">SUM(M33:M35)</f>
        <v>0</v>
      </c>
      <c r="N32" s="815">
        <f t="shared" ref="N32" si="56">SUM(N33:N35)</f>
        <v>0</v>
      </c>
      <c r="O32" s="815">
        <f t="shared" ref="O32" si="57">SUM(O33:O35)</f>
        <v>0</v>
      </c>
      <c r="P32" s="815">
        <f t="shared" ref="P32" si="58">SUM(P33:P35)</f>
        <v>0</v>
      </c>
      <c r="Q32" s="815">
        <f>SUM(Q33:Q35)</f>
        <v>0</v>
      </c>
      <c r="S32" s="619"/>
      <c r="AA32" s="620"/>
    </row>
    <row r="33" spans="1:31" s="618" customFormat="1" x14ac:dyDescent="0.2">
      <c r="A33" s="682" t="s">
        <v>1159</v>
      </c>
      <c r="B33" s="675"/>
      <c r="C33" s="680"/>
      <c r="D33" s="799"/>
      <c r="E33" s="799"/>
      <c r="F33" s="799"/>
      <c r="G33" s="799"/>
      <c r="H33" s="799"/>
      <c r="I33" s="799"/>
      <c r="J33" s="799"/>
      <c r="K33" s="799"/>
      <c r="L33" s="799"/>
      <c r="M33" s="799"/>
      <c r="N33" s="799"/>
      <c r="O33" s="799"/>
      <c r="P33" s="799"/>
      <c r="Q33" s="815">
        <f t="shared" ref="Q33:Q34" si="59">SUM(D33:P33)</f>
        <v>0</v>
      </c>
      <c r="S33" s="619"/>
      <c r="AA33" s="620"/>
    </row>
    <row r="34" spans="1:31" s="618" customFormat="1" x14ac:dyDescent="0.2">
      <c r="A34" s="679" t="s">
        <v>1160</v>
      </c>
      <c r="B34" s="675"/>
      <c r="C34" s="680"/>
      <c r="D34" s="799"/>
      <c r="E34" s="799"/>
      <c r="F34" s="799"/>
      <c r="G34" s="799"/>
      <c r="H34" s="799"/>
      <c r="I34" s="799"/>
      <c r="J34" s="799"/>
      <c r="K34" s="799"/>
      <c r="L34" s="799"/>
      <c r="M34" s="799"/>
      <c r="N34" s="799"/>
      <c r="O34" s="799"/>
      <c r="P34" s="799"/>
      <c r="Q34" s="815">
        <f t="shared" si="59"/>
        <v>0</v>
      </c>
      <c r="S34" s="619"/>
      <c r="AA34" s="620"/>
    </row>
    <row r="35" spans="1:31" s="618" customFormat="1" x14ac:dyDescent="0.2">
      <c r="A35" s="672" t="s">
        <v>1161</v>
      </c>
      <c r="B35" s="675"/>
      <c r="C35" s="681"/>
      <c r="D35" s="815">
        <f>SUMIFS(D103:D711, $B$103:$B711, "Commitments", $C$103:$C$711, "AllCurrencies")</f>
        <v>0</v>
      </c>
      <c r="E35" s="815">
        <f>SUMIFS(E103:E711, $B$103:$B711, "Commitments", $C$103:$C$711, "AllCurrencies")</f>
        <v>0</v>
      </c>
      <c r="F35" s="815">
        <f>SUMIFS(F103:F711, $B$103:$B711, "Commitments", $C$103:$C$711, "AllCurrencies")</f>
        <v>0</v>
      </c>
      <c r="G35" s="815">
        <f>SUMIFS(G103:G711, $B$103:$B711, "Commitments", $C$103:$C$711, "AllCurrencies")</f>
        <v>0</v>
      </c>
      <c r="H35" s="815">
        <f>SUMIFS(H103:H711, $B$103:$B711, "Commitments", $C$103:$C$711, "AllCurrencies")</f>
        <v>0</v>
      </c>
      <c r="I35" s="815">
        <f>SUMIFS(I103:I711, $B$103:$B711, "Commitments", $C$103:$C$711, "AllCurrencies")</f>
        <v>0</v>
      </c>
      <c r="J35" s="815">
        <f>SUMIFS(J103:J711, $B$103:$B711, "Commitments", $C$103:$C$711, "AllCurrencies")</f>
        <v>0</v>
      </c>
      <c r="K35" s="815">
        <f>SUMIFS(K103:K711, $B$103:$B711, "Commitments", $C$103:$C$711, "AllCurrencies")</f>
        <v>0</v>
      </c>
      <c r="L35" s="815">
        <f>SUMIFS(L103:L711, $B$103:$B711, "Commitments", $C$103:$C$711, "AllCurrencies")</f>
        <v>0</v>
      </c>
      <c r="M35" s="815">
        <f>SUMIFS(M103:M711, $B$103:$B711, "Commitments", $C$103:$C$711, "AllCurrencies")</f>
        <v>0</v>
      </c>
      <c r="N35" s="815">
        <f>SUMIFS(N103:N711, $B$103:$B711, "Commitments", $C$103:$C$711, "AllCurrencies")</f>
        <v>0</v>
      </c>
      <c r="O35" s="815">
        <f>SUMIFS(O103:O711, $B$103:$B711, "Commitments", $C$103:$C$711, "AllCurrencies")</f>
        <v>0</v>
      </c>
      <c r="P35" s="815">
        <f>SUMIFS(P103:P711, $B$103:$B711, "Commitments", $C$103:$C$711, "AllCurrencies")</f>
        <v>0</v>
      </c>
      <c r="Q35" s="815">
        <f>SUMIFS(Q103:Q711, $B$103:$B711, "Commitments", $C$103:$C$711, "AllCurrencies")</f>
        <v>0</v>
      </c>
      <c r="S35" s="619"/>
      <c r="AA35" s="620"/>
    </row>
    <row r="36" spans="1:31" s="618" customFormat="1" x14ac:dyDescent="0.2">
      <c r="A36" s="1257"/>
      <c r="B36" s="1257"/>
      <c r="C36" s="1257"/>
      <c r="D36" s="1257"/>
      <c r="E36" s="1257"/>
      <c r="F36" s="1257"/>
      <c r="G36" s="1257"/>
      <c r="H36" s="1257"/>
      <c r="I36" s="1257"/>
      <c r="J36" s="1257"/>
      <c r="K36" s="1257"/>
      <c r="L36" s="1257"/>
      <c r="M36" s="1257"/>
      <c r="N36" s="1257"/>
      <c r="O36" s="1257"/>
      <c r="P36" s="1257"/>
      <c r="Q36" s="1257"/>
      <c r="S36" s="619"/>
      <c r="AA36" s="620"/>
    </row>
    <row r="37" spans="1:31" s="618" customFormat="1" x14ac:dyDescent="0.2">
      <c r="A37" s="1257"/>
      <c r="B37" s="1257"/>
      <c r="C37" s="1257"/>
      <c r="D37" s="1257"/>
      <c r="E37" s="1257"/>
      <c r="F37" s="1257"/>
      <c r="G37" s="1257"/>
      <c r="H37" s="1257"/>
      <c r="I37" s="1257"/>
      <c r="J37" s="1257"/>
      <c r="K37" s="1257"/>
      <c r="L37" s="1257"/>
      <c r="M37" s="1257"/>
      <c r="N37" s="1257"/>
      <c r="O37" s="1257"/>
      <c r="P37" s="1257"/>
      <c r="Q37" s="1257"/>
      <c r="S37" s="619"/>
      <c r="AA37" s="620"/>
    </row>
    <row r="38" spans="1:31" s="618" customFormat="1" x14ac:dyDescent="0.2">
      <c r="A38" s="672" t="s">
        <v>1172</v>
      </c>
      <c r="B38" s="675"/>
      <c r="C38" s="678" t="s">
        <v>907</v>
      </c>
      <c r="D38" s="675"/>
      <c r="E38" s="675"/>
      <c r="F38" s="675"/>
      <c r="G38" s="675"/>
      <c r="H38" s="675"/>
      <c r="I38" s="675"/>
      <c r="J38" s="675"/>
      <c r="K38" s="675"/>
      <c r="L38" s="675"/>
      <c r="M38" s="675"/>
      <c r="N38" s="675"/>
      <c r="O38" s="675"/>
      <c r="P38" s="675"/>
      <c r="Q38" s="675"/>
      <c r="S38" s="619"/>
      <c r="AA38" s="620"/>
    </row>
    <row r="39" spans="1:31" s="618" customFormat="1" x14ac:dyDescent="0.2">
      <c r="A39" s="675"/>
      <c r="B39" s="675"/>
      <c r="C39" s="675"/>
      <c r="D39" s="675"/>
      <c r="E39" s="675"/>
      <c r="F39" s="675"/>
      <c r="G39" s="675"/>
      <c r="H39" s="675"/>
      <c r="I39" s="675"/>
      <c r="J39" s="675"/>
      <c r="K39" s="675"/>
      <c r="L39" s="675"/>
      <c r="M39" s="675"/>
      <c r="N39" s="675"/>
      <c r="O39" s="675"/>
      <c r="P39" s="675"/>
      <c r="Q39" s="675"/>
      <c r="S39" s="619"/>
      <c r="AA39" s="620"/>
    </row>
    <row r="40" spans="1:31" s="618" customFormat="1" x14ac:dyDescent="0.2">
      <c r="A40" s="672" t="s">
        <v>1193</v>
      </c>
      <c r="B40" s="675"/>
      <c r="C40" s="676"/>
      <c r="D40" s="815">
        <f>SUM(D41:D43)</f>
        <v>0</v>
      </c>
      <c r="E40" s="815">
        <f>SUM(E41:E43)</f>
        <v>0</v>
      </c>
      <c r="F40" s="815">
        <f t="shared" ref="F40" si="60">SUM(F41:F43)</f>
        <v>0</v>
      </c>
      <c r="G40" s="815">
        <f t="shared" ref="G40" si="61">SUM(G41:G43)</f>
        <v>0</v>
      </c>
      <c r="H40" s="815">
        <f t="shared" ref="H40" si="62">SUM(H41:H43)</f>
        <v>0</v>
      </c>
      <c r="I40" s="815">
        <f t="shared" ref="I40" si="63">SUM(I41:I43)</f>
        <v>0</v>
      </c>
      <c r="J40" s="815">
        <f t="shared" ref="J40" si="64">SUM(J41:J43)</f>
        <v>0</v>
      </c>
      <c r="K40" s="815">
        <f t="shared" ref="K40" si="65">SUM(K41:K43)</f>
        <v>0</v>
      </c>
      <c r="L40" s="815">
        <f t="shared" ref="L40" si="66">SUM(L41:L43)</f>
        <v>0</v>
      </c>
      <c r="M40" s="815">
        <f t="shared" ref="M40" si="67">SUM(M41:M43)</f>
        <v>0</v>
      </c>
      <c r="N40" s="815">
        <f t="shared" ref="N40" si="68">SUM(N41:N43)</f>
        <v>0</v>
      </c>
      <c r="O40" s="815">
        <f t="shared" ref="O40" si="69">SUM(O41:O43)</f>
        <v>0</v>
      </c>
      <c r="P40" s="815">
        <f t="shared" ref="P40" si="70">SUM(P41:P43)</f>
        <v>0</v>
      </c>
      <c r="Q40" s="815">
        <f>SUM(Q41:Q43)</f>
        <v>0</v>
      </c>
      <c r="S40" s="619"/>
      <c r="AA40" s="620"/>
      <c r="AE40" s="619"/>
    </row>
    <row r="41" spans="1:31" s="618" customFormat="1" x14ac:dyDescent="0.2">
      <c r="A41" s="677" t="s">
        <v>1159</v>
      </c>
      <c r="B41" s="675"/>
      <c r="C41" s="658"/>
      <c r="D41" s="799"/>
      <c r="E41" s="799"/>
      <c r="F41" s="799"/>
      <c r="G41" s="799"/>
      <c r="H41" s="799"/>
      <c r="I41" s="799"/>
      <c r="J41" s="799"/>
      <c r="K41" s="799"/>
      <c r="L41" s="799"/>
      <c r="M41" s="799"/>
      <c r="N41" s="799"/>
      <c r="O41" s="799"/>
      <c r="P41" s="799"/>
      <c r="Q41" s="815">
        <f t="shared" ref="Q41:Q42" si="71">SUM(D41:P41)</f>
        <v>0</v>
      </c>
      <c r="S41" s="619"/>
      <c r="AA41" s="620"/>
      <c r="AE41" s="619"/>
    </row>
    <row r="42" spans="1:31" s="618" customFormat="1" x14ac:dyDescent="0.2">
      <c r="A42" s="677" t="s">
        <v>1160</v>
      </c>
      <c r="B42" s="675"/>
      <c r="C42" s="658"/>
      <c r="D42" s="799"/>
      <c r="E42" s="799"/>
      <c r="F42" s="799"/>
      <c r="G42" s="799"/>
      <c r="H42" s="799"/>
      <c r="I42" s="799"/>
      <c r="J42" s="799"/>
      <c r="K42" s="799"/>
      <c r="L42" s="799"/>
      <c r="M42" s="799"/>
      <c r="N42" s="799"/>
      <c r="O42" s="799"/>
      <c r="P42" s="799"/>
      <c r="Q42" s="815">
        <f t="shared" si="71"/>
        <v>0</v>
      </c>
      <c r="S42" s="619"/>
      <c r="AA42" s="620"/>
      <c r="AE42" s="619"/>
    </row>
    <row r="43" spans="1:31" s="618" customFormat="1" x14ac:dyDescent="0.2">
      <c r="A43" s="672" t="s">
        <v>1161</v>
      </c>
      <c r="B43" s="675"/>
      <c r="C43" s="681"/>
      <c r="D43" s="815">
        <f>SUMIFS(D103:D711, $B$103:$B711, "Loans And Advances", $C$103:$C$711, "SGD")</f>
        <v>0</v>
      </c>
      <c r="E43" s="815">
        <f>SUMIFS(E103:E711, $B$103:$B711, "Loans And Advances", $C$103:$C$711, "SGD")</f>
        <v>0</v>
      </c>
      <c r="F43" s="815">
        <f>SUMIFS(F103:F711, $B$103:$B711, "Loans And Advances", $C$103:$C$711, "SGD")</f>
        <v>0</v>
      </c>
      <c r="G43" s="815">
        <f>SUMIFS(G103:G711, $B$103:$B711, "Loans And Advances", $C$103:$C$711, "SGD")</f>
        <v>0</v>
      </c>
      <c r="H43" s="815">
        <f>SUMIFS(H103:H711, $B$103:$B711, "Loans And Advances", $C$103:$C$711, "SGD")</f>
        <v>0</v>
      </c>
      <c r="I43" s="815">
        <f>SUMIFS(I103:I711, $B$103:$B711, "Loans And Advances", $C$103:$C$711, "SGD")</f>
        <v>0</v>
      </c>
      <c r="J43" s="815">
        <f>SUMIFS(J103:J711, $B$103:$B711, "Loans And Advances", $C$103:$C$711, "SGD")</f>
        <v>0</v>
      </c>
      <c r="K43" s="815">
        <f>SUMIFS(K103:K711, $B$103:$B711, "Loans And Advances", $C$103:$C$711, "SGD")</f>
        <v>0</v>
      </c>
      <c r="L43" s="815">
        <f>SUMIFS(L103:L711, $B$103:$B711, "Loans And Advances", $C$103:$C$711, "SGD")</f>
        <v>0</v>
      </c>
      <c r="M43" s="815">
        <f>SUMIFS(M103:M711, $B$103:$B711, "Loans And Advances", $C$103:$C$711, "SGD")</f>
        <v>0</v>
      </c>
      <c r="N43" s="815">
        <f>SUMIFS(N103:N711, $B$103:$B711, "Loans And Advances", $C$103:$C$711, "SGD")</f>
        <v>0</v>
      </c>
      <c r="O43" s="815">
        <f>SUMIFS(O103:O711, $B$103:$B711, "Loans And Advances", $C$103:$C$711, "SGD")</f>
        <v>0</v>
      </c>
      <c r="P43" s="815">
        <f>SUMIFS(P103:P711, $B$103:$B711, "Loans And Advances", $C$103:$C$711, "SGD")</f>
        <v>0</v>
      </c>
      <c r="Q43" s="815">
        <f>SUMIFS(Q103:Q711, $B$103:$B711, "Loans And Advances", $C$103:$C$711, "SGD")</f>
        <v>0</v>
      </c>
      <c r="S43" s="619"/>
      <c r="AA43" s="620"/>
      <c r="AE43" s="619"/>
    </row>
    <row r="44" spans="1:31" s="618" customFormat="1" x14ac:dyDescent="0.2">
      <c r="A44" s="675"/>
      <c r="B44" s="675"/>
      <c r="C44" s="675"/>
      <c r="D44" s="905"/>
      <c r="E44" s="905"/>
      <c r="F44" s="905"/>
      <c r="G44" s="905"/>
      <c r="H44" s="905"/>
      <c r="I44" s="905"/>
      <c r="J44" s="905"/>
      <c r="K44" s="905"/>
      <c r="L44" s="905"/>
      <c r="M44" s="905"/>
      <c r="N44" s="905"/>
      <c r="O44" s="905"/>
      <c r="P44" s="905"/>
      <c r="Q44" s="905"/>
      <c r="S44" s="619"/>
      <c r="AA44" s="620"/>
      <c r="AE44" s="619"/>
    </row>
    <row r="45" spans="1:31" s="618" customFormat="1" x14ac:dyDescent="0.2">
      <c r="A45" s="672" t="s">
        <v>1194</v>
      </c>
      <c r="B45" s="675"/>
      <c r="C45" s="681"/>
      <c r="D45" s="815">
        <f>SUM(D46:D48)</f>
        <v>0</v>
      </c>
      <c r="E45" s="815">
        <f>SUM(E46:E48)</f>
        <v>0</v>
      </c>
      <c r="F45" s="815">
        <f t="shared" ref="F45" si="72">SUM(F46:F48)</f>
        <v>0</v>
      </c>
      <c r="G45" s="815">
        <f t="shared" ref="G45" si="73">SUM(G46:G48)</f>
        <v>0</v>
      </c>
      <c r="H45" s="815">
        <f t="shared" ref="H45" si="74">SUM(H46:H48)</f>
        <v>0</v>
      </c>
      <c r="I45" s="815">
        <f t="shared" ref="I45" si="75">SUM(I46:I48)</f>
        <v>0</v>
      </c>
      <c r="J45" s="815">
        <f t="shared" ref="J45" si="76">SUM(J46:J48)</f>
        <v>0</v>
      </c>
      <c r="K45" s="815">
        <f t="shared" ref="K45" si="77">SUM(K46:K48)</f>
        <v>0</v>
      </c>
      <c r="L45" s="815">
        <f t="shared" ref="L45" si="78">SUM(L46:L48)</f>
        <v>0</v>
      </c>
      <c r="M45" s="815">
        <f t="shared" ref="M45" si="79">SUM(M46:M48)</f>
        <v>0</v>
      </c>
      <c r="N45" s="815">
        <f t="shared" ref="N45" si="80">SUM(N46:N48)</f>
        <v>0</v>
      </c>
      <c r="O45" s="815">
        <f t="shared" ref="O45" si="81">SUM(O46:O48)</f>
        <v>0</v>
      </c>
      <c r="P45" s="815">
        <f t="shared" ref="P45" si="82">SUM(P46:P48)</f>
        <v>0</v>
      </c>
      <c r="Q45" s="815">
        <f>SUM(Q46:Q48)</f>
        <v>0</v>
      </c>
      <c r="S45" s="619"/>
      <c r="AA45" s="620"/>
      <c r="AE45" s="619"/>
    </row>
    <row r="46" spans="1:31" s="621" customFormat="1" x14ac:dyDescent="0.2">
      <c r="A46" s="363" t="s">
        <v>1159</v>
      </c>
      <c r="B46" s="675"/>
      <c r="C46" s="678"/>
      <c r="D46" s="799"/>
      <c r="E46" s="799"/>
      <c r="F46" s="799"/>
      <c r="G46" s="799"/>
      <c r="H46" s="799"/>
      <c r="I46" s="799"/>
      <c r="J46" s="799"/>
      <c r="K46" s="799"/>
      <c r="L46" s="799"/>
      <c r="M46" s="799"/>
      <c r="N46" s="799"/>
      <c r="O46" s="799"/>
      <c r="P46" s="799"/>
      <c r="Q46" s="815">
        <f t="shared" ref="Q46:Q47" si="83">SUM(D46:P46)</f>
        <v>0</v>
      </c>
      <c r="S46" s="622"/>
      <c r="AA46" s="620"/>
      <c r="AE46" s="619"/>
    </row>
    <row r="47" spans="1:31" s="621" customFormat="1" x14ac:dyDescent="0.2">
      <c r="A47" s="363" t="s">
        <v>1160</v>
      </c>
      <c r="B47" s="675"/>
      <c r="C47" s="678"/>
      <c r="D47" s="799"/>
      <c r="E47" s="799"/>
      <c r="F47" s="799"/>
      <c r="G47" s="799"/>
      <c r="H47" s="799"/>
      <c r="I47" s="799"/>
      <c r="J47" s="799"/>
      <c r="K47" s="799"/>
      <c r="L47" s="799"/>
      <c r="M47" s="799"/>
      <c r="N47" s="799"/>
      <c r="O47" s="799"/>
      <c r="P47" s="799"/>
      <c r="Q47" s="815">
        <f t="shared" si="83"/>
        <v>0</v>
      </c>
      <c r="S47" s="622"/>
      <c r="AA47" s="620"/>
    </row>
    <row r="48" spans="1:31" s="618" customFormat="1" x14ac:dyDescent="0.2">
      <c r="A48" s="672" t="s">
        <v>1161</v>
      </c>
      <c r="B48" s="675"/>
      <c r="C48" s="678"/>
      <c r="D48" s="815">
        <f>SUMIFS(D103:D711, $B$103:$B711, "Bills Discounted Or Purchased", $C$103:$C$711, "SGD")</f>
        <v>0</v>
      </c>
      <c r="E48" s="815">
        <f>SUMIFS(E103:E711, $B$103:$B711, "Bills Discounted Or Purchased", $C$103:$C$711, "SGD")</f>
        <v>0</v>
      </c>
      <c r="F48" s="815">
        <f>SUMIFS(F103:F711, $B$103:$B711, "Bills Discounted Or Purchased", $C$103:$C$711, "SGD")</f>
        <v>0</v>
      </c>
      <c r="G48" s="815">
        <f>SUMIFS(G103:G711, $B$103:$B711, "Bills Discounted Or Purchased", $C$103:$C$711, "SGD")</f>
        <v>0</v>
      </c>
      <c r="H48" s="815">
        <f>SUMIFS(H103:H711, $B$103:$B711, "Bills Discounted Or Purchased", $C$103:$C$711, "SGD")</f>
        <v>0</v>
      </c>
      <c r="I48" s="815">
        <f>SUMIFS(I103:I711, $B$103:$B711, "Bills Discounted Or Purchased", $C$103:$C$711, "SGD")</f>
        <v>0</v>
      </c>
      <c r="J48" s="815">
        <f>SUMIFS(J103:J711, $B$103:$B711, "Bills Discounted Or Purchased", $C$103:$C$711, "SGD")</f>
        <v>0</v>
      </c>
      <c r="K48" s="815">
        <f>SUMIFS(K103:K711, $B$103:$B711, "Bills Discounted Or Purchased", $C$103:$C$711, "SGD")</f>
        <v>0</v>
      </c>
      <c r="L48" s="815">
        <f>SUMIFS(L103:L711, $B$103:$B711, "Bills Discounted Or Purchased", $C$103:$C$711, "SGD")</f>
        <v>0</v>
      </c>
      <c r="M48" s="815">
        <f>SUMIFS(M103:M711, $B$103:$B711, "Bills Discounted Or Purchased", $C$103:$C$711, "SGD")</f>
        <v>0</v>
      </c>
      <c r="N48" s="815">
        <f>SUMIFS(N103:N711, $B$103:$B711, "Bills Discounted Or Purchased", $C$103:$C$711, "SGD")</f>
        <v>0</v>
      </c>
      <c r="O48" s="815">
        <f>SUMIFS(O103:O711, $B$103:$B711, "Bills Discounted Or Purchased", $C$103:$C$711, "SGD")</f>
        <v>0</v>
      </c>
      <c r="P48" s="815">
        <f>SUMIFS(P103:P711, $B$103:$B711, "Bills Discounted Or Purchased", $C$103:$C$711, "SGD")</f>
        <v>0</v>
      </c>
      <c r="Q48" s="815">
        <f>SUMIFS(Q103:Q711, $B$103:$B711, "Bills Discounted Or Purchased", $C$103:$C$711, "SGD")</f>
        <v>0</v>
      </c>
      <c r="S48" s="619"/>
      <c r="AA48" s="620"/>
    </row>
    <row r="49" spans="1:27" s="618" customFormat="1" x14ac:dyDescent="0.2">
      <c r="A49" s="675"/>
      <c r="B49" s="675"/>
      <c r="C49" s="675"/>
      <c r="D49" s="905"/>
      <c r="E49" s="905"/>
      <c r="F49" s="905"/>
      <c r="G49" s="905"/>
      <c r="H49" s="905"/>
      <c r="I49" s="905"/>
      <c r="J49" s="905"/>
      <c r="K49" s="905"/>
      <c r="L49" s="905"/>
      <c r="M49" s="905"/>
      <c r="N49" s="905"/>
      <c r="O49" s="905"/>
      <c r="P49" s="905"/>
      <c r="Q49" s="905"/>
      <c r="S49" s="619"/>
      <c r="AA49" s="620"/>
    </row>
    <row r="50" spans="1:27" s="618" customFormat="1" x14ac:dyDescent="0.2">
      <c r="A50" s="672" t="s">
        <v>1195</v>
      </c>
      <c r="B50" s="675"/>
      <c r="C50" s="678"/>
      <c r="D50" s="815">
        <f>SUM(D51:D53)</f>
        <v>0</v>
      </c>
      <c r="E50" s="815">
        <f>SUM(E51:E53)</f>
        <v>0</v>
      </c>
      <c r="F50" s="815">
        <f t="shared" ref="F50" si="84">SUM(F51:F53)</f>
        <v>0</v>
      </c>
      <c r="G50" s="815">
        <f t="shared" ref="G50" si="85">SUM(G51:G53)</f>
        <v>0</v>
      </c>
      <c r="H50" s="815">
        <f t="shared" ref="H50" si="86">SUM(H51:H53)</f>
        <v>0</v>
      </c>
      <c r="I50" s="815">
        <f t="shared" ref="I50" si="87">SUM(I51:I53)</f>
        <v>0</v>
      </c>
      <c r="J50" s="815">
        <f t="shared" ref="J50" si="88">SUM(J51:J53)</f>
        <v>0</v>
      </c>
      <c r="K50" s="815">
        <f t="shared" ref="K50" si="89">SUM(K51:K53)</f>
        <v>0</v>
      </c>
      <c r="L50" s="815">
        <f t="shared" ref="L50" si="90">SUM(L51:L53)</f>
        <v>0</v>
      </c>
      <c r="M50" s="815">
        <f t="shared" ref="M50" si="91">SUM(M51:M53)</f>
        <v>0</v>
      </c>
      <c r="N50" s="815">
        <f t="shared" ref="N50" si="92">SUM(N51:N53)</f>
        <v>0</v>
      </c>
      <c r="O50" s="815">
        <f t="shared" ref="O50" si="93">SUM(O51:O53)</f>
        <v>0</v>
      </c>
      <c r="P50" s="815">
        <f t="shared" ref="P50" si="94">SUM(P51:P53)</f>
        <v>0</v>
      </c>
      <c r="Q50" s="815">
        <f>SUM(Q51:Q53)</f>
        <v>0</v>
      </c>
      <c r="S50" s="619"/>
      <c r="AA50" s="620"/>
    </row>
    <row r="51" spans="1:27" s="621" customFormat="1" x14ac:dyDescent="0.2">
      <c r="A51" s="683" t="s">
        <v>1159</v>
      </c>
      <c r="B51" s="675"/>
      <c r="C51" s="678"/>
      <c r="D51" s="799"/>
      <c r="E51" s="799"/>
      <c r="F51" s="799"/>
      <c r="G51" s="799"/>
      <c r="H51" s="799"/>
      <c r="I51" s="799"/>
      <c r="J51" s="799"/>
      <c r="K51" s="799"/>
      <c r="L51" s="799"/>
      <c r="M51" s="799"/>
      <c r="N51" s="799"/>
      <c r="O51" s="799"/>
      <c r="P51" s="799"/>
      <c r="Q51" s="815">
        <f>SUM(D51:P51)</f>
        <v>0</v>
      </c>
      <c r="S51" s="622"/>
      <c r="AA51" s="620"/>
    </row>
    <row r="52" spans="1:27" s="621" customFormat="1" x14ac:dyDescent="0.2">
      <c r="A52" s="363" t="s">
        <v>1160</v>
      </c>
      <c r="B52" s="675"/>
      <c r="C52" s="678"/>
      <c r="D52" s="799"/>
      <c r="E52" s="799"/>
      <c r="F52" s="799"/>
      <c r="G52" s="799"/>
      <c r="H52" s="799"/>
      <c r="I52" s="799"/>
      <c r="J52" s="799"/>
      <c r="K52" s="799"/>
      <c r="L52" s="799"/>
      <c r="M52" s="799"/>
      <c r="N52" s="799"/>
      <c r="O52" s="799"/>
      <c r="P52" s="799"/>
      <c r="Q52" s="815">
        <f t="shared" ref="Q52" si="95">SUM(D52:P52)</f>
        <v>0</v>
      </c>
      <c r="S52" s="622"/>
      <c r="AA52" s="620"/>
    </row>
    <row r="53" spans="1:27" s="618" customFormat="1" x14ac:dyDescent="0.2">
      <c r="A53" s="672" t="s">
        <v>1161</v>
      </c>
      <c r="B53" s="675"/>
      <c r="C53" s="678"/>
      <c r="D53" s="815">
        <f>SUMIFS(D103:D711, $B$103:$B711, "Debt Securities", $C$103:$C$711, "SGD")</f>
        <v>0</v>
      </c>
      <c r="E53" s="815">
        <f>SUMIFS(E103:E711, $B$103:$B711, "Debt Securities", $C$103:$C$711, "SGD")</f>
        <v>0</v>
      </c>
      <c r="F53" s="815">
        <f>SUMIFS(F103:F711, $B$103:$B711, "Debt Securities", $C$103:$C$711, "SGD")</f>
        <v>0</v>
      </c>
      <c r="G53" s="815">
        <f>SUMIFS(G103:G711, $B$103:$B711, "Debt Securities", $C$103:$C$711, "SGD")</f>
        <v>0</v>
      </c>
      <c r="H53" s="815">
        <f>SUMIFS(H103:H711, $B$103:$B711, "Debt Securities", $C$103:$C$711, "SGD")</f>
        <v>0</v>
      </c>
      <c r="I53" s="815">
        <f>SUMIFS(I103:I711, $B$103:$B711, "Debt Securities", $C$103:$C$711, "SGD")</f>
        <v>0</v>
      </c>
      <c r="J53" s="815">
        <f>SUMIFS(J103:J711, $B$103:$B711, "Debt Securities", $C$103:$C$711, "SGD")</f>
        <v>0</v>
      </c>
      <c r="K53" s="815">
        <f>SUMIFS(K103:K711, $B$103:$B711, "Debt Securities", $C$103:$C$711, "SGD")</f>
        <v>0</v>
      </c>
      <c r="L53" s="815">
        <f>SUMIFS(L103:L711, $B$103:$B711, "Debt Securities", $C$103:$C$711, "SGD")</f>
        <v>0</v>
      </c>
      <c r="M53" s="815">
        <f>SUMIFS(M103:M711, $B$103:$B711, "Debt Securities", $C$103:$C$711, "SGD")</f>
        <v>0</v>
      </c>
      <c r="N53" s="815">
        <f>SUMIFS(N103:N711, $B$103:$B711, "Debt Securities", $C$103:$C$711, "SGD")</f>
        <v>0</v>
      </c>
      <c r="O53" s="815">
        <f>SUMIFS(O103:O711, $B$103:$B711, "Debt Securities", $C$103:$C$711, "SGD")</f>
        <v>0</v>
      </c>
      <c r="P53" s="815">
        <f>SUMIFS(P103:P711, $B$103:$B711, "Debt Securities", $C$103:$C$711, "SGD")</f>
        <v>0</v>
      </c>
      <c r="Q53" s="815">
        <f>SUMIFS(Q103:Q711, $B$103:$B711, "Debt Securities", $C$103:$C$711, "SGD")</f>
        <v>0</v>
      </c>
      <c r="S53" s="619"/>
      <c r="AA53" s="620"/>
    </row>
    <row r="54" spans="1:27" s="618" customFormat="1" x14ac:dyDescent="0.2">
      <c r="A54" s="675"/>
      <c r="B54" s="675"/>
      <c r="C54" s="675"/>
      <c r="D54" s="905"/>
      <c r="E54" s="905"/>
      <c r="F54" s="905"/>
      <c r="G54" s="905"/>
      <c r="H54" s="905"/>
      <c r="I54" s="905"/>
      <c r="J54" s="905"/>
      <c r="K54" s="905"/>
      <c r="L54" s="905"/>
      <c r="M54" s="905"/>
      <c r="N54" s="905"/>
      <c r="O54" s="905"/>
      <c r="P54" s="905"/>
      <c r="Q54" s="905"/>
      <c r="S54" s="619"/>
      <c r="AA54" s="620"/>
    </row>
    <row r="55" spans="1:27" s="618" customFormat="1" x14ac:dyDescent="0.2">
      <c r="A55" s="672" t="s">
        <v>1196</v>
      </c>
      <c r="B55" s="675"/>
      <c r="C55" s="678"/>
      <c r="D55" s="815">
        <f>SUM(D56:D58)</f>
        <v>0</v>
      </c>
      <c r="E55" s="815">
        <f>SUM(E56:E58)</f>
        <v>0</v>
      </c>
      <c r="F55" s="815">
        <f t="shared" ref="F55" si="96">SUM(F56:F58)</f>
        <v>0</v>
      </c>
      <c r="G55" s="815">
        <f t="shared" ref="G55" si="97">SUM(G56:G58)</f>
        <v>0</v>
      </c>
      <c r="H55" s="815">
        <f t="shared" ref="H55" si="98">SUM(H56:H58)</f>
        <v>0</v>
      </c>
      <c r="I55" s="815">
        <f t="shared" ref="I55" si="99">SUM(I56:I58)</f>
        <v>0</v>
      </c>
      <c r="J55" s="815">
        <f t="shared" ref="J55" si="100">SUM(J56:J58)</f>
        <v>0</v>
      </c>
      <c r="K55" s="815">
        <f t="shared" ref="K55" si="101">SUM(K56:K58)</f>
        <v>0</v>
      </c>
      <c r="L55" s="815">
        <f t="shared" ref="L55" si="102">SUM(L56:L58)</f>
        <v>0</v>
      </c>
      <c r="M55" s="815">
        <f t="shared" ref="M55" si="103">SUM(M56:M58)</f>
        <v>0</v>
      </c>
      <c r="N55" s="815">
        <f t="shared" ref="N55" si="104">SUM(N56:N58)</f>
        <v>0</v>
      </c>
      <c r="O55" s="815">
        <f t="shared" ref="O55" si="105">SUM(O56:O58)</f>
        <v>0</v>
      </c>
      <c r="P55" s="815">
        <f t="shared" ref="P55" si="106">SUM(P56:P58)</f>
        <v>0</v>
      </c>
      <c r="Q55" s="815">
        <f>SUM(Q56:Q58)</f>
        <v>0</v>
      </c>
      <c r="S55" s="619"/>
      <c r="AA55" s="620"/>
    </row>
    <row r="56" spans="1:27" s="621" customFormat="1" x14ac:dyDescent="0.2">
      <c r="A56" s="683" t="s">
        <v>1159</v>
      </c>
      <c r="B56" s="675"/>
      <c r="C56" s="678"/>
      <c r="D56" s="799"/>
      <c r="E56" s="799"/>
      <c r="F56" s="799"/>
      <c r="G56" s="799"/>
      <c r="H56" s="799"/>
      <c r="I56" s="799"/>
      <c r="J56" s="799"/>
      <c r="K56" s="799"/>
      <c r="L56" s="799"/>
      <c r="M56" s="799"/>
      <c r="N56" s="799"/>
      <c r="O56" s="799"/>
      <c r="P56" s="799"/>
      <c r="Q56" s="815">
        <f t="shared" ref="Q56:Q57" si="107">SUM(D56:P56)</f>
        <v>0</v>
      </c>
      <c r="S56" s="622"/>
      <c r="AA56" s="620"/>
    </row>
    <row r="57" spans="1:27" s="621" customFormat="1" x14ac:dyDescent="0.2">
      <c r="A57" s="363" t="s">
        <v>1160</v>
      </c>
      <c r="B57" s="675"/>
      <c r="C57" s="678"/>
      <c r="D57" s="799"/>
      <c r="E57" s="799"/>
      <c r="F57" s="799"/>
      <c r="G57" s="799"/>
      <c r="H57" s="799"/>
      <c r="I57" s="799"/>
      <c r="J57" s="799"/>
      <c r="K57" s="799"/>
      <c r="L57" s="799"/>
      <c r="M57" s="799"/>
      <c r="N57" s="799"/>
      <c r="O57" s="799"/>
      <c r="P57" s="799"/>
      <c r="Q57" s="815">
        <f t="shared" si="107"/>
        <v>0</v>
      </c>
      <c r="S57" s="622"/>
      <c r="AA57" s="620"/>
    </row>
    <row r="58" spans="1:27" s="621" customFormat="1" x14ac:dyDescent="0.2">
      <c r="A58" s="672" t="s">
        <v>1161</v>
      </c>
      <c r="B58" s="675"/>
      <c r="C58" s="678"/>
      <c r="D58" s="815">
        <f>SUMIFS(D103:D711, $B$103:$B711, "Negotiable Certificates Of Deposits", $C$103:$C$711, "SGD")</f>
        <v>0</v>
      </c>
      <c r="E58" s="815">
        <f>SUMIFS(E103:E711, $B$103:$B711, "Negotiable Certificates Of Deposits", $C$103:$C$711, "SGD")</f>
        <v>0</v>
      </c>
      <c r="F58" s="815">
        <f>SUMIFS(F103:F711, $B$103:$B711, "Negotiable Certificates Of Deposits", $C$103:$C$711, "SGD")</f>
        <v>0</v>
      </c>
      <c r="G58" s="815">
        <f>SUMIFS(G103:G711, $B$103:$B711, "Negotiable Certificates Of Deposits", $C$103:$C$711, "SGD")</f>
        <v>0</v>
      </c>
      <c r="H58" s="815">
        <f>SUMIFS(H103:H711, $B$103:$B711, "Negotiable Certificates Of Deposits", $C$103:$C$711, "SGD")</f>
        <v>0</v>
      </c>
      <c r="I58" s="815">
        <f>SUMIFS(I103:I711, $B$103:$B711, "Negotiable Certificates Of Deposits", $C$103:$C$711, "SGD")</f>
        <v>0</v>
      </c>
      <c r="J58" s="815">
        <f>SUMIFS(J103:J711, $B$103:$B711, "Negotiable Certificates Of Deposits", $C$103:$C$711, "SGD")</f>
        <v>0</v>
      </c>
      <c r="K58" s="815">
        <f>SUMIFS(K103:K711, $B$103:$B711, "Negotiable Certificates Of Deposits", $C$103:$C$711, "SGD")</f>
        <v>0</v>
      </c>
      <c r="L58" s="815">
        <f>SUMIFS(L103:L711, $B$103:$B711, "Negotiable Certificates Of Deposits", $C$103:$C$711, "SGD")</f>
        <v>0</v>
      </c>
      <c r="M58" s="815">
        <f>SUMIFS(M103:M711, $B$103:$B711, "Negotiable Certificates Of Deposits", $C$103:$C$711, "SGD")</f>
        <v>0</v>
      </c>
      <c r="N58" s="815">
        <f>SUMIFS(N103:N711, $B$103:$B711, "Negotiable Certificates Of Deposits", $C$103:$C$711, "SGD")</f>
        <v>0</v>
      </c>
      <c r="O58" s="815">
        <f>SUMIFS(O103:O711, $B$103:$B711, "Negotiable Certificates Of Deposits", $C$103:$C$711, "SGD")</f>
        <v>0</v>
      </c>
      <c r="P58" s="815">
        <f>SUMIFS(P103:P711, $B$103:$B711, "Negotiable Certificates Of Deposits", $C$103:$C$711, "SGD")</f>
        <v>0</v>
      </c>
      <c r="Q58" s="815">
        <f>SUMIFS(Q103:Q711, $B$103:$B711, "Negotiable Certificates Of Deposits", $C$103:$C$711, "SGD")</f>
        <v>0</v>
      </c>
      <c r="S58" s="622"/>
      <c r="AA58" s="620"/>
    </row>
    <row r="59" spans="1:27" s="618" customFormat="1" x14ac:dyDescent="0.2">
      <c r="A59" s="675"/>
      <c r="B59" s="675"/>
      <c r="C59" s="675"/>
      <c r="D59" s="905"/>
      <c r="E59" s="905"/>
      <c r="F59" s="905"/>
      <c r="G59" s="905"/>
      <c r="H59" s="905"/>
      <c r="I59" s="905"/>
      <c r="J59" s="905"/>
      <c r="K59" s="905"/>
      <c r="L59" s="905"/>
      <c r="M59" s="905"/>
      <c r="N59" s="905"/>
      <c r="O59" s="905"/>
      <c r="P59" s="905"/>
      <c r="Q59" s="905"/>
      <c r="S59" s="619"/>
      <c r="AA59" s="620"/>
    </row>
    <row r="60" spans="1:27" s="621" customFormat="1" x14ac:dyDescent="0.2">
      <c r="A60" s="672" t="s">
        <v>1197</v>
      </c>
      <c r="B60" s="675"/>
      <c r="C60" s="678"/>
      <c r="D60" s="815">
        <f>SUM(D61:D63)</f>
        <v>0</v>
      </c>
      <c r="E60" s="815">
        <f>SUM(E61:E63)</f>
        <v>0</v>
      </c>
      <c r="F60" s="815">
        <f t="shared" ref="F60" si="108">SUM(F61:F63)</f>
        <v>0</v>
      </c>
      <c r="G60" s="815">
        <f t="shared" ref="G60" si="109">SUM(G61:G63)</f>
        <v>0</v>
      </c>
      <c r="H60" s="815">
        <f t="shared" ref="H60" si="110">SUM(H61:H63)</f>
        <v>0</v>
      </c>
      <c r="I60" s="815">
        <f t="shared" ref="I60" si="111">SUM(I61:I63)</f>
        <v>0</v>
      </c>
      <c r="J60" s="815">
        <f t="shared" ref="J60" si="112">SUM(J61:J63)</f>
        <v>0</v>
      </c>
      <c r="K60" s="815">
        <f t="shared" ref="K60" si="113">SUM(K61:K63)</f>
        <v>0</v>
      </c>
      <c r="L60" s="815">
        <f t="shared" ref="L60" si="114">SUM(L61:L63)</f>
        <v>0</v>
      </c>
      <c r="M60" s="815">
        <f t="shared" ref="M60" si="115">SUM(M61:M63)</f>
        <v>0</v>
      </c>
      <c r="N60" s="815">
        <f t="shared" ref="N60" si="116">SUM(N61:N63)</f>
        <v>0</v>
      </c>
      <c r="O60" s="815">
        <f t="shared" ref="O60" si="117">SUM(O61:O63)</f>
        <v>0</v>
      </c>
      <c r="P60" s="815">
        <f t="shared" ref="P60" si="118">SUM(P61:P63)</f>
        <v>0</v>
      </c>
      <c r="Q60" s="815">
        <f>SUM(Q61:Q63)</f>
        <v>0</v>
      </c>
      <c r="S60" s="622"/>
      <c r="AA60" s="620"/>
    </row>
    <row r="61" spans="1:27" s="621" customFormat="1" x14ac:dyDescent="0.2">
      <c r="A61" s="363" t="s">
        <v>1159</v>
      </c>
      <c r="B61" s="675"/>
      <c r="C61" s="678"/>
      <c r="D61" s="799"/>
      <c r="E61" s="799"/>
      <c r="F61" s="799"/>
      <c r="G61" s="799"/>
      <c r="H61" s="799"/>
      <c r="I61" s="799"/>
      <c r="J61" s="799"/>
      <c r="K61" s="799"/>
      <c r="L61" s="799"/>
      <c r="M61" s="799"/>
      <c r="N61" s="799"/>
      <c r="O61" s="799"/>
      <c r="P61" s="799"/>
      <c r="Q61" s="815">
        <f t="shared" ref="Q61:Q62" si="119">SUM(D61:P61)</f>
        <v>0</v>
      </c>
      <c r="S61" s="622"/>
      <c r="AA61" s="620"/>
    </row>
    <row r="62" spans="1:27" s="621" customFormat="1" x14ac:dyDescent="0.2">
      <c r="A62" s="363" t="s">
        <v>1160</v>
      </c>
      <c r="B62" s="675"/>
      <c r="C62" s="678"/>
      <c r="D62" s="799"/>
      <c r="E62" s="799"/>
      <c r="F62" s="799"/>
      <c r="G62" s="799"/>
      <c r="H62" s="799"/>
      <c r="I62" s="799"/>
      <c r="J62" s="799"/>
      <c r="K62" s="799"/>
      <c r="L62" s="799"/>
      <c r="M62" s="799"/>
      <c r="N62" s="799"/>
      <c r="O62" s="799"/>
      <c r="P62" s="799"/>
      <c r="Q62" s="815">
        <f t="shared" si="119"/>
        <v>0</v>
      </c>
      <c r="S62" s="622"/>
      <c r="AA62" s="620"/>
    </row>
    <row r="63" spans="1:27" s="621" customFormat="1" x14ac:dyDescent="0.2">
      <c r="A63" s="672" t="s">
        <v>1161</v>
      </c>
      <c r="B63" s="675"/>
      <c r="C63" s="678"/>
      <c r="D63" s="815">
        <f>SUMIFS(D103:D711, $B$103:$B711, "Contingent Items", $C$103:$C$711, "SGD")</f>
        <v>0</v>
      </c>
      <c r="E63" s="815">
        <f>SUMIFS(E103:E711, $B$103:$B711, "Contingent Items", $C$103:$C$711, "SGD")</f>
        <v>0</v>
      </c>
      <c r="F63" s="815">
        <f>SUMIFS(F103:F711, $B$103:$B711, "Contingent Items", $C$103:$C$711, "SGD")</f>
        <v>0</v>
      </c>
      <c r="G63" s="815">
        <f>SUMIFS(G103:G711, $B$103:$B711, "Contingent Items", $C$103:$C$711, "SGD")</f>
        <v>0</v>
      </c>
      <c r="H63" s="815">
        <f>SUMIFS(H103:H711, $B$103:$B711, "Contingent Items", $C$103:$C$711, "SGD")</f>
        <v>0</v>
      </c>
      <c r="I63" s="815">
        <f>SUMIFS(I103:I711, $B$103:$B711, "Contingent Items", $C$103:$C$711, "SGD")</f>
        <v>0</v>
      </c>
      <c r="J63" s="815">
        <f>SUMIFS(J103:J711, $B$103:$B711, "Contingent Items", $C$103:$C$711, "SGD")</f>
        <v>0</v>
      </c>
      <c r="K63" s="815">
        <f>SUMIFS(K103:K711, $B$103:$B711, "Contingent Items", $C$103:$C$711, "SGD")</f>
        <v>0</v>
      </c>
      <c r="L63" s="815">
        <f>SUMIFS(L103:L711, $B$103:$B711, "Contingent Items", $C$103:$C$711, "SGD")</f>
        <v>0</v>
      </c>
      <c r="M63" s="815">
        <f>SUMIFS(M103:M711, $B$103:$B711, "Contingent Items", $C$103:$C$711, "SGD")</f>
        <v>0</v>
      </c>
      <c r="N63" s="815">
        <f>SUMIFS(N103:N711, $B$103:$B711, "Contingent Items", $C$103:$C$711, "SGD")</f>
        <v>0</v>
      </c>
      <c r="O63" s="815">
        <f>SUMIFS(O103:O711, $B$103:$B711, "Contingent Items", $C$103:$C$711, "SGD")</f>
        <v>0</v>
      </c>
      <c r="P63" s="815">
        <f>SUMIFS(P103:P711, $B$103:$B711, "Contingent Items", $C$103:$C$711, "SGD")</f>
        <v>0</v>
      </c>
      <c r="Q63" s="815">
        <f>SUMIFS(Q103:Q711, $B$103:$B711, "Contingent Items", $C$103:$C$711, "SGD")</f>
        <v>0</v>
      </c>
      <c r="S63" s="622"/>
      <c r="AA63" s="620"/>
    </row>
    <row r="64" spans="1:27" s="621" customFormat="1" x14ac:dyDescent="0.2">
      <c r="A64" s="675"/>
      <c r="B64" s="675"/>
      <c r="C64" s="675"/>
      <c r="D64" s="905"/>
      <c r="E64" s="905"/>
      <c r="F64" s="905"/>
      <c r="G64" s="905"/>
      <c r="H64" s="905"/>
      <c r="I64" s="905"/>
      <c r="J64" s="905"/>
      <c r="K64" s="905"/>
      <c r="L64" s="905"/>
      <c r="M64" s="905"/>
      <c r="N64" s="905"/>
      <c r="O64" s="905"/>
      <c r="P64" s="905"/>
      <c r="Q64" s="905"/>
      <c r="S64" s="622"/>
      <c r="AA64" s="620"/>
    </row>
    <row r="65" spans="1:27" s="621" customFormat="1" x14ac:dyDescent="0.2">
      <c r="A65" s="672" t="s">
        <v>1198</v>
      </c>
      <c r="B65" s="675"/>
      <c r="C65" s="678"/>
      <c r="D65" s="815">
        <f>SUM(D66:D68)</f>
        <v>0</v>
      </c>
      <c r="E65" s="815">
        <f>SUM(E66:E68)</f>
        <v>0</v>
      </c>
      <c r="F65" s="815">
        <f t="shared" ref="F65" si="120">SUM(F66:F68)</f>
        <v>0</v>
      </c>
      <c r="G65" s="815">
        <f t="shared" ref="G65" si="121">SUM(G66:G68)</f>
        <v>0</v>
      </c>
      <c r="H65" s="815">
        <f t="shared" ref="H65" si="122">SUM(H66:H68)</f>
        <v>0</v>
      </c>
      <c r="I65" s="815">
        <f t="shared" ref="I65" si="123">SUM(I66:I68)</f>
        <v>0</v>
      </c>
      <c r="J65" s="815">
        <f t="shared" ref="J65" si="124">SUM(J66:J68)</f>
        <v>0</v>
      </c>
      <c r="K65" s="815">
        <f t="shared" ref="K65" si="125">SUM(K66:K68)</f>
        <v>0</v>
      </c>
      <c r="L65" s="815">
        <f t="shared" ref="L65" si="126">SUM(L66:L68)</f>
        <v>0</v>
      </c>
      <c r="M65" s="815">
        <f t="shared" ref="M65" si="127">SUM(M66:M68)</f>
        <v>0</v>
      </c>
      <c r="N65" s="815">
        <f t="shared" ref="N65" si="128">SUM(N66:N68)</f>
        <v>0</v>
      </c>
      <c r="O65" s="815">
        <f t="shared" ref="O65" si="129">SUM(O66:O68)</f>
        <v>0</v>
      </c>
      <c r="P65" s="815">
        <f t="shared" ref="P65" si="130">SUM(P66:P68)</f>
        <v>0</v>
      </c>
      <c r="Q65" s="815">
        <f>SUM(Q66:Q68)</f>
        <v>0</v>
      </c>
      <c r="S65" s="622"/>
      <c r="AA65" s="620"/>
    </row>
    <row r="66" spans="1:27" s="621" customFormat="1" x14ac:dyDescent="0.2">
      <c r="A66" s="363" t="s">
        <v>1159</v>
      </c>
      <c r="B66" s="675"/>
      <c r="C66" s="678"/>
      <c r="D66" s="799"/>
      <c r="E66" s="799"/>
      <c r="F66" s="799"/>
      <c r="G66" s="799"/>
      <c r="H66" s="799"/>
      <c r="I66" s="799"/>
      <c r="J66" s="799"/>
      <c r="K66" s="799"/>
      <c r="L66" s="799"/>
      <c r="M66" s="799"/>
      <c r="N66" s="799"/>
      <c r="O66" s="799"/>
      <c r="P66" s="799"/>
      <c r="Q66" s="815">
        <f t="shared" ref="Q66:Q67" si="131">SUM(D66:P66)</f>
        <v>0</v>
      </c>
      <c r="S66" s="622"/>
      <c r="AA66" s="620"/>
    </row>
    <row r="67" spans="1:27" s="621" customFormat="1" x14ac:dyDescent="0.2">
      <c r="A67" s="363" t="s">
        <v>1160</v>
      </c>
      <c r="B67" s="675"/>
      <c r="C67" s="678"/>
      <c r="D67" s="906"/>
      <c r="E67" s="799"/>
      <c r="F67" s="799"/>
      <c r="G67" s="799"/>
      <c r="H67" s="799"/>
      <c r="I67" s="799"/>
      <c r="J67" s="799"/>
      <c r="K67" s="799"/>
      <c r="L67" s="799"/>
      <c r="M67" s="799"/>
      <c r="N67" s="799"/>
      <c r="O67" s="799"/>
      <c r="P67" s="799"/>
      <c r="Q67" s="815">
        <f t="shared" si="131"/>
        <v>0</v>
      </c>
      <c r="S67" s="622"/>
      <c r="AA67" s="620"/>
    </row>
    <row r="68" spans="1:27" s="621" customFormat="1" x14ac:dyDescent="0.2">
      <c r="A68" s="672" t="s">
        <v>1161</v>
      </c>
      <c r="B68" s="675"/>
      <c r="C68" s="678"/>
      <c r="D68" s="815">
        <f>SUMIFS(D103:D711, $B$103:$B711, "Commitments", $C$103:$C$711, "SGD")</f>
        <v>0</v>
      </c>
      <c r="E68" s="815">
        <f>SUMIFS(E103:E711, $B$103:$B711, "Commitments", $C$103:$C$711, "SGD")</f>
        <v>0</v>
      </c>
      <c r="F68" s="815">
        <f>SUMIFS(F103:F711, $B$103:$B711, "Commitments", $C$103:$C$711, "SGD")</f>
        <v>0</v>
      </c>
      <c r="G68" s="815">
        <f>SUMIFS(G103:G711, $B$103:$B711, "Commitments", $C$103:$C$711, "SGD")</f>
        <v>0</v>
      </c>
      <c r="H68" s="815">
        <f>SUMIFS(H103:H711, $B$103:$B711, "Commitments", $C$103:$C$711, "SGD")</f>
        <v>0</v>
      </c>
      <c r="I68" s="815">
        <f>SUMIFS(I103:I711, $B$103:$B711, "Commitments", $C$103:$C$711, "SGD")</f>
        <v>0</v>
      </c>
      <c r="J68" s="815">
        <f>SUMIFS(J103:J711, $B$103:$B711, "Commitments", $C$103:$C$711, "SGD")</f>
        <v>0</v>
      </c>
      <c r="K68" s="815">
        <f>SUMIFS(K103:K711, $B$103:$B711, "Commitments", $C$103:$C$711, "SGD")</f>
        <v>0</v>
      </c>
      <c r="L68" s="815">
        <f>SUMIFS(L103:L711, $B$103:$B711, "Commitments", $C$103:$C$711, "SGD")</f>
        <v>0</v>
      </c>
      <c r="M68" s="815">
        <f>SUMIFS(M103:M711, $B$103:$B711, "Commitments", $C$103:$C$711, "SGD")</f>
        <v>0</v>
      </c>
      <c r="N68" s="815">
        <f>SUMIFS(N103:N711, $B$103:$B711, "Commitments", $C$103:$C$711, "SGD")</f>
        <v>0</v>
      </c>
      <c r="O68" s="815">
        <f>SUMIFS(O103:O711, $B$103:$B711, "Commitments", $C$103:$C$711, "SGD")</f>
        <v>0</v>
      </c>
      <c r="P68" s="815">
        <f>SUMIFS(P103:P711, $B$103:$B711, "Commitments", $C$103:$C$711, "SGD")</f>
        <v>0</v>
      </c>
      <c r="Q68" s="815">
        <f>SUMIFS(Q103:Q711, $B$103:$B711, "Commitments", $C$103:$C$711, "SGD")</f>
        <v>0</v>
      </c>
      <c r="S68" s="622"/>
      <c r="AA68" s="620"/>
    </row>
    <row r="69" spans="1:27" s="621" customFormat="1" x14ac:dyDescent="0.2">
      <c r="A69" s="1258"/>
      <c r="B69" s="1258"/>
      <c r="C69" s="1258"/>
      <c r="D69" s="1258"/>
      <c r="E69" s="1258"/>
      <c r="F69" s="1258"/>
      <c r="G69" s="1258"/>
      <c r="H69" s="1258"/>
      <c r="I69" s="1258"/>
      <c r="J69" s="1258"/>
      <c r="K69" s="1258"/>
      <c r="L69" s="1258"/>
      <c r="M69" s="1258"/>
      <c r="N69" s="1258"/>
      <c r="O69" s="1258"/>
      <c r="P69" s="1258"/>
      <c r="Q69" s="1258"/>
      <c r="S69" s="622"/>
      <c r="AA69" s="620"/>
    </row>
    <row r="70" spans="1:27" s="621" customFormat="1" x14ac:dyDescent="0.2">
      <c r="A70" s="1258"/>
      <c r="B70" s="1258"/>
      <c r="C70" s="1258"/>
      <c r="D70" s="1258"/>
      <c r="E70" s="1258"/>
      <c r="F70" s="1258"/>
      <c r="G70" s="1258"/>
      <c r="H70" s="1258"/>
      <c r="I70" s="1258"/>
      <c r="J70" s="1258"/>
      <c r="K70" s="1258"/>
      <c r="L70" s="1258"/>
      <c r="M70" s="1258"/>
      <c r="N70" s="1258"/>
      <c r="O70" s="1258"/>
      <c r="P70" s="1258"/>
      <c r="Q70" s="1258"/>
      <c r="S70" s="622"/>
      <c r="AA70" s="620"/>
    </row>
    <row r="71" spans="1:27" s="618" customFormat="1" x14ac:dyDescent="0.2">
      <c r="A71" s="236" t="s">
        <v>1173</v>
      </c>
      <c r="B71" s="1023"/>
      <c r="C71" s="240"/>
      <c r="D71" s="1023"/>
      <c r="E71" s="1023"/>
      <c r="F71" s="1023"/>
      <c r="G71" s="1023"/>
      <c r="H71" s="1023"/>
      <c r="I71" s="1023"/>
      <c r="J71" s="1023"/>
      <c r="K71" s="1023"/>
      <c r="L71" s="1023"/>
      <c r="M71" s="1023"/>
      <c r="N71" s="1023"/>
      <c r="O71" s="1023"/>
      <c r="P71" s="1023"/>
      <c r="Q71" s="1023"/>
      <c r="S71" s="619"/>
      <c r="AA71" s="620"/>
    </row>
    <row r="72" spans="1:27" s="618" customFormat="1" x14ac:dyDescent="0.2">
      <c r="A72" s="1023"/>
      <c r="B72" s="1023"/>
      <c r="C72" s="1023"/>
      <c r="D72" s="1023"/>
      <c r="E72" s="1023"/>
      <c r="F72" s="1023"/>
      <c r="G72" s="1023"/>
      <c r="H72" s="1023"/>
      <c r="I72" s="1023"/>
      <c r="J72" s="1023"/>
      <c r="K72" s="1023"/>
      <c r="L72" s="1023"/>
      <c r="M72" s="1023"/>
      <c r="N72" s="1023"/>
      <c r="O72" s="1023"/>
      <c r="P72" s="1023"/>
      <c r="Q72" s="1023"/>
      <c r="S72" s="619"/>
      <c r="AA72" s="620"/>
    </row>
    <row r="73" spans="1:27" s="621" customFormat="1" x14ac:dyDescent="0.2">
      <c r="A73" s="236" t="s">
        <v>1193</v>
      </c>
      <c r="B73" s="1023"/>
      <c r="C73" s="242"/>
      <c r="D73" s="815">
        <f>SUM(D74:D76)</f>
        <v>0</v>
      </c>
      <c r="E73" s="815">
        <f>SUM(E74:E76)</f>
        <v>0</v>
      </c>
      <c r="F73" s="815">
        <f t="shared" ref="F73" si="132">SUM(F74:F76)</f>
        <v>0</v>
      </c>
      <c r="G73" s="815">
        <f t="shared" ref="G73" si="133">SUM(G74:G76)</f>
        <v>0</v>
      </c>
      <c r="H73" s="815">
        <f t="shared" ref="H73" si="134">SUM(H74:H76)</f>
        <v>0</v>
      </c>
      <c r="I73" s="815">
        <f t="shared" ref="I73" si="135">SUM(I74:I76)</f>
        <v>0</v>
      </c>
      <c r="J73" s="815">
        <f t="shared" ref="J73" si="136">SUM(J74:J76)</f>
        <v>0</v>
      </c>
      <c r="K73" s="815">
        <f t="shared" ref="K73" si="137">SUM(K74:K76)</f>
        <v>0</v>
      </c>
      <c r="L73" s="815">
        <f t="shared" ref="L73" si="138">SUM(L74:L76)</f>
        <v>0</v>
      </c>
      <c r="M73" s="815">
        <f t="shared" ref="M73" si="139">SUM(M74:M76)</f>
        <v>0</v>
      </c>
      <c r="N73" s="815">
        <f t="shared" ref="N73" si="140">SUM(N74:N76)</f>
        <v>0</v>
      </c>
      <c r="O73" s="815">
        <f t="shared" ref="O73" si="141">SUM(O74:O76)</f>
        <v>0</v>
      </c>
      <c r="P73" s="815">
        <f t="shared" ref="P73" si="142">SUM(P74:P76)</f>
        <v>0</v>
      </c>
      <c r="Q73" s="815">
        <f>SUM(Q74:Q76)</f>
        <v>0</v>
      </c>
      <c r="S73" s="622"/>
      <c r="AA73" s="620"/>
    </row>
    <row r="74" spans="1:27" s="621" customFormat="1" x14ac:dyDescent="0.2">
      <c r="A74" s="241" t="s">
        <v>1159</v>
      </c>
      <c r="B74" s="1023"/>
      <c r="C74" s="240"/>
      <c r="D74" s="799"/>
      <c r="E74" s="799"/>
      <c r="F74" s="799"/>
      <c r="G74" s="799"/>
      <c r="H74" s="799"/>
      <c r="I74" s="799"/>
      <c r="J74" s="799"/>
      <c r="K74" s="799"/>
      <c r="L74" s="799"/>
      <c r="M74" s="799"/>
      <c r="N74" s="799"/>
      <c r="O74" s="799"/>
      <c r="P74" s="799"/>
      <c r="Q74" s="815">
        <f t="shared" ref="Q74:Q75" si="143">SUM(D74:P74)</f>
        <v>0</v>
      </c>
      <c r="S74" s="622"/>
      <c r="AA74" s="620"/>
    </row>
    <row r="75" spans="1:27" s="621" customFormat="1" x14ac:dyDescent="0.2">
      <c r="A75" s="241" t="s">
        <v>1160</v>
      </c>
      <c r="B75" s="1023"/>
      <c r="C75" s="240"/>
      <c r="D75" s="799"/>
      <c r="E75" s="799"/>
      <c r="F75" s="799"/>
      <c r="G75" s="799"/>
      <c r="H75" s="799"/>
      <c r="I75" s="799"/>
      <c r="J75" s="799"/>
      <c r="K75" s="799"/>
      <c r="L75" s="799"/>
      <c r="M75" s="799"/>
      <c r="N75" s="799"/>
      <c r="O75" s="799"/>
      <c r="P75" s="799"/>
      <c r="Q75" s="815">
        <f t="shared" si="143"/>
        <v>0</v>
      </c>
      <c r="S75" s="622"/>
      <c r="AA75" s="620"/>
    </row>
    <row r="76" spans="1:27" s="621" customFormat="1" x14ac:dyDescent="0.2">
      <c r="A76" s="236" t="s">
        <v>1161</v>
      </c>
      <c r="B76" s="1023"/>
      <c r="C76" s="240"/>
      <c r="D76" s="815">
        <f>SUMIFS(D103:D711, $B$103:$B711, "Loans And Advances", $C$103:$C$711, "USD")</f>
        <v>0</v>
      </c>
      <c r="E76" s="815">
        <f>SUMIFS(E103:E711, $B$103:$B711, "Loans And Advances", $C$103:$C$711, "USD")</f>
        <v>0</v>
      </c>
      <c r="F76" s="815">
        <f>SUMIFS(F103:F711, $B$103:$B711, "Loans And Advances", $C$103:$C$711, "USD")</f>
        <v>0</v>
      </c>
      <c r="G76" s="815">
        <f>SUMIFS(G103:G711, $B$103:$B711, "Loans And Advances", $C$103:$C$711, "USD")</f>
        <v>0</v>
      </c>
      <c r="H76" s="815">
        <f>SUMIFS(H103:H711, $B$103:$B711, "Loans And Advances", $C$103:$C$711, "USD")</f>
        <v>0</v>
      </c>
      <c r="I76" s="815">
        <f>SUMIFS(I103:I711, $B$103:$B711, "Loans And Advances", $C$103:$C$711, "USD")</f>
        <v>0</v>
      </c>
      <c r="J76" s="815">
        <f>SUMIFS(J103:J711, $B$103:$B711, "Loans And Advances", $C$103:$C$711, "USD")</f>
        <v>0</v>
      </c>
      <c r="K76" s="815">
        <f>SUMIFS(K103:K711, $B$103:$B711, "Loans And Advances", $C$103:$C$711, "USD")</f>
        <v>0</v>
      </c>
      <c r="L76" s="815">
        <f>SUMIFS(L103:L711, $B$103:$B711, "Loans And Advances", $C$103:$C$711, "USD")</f>
        <v>0</v>
      </c>
      <c r="M76" s="815">
        <f>SUMIFS(M103:M711, $B$103:$B711, "Loans And Advances", $C$103:$C$711, "USD")</f>
        <v>0</v>
      </c>
      <c r="N76" s="815">
        <f>SUMIFS(N103:N711, $B$103:$B711, "Loans And Advances", $C$103:$C$711, "USD")</f>
        <v>0</v>
      </c>
      <c r="O76" s="815">
        <f>SUMIFS(O103:O711, $B$103:$B711, "Loans And Advances", $C$103:$C$711, "USD")</f>
        <v>0</v>
      </c>
      <c r="P76" s="815">
        <f>SUMIFS(P103:P711, $B$103:$B711, "Loans And Advances", $C$103:$C$711, "USD")</f>
        <v>0</v>
      </c>
      <c r="Q76" s="815">
        <f>SUMIFS(Q103:Q711, $B$103:$B711, "Loans And Advances", $C$103:$C$711, "USD")</f>
        <v>0</v>
      </c>
      <c r="S76" s="622"/>
      <c r="AA76" s="620"/>
    </row>
    <row r="77" spans="1:27" s="618" customFormat="1" x14ac:dyDescent="0.2">
      <c r="A77" s="1023"/>
      <c r="B77" s="1023"/>
      <c r="C77" s="1023"/>
      <c r="D77" s="905"/>
      <c r="E77" s="905"/>
      <c r="F77" s="905"/>
      <c r="G77" s="905"/>
      <c r="H77" s="905"/>
      <c r="I77" s="905"/>
      <c r="J77" s="905"/>
      <c r="K77" s="905"/>
      <c r="L77" s="905"/>
      <c r="M77" s="905"/>
      <c r="N77" s="905"/>
      <c r="O77" s="905"/>
      <c r="P77" s="905"/>
      <c r="Q77" s="905"/>
      <c r="S77" s="619"/>
      <c r="AA77" s="620"/>
    </row>
    <row r="78" spans="1:27" s="621" customFormat="1" x14ac:dyDescent="0.2">
      <c r="A78" s="236" t="s">
        <v>1194</v>
      </c>
      <c r="B78" s="1023"/>
      <c r="C78" s="242"/>
      <c r="D78" s="815">
        <f>SUM(D79:D81)</f>
        <v>0</v>
      </c>
      <c r="E78" s="815">
        <f>SUM(E79:E81)</f>
        <v>0</v>
      </c>
      <c r="F78" s="815">
        <f t="shared" ref="F78" si="144">SUM(F79:F81)</f>
        <v>0</v>
      </c>
      <c r="G78" s="815">
        <f t="shared" ref="G78" si="145">SUM(G79:G81)</f>
        <v>0</v>
      </c>
      <c r="H78" s="815">
        <f t="shared" ref="H78" si="146">SUM(H79:H81)</f>
        <v>0</v>
      </c>
      <c r="I78" s="815">
        <f t="shared" ref="I78" si="147">SUM(I79:I81)</f>
        <v>0</v>
      </c>
      <c r="J78" s="815">
        <f t="shared" ref="J78" si="148">SUM(J79:J81)</f>
        <v>0</v>
      </c>
      <c r="K78" s="815">
        <f t="shared" ref="K78" si="149">SUM(K79:K81)</f>
        <v>0</v>
      </c>
      <c r="L78" s="815">
        <f t="shared" ref="L78" si="150">SUM(L79:L81)</f>
        <v>0</v>
      </c>
      <c r="M78" s="815">
        <f t="shared" ref="M78" si="151">SUM(M79:M81)</f>
        <v>0</v>
      </c>
      <c r="N78" s="815">
        <f t="shared" ref="N78" si="152">SUM(N79:N81)</f>
        <v>0</v>
      </c>
      <c r="O78" s="815">
        <f t="shared" ref="O78" si="153">SUM(O79:O81)</f>
        <v>0</v>
      </c>
      <c r="P78" s="815">
        <f t="shared" ref="P78" si="154">SUM(P79:P81)</f>
        <v>0</v>
      </c>
      <c r="Q78" s="815">
        <f>SUM(Q79:Q81)</f>
        <v>0</v>
      </c>
      <c r="S78" s="622"/>
      <c r="AA78" s="620"/>
    </row>
    <row r="79" spans="1:27" s="621" customFormat="1" x14ac:dyDescent="0.2">
      <c r="A79" s="243" t="s">
        <v>1159</v>
      </c>
      <c r="B79" s="1023"/>
      <c r="C79" s="240"/>
      <c r="D79" s="799"/>
      <c r="E79" s="799"/>
      <c r="F79" s="799"/>
      <c r="G79" s="799"/>
      <c r="H79" s="799"/>
      <c r="I79" s="799"/>
      <c r="J79" s="799"/>
      <c r="K79" s="799"/>
      <c r="L79" s="799"/>
      <c r="M79" s="799"/>
      <c r="N79" s="799"/>
      <c r="O79" s="799"/>
      <c r="P79" s="799"/>
      <c r="Q79" s="815">
        <f t="shared" ref="Q79:Q80" si="155">SUM(D79:P79)</f>
        <v>0</v>
      </c>
      <c r="S79" s="622"/>
      <c r="AA79" s="620"/>
    </row>
    <row r="80" spans="1:27" s="621" customFormat="1" x14ac:dyDescent="0.2">
      <c r="A80" s="243" t="s">
        <v>1160</v>
      </c>
      <c r="B80" s="1023"/>
      <c r="C80" s="240"/>
      <c r="D80" s="799"/>
      <c r="E80" s="799"/>
      <c r="F80" s="799"/>
      <c r="G80" s="799"/>
      <c r="H80" s="799"/>
      <c r="I80" s="799"/>
      <c r="J80" s="799"/>
      <c r="K80" s="799"/>
      <c r="L80" s="799"/>
      <c r="M80" s="799"/>
      <c r="N80" s="799"/>
      <c r="O80" s="799"/>
      <c r="P80" s="799"/>
      <c r="Q80" s="815">
        <f t="shared" si="155"/>
        <v>0</v>
      </c>
      <c r="S80" s="622"/>
      <c r="AA80" s="620"/>
    </row>
    <row r="81" spans="1:27" s="621" customFormat="1" x14ac:dyDescent="0.2">
      <c r="A81" s="236" t="s">
        <v>1161</v>
      </c>
      <c r="B81" s="1023"/>
      <c r="C81" s="240"/>
      <c r="D81" s="815">
        <f>SUMIFS(D103:D711, $B$103:$B711, "Bills Discounted Or Purchased", $C$103:$C$711, "USD")</f>
        <v>0</v>
      </c>
      <c r="E81" s="815">
        <f>SUMIFS(E103:E711, $B$103:$B711, "Bills Discounted Or Purchased", $C$103:$C$711, "USD")</f>
        <v>0</v>
      </c>
      <c r="F81" s="815">
        <f>SUMIFS(F103:F711, $B$103:$B711, "Bills Discounted Or Purchased", $C$103:$C$711, "USD")</f>
        <v>0</v>
      </c>
      <c r="G81" s="815">
        <f>SUMIFS(G103:G711, $B$103:$B711, "Bills Discounted Or Purchased", $C$103:$C$711, "USD")</f>
        <v>0</v>
      </c>
      <c r="H81" s="815">
        <f>SUMIFS(H103:H711, $B$103:$B711, "Bills Discounted Or Purchased", $C$103:$C$711, "USD")</f>
        <v>0</v>
      </c>
      <c r="I81" s="815">
        <f>SUMIFS(I103:I711, $B$103:$B711, "Bills Discounted Or Purchased", $C$103:$C$711, "USD")</f>
        <v>0</v>
      </c>
      <c r="J81" s="815">
        <f>SUMIFS(J103:J711, $B$103:$B711, "Bills Discounted Or Purchased", $C$103:$C$711, "USD")</f>
        <v>0</v>
      </c>
      <c r="K81" s="815">
        <f>SUMIFS(K103:K711, $B$103:$B711, "Bills Discounted Or Purchased", $C$103:$C$711, "USD")</f>
        <v>0</v>
      </c>
      <c r="L81" s="815">
        <f>SUMIFS(L103:L711, $B$103:$B711, "Bills Discounted Or Purchased", $C$103:$C$711, "USD")</f>
        <v>0</v>
      </c>
      <c r="M81" s="815">
        <f>SUMIFS(M103:M711, $B$103:$B711, "Bills Discounted Or Purchased", $C$103:$C$711, "USD")</f>
        <v>0</v>
      </c>
      <c r="N81" s="815">
        <f>SUMIFS(N103:N711, $B$103:$B711, "Bills Discounted Or Purchased", $C$103:$C$711, "USD")</f>
        <v>0</v>
      </c>
      <c r="O81" s="815">
        <f>SUMIFS(O103:O711, $B$103:$B711, "Bills Discounted Or Purchased", $C$103:$C$711, "USD")</f>
        <v>0</v>
      </c>
      <c r="P81" s="815">
        <f>SUMIFS(P103:P711, $B$103:$B711, "Bills Discounted Or Purchased", $C$103:$C$711, "USD")</f>
        <v>0</v>
      </c>
      <c r="Q81" s="815">
        <f>SUMIFS(Q103:Q711, $B$103:$B711, "Bills Discounted Or Purchased", $C$103:$C$711, "USD")</f>
        <v>0</v>
      </c>
      <c r="S81" s="622"/>
      <c r="AA81" s="620"/>
    </row>
    <row r="82" spans="1:27" s="618" customFormat="1" x14ac:dyDescent="0.2">
      <c r="A82" s="1023"/>
      <c r="B82" s="1023"/>
      <c r="C82" s="1023"/>
      <c r="D82" s="905"/>
      <c r="E82" s="905"/>
      <c r="F82" s="905"/>
      <c r="G82" s="905"/>
      <c r="H82" s="905"/>
      <c r="I82" s="905"/>
      <c r="J82" s="905"/>
      <c r="K82" s="905"/>
      <c r="L82" s="905"/>
      <c r="M82" s="905"/>
      <c r="N82" s="905"/>
      <c r="O82" s="905"/>
      <c r="P82" s="905"/>
      <c r="Q82" s="905"/>
      <c r="S82" s="619"/>
      <c r="AA82" s="620"/>
    </row>
    <row r="83" spans="1:27" s="621" customFormat="1" x14ac:dyDescent="0.2">
      <c r="A83" s="236" t="s">
        <v>1195</v>
      </c>
      <c r="B83" s="1023"/>
      <c r="C83" s="240"/>
      <c r="D83" s="815">
        <f>SUM(D84:D86)</f>
        <v>0</v>
      </c>
      <c r="E83" s="815">
        <f>SUM(E84:E86)</f>
        <v>0</v>
      </c>
      <c r="F83" s="815">
        <f t="shared" ref="F83" si="156">SUM(F84:F86)</f>
        <v>0</v>
      </c>
      <c r="G83" s="815">
        <f t="shared" ref="G83" si="157">SUM(G84:G86)</f>
        <v>0</v>
      </c>
      <c r="H83" s="815">
        <f t="shared" ref="H83" si="158">SUM(H84:H86)</f>
        <v>0</v>
      </c>
      <c r="I83" s="815">
        <f t="shared" ref="I83" si="159">SUM(I84:I86)</f>
        <v>0</v>
      </c>
      <c r="J83" s="815">
        <f t="shared" ref="J83" si="160">SUM(J84:J86)</f>
        <v>0</v>
      </c>
      <c r="K83" s="815">
        <f t="shared" ref="K83" si="161">SUM(K84:K86)</f>
        <v>0</v>
      </c>
      <c r="L83" s="815">
        <f t="shared" ref="L83" si="162">SUM(L84:L86)</f>
        <v>0</v>
      </c>
      <c r="M83" s="815">
        <f t="shared" ref="M83" si="163">SUM(M84:M86)</f>
        <v>0</v>
      </c>
      <c r="N83" s="815">
        <f t="shared" ref="N83" si="164">SUM(N84:N86)</f>
        <v>0</v>
      </c>
      <c r="O83" s="815">
        <f t="shared" ref="O83" si="165">SUM(O84:O86)</f>
        <v>0</v>
      </c>
      <c r="P83" s="815">
        <f t="shared" ref="P83" si="166">SUM(P84:P86)</f>
        <v>0</v>
      </c>
      <c r="Q83" s="815">
        <f>SUM(Q84:Q86)</f>
        <v>0</v>
      </c>
      <c r="S83" s="622"/>
      <c r="AA83" s="620"/>
    </row>
    <row r="84" spans="1:27" s="621" customFormat="1" x14ac:dyDescent="0.2">
      <c r="A84" s="243" t="s">
        <v>1159</v>
      </c>
      <c r="B84" s="1023"/>
      <c r="C84" s="240"/>
      <c r="D84" s="799"/>
      <c r="E84" s="799"/>
      <c r="F84" s="799"/>
      <c r="G84" s="799"/>
      <c r="H84" s="799"/>
      <c r="I84" s="799"/>
      <c r="J84" s="799"/>
      <c r="K84" s="799"/>
      <c r="L84" s="799"/>
      <c r="M84" s="799"/>
      <c r="N84" s="799"/>
      <c r="O84" s="799"/>
      <c r="P84" s="799"/>
      <c r="Q84" s="815">
        <f t="shared" ref="Q84:Q85" si="167">SUM(D84:P84)</f>
        <v>0</v>
      </c>
      <c r="S84" s="622"/>
      <c r="AA84" s="620"/>
    </row>
    <row r="85" spans="1:27" s="621" customFormat="1" x14ac:dyDescent="0.2">
      <c r="A85" s="243" t="s">
        <v>1160</v>
      </c>
      <c r="B85" s="1023"/>
      <c r="C85" s="240"/>
      <c r="D85" s="799"/>
      <c r="E85" s="799"/>
      <c r="F85" s="799"/>
      <c r="G85" s="799"/>
      <c r="H85" s="799"/>
      <c r="I85" s="799"/>
      <c r="J85" s="799"/>
      <c r="K85" s="799"/>
      <c r="L85" s="799"/>
      <c r="M85" s="799"/>
      <c r="N85" s="799"/>
      <c r="O85" s="799"/>
      <c r="P85" s="799"/>
      <c r="Q85" s="815">
        <f t="shared" si="167"/>
        <v>0</v>
      </c>
      <c r="S85" s="622"/>
      <c r="AA85" s="620"/>
    </row>
    <row r="86" spans="1:27" s="621" customFormat="1" x14ac:dyDescent="0.2">
      <c r="A86" s="236" t="s">
        <v>1161</v>
      </c>
      <c r="B86" s="1023"/>
      <c r="C86" s="240"/>
      <c r="D86" s="815">
        <f>SUMIFS(D103:D711, $B$103:$B711, "Debt Securities", $C$103:$C$711, "USD")</f>
        <v>0</v>
      </c>
      <c r="E86" s="815">
        <f>SUMIFS(E103:E711, $B$103:$B711, "Debt Securities", $C$103:$C$711, "USD")</f>
        <v>0</v>
      </c>
      <c r="F86" s="815">
        <f>SUMIFS(F103:F711, $B$103:$B711, "Debt Securities", $C$103:$C$711, "USD")</f>
        <v>0</v>
      </c>
      <c r="G86" s="815">
        <f>SUMIFS(G103:G711, $B$103:$B711, "Debt Securities", $C$103:$C$711, "USD")</f>
        <v>0</v>
      </c>
      <c r="H86" s="815">
        <f>SUMIFS(H103:H711, $B$103:$B711, "Debt Securities", $C$103:$C$711, "USD")</f>
        <v>0</v>
      </c>
      <c r="I86" s="815">
        <f>SUMIFS(I103:I711, $B$103:$B711, "Debt Securities", $C$103:$C$711, "USD")</f>
        <v>0</v>
      </c>
      <c r="J86" s="815">
        <f>SUMIFS(J103:J711, $B$103:$B711, "Debt Securities", $C$103:$C$711, "USD")</f>
        <v>0</v>
      </c>
      <c r="K86" s="815">
        <f>SUMIFS(K103:K711, $B$103:$B711, "Debt Securities", $C$103:$C$711, "USD")</f>
        <v>0</v>
      </c>
      <c r="L86" s="815">
        <f>SUMIFS(L103:L711, $B$103:$B711, "Debt Securities", $C$103:$C$711, "USD")</f>
        <v>0</v>
      </c>
      <c r="M86" s="815">
        <f>SUMIFS(M103:M711, $B$103:$B711, "Debt Securities", $C$103:$C$711, "USD")</f>
        <v>0</v>
      </c>
      <c r="N86" s="815">
        <f>SUMIFS(N103:N711, $B$103:$B711, "Debt Securities", $C$103:$C$711, "USD")</f>
        <v>0</v>
      </c>
      <c r="O86" s="815">
        <f>SUMIFS(O103:O711, $B$103:$B711, "Debt Securities", $C$103:$C$711, "USD")</f>
        <v>0</v>
      </c>
      <c r="P86" s="815">
        <f>SUMIFS(P103:P711, $B$103:$B711, "Debt Securities", $C$103:$C$711, "USD")</f>
        <v>0</v>
      </c>
      <c r="Q86" s="815">
        <f>SUMIFS(Q103:Q711, $B$103:$B711, "Debt Securities", $C$103:$C$711, "USD")</f>
        <v>0</v>
      </c>
      <c r="S86" s="622"/>
      <c r="AA86" s="620"/>
    </row>
    <row r="87" spans="1:27" s="618" customFormat="1" x14ac:dyDescent="0.2">
      <c r="A87" s="1023"/>
      <c r="B87" s="1023"/>
      <c r="C87" s="1023"/>
      <c r="D87" s="905"/>
      <c r="E87" s="905"/>
      <c r="F87" s="905"/>
      <c r="G87" s="905"/>
      <c r="H87" s="905"/>
      <c r="I87" s="905"/>
      <c r="J87" s="905"/>
      <c r="K87" s="905"/>
      <c r="L87" s="905"/>
      <c r="M87" s="905"/>
      <c r="N87" s="905"/>
      <c r="O87" s="905"/>
      <c r="P87" s="905"/>
      <c r="Q87" s="905"/>
      <c r="S87" s="619"/>
      <c r="AA87" s="620"/>
    </row>
    <row r="88" spans="1:27" s="621" customFormat="1" x14ac:dyDescent="0.2">
      <c r="A88" s="236" t="s">
        <v>1196</v>
      </c>
      <c r="B88" s="1023"/>
      <c r="C88" s="240"/>
      <c r="D88" s="815">
        <f>SUM(D89:D91)</f>
        <v>0</v>
      </c>
      <c r="E88" s="815">
        <f>SUM(E89:E91)</f>
        <v>0</v>
      </c>
      <c r="F88" s="815">
        <f t="shared" ref="F88" si="168">SUM(F89:F91)</f>
        <v>0</v>
      </c>
      <c r="G88" s="815">
        <f t="shared" ref="G88" si="169">SUM(G89:G91)</f>
        <v>0</v>
      </c>
      <c r="H88" s="815">
        <f t="shared" ref="H88" si="170">SUM(H89:H91)</f>
        <v>0</v>
      </c>
      <c r="I88" s="815">
        <f t="shared" ref="I88" si="171">SUM(I89:I91)</f>
        <v>0</v>
      </c>
      <c r="J88" s="815">
        <f t="shared" ref="J88" si="172">SUM(J89:J91)</f>
        <v>0</v>
      </c>
      <c r="K88" s="815">
        <f t="shared" ref="K88" si="173">SUM(K89:K91)</f>
        <v>0</v>
      </c>
      <c r="L88" s="815">
        <f t="shared" ref="L88" si="174">SUM(L89:L91)</f>
        <v>0</v>
      </c>
      <c r="M88" s="815">
        <f t="shared" ref="M88" si="175">SUM(M89:M91)</f>
        <v>0</v>
      </c>
      <c r="N88" s="815">
        <f t="shared" ref="N88" si="176">SUM(N89:N91)</f>
        <v>0</v>
      </c>
      <c r="O88" s="815">
        <f t="shared" ref="O88" si="177">SUM(O89:O91)</f>
        <v>0</v>
      </c>
      <c r="P88" s="815">
        <f t="shared" ref="P88" si="178">SUM(P89:P91)</f>
        <v>0</v>
      </c>
      <c r="Q88" s="815">
        <f>SUM(Q89:Q91)</f>
        <v>0</v>
      </c>
      <c r="S88" s="622"/>
      <c r="AA88" s="620"/>
    </row>
    <row r="89" spans="1:27" s="621" customFormat="1" x14ac:dyDescent="0.2">
      <c r="A89" s="243" t="s">
        <v>1159</v>
      </c>
      <c r="B89" s="1023"/>
      <c r="C89" s="240"/>
      <c r="D89" s="799"/>
      <c r="E89" s="799"/>
      <c r="F89" s="799"/>
      <c r="G89" s="799"/>
      <c r="H89" s="799"/>
      <c r="I89" s="799"/>
      <c r="J89" s="799"/>
      <c r="K89" s="799"/>
      <c r="L89" s="799"/>
      <c r="M89" s="799"/>
      <c r="N89" s="799"/>
      <c r="O89" s="799"/>
      <c r="P89" s="799"/>
      <c r="Q89" s="815">
        <f t="shared" ref="Q89:Q90" si="179">SUM(D89:P89)</f>
        <v>0</v>
      </c>
      <c r="S89" s="622"/>
      <c r="AA89" s="620"/>
    </row>
    <row r="90" spans="1:27" s="621" customFormat="1" x14ac:dyDescent="0.2">
      <c r="A90" s="243" t="s">
        <v>1160</v>
      </c>
      <c r="B90" s="1023"/>
      <c r="C90" s="240"/>
      <c r="D90" s="799"/>
      <c r="E90" s="799"/>
      <c r="F90" s="799"/>
      <c r="G90" s="799"/>
      <c r="H90" s="799"/>
      <c r="I90" s="799"/>
      <c r="J90" s="799"/>
      <c r="K90" s="799"/>
      <c r="L90" s="799"/>
      <c r="M90" s="799"/>
      <c r="N90" s="799"/>
      <c r="O90" s="799"/>
      <c r="P90" s="799"/>
      <c r="Q90" s="815">
        <f t="shared" si="179"/>
        <v>0</v>
      </c>
      <c r="S90" s="622"/>
      <c r="AA90" s="620"/>
    </row>
    <row r="91" spans="1:27" s="621" customFormat="1" x14ac:dyDescent="0.2">
      <c r="A91" s="236" t="s">
        <v>1161</v>
      </c>
      <c r="B91" s="1023"/>
      <c r="C91" s="240"/>
      <c r="D91" s="815">
        <f>SUMIFS(D103:D711, $B$103:$B711, "Negotiable Certificates Of Deposits", $C$103:$C$711, "USD")</f>
        <v>0</v>
      </c>
      <c r="E91" s="815">
        <f>SUMIFS(E103:E711, $B$103:$B711, "Negotiable Certificates Of Deposits", $C$103:$C$711, "USD")</f>
        <v>0</v>
      </c>
      <c r="F91" s="815">
        <f>SUMIFS(F103:F711, $B$103:$B711, "Negotiable Certificates Of Deposits", $C$103:$C$711, "USD")</f>
        <v>0</v>
      </c>
      <c r="G91" s="815">
        <f>SUMIFS(G103:G711, $B$103:$B711, "Negotiable Certificates Of Deposits", $C$103:$C$711, "USD")</f>
        <v>0</v>
      </c>
      <c r="H91" s="815">
        <f>SUMIFS(H103:H711, $B$103:$B711, "Negotiable Certificates Of Deposits", $C$103:$C$711, "USD")</f>
        <v>0</v>
      </c>
      <c r="I91" s="815">
        <f>SUMIFS(I103:I711, $B$103:$B711, "Negotiable Certificates Of Deposits", $C$103:$C$711, "USD")</f>
        <v>0</v>
      </c>
      <c r="J91" s="815">
        <f>SUMIFS(J103:J711, $B$103:$B711, "Negotiable Certificates Of Deposits", $C$103:$C$711, "USD")</f>
        <v>0</v>
      </c>
      <c r="K91" s="815">
        <f>SUMIFS(K103:K711, $B$103:$B711, "Negotiable Certificates Of Deposits", $C$103:$C$711, "USD")</f>
        <v>0</v>
      </c>
      <c r="L91" s="815">
        <f>SUMIFS(L103:L711, $B$103:$B711, "Negotiable Certificates Of Deposits", $C$103:$C$711, "USD")</f>
        <v>0</v>
      </c>
      <c r="M91" s="815">
        <f>SUMIFS(M103:M711, $B$103:$B711, "Negotiable Certificates Of Deposits", $C$103:$C$711, "USD")</f>
        <v>0</v>
      </c>
      <c r="N91" s="815">
        <f>SUMIFS(N103:N711, $B$103:$B711, "Negotiable Certificates Of Deposits", $C$103:$C$711, "USD")</f>
        <v>0</v>
      </c>
      <c r="O91" s="815">
        <f>SUMIFS(O103:O711, $B$103:$B711, "Negotiable Certificates Of Deposits", $C$103:$C$711, "USD")</f>
        <v>0</v>
      </c>
      <c r="P91" s="815">
        <f>SUMIFS(P103:P711, $B$103:$B711, "Negotiable Certificates Of Deposits", $C$103:$C$711, "USD")</f>
        <v>0</v>
      </c>
      <c r="Q91" s="815">
        <f>SUMIFS(Q103:Q711, $B$103:$B711, "Negotiable Certificates Of Deposits", $C$103:$C$711, "USD")</f>
        <v>0</v>
      </c>
      <c r="S91" s="622"/>
      <c r="AA91" s="620"/>
    </row>
    <row r="92" spans="1:27" s="618" customFormat="1" x14ac:dyDescent="0.2">
      <c r="A92" s="1023"/>
      <c r="B92" s="1023"/>
      <c r="C92" s="1023"/>
      <c r="D92" s="905"/>
      <c r="E92" s="905"/>
      <c r="F92" s="905"/>
      <c r="G92" s="905"/>
      <c r="H92" s="905"/>
      <c r="I92" s="905"/>
      <c r="J92" s="905"/>
      <c r="K92" s="905"/>
      <c r="L92" s="905"/>
      <c r="M92" s="905"/>
      <c r="N92" s="905"/>
      <c r="O92" s="905"/>
      <c r="P92" s="905"/>
      <c r="Q92" s="905"/>
      <c r="S92" s="619"/>
      <c r="AA92" s="620"/>
    </row>
    <row r="93" spans="1:27" s="621" customFormat="1" x14ac:dyDescent="0.2">
      <c r="A93" s="236" t="s">
        <v>1197</v>
      </c>
      <c r="B93" s="1023"/>
      <c r="C93" s="240"/>
      <c r="D93" s="815">
        <f>SUM(D94:D96)</f>
        <v>0</v>
      </c>
      <c r="E93" s="815">
        <f>SUM(E94:E96)</f>
        <v>0</v>
      </c>
      <c r="F93" s="815">
        <f t="shared" ref="F93" si="180">SUM(F94:F96)</f>
        <v>0</v>
      </c>
      <c r="G93" s="815">
        <f t="shared" ref="G93" si="181">SUM(G94:G96)</f>
        <v>0</v>
      </c>
      <c r="H93" s="815">
        <f t="shared" ref="H93" si="182">SUM(H94:H96)</f>
        <v>0</v>
      </c>
      <c r="I93" s="815">
        <f t="shared" ref="I93" si="183">SUM(I94:I96)</f>
        <v>0</v>
      </c>
      <c r="J93" s="815">
        <f t="shared" ref="J93" si="184">SUM(J94:J96)</f>
        <v>0</v>
      </c>
      <c r="K93" s="815">
        <f t="shared" ref="K93" si="185">SUM(K94:K96)</f>
        <v>0</v>
      </c>
      <c r="L93" s="815">
        <f t="shared" ref="L93" si="186">SUM(L94:L96)</f>
        <v>0</v>
      </c>
      <c r="M93" s="815">
        <f t="shared" ref="M93" si="187">SUM(M94:M96)</f>
        <v>0</v>
      </c>
      <c r="N93" s="815">
        <f t="shared" ref="N93" si="188">SUM(N94:N96)</f>
        <v>0</v>
      </c>
      <c r="O93" s="815">
        <f t="shared" ref="O93" si="189">SUM(O94:O96)</f>
        <v>0</v>
      </c>
      <c r="P93" s="815">
        <f t="shared" ref="P93" si="190">SUM(P94:P96)</f>
        <v>0</v>
      </c>
      <c r="Q93" s="815">
        <f>SUM(Q94:Q96)</f>
        <v>0</v>
      </c>
      <c r="S93" s="622"/>
      <c r="AA93" s="620"/>
    </row>
    <row r="94" spans="1:27" s="621" customFormat="1" x14ac:dyDescent="0.2">
      <c r="A94" s="243" t="s">
        <v>1159</v>
      </c>
      <c r="B94" s="1023"/>
      <c r="C94" s="240"/>
      <c r="D94" s="799"/>
      <c r="E94" s="799"/>
      <c r="F94" s="799"/>
      <c r="G94" s="799"/>
      <c r="H94" s="799"/>
      <c r="I94" s="799"/>
      <c r="J94" s="799"/>
      <c r="K94" s="799"/>
      <c r="L94" s="799"/>
      <c r="M94" s="799"/>
      <c r="N94" s="799"/>
      <c r="O94" s="799"/>
      <c r="P94" s="799"/>
      <c r="Q94" s="815">
        <f t="shared" ref="Q94:Q95" si="191">SUM(D94:P94)</f>
        <v>0</v>
      </c>
      <c r="S94" s="622"/>
      <c r="AA94" s="620"/>
    </row>
    <row r="95" spans="1:27" s="621" customFormat="1" x14ac:dyDescent="0.2">
      <c r="A95" s="243" t="s">
        <v>1160</v>
      </c>
      <c r="B95" s="1023"/>
      <c r="C95" s="240"/>
      <c r="D95" s="799"/>
      <c r="E95" s="799"/>
      <c r="F95" s="799"/>
      <c r="G95" s="799"/>
      <c r="H95" s="799"/>
      <c r="I95" s="799"/>
      <c r="J95" s="799"/>
      <c r="K95" s="799"/>
      <c r="L95" s="799"/>
      <c r="M95" s="799"/>
      <c r="N95" s="799"/>
      <c r="O95" s="799"/>
      <c r="P95" s="799"/>
      <c r="Q95" s="815">
        <f t="shared" si="191"/>
        <v>0</v>
      </c>
      <c r="S95" s="622"/>
      <c r="AA95" s="620"/>
    </row>
    <row r="96" spans="1:27" s="621" customFormat="1" x14ac:dyDescent="0.2">
      <c r="A96" s="236" t="s">
        <v>1161</v>
      </c>
      <c r="B96" s="1023"/>
      <c r="C96" s="240"/>
      <c r="D96" s="815">
        <f>SUMIFS(D103:D711, $B$103:$B711, "Contingent Items", $C$103:$C$711, "USD")</f>
        <v>0</v>
      </c>
      <c r="E96" s="815">
        <f>SUMIFS(E103:E711, $B$103:$B711, "Contingent Items", $C$103:$C$711, "USD")</f>
        <v>0</v>
      </c>
      <c r="F96" s="815">
        <f>SUMIFS(F103:F711, $B$103:$B711, "Contingent Items", $C$103:$C$711, "USD")</f>
        <v>0</v>
      </c>
      <c r="G96" s="815">
        <f>SUMIFS(G103:G711, $B$103:$B711, "Contingent Items", $C$103:$C$711, "USD")</f>
        <v>0</v>
      </c>
      <c r="H96" s="815">
        <f>SUMIFS(H103:H711, $B$103:$B711, "Contingent Items", $C$103:$C$711, "USD")</f>
        <v>0</v>
      </c>
      <c r="I96" s="815">
        <f>SUMIFS(I103:I711, $B$103:$B711, "Contingent Items", $C$103:$C$711, "USD")</f>
        <v>0</v>
      </c>
      <c r="J96" s="815">
        <f>SUMIFS(J103:J711, $B$103:$B711, "Contingent Items", $C$103:$C$711, "USD")</f>
        <v>0</v>
      </c>
      <c r="K96" s="815">
        <f>SUMIFS(K103:K711, $B$103:$B711, "Contingent Items", $C$103:$C$711, "USD")</f>
        <v>0</v>
      </c>
      <c r="L96" s="815">
        <f>SUMIFS(L103:L711, $B$103:$B711, "Contingent Items", $C$103:$C$711, "USD")</f>
        <v>0</v>
      </c>
      <c r="M96" s="815">
        <f>SUMIFS(M103:M711, $B$103:$B711, "Contingent Items", $C$103:$C$711, "USD")</f>
        <v>0</v>
      </c>
      <c r="N96" s="815">
        <f>SUMIFS(N103:N711, $B$103:$B711, "Contingent Items", $C$103:$C$711, "USD")</f>
        <v>0</v>
      </c>
      <c r="O96" s="815">
        <f>SUMIFS(O103:O711, $B$103:$B711, "Contingent Items", $C$103:$C$711, "USD")</f>
        <v>0</v>
      </c>
      <c r="P96" s="815">
        <f>SUMIFS(P103:P711, $B$103:$B711, "Contingent Items", $C$103:$C$711, "USD")</f>
        <v>0</v>
      </c>
      <c r="Q96" s="815">
        <f>SUMIFS(Q103:Q711, $B$103:$B711, "Contingent Items", $C$103:$C$711, "USD")</f>
        <v>0</v>
      </c>
      <c r="S96" s="622"/>
      <c r="AA96" s="620"/>
    </row>
    <row r="97" spans="1:27" s="618" customFormat="1" x14ac:dyDescent="0.2">
      <c r="A97" s="1023"/>
      <c r="B97" s="1023"/>
      <c r="C97" s="1023"/>
      <c r="D97" s="905"/>
      <c r="E97" s="905"/>
      <c r="F97" s="905"/>
      <c r="G97" s="905"/>
      <c r="H97" s="905"/>
      <c r="I97" s="905"/>
      <c r="J97" s="905"/>
      <c r="K97" s="905"/>
      <c r="L97" s="905"/>
      <c r="M97" s="905"/>
      <c r="N97" s="905"/>
      <c r="O97" s="905"/>
      <c r="P97" s="905"/>
      <c r="Q97" s="905"/>
      <c r="S97" s="619"/>
      <c r="AA97" s="620"/>
    </row>
    <row r="98" spans="1:27" s="621" customFormat="1" x14ac:dyDescent="0.2">
      <c r="A98" s="236" t="s">
        <v>1198</v>
      </c>
      <c r="B98" s="1023"/>
      <c r="C98" s="240"/>
      <c r="D98" s="815">
        <f>SUM(D99:D101)</f>
        <v>0</v>
      </c>
      <c r="E98" s="815">
        <f>SUM(E99:E101)</f>
        <v>0</v>
      </c>
      <c r="F98" s="815">
        <f t="shared" ref="F98" si="192">SUM(F99:F101)</f>
        <v>0</v>
      </c>
      <c r="G98" s="815">
        <f t="shared" ref="G98" si="193">SUM(G99:G101)</f>
        <v>0</v>
      </c>
      <c r="H98" s="815">
        <f t="shared" ref="H98" si="194">SUM(H99:H101)</f>
        <v>0</v>
      </c>
      <c r="I98" s="815">
        <f t="shared" ref="I98" si="195">SUM(I99:I101)</f>
        <v>0</v>
      </c>
      <c r="J98" s="815">
        <f t="shared" ref="J98" si="196">SUM(J99:J101)</f>
        <v>0</v>
      </c>
      <c r="K98" s="815">
        <f t="shared" ref="K98" si="197">SUM(K99:K101)</f>
        <v>0</v>
      </c>
      <c r="L98" s="815">
        <f t="shared" ref="L98" si="198">SUM(L99:L101)</f>
        <v>0</v>
      </c>
      <c r="M98" s="815">
        <f t="shared" ref="M98" si="199">SUM(M99:M101)</f>
        <v>0</v>
      </c>
      <c r="N98" s="815">
        <f t="shared" ref="N98" si="200">SUM(N99:N101)</f>
        <v>0</v>
      </c>
      <c r="O98" s="815">
        <f t="shared" ref="O98" si="201">SUM(O99:O101)</f>
        <v>0</v>
      </c>
      <c r="P98" s="815">
        <f t="shared" ref="P98" si="202">SUM(P99:P101)</f>
        <v>0</v>
      </c>
      <c r="Q98" s="815">
        <f>SUM(Q99:Q101)</f>
        <v>0</v>
      </c>
      <c r="S98" s="622"/>
      <c r="AA98" s="620"/>
    </row>
    <row r="99" spans="1:27" s="621" customFormat="1" x14ac:dyDescent="0.2">
      <c r="A99" s="243" t="s">
        <v>1159</v>
      </c>
      <c r="B99" s="1023"/>
      <c r="C99" s="240"/>
      <c r="D99" s="799"/>
      <c r="E99" s="799"/>
      <c r="F99" s="799"/>
      <c r="G99" s="799"/>
      <c r="H99" s="799"/>
      <c r="I99" s="799"/>
      <c r="J99" s="799"/>
      <c r="K99" s="799"/>
      <c r="L99" s="799"/>
      <c r="M99" s="799"/>
      <c r="N99" s="799"/>
      <c r="O99" s="799"/>
      <c r="P99" s="799"/>
      <c r="Q99" s="815">
        <f t="shared" ref="Q99" si="203">SUM(D99:P99)</f>
        <v>0</v>
      </c>
      <c r="S99" s="622"/>
      <c r="AA99" s="620"/>
    </row>
    <row r="100" spans="1:27" s="621" customFormat="1" x14ac:dyDescent="0.2">
      <c r="A100" s="243" t="s">
        <v>1160</v>
      </c>
      <c r="B100" s="1023"/>
      <c r="C100" s="240"/>
      <c r="D100" s="906"/>
      <c r="E100" s="799"/>
      <c r="F100" s="799"/>
      <c r="G100" s="799"/>
      <c r="H100" s="799"/>
      <c r="I100" s="799"/>
      <c r="J100" s="799"/>
      <c r="K100" s="799"/>
      <c r="L100" s="799"/>
      <c r="M100" s="799"/>
      <c r="N100" s="799"/>
      <c r="O100" s="799"/>
      <c r="P100" s="799"/>
      <c r="Q100" s="815">
        <f>SUM(D100:P100)</f>
        <v>0</v>
      </c>
      <c r="S100" s="622"/>
      <c r="AA100" s="620"/>
    </row>
    <row r="101" spans="1:27" s="621" customFormat="1" x14ac:dyDescent="0.2">
      <c r="A101" s="238" t="s">
        <v>1161</v>
      </c>
      <c r="B101" s="1023"/>
      <c r="C101" s="240"/>
      <c r="D101" s="815">
        <f>SUMIFS(D103:D711, $B$103:$B711, "Commitments", $C$103:$C$711, "USD")</f>
        <v>0</v>
      </c>
      <c r="E101" s="815">
        <f>SUMIFS(E103:E711, $B$103:$B711, "Commitments", $C$103:$C$711, "USD")</f>
        <v>0</v>
      </c>
      <c r="F101" s="815">
        <f>SUMIFS(F103:F711, $B$103:$B711, "Commitments", $C$103:$C$711, "USD")</f>
        <v>0</v>
      </c>
      <c r="G101" s="815">
        <f>SUMIFS(G103:G711, $B$103:$B711, "Commitments", $C$103:$C$711, "USD")</f>
        <v>0</v>
      </c>
      <c r="H101" s="815">
        <f>SUMIFS(H103:H711, $B$103:$B711, "Commitments", $C$103:$C$711, "USD")</f>
        <v>0</v>
      </c>
      <c r="I101" s="815">
        <f>SUMIFS(I103:I711, $B$103:$B711, "Commitments", $C$103:$C$711, "USD")</f>
        <v>0</v>
      </c>
      <c r="J101" s="815">
        <f>SUMIFS(J103:J711, $B$103:$B711, "CoCommitments", $C$103:$C$711, "USD")</f>
        <v>0</v>
      </c>
      <c r="K101" s="815">
        <f>SUMIFS(K103:K711, $B$103:$B711, "Commitments", $C$103:$C$711, "USD")</f>
        <v>0</v>
      </c>
      <c r="L101" s="815">
        <f>SUMIFS(L103:L711, $B$103:$B711, "Commitments", $C$103:$C$711, "USD")</f>
        <v>0</v>
      </c>
      <c r="M101" s="815">
        <f>SUMIFS(M103:M711, $B$103:$B711, "Commitments", $C$103:$C$711, "USD")</f>
        <v>0</v>
      </c>
      <c r="N101" s="815">
        <f>SUMIFS(N103:N711, $B$103:$B711, "Commitments", $C$103:$C$711, "USD")</f>
        <v>0</v>
      </c>
      <c r="O101" s="815">
        <f>SUMIFS(O103:O711, $B$103:$B711, "Commitments", $C$103:$C$711, "USD")</f>
        <v>0</v>
      </c>
      <c r="P101" s="815">
        <f>SUMIFS(P103:P711, $B$103:$B711, "Commitments", $C$103:$C$711, "USD")</f>
        <v>0</v>
      </c>
      <c r="Q101" s="815">
        <f>SUMIFS(Q103:Q711, $B$103:$B711, "Commitments", $C$103:$C$711, "USD")</f>
        <v>0</v>
      </c>
      <c r="S101" s="622"/>
      <c r="AA101" s="620"/>
    </row>
    <row r="102" spans="1:27" s="618" customFormat="1" ht="93.75" customHeight="1" x14ac:dyDescent="0.2">
      <c r="A102" s="327" t="s">
        <v>1151</v>
      </c>
      <c r="B102" s="1013" t="s">
        <v>1157</v>
      </c>
      <c r="C102" s="327" t="s">
        <v>879</v>
      </c>
      <c r="D102" s="327" t="s">
        <v>1181</v>
      </c>
      <c r="E102" s="327" t="s">
        <v>1182</v>
      </c>
      <c r="F102" s="327" t="s">
        <v>1183</v>
      </c>
      <c r="G102" s="327" t="s">
        <v>1184</v>
      </c>
      <c r="H102" s="327" t="s">
        <v>1185</v>
      </c>
      <c r="I102" s="327" t="s">
        <v>1186</v>
      </c>
      <c r="J102" s="327" t="s">
        <v>1187</v>
      </c>
      <c r="K102" s="327" t="s">
        <v>1188</v>
      </c>
      <c r="L102" s="327" t="s">
        <v>1189</v>
      </c>
      <c r="M102" s="327" t="s">
        <v>1190</v>
      </c>
      <c r="N102" s="327" t="s">
        <v>1191</v>
      </c>
      <c r="O102" s="327" t="s">
        <v>1192</v>
      </c>
      <c r="P102" s="327" t="s">
        <v>332</v>
      </c>
      <c r="Q102" s="327" t="s">
        <v>868</v>
      </c>
      <c r="S102" s="619"/>
      <c r="AA102" s="620"/>
    </row>
    <row r="103" spans="1:27" s="618" customFormat="1" ht="12.75" customHeight="1" x14ac:dyDescent="0.2">
      <c r="A103" s="782"/>
      <c r="B103" s="342"/>
      <c r="C103" s="783"/>
      <c r="D103" s="842"/>
      <c r="E103" s="842"/>
      <c r="F103" s="842"/>
      <c r="G103" s="842"/>
      <c r="H103" s="842"/>
      <c r="I103" s="842"/>
      <c r="J103" s="842"/>
      <c r="K103" s="842"/>
      <c r="L103" s="842"/>
      <c r="M103" s="842"/>
      <c r="N103" s="842"/>
      <c r="O103" s="842"/>
      <c r="P103" s="842"/>
      <c r="Q103" s="798">
        <f>SUM(D103:P103)</f>
        <v>0</v>
      </c>
      <c r="S103" s="619"/>
      <c r="AA103" s="620"/>
    </row>
    <row r="104" spans="1:27" s="618" customFormat="1" ht="12.75" customHeight="1" x14ac:dyDescent="0.2">
      <c r="A104" s="782"/>
      <c r="B104" s="342"/>
      <c r="C104" s="783"/>
      <c r="D104" s="842"/>
      <c r="E104" s="842"/>
      <c r="F104" s="842"/>
      <c r="G104" s="842"/>
      <c r="H104" s="842"/>
      <c r="I104" s="842"/>
      <c r="J104" s="842"/>
      <c r="K104" s="842"/>
      <c r="L104" s="842"/>
      <c r="M104" s="842"/>
      <c r="N104" s="842"/>
      <c r="O104" s="842"/>
      <c r="P104" s="842"/>
      <c r="Q104" s="798">
        <f t="shared" ref="Q104:Q112" si="204">SUM(D104:P104)</f>
        <v>0</v>
      </c>
      <c r="S104" s="619"/>
      <c r="AA104" s="620"/>
    </row>
    <row r="105" spans="1:27" s="618" customFormat="1" ht="12.75" customHeight="1" x14ac:dyDescent="0.2">
      <c r="A105" s="782"/>
      <c r="B105" s="342"/>
      <c r="C105" s="783"/>
      <c r="D105" s="842"/>
      <c r="E105" s="842"/>
      <c r="F105" s="842"/>
      <c r="G105" s="842"/>
      <c r="H105" s="842"/>
      <c r="I105" s="842"/>
      <c r="J105" s="842"/>
      <c r="K105" s="842"/>
      <c r="L105" s="842"/>
      <c r="M105" s="842"/>
      <c r="N105" s="842"/>
      <c r="O105" s="842"/>
      <c r="P105" s="842"/>
      <c r="Q105" s="798">
        <f t="shared" si="204"/>
        <v>0</v>
      </c>
      <c r="S105" s="619"/>
      <c r="AA105" s="620"/>
    </row>
    <row r="106" spans="1:27" s="618" customFormat="1" ht="12.75" customHeight="1" x14ac:dyDescent="0.2">
      <c r="A106" s="782"/>
      <c r="B106" s="342"/>
      <c r="C106" s="783"/>
      <c r="D106" s="842"/>
      <c r="E106" s="842"/>
      <c r="F106" s="842"/>
      <c r="G106" s="842"/>
      <c r="H106" s="842"/>
      <c r="I106" s="842"/>
      <c r="J106" s="842"/>
      <c r="K106" s="842"/>
      <c r="L106" s="842"/>
      <c r="M106" s="842"/>
      <c r="N106" s="842"/>
      <c r="O106" s="842"/>
      <c r="P106" s="842"/>
      <c r="Q106" s="798">
        <f t="shared" si="204"/>
        <v>0</v>
      </c>
      <c r="S106" s="619"/>
      <c r="AA106" s="620"/>
    </row>
    <row r="107" spans="1:27" s="618" customFormat="1" ht="12.75" customHeight="1" x14ac:dyDescent="0.2">
      <c r="A107" s="782"/>
      <c r="B107" s="342"/>
      <c r="C107" s="783"/>
      <c r="D107" s="842"/>
      <c r="E107" s="842"/>
      <c r="F107" s="842"/>
      <c r="G107" s="842"/>
      <c r="H107" s="842"/>
      <c r="I107" s="842"/>
      <c r="J107" s="842"/>
      <c r="K107" s="842"/>
      <c r="L107" s="842"/>
      <c r="M107" s="842"/>
      <c r="N107" s="842"/>
      <c r="O107" s="842"/>
      <c r="P107" s="842"/>
      <c r="Q107" s="798">
        <f t="shared" si="204"/>
        <v>0</v>
      </c>
      <c r="S107" s="619"/>
      <c r="AA107" s="620"/>
    </row>
    <row r="108" spans="1:27" s="618" customFormat="1" ht="12.75" customHeight="1" x14ac:dyDescent="0.2">
      <c r="A108" s="782"/>
      <c r="B108" s="342"/>
      <c r="C108" s="783"/>
      <c r="D108" s="842"/>
      <c r="E108" s="842"/>
      <c r="F108" s="842"/>
      <c r="G108" s="842"/>
      <c r="H108" s="842"/>
      <c r="I108" s="842"/>
      <c r="J108" s="842"/>
      <c r="K108" s="842"/>
      <c r="L108" s="842"/>
      <c r="M108" s="842"/>
      <c r="N108" s="842"/>
      <c r="O108" s="842"/>
      <c r="P108" s="842"/>
      <c r="Q108" s="798">
        <f t="shared" si="204"/>
        <v>0</v>
      </c>
      <c r="S108" s="619"/>
      <c r="AA108" s="620"/>
    </row>
    <row r="109" spans="1:27" s="618" customFormat="1" ht="12.75" customHeight="1" x14ac:dyDescent="0.2">
      <c r="A109" s="782"/>
      <c r="B109" s="342"/>
      <c r="C109" s="783"/>
      <c r="D109" s="842"/>
      <c r="E109" s="842"/>
      <c r="F109" s="842"/>
      <c r="G109" s="842"/>
      <c r="H109" s="842"/>
      <c r="I109" s="842"/>
      <c r="J109" s="842"/>
      <c r="K109" s="842"/>
      <c r="L109" s="842"/>
      <c r="M109" s="842"/>
      <c r="N109" s="842"/>
      <c r="O109" s="842"/>
      <c r="P109" s="842"/>
      <c r="Q109" s="798">
        <f t="shared" si="204"/>
        <v>0</v>
      </c>
      <c r="S109" s="619"/>
      <c r="AA109" s="620"/>
    </row>
    <row r="110" spans="1:27" s="618" customFormat="1" ht="12.75" customHeight="1" x14ac:dyDescent="0.2">
      <c r="A110" s="782"/>
      <c r="B110" s="342"/>
      <c r="C110" s="783"/>
      <c r="D110" s="842"/>
      <c r="E110" s="842"/>
      <c r="F110" s="842"/>
      <c r="G110" s="842"/>
      <c r="H110" s="842"/>
      <c r="I110" s="842"/>
      <c r="J110" s="842"/>
      <c r="K110" s="842"/>
      <c r="L110" s="842"/>
      <c r="M110" s="842"/>
      <c r="N110" s="842"/>
      <c r="O110" s="842"/>
      <c r="P110" s="842"/>
      <c r="Q110" s="798">
        <f t="shared" si="204"/>
        <v>0</v>
      </c>
      <c r="S110" s="619"/>
      <c r="AA110" s="620"/>
    </row>
    <row r="111" spans="1:27" s="618" customFormat="1" ht="12.75" customHeight="1" x14ac:dyDescent="0.2">
      <c r="A111" s="782"/>
      <c r="B111" s="342"/>
      <c r="C111" s="783"/>
      <c r="D111" s="842"/>
      <c r="E111" s="842"/>
      <c r="F111" s="842"/>
      <c r="G111" s="842"/>
      <c r="H111" s="842"/>
      <c r="I111" s="842"/>
      <c r="J111" s="842"/>
      <c r="K111" s="842"/>
      <c r="L111" s="842"/>
      <c r="M111" s="842"/>
      <c r="N111" s="842"/>
      <c r="O111" s="842"/>
      <c r="P111" s="842"/>
      <c r="Q111" s="798">
        <f t="shared" si="204"/>
        <v>0</v>
      </c>
      <c r="S111" s="619"/>
      <c r="AA111" s="620"/>
    </row>
    <row r="112" spans="1:27" s="618" customFormat="1" ht="12.75" customHeight="1" x14ac:dyDescent="0.2">
      <c r="A112" s="782"/>
      <c r="B112" s="342"/>
      <c r="C112" s="783"/>
      <c r="D112" s="842"/>
      <c r="E112" s="842"/>
      <c r="F112" s="842"/>
      <c r="G112" s="842"/>
      <c r="H112" s="842"/>
      <c r="I112" s="842"/>
      <c r="J112" s="842"/>
      <c r="K112" s="842"/>
      <c r="L112" s="842"/>
      <c r="M112" s="842"/>
      <c r="N112" s="842"/>
      <c r="O112" s="842"/>
      <c r="P112" s="842"/>
      <c r="Q112" s="798">
        <f t="shared" si="204"/>
        <v>0</v>
      </c>
      <c r="S112" s="619"/>
      <c r="AA112" s="620"/>
    </row>
  </sheetData>
  <mergeCells count="5">
    <mergeCell ref="A4:A5"/>
    <mergeCell ref="D4:Q4"/>
    <mergeCell ref="A36:Q37"/>
    <mergeCell ref="A69:Q70"/>
    <mergeCell ref="A1:B1"/>
  </mergeCells>
  <pageMargins left="0.7" right="0.7" top="0.75" bottom="0.75" header="0.3" footer="0.3"/>
  <pageSetup paperSize="9" scale="13" orientation="portrait" r:id="rId1"/>
  <rowBreaks count="3" manualBreakCount="3">
    <brk id="36" max="16383" man="1"/>
    <brk id="69" max="16383" man="1"/>
    <brk id="101"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2200-000000000000}">
          <x14:formula1>
            <xm:f>'Drop-Down'!$L$2:$L$7</xm:f>
          </x14:formula1>
          <xm:sqref>B103:B112</xm:sqref>
        </x14:dataValidation>
        <x14:dataValidation type="list" allowBlank="1" showInputMessage="1" showErrorMessage="1" xr:uid="{00000000-0002-0000-2200-000001000000}">
          <x14:formula1>
            <xm:f>'Drop-Down'!$J$2:$J$251</xm:f>
          </x14:formula1>
          <xm:sqref>A103:A112</xm:sqref>
        </x14:dataValidation>
        <x14:dataValidation type="list" allowBlank="1" showInputMessage="1" showErrorMessage="1" xr:uid="{00000000-0002-0000-2200-000002000000}">
          <x14:formula1>
            <xm:f>'Drop-Down'!$K$2:$K$4</xm:f>
          </x14:formula1>
          <xm:sqref>C103:C112</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D56"/>
  <sheetViews>
    <sheetView view="pageBreakPreview" topLeftCell="A11" zoomScaleNormal="100" zoomScaleSheetLayoutView="100" workbookViewId="0">
      <selection activeCell="T401" sqref="D401:T401"/>
    </sheetView>
  </sheetViews>
  <sheetFormatPr defaultColWidth="9.140625" defaultRowHeight="12.75" x14ac:dyDescent="0.2"/>
  <cols>
    <col min="1" max="1" width="3.42578125" style="485" customWidth="1"/>
    <col min="2" max="2" width="101.7109375" style="485" bestFit="1" customWidth="1"/>
    <col min="3" max="3" width="20.7109375" style="485" customWidth="1"/>
    <col min="4" max="4" width="32" style="485" bestFit="1" customWidth="1"/>
    <col min="5" max="5" width="9.5703125" style="485" customWidth="1"/>
    <col min="6" max="11" width="9.140625" style="485"/>
    <col min="12" max="12" width="6.42578125" style="485" customWidth="1"/>
    <col min="13" max="14" width="9.140625" style="485" customWidth="1"/>
    <col min="15" max="16384" width="9.140625" style="485"/>
  </cols>
  <sheetData>
    <row r="1" spans="1:4" ht="13.5" thickBot="1" x14ac:dyDescent="0.25">
      <c r="A1" s="234" t="s">
        <v>1199</v>
      </c>
      <c r="B1" s="234"/>
      <c r="C1" s="234"/>
      <c r="D1" s="234" t="s">
        <v>741</v>
      </c>
    </row>
    <row r="2" spans="1:4" ht="13.5" thickTop="1" x14ac:dyDescent="0.2">
      <c r="A2" s="333" t="s">
        <v>1200</v>
      </c>
      <c r="B2" s="372"/>
      <c r="C2" s="193" t="s">
        <v>1201</v>
      </c>
      <c r="D2" s="602" t="s">
        <v>1202</v>
      </c>
    </row>
    <row r="3" spans="1:4" x14ac:dyDescent="0.2">
      <c r="A3" s="333" t="s">
        <v>109</v>
      </c>
      <c r="B3" s="333" t="s">
        <v>257</v>
      </c>
      <c r="C3" s="193"/>
      <c r="D3" s="193"/>
    </row>
    <row r="4" spans="1:4" hidden="1" x14ac:dyDescent="0.2">
      <c r="A4" s="333"/>
      <c r="B4" s="333"/>
      <c r="C4" s="193"/>
      <c r="D4" s="193"/>
    </row>
    <row r="5" spans="1:4" hidden="1" x14ac:dyDescent="0.2">
      <c r="A5" s="333"/>
      <c r="B5" s="333"/>
      <c r="C5" s="193"/>
      <c r="D5" s="193"/>
    </row>
    <row r="6" spans="1:4" hidden="1" x14ac:dyDescent="0.2">
      <c r="A6" s="333"/>
      <c r="B6" s="333"/>
      <c r="C6" s="193"/>
      <c r="D6" s="193"/>
    </row>
    <row r="7" spans="1:4" hidden="1" x14ac:dyDescent="0.2">
      <c r="A7" s="333"/>
      <c r="B7" s="333"/>
      <c r="C7" s="193"/>
      <c r="D7" s="193"/>
    </row>
    <row r="8" spans="1:4" x14ac:dyDescent="0.2">
      <c r="A8" s="193"/>
      <c r="B8" s="486" t="s">
        <v>1203</v>
      </c>
      <c r="C8" s="815">
        <f>SUM(C9:C11)</f>
        <v>0</v>
      </c>
      <c r="D8" s="815">
        <f>SUM(D9:D11)</f>
        <v>0</v>
      </c>
    </row>
    <row r="9" spans="1:4" x14ac:dyDescent="0.2">
      <c r="A9" s="193"/>
      <c r="B9" s="486" t="s">
        <v>1204</v>
      </c>
      <c r="C9" s="908"/>
      <c r="D9" s="908"/>
    </row>
    <row r="10" spans="1:4" x14ac:dyDescent="0.2">
      <c r="A10" s="193"/>
      <c r="B10" s="486" t="s">
        <v>1205</v>
      </c>
      <c r="C10" s="908"/>
      <c r="D10" s="908"/>
    </row>
    <row r="11" spans="1:4" x14ac:dyDescent="0.2">
      <c r="B11" s="486" t="s">
        <v>1206</v>
      </c>
      <c r="C11" s="908"/>
      <c r="D11" s="908"/>
    </row>
    <row r="12" spans="1:4" x14ac:dyDescent="0.2">
      <c r="A12" s="333" t="s">
        <v>1207</v>
      </c>
      <c r="B12" s="333" t="s">
        <v>1208</v>
      </c>
      <c r="C12" s="909"/>
      <c r="D12" s="908"/>
    </row>
    <row r="13" spans="1:4" x14ac:dyDescent="0.2">
      <c r="A13" s="333" t="s">
        <v>1209</v>
      </c>
      <c r="B13" s="333" t="s">
        <v>238</v>
      </c>
      <c r="C13" s="909"/>
      <c r="D13" s="909"/>
    </row>
    <row r="14" spans="1:4" x14ac:dyDescent="0.2">
      <c r="B14" s="486" t="s">
        <v>1210</v>
      </c>
      <c r="C14" s="909"/>
      <c r="D14" s="908"/>
    </row>
    <row r="15" spans="1:4" x14ac:dyDescent="0.2">
      <c r="B15" s="486" t="s">
        <v>1211</v>
      </c>
      <c r="C15" s="909"/>
      <c r="D15" s="908"/>
    </row>
    <row r="16" spans="1:4" x14ac:dyDescent="0.2">
      <c r="B16" s="486" t="s">
        <v>1212</v>
      </c>
      <c r="C16" s="909"/>
      <c r="D16" s="908"/>
    </row>
    <row r="17" spans="1:4" x14ac:dyDescent="0.2">
      <c r="A17" s="333" t="s">
        <v>1213</v>
      </c>
      <c r="B17" s="333" t="s">
        <v>37</v>
      </c>
      <c r="C17" s="909"/>
      <c r="D17" s="909"/>
    </row>
    <row r="18" spans="1:4" x14ac:dyDescent="0.2">
      <c r="A18" s="487"/>
      <c r="B18" s="486" t="s">
        <v>1214</v>
      </c>
      <c r="C18" s="909"/>
      <c r="D18" s="910"/>
    </row>
    <row r="19" spans="1:4" x14ac:dyDescent="0.2">
      <c r="A19" s="487"/>
      <c r="B19" s="486" t="s">
        <v>1215</v>
      </c>
      <c r="C19" s="909"/>
      <c r="D19" s="910"/>
    </row>
    <row r="20" spans="1:4" x14ac:dyDescent="0.2">
      <c r="A20" s="487"/>
      <c r="B20" s="486" t="s">
        <v>1216</v>
      </c>
      <c r="C20" s="909"/>
      <c r="D20" s="910"/>
    </row>
    <row r="21" spans="1:4" x14ac:dyDescent="0.2">
      <c r="B21" s="486" t="s">
        <v>1217</v>
      </c>
      <c r="C21" s="909"/>
      <c r="D21" s="910"/>
    </row>
    <row r="22" spans="1:4" x14ac:dyDescent="0.2">
      <c r="A22" s="333" t="s">
        <v>1218</v>
      </c>
      <c r="B22" s="333" t="s">
        <v>1219</v>
      </c>
      <c r="C22" s="909"/>
      <c r="D22" s="909"/>
    </row>
    <row r="23" spans="1:4" x14ac:dyDescent="0.2">
      <c r="B23" s="486" t="s">
        <v>1220</v>
      </c>
      <c r="C23" s="909"/>
      <c r="D23" s="910"/>
    </row>
    <row r="24" spans="1:4" x14ac:dyDescent="0.2">
      <c r="B24" s="486" t="s">
        <v>1221</v>
      </c>
      <c r="C24" s="909"/>
      <c r="D24" s="910"/>
    </row>
    <row r="25" spans="1:4" x14ac:dyDescent="0.2">
      <c r="A25" s="333" t="s">
        <v>671</v>
      </c>
      <c r="B25" s="333" t="s">
        <v>1222</v>
      </c>
      <c r="C25" s="193"/>
      <c r="D25" s="193"/>
    </row>
    <row r="26" spans="1:4" x14ac:dyDescent="0.2">
      <c r="A26" s="333" t="s">
        <v>197</v>
      </c>
      <c r="B26" s="333" t="s">
        <v>1151</v>
      </c>
      <c r="C26" s="333" t="s">
        <v>879</v>
      </c>
      <c r="D26" s="333" t="s">
        <v>1223</v>
      </c>
    </row>
    <row r="27" spans="1:4" x14ac:dyDescent="0.2">
      <c r="A27" s="659">
        <v>1</v>
      </c>
      <c r="B27" s="784"/>
      <c r="C27" s="761"/>
      <c r="D27" s="911"/>
    </row>
    <row r="28" spans="1:4" x14ac:dyDescent="0.2">
      <c r="A28" s="659">
        <v>2</v>
      </c>
      <c r="B28" s="784"/>
      <c r="C28" s="761"/>
      <c r="D28" s="911"/>
    </row>
    <row r="29" spans="1:4" x14ac:dyDescent="0.2">
      <c r="A29" s="659">
        <v>3</v>
      </c>
      <c r="B29" s="784"/>
      <c r="C29" s="761"/>
      <c r="D29" s="910"/>
    </row>
    <row r="30" spans="1:4" x14ac:dyDescent="0.2">
      <c r="A30" s="659">
        <v>4</v>
      </c>
      <c r="B30" s="784"/>
      <c r="C30" s="761"/>
      <c r="D30" s="910"/>
    </row>
    <row r="31" spans="1:4" x14ac:dyDescent="0.2">
      <c r="A31" s="659">
        <v>5</v>
      </c>
      <c r="B31" s="784"/>
      <c r="C31" s="761"/>
      <c r="D31" s="910"/>
    </row>
    <row r="32" spans="1:4" x14ac:dyDescent="0.2">
      <c r="A32" s="659">
        <v>6</v>
      </c>
      <c r="B32" s="784"/>
      <c r="C32" s="761"/>
      <c r="D32" s="910"/>
    </row>
    <row r="33" spans="1:4" x14ac:dyDescent="0.2">
      <c r="A33" s="659">
        <v>7</v>
      </c>
      <c r="B33" s="784"/>
      <c r="C33" s="761"/>
      <c r="D33" s="910"/>
    </row>
    <row r="34" spans="1:4" x14ac:dyDescent="0.2">
      <c r="A34" s="659">
        <v>8</v>
      </c>
      <c r="B34" s="784"/>
      <c r="C34" s="761"/>
      <c r="D34" s="910"/>
    </row>
    <row r="35" spans="1:4" x14ac:dyDescent="0.2">
      <c r="A35" s="659">
        <v>9</v>
      </c>
      <c r="B35" s="784"/>
      <c r="C35" s="761"/>
      <c r="D35" s="910"/>
    </row>
    <row r="36" spans="1:4" x14ac:dyDescent="0.2">
      <c r="A36" s="659">
        <v>10</v>
      </c>
      <c r="B36" s="784"/>
      <c r="C36" s="761"/>
      <c r="D36" s="910"/>
    </row>
    <row r="37" spans="1:4" x14ac:dyDescent="0.2">
      <c r="A37" s="659">
        <v>11</v>
      </c>
      <c r="B37" s="784"/>
      <c r="C37" s="761"/>
      <c r="D37" s="910"/>
    </row>
    <row r="38" spans="1:4" x14ac:dyDescent="0.2">
      <c r="A38" s="659">
        <v>12</v>
      </c>
      <c r="B38" s="784"/>
      <c r="C38" s="761"/>
      <c r="D38" s="910"/>
    </row>
    <row r="39" spans="1:4" x14ac:dyDescent="0.2">
      <c r="A39" s="659">
        <v>13</v>
      </c>
      <c r="B39" s="784"/>
      <c r="C39" s="761"/>
      <c r="D39" s="910"/>
    </row>
    <row r="40" spans="1:4" x14ac:dyDescent="0.2">
      <c r="A40" s="333" t="s">
        <v>1224</v>
      </c>
      <c r="B40" s="333" t="s">
        <v>1225</v>
      </c>
      <c r="C40" s="193"/>
      <c r="D40" s="193"/>
    </row>
    <row r="41" spans="1:4" x14ac:dyDescent="0.2">
      <c r="A41" s="333" t="s">
        <v>197</v>
      </c>
      <c r="B41" s="333" t="s">
        <v>1151</v>
      </c>
      <c r="C41" s="333" t="s">
        <v>879</v>
      </c>
      <c r="D41" s="333" t="s">
        <v>880</v>
      </c>
    </row>
    <row r="42" spans="1:4" x14ac:dyDescent="0.2">
      <c r="A42" s="488">
        <v>1</v>
      </c>
      <c r="B42" s="784"/>
      <c r="C42" s="762"/>
      <c r="D42" s="912"/>
    </row>
    <row r="43" spans="1:4" x14ac:dyDescent="0.2">
      <c r="A43" s="488">
        <v>2</v>
      </c>
      <c r="B43" s="784"/>
      <c r="C43" s="762"/>
      <c r="D43" s="912"/>
    </row>
    <row r="44" spans="1:4" x14ac:dyDescent="0.2">
      <c r="A44" s="488">
        <v>3</v>
      </c>
      <c r="B44" s="784"/>
      <c r="C44" s="762"/>
      <c r="D44" s="912"/>
    </row>
    <row r="45" spans="1:4" x14ac:dyDescent="0.2">
      <c r="A45" s="488">
        <v>4</v>
      </c>
      <c r="B45" s="784"/>
      <c r="C45" s="762"/>
      <c r="D45" s="912"/>
    </row>
    <row r="46" spans="1:4" x14ac:dyDescent="0.2">
      <c r="A46" s="488">
        <v>5</v>
      </c>
      <c r="B46" s="784"/>
      <c r="C46" s="762"/>
      <c r="D46" s="912"/>
    </row>
    <row r="47" spans="1:4" x14ac:dyDescent="0.2">
      <c r="A47" s="488">
        <v>6</v>
      </c>
      <c r="B47" s="784"/>
      <c r="C47" s="762"/>
      <c r="D47" s="912"/>
    </row>
    <row r="48" spans="1:4" x14ac:dyDescent="0.2">
      <c r="A48" s="488">
        <v>7</v>
      </c>
      <c r="B48" s="784"/>
      <c r="C48" s="762"/>
      <c r="D48" s="912"/>
    </row>
    <row r="49" spans="1:4" x14ac:dyDescent="0.2">
      <c r="A49" s="488">
        <v>8</v>
      </c>
      <c r="B49" s="784"/>
      <c r="C49" s="762"/>
      <c r="D49" s="912"/>
    </row>
    <row r="50" spans="1:4" x14ac:dyDescent="0.2">
      <c r="A50" s="488">
        <v>9</v>
      </c>
      <c r="B50" s="784"/>
      <c r="C50" s="762"/>
      <c r="D50" s="912"/>
    </row>
    <row r="51" spans="1:4" x14ac:dyDescent="0.2">
      <c r="A51" s="488">
        <v>10</v>
      </c>
      <c r="B51" s="784"/>
      <c r="C51" s="762"/>
      <c r="D51" s="912"/>
    </row>
    <row r="52" spans="1:4" x14ac:dyDescent="0.2">
      <c r="A52" s="488">
        <v>11</v>
      </c>
      <c r="B52" s="784"/>
      <c r="C52" s="762"/>
      <c r="D52" s="912"/>
    </row>
    <row r="53" spans="1:4" x14ac:dyDescent="0.2">
      <c r="A53" s="488">
        <v>12</v>
      </c>
      <c r="B53" s="784"/>
      <c r="C53" s="762"/>
      <c r="D53" s="912"/>
    </row>
    <row r="54" spans="1:4" x14ac:dyDescent="0.2">
      <c r="A54" s="488">
        <v>13</v>
      </c>
      <c r="B54" s="784"/>
      <c r="C54" s="762"/>
      <c r="D54" s="912"/>
    </row>
    <row r="55" spans="1:4" x14ac:dyDescent="0.2">
      <c r="A55" s="488">
        <v>14</v>
      </c>
      <c r="B55" s="784"/>
      <c r="C55" s="762"/>
      <c r="D55" s="912"/>
    </row>
    <row r="56" spans="1:4" x14ac:dyDescent="0.2">
      <c r="B56" s="907"/>
    </row>
  </sheetData>
  <dataConsolidate/>
  <pageMargins left="0.7" right="0.7" top="0.75" bottom="0.75" header="0.3" footer="0.3"/>
  <pageSetup paperSize="9" scale="53"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2300-000000000000}">
          <x14:formula1>
            <xm:f>'Drop-Down'!$K$2:$K$8</xm:f>
          </x14:formula1>
          <xm:sqref>C42:C55</xm:sqref>
        </x14:dataValidation>
        <x14:dataValidation type="list" allowBlank="1" showInputMessage="1" showErrorMessage="1" xr:uid="{00000000-0002-0000-2300-000001000000}">
          <x14:formula1>
            <xm:f>'Drop-Down'!$M$2:$M$3</xm:f>
          </x14:formula1>
          <xm:sqref>B27:B39 B42:B55</xm:sqref>
        </x14:dataValidation>
        <x14:dataValidation type="list" allowBlank="1" showInputMessage="1" showErrorMessage="1" xr:uid="{00000000-0002-0000-2300-000002000000}">
          <x14:formula1>
            <xm:f>'Drop-Down'!$C$2:$C$3</xm:f>
          </x14:formula1>
          <xm:sqref>C27:C39</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16"/>
  <dimension ref="A1:Y37"/>
  <sheetViews>
    <sheetView view="pageBreakPreview" zoomScale="80" zoomScaleNormal="85" zoomScaleSheetLayoutView="80" workbookViewId="0">
      <selection activeCell="T401" sqref="D401:T401"/>
    </sheetView>
  </sheetViews>
  <sheetFormatPr defaultColWidth="9.140625" defaultRowHeight="11.25" x14ac:dyDescent="0.2"/>
  <cols>
    <col min="1" max="1" width="51.140625" style="244" customWidth="1"/>
    <col min="2" max="2" width="13.28515625" style="244" customWidth="1"/>
    <col min="3" max="3" width="11" style="244" customWidth="1"/>
    <col min="4" max="4" width="16.140625" style="244" customWidth="1"/>
    <col min="5" max="5" width="12.28515625" style="244" customWidth="1"/>
    <col min="6" max="6" width="14.5703125" style="244" customWidth="1"/>
    <col min="7" max="7" width="14.28515625" style="244" customWidth="1"/>
    <col min="8" max="8" width="16.5703125" style="244" customWidth="1"/>
    <col min="9" max="9" width="16.85546875" style="244" customWidth="1"/>
    <col min="10" max="11" width="12.28515625" style="244" customWidth="1"/>
    <col min="12" max="12" width="15.140625" style="244" customWidth="1"/>
    <col min="13" max="13" width="15.7109375" style="244" customWidth="1"/>
    <col min="14" max="14" width="16.5703125" style="244" customWidth="1"/>
    <col min="15" max="15" width="16.28515625" style="244" customWidth="1"/>
    <col min="16" max="16" width="17.5703125" style="244" customWidth="1"/>
    <col min="17" max="17" width="17.42578125" style="244" customWidth="1"/>
    <col min="18" max="18" width="9.140625" style="244"/>
    <col min="19" max="19" width="9.140625" style="448"/>
    <col min="20" max="24" width="9.140625" style="244"/>
    <col min="25" max="25" width="11.28515625" style="244" customWidth="1"/>
    <col min="26" max="16384" width="9.140625" style="244"/>
  </cols>
  <sheetData>
    <row r="1" spans="1:25" x14ac:dyDescent="0.2">
      <c r="A1" s="232" t="s">
        <v>1226</v>
      </c>
      <c r="B1" s="232"/>
      <c r="C1" s="232"/>
      <c r="D1" s="232"/>
      <c r="E1" s="232"/>
      <c r="F1" s="232"/>
      <c r="G1" s="232"/>
      <c r="H1" s="232"/>
      <c r="I1" s="232"/>
      <c r="J1" s="232"/>
      <c r="K1" s="232"/>
      <c r="L1" s="232"/>
      <c r="M1" s="232"/>
      <c r="N1" s="232"/>
      <c r="O1" s="232"/>
      <c r="P1" s="232"/>
      <c r="Q1" s="232"/>
    </row>
    <row r="2" spans="1:25" x14ac:dyDescent="0.2">
      <c r="A2" s="232"/>
      <c r="B2" s="232"/>
      <c r="C2" s="232"/>
      <c r="D2" s="232"/>
      <c r="E2" s="232"/>
      <c r="F2" s="232"/>
      <c r="G2" s="232"/>
      <c r="H2" s="232"/>
      <c r="I2" s="232"/>
      <c r="J2" s="232"/>
      <c r="K2" s="232"/>
      <c r="L2" s="232"/>
      <c r="M2" s="232"/>
      <c r="N2" s="232"/>
      <c r="O2" s="232"/>
      <c r="P2" s="232"/>
      <c r="Q2" s="232"/>
    </row>
    <row r="3" spans="1:25" ht="12" thickBot="1" x14ac:dyDescent="0.25">
      <c r="A3" s="245" t="s">
        <v>1227</v>
      </c>
      <c r="B3" s="232"/>
      <c r="C3" s="232"/>
      <c r="D3" s="232"/>
      <c r="E3" s="232"/>
      <c r="F3" s="232"/>
      <c r="G3" s="232"/>
      <c r="H3" s="232"/>
      <c r="I3" s="232"/>
      <c r="J3" s="232"/>
      <c r="K3" s="232"/>
      <c r="L3" s="232"/>
      <c r="M3" s="232"/>
      <c r="N3" s="232"/>
      <c r="O3" s="232"/>
      <c r="P3" s="232"/>
      <c r="Q3" s="245" t="s">
        <v>741</v>
      </c>
    </row>
    <row r="4" spans="1:25" ht="22.5" customHeight="1" thickTop="1" x14ac:dyDescent="0.2">
      <c r="A4" s="232"/>
      <c r="B4" s="1260" t="s">
        <v>1228</v>
      </c>
      <c r="C4" s="1264" t="s">
        <v>789</v>
      </c>
      <c r="D4" s="1265"/>
      <c r="E4" s="1265"/>
      <c r="F4" s="1265"/>
      <c r="G4" s="1265"/>
      <c r="H4" s="1265"/>
      <c r="I4" s="1265"/>
      <c r="J4" s="1265"/>
      <c r="K4" s="1265" t="s">
        <v>1229</v>
      </c>
      <c r="L4" s="1266" t="s">
        <v>1230</v>
      </c>
      <c r="M4" s="1267"/>
      <c r="N4" s="1267"/>
      <c r="O4" s="1267"/>
      <c r="P4" s="1260" t="s">
        <v>1231</v>
      </c>
      <c r="Q4" s="1260" t="s">
        <v>1232</v>
      </c>
      <c r="W4" s="159"/>
      <c r="X4" s="200"/>
      <c r="Y4" s="200"/>
    </row>
    <row r="5" spans="1:25" ht="15" customHeight="1" x14ac:dyDescent="0.2">
      <c r="A5" s="247"/>
      <c r="B5" s="1261"/>
      <c r="C5" s="1242" t="s">
        <v>787</v>
      </c>
      <c r="D5" s="1262"/>
      <c r="E5" s="1262"/>
      <c r="F5" s="1262"/>
      <c r="G5" s="1262"/>
      <c r="H5" s="1262"/>
      <c r="I5" s="1263" t="s">
        <v>257</v>
      </c>
      <c r="J5" s="1263" t="s">
        <v>1080</v>
      </c>
      <c r="K5" s="1225"/>
      <c r="L5" s="1263" t="s">
        <v>868</v>
      </c>
      <c r="M5" s="1263" t="s">
        <v>1233</v>
      </c>
      <c r="N5" s="1268" t="s">
        <v>1234</v>
      </c>
      <c r="O5" s="1268"/>
      <c r="P5" s="1261"/>
      <c r="Q5" s="1261"/>
      <c r="W5" s="136"/>
      <c r="X5" s="136"/>
      <c r="Y5" s="248"/>
    </row>
    <row r="6" spans="1:25" ht="12" x14ac:dyDescent="0.2">
      <c r="A6" s="247"/>
      <c r="B6" s="1261"/>
      <c r="C6" s="1263" t="s">
        <v>868</v>
      </c>
      <c r="D6" s="1263" t="s">
        <v>1233</v>
      </c>
      <c r="E6" s="1263" t="s">
        <v>1235</v>
      </c>
      <c r="F6" s="1263" t="s">
        <v>1236</v>
      </c>
      <c r="G6" s="1219" t="s">
        <v>1237</v>
      </c>
      <c r="H6" s="1221"/>
      <c r="I6" s="1261"/>
      <c r="J6" s="1261"/>
      <c r="K6" s="1225"/>
      <c r="L6" s="1261"/>
      <c r="M6" s="1261"/>
      <c r="N6" s="1263" t="s">
        <v>868</v>
      </c>
      <c r="O6" s="1263" t="s">
        <v>1233</v>
      </c>
      <c r="P6" s="1261"/>
      <c r="Q6" s="1261"/>
      <c r="W6" s="136"/>
      <c r="X6" s="136"/>
      <c r="Y6" s="248"/>
    </row>
    <row r="7" spans="1:25" ht="49.5" customHeight="1" x14ac:dyDescent="0.2">
      <c r="A7" s="247"/>
      <c r="B7" s="1261"/>
      <c r="C7" s="1254"/>
      <c r="D7" s="1254"/>
      <c r="E7" s="1254"/>
      <c r="F7" s="1254"/>
      <c r="G7" s="1025" t="s">
        <v>1238</v>
      </c>
      <c r="H7" s="1025" t="s">
        <v>1239</v>
      </c>
      <c r="I7" s="1261"/>
      <c r="J7" s="1261"/>
      <c r="K7" s="1225"/>
      <c r="L7" s="1261"/>
      <c r="M7" s="1261"/>
      <c r="N7" s="1261"/>
      <c r="O7" s="1261"/>
      <c r="P7" s="1254"/>
      <c r="Q7" s="1254"/>
    </row>
    <row r="8" spans="1:25" ht="12" x14ac:dyDescent="0.2">
      <c r="A8" s="61" t="s">
        <v>1181</v>
      </c>
      <c r="B8" s="799"/>
      <c r="C8" s="910"/>
      <c r="D8" s="799"/>
      <c r="E8" s="799"/>
      <c r="F8" s="799"/>
      <c r="G8" s="799"/>
      <c r="H8" s="799"/>
      <c r="I8" s="799"/>
      <c r="J8" s="799"/>
      <c r="K8" s="799"/>
      <c r="L8" s="799"/>
      <c r="M8" s="799"/>
      <c r="N8" s="799"/>
      <c r="O8" s="799"/>
      <c r="P8" s="799"/>
      <c r="Q8" s="799"/>
    </row>
    <row r="9" spans="1:25" ht="12" x14ac:dyDescent="0.2">
      <c r="A9" s="61" t="s">
        <v>1182</v>
      </c>
      <c r="B9" s="799"/>
      <c r="C9" s="910"/>
      <c r="D9" s="799"/>
      <c r="E9" s="799"/>
      <c r="F9" s="799"/>
      <c r="G9" s="799"/>
      <c r="H9" s="799"/>
      <c r="I9" s="799"/>
      <c r="J9" s="799"/>
      <c r="K9" s="799"/>
      <c r="L9" s="799"/>
      <c r="M9" s="799"/>
      <c r="N9" s="799"/>
      <c r="O9" s="799"/>
      <c r="P9" s="799"/>
      <c r="Q9" s="799"/>
    </row>
    <row r="10" spans="1:25" ht="12" x14ac:dyDescent="0.2">
      <c r="A10" s="61" t="s">
        <v>1183</v>
      </c>
      <c r="B10" s="799"/>
      <c r="C10" s="910"/>
      <c r="D10" s="799"/>
      <c r="E10" s="799"/>
      <c r="F10" s="799"/>
      <c r="G10" s="799"/>
      <c r="H10" s="799"/>
      <c r="I10" s="799"/>
      <c r="J10" s="799"/>
      <c r="K10" s="799"/>
      <c r="L10" s="799"/>
      <c r="M10" s="799"/>
      <c r="N10" s="799"/>
      <c r="O10" s="799"/>
      <c r="P10" s="799"/>
      <c r="Q10" s="799"/>
    </row>
    <row r="11" spans="1:25" ht="12" x14ac:dyDescent="0.2">
      <c r="A11" s="61" t="s">
        <v>1184</v>
      </c>
      <c r="B11" s="799"/>
      <c r="C11" s="910"/>
      <c r="D11" s="799"/>
      <c r="E11" s="799"/>
      <c r="F11" s="799"/>
      <c r="G11" s="799"/>
      <c r="H11" s="799"/>
      <c r="I11" s="799"/>
      <c r="J11" s="799"/>
      <c r="K11" s="799"/>
      <c r="L11" s="799"/>
      <c r="M11" s="799"/>
      <c r="N11" s="799"/>
      <c r="O11" s="799"/>
      <c r="P11" s="799"/>
      <c r="Q11" s="799"/>
    </row>
    <row r="12" spans="1:25" ht="12" x14ac:dyDescent="0.2">
      <c r="A12" s="61" t="s">
        <v>1185</v>
      </c>
      <c r="B12" s="799"/>
      <c r="C12" s="910"/>
      <c r="D12" s="799"/>
      <c r="E12" s="799"/>
      <c r="F12" s="799"/>
      <c r="G12" s="799"/>
      <c r="H12" s="799"/>
      <c r="I12" s="799"/>
      <c r="J12" s="799"/>
      <c r="K12" s="799"/>
      <c r="L12" s="799"/>
      <c r="M12" s="799"/>
      <c r="N12" s="799"/>
      <c r="O12" s="799"/>
      <c r="P12" s="799"/>
      <c r="Q12" s="799"/>
    </row>
    <row r="13" spans="1:25" ht="12" x14ac:dyDescent="0.2">
      <c r="A13" s="61" t="s">
        <v>1240</v>
      </c>
      <c r="B13" s="799"/>
      <c r="C13" s="910"/>
      <c r="D13" s="799"/>
      <c r="E13" s="799"/>
      <c r="F13" s="799"/>
      <c r="G13" s="799"/>
      <c r="H13" s="799"/>
      <c r="I13" s="799"/>
      <c r="J13" s="799"/>
      <c r="K13" s="799"/>
      <c r="L13" s="799"/>
      <c r="M13" s="799"/>
      <c r="N13" s="799"/>
      <c r="O13" s="799"/>
      <c r="P13" s="799"/>
      <c r="Q13" s="799"/>
    </row>
    <row r="14" spans="1:25" ht="12" x14ac:dyDescent="0.2">
      <c r="A14" s="61" t="s">
        <v>1187</v>
      </c>
      <c r="B14" s="799"/>
      <c r="C14" s="910"/>
      <c r="D14" s="799"/>
      <c r="E14" s="799"/>
      <c r="F14" s="799"/>
      <c r="G14" s="799"/>
      <c r="H14" s="799"/>
      <c r="I14" s="799"/>
      <c r="J14" s="799"/>
      <c r="K14" s="799"/>
      <c r="L14" s="799"/>
      <c r="M14" s="799"/>
      <c r="N14" s="799"/>
      <c r="O14" s="799"/>
      <c r="P14" s="799"/>
      <c r="Q14" s="799"/>
    </row>
    <row r="15" spans="1:25" ht="12" x14ac:dyDescent="0.2">
      <c r="A15" s="61" t="s">
        <v>1188</v>
      </c>
      <c r="B15" s="799"/>
      <c r="C15" s="910"/>
      <c r="D15" s="799"/>
      <c r="E15" s="799"/>
      <c r="F15" s="799"/>
      <c r="G15" s="799"/>
      <c r="H15" s="799"/>
      <c r="I15" s="799"/>
      <c r="J15" s="799"/>
      <c r="K15" s="799"/>
      <c r="L15" s="799"/>
      <c r="M15" s="799"/>
      <c r="N15" s="799"/>
      <c r="O15" s="799"/>
      <c r="P15" s="799"/>
      <c r="Q15" s="799"/>
    </row>
    <row r="16" spans="1:25" ht="12" x14ac:dyDescent="0.2">
      <c r="A16" s="61" t="s">
        <v>1241</v>
      </c>
      <c r="B16" s="799"/>
      <c r="C16" s="910"/>
      <c r="D16" s="799"/>
      <c r="E16" s="799"/>
      <c r="F16" s="799"/>
      <c r="G16" s="799"/>
      <c r="H16" s="799"/>
      <c r="I16" s="799"/>
      <c r="J16" s="799"/>
      <c r="K16" s="799"/>
      <c r="L16" s="799"/>
      <c r="M16" s="799"/>
      <c r="N16" s="799"/>
      <c r="O16" s="799"/>
      <c r="P16" s="799"/>
      <c r="Q16" s="799"/>
    </row>
    <row r="17" spans="1:17" ht="12" x14ac:dyDescent="0.2">
      <c r="A17" s="61" t="s">
        <v>1242</v>
      </c>
      <c r="B17" s="799"/>
      <c r="C17" s="910"/>
      <c r="D17" s="799"/>
      <c r="E17" s="799"/>
      <c r="F17" s="799"/>
      <c r="G17" s="799"/>
      <c r="H17" s="799"/>
      <c r="I17" s="799"/>
      <c r="J17" s="799"/>
      <c r="K17" s="799"/>
      <c r="L17" s="799"/>
      <c r="M17" s="799"/>
      <c r="N17" s="799"/>
      <c r="O17" s="799"/>
      <c r="P17" s="799"/>
      <c r="Q17" s="799"/>
    </row>
    <row r="18" spans="1:17" ht="12" x14ac:dyDescent="0.2">
      <c r="A18" s="61" t="s">
        <v>1243</v>
      </c>
      <c r="B18" s="799"/>
      <c r="C18" s="910"/>
      <c r="D18" s="799"/>
      <c r="E18" s="799"/>
      <c r="F18" s="799"/>
      <c r="G18" s="799"/>
      <c r="H18" s="799"/>
      <c r="I18" s="799"/>
      <c r="J18" s="799"/>
      <c r="K18" s="799"/>
      <c r="L18" s="799"/>
      <c r="M18" s="799"/>
      <c r="N18" s="799"/>
      <c r="O18" s="799"/>
      <c r="P18" s="799"/>
      <c r="Q18" s="799"/>
    </row>
    <row r="19" spans="1:17" ht="12" x14ac:dyDescent="0.2">
      <c r="A19" s="61" t="s">
        <v>1244</v>
      </c>
      <c r="B19" s="799"/>
      <c r="C19" s="910"/>
      <c r="D19" s="799"/>
      <c r="E19" s="799"/>
      <c r="F19" s="799"/>
      <c r="G19" s="799"/>
      <c r="H19" s="799"/>
      <c r="I19" s="799"/>
      <c r="J19" s="799"/>
      <c r="K19" s="799"/>
      <c r="L19" s="799"/>
      <c r="M19" s="799"/>
      <c r="N19" s="799"/>
      <c r="O19" s="799"/>
      <c r="P19" s="799"/>
      <c r="Q19" s="799"/>
    </row>
    <row r="20" spans="1:17" ht="12" x14ac:dyDescent="0.2">
      <c r="A20" s="61" t="s">
        <v>1190</v>
      </c>
      <c r="B20" s="799"/>
      <c r="C20" s="910"/>
      <c r="D20" s="799"/>
      <c r="E20" s="799"/>
      <c r="F20" s="799"/>
      <c r="G20" s="799"/>
      <c r="H20" s="799"/>
      <c r="I20" s="799"/>
      <c r="J20" s="799"/>
      <c r="K20" s="799"/>
      <c r="L20" s="799"/>
      <c r="M20" s="799"/>
      <c r="N20" s="799"/>
      <c r="O20" s="799"/>
      <c r="P20" s="799"/>
      <c r="Q20" s="799"/>
    </row>
    <row r="21" spans="1:17" ht="12" x14ac:dyDescent="0.2">
      <c r="A21" s="61" t="s">
        <v>1245</v>
      </c>
      <c r="B21" s="799"/>
      <c r="C21" s="910"/>
      <c r="D21" s="799"/>
      <c r="E21" s="799"/>
      <c r="F21" s="799"/>
      <c r="G21" s="799"/>
      <c r="H21" s="799"/>
      <c r="I21" s="799"/>
      <c r="J21" s="799"/>
      <c r="K21" s="799"/>
      <c r="L21" s="799"/>
      <c r="M21" s="799"/>
      <c r="N21" s="799"/>
      <c r="O21" s="799"/>
      <c r="P21" s="799"/>
      <c r="Q21" s="799"/>
    </row>
    <row r="22" spans="1:17" ht="12" x14ac:dyDescent="0.2">
      <c r="A22" s="61" t="s">
        <v>1246</v>
      </c>
      <c r="B22" s="799"/>
      <c r="C22" s="910"/>
      <c r="D22" s="799"/>
      <c r="E22" s="799"/>
      <c r="F22" s="799"/>
      <c r="G22" s="799"/>
      <c r="H22" s="799"/>
      <c r="I22" s="799"/>
      <c r="J22" s="799"/>
      <c r="K22" s="799"/>
      <c r="L22" s="799"/>
      <c r="M22" s="799"/>
      <c r="N22" s="799"/>
      <c r="O22" s="799"/>
      <c r="P22" s="799"/>
      <c r="Q22" s="799"/>
    </row>
    <row r="23" spans="1:17" ht="12" x14ac:dyDescent="0.2">
      <c r="A23" s="61" t="s">
        <v>1247</v>
      </c>
      <c r="B23" s="799"/>
      <c r="C23" s="910"/>
      <c r="D23" s="799"/>
      <c r="E23" s="799"/>
      <c r="F23" s="799"/>
      <c r="G23" s="799"/>
      <c r="H23" s="799"/>
      <c r="I23" s="799"/>
      <c r="J23" s="799"/>
      <c r="K23" s="799"/>
      <c r="L23" s="799"/>
      <c r="M23" s="799"/>
      <c r="N23" s="799"/>
      <c r="O23" s="799"/>
      <c r="P23" s="799"/>
      <c r="Q23" s="799"/>
    </row>
    <row r="24" spans="1:17" ht="12" x14ac:dyDescent="0.2">
      <c r="A24" s="61" t="s">
        <v>1248</v>
      </c>
      <c r="B24" s="799"/>
      <c r="C24" s="910"/>
      <c r="D24" s="799"/>
      <c r="E24" s="799"/>
      <c r="F24" s="799"/>
      <c r="G24" s="799"/>
      <c r="H24" s="799"/>
      <c r="I24" s="799"/>
      <c r="J24" s="799"/>
      <c r="K24" s="799"/>
      <c r="L24" s="799"/>
      <c r="M24" s="799"/>
      <c r="N24" s="799"/>
      <c r="O24" s="799"/>
      <c r="P24" s="799"/>
      <c r="Q24" s="799"/>
    </row>
    <row r="25" spans="1:17" ht="12" x14ac:dyDescent="0.2">
      <c r="A25" s="61" t="s">
        <v>1249</v>
      </c>
      <c r="B25" s="799"/>
      <c r="C25" s="910"/>
      <c r="D25" s="799"/>
      <c r="E25" s="799"/>
      <c r="F25" s="799"/>
      <c r="G25" s="799"/>
      <c r="H25" s="799"/>
      <c r="I25" s="799"/>
      <c r="J25" s="799"/>
      <c r="K25" s="799"/>
      <c r="L25" s="799"/>
      <c r="M25" s="799"/>
      <c r="N25" s="799"/>
      <c r="O25" s="799"/>
      <c r="P25" s="799"/>
      <c r="Q25" s="799"/>
    </row>
    <row r="26" spans="1:17" ht="12" x14ac:dyDescent="0.2">
      <c r="A26" s="61" t="s">
        <v>1250</v>
      </c>
      <c r="B26" s="799"/>
      <c r="C26" s="910"/>
      <c r="D26" s="799"/>
      <c r="E26" s="799"/>
      <c r="F26" s="799"/>
      <c r="G26" s="799"/>
      <c r="H26" s="799"/>
      <c r="I26" s="799"/>
      <c r="J26" s="799"/>
      <c r="K26" s="799"/>
      <c r="L26" s="799"/>
      <c r="M26" s="799"/>
      <c r="N26" s="799"/>
      <c r="O26" s="799"/>
      <c r="P26" s="799"/>
      <c r="Q26" s="799"/>
    </row>
    <row r="27" spans="1:17" ht="12" x14ac:dyDescent="0.2">
      <c r="A27" s="61" t="s">
        <v>1251</v>
      </c>
      <c r="B27" s="799"/>
      <c r="C27" s="910"/>
      <c r="D27" s="799"/>
      <c r="E27" s="799"/>
      <c r="F27" s="799"/>
      <c r="G27" s="799"/>
      <c r="H27" s="799"/>
      <c r="I27" s="799"/>
      <c r="J27" s="799"/>
      <c r="K27" s="799"/>
      <c r="L27" s="799"/>
      <c r="M27" s="799"/>
      <c r="N27" s="799"/>
      <c r="O27" s="799"/>
      <c r="P27" s="799"/>
      <c r="Q27" s="799"/>
    </row>
    <row r="28" spans="1:17" ht="12" x14ac:dyDescent="0.2">
      <c r="A28" s="61" t="s">
        <v>1252</v>
      </c>
      <c r="B28" s="799"/>
      <c r="C28" s="910"/>
      <c r="D28" s="799"/>
      <c r="E28" s="799"/>
      <c r="F28" s="799"/>
      <c r="G28" s="799"/>
      <c r="H28" s="799"/>
      <c r="I28" s="799"/>
      <c r="J28" s="799"/>
      <c r="K28" s="799"/>
      <c r="L28" s="799"/>
      <c r="M28" s="799"/>
      <c r="N28" s="799"/>
      <c r="O28" s="799"/>
      <c r="P28" s="799"/>
      <c r="Q28" s="799"/>
    </row>
    <row r="29" spans="1:17" ht="12" x14ac:dyDescent="0.2">
      <c r="A29" s="61" t="s">
        <v>1253</v>
      </c>
      <c r="B29" s="799"/>
      <c r="C29" s="910"/>
      <c r="D29" s="799"/>
      <c r="E29" s="799"/>
      <c r="F29" s="799"/>
      <c r="G29" s="799"/>
      <c r="H29" s="799"/>
      <c r="I29" s="799"/>
      <c r="J29" s="799"/>
      <c r="K29" s="799"/>
      <c r="L29" s="799"/>
      <c r="M29" s="799"/>
      <c r="N29" s="799"/>
      <c r="O29" s="799"/>
      <c r="P29" s="799"/>
      <c r="Q29" s="799"/>
    </row>
    <row r="30" spans="1:17" ht="12" x14ac:dyDescent="0.2">
      <c r="A30" s="61" t="s">
        <v>1254</v>
      </c>
      <c r="B30" s="799"/>
      <c r="C30" s="910"/>
      <c r="D30" s="799"/>
      <c r="E30" s="799"/>
      <c r="F30" s="799"/>
      <c r="G30" s="799"/>
      <c r="H30" s="799"/>
      <c r="I30" s="799"/>
      <c r="J30" s="799"/>
      <c r="K30" s="799"/>
      <c r="L30" s="799"/>
      <c r="M30" s="799"/>
      <c r="N30" s="799"/>
      <c r="O30" s="799"/>
      <c r="P30" s="799"/>
      <c r="Q30" s="799"/>
    </row>
    <row r="31" spans="1:17" ht="12" x14ac:dyDescent="0.2">
      <c r="A31" s="61" t="s">
        <v>1191</v>
      </c>
      <c r="B31" s="799"/>
      <c r="C31" s="910"/>
      <c r="D31" s="799"/>
      <c r="E31" s="799"/>
      <c r="F31" s="799"/>
      <c r="G31" s="799"/>
      <c r="H31" s="799"/>
      <c r="I31" s="799"/>
      <c r="J31" s="799"/>
      <c r="K31" s="799"/>
      <c r="L31" s="799"/>
      <c r="M31" s="799"/>
      <c r="N31" s="799"/>
      <c r="O31" s="799"/>
      <c r="P31" s="799"/>
      <c r="Q31" s="799"/>
    </row>
    <row r="32" spans="1:17" ht="12" x14ac:dyDescent="0.2">
      <c r="A32" s="61" t="s">
        <v>1255</v>
      </c>
      <c r="B32" s="799"/>
      <c r="C32" s="910"/>
      <c r="D32" s="799"/>
      <c r="E32" s="799"/>
      <c r="F32" s="799"/>
      <c r="G32" s="799"/>
      <c r="H32" s="799"/>
      <c r="I32" s="799"/>
      <c r="J32" s="799"/>
      <c r="K32" s="799"/>
      <c r="L32" s="799"/>
      <c r="M32" s="799"/>
      <c r="N32" s="799"/>
      <c r="O32" s="799"/>
      <c r="P32" s="799"/>
      <c r="Q32" s="799"/>
    </row>
    <row r="33" spans="1:17" ht="12" x14ac:dyDescent="0.2">
      <c r="A33" s="61" t="s">
        <v>1256</v>
      </c>
      <c r="B33" s="799"/>
      <c r="C33" s="910"/>
      <c r="D33" s="799"/>
      <c r="E33" s="799"/>
      <c r="F33" s="799"/>
      <c r="G33" s="799"/>
      <c r="H33" s="799"/>
      <c r="I33" s="799"/>
      <c r="J33" s="799"/>
      <c r="K33" s="799"/>
      <c r="L33" s="799"/>
      <c r="M33" s="799"/>
      <c r="N33" s="799"/>
      <c r="O33" s="799"/>
      <c r="P33" s="799"/>
      <c r="Q33" s="799"/>
    </row>
    <row r="34" spans="1:17" ht="12" x14ac:dyDescent="0.2">
      <c r="A34" s="61" t="s">
        <v>1192</v>
      </c>
      <c r="B34" s="799"/>
      <c r="C34" s="910"/>
      <c r="D34" s="799"/>
      <c r="E34" s="799"/>
      <c r="F34" s="799"/>
      <c r="G34" s="799"/>
      <c r="H34" s="799"/>
      <c r="I34" s="799"/>
      <c r="J34" s="799"/>
      <c r="K34" s="799"/>
      <c r="L34" s="799"/>
      <c r="M34" s="799"/>
      <c r="N34" s="799"/>
      <c r="O34" s="799"/>
      <c r="P34" s="799"/>
      <c r="Q34" s="799"/>
    </row>
    <row r="35" spans="1:17" ht="12" x14ac:dyDescent="0.2">
      <c r="A35" s="61" t="s">
        <v>1257</v>
      </c>
      <c r="B35" s="799"/>
      <c r="C35" s="910"/>
      <c r="D35" s="799"/>
      <c r="E35" s="799"/>
      <c r="F35" s="799"/>
      <c r="G35" s="799"/>
      <c r="H35" s="799"/>
      <c r="I35" s="799"/>
      <c r="J35" s="799"/>
      <c r="K35" s="799"/>
      <c r="L35" s="799"/>
      <c r="M35" s="799"/>
      <c r="N35" s="799"/>
      <c r="O35" s="799"/>
      <c r="P35" s="799"/>
      <c r="Q35" s="799"/>
    </row>
    <row r="36" spans="1:17" ht="12" x14ac:dyDescent="0.2">
      <c r="A36" s="61" t="s">
        <v>1258</v>
      </c>
      <c r="B36" s="799"/>
      <c r="C36" s="910"/>
      <c r="D36" s="799"/>
      <c r="E36" s="799"/>
      <c r="F36" s="799"/>
      <c r="G36" s="799"/>
      <c r="H36" s="799"/>
      <c r="I36" s="799"/>
      <c r="J36" s="799"/>
      <c r="K36" s="799"/>
      <c r="L36" s="799"/>
      <c r="M36" s="799"/>
      <c r="N36" s="799"/>
      <c r="O36" s="799"/>
      <c r="P36" s="799"/>
      <c r="Q36" s="799"/>
    </row>
    <row r="37" spans="1:17" ht="12" x14ac:dyDescent="0.2">
      <c r="A37" s="238" t="s">
        <v>868</v>
      </c>
      <c r="B37" s="815">
        <f>SUM(B8:B15)+SUM(B19:B21)+B31+SUM(B34:B35)</f>
        <v>0</v>
      </c>
      <c r="C37" s="815">
        <f t="shared" ref="C37:Q37" si="0">SUM(C8:C15)+SUM(C19:C21)+C31+SUM(C34:C35)</f>
        <v>0</v>
      </c>
      <c r="D37" s="815">
        <f t="shared" si="0"/>
        <v>0</v>
      </c>
      <c r="E37" s="815">
        <f t="shared" si="0"/>
        <v>0</v>
      </c>
      <c r="F37" s="815">
        <f t="shared" si="0"/>
        <v>0</v>
      </c>
      <c r="G37" s="815">
        <f t="shared" si="0"/>
        <v>0</v>
      </c>
      <c r="H37" s="815">
        <f>SUM(H8:H15)+SUM(H19:H21)+H31+SUM(H34:H35)</f>
        <v>0</v>
      </c>
      <c r="I37" s="815">
        <f t="shared" si="0"/>
        <v>0</v>
      </c>
      <c r="J37" s="815">
        <f t="shared" si="0"/>
        <v>0</v>
      </c>
      <c r="K37" s="815">
        <f t="shared" si="0"/>
        <v>0</v>
      </c>
      <c r="L37" s="815">
        <f t="shared" si="0"/>
        <v>0</v>
      </c>
      <c r="M37" s="815">
        <f t="shared" si="0"/>
        <v>0</v>
      </c>
      <c r="N37" s="815">
        <f t="shared" si="0"/>
        <v>0</v>
      </c>
      <c r="O37" s="815">
        <f t="shared" si="0"/>
        <v>0</v>
      </c>
      <c r="P37" s="815">
        <f t="shared" si="0"/>
        <v>0</v>
      </c>
      <c r="Q37" s="815">
        <f t="shared" si="0"/>
        <v>0</v>
      </c>
    </row>
  </sheetData>
  <mergeCells count="19">
    <mergeCell ref="B4:B7"/>
    <mergeCell ref="C4:J4"/>
    <mergeCell ref="K4:K7"/>
    <mergeCell ref="L4:O4"/>
    <mergeCell ref="P4:P7"/>
    <mergeCell ref="M5:M7"/>
    <mergeCell ref="N5:O5"/>
    <mergeCell ref="C6:C7"/>
    <mergeCell ref="D6:D7"/>
    <mergeCell ref="E6:E7"/>
    <mergeCell ref="F6:F7"/>
    <mergeCell ref="G6:H6"/>
    <mergeCell ref="N6:N7"/>
    <mergeCell ref="O6:O7"/>
    <mergeCell ref="Q4:Q7"/>
    <mergeCell ref="C5:H5"/>
    <mergeCell ref="I5:I7"/>
    <mergeCell ref="J5:J7"/>
    <mergeCell ref="L5:L7"/>
  </mergeCells>
  <pageMargins left="0.7" right="0.7" top="0.75" bottom="0.75" header="0.3" footer="0.3"/>
  <pageSetup paperSize="9" scale="27" orientation="portrait" horizontalDpi="300" verticalDpi="300" r:id="rId1"/>
  <colBreaks count="1" manualBreakCount="1">
    <brk id="17" max="1048575" man="1"/>
  </col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17"/>
  <dimension ref="A1:O139"/>
  <sheetViews>
    <sheetView view="pageBreakPreview" zoomScale="90" zoomScaleNormal="100" zoomScaleSheetLayoutView="90" workbookViewId="0">
      <selection activeCell="T401" sqref="D401:T401"/>
    </sheetView>
  </sheetViews>
  <sheetFormatPr defaultColWidth="9.140625" defaultRowHeight="11.25" x14ac:dyDescent="0.2"/>
  <cols>
    <col min="1" max="1" width="60.7109375" style="244" customWidth="1"/>
    <col min="2" max="2" width="15.85546875" style="244" customWidth="1"/>
    <col min="3" max="4" width="15.7109375" style="244" customWidth="1"/>
    <col min="5" max="5" width="15.85546875" style="244" customWidth="1"/>
    <col min="6" max="6" width="15.7109375" style="244" customWidth="1"/>
    <col min="7" max="7" width="17" style="244" customWidth="1"/>
    <col min="8" max="8" width="18.28515625" style="244" customWidth="1"/>
    <col min="9" max="9" width="15.7109375" style="244" customWidth="1"/>
    <col min="10" max="10" width="9.140625" style="448"/>
    <col min="11" max="16" width="9.140625" style="244"/>
    <col min="17" max="17" width="11.28515625" style="244" customWidth="1"/>
    <col min="18" max="16384" width="9.140625" style="244"/>
  </cols>
  <sheetData>
    <row r="1" spans="1:15" x14ac:dyDescent="0.2">
      <c r="A1" s="232" t="s">
        <v>1259</v>
      </c>
      <c r="B1" s="232"/>
      <c r="C1" s="232"/>
      <c r="D1" s="232"/>
      <c r="E1" s="232"/>
      <c r="F1" s="232"/>
      <c r="G1" s="232"/>
      <c r="H1" s="232"/>
    </row>
    <row r="2" spans="1:15" x14ac:dyDescent="0.2">
      <c r="A2" s="232"/>
      <c r="B2" s="232"/>
      <c r="C2" s="232"/>
      <c r="D2" s="232"/>
      <c r="E2" s="232"/>
      <c r="F2" s="232"/>
      <c r="G2" s="232"/>
      <c r="H2" s="232"/>
    </row>
    <row r="3" spans="1:15" ht="12" thickBot="1" x14ac:dyDescent="0.25">
      <c r="A3" s="245" t="s">
        <v>1227</v>
      </c>
      <c r="B3" s="245"/>
      <c r="C3" s="245"/>
      <c r="D3" s="245"/>
      <c r="E3" s="245"/>
      <c r="F3" s="245"/>
      <c r="G3" s="245"/>
      <c r="H3" s="278" t="s">
        <v>741</v>
      </c>
    </row>
    <row r="4" spans="1:15" ht="13.5" customHeight="1" thickTop="1" x14ac:dyDescent="0.2">
      <c r="A4" s="250" t="s">
        <v>1171</v>
      </c>
      <c r="B4" s="250"/>
      <c r="C4" s="250"/>
      <c r="D4" s="250"/>
      <c r="E4" s="250"/>
      <c r="F4" s="250"/>
      <c r="G4" s="250"/>
      <c r="H4" s="250"/>
    </row>
    <row r="5" spans="1:15" ht="16.5" customHeight="1" x14ac:dyDescent="0.2">
      <c r="A5" s="250"/>
      <c r="B5" s="1272" t="s">
        <v>1260</v>
      </c>
      <c r="C5" s="1273"/>
      <c r="D5" s="1273"/>
      <c r="E5" s="1273"/>
      <c r="F5" s="1273"/>
      <c r="G5" s="1273"/>
      <c r="H5" s="1274"/>
      <c r="K5" s="251"/>
    </row>
    <row r="6" spans="1:15" ht="15.75" customHeight="1" x14ac:dyDescent="0.2">
      <c r="A6" s="250"/>
      <c r="B6" s="1263" t="s">
        <v>1228</v>
      </c>
      <c r="C6" s="1219" t="s">
        <v>789</v>
      </c>
      <c r="D6" s="1220"/>
      <c r="E6" s="1220"/>
      <c r="F6" s="1263" t="s">
        <v>1261</v>
      </c>
      <c r="G6" s="1263" t="s">
        <v>1230</v>
      </c>
      <c r="H6" s="1263" t="s">
        <v>1232</v>
      </c>
      <c r="K6" s="251"/>
      <c r="O6" s="159"/>
    </row>
    <row r="7" spans="1:15" ht="57" customHeight="1" x14ac:dyDescent="0.2">
      <c r="A7" s="250"/>
      <c r="B7" s="1254"/>
      <c r="C7" s="328" t="s">
        <v>787</v>
      </c>
      <c r="D7" s="328" t="s">
        <v>257</v>
      </c>
      <c r="E7" s="328" t="s">
        <v>1080</v>
      </c>
      <c r="F7" s="1254"/>
      <c r="G7" s="1254"/>
      <c r="H7" s="1254"/>
    </row>
    <row r="8" spans="1:15" ht="11.25" customHeight="1" x14ac:dyDescent="0.2">
      <c r="A8" s="61" t="s">
        <v>1181</v>
      </c>
      <c r="B8" s="799"/>
      <c r="C8" s="799"/>
      <c r="D8" s="799"/>
      <c r="E8" s="799"/>
      <c r="F8" s="799"/>
      <c r="G8" s="799"/>
      <c r="H8" s="799"/>
    </row>
    <row r="9" spans="1:15" ht="12" x14ac:dyDescent="0.2">
      <c r="A9" s="61" t="s">
        <v>1182</v>
      </c>
      <c r="B9" s="799"/>
      <c r="C9" s="799"/>
      <c r="D9" s="799"/>
      <c r="E9" s="799"/>
      <c r="F9" s="799"/>
      <c r="G9" s="799"/>
      <c r="H9" s="799"/>
    </row>
    <row r="10" spans="1:15" ht="12" x14ac:dyDescent="0.2">
      <c r="A10" s="61" t="s">
        <v>1183</v>
      </c>
      <c r="B10" s="799"/>
      <c r="C10" s="799"/>
      <c r="D10" s="799"/>
      <c r="E10" s="799"/>
      <c r="F10" s="799"/>
      <c r="G10" s="799"/>
      <c r="H10" s="799"/>
    </row>
    <row r="11" spans="1:15" ht="12" x14ac:dyDescent="0.2">
      <c r="A11" s="61" t="s">
        <v>1184</v>
      </c>
      <c r="B11" s="799"/>
      <c r="C11" s="799"/>
      <c r="D11" s="799"/>
      <c r="E11" s="799"/>
      <c r="F11" s="799"/>
      <c r="G11" s="799"/>
      <c r="H11" s="799"/>
    </row>
    <row r="12" spans="1:15" ht="12" x14ac:dyDescent="0.2">
      <c r="A12" s="61" t="s">
        <v>1185</v>
      </c>
      <c r="B12" s="799"/>
      <c r="C12" s="799"/>
      <c r="D12" s="799"/>
      <c r="E12" s="799"/>
      <c r="F12" s="799"/>
      <c r="G12" s="799"/>
      <c r="H12" s="799"/>
    </row>
    <row r="13" spans="1:15" ht="12" x14ac:dyDescent="0.2">
      <c r="A13" s="61" t="s">
        <v>1186</v>
      </c>
      <c r="B13" s="799"/>
      <c r="C13" s="799"/>
      <c r="D13" s="799"/>
      <c r="E13" s="799"/>
      <c r="F13" s="799"/>
      <c r="G13" s="799"/>
      <c r="H13" s="799"/>
    </row>
    <row r="14" spans="1:15" ht="12" x14ac:dyDescent="0.2">
      <c r="A14" s="61" t="s">
        <v>1187</v>
      </c>
      <c r="B14" s="799"/>
      <c r="C14" s="799"/>
      <c r="D14" s="799"/>
      <c r="E14" s="799"/>
      <c r="F14" s="799"/>
      <c r="G14" s="799"/>
      <c r="H14" s="799"/>
    </row>
    <row r="15" spans="1:15" ht="12" x14ac:dyDescent="0.2">
      <c r="A15" s="61" t="s">
        <v>1188</v>
      </c>
      <c r="B15" s="799"/>
      <c r="C15" s="799"/>
      <c r="D15" s="799"/>
      <c r="E15" s="799"/>
      <c r="F15" s="799"/>
      <c r="G15" s="799"/>
      <c r="H15" s="799"/>
    </row>
    <row r="16" spans="1:15" ht="12" x14ac:dyDescent="0.2">
      <c r="A16" s="61" t="s">
        <v>1241</v>
      </c>
      <c r="B16" s="799"/>
      <c r="C16" s="799"/>
      <c r="D16" s="799"/>
      <c r="E16" s="799"/>
      <c r="F16" s="799"/>
      <c r="G16" s="799"/>
      <c r="H16" s="799"/>
    </row>
    <row r="17" spans="1:8" ht="12" x14ac:dyDescent="0.2">
      <c r="A17" s="61" t="s">
        <v>1262</v>
      </c>
      <c r="B17" s="799"/>
      <c r="C17" s="799"/>
      <c r="D17" s="799"/>
      <c r="E17" s="799"/>
      <c r="F17" s="799"/>
      <c r="G17" s="799"/>
      <c r="H17" s="799"/>
    </row>
    <row r="18" spans="1:8" ht="12" x14ac:dyDescent="0.2">
      <c r="A18" s="61" t="s">
        <v>1243</v>
      </c>
      <c r="B18" s="799"/>
      <c r="C18" s="799"/>
      <c r="D18" s="799"/>
      <c r="E18" s="799"/>
      <c r="F18" s="799"/>
      <c r="G18" s="799"/>
      <c r="H18" s="799"/>
    </row>
    <row r="19" spans="1:8" ht="12" x14ac:dyDescent="0.2">
      <c r="A19" s="61" t="s">
        <v>1244</v>
      </c>
      <c r="B19" s="799"/>
      <c r="C19" s="799"/>
      <c r="D19" s="799"/>
      <c r="E19" s="799"/>
      <c r="F19" s="799"/>
      <c r="G19" s="799"/>
      <c r="H19" s="799"/>
    </row>
    <row r="20" spans="1:8" ht="12" x14ac:dyDescent="0.2">
      <c r="A20" s="61" t="s">
        <v>1190</v>
      </c>
      <c r="B20" s="799"/>
      <c r="C20" s="799"/>
      <c r="D20" s="799"/>
      <c r="E20" s="799"/>
      <c r="F20" s="799"/>
      <c r="G20" s="799"/>
      <c r="H20" s="799"/>
    </row>
    <row r="21" spans="1:8" ht="12" x14ac:dyDescent="0.2">
      <c r="A21" s="61" t="s">
        <v>1245</v>
      </c>
      <c r="B21" s="799"/>
      <c r="C21" s="799"/>
      <c r="D21" s="799"/>
      <c r="E21" s="799"/>
      <c r="F21" s="799"/>
      <c r="G21" s="799"/>
      <c r="H21" s="799"/>
    </row>
    <row r="22" spans="1:8" ht="12" x14ac:dyDescent="0.2">
      <c r="A22" s="61" t="s">
        <v>1263</v>
      </c>
      <c r="B22" s="799"/>
      <c r="C22" s="799"/>
      <c r="D22" s="799"/>
      <c r="E22" s="799"/>
      <c r="F22" s="799"/>
      <c r="G22" s="799"/>
      <c r="H22" s="799"/>
    </row>
    <row r="23" spans="1:8" ht="12" x14ac:dyDescent="0.2">
      <c r="A23" s="61" t="s">
        <v>1264</v>
      </c>
      <c r="B23" s="799"/>
      <c r="C23" s="799"/>
      <c r="D23" s="799"/>
      <c r="E23" s="799"/>
      <c r="F23" s="799"/>
      <c r="G23" s="799"/>
      <c r="H23" s="799"/>
    </row>
    <row r="24" spans="1:8" ht="12" x14ac:dyDescent="0.2">
      <c r="A24" s="61" t="s">
        <v>1248</v>
      </c>
      <c r="B24" s="799"/>
      <c r="C24" s="799"/>
      <c r="D24" s="799"/>
      <c r="E24" s="799"/>
      <c r="F24" s="799"/>
      <c r="G24" s="799"/>
      <c r="H24" s="799"/>
    </row>
    <row r="25" spans="1:8" ht="12" x14ac:dyDescent="0.2">
      <c r="A25" s="61" t="s">
        <v>1265</v>
      </c>
      <c r="B25" s="799"/>
      <c r="C25" s="799"/>
      <c r="D25" s="799"/>
      <c r="E25" s="799"/>
      <c r="F25" s="799"/>
      <c r="G25" s="799"/>
      <c r="H25" s="799"/>
    </row>
    <row r="26" spans="1:8" ht="12" x14ac:dyDescent="0.2">
      <c r="A26" s="61" t="s">
        <v>1266</v>
      </c>
      <c r="B26" s="799"/>
      <c r="C26" s="799"/>
      <c r="D26" s="799"/>
      <c r="E26" s="799"/>
      <c r="F26" s="799"/>
      <c r="G26" s="799"/>
      <c r="H26" s="799"/>
    </row>
    <row r="27" spans="1:8" ht="12" x14ac:dyDescent="0.2">
      <c r="A27" s="61" t="s">
        <v>1267</v>
      </c>
      <c r="B27" s="799"/>
      <c r="C27" s="799"/>
      <c r="D27" s="799"/>
      <c r="E27" s="799"/>
      <c r="F27" s="799"/>
      <c r="G27" s="799"/>
      <c r="H27" s="799"/>
    </row>
    <row r="28" spans="1:8" ht="12" x14ac:dyDescent="0.2">
      <c r="A28" s="61" t="s">
        <v>1268</v>
      </c>
      <c r="B28" s="799"/>
      <c r="C28" s="799"/>
      <c r="D28" s="799"/>
      <c r="E28" s="799"/>
      <c r="F28" s="799"/>
      <c r="G28" s="799"/>
      <c r="H28" s="799"/>
    </row>
    <row r="29" spans="1:8" ht="12" x14ac:dyDescent="0.2">
      <c r="A29" s="61" t="s">
        <v>1269</v>
      </c>
      <c r="B29" s="799"/>
      <c r="C29" s="799"/>
      <c r="D29" s="799"/>
      <c r="E29" s="799"/>
      <c r="F29" s="799"/>
      <c r="G29" s="799"/>
      <c r="H29" s="799"/>
    </row>
    <row r="30" spans="1:8" ht="12" x14ac:dyDescent="0.2">
      <c r="A30" s="61" t="s">
        <v>1270</v>
      </c>
      <c r="B30" s="799"/>
      <c r="C30" s="799"/>
      <c r="D30" s="799"/>
      <c r="E30" s="799"/>
      <c r="F30" s="799"/>
      <c r="G30" s="799"/>
      <c r="H30" s="799"/>
    </row>
    <row r="31" spans="1:8" ht="12" x14ac:dyDescent="0.2">
      <c r="A31" s="61" t="s">
        <v>1191</v>
      </c>
      <c r="B31" s="799"/>
      <c r="C31" s="799"/>
      <c r="D31" s="799"/>
      <c r="E31" s="799"/>
      <c r="F31" s="799"/>
      <c r="G31" s="799"/>
      <c r="H31" s="799"/>
    </row>
    <row r="32" spans="1:8" ht="12" x14ac:dyDescent="0.2">
      <c r="A32" s="61" t="s">
        <v>1255</v>
      </c>
      <c r="B32" s="799"/>
      <c r="C32" s="799"/>
      <c r="D32" s="799"/>
      <c r="E32" s="799"/>
      <c r="F32" s="799"/>
      <c r="G32" s="799"/>
      <c r="H32" s="799"/>
    </row>
    <row r="33" spans="1:15" ht="12" x14ac:dyDescent="0.2">
      <c r="A33" s="61" t="s">
        <v>1256</v>
      </c>
      <c r="B33" s="799"/>
      <c r="C33" s="799"/>
      <c r="D33" s="799"/>
      <c r="E33" s="799"/>
      <c r="F33" s="799"/>
      <c r="G33" s="799"/>
      <c r="H33" s="799"/>
    </row>
    <row r="34" spans="1:15" ht="12" x14ac:dyDescent="0.2">
      <c r="A34" s="61" t="s">
        <v>1192</v>
      </c>
      <c r="B34" s="799"/>
      <c r="C34" s="799"/>
      <c r="D34" s="799"/>
      <c r="E34" s="799"/>
      <c r="F34" s="799"/>
      <c r="G34" s="799"/>
      <c r="H34" s="799"/>
    </row>
    <row r="35" spans="1:15" ht="12" x14ac:dyDescent="0.2">
      <c r="A35" s="61" t="s">
        <v>1271</v>
      </c>
      <c r="B35" s="799"/>
      <c r="C35" s="799"/>
      <c r="D35" s="799"/>
      <c r="E35" s="799"/>
      <c r="F35" s="799"/>
      <c r="G35" s="799"/>
      <c r="H35" s="799"/>
    </row>
    <row r="36" spans="1:15" ht="12" x14ac:dyDescent="0.2">
      <c r="A36" s="61" t="s">
        <v>1272</v>
      </c>
      <c r="B36" s="799"/>
      <c r="C36" s="799"/>
      <c r="D36" s="799"/>
      <c r="E36" s="799"/>
      <c r="F36" s="799"/>
      <c r="G36" s="799"/>
      <c r="H36" s="799"/>
    </row>
    <row r="37" spans="1:15" ht="12.75" thickBot="1" x14ac:dyDescent="0.25">
      <c r="A37" s="249" t="s">
        <v>868</v>
      </c>
      <c r="B37" s="815">
        <f>SUM(B8:B15)+SUM(B19:B21)+B31+SUM(B34:B35)</f>
        <v>0</v>
      </c>
      <c r="C37" s="815">
        <f t="shared" ref="C37:H37" si="0">SUM(C8:C15)+SUM(C19:C21)+C31+SUM(C34:C35)</f>
        <v>0</v>
      </c>
      <c r="D37" s="815">
        <f t="shared" si="0"/>
        <v>0</v>
      </c>
      <c r="E37" s="815">
        <f t="shared" si="0"/>
        <v>0</v>
      </c>
      <c r="F37" s="815">
        <f t="shared" si="0"/>
        <v>0</v>
      </c>
      <c r="G37" s="815">
        <f t="shared" si="0"/>
        <v>0</v>
      </c>
      <c r="H37" s="815">
        <f t="shared" si="0"/>
        <v>0</v>
      </c>
    </row>
    <row r="38" spans="1:15" ht="13.5" customHeight="1" thickTop="1" x14ac:dyDescent="0.2">
      <c r="A38" s="1269" t="s">
        <v>1171</v>
      </c>
      <c r="B38" s="1270"/>
      <c r="C38" s="1270"/>
      <c r="D38" s="1270"/>
      <c r="E38" s="1270"/>
      <c r="F38" s="1270"/>
      <c r="G38" s="1270"/>
      <c r="H38" s="1271"/>
    </row>
    <row r="39" spans="1:15" ht="16.5" customHeight="1" x14ac:dyDescent="0.2">
      <c r="A39" s="250"/>
      <c r="B39" s="1272" t="s">
        <v>1273</v>
      </c>
      <c r="C39" s="1273"/>
      <c r="D39" s="1273"/>
      <c r="E39" s="1273"/>
      <c r="F39" s="1273"/>
      <c r="G39" s="1273"/>
      <c r="H39" s="1274"/>
      <c r="K39" s="251"/>
    </row>
    <row r="40" spans="1:15" ht="15.75" customHeight="1" x14ac:dyDescent="0.2">
      <c r="A40" s="250"/>
      <c r="B40" s="1263" t="s">
        <v>1228</v>
      </c>
      <c r="C40" s="1219" t="s">
        <v>789</v>
      </c>
      <c r="D40" s="1220"/>
      <c r="E40" s="1220"/>
      <c r="F40" s="1263" t="s">
        <v>1261</v>
      </c>
      <c r="G40" s="1263" t="s">
        <v>1230</v>
      </c>
      <c r="H40" s="1263" t="s">
        <v>1232</v>
      </c>
      <c r="K40" s="251"/>
      <c r="O40" s="159"/>
    </row>
    <row r="41" spans="1:15" ht="56.25" customHeight="1" x14ac:dyDescent="0.2">
      <c r="A41" s="250"/>
      <c r="B41" s="1254"/>
      <c r="C41" s="1025" t="s">
        <v>787</v>
      </c>
      <c r="D41" s="1025" t="s">
        <v>257</v>
      </c>
      <c r="E41" s="1042" t="s">
        <v>1080</v>
      </c>
      <c r="F41" s="1254"/>
      <c r="G41" s="1254"/>
      <c r="H41" s="1254"/>
    </row>
    <row r="42" spans="1:15" ht="11.25" customHeight="1" x14ac:dyDescent="0.2">
      <c r="A42" s="61" t="s">
        <v>1181</v>
      </c>
      <c r="B42" s="799"/>
      <c r="C42" s="799"/>
      <c r="D42" s="799"/>
      <c r="E42" s="799"/>
      <c r="F42" s="799"/>
      <c r="G42" s="799"/>
      <c r="H42" s="799"/>
    </row>
    <row r="43" spans="1:15" ht="12" x14ac:dyDescent="0.2">
      <c r="A43" s="61" t="s">
        <v>1182</v>
      </c>
      <c r="B43" s="799"/>
      <c r="C43" s="799"/>
      <c r="D43" s="799"/>
      <c r="E43" s="799"/>
      <c r="F43" s="799"/>
      <c r="G43" s="799"/>
      <c r="H43" s="799"/>
    </row>
    <row r="44" spans="1:15" ht="12" x14ac:dyDescent="0.2">
      <c r="A44" s="61" t="s">
        <v>1183</v>
      </c>
      <c r="B44" s="799"/>
      <c r="C44" s="799"/>
      <c r="D44" s="799"/>
      <c r="E44" s="799"/>
      <c r="F44" s="799"/>
      <c r="G44" s="799"/>
      <c r="H44" s="799"/>
    </row>
    <row r="45" spans="1:15" ht="12" x14ac:dyDescent="0.2">
      <c r="A45" s="61" t="s">
        <v>1184</v>
      </c>
      <c r="B45" s="799"/>
      <c r="C45" s="799"/>
      <c r="D45" s="799"/>
      <c r="E45" s="799"/>
      <c r="F45" s="799"/>
      <c r="G45" s="799"/>
      <c r="H45" s="799"/>
    </row>
    <row r="46" spans="1:15" ht="12" x14ac:dyDescent="0.2">
      <c r="A46" s="61" t="s">
        <v>1185</v>
      </c>
      <c r="B46" s="799"/>
      <c r="C46" s="799"/>
      <c r="D46" s="799"/>
      <c r="E46" s="799"/>
      <c r="F46" s="799"/>
      <c r="G46" s="799"/>
      <c r="H46" s="799"/>
    </row>
    <row r="47" spans="1:15" ht="12" x14ac:dyDescent="0.2">
      <c r="A47" s="61" t="s">
        <v>1186</v>
      </c>
      <c r="B47" s="799"/>
      <c r="C47" s="799"/>
      <c r="D47" s="799"/>
      <c r="E47" s="799"/>
      <c r="F47" s="799"/>
      <c r="G47" s="799"/>
      <c r="H47" s="799"/>
    </row>
    <row r="48" spans="1:15" ht="12" x14ac:dyDescent="0.2">
      <c r="A48" s="61" t="s">
        <v>1187</v>
      </c>
      <c r="B48" s="799"/>
      <c r="C48" s="799"/>
      <c r="D48" s="799"/>
      <c r="E48" s="799"/>
      <c r="F48" s="799"/>
      <c r="G48" s="799"/>
      <c r="H48" s="799"/>
    </row>
    <row r="49" spans="1:8" ht="12" x14ac:dyDescent="0.2">
      <c r="A49" s="61" t="s">
        <v>1188</v>
      </c>
      <c r="B49" s="799"/>
      <c r="C49" s="799"/>
      <c r="D49" s="799"/>
      <c r="E49" s="799"/>
      <c r="F49" s="799"/>
      <c r="G49" s="799"/>
      <c r="H49" s="799"/>
    </row>
    <row r="50" spans="1:8" ht="12" x14ac:dyDescent="0.2">
      <c r="A50" s="61" t="s">
        <v>1241</v>
      </c>
      <c r="B50" s="799"/>
      <c r="C50" s="799"/>
      <c r="D50" s="799"/>
      <c r="E50" s="799"/>
      <c r="F50" s="799"/>
      <c r="G50" s="799"/>
      <c r="H50" s="799"/>
    </row>
    <row r="51" spans="1:8" ht="12" x14ac:dyDescent="0.2">
      <c r="A51" s="61" t="s">
        <v>1262</v>
      </c>
      <c r="B51" s="799"/>
      <c r="C51" s="799"/>
      <c r="D51" s="799"/>
      <c r="E51" s="799"/>
      <c r="F51" s="799"/>
      <c r="G51" s="799"/>
      <c r="H51" s="799"/>
    </row>
    <row r="52" spans="1:8" ht="12" x14ac:dyDescent="0.2">
      <c r="A52" s="61" t="s">
        <v>1243</v>
      </c>
      <c r="B52" s="799"/>
      <c r="C52" s="799"/>
      <c r="D52" s="799"/>
      <c r="E52" s="799"/>
      <c r="F52" s="799"/>
      <c r="G52" s="799"/>
      <c r="H52" s="799"/>
    </row>
    <row r="53" spans="1:8" ht="12" x14ac:dyDescent="0.2">
      <c r="A53" s="61" t="s">
        <v>1244</v>
      </c>
      <c r="B53" s="799"/>
      <c r="C53" s="799"/>
      <c r="D53" s="799"/>
      <c r="E53" s="799"/>
      <c r="F53" s="799"/>
      <c r="G53" s="799"/>
      <c r="H53" s="799"/>
    </row>
    <row r="54" spans="1:8" ht="12" x14ac:dyDescent="0.2">
      <c r="A54" s="61" t="s">
        <v>1190</v>
      </c>
      <c r="B54" s="799"/>
      <c r="C54" s="799"/>
      <c r="D54" s="799"/>
      <c r="E54" s="799"/>
      <c r="F54" s="799"/>
      <c r="G54" s="799"/>
      <c r="H54" s="799"/>
    </row>
    <row r="55" spans="1:8" ht="12" x14ac:dyDescent="0.2">
      <c r="A55" s="61" t="s">
        <v>1245</v>
      </c>
      <c r="B55" s="799"/>
      <c r="C55" s="799"/>
      <c r="D55" s="799"/>
      <c r="E55" s="799"/>
      <c r="F55" s="799"/>
      <c r="G55" s="799"/>
      <c r="H55" s="799"/>
    </row>
    <row r="56" spans="1:8" ht="12" x14ac:dyDescent="0.2">
      <c r="A56" s="61" t="s">
        <v>1263</v>
      </c>
      <c r="B56" s="799"/>
      <c r="C56" s="799"/>
      <c r="D56" s="799"/>
      <c r="E56" s="799"/>
      <c r="F56" s="799"/>
      <c r="G56" s="799"/>
      <c r="H56" s="799"/>
    </row>
    <row r="57" spans="1:8" ht="12" x14ac:dyDescent="0.2">
      <c r="A57" s="61" t="s">
        <v>1264</v>
      </c>
      <c r="B57" s="799"/>
      <c r="C57" s="799"/>
      <c r="D57" s="799"/>
      <c r="E57" s="799"/>
      <c r="F57" s="799"/>
      <c r="G57" s="799"/>
      <c r="H57" s="799"/>
    </row>
    <row r="58" spans="1:8" ht="12" x14ac:dyDescent="0.2">
      <c r="A58" s="61" t="s">
        <v>1248</v>
      </c>
      <c r="B58" s="799"/>
      <c r="C58" s="799"/>
      <c r="D58" s="799"/>
      <c r="E58" s="799"/>
      <c r="F58" s="799"/>
      <c r="G58" s="799"/>
      <c r="H58" s="799"/>
    </row>
    <row r="59" spans="1:8" ht="12" x14ac:dyDescent="0.2">
      <c r="A59" s="61" t="s">
        <v>1265</v>
      </c>
      <c r="B59" s="799"/>
      <c r="C59" s="799"/>
      <c r="D59" s="799"/>
      <c r="E59" s="799"/>
      <c r="F59" s="799"/>
      <c r="G59" s="799"/>
      <c r="H59" s="799"/>
    </row>
    <row r="60" spans="1:8" ht="12" x14ac:dyDescent="0.2">
      <c r="A60" s="61" t="s">
        <v>1266</v>
      </c>
      <c r="B60" s="799"/>
      <c r="C60" s="799"/>
      <c r="D60" s="799"/>
      <c r="E60" s="799"/>
      <c r="F60" s="799"/>
      <c r="G60" s="799"/>
      <c r="H60" s="799"/>
    </row>
    <row r="61" spans="1:8" ht="12" x14ac:dyDescent="0.2">
      <c r="A61" s="61" t="s">
        <v>1267</v>
      </c>
      <c r="B61" s="799"/>
      <c r="C61" s="799"/>
      <c r="D61" s="799"/>
      <c r="E61" s="799"/>
      <c r="F61" s="799"/>
      <c r="G61" s="799"/>
      <c r="H61" s="799"/>
    </row>
    <row r="62" spans="1:8" ht="12" x14ac:dyDescent="0.2">
      <c r="A62" s="61" t="s">
        <v>1268</v>
      </c>
      <c r="B62" s="799"/>
      <c r="C62" s="799"/>
      <c r="D62" s="799"/>
      <c r="E62" s="799"/>
      <c r="F62" s="799"/>
      <c r="G62" s="799"/>
      <c r="H62" s="799"/>
    </row>
    <row r="63" spans="1:8" ht="12" x14ac:dyDescent="0.2">
      <c r="A63" s="61" t="s">
        <v>1269</v>
      </c>
      <c r="B63" s="799"/>
      <c r="C63" s="799"/>
      <c r="D63" s="799"/>
      <c r="E63" s="799"/>
      <c r="F63" s="799"/>
      <c r="G63" s="799"/>
      <c r="H63" s="799"/>
    </row>
    <row r="64" spans="1:8" ht="12" x14ac:dyDescent="0.2">
      <c r="A64" s="61" t="s">
        <v>1270</v>
      </c>
      <c r="B64" s="799"/>
      <c r="C64" s="799"/>
      <c r="D64" s="799"/>
      <c r="E64" s="799"/>
      <c r="F64" s="799"/>
      <c r="G64" s="799"/>
      <c r="H64" s="799"/>
    </row>
    <row r="65" spans="1:15" ht="12" x14ac:dyDescent="0.2">
      <c r="A65" s="61" t="s">
        <v>1191</v>
      </c>
      <c r="B65" s="799"/>
      <c r="C65" s="799"/>
      <c r="D65" s="799"/>
      <c r="E65" s="799"/>
      <c r="F65" s="799"/>
      <c r="G65" s="799"/>
      <c r="H65" s="799"/>
    </row>
    <row r="66" spans="1:15" ht="12" x14ac:dyDescent="0.2">
      <c r="A66" s="61" t="s">
        <v>1255</v>
      </c>
      <c r="B66" s="799"/>
      <c r="C66" s="799"/>
      <c r="D66" s="799"/>
      <c r="E66" s="799"/>
      <c r="F66" s="799"/>
      <c r="G66" s="799"/>
      <c r="H66" s="799"/>
    </row>
    <row r="67" spans="1:15" ht="12" x14ac:dyDescent="0.2">
      <c r="A67" s="61" t="s">
        <v>1256</v>
      </c>
      <c r="B67" s="799"/>
      <c r="C67" s="799"/>
      <c r="D67" s="799"/>
      <c r="E67" s="799"/>
      <c r="F67" s="799"/>
      <c r="G67" s="799"/>
      <c r="H67" s="799"/>
    </row>
    <row r="68" spans="1:15" ht="12" x14ac:dyDescent="0.2">
      <c r="A68" s="61" t="s">
        <v>1192</v>
      </c>
      <c r="B68" s="799"/>
      <c r="C68" s="799"/>
      <c r="D68" s="799"/>
      <c r="E68" s="799"/>
      <c r="F68" s="799"/>
      <c r="G68" s="799"/>
      <c r="H68" s="799"/>
    </row>
    <row r="69" spans="1:15" ht="12" x14ac:dyDescent="0.2">
      <c r="A69" s="61" t="s">
        <v>1271</v>
      </c>
      <c r="B69" s="799"/>
      <c r="C69" s="799"/>
      <c r="D69" s="799"/>
      <c r="E69" s="799"/>
      <c r="F69" s="799"/>
      <c r="G69" s="799"/>
      <c r="H69" s="799"/>
    </row>
    <row r="70" spans="1:15" ht="12" x14ac:dyDescent="0.2">
      <c r="A70" s="61" t="s">
        <v>1258</v>
      </c>
      <c r="B70" s="799"/>
      <c r="C70" s="799"/>
      <c r="D70" s="799"/>
      <c r="E70" s="799"/>
      <c r="F70" s="799"/>
      <c r="G70" s="799"/>
      <c r="H70" s="799"/>
    </row>
    <row r="71" spans="1:15" ht="12.75" thickBot="1" x14ac:dyDescent="0.25">
      <c r="A71" s="249" t="s">
        <v>868</v>
      </c>
      <c r="B71" s="815">
        <f>SUM(B42:B49)+SUM(B53:B55)+B65+SUM(B68:B69)</f>
        <v>0</v>
      </c>
      <c r="C71" s="815">
        <f t="shared" ref="C71:H71" si="1">SUM(C42:C49)+SUM(C53:C55)+C65+SUM(C68:C69)</f>
        <v>0</v>
      </c>
      <c r="D71" s="815">
        <f t="shared" si="1"/>
        <v>0</v>
      </c>
      <c r="E71" s="815">
        <f t="shared" si="1"/>
        <v>0</v>
      </c>
      <c r="F71" s="815">
        <f>SUM(F42:F49)+SUM(F53:F55)+F65+SUM(F68:F69)</f>
        <v>0</v>
      </c>
      <c r="G71" s="815">
        <f t="shared" si="1"/>
        <v>0</v>
      </c>
      <c r="H71" s="815">
        <f t="shared" si="1"/>
        <v>0</v>
      </c>
    </row>
    <row r="72" spans="1:15" ht="12.75" thickTop="1" x14ac:dyDescent="0.2">
      <c r="A72" s="1269" t="s">
        <v>1274</v>
      </c>
      <c r="B72" s="1270"/>
      <c r="C72" s="1270"/>
      <c r="D72" s="1270"/>
      <c r="E72" s="1270"/>
      <c r="F72" s="1270"/>
      <c r="G72" s="1270"/>
      <c r="H72" s="1271"/>
    </row>
    <row r="73" spans="1:15" ht="16.5" customHeight="1" x14ac:dyDescent="0.2">
      <c r="A73" s="250"/>
      <c r="B73" s="1272" t="s">
        <v>1260</v>
      </c>
      <c r="C73" s="1273"/>
      <c r="D73" s="1273"/>
      <c r="E73" s="1273"/>
      <c r="F73" s="1273"/>
      <c r="G73" s="1273"/>
      <c r="H73" s="1274"/>
      <c r="J73" s="251"/>
      <c r="K73" s="251"/>
    </row>
    <row r="74" spans="1:15" ht="15.75" customHeight="1" x14ac:dyDescent="0.2">
      <c r="A74" s="250"/>
      <c r="B74" s="1263" t="s">
        <v>1228</v>
      </c>
      <c r="C74" s="1219" t="s">
        <v>789</v>
      </c>
      <c r="D74" s="1220"/>
      <c r="E74" s="1220"/>
      <c r="F74" s="1263" t="s">
        <v>1261</v>
      </c>
      <c r="G74" s="1263" t="s">
        <v>1230</v>
      </c>
      <c r="H74" s="1263" t="s">
        <v>1232</v>
      </c>
      <c r="J74" s="251"/>
      <c r="K74" s="251"/>
      <c r="O74" s="159"/>
    </row>
    <row r="75" spans="1:15" ht="56.25" customHeight="1" x14ac:dyDescent="0.2">
      <c r="A75" s="250"/>
      <c r="B75" s="1254"/>
      <c r="C75" s="1025" t="s">
        <v>787</v>
      </c>
      <c r="D75" s="1025" t="s">
        <v>257</v>
      </c>
      <c r="E75" s="1025" t="s">
        <v>1080</v>
      </c>
      <c r="F75" s="1254"/>
      <c r="G75" s="1254"/>
      <c r="H75" s="1254"/>
      <c r="J75" s="251"/>
    </row>
    <row r="76" spans="1:15" ht="12" x14ac:dyDescent="0.2">
      <c r="A76" s="61" t="s">
        <v>1181</v>
      </c>
      <c r="B76" s="799"/>
      <c r="C76" s="799"/>
      <c r="D76" s="799"/>
      <c r="E76" s="799"/>
      <c r="F76" s="799"/>
      <c r="G76" s="799"/>
      <c r="H76" s="799"/>
      <c r="J76" s="251"/>
    </row>
    <row r="77" spans="1:15" ht="12" x14ac:dyDescent="0.2">
      <c r="A77" s="61" t="s">
        <v>1182</v>
      </c>
      <c r="B77" s="799"/>
      <c r="C77" s="799"/>
      <c r="D77" s="799"/>
      <c r="E77" s="799"/>
      <c r="F77" s="799"/>
      <c r="G77" s="799"/>
      <c r="H77" s="799"/>
      <c r="J77" s="251"/>
    </row>
    <row r="78" spans="1:15" ht="12" x14ac:dyDescent="0.2">
      <c r="A78" s="61" t="s">
        <v>1183</v>
      </c>
      <c r="B78" s="799"/>
      <c r="C78" s="799"/>
      <c r="D78" s="799"/>
      <c r="E78" s="799"/>
      <c r="F78" s="799"/>
      <c r="G78" s="799"/>
      <c r="H78" s="799"/>
      <c r="J78" s="251"/>
    </row>
    <row r="79" spans="1:15" ht="12" x14ac:dyDescent="0.2">
      <c r="A79" s="61" t="s">
        <v>1184</v>
      </c>
      <c r="B79" s="799"/>
      <c r="C79" s="799"/>
      <c r="D79" s="799"/>
      <c r="E79" s="799"/>
      <c r="F79" s="799"/>
      <c r="G79" s="799"/>
      <c r="H79" s="799"/>
      <c r="J79" s="251"/>
    </row>
    <row r="80" spans="1:15" ht="12" x14ac:dyDescent="0.2">
      <c r="A80" s="61" t="s">
        <v>1185</v>
      </c>
      <c r="B80" s="799"/>
      <c r="C80" s="799"/>
      <c r="D80" s="799"/>
      <c r="E80" s="799"/>
      <c r="F80" s="799"/>
      <c r="G80" s="799"/>
      <c r="H80" s="799"/>
      <c r="J80" s="251"/>
    </row>
    <row r="81" spans="1:10" ht="12" x14ac:dyDescent="0.2">
      <c r="A81" s="61" t="s">
        <v>1186</v>
      </c>
      <c r="B81" s="799"/>
      <c r="C81" s="799"/>
      <c r="D81" s="799"/>
      <c r="E81" s="799"/>
      <c r="F81" s="799"/>
      <c r="G81" s="799"/>
      <c r="H81" s="799"/>
      <c r="J81" s="251"/>
    </row>
    <row r="82" spans="1:10" ht="12" x14ac:dyDescent="0.2">
      <c r="A82" s="61" t="s">
        <v>1187</v>
      </c>
      <c r="B82" s="799"/>
      <c r="C82" s="799"/>
      <c r="D82" s="799"/>
      <c r="E82" s="799"/>
      <c r="F82" s="799"/>
      <c r="G82" s="799"/>
      <c r="H82" s="799"/>
      <c r="J82" s="251"/>
    </row>
    <row r="83" spans="1:10" ht="12" x14ac:dyDescent="0.2">
      <c r="A83" s="61" t="s">
        <v>1188</v>
      </c>
      <c r="B83" s="799"/>
      <c r="C83" s="799"/>
      <c r="D83" s="799"/>
      <c r="E83" s="799"/>
      <c r="F83" s="799"/>
      <c r="G83" s="799"/>
      <c r="H83" s="799"/>
      <c r="J83" s="251"/>
    </row>
    <row r="84" spans="1:10" ht="12" x14ac:dyDescent="0.2">
      <c r="A84" s="61" t="s">
        <v>1241</v>
      </c>
      <c r="B84" s="799"/>
      <c r="C84" s="799"/>
      <c r="D84" s="799"/>
      <c r="E84" s="799"/>
      <c r="F84" s="799"/>
      <c r="G84" s="799"/>
      <c r="H84" s="799"/>
      <c r="J84" s="251"/>
    </row>
    <row r="85" spans="1:10" ht="12" x14ac:dyDescent="0.2">
      <c r="A85" s="61" t="s">
        <v>1262</v>
      </c>
      <c r="B85" s="799"/>
      <c r="C85" s="799"/>
      <c r="D85" s="799"/>
      <c r="E85" s="799"/>
      <c r="F85" s="799"/>
      <c r="G85" s="799"/>
      <c r="H85" s="799"/>
      <c r="J85" s="251"/>
    </row>
    <row r="86" spans="1:10" ht="12" x14ac:dyDescent="0.2">
      <c r="A86" s="61" t="s">
        <v>1243</v>
      </c>
      <c r="B86" s="799"/>
      <c r="C86" s="799"/>
      <c r="D86" s="799"/>
      <c r="E86" s="799"/>
      <c r="F86" s="799"/>
      <c r="G86" s="799"/>
      <c r="H86" s="799"/>
    </row>
    <row r="87" spans="1:10" ht="12" x14ac:dyDescent="0.2">
      <c r="A87" s="61" t="s">
        <v>1244</v>
      </c>
      <c r="B87" s="799"/>
      <c r="C87" s="799"/>
      <c r="D87" s="799"/>
      <c r="E87" s="799"/>
      <c r="F87" s="799"/>
      <c r="G87" s="799"/>
      <c r="H87" s="799"/>
    </row>
    <row r="88" spans="1:10" ht="12" x14ac:dyDescent="0.2">
      <c r="A88" s="61" t="s">
        <v>1190</v>
      </c>
      <c r="B88" s="799"/>
      <c r="C88" s="799"/>
      <c r="D88" s="799"/>
      <c r="E88" s="799"/>
      <c r="F88" s="799"/>
      <c r="G88" s="799"/>
      <c r="H88" s="799"/>
    </row>
    <row r="89" spans="1:10" ht="12" x14ac:dyDescent="0.2">
      <c r="A89" s="61" t="s">
        <v>1245</v>
      </c>
      <c r="B89" s="799"/>
      <c r="C89" s="799"/>
      <c r="D89" s="799"/>
      <c r="E89" s="799"/>
      <c r="F89" s="799"/>
      <c r="G89" s="799"/>
      <c r="H89" s="799"/>
    </row>
    <row r="90" spans="1:10" ht="12" x14ac:dyDescent="0.2">
      <c r="A90" s="61" t="s">
        <v>1263</v>
      </c>
      <c r="B90" s="799"/>
      <c r="C90" s="799"/>
      <c r="D90" s="799"/>
      <c r="E90" s="799"/>
      <c r="F90" s="799"/>
      <c r="G90" s="799"/>
      <c r="H90" s="799"/>
    </row>
    <row r="91" spans="1:10" ht="12" x14ac:dyDescent="0.2">
      <c r="A91" s="61" t="s">
        <v>1264</v>
      </c>
      <c r="B91" s="799"/>
      <c r="C91" s="799"/>
      <c r="D91" s="799"/>
      <c r="E91" s="799"/>
      <c r="F91" s="799"/>
      <c r="G91" s="799"/>
      <c r="H91" s="799"/>
    </row>
    <row r="92" spans="1:10" ht="12" x14ac:dyDescent="0.2">
      <c r="A92" s="61" t="s">
        <v>1248</v>
      </c>
      <c r="B92" s="799"/>
      <c r="C92" s="799"/>
      <c r="D92" s="799"/>
      <c r="E92" s="799"/>
      <c r="F92" s="799"/>
      <c r="G92" s="799"/>
      <c r="H92" s="799"/>
    </row>
    <row r="93" spans="1:10" ht="12" x14ac:dyDescent="0.2">
      <c r="A93" s="61" t="s">
        <v>1265</v>
      </c>
      <c r="B93" s="799"/>
      <c r="C93" s="799"/>
      <c r="D93" s="799"/>
      <c r="E93" s="799"/>
      <c r="F93" s="799"/>
      <c r="G93" s="799"/>
      <c r="H93" s="799"/>
    </row>
    <row r="94" spans="1:10" ht="12" x14ac:dyDescent="0.2">
      <c r="A94" s="61" t="s">
        <v>1266</v>
      </c>
      <c r="B94" s="799"/>
      <c r="C94" s="799"/>
      <c r="D94" s="799"/>
      <c r="E94" s="799"/>
      <c r="F94" s="799"/>
      <c r="G94" s="799"/>
      <c r="H94" s="799"/>
    </row>
    <row r="95" spans="1:10" ht="12" x14ac:dyDescent="0.2">
      <c r="A95" s="61" t="s">
        <v>1267</v>
      </c>
      <c r="B95" s="799"/>
      <c r="C95" s="799"/>
      <c r="D95" s="799"/>
      <c r="E95" s="799"/>
      <c r="F95" s="799"/>
      <c r="G95" s="799"/>
      <c r="H95" s="799"/>
    </row>
    <row r="96" spans="1:10" ht="12" x14ac:dyDescent="0.2">
      <c r="A96" s="61" t="s">
        <v>1268</v>
      </c>
      <c r="B96" s="799"/>
      <c r="C96" s="799"/>
      <c r="D96" s="799"/>
      <c r="E96" s="799"/>
      <c r="F96" s="799"/>
      <c r="G96" s="799"/>
      <c r="H96" s="799"/>
    </row>
    <row r="97" spans="1:8" ht="12" x14ac:dyDescent="0.2">
      <c r="A97" s="61" t="s">
        <v>1269</v>
      </c>
      <c r="B97" s="799"/>
      <c r="C97" s="799"/>
      <c r="D97" s="799"/>
      <c r="E97" s="799"/>
      <c r="F97" s="799"/>
      <c r="G97" s="799"/>
      <c r="H97" s="799"/>
    </row>
    <row r="98" spans="1:8" ht="12" x14ac:dyDescent="0.2">
      <c r="A98" s="61" t="s">
        <v>1270</v>
      </c>
      <c r="B98" s="799"/>
      <c r="C98" s="799"/>
      <c r="D98" s="799"/>
      <c r="E98" s="799"/>
      <c r="F98" s="799"/>
      <c r="G98" s="799"/>
      <c r="H98" s="799"/>
    </row>
    <row r="99" spans="1:8" ht="12" x14ac:dyDescent="0.2">
      <c r="A99" s="61" t="s">
        <v>1191</v>
      </c>
      <c r="B99" s="799"/>
      <c r="C99" s="799"/>
      <c r="D99" s="799"/>
      <c r="E99" s="799"/>
      <c r="F99" s="799"/>
      <c r="G99" s="799"/>
      <c r="H99" s="799"/>
    </row>
    <row r="100" spans="1:8" ht="12" x14ac:dyDescent="0.2">
      <c r="A100" s="61" t="s">
        <v>1275</v>
      </c>
      <c r="B100" s="799"/>
      <c r="C100" s="799"/>
      <c r="D100" s="799"/>
      <c r="E100" s="799"/>
      <c r="F100" s="799"/>
      <c r="G100" s="799"/>
      <c r="H100" s="799"/>
    </row>
    <row r="101" spans="1:8" ht="12" x14ac:dyDescent="0.2">
      <c r="A101" s="61" t="s">
        <v>1256</v>
      </c>
      <c r="B101" s="799"/>
      <c r="C101" s="799"/>
      <c r="D101" s="799"/>
      <c r="E101" s="799"/>
      <c r="F101" s="799"/>
      <c r="G101" s="799"/>
      <c r="H101" s="799"/>
    </row>
    <row r="102" spans="1:8" ht="12" x14ac:dyDescent="0.2">
      <c r="A102" s="61" t="s">
        <v>1192</v>
      </c>
      <c r="B102" s="799"/>
      <c r="C102" s="799"/>
      <c r="D102" s="799"/>
      <c r="E102" s="799"/>
      <c r="F102" s="799"/>
      <c r="G102" s="799"/>
      <c r="H102" s="799"/>
    </row>
    <row r="103" spans="1:8" ht="12" x14ac:dyDescent="0.2">
      <c r="A103" s="61" t="s">
        <v>1271</v>
      </c>
      <c r="B103" s="799"/>
      <c r="C103" s="799"/>
      <c r="D103" s="799"/>
      <c r="E103" s="799"/>
      <c r="F103" s="799"/>
      <c r="G103" s="799"/>
      <c r="H103" s="799"/>
    </row>
    <row r="104" spans="1:8" ht="12" x14ac:dyDescent="0.2">
      <c r="A104" s="61" t="s">
        <v>1272</v>
      </c>
      <c r="B104" s="799"/>
      <c r="C104" s="799"/>
      <c r="D104" s="799"/>
      <c r="E104" s="799"/>
      <c r="F104" s="799"/>
      <c r="G104" s="799"/>
      <c r="H104" s="799"/>
    </row>
    <row r="105" spans="1:8" ht="12.75" thickBot="1" x14ac:dyDescent="0.25">
      <c r="A105" s="249" t="s">
        <v>868</v>
      </c>
      <c r="B105" s="815">
        <f>SUM(B76:B83)+SUM(B87:B89)+B99+SUM(B102:B103)</f>
        <v>0</v>
      </c>
      <c r="C105" s="815">
        <f t="shared" ref="C105:H105" si="2">SUM(C76:C83)+SUM(C87:C89)+C99+SUM(C102:C103)</f>
        <v>0</v>
      </c>
      <c r="D105" s="815">
        <f t="shared" si="2"/>
        <v>0</v>
      </c>
      <c r="E105" s="815">
        <f t="shared" si="2"/>
        <v>0</v>
      </c>
      <c r="F105" s="815">
        <f t="shared" si="2"/>
        <v>0</v>
      </c>
      <c r="G105" s="815">
        <f t="shared" si="2"/>
        <v>0</v>
      </c>
      <c r="H105" s="815">
        <f t="shared" si="2"/>
        <v>0</v>
      </c>
    </row>
    <row r="106" spans="1:8" ht="12.75" thickTop="1" x14ac:dyDescent="0.2">
      <c r="A106" s="1269" t="s">
        <v>1274</v>
      </c>
      <c r="B106" s="1270"/>
      <c r="C106" s="1270"/>
      <c r="D106" s="1270"/>
      <c r="E106" s="1270"/>
      <c r="F106" s="1270"/>
      <c r="G106" s="1270"/>
      <c r="H106" s="1271"/>
    </row>
    <row r="107" spans="1:8" ht="12" x14ac:dyDescent="0.2">
      <c r="A107" s="250"/>
      <c r="B107" s="1272" t="s">
        <v>1276</v>
      </c>
      <c r="C107" s="1273"/>
      <c r="D107" s="1273"/>
      <c r="E107" s="1273"/>
      <c r="F107" s="1273"/>
      <c r="G107" s="1273"/>
      <c r="H107" s="1274"/>
    </row>
    <row r="108" spans="1:8" ht="14.25" customHeight="1" x14ac:dyDescent="0.2">
      <c r="A108" s="250"/>
      <c r="B108" s="1263" t="s">
        <v>1228</v>
      </c>
      <c r="C108" s="1219" t="s">
        <v>827</v>
      </c>
      <c r="D108" s="1220"/>
      <c r="E108" s="1220"/>
      <c r="F108" s="1263" t="s">
        <v>1261</v>
      </c>
      <c r="G108" s="1263" t="s">
        <v>1230</v>
      </c>
      <c r="H108" s="1263" t="s">
        <v>1232</v>
      </c>
    </row>
    <row r="109" spans="1:8" ht="55.5" customHeight="1" x14ac:dyDescent="0.2">
      <c r="A109" s="250"/>
      <c r="B109" s="1254"/>
      <c r="C109" s="1025" t="s">
        <v>787</v>
      </c>
      <c r="D109" s="1025" t="s">
        <v>257</v>
      </c>
      <c r="E109" s="1042" t="s">
        <v>1080</v>
      </c>
      <c r="F109" s="1254"/>
      <c r="G109" s="1254"/>
      <c r="H109" s="1254"/>
    </row>
    <row r="110" spans="1:8" ht="12" x14ac:dyDescent="0.2">
      <c r="A110" s="61" t="s">
        <v>1181</v>
      </c>
      <c r="B110" s="799"/>
      <c r="C110" s="799"/>
      <c r="D110" s="799"/>
      <c r="E110" s="799"/>
      <c r="F110" s="799"/>
      <c r="G110" s="799"/>
      <c r="H110" s="799"/>
    </row>
    <row r="111" spans="1:8" ht="12" x14ac:dyDescent="0.2">
      <c r="A111" s="61" t="s">
        <v>1182</v>
      </c>
      <c r="B111" s="799"/>
      <c r="C111" s="799"/>
      <c r="D111" s="799"/>
      <c r="E111" s="799"/>
      <c r="F111" s="799"/>
      <c r="G111" s="799"/>
      <c r="H111" s="799"/>
    </row>
    <row r="112" spans="1:8" ht="12" x14ac:dyDescent="0.2">
      <c r="A112" s="61" t="s">
        <v>1183</v>
      </c>
      <c r="B112" s="799"/>
      <c r="C112" s="799"/>
      <c r="D112" s="799"/>
      <c r="E112" s="799"/>
      <c r="F112" s="799"/>
      <c r="G112" s="799"/>
      <c r="H112" s="799"/>
    </row>
    <row r="113" spans="1:8" ht="12" x14ac:dyDescent="0.2">
      <c r="A113" s="61" t="s">
        <v>1184</v>
      </c>
      <c r="B113" s="799"/>
      <c r="C113" s="799"/>
      <c r="D113" s="799"/>
      <c r="E113" s="799"/>
      <c r="F113" s="799"/>
      <c r="G113" s="799"/>
      <c r="H113" s="799"/>
    </row>
    <row r="114" spans="1:8" ht="12" x14ac:dyDescent="0.2">
      <c r="A114" s="61" t="s">
        <v>1185</v>
      </c>
      <c r="B114" s="799"/>
      <c r="C114" s="799"/>
      <c r="D114" s="799"/>
      <c r="E114" s="799"/>
      <c r="F114" s="799"/>
      <c r="G114" s="799"/>
      <c r="H114" s="799"/>
    </row>
    <row r="115" spans="1:8" ht="12" x14ac:dyDescent="0.2">
      <c r="A115" s="61" t="s">
        <v>1186</v>
      </c>
      <c r="B115" s="799"/>
      <c r="C115" s="799"/>
      <c r="D115" s="799"/>
      <c r="E115" s="799"/>
      <c r="F115" s="799"/>
      <c r="G115" s="799"/>
      <c r="H115" s="799"/>
    </row>
    <row r="116" spans="1:8" ht="12" x14ac:dyDescent="0.2">
      <c r="A116" s="61" t="s">
        <v>1187</v>
      </c>
      <c r="B116" s="799"/>
      <c r="C116" s="799"/>
      <c r="D116" s="799"/>
      <c r="E116" s="799"/>
      <c r="F116" s="799"/>
      <c r="G116" s="799"/>
      <c r="H116" s="799"/>
    </row>
    <row r="117" spans="1:8" ht="12" x14ac:dyDescent="0.2">
      <c r="A117" s="61" t="s">
        <v>1277</v>
      </c>
      <c r="B117" s="799"/>
      <c r="C117" s="799"/>
      <c r="D117" s="799"/>
      <c r="E117" s="799"/>
      <c r="F117" s="799"/>
      <c r="G117" s="799"/>
      <c r="H117" s="799"/>
    </row>
    <row r="118" spans="1:8" ht="12" x14ac:dyDescent="0.2">
      <c r="A118" s="61" t="s">
        <v>1241</v>
      </c>
      <c r="B118" s="799"/>
      <c r="C118" s="799"/>
      <c r="D118" s="799"/>
      <c r="E118" s="799"/>
      <c r="F118" s="799"/>
      <c r="G118" s="799"/>
      <c r="H118" s="799"/>
    </row>
    <row r="119" spans="1:8" ht="12" x14ac:dyDescent="0.2">
      <c r="A119" s="61" t="s">
        <v>1262</v>
      </c>
      <c r="B119" s="799"/>
      <c r="C119" s="799"/>
      <c r="D119" s="799"/>
      <c r="E119" s="799"/>
      <c r="F119" s="799"/>
      <c r="G119" s="799"/>
      <c r="H119" s="799"/>
    </row>
    <row r="120" spans="1:8" ht="12" x14ac:dyDescent="0.2">
      <c r="A120" s="61" t="s">
        <v>1243</v>
      </c>
      <c r="B120" s="799"/>
      <c r="C120" s="799"/>
      <c r="D120" s="799"/>
      <c r="E120" s="799"/>
      <c r="F120" s="799"/>
      <c r="G120" s="799"/>
      <c r="H120" s="799"/>
    </row>
    <row r="121" spans="1:8" ht="12" x14ac:dyDescent="0.2">
      <c r="A121" s="61" t="s">
        <v>1244</v>
      </c>
      <c r="B121" s="799"/>
      <c r="C121" s="799"/>
      <c r="D121" s="799"/>
      <c r="E121" s="799"/>
      <c r="F121" s="799"/>
      <c r="G121" s="799"/>
      <c r="H121" s="799"/>
    </row>
    <row r="122" spans="1:8" ht="12" x14ac:dyDescent="0.2">
      <c r="A122" s="61" t="s">
        <v>1190</v>
      </c>
      <c r="B122" s="799"/>
      <c r="C122" s="799"/>
      <c r="D122" s="799"/>
      <c r="E122" s="799"/>
      <c r="F122" s="799"/>
      <c r="G122" s="799"/>
      <c r="H122" s="799"/>
    </row>
    <row r="123" spans="1:8" ht="12" x14ac:dyDescent="0.2">
      <c r="A123" s="61" t="s">
        <v>1245</v>
      </c>
      <c r="B123" s="799"/>
      <c r="C123" s="799"/>
      <c r="D123" s="799"/>
      <c r="E123" s="799"/>
      <c r="F123" s="799"/>
      <c r="G123" s="799"/>
      <c r="H123" s="799"/>
    </row>
    <row r="124" spans="1:8" ht="12" x14ac:dyDescent="0.2">
      <c r="A124" s="61" t="s">
        <v>1263</v>
      </c>
      <c r="B124" s="799"/>
      <c r="C124" s="799"/>
      <c r="D124" s="799"/>
      <c r="E124" s="799"/>
      <c r="F124" s="799"/>
      <c r="G124" s="799"/>
      <c r="H124" s="799"/>
    </row>
    <row r="125" spans="1:8" ht="12" x14ac:dyDescent="0.2">
      <c r="A125" s="61" t="s">
        <v>1264</v>
      </c>
      <c r="B125" s="799"/>
      <c r="C125" s="799"/>
      <c r="D125" s="799"/>
      <c r="E125" s="799"/>
      <c r="F125" s="799"/>
      <c r="G125" s="799"/>
      <c r="H125" s="799"/>
    </row>
    <row r="126" spans="1:8" ht="12" x14ac:dyDescent="0.2">
      <c r="A126" s="61" t="s">
        <v>1248</v>
      </c>
      <c r="B126" s="799"/>
      <c r="C126" s="799"/>
      <c r="D126" s="799"/>
      <c r="E126" s="799"/>
      <c r="F126" s="799"/>
      <c r="G126" s="799"/>
      <c r="H126" s="799"/>
    </row>
    <row r="127" spans="1:8" ht="12" x14ac:dyDescent="0.2">
      <c r="A127" s="61" t="s">
        <v>1265</v>
      </c>
      <c r="B127" s="799"/>
      <c r="C127" s="799"/>
      <c r="D127" s="799"/>
      <c r="E127" s="799"/>
      <c r="F127" s="799"/>
      <c r="G127" s="799"/>
      <c r="H127" s="799"/>
    </row>
    <row r="128" spans="1:8" ht="12" x14ac:dyDescent="0.2">
      <c r="A128" s="61" t="s">
        <v>1266</v>
      </c>
      <c r="B128" s="799"/>
      <c r="C128" s="799"/>
      <c r="D128" s="799"/>
      <c r="E128" s="799"/>
      <c r="F128" s="799"/>
      <c r="G128" s="799"/>
      <c r="H128" s="799"/>
    </row>
    <row r="129" spans="1:8" ht="12" x14ac:dyDescent="0.2">
      <c r="A129" s="61" t="s">
        <v>1267</v>
      </c>
      <c r="B129" s="799"/>
      <c r="C129" s="799"/>
      <c r="D129" s="799"/>
      <c r="E129" s="799"/>
      <c r="F129" s="799"/>
      <c r="G129" s="799"/>
      <c r="H129" s="799"/>
    </row>
    <row r="130" spans="1:8" ht="12" x14ac:dyDescent="0.2">
      <c r="A130" s="61" t="s">
        <v>1268</v>
      </c>
      <c r="B130" s="799"/>
      <c r="C130" s="799"/>
      <c r="D130" s="799"/>
      <c r="E130" s="799"/>
      <c r="F130" s="799"/>
      <c r="G130" s="799"/>
      <c r="H130" s="799"/>
    </row>
    <row r="131" spans="1:8" ht="12" x14ac:dyDescent="0.2">
      <c r="A131" s="61" t="s">
        <v>1269</v>
      </c>
      <c r="B131" s="799"/>
      <c r="C131" s="799"/>
      <c r="D131" s="799"/>
      <c r="E131" s="799"/>
      <c r="F131" s="799"/>
      <c r="G131" s="799"/>
      <c r="H131" s="799"/>
    </row>
    <row r="132" spans="1:8" ht="12" x14ac:dyDescent="0.2">
      <c r="A132" s="61" t="s">
        <v>1270</v>
      </c>
      <c r="B132" s="799"/>
      <c r="C132" s="799"/>
      <c r="D132" s="799"/>
      <c r="E132" s="799"/>
      <c r="F132" s="799"/>
      <c r="G132" s="799"/>
      <c r="H132" s="799"/>
    </row>
    <row r="133" spans="1:8" ht="12" x14ac:dyDescent="0.2">
      <c r="A133" s="61" t="s">
        <v>1191</v>
      </c>
      <c r="B133" s="799"/>
      <c r="C133" s="799"/>
      <c r="D133" s="799"/>
      <c r="E133" s="799"/>
      <c r="F133" s="799"/>
      <c r="G133" s="799"/>
      <c r="H133" s="799"/>
    </row>
    <row r="134" spans="1:8" ht="12" x14ac:dyDescent="0.2">
      <c r="A134" s="61" t="s">
        <v>1255</v>
      </c>
      <c r="B134" s="799"/>
      <c r="C134" s="799"/>
      <c r="D134" s="799"/>
      <c r="E134" s="799"/>
      <c r="F134" s="799"/>
      <c r="G134" s="799"/>
      <c r="H134" s="799"/>
    </row>
    <row r="135" spans="1:8" ht="12" x14ac:dyDescent="0.2">
      <c r="A135" s="61" t="s">
        <v>1256</v>
      </c>
      <c r="B135" s="799"/>
      <c r="C135" s="799"/>
      <c r="D135" s="799"/>
      <c r="E135" s="799"/>
      <c r="F135" s="799"/>
      <c r="G135" s="799"/>
      <c r="H135" s="799"/>
    </row>
    <row r="136" spans="1:8" ht="12" x14ac:dyDescent="0.2">
      <c r="A136" s="61" t="s">
        <v>1192</v>
      </c>
      <c r="B136" s="799"/>
      <c r="C136" s="799"/>
      <c r="D136" s="799"/>
      <c r="E136" s="799"/>
      <c r="F136" s="799"/>
      <c r="G136" s="799"/>
      <c r="H136" s="799"/>
    </row>
    <row r="137" spans="1:8" ht="12" x14ac:dyDescent="0.2">
      <c r="A137" s="61" t="s">
        <v>1271</v>
      </c>
      <c r="B137" s="799"/>
      <c r="C137" s="799"/>
      <c r="D137" s="799"/>
      <c r="E137" s="799"/>
      <c r="F137" s="799"/>
      <c r="G137" s="799"/>
      <c r="H137" s="799"/>
    </row>
    <row r="138" spans="1:8" ht="12" x14ac:dyDescent="0.2">
      <c r="A138" s="61" t="s">
        <v>1272</v>
      </c>
      <c r="B138" s="799"/>
      <c r="C138" s="799"/>
      <c r="D138" s="799"/>
      <c r="E138" s="799"/>
      <c r="F138" s="799"/>
      <c r="G138" s="799"/>
      <c r="H138" s="799"/>
    </row>
    <row r="139" spans="1:8" ht="12" x14ac:dyDescent="0.2">
      <c r="A139" s="249" t="s">
        <v>868</v>
      </c>
      <c r="B139" s="815">
        <f>SUM(B110:B117)+SUM(B121:B123)+B133+SUM(B136:B137)</f>
        <v>0</v>
      </c>
      <c r="C139" s="815">
        <f t="shared" ref="C139:H139" si="3">SUM(C110:C117)+SUM(C121:C123)+C133+SUM(C136:C137)</f>
        <v>0</v>
      </c>
      <c r="D139" s="815">
        <f t="shared" si="3"/>
        <v>0</v>
      </c>
      <c r="E139" s="815">
        <f t="shared" si="3"/>
        <v>0</v>
      </c>
      <c r="F139" s="815">
        <f>SUM(F110:F117)+SUM(F121:F123)+F133+SUM(F136:F137)</f>
        <v>0</v>
      </c>
      <c r="G139" s="815">
        <f t="shared" si="3"/>
        <v>0</v>
      </c>
      <c r="H139" s="815">
        <f t="shared" si="3"/>
        <v>0</v>
      </c>
    </row>
  </sheetData>
  <mergeCells count="27">
    <mergeCell ref="B107:H107"/>
    <mergeCell ref="B108:B109"/>
    <mergeCell ref="G108:G109"/>
    <mergeCell ref="H108:H109"/>
    <mergeCell ref="C108:E108"/>
    <mergeCell ref="F108:F109"/>
    <mergeCell ref="A106:H106"/>
    <mergeCell ref="B39:H39"/>
    <mergeCell ref="B40:B41"/>
    <mergeCell ref="G40:G41"/>
    <mergeCell ref="H40:H41"/>
    <mergeCell ref="A72:H72"/>
    <mergeCell ref="B73:H73"/>
    <mergeCell ref="B74:B75"/>
    <mergeCell ref="G74:G75"/>
    <mergeCell ref="H74:H75"/>
    <mergeCell ref="C40:E40"/>
    <mergeCell ref="F40:F41"/>
    <mergeCell ref="C74:E74"/>
    <mergeCell ref="F74:F75"/>
    <mergeCell ref="A38:H38"/>
    <mergeCell ref="B5:H5"/>
    <mergeCell ref="B6:B7"/>
    <mergeCell ref="G6:G7"/>
    <mergeCell ref="H6:H7"/>
    <mergeCell ref="C6:E6"/>
    <mergeCell ref="F6:F7"/>
  </mergeCells>
  <pageMargins left="0.7" right="0.7" top="0.75" bottom="0.75" header="0.3" footer="0.3"/>
  <pageSetup paperSize="9" scale="50" orientation="portrait" r:id="rId1"/>
  <rowBreaks count="1" manualBreakCount="1">
    <brk id="71"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8"/>
  <dimension ref="A1:Q26"/>
  <sheetViews>
    <sheetView view="pageBreakPreview" zoomScale="90" zoomScaleNormal="100" zoomScaleSheetLayoutView="90" workbookViewId="0">
      <selection activeCell="T401" sqref="D401:T401"/>
    </sheetView>
  </sheetViews>
  <sheetFormatPr defaultColWidth="9.140625" defaultRowHeight="11.25" x14ac:dyDescent="0.2"/>
  <cols>
    <col min="1" max="1" width="59.42578125" style="244" customWidth="1"/>
    <col min="2" max="2" width="12.85546875" style="244" customWidth="1"/>
    <col min="3" max="3" width="12.7109375" style="244" customWidth="1"/>
    <col min="4" max="4" width="13.140625" style="244" customWidth="1"/>
    <col min="5" max="5" width="13" style="244" customWidth="1"/>
    <col min="6" max="6" width="14.5703125" style="244" customWidth="1"/>
    <col min="7" max="8" width="14.28515625" style="244" customWidth="1"/>
    <col min="9" max="9" width="12.5703125" style="244" customWidth="1"/>
    <col min="10" max="10" width="14.5703125" style="244" customWidth="1"/>
    <col min="11" max="11" width="12.5703125" style="244" customWidth="1"/>
    <col min="12" max="12" width="15.140625" style="244" customWidth="1"/>
    <col min="13" max="13" width="16.28515625" style="448" customWidth="1"/>
    <col min="14" max="14" width="17.5703125" style="244" customWidth="1"/>
    <col min="15" max="15" width="15.7109375" style="244" customWidth="1"/>
    <col min="16" max="22" width="9.140625" style="244"/>
    <col min="23" max="23" width="11.28515625" style="244" customWidth="1"/>
    <col min="24" max="16384" width="9.140625" style="244"/>
  </cols>
  <sheetData>
    <row r="1" spans="1:17" x14ac:dyDescent="0.2">
      <c r="A1" s="592" t="s">
        <v>1278</v>
      </c>
      <c r="B1" s="592"/>
      <c r="C1" s="592"/>
      <c r="D1" s="592"/>
      <c r="E1" s="592"/>
      <c r="F1" s="592"/>
      <c r="G1" s="592"/>
      <c r="H1" s="592"/>
      <c r="I1" s="592"/>
      <c r="J1" s="592"/>
      <c r="K1" s="592"/>
    </row>
    <row r="2" spans="1:17" ht="12" thickBot="1" x14ac:dyDescent="0.25">
      <c r="A2" s="593" t="s">
        <v>1227</v>
      </c>
      <c r="B2" s="593"/>
      <c r="C2" s="593"/>
      <c r="D2" s="593"/>
      <c r="E2" s="593"/>
      <c r="F2" s="593"/>
      <c r="G2" s="593"/>
      <c r="H2" s="593"/>
      <c r="I2" s="593"/>
      <c r="J2" s="1278" t="s">
        <v>741</v>
      </c>
      <c r="K2" s="1278"/>
    </row>
    <row r="3" spans="1:17" ht="12.75" hidden="1" thickTop="1" thickBot="1" x14ac:dyDescent="0.25">
      <c r="A3" s="358"/>
      <c r="B3" s="358"/>
      <c r="C3" s="358"/>
      <c r="D3" s="358"/>
      <c r="E3" s="358"/>
      <c r="F3" s="358"/>
      <c r="G3" s="358"/>
      <c r="H3" s="358"/>
      <c r="I3" s="358"/>
      <c r="J3" s="371"/>
      <c r="K3" s="371"/>
    </row>
    <row r="4" spans="1:17" ht="36" customHeight="1" thickTop="1" x14ac:dyDescent="0.2">
      <c r="A4" s="1279"/>
      <c r="B4" s="1282" t="s">
        <v>1228</v>
      </c>
      <c r="C4" s="1286" t="s">
        <v>789</v>
      </c>
      <c r="D4" s="1287"/>
      <c r="E4" s="1287"/>
      <c r="F4" s="1287"/>
      <c r="G4" s="1275" t="s">
        <v>1261</v>
      </c>
      <c r="H4" s="1283" t="s">
        <v>1230</v>
      </c>
      <c r="I4" s="1284"/>
      <c r="J4" s="1282" t="s">
        <v>1231</v>
      </c>
      <c r="K4" s="1282" t="s">
        <v>1232</v>
      </c>
      <c r="O4" s="159"/>
      <c r="P4" s="200"/>
      <c r="Q4" s="200"/>
    </row>
    <row r="5" spans="1:17" ht="15" customHeight="1" x14ac:dyDescent="0.2">
      <c r="A5" s="1280"/>
      <c r="B5" s="1238"/>
      <c r="C5" s="1243" t="s">
        <v>787</v>
      </c>
      <c r="D5" s="1285"/>
      <c r="E5" s="1237" t="s">
        <v>257</v>
      </c>
      <c r="F5" s="1237" t="s">
        <v>1080</v>
      </c>
      <c r="G5" s="1276"/>
      <c r="H5" s="1237" t="s">
        <v>868</v>
      </c>
      <c r="I5" s="1237" t="s">
        <v>1233</v>
      </c>
      <c r="J5" s="1238"/>
      <c r="K5" s="1238"/>
      <c r="O5" s="136"/>
      <c r="P5" s="136"/>
      <c r="Q5" s="248"/>
    </row>
    <row r="6" spans="1:17" ht="15" customHeight="1" x14ac:dyDescent="0.2">
      <c r="A6" s="1280"/>
      <c r="B6" s="1238"/>
      <c r="C6" s="1237" t="s">
        <v>868</v>
      </c>
      <c r="D6" s="1237" t="s">
        <v>1233</v>
      </c>
      <c r="E6" s="1238"/>
      <c r="F6" s="1238"/>
      <c r="G6" s="1276"/>
      <c r="H6" s="1238"/>
      <c r="I6" s="1238"/>
      <c r="J6" s="1238"/>
      <c r="K6" s="1238"/>
      <c r="O6" s="136"/>
      <c r="P6" s="136"/>
      <c r="Q6" s="248"/>
    </row>
    <row r="7" spans="1:17" ht="42" customHeight="1" x14ac:dyDescent="0.2">
      <c r="A7" s="1281"/>
      <c r="B7" s="1239"/>
      <c r="C7" s="1239"/>
      <c r="D7" s="1239"/>
      <c r="E7" s="1239"/>
      <c r="F7" s="1239"/>
      <c r="G7" s="1277"/>
      <c r="H7" s="1239"/>
      <c r="I7" s="1239"/>
      <c r="J7" s="1239"/>
      <c r="K7" s="1239"/>
    </row>
    <row r="8" spans="1:17" ht="11.25" customHeight="1" x14ac:dyDescent="0.2">
      <c r="A8" s="231" t="s">
        <v>1181</v>
      </c>
      <c r="B8" s="799"/>
      <c r="C8" s="799"/>
      <c r="D8" s="799"/>
      <c r="E8" s="799"/>
      <c r="F8" s="799"/>
      <c r="G8" s="799"/>
      <c r="H8" s="799"/>
      <c r="I8" s="799"/>
      <c r="J8" s="799"/>
      <c r="K8" s="799"/>
    </row>
    <row r="9" spans="1:17" ht="11.25" customHeight="1" x14ac:dyDescent="0.2">
      <c r="A9" s="231" t="s">
        <v>1182</v>
      </c>
      <c r="B9" s="799"/>
      <c r="C9" s="799"/>
      <c r="D9" s="799"/>
      <c r="E9" s="799"/>
      <c r="F9" s="799"/>
      <c r="G9" s="799"/>
      <c r="H9" s="799"/>
      <c r="I9" s="799"/>
      <c r="J9" s="799"/>
      <c r="K9" s="799"/>
    </row>
    <row r="10" spans="1:17" ht="11.25" customHeight="1" x14ac:dyDescent="0.2">
      <c r="A10" s="231" t="s">
        <v>1183</v>
      </c>
      <c r="B10" s="799"/>
      <c r="C10" s="799"/>
      <c r="D10" s="799"/>
      <c r="E10" s="799"/>
      <c r="F10" s="799"/>
      <c r="G10" s="799"/>
      <c r="H10" s="799"/>
      <c r="I10" s="799"/>
      <c r="J10" s="799"/>
      <c r="K10" s="799"/>
    </row>
    <row r="11" spans="1:17" ht="12" x14ac:dyDescent="0.2">
      <c r="A11" s="231" t="s">
        <v>1184</v>
      </c>
      <c r="B11" s="799"/>
      <c r="C11" s="799"/>
      <c r="D11" s="799"/>
      <c r="E11" s="799"/>
      <c r="F11" s="799"/>
      <c r="G11" s="799"/>
      <c r="H11" s="799"/>
      <c r="I11" s="799"/>
      <c r="J11" s="799"/>
      <c r="K11" s="799"/>
    </row>
    <row r="12" spans="1:17" ht="12" x14ac:dyDescent="0.2">
      <c r="A12" s="231" t="s">
        <v>1185</v>
      </c>
      <c r="B12" s="799"/>
      <c r="C12" s="799"/>
      <c r="D12" s="799"/>
      <c r="E12" s="799"/>
      <c r="F12" s="799"/>
      <c r="G12" s="799"/>
      <c r="H12" s="799"/>
      <c r="I12" s="799"/>
      <c r="J12" s="799"/>
      <c r="K12" s="799"/>
    </row>
    <row r="13" spans="1:17" ht="12" x14ac:dyDescent="0.2">
      <c r="A13" s="231" t="s">
        <v>1186</v>
      </c>
      <c r="B13" s="799"/>
      <c r="C13" s="799"/>
      <c r="D13" s="799"/>
      <c r="E13" s="799"/>
      <c r="F13" s="799"/>
      <c r="G13" s="799"/>
      <c r="H13" s="799"/>
      <c r="I13" s="799"/>
      <c r="J13" s="799"/>
      <c r="K13" s="799"/>
    </row>
    <row r="14" spans="1:17" ht="12" x14ac:dyDescent="0.2">
      <c r="A14" s="231" t="s">
        <v>1187</v>
      </c>
      <c r="B14" s="799"/>
      <c r="C14" s="799"/>
      <c r="D14" s="799"/>
      <c r="E14" s="799"/>
      <c r="F14" s="799"/>
      <c r="G14" s="799"/>
      <c r="H14" s="799"/>
      <c r="I14" s="799"/>
      <c r="J14" s="799"/>
      <c r="K14" s="799"/>
    </row>
    <row r="15" spans="1:17" ht="12" x14ac:dyDescent="0.2">
      <c r="A15" s="231" t="s">
        <v>1188</v>
      </c>
      <c r="B15" s="799"/>
      <c r="C15" s="799"/>
      <c r="D15" s="799"/>
      <c r="E15" s="799"/>
      <c r="F15" s="799"/>
      <c r="G15" s="799"/>
      <c r="H15" s="799"/>
      <c r="I15" s="799"/>
      <c r="J15" s="799"/>
      <c r="K15" s="799"/>
    </row>
    <row r="16" spans="1:17" ht="12" x14ac:dyDescent="0.2">
      <c r="A16" s="231" t="s">
        <v>1241</v>
      </c>
      <c r="B16" s="799"/>
      <c r="C16" s="799"/>
      <c r="D16" s="799"/>
      <c r="E16" s="799"/>
      <c r="F16" s="799"/>
      <c r="G16" s="799"/>
      <c r="H16" s="799"/>
      <c r="I16" s="799"/>
      <c r="J16" s="799"/>
      <c r="K16" s="799"/>
    </row>
    <row r="17" spans="1:11" ht="12" x14ac:dyDescent="0.2">
      <c r="A17" s="231" t="s">
        <v>1262</v>
      </c>
      <c r="B17" s="799"/>
      <c r="C17" s="799"/>
      <c r="D17" s="799"/>
      <c r="E17" s="799"/>
      <c r="F17" s="799"/>
      <c r="G17" s="799"/>
      <c r="H17" s="799"/>
      <c r="I17" s="799"/>
      <c r="J17" s="799"/>
      <c r="K17" s="799"/>
    </row>
    <row r="18" spans="1:11" ht="12" x14ac:dyDescent="0.2">
      <c r="A18" s="231" t="s">
        <v>1243</v>
      </c>
      <c r="B18" s="799"/>
      <c r="C18" s="799"/>
      <c r="D18" s="799"/>
      <c r="E18" s="799"/>
      <c r="F18" s="799"/>
      <c r="G18" s="799"/>
      <c r="H18" s="799"/>
      <c r="I18" s="799"/>
      <c r="J18" s="799"/>
      <c r="K18" s="799"/>
    </row>
    <row r="19" spans="1:11" ht="12" x14ac:dyDescent="0.2">
      <c r="A19" s="231" t="s">
        <v>1244</v>
      </c>
      <c r="B19" s="799"/>
      <c r="C19" s="799"/>
      <c r="D19" s="799"/>
      <c r="E19" s="799"/>
      <c r="F19" s="799"/>
      <c r="G19" s="799"/>
      <c r="H19" s="799"/>
      <c r="I19" s="799"/>
      <c r="J19" s="799"/>
      <c r="K19" s="799"/>
    </row>
    <row r="20" spans="1:11" ht="12" x14ac:dyDescent="0.2">
      <c r="A20" s="231" t="s">
        <v>1190</v>
      </c>
      <c r="B20" s="799"/>
      <c r="C20" s="799"/>
      <c r="D20" s="799"/>
      <c r="E20" s="799"/>
      <c r="F20" s="799"/>
      <c r="G20" s="799"/>
      <c r="H20" s="799"/>
      <c r="I20" s="799"/>
      <c r="J20" s="799"/>
      <c r="K20" s="799"/>
    </row>
    <row r="21" spans="1:11" ht="12" x14ac:dyDescent="0.2">
      <c r="A21" s="231" t="s">
        <v>1191</v>
      </c>
      <c r="B21" s="799"/>
      <c r="C21" s="799"/>
      <c r="D21" s="799"/>
      <c r="E21" s="799"/>
      <c r="F21" s="799"/>
      <c r="G21" s="799"/>
      <c r="H21" s="799"/>
      <c r="I21" s="799"/>
      <c r="J21" s="799"/>
      <c r="K21" s="799"/>
    </row>
    <row r="22" spans="1:11" ht="12" x14ac:dyDescent="0.2">
      <c r="A22" s="231" t="s">
        <v>1255</v>
      </c>
      <c r="B22" s="799"/>
      <c r="C22" s="799"/>
      <c r="D22" s="799"/>
      <c r="E22" s="799"/>
      <c r="F22" s="799"/>
      <c r="G22" s="799"/>
      <c r="H22" s="799"/>
      <c r="I22" s="799"/>
      <c r="J22" s="799"/>
      <c r="K22" s="799"/>
    </row>
    <row r="23" spans="1:11" ht="12" x14ac:dyDescent="0.2">
      <c r="A23" s="231" t="s">
        <v>1256</v>
      </c>
      <c r="B23" s="799"/>
      <c r="C23" s="799"/>
      <c r="D23" s="799"/>
      <c r="E23" s="799"/>
      <c r="F23" s="799"/>
      <c r="G23" s="799"/>
      <c r="H23" s="799"/>
      <c r="I23" s="799"/>
      <c r="J23" s="799"/>
      <c r="K23" s="799"/>
    </row>
    <row r="24" spans="1:11" ht="12" x14ac:dyDescent="0.2">
      <c r="A24" s="231" t="s">
        <v>1192</v>
      </c>
      <c r="B24" s="799"/>
      <c r="C24" s="799"/>
      <c r="D24" s="799"/>
      <c r="E24" s="799"/>
      <c r="F24" s="799"/>
      <c r="G24" s="799"/>
      <c r="H24" s="799"/>
      <c r="I24" s="799"/>
      <c r="J24" s="799"/>
      <c r="K24" s="799"/>
    </row>
    <row r="25" spans="1:11" ht="12" x14ac:dyDescent="0.2">
      <c r="A25" s="252" t="s">
        <v>1279</v>
      </c>
      <c r="B25" s="799"/>
      <c r="C25" s="799"/>
      <c r="D25" s="799"/>
      <c r="E25" s="799"/>
      <c r="F25" s="799"/>
      <c r="G25" s="799"/>
      <c r="H25" s="799"/>
      <c r="I25" s="799"/>
      <c r="J25" s="799"/>
      <c r="K25" s="799"/>
    </row>
    <row r="26" spans="1:11" ht="12" x14ac:dyDescent="0.2">
      <c r="A26" s="253" t="s">
        <v>868</v>
      </c>
      <c r="B26" s="815">
        <f>SUM(B8:B15)+SUM(B19:B21)+SUM(B24:B25)</f>
        <v>0</v>
      </c>
      <c r="C26" s="815">
        <f>SUM(C8:C15)+SUM(C19:C21)+SUM(C24:C25)</f>
        <v>0</v>
      </c>
      <c r="D26" s="815">
        <f t="shared" ref="D26:K26" si="0">SUM(D8:D15)+SUM(D19:D21)+SUM(D24:D25)</f>
        <v>0</v>
      </c>
      <c r="E26" s="815">
        <f>SUM(E8:E15)+SUM(E19:E21)+SUM(E24:E25)</f>
        <v>0</v>
      </c>
      <c r="F26" s="815">
        <f t="shared" si="0"/>
        <v>0</v>
      </c>
      <c r="G26" s="815">
        <f t="shared" si="0"/>
        <v>0</v>
      </c>
      <c r="H26" s="815">
        <f t="shared" si="0"/>
        <v>0</v>
      </c>
      <c r="I26" s="815">
        <f t="shared" si="0"/>
        <v>0</v>
      </c>
      <c r="J26" s="815">
        <f t="shared" si="0"/>
        <v>0</v>
      </c>
      <c r="K26" s="815">
        <f t="shared" si="0"/>
        <v>0</v>
      </c>
    </row>
  </sheetData>
  <mergeCells count="15">
    <mergeCell ref="G4:G7"/>
    <mergeCell ref="J2:K2"/>
    <mergeCell ref="A4:A7"/>
    <mergeCell ref="B4:B7"/>
    <mergeCell ref="H4:I4"/>
    <mergeCell ref="J4:J7"/>
    <mergeCell ref="K4:K7"/>
    <mergeCell ref="C5:D5"/>
    <mergeCell ref="E5:E7"/>
    <mergeCell ref="F5:F7"/>
    <mergeCell ref="H5:H7"/>
    <mergeCell ref="I5:I7"/>
    <mergeCell ref="C6:C7"/>
    <mergeCell ref="D6:D7"/>
    <mergeCell ref="C4:F4"/>
  </mergeCells>
  <pageMargins left="0.7" right="0.7" top="0.75" bottom="0.75" header="0.3" footer="0.3"/>
  <pageSetup paperSize="9" scale="46"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20"/>
  <dimension ref="A1:AB138"/>
  <sheetViews>
    <sheetView view="pageBreakPreview" topLeftCell="A44" zoomScaleNormal="100" zoomScaleSheetLayoutView="100" workbookViewId="0">
      <selection activeCell="T401" sqref="D401:T401"/>
    </sheetView>
  </sheetViews>
  <sheetFormatPr defaultColWidth="9.140625" defaultRowHeight="12.75" x14ac:dyDescent="0.2"/>
  <cols>
    <col min="1" max="1" width="4.28515625" style="146" customWidth="1"/>
    <col min="2" max="2" width="39.28515625" style="146" customWidth="1"/>
    <col min="3" max="3" width="16" style="146" customWidth="1"/>
    <col min="4" max="4" width="15.85546875" style="146" customWidth="1"/>
    <col min="5" max="5" width="26.7109375" style="146" customWidth="1"/>
    <col min="6" max="6" width="20" style="146" customWidth="1"/>
    <col min="7" max="7" width="9.140625" style="146"/>
    <col min="8" max="8" width="9.140625" style="457"/>
    <col min="9" max="16384" width="9.140625" style="146"/>
  </cols>
  <sheetData>
    <row r="1" spans="1:28" hidden="1" x14ac:dyDescent="0.2"/>
    <row r="2" spans="1:28" s="142" customFormat="1" ht="12" customHeight="1" x14ac:dyDescent="0.2">
      <c r="A2" s="592" t="s">
        <v>1280</v>
      </c>
      <c r="B2" s="592"/>
      <c r="C2" s="592"/>
      <c r="D2" s="592"/>
      <c r="E2" s="592"/>
      <c r="F2" s="592"/>
      <c r="H2" s="251"/>
      <c r="AB2" s="310"/>
    </row>
    <row r="3" spans="1:28" s="133" customFormat="1" ht="12" customHeight="1" thickBot="1" x14ac:dyDescent="0.25">
      <c r="A3" s="593"/>
      <c r="B3" s="593"/>
      <c r="C3" s="593"/>
      <c r="D3" s="593"/>
      <c r="E3" s="593"/>
      <c r="F3" s="440" t="s">
        <v>741</v>
      </c>
      <c r="G3" s="136"/>
      <c r="H3" s="464"/>
      <c r="I3" s="136"/>
      <c r="J3" s="136"/>
      <c r="K3" s="136"/>
      <c r="N3" s="136"/>
      <c r="O3" s="136"/>
      <c r="P3" s="136"/>
      <c r="Q3" s="136"/>
      <c r="R3" s="136"/>
      <c r="S3" s="136"/>
      <c r="T3" s="136"/>
      <c r="U3" s="136"/>
      <c r="V3" s="136"/>
      <c r="W3" s="136"/>
      <c r="X3" s="136"/>
      <c r="Y3" s="136"/>
      <c r="AB3" s="310"/>
    </row>
    <row r="4" spans="1:28" ht="12.75" customHeight="1" thickTop="1" x14ac:dyDescent="0.2">
      <c r="A4" s="1288" t="s">
        <v>1281</v>
      </c>
      <c r="B4" s="1289"/>
      <c r="C4" s="1289"/>
      <c r="D4" s="1289"/>
      <c r="E4" s="1289"/>
      <c r="F4" s="419"/>
    </row>
    <row r="5" spans="1:28" x14ac:dyDescent="0.2">
      <c r="A5" s="1290" t="s">
        <v>862</v>
      </c>
      <c r="B5" s="1291"/>
      <c r="C5" s="1291"/>
      <c r="D5" s="1291"/>
      <c r="E5" s="1291"/>
      <c r="F5" s="419"/>
    </row>
    <row r="6" spans="1:28" ht="19.5" customHeight="1" x14ac:dyDescent="0.2">
      <c r="A6" s="1292"/>
      <c r="B6" s="1292"/>
      <c r="C6" s="1243" t="s">
        <v>1282</v>
      </c>
      <c r="D6" s="1285"/>
      <c r="E6" s="1237" t="s">
        <v>1230</v>
      </c>
      <c r="F6" s="419"/>
    </row>
    <row r="7" spans="1:28" ht="42" customHeight="1" x14ac:dyDescent="0.2">
      <c r="A7" s="1280"/>
      <c r="B7" s="1280"/>
      <c r="C7" s="1021" t="s">
        <v>1283</v>
      </c>
      <c r="D7" s="1021" t="s">
        <v>1284</v>
      </c>
      <c r="E7" s="1238"/>
      <c r="F7" s="419"/>
    </row>
    <row r="8" spans="1:28" x14ac:dyDescent="0.2">
      <c r="A8" s="254" t="s">
        <v>746</v>
      </c>
      <c r="B8" s="231" t="s">
        <v>1285</v>
      </c>
      <c r="C8" s="684">
        <f>SUM(C9,C11,C12)</f>
        <v>0</v>
      </c>
      <c r="D8" s="684">
        <f t="shared" ref="D8:E8" si="0">SUM(D9,D11,D12)</f>
        <v>0</v>
      </c>
      <c r="E8" s="684">
        <f t="shared" si="0"/>
        <v>0</v>
      </c>
      <c r="F8" s="419"/>
    </row>
    <row r="9" spans="1:28" x14ac:dyDescent="0.2">
      <c r="A9" s="254"/>
      <c r="B9" s="231" t="s">
        <v>1286</v>
      </c>
      <c r="C9" s="362"/>
      <c r="D9" s="362"/>
      <c r="E9" s="362"/>
      <c r="F9" s="419"/>
    </row>
    <row r="10" spans="1:28" x14ac:dyDescent="0.2">
      <c r="A10" s="254"/>
      <c r="B10" s="231" t="s">
        <v>1287</v>
      </c>
      <c r="C10" s="362"/>
      <c r="D10" s="362"/>
      <c r="E10" s="362"/>
      <c r="F10" s="419"/>
    </row>
    <row r="11" spans="1:28" x14ac:dyDescent="0.2">
      <c r="A11" s="254"/>
      <c r="B11" s="231" t="s">
        <v>1288</v>
      </c>
      <c r="C11" s="362"/>
      <c r="D11" s="362"/>
      <c r="E11" s="362"/>
      <c r="F11" s="419"/>
    </row>
    <row r="12" spans="1:28" x14ac:dyDescent="0.2">
      <c r="A12" s="254"/>
      <c r="B12" s="231" t="s">
        <v>1289</v>
      </c>
      <c r="C12" s="362"/>
      <c r="D12" s="362"/>
      <c r="E12" s="362"/>
      <c r="F12" s="419"/>
    </row>
    <row r="13" spans="1:28" x14ac:dyDescent="0.2">
      <c r="A13" s="254" t="s">
        <v>748</v>
      </c>
      <c r="B13" s="231" t="s">
        <v>1290</v>
      </c>
      <c r="C13" s="362"/>
      <c r="D13" s="362"/>
      <c r="E13" s="362"/>
      <c r="F13" s="419"/>
    </row>
    <row r="14" spans="1:28" x14ac:dyDescent="0.2">
      <c r="A14" s="254" t="s">
        <v>750</v>
      </c>
      <c r="B14" s="231" t="s">
        <v>1291</v>
      </c>
      <c r="C14" s="362"/>
      <c r="D14" s="362"/>
      <c r="E14" s="362"/>
      <c r="F14" s="419"/>
    </row>
    <row r="15" spans="1:28" x14ac:dyDescent="0.2">
      <c r="A15" s="254" t="s">
        <v>752</v>
      </c>
      <c r="B15" s="231" t="s">
        <v>1292</v>
      </c>
      <c r="C15" s="362"/>
      <c r="D15" s="362"/>
      <c r="E15" s="362"/>
      <c r="F15" s="419"/>
    </row>
    <row r="16" spans="1:28" x14ac:dyDescent="0.2">
      <c r="A16" s="254" t="s">
        <v>754</v>
      </c>
      <c r="B16" s="231" t="s">
        <v>1293</v>
      </c>
      <c r="C16" s="684">
        <f>SUM(C17:C20)</f>
        <v>0</v>
      </c>
      <c r="D16" s="684">
        <f t="shared" ref="D16:E16" si="1">SUM(D17:D20)</f>
        <v>0</v>
      </c>
      <c r="E16" s="684">
        <f t="shared" si="1"/>
        <v>0</v>
      </c>
      <c r="F16" s="419"/>
    </row>
    <row r="17" spans="1:6" x14ac:dyDescent="0.2">
      <c r="A17" s="254"/>
      <c r="B17" s="231" t="s">
        <v>1294</v>
      </c>
      <c r="C17" s="362"/>
      <c r="D17" s="362"/>
      <c r="E17" s="362"/>
      <c r="F17" s="419"/>
    </row>
    <row r="18" spans="1:6" x14ac:dyDescent="0.2">
      <c r="A18" s="254"/>
      <c r="B18" s="231" t="s">
        <v>1295</v>
      </c>
      <c r="C18" s="362"/>
      <c r="D18" s="362"/>
      <c r="E18" s="362"/>
      <c r="F18" s="419"/>
    </row>
    <row r="19" spans="1:6" x14ac:dyDescent="0.2">
      <c r="A19" s="254"/>
      <c r="B19" s="231" t="s">
        <v>1296</v>
      </c>
      <c r="C19" s="362"/>
      <c r="D19" s="362"/>
      <c r="E19" s="362"/>
      <c r="F19" s="419"/>
    </row>
    <row r="20" spans="1:6" x14ac:dyDescent="0.2">
      <c r="A20" s="254"/>
      <c r="B20" s="231" t="s">
        <v>1297</v>
      </c>
      <c r="C20" s="362"/>
      <c r="D20" s="362"/>
      <c r="E20" s="362"/>
      <c r="F20" s="419"/>
    </row>
    <row r="21" spans="1:6" x14ac:dyDescent="0.2">
      <c r="A21" s="254" t="s">
        <v>756</v>
      </c>
      <c r="B21" s="231" t="s">
        <v>1298</v>
      </c>
      <c r="C21" s="362"/>
      <c r="D21" s="362"/>
      <c r="E21" s="362"/>
      <c r="F21" s="419"/>
    </row>
    <row r="22" spans="1:6" x14ac:dyDescent="0.2">
      <c r="A22" s="254" t="s">
        <v>758</v>
      </c>
      <c r="B22" s="231" t="s">
        <v>1299</v>
      </c>
      <c r="C22" s="362"/>
      <c r="D22" s="362"/>
      <c r="E22" s="362"/>
      <c r="F22" s="419"/>
    </row>
    <row r="23" spans="1:6" x14ac:dyDescent="0.2">
      <c r="A23" s="254" t="s">
        <v>760</v>
      </c>
      <c r="B23" s="231" t="s">
        <v>1300</v>
      </c>
      <c r="C23" s="362"/>
      <c r="D23" s="362"/>
      <c r="E23" s="362"/>
      <c r="F23" s="419"/>
    </row>
    <row r="24" spans="1:6" x14ac:dyDescent="0.2">
      <c r="A24" s="254" t="s">
        <v>930</v>
      </c>
      <c r="B24" s="231" t="s">
        <v>1301</v>
      </c>
      <c r="C24" s="362"/>
      <c r="D24" s="362"/>
      <c r="E24" s="362"/>
      <c r="F24" s="419"/>
    </row>
    <row r="25" spans="1:6" x14ac:dyDescent="0.2">
      <c r="A25" s="253"/>
      <c r="B25" s="253" t="s">
        <v>784</v>
      </c>
      <c r="C25" s="684">
        <f>SUM(C8,C13,C14,C15,C16,C21,C22,C23,C24)</f>
        <v>0</v>
      </c>
      <c r="D25" s="684">
        <f t="shared" ref="D25:E25" si="2">SUM(D8,D13,D14,D15,D16,D21,D22,D23,D24)</f>
        <v>0</v>
      </c>
      <c r="E25" s="684">
        <f t="shared" si="2"/>
        <v>0</v>
      </c>
      <c r="F25" s="419"/>
    </row>
    <row r="26" spans="1:6" x14ac:dyDescent="0.2">
      <c r="A26" s="231"/>
      <c r="B26" s="231" t="s">
        <v>1302</v>
      </c>
      <c r="C26" s="61"/>
      <c r="D26" s="61"/>
      <c r="E26" s="61"/>
      <c r="F26" s="419"/>
    </row>
    <row r="27" spans="1:6" ht="13.5" customHeight="1" x14ac:dyDescent="0.2">
      <c r="A27" s="1293" t="s">
        <v>873</v>
      </c>
      <c r="B27" s="1294"/>
      <c r="C27" s="1294"/>
      <c r="D27" s="1294"/>
      <c r="E27" s="1294"/>
      <c r="F27" s="419"/>
    </row>
    <row r="28" spans="1:6" ht="19.5" customHeight="1" x14ac:dyDescent="0.2">
      <c r="A28" s="1292"/>
      <c r="B28" s="1292"/>
      <c r="C28" s="1243" t="s">
        <v>1282</v>
      </c>
      <c r="D28" s="1285"/>
      <c r="E28" s="1237" t="s">
        <v>1230</v>
      </c>
      <c r="F28" s="419"/>
    </row>
    <row r="29" spans="1:6" ht="42" customHeight="1" x14ac:dyDescent="0.2">
      <c r="A29" s="1280"/>
      <c r="B29" s="1280"/>
      <c r="C29" s="1021" t="s">
        <v>1283</v>
      </c>
      <c r="D29" s="1021" t="s">
        <v>1284</v>
      </c>
      <c r="E29" s="1238"/>
      <c r="F29" s="419"/>
    </row>
    <row r="30" spans="1:6" x14ac:dyDescent="0.2">
      <c r="A30" s="254" t="s">
        <v>746</v>
      </c>
      <c r="B30" s="231" t="s">
        <v>1285</v>
      </c>
      <c r="C30" s="684">
        <f>SUM(C31,C33,C34)</f>
        <v>0</v>
      </c>
      <c r="D30" s="684">
        <f t="shared" ref="D30:E30" si="3">SUM(D31,D33,D34)</f>
        <v>0</v>
      </c>
      <c r="E30" s="684">
        <f t="shared" si="3"/>
        <v>0</v>
      </c>
      <c r="F30" s="419"/>
    </row>
    <row r="31" spans="1:6" x14ac:dyDescent="0.2">
      <c r="A31" s="254"/>
      <c r="B31" s="231" t="s">
        <v>1286</v>
      </c>
      <c r="C31" s="362"/>
      <c r="D31" s="362"/>
      <c r="E31" s="362"/>
      <c r="F31" s="419"/>
    </row>
    <row r="32" spans="1:6" x14ac:dyDescent="0.2">
      <c r="A32" s="254"/>
      <c r="B32" s="231" t="s">
        <v>1287</v>
      </c>
      <c r="C32" s="362"/>
      <c r="D32" s="362"/>
      <c r="E32" s="362"/>
      <c r="F32" s="419"/>
    </row>
    <row r="33" spans="1:6" x14ac:dyDescent="0.2">
      <c r="A33" s="254"/>
      <c r="B33" s="231" t="s">
        <v>1288</v>
      </c>
      <c r="C33" s="362"/>
      <c r="D33" s="362"/>
      <c r="E33" s="362"/>
      <c r="F33" s="419"/>
    </row>
    <row r="34" spans="1:6" x14ac:dyDescent="0.2">
      <c r="A34" s="254"/>
      <c r="B34" s="231" t="s">
        <v>1289</v>
      </c>
      <c r="C34" s="362"/>
      <c r="D34" s="362"/>
      <c r="E34" s="362"/>
      <c r="F34" s="419"/>
    </row>
    <row r="35" spans="1:6" x14ac:dyDescent="0.2">
      <c r="A35" s="254" t="s">
        <v>748</v>
      </c>
      <c r="B35" s="231" t="s">
        <v>1290</v>
      </c>
      <c r="C35" s="362"/>
      <c r="D35" s="362"/>
      <c r="E35" s="362"/>
      <c r="F35" s="419"/>
    </row>
    <row r="36" spans="1:6" x14ac:dyDescent="0.2">
      <c r="A36" s="254" t="s">
        <v>750</v>
      </c>
      <c r="B36" s="231" t="s">
        <v>1291</v>
      </c>
      <c r="C36" s="362"/>
      <c r="D36" s="362"/>
      <c r="E36" s="362"/>
      <c r="F36" s="419"/>
    </row>
    <row r="37" spans="1:6" x14ac:dyDescent="0.2">
      <c r="A37" s="254" t="s">
        <v>752</v>
      </c>
      <c r="B37" s="231" t="s">
        <v>1292</v>
      </c>
      <c r="C37" s="362"/>
      <c r="D37" s="362"/>
      <c r="E37" s="362"/>
      <c r="F37" s="419"/>
    </row>
    <row r="38" spans="1:6" x14ac:dyDescent="0.2">
      <c r="A38" s="254" t="s">
        <v>754</v>
      </c>
      <c r="B38" s="231" t="s">
        <v>1293</v>
      </c>
      <c r="C38" s="684">
        <f>SUM(C39:C42)</f>
        <v>0</v>
      </c>
      <c r="D38" s="684">
        <f t="shared" ref="D38:E38" si="4">SUM(D39:D42)</f>
        <v>0</v>
      </c>
      <c r="E38" s="684">
        <f t="shared" si="4"/>
        <v>0</v>
      </c>
      <c r="F38" s="419"/>
    </row>
    <row r="39" spans="1:6" x14ac:dyDescent="0.2">
      <c r="A39" s="254"/>
      <c r="B39" s="231" t="s">
        <v>1294</v>
      </c>
      <c r="C39" s="362"/>
      <c r="D39" s="362"/>
      <c r="E39" s="362"/>
      <c r="F39" s="419"/>
    </row>
    <row r="40" spans="1:6" x14ac:dyDescent="0.2">
      <c r="A40" s="254"/>
      <c r="B40" s="231" t="s">
        <v>1295</v>
      </c>
      <c r="C40" s="362"/>
      <c r="D40" s="362"/>
      <c r="E40" s="362"/>
      <c r="F40" s="419"/>
    </row>
    <row r="41" spans="1:6" x14ac:dyDescent="0.2">
      <c r="A41" s="254"/>
      <c r="B41" s="231" t="s">
        <v>1296</v>
      </c>
      <c r="C41" s="362"/>
      <c r="D41" s="362"/>
      <c r="E41" s="362"/>
      <c r="F41" s="419"/>
    </row>
    <row r="42" spans="1:6" x14ac:dyDescent="0.2">
      <c r="A42" s="254"/>
      <c r="B42" s="231" t="s">
        <v>1297</v>
      </c>
      <c r="C42" s="362"/>
      <c r="D42" s="362"/>
      <c r="E42" s="362"/>
      <c r="F42" s="419"/>
    </row>
    <row r="43" spans="1:6" x14ac:dyDescent="0.2">
      <c r="A43" s="254" t="s">
        <v>756</v>
      </c>
      <c r="B43" s="231" t="s">
        <v>1298</v>
      </c>
      <c r="C43" s="362"/>
      <c r="D43" s="362"/>
      <c r="E43" s="362"/>
      <c r="F43" s="419"/>
    </row>
    <row r="44" spans="1:6" x14ac:dyDescent="0.2">
      <c r="A44" s="254" t="s">
        <v>758</v>
      </c>
      <c r="B44" s="231" t="s">
        <v>1299</v>
      </c>
      <c r="C44" s="362"/>
      <c r="D44" s="362"/>
      <c r="E44" s="362"/>
      <c r="F44" s="419"/>
    </row>
    <row r="45" spans="1:6" x14ac:dyDescent="0.2">
      <c r="A45" s="254" t="s">
        <v>760</v>
      </c>
      <c r="B45" s="231" t="s">
        <v>1300</v>
      </c>
      <c r="C45" s="362"/>
      <c r="D45" s="362"/>
      <c r="E45" s="362"/>
      <c r="F45" s="419"/>
    </row>
    <row r="46" spans="1:6" x14ac:dyDescent="0.2">
      <c r="A46" s="254" t="s">
        <v>930</v>
      </c>
      <c r="B46" s="231" t="s">
        <v>1301</v>
      </c>
      <c r="C46" s="362"/>
      <c r="D46" s="362"/>
      <c r="E46" s="362"/>
      <c r="F46" s="419"/>
    </row>
    <row r="47" spans="1:6" x14ac:dyDescent="0.2">
      <c r="A47" s="229"/>
      <c r="B47" s="229" t="s">
        <v>784</v>
      </c>
      <c r="C47" s="684">
        <f>SUM(C30,C35,C36,C37,C38,C43,C44,C45,C46)</f>
        <v>0</v>
      </c>
      <c r="D47" s="684">
        <f t="shared" ref="D47:E47" si="5">SUM(D30,D35,D36,D37,D38,D43,D44,D45,D46)</f>
        <v>0</v>
      </c>
      <c r="E47" s="684">
        <f t="shared" si="5"/>
        <v>0</v>
      </c>
      <c r="F47" s="419"/>
    </row>
    <row r="48" spans="1:6" x14ac:dyDescent="0.2">
      <c r="A48" s="254"/>
      <c r="B48" s="231" t="s">
        <v>1302</v>
      </c>
      <c r="C48" s="362"/>
      <c r="D48" s="362"/>
      <c r="E48" s="362"/>
      <c r="F48" s="419"/>
    </row>
    <row r="49" spans="1:6" x14ac:dyDescent="0.2">
      <c r="A49" s="1293" t="s">
        <v>874</v>
      </c>
      <c r="B49" s="1294"/>
      <c r="C49" s="1294"/>
      <c r="D49" s="1294"/>
      <c r="E49" s="1294"/>
      <c r="F49" s="419"/>
    </row>
    <row r="50" spans="1:6" ht="19.5" customHeight="1" x14ac:dyDescent="0.2">
      <c r="A50" s="1292"/>
      <c r="B50" s="1292"/>
      <c r="C50" s="1243" t="s">
        <v>1282</v>
      </c>
      <c r="D50" s="1285"/>
      <c r="E50" s="1237" t="s">
        <v>1230</v>
      </c>
      <c r="F50" s="419"/>
    </row>
    <row r="51" spans="1:6" ht="42" customHeight="1" x14ac:dyDescent="0.2">
      <c r="A51" s="1280"/>
      <c r="B51" s="1280"/>
      <c r="C51" s="1021" t="s">
        <v>1283</v>
      </c>
      <c r="D51" s="1021" t="s">
        <v>1284</v>
      </c>
      <c r="E51" s="1238"/>
      <c r="F51" s="419"/>
    </row>
    <row r="52" spans="1:6" x14ac:dyDescent="0.2">
      <c r="A52" s="254" t="s">
        <v>746</v>
      </c>
      <c r="B52" s="231" t="s">
        <v>1285</v>
      </c>
      <c r="C52" s="684">
        <f>SUM(C53,C55,C56)</f>
        <v>0</v>
      </c>
      <c r="D52" s="684">
        <f>SUM(D53,D55,D56)</f>
        <v>0</v>
      </c>
      <c r="E52" s="684">
        <f>SUM(E53,E55,E56)</f>
        <v>0</v>
      </c>
      <c r="F52" s="419"/>
    </row>
    <row r="53" spans="1:6" x14ac:dyDescent="0.2">
      <c r="A53" s="254"/>
      <c r="B53" s="231" t="s">
        <v>1286</v>
      </c>
      <c r="C53" s="362"/>
      <c r="D53" s="362"/>
      <c r="E53" s="362"/>
      <c r="F53" s="419"/>
    </row>
    <row r="54" spans="1:6" x14ac:dyDescent="0.2">
      <c r="A54" s="254"/>
      <c r="B54" s="231" t="s">
        <v>1287</v>
      </c>
      <c r="C54" s="362"/>
      <c r="D54" s="362"/>
      <c r="E54" s="362"/>
      <c r="F54" s="419"/>
    </row>
    <row r="55" spans="1:6" x14ac:dyDescent="0.2">
      <c r="A55" s="254"/>
      <c r="B55" s="231" t="s">
        <v>1288</v>
      </c>
      <c r="C55" s="362"/>
      <c r="D55" s="362"/>
      <c r="E55" s="362"/>
      <c r="F55" s="419"/>
    </row>
    <row r="56" spans="1:6" x14ac:dyDescent="0.2">
      <c r="A56" s="254"/>
      <c r="B56" s="231" t="s">
        <v>1289</v>
      </c>
      <c r="C56" s="362"/>
      <c r="D56" s="362"/>
      <c r="E56" s="362"/>
      <c r="F56" s="419"/>
    </row>
    <row r="57" spans="1:6" x14ac:dyDescent="0.2">
      <c r="A57" s="254" t="s">
        <v>748</v>
      </c>
      <c r="B57" s="231" t="s">
        <v>1290</v>
      </c>
      <c r="C57" s="362"/>
      <c r="D57" s="362"/>
      <c r="E57" s="362"/>
      <c r="F57" s="419"/>
    </row>
    <row r="58" spans="1:6" x14ac:dyDescent="0.2">
      <c r="A58" s="254" t="s">
        <v>750</v>
      </c>
      <c r="B58" s="231" t="s">
        <v>1291</v>
      </c>
      <c r="C58" s="362"/>
      <c r="D58" s="362"/>
      <c r="E58" s="362"/>
      <c r="F58" s="419"/>
    </row>
    <row r="59" spans="1:6" x14ac:dyDescent="0.2">
      <c r="A59" s="254" t="s">
        <v>752</v>
      </c>
      <c r="B59" s="231" t="s">
        <v>1292</v>
      </c>
      <c r="C59" s="362"/>
      <c r="D59" s="362"/>
      <c r="E59" s="362"/>
      <c r="F59" s="419"/>
    </row>
    <row r="60" spans="1:6" x14ac:dyDescent="0.2">
      <c r="A60" s="254" t="s">
        <v>754</v>
      </c>
      <c r="B60" s="231" t="s">
        <v>1293</v>
      </c>
      <c r="C60" s="684">
        <f>SUM(C61:C64)</f>
        <v>0</v>
      </c>
      <c r="D60" s="684">
        <f t="shared" ref="D60" si="6">SUM(D61:D64)</f>
        <v>0</v>
      </c>
      <c r="E60" s="684">
        <f>SUM(E61:E64)</f>
        <v>0</v>
      </c>
      <c r="F60" s="419"/>
    </row>
    <row r="61" spans="1:6" x14ac:dyDescent="0.2">
      <c r="A61" s="254"/>
      <c r="B61" s="231" t="s">
        <v>1294</v>
      </c>
      <c r="C61" s="362"/>
      <c r="D61" s="362"/>
      <c r="E61" s="362"/>
      <c r="F61" s="419"/>
    </row>
    <row r="62" spans="1:6" x14ac:dyDescent="0.2">
      <c r="A62" s="254"/>
      <c r="B62" s="231" t="s">
        <v>1295</v>
      </c>
      <c r="C62" s="362"/>
      <c r="D62" s="362"/>
      <c r="E62" s="362"/>
      <c r="F62" s="419"/>
    </row>
    <row r="63" spans="1:6" x14ac:dyDescent="0.2">
      <c r="A63" s="254"/>
      <c r="B63" s="231" t="s">
        <v>1296</v>
      </c>
      <c r="C63" s="362"/>
      <c r="D63" s="362"/>
      <c r="E63" s="362"/>
      <c r="F63" s="419"/>
    </row>
    <row r="64" spans="1:6" x14ac:dyDescent="0.2">
      <c r="A64" s="254"/>
      <c r="B64" s="231" t="s">
        <v>1297</v>
      </c>
      <c r="C64" s="362"/>
      <c r="D64" s="362"/>
      <c r="E64" s="362"/>
      <c r="F64" s="419"/>
    </row>
    <row r="65" spans="1:6" x14ac:dyDescent="0.2">
      <c r="A65" s="254" t="s">
        <v>756</v>
      </c>
      <c r="B65" s="231" t="s">
        <v>1298</v>
      </c>
      <c r="C65" s="362"/>
      <c r="D65" s="362"/>
      <c r="E65" s="362"/>
      <c r="F65" s="419"/>
    </row>
    <row r="66" spans="1:6" x14ac:dyDescent="0.2">
      <c r="A66" s="254" t="s">
        <v>758</v>
      </c>
      <c r="B66" s="231" t="s">
        <v>1299</v>
      </c>
      <c r="C66" s="362"/>
      <c r="D66" s="362"/>
      <c r="E66" s="362"/>
      <c r="F66" s="419"/>
    </row>
    <row r="67" spans="1:6" x14ac:dyDescent="0.2">
      <c r="A67" s="254" t="s">
        <v>760</v>
      </c>
      <c r="B67" s="231" t="s">
        <v>1300</v>
      </c>
      <c r="C67" s="362"/>
      <c r="D67" s="362"/>
      <c r="E67" s="362"/>
      <c r="F67" s="419"/>
    </row>
    <row r="68" spans="1:6" x14ac:dyDescent="0.2">
      <c r="A68" s="254" t="s">
        <v>930</v>
      </c>
      <c r="B68" s="231" t="s">
        <v>1301</v>
      </c>
      <c r="C68" s="362"/>
      <c r="D68" s="362"/>
      <c r="E68" s="362"/>
      <c r="F68" s="419"/>
    </row>
    <row r="69" spans="1:6" x14ac:dyDescent="0.2">
      <c r="A69" s="229"/>
      <c r="B69" s="229" t="s">
        <v>784</v>
      </c>
      <c r="C69" s="684">
        <f>SUM(C52,C57,C58,C59,C60,C65,C66,C67,C68)</f>
        <v>0</v>
      </c>
      <c r="D69" s="684">
        <f t="shared" ref="D69" si="7">SUM(D52,D57,D58,D59,D60,D65,D66,D67,D68)</f>
        <v>0</v>
      </c>
      <c r="E69" s="684">
        <f>SUM(E52,E57,E58,E59,E60,E65,E66,E67,E68)</f>
        <v>0</v>
      </c>
      <c r="F69" s="419"/>
    </row>
    <row r="70" spans="1:6" x14ac:dyDescent="0.2">
      <c r="A70" s="254"/>
      <c r="B70" s="231" t="s">
        <v>1302</v>
      </c>
      <c r="C70" s="362"/>
      <c r="D70" s="362"/>
      <c r="E70" s="362"/>
      <c r="F70" s="419"/>
    </row>
    <row r="71" spans="1:6" ht="12.75" customHeight="1" x14ac:dyDescent="0.2">
      <c r="A71" s="1295" t="s">
        <v>876</v>
      </c>
      <c r="B71" s="1296"/>
      <c r="C71" s="1296"/>
      <c r="D71" s="1296"/>
      <c r="E71" s="1296"/>
      <c r="F71" s="419"/>
    </row>
    <row r="72" spans="1:6" ht="19.5" customHeight="1" x14ac:dyDescent="0.2">
      <c r="A72" s="1292"/>
      <c r="B72" s="1292"/>
      <c r="C72" s="1243" t="s">
        <v>1282</v>
      </c>
      <c r="D72" s="1285"/>
      <c r="E72" s="1237" t="s">
        <v>1230</v>
      </c>
      <c r="F72" s="419"/>
    </row>
    <row r="73" spans="1:6" ht="42" customHeight="1" x14ac:dyDescent="0.2">
      <c r="A73" s="1280"/>
      <c r="B73" s="1280"/>
      <c r="C73" s="1021" t="s">
        <v>1283</v>
      </c>
      <c r="D73" s="1021" t="s">
        <v>1284</v>
      </c>
      <c r="E73" s="1238"/>
      <c r="F73" s="419"/>
    </row>
    <row r="74" spans="1:6" x14ac:dyDescent="0.2">
      <c r="A74" s="254" t="s">
        <v>746</v>
      </c>
      <c r="B74" s="231" t="s">
        <v>1285</v>
      </c>
      <c r="C74" s="684">
        <f>SUM(C75,C77,C78)</f>
        <v>0</v>
      </c>
      <c r="D74" s="684">
        <f t="shared" ref="D74:E74" si="8">SUM(D75,D77,D78)</f>
        <v>0</v>
      </c>
      <c r="E74" s="684">
        <f t="shared" si="8"/>
        <v>0</v>
      </c>
      <c r="F74" s="419"/>
    </row>
    <row r="75" spans="1:6" x14ac:dyDescent="0.2">
      <c r="A75" s="254"/>
      <c r="B75" s="231" t="s">
        <v>1286</v>
      </c>
      <c r="C75" s="362"/>
      <c r="D75" s="362"/>
      <c r="E75" s="362"/>
      <c r="F75" s="419"/>
    </row>
    <row r="76" spans="1:6" x14ac:dyDescent="0.2">
      <c r="A76" s="254"/>
      <c r="B76" s="231" t="s">
        <v>1287</v>
      </c>
      <c r="C76" s="362"/>
      <c r="D76" s="362"/>
      <c r="E76" s="362"/>
      <c r="F76" s="419"/>
    </row>
    <row r="77" spans="1:6" x14ac:dyDescent="0.2">
      <c r="A77" s="254"/>
      <c r="B77" s="231" t="s">
        <v>1288</v>
      </c>
      <c r="C77" s="362"/>
      <c r="D77" s="362"/>
      <c r="E77" s="362"/>
      <c r="F77" s="419"/>
    </row>
    <row r="78" spans="1:6" x14ac:dyDescent="0.2">
      <c r="A78" s="254"/>
      <c r="B78" s="231" t="s">
        <v>1289</v>
      </c>
      <c r="C78" s="362"/>
      <c r="D78" s="362"/>
      <c r="E78" s="362"/>
      <c r="F78" s="419"/>
    </row>
    <row r="79" spans="1:6" x14ac:dyDescent="0.2">
      <c r="A79" s="254" t="s">
        <v>748</v>
      </c>
      <c r="B79" s="231" t="s">
        <v>1290</v>
      </c>
      <c r="C79" s="362"/>
      <c r="D79" s="362"/>
      <c r="E79" s="362"/>
      <c r="F79" s="419"/>
    </row>
    <row r="80" spans="1:6" x14ac:dyDescent="0.2">
      <c r="A80" s="254" t="s">
        <v>750</v>
      </c>
      <c r="B80" s="231" t="s">
        <v>1291</v>
      </c>
      <c r="C80" s="362"/>
      <c r="D80" s="362"/>
      <c r="E80" s="362"/>
      <c r="F80" s="419"/>
    </row>
    <row r="81" spans="1:12" x14ac:dyDescent="0.2">
      <c r="A81" s="254" t="s">
        <v>752</v>
      </c>
      <c r="B81" s="231" t="s">
        <v>1292</v>
      </c>
      <c r="C81" s="362"/>
      <c r="D81" s="362"/>
      <c r="E81" s="362"/>
      <c r="F81" s="419"/>
    </row>
    <row r="82" spans="1:12" x14ac:dyDescent="0.2">
      <c r="A82" s="254" t="s">
        <v>754</v>
      </c>
      <c r="B82" s="231" t="s">
        <v>1293</v>
      </c>
      <c r="C82" s="684">
        <f>SUM(C83:C86)</f>
        <v>0</v>
      </c>
      <c r="D82" s="684">
        <f t="shared" ref="D82" si="9">SUM(D83:D86)</f>
        <v>0</v>
      </c>
      <c r="E82" s="684">
        <f>SUM(E83:E86)</f>
        <v>0</v>
      </c>
      <c r="F82" s="419"/>
    </row>
    <row r="83" spans="1:12" x14ac:dyDescent="0.2">
      <c r="A83" s="254"/>
      <c r="B83" s="231" t="s">
        <v>1294</v>
      </c>
      <c r="C83" s="362"/>
      <c r="D83" s="362"/>
      <c r="E83" s="362"/>
      <c r="F83" s="419"/>
    </row>
    <row r="84" spans="1:12" x14ac:dyDescent="0.2">
      <c r="A84" s="254"/>
      <c r="B84" s="231" t="s">
        <v>1295</v>
      </c>
      <c r="C84" s="362"/>
      <c r="D84" s="362"/>
      <c r="E84" s="362"/>
      <c r="F84" s="419"/>
    </row>
    <row r="85" spans="1:12" x14ac:dyDescent="0.2">
      <c r="A85" s="254"/>
      <c r="B85" s="231" t="s">
        <v>1296</v>
      </c>
      <c r="C85" s="362"/>
      <c r="D85" s="362"/>
      <c r="E85" s="362"/>
      <c r="F85" s="419"/>
    </row>
    <row r="86" spans="1:12" x14ac:dyDescent="0.2">
      <c r="A86" s="254"/>
      <c r="B86" s="231" t="s">
        <v>1297</v>
      </c>
      <c r="C86" s="362"/>
      <c r="D86" s="362"/>
      <c r="E86" s="362"/>
      <c r="F86" s="419"/>
    </row>
    <row r="87" spans="1:12" x14ac:dyDescent="0.2">
      <c r="A87" s="254" t="s">
        <v>756</v>
      </c>
      <c r="B87" s="231" t="s">
        <v>1298</v>
      </c>
      <c r="C87" s="362"/>
      <c r="D87" s="362"/>
      <c r="E87" s="362"/>
      <c r="F87" s="419"/>
    </row>
    <row r="88" spans="1:12" x14ac:dyDescent="0.2">
      <c r="A88" s="254" t="s">
        <v>758</v>
      </c>
      <c r="B88" s="231" t="s">
        <v>1299</v>
      </c>
      <c r="C88" s="362"/>
      <c r="D88" s="362"/>
      <c r="E88" s="362"/>
      <c r="F88" s="419"/>
    </row>
    <row r="89" spans="1:12" x14ac:dyDescent="0.2">
      <c r="A89" s="254" t="s">
        <v>760</v>
      </c>
      <c r="B89" s="231" t="s">
        <v>1300</v>
      </c>
      <c r="C89" s="362"/>
      <c r="D89" s="362"/>
      <c r="E89" s="362"/>
      <c r="F89" s="419"/>
    </row>
    <row r="90" spans="1:12" x14ac:dyDescent="0.2">
      <c r="A90" s="254" t="s">
        <v>930</v>
      </c>
      <c r="B90" s="231" t="s">
        <v>1301</v>
      </c>
      <c r="C90" s="362"/>
      <c r="D90" s="362"/>
      <c r="E90" s="362"/>
      <c r="F90" s="419"/>
    </row>
    <row r="91" spans="1:12" x14ac:dyDescent="0.2">
      <c r="A91" s="229"/>
      <c r="B91" s="229" t="s">
        <v>784</v>
      </c>
      <c r="C91" s="684">
        <f>SUM(C74,C79,C80,C81,C82,C87,C88,C89,C90)</f>
        <v>0</v>
      </c>
      <c r="D91" s="684">
        <f t="shared" ref="D91" si="10">SUM(D74,D79,D80,D81,D82,D87,D88,D89,D90)</f>
        <v>0</v>
      </c>
      <c r="E91" s="684">
        <f>SUM(E74,E79,E80,E81,E82,E87,E88,E89,E90)</f>
        <v>0</v>
      </c>
      <c r="F91" s="419"/>
    </row>
    <row r="92" spans="1:12" x14ac:dyDescent="0.2">
      <c r="A92" s="231"/>
      <c r="B92" s="231" t="s">
        <v>1302</v>
      </c>
      <c r="C92" s="685"/>
      <c r="D92" s="685"/>
      <c r="E92" s="685"/>
      <c r="F92" s="419"/>
    </row>
    <row r="93" spans="1:12" x14ac:dyDescent="0.2">
      <c r="A93" s="1293" t="s">
        <v>1303</v>
      </c>
      <c r="B93" s="1294"/>
      <c r="C93" s="1294"/>
      <c r="D93" s="1294"/>
      <c r="E93" s="1294"/>
      <c r="F93" s="419"/>
    </row>
    <row r="94" spans="1:12" ht="15" customHeight="1" x14ac:dyDescent="0.25">
      <c r="A94" s="255" t="s">
        <v>1227</v>
      </c>
      <c r="B94" s="144"/>
      <c r="C94" s="144"/>
      <c r="D94" s="144"/>
      <c r="E94" s="144"/>
      <c r="F94" s="144"/>
      <c r="L94" s="256"/>
    </row>
    <row r="95" spans="1:12" ht="12.75" customHeight="1" x14ac:dyDescent="0.2">
      <c r="A95" s="1297" t="s">
        <v>1171</v>
      </c>
      <c r="B95" s="1298"/>
      <c r="C95" s="1298"/>
      <c r="D95" s="1298"/>
      <c r="E95" s="1298"/>
      <c r="F95" s="1299"/>
    </row>
    <row r="96" spans="1:12" ht="24" customHeight="1" x14ac:dyDescent="0.2">
      <c r="A96" s="1300"/>
      <c r="B96" s="1301"/>
      <c r="C96" s="1245" t="s">
        <v>789</v>
      </c>
      <c r="D96" s="1246"/>
      <c r="E96" s="1305"/>
      <c r="F96" s="1237" t="s">
        <v>1230</v>
      </c>
    </row>
    <row r="97" spans="1:6" ht="33" customHeight="1" x14ac:dyDescent="0.2">
      <c r="A97" s="1302"/>
      <c r="B97" s="1303"/>
      <c r="C97" s="1243" t="s">
        <v>1304</v>
      </c>
      <c r="D97" s="1285"/>
      <c r="E97" s="1237" t="s">
        <v>1080</v>
      </c>
      <c r="F97" s="1238"/>
    </row>
    <row r="98" spans="1:6" ht="30" customHeight="1" x14ac:dyDescent="0.2">
      <c r="A98" s="1295"/>
      <c r="B98" s="1304"/>
      <c r="C98" s="1021" t="s">
        <v>1283</v>
      </c>
      <c r="D98" s="1021" t="s">
        <v>1284</v>
      </c>
      <c r="E98" s="1239"/>
      <c r="F98" s="1239"/>
    </row>
    <row r="99" spans="1:6" x14ac:dyDescent="0.2">
      <c r="A99" s="254" t="s">
        <v>746</v>
      </c>
      <c r="B99" s="231" t="s">
        <v>1191</v>
      </c>
      <c r="C99" s="913">
        <f>C100+C105</f>
        <v>0</v>
      </c>
      <c r="D99" s="913">
        <f t="shared" ref="D99:F99" si="11">D100+D105</f>
        <v>0</v>
      </c>
      <c r="E99" s="913">
        <f t="shared" si="11"/>
        <v>0</v>
      </c>
      <c r="F99" s="913">
        <f t="shared" si="11"/>
        <v>0</v>
      </c>
    </row>
    <row r="100" spans="1:6" x14ac:dyDescent="0.2">
      <c r="A100" s="254"/>
      <c r="B100" s="231" t="s">
        <v>1305</v>
      </c>
      <c r="C100" s="913">
        <f>SUM(C101:C104)</f>
        <v>0</v>
      </c>
      <c r="D100" s="913">
        <f>SUM(D101:D104)</f>
        <v>0</v>
      </c>
      <c r="E100" s="913">
        <f t="shared" ref="E100:F100" si="12">SUM(E101:E104)</f>
        <v>0</v>
      </c>
      <c r="F100" s="913">
        <f t="shared" si="12"/>
        <v>0</v>
      </c>
    </row>
    <row r="101" spans="1:6" x14ac:dyDescent="0.2">
      <c r="A101" s="254"/>
      <c r="B101" s="231" t="s">
        <v>1306</v>
      </c>
      <c r="C101" s="799"/>
      <c r="D101" s="799"/>
      <c r="E101" s="799"/>
      <c r="F101" s="799"/>
    </row>
    <row r="102" spans="1:6" x14ac:dyDescent="0.2">
      <c r="A102" s="254"/>
      <c r="B102" s="231" t="s">
        <v>1307</v>
      </c>
      <c r="C102" s="799"/>
      <c r="D102" s="799"/>
      <c r="E102" s="799"/>
      <c r="F102" s="799"/>
    </row>
    <row r="103" spans="1:6" x14ac:dyDescent="0.2">
      <c r="A103" s="254"/>
      <c r="B103" s="231" t="s">
        <v>1308</v>
      </c>
      <c r="C103" s="799"/>
      <c r="D103" s="799"/>
      <c r="E103" s="799"/>
      <c r="F103" s="799"/>
    </row>
    <row r="104" spans="1:6" x14ac:dyDescent="0.2">
      <c r="A104" s="254"/>
      <c r="B104" s="231" t="s">
        <v>1309</v>
      </c>
      <c r="C104" s="799"/>
      <c r="D104" s="799"/>
      <c r="E104" s="799"/>
      <c r="F104" s="799"/>
    </row>
    <row r="105" spans="1:6" x14ac:dyDescent="0.2">
      <c r="A105" s="254"/>
      <c r="B105" s="231" t="s">
        <v>1310</v>
      </c>
      <c r="C105" s="799"/>
      <c r="D105" s="799"/>
      <c r="E105" s="799"/>
      <c r="F105" s="799"/>
    </row>
    <row r="106" spans="1:6" x14ac:dyDescent="0.2">
      <c r="A106" s="254" t="s">
        <v>748</v>
      </c>
      <c r="B106" s="231" t="s">
        <v>1311</v>
      </c>
      <c r="C106" s="799"/>
      <c r="D106" s="799"/>
      <c r="E106" s="799"/>
      <c r="F106" s="799"/>
    </row>
    <row r="107" spans="1:6" x14ac:dyDescent="0.2">
      <c r="A107" s="254" t="s">
        <v>750</v>
      </c>
      <c r="B107" s="231" t="s">
        <v>1312</v>
      </c>
      <c r="C107" s="799"/>
      <c r="D107" s="799"/>
      <c r="E107" s="799"/>
      <c r="F107" s="799"/>
    </row>
    <row r="108" spans="1:6" x14ac:dyDescent="0.2">
      <c r="A108" s="254"/>
      <c r="B108" s="231" t="s">
        <v>1313</v>
      </c>
      <c r="C108" s="799"/>
      <c r="D108" s="799"/>
      <c r="E108" s="799"/>
      <c r="F108" s="799"/>
    </row>
    <row r="109" spans="1:6" x14ac:dyDescent="0.2">
      <c r="A109" s="254"/>
      <c r="B109" s="231" t="s">
        <v>1314</v>
      </c>
      <c r="C109" s="799"/>
      <c r="D109" s="799"/>
      <c r="E109" s="799"/>
      <c r="F109" s="799"/>
    </row>
    <row r="110" spans="1:6" x14ac:dyDescent="0.2">
      <c r="A110" s="254" t="s">
        <v>752</v>
      </c>
      <c r="B110" s="231" t="s">
        <v>1315</v>
      </c>
      <c r="C110" s="799"/>
      <c r="D110" s="799"/>
      <c r="E110" s="799"/>
      <c r="F110" s="799"/>
    </row>
    <row r="111" spans="1:6" x14ac:dyDescent="0.2">
      <c r="A111" s="254" t="s">
        <v>754</v>
      </c>
      <c r="B111" s="231" t="s">
        <v>1316</v>
      </c>
      <c r="C111" s="799"/>
      <c r="D111" s="799"/>
      <c r="E111" s="799"/>
      <c r="F111" s="799"/>
    </row>
    <row r="112" spans="1:6" x14ac:dyDescent="0.2">
      <c r="A112" s="254" t="s">
        <v>756</v>
      </c>
      <c r="B112" s="231" t="s">
        <v>1317</v>
      </c>
      <c r="C112" s="799"/>
      <c r="D112" s="799"/>
      <c r="E112" s="799"/>
      <c r="F112" s="799"/>
    </row>
    <row r="113" spans="1:6" x14ac:dyDescent="0.2">
      <c r="A113" s="254" t="s">
        <v>758</v>
      </c>
      <c r="B113" s="231" t="s">
        <v>332</v>
      </c>
      <c r="C113" s="799"/>
      <c r="D113" s="799"/>
      <c r="E113" s="799"/>
      <c r="F113" s="799"/>
    </row>
    <row r="114" spans="1:6" x14ac:dyDescent="0.2">
      <c r="A114" s="254"/>
      <c r="B114" s="231" t="s">
        <v>1318</v>
      </c>
      <c r="C114" s="799"/>
      <c r="D114" s="799"/>
      <c r="E114" s="799"/>
      <c r="F114" s="799"/>
    </row>
    <row r="115" spans="1:6" x14ac:dyDescent="0.2">
      <c r="A115" s="254"/>
      <c r="B115" s="794" t="s">
        <v>1319</v>
      </c>
      <c r="C115" s="799"/>
      <c r="D115" s="799"/>
      <c r="E115" s="799"/>
      <c r="F115" s="799"/>
    </row>
    <row r="116" spans="1:6" x14ac:dyDescent="0.2">
      <c r="A116" s="229"/>
      <c r="B116" s="229" t="s">
        <v>784</v>
      </c>
      <c r="C116" s="913">
        <f>SUM(C99,C106,C107,C110,C111,C112,C113)</f>
        <v>0</v>
      </c>
      <c r="D116" s="913">
        <f>SUM(D99,D106,D107,D110,D111,D112,D113)</f>
        <v>0</v>
      </c>
      <c r="E116" s="913">
        <f t="shared" ref="E116:F116" si="13">SUM(E99,E106,E107,E110,E111,E112,E113)</f>
        <v>0</v>
      </c>
      <c r="F116" s="913">
        <f t="shared" si="13"/>
        <v>0</v>
      </c>
    </row>
    <row r="117" spans="1:6" ht="12.75" customHeight="1" x14ac:dyDescent="0.2">
      <c r="A117" s="1297" t="s">
        <v>1320</v>
      </c>
      <c r="B117" s="1298"/>
      <c r="C117" s="1298"/>
      <c r="D117" s="1298"/>
      <c r="E117" s="1298"/>
      <c r="F117" s="1299"/>
    </row>
    <row r="118" spans="1:6" ht="12.75" customHeight="1" x14ac:dyDescent="0.2">
      <c r="A118" s="1300"/>
      <c r="B118" s="1301"/>
      <c r="C118" s="1245" t="s">
        <v>789</v>
      </c>
      <c r="D118" s="1246"/>
      <c r="E118" s="1305"/>
      <c r="F118" s="1237" t="s">
        <v>1230</v>
      </c>
    </row>
    <row r="119" spans="1:6" ht="33" customHeight="1" x14ac:dyDescent="0.2">
      <c r="A119" s="1302"/>
      <c r="B119" s="1303"/>
      <c r="C119" s="1243" t="s">
        <v>1304</v>
      </c>
      <c r="D119" s="1285"/>
      <c r="E119" s="1237" t="s">
        <v>1080</v>
      </c>
      <c r="F119" s="1238"/>
    </row>
    <row r="120" spans="1:6" ht="30" customHeight="1" x14ac:dyDescent="0.2">
      <c r="A120" s="1295"/>
      <c r="B120" s="1304"/>
      <c r="C120" s="1021" t="s">
        <v>1283</v>
      </c>
      <c r="D120" s="1021" t="s">
        <v>1284</v>
      </c>
      <c r="E120" s="1239"/>
      <c r="F120" s="1239"/>
    </row>
    <row r="121" spans="1:6" x14ac:dyDescent="0.2">
      <c r="A121" s="254" t="s">
        <v>746</v>
      </c>
      <c r="B121" s="231" t="s">
        <v>1191</v>
      </c>
      <c r="C121" s="913">
        <f>C122+C127</f>
        <v>0</v>
      </c>
      <c r="D121" s="913">
        <f t="shared" ref="D121:F121" si="14">D122+D127</f>
        <v>0</v>
      </c>
      <c r="E121" s="913">
        <f>E122+E127</f>
        <v>0</v>
      </c>
      <c r="F121" s="913">
        <f t="shared" si="14"/>
        <v>0</v>
      </c>
    </row>
    <row r="122" spans="1:6" x14ac:dyDescent="0.2">
      <c r="A122" s="254"/>
      <c r="B122" s="231" t="s">
        <v>1305</v>
      </c>
      <c r="C122" s="913">
        <f>SUM(C123:C126)</f>
        <v>0</v>
      </c>
      <c r="D122" s="913">
        <f t="shared" ref="D122:F122" si="15">SUM(D123:D126)</f>
        <v>0</v>
      </c>
      <c r="E122" s="913">
        <f t="shared" si="15"/>
        <v>0</v>
      </c>
      <c r="F122" s="913">
        <f t="shared" si="15"/>
        <v>0</v>
      </c>
    </row>
    <row r="123" spans="1:6" x14ac:dyDescent="0.2">
      <c r="A123" s="254"/>
      <c r="B123" s="231" t="s">
        <v>1306</v>
      </c>
      <c r="C123" s="799"/>
      <c r="D123" s="799"/>
      <c r="E123" s="799"/>
      <c r="F123" s="799"/>
    </row>
    <row r="124" spans="1:6" x14ac:dyDescent="0.2">
      <c r="A124" s="254"/>
      <c r="B124" s="231" t="s">
        <v>1307</v>
      </c>
      <c r="C124" s="799"/>
      <c r="D124" s="799"/>
      <c r="E124" s="799"/>
      <c r="F124" s="799"/>
    </row>
    <row r="125" spans="1:6" x14ac:dyDescent="0.2">
      <c r="A125" s="254"/>
      <c r="B125" s="231" t="s">
        <v>1308</v>
      </c>
      <c r="C125" s="799"/>
      <c r="D125" s="799"/>
      <c r="E125" s="799"/>
      <c r="F125" s="799"/>
    </row>
    <row r="126" spans="1:6" x14ac:dyDescent="0.2">
      <c r="A126" s="254"/>
      <c r="B126" s="231" t="s">
        <v>1309</v>
      </c>
      <c r="C126" s="799"/>
      <c r="D126" s="799"/>
      <c r="E126" s="799"/>
      <c r="F126" s="799"/>
    </row>
    <row r="127" spans="1:6" x14ac:dyDescent="0.2">
      <c r="A127" s="254"/>
      <c r="B127" s="231" t="s">
        <v>1310</v>
      </c>
      <c r="C127" s="799"/>
      <c r="D127" s="799"/>
      <c r="E127" s="799"/>
      <c r="F127" s="799"/>
    </row>
    <row r="128" spans="1:6" x14ac:dyDescent="0.2">
      <c r="A128" s="254" t="s">
        <v>748</v>
      </c>
      <c r="B128" s="231" t="s">
        <v>1311</v>
      </c>
      <c r="C128" s="799"/>
      <c r="D128" s="799"/>
      <c r="E128" s="799"/>
      <c r="F128" s="799"/>
    </row>
    <row r="129" spans="1:6" x14ac:dyDescent="0.2">
      <c r="A129" s="254" t="s">
        <v>750</v>
      </c>
      <c r="B129" s="231" t="s">
        <v>1312</v>
      </c>
      <c r="C129" s="799"/>
      <c r="D129" s="799"/>
      <c r="E129" s="799"/>
      <c r="F129" s="799"/>
    </row>
    <row r="130" spans="1:6" x14ac:dyDescent="0.2">
      <c r="A130" s="254"/>
      <c r="B130" s="231" t="s">
        <v>1313</v>
      </c>
      <c r="C130" s="799"/>
      <c r="D130" s="799"/>
      <c r="E130" s="799"/>
      <c r="F130" s="799"/>
    </row>
    <row r="131" spans="1:6" x14ac:dyDescent="0.2">
      <c r="A131" s="254"/>
      <c r="B131" s="231" t="s">
        <v>1314</v>
      </c>
      <c r="C131" s="799"/>
      <c r="D131" s="799"/>
      <c r="E131" s="799"/>
      <c r="F131" s="799"/>
    </row>
    <row r="132" spans="1:6" x14ac:dyDescent="0.2">
      <c r="A132" s="254" t="s">
        <v>752</v>
      </c>
      <c r="B132" s="231" t="s">
        <v>1315</v>
      </c>
      <c r="C132" s="799"/>
      <c r="D132" s="799"/>
      <c r="E132" s="799"/>
      <c r="F132" s="799"/>
    </row>
    <row r="133" spans="1:6" x14ac:dyDescent="0.2">
      <c r="A133" s="254" t="s">
        <v>754</v>
      </c>
      <c r="B133" s="231" t="s">
        <v>1316</v>
      </c>
      <c r="C133" s="799"/>
      <c r="D133" s="799"/>
      <c r="E133" s="799"/>
      <c r="F133" s="799"/>
    </row>
    <row r="134" spans="1:6" x14ac:dyDescent="0.2">
      <c r="A134" s="254" t="s">
        <v>756</v>
      </c>
      <c r="B134" s="231" t="s">
        <v>1317</v>
      </c>
      <c r="C134" s="799"/>
      <c r="D134" s="799"/>
      <c r="E134" s="799"/>
      <c r="F134" s="799"/>
    </row>
    <row r="135" spans="1:6" x14ac:dyDescent="0.2">
      <c r="A135" s="254" t="s">
        <v>758</v>
      </c>
      <c r="B135" s="231" t="s">
        <v>332</v>
      </c>
      <c r="C135" s="799"/>
      <c r="D135" s="799"/>
      <c r="E135" s="799"/>
      <c r="F135" s="799"/>
    </row>
    <row r="136" spans="1:6" x14ac:dyDescent="0.2">
      <c r="A136" s="254"/>
      <c r="B136" s="590" t="s">
        <v>1318</v>
      </c>
      <c r="C136" s="799"/>
      <c r="D136" s="799"/>
      <c r="E136" s="799"/>
      <c r="F136" s="799"/>
    </row>
    <row r="137" spans="1:6" x14ac:dyDescent="0.2">
      <c r="A137" s="254"/>
      <c r="B137" s="794" t="s">
        <v>1319</v>
      </c>
      <c r="C137" s="799"/>
      <c r="D137" s="799"/>
      <c r="E137" s="799"/>
      <c r="F137" s="799"/>
    </row>
    <row r="138" spans="1:6" x14ac:dyDescent="0.2">
      <c r="A138" s="228"/>
      <c r="B138" s="229" t="s">
        <v>784</v>
      </c>
      <c r="C138" s="913">
        <f>SUM(C121,C128,C129,C132,C133,C134,C135)</f>
        <v>0</v>
      </c>
      <c r="D138" s="913">
        <f t="shared" ref="D138:F138" si="16">SUM(D121,D128,D129,D132,D133,D134,D135)</f>
        <v>0</v>
      </c>
      <c r="E138" s="913">
        <f t="shared" si="16"/>
        <v>0</v>
      </c>
      <c r="F138" s="913">
        <f t="shared" si="16"/>
        <v>0</v>
      </c>
    </row>
  </sheetData>
  <mergeCells count="34">
    <mergeCell ref="A117:F117"/>
    <mergeCell ref="A118:B120"/>
    <mergeCell ref="C118:E118"/>
    <mergeCell ref="F118:F120"/>
    <mergeCell ref="C119:D119"/>
    <mergeCell ref="E119:E120"/>
    <mergeCell ref="A93:E93"/>
    <mergeCell ref="A95:F95"/>
    <mergeCell ref="A96:B98"/>
    <mergeCell ref="C96:E96"/>
    <mergeCell ref="F96:F98"/>
    <mergeCell ref="C97:D97"/>
    <mergeCell ref="E97:E98"/>
    <mergeCell ref="A72:A73"/>
    <mergeCell ref="B72:B73"/>
    <mergeCell ref="C72:D72"/>
    <mergeCell ref="E72:E73"/>
    <mergeCell ref="A27:E27"/>
    <mergeCell ref="A28:A29"/>
    <mergeCell ref="B28:B29"/>
    <mergeCell ref="C28:D28"/>
    <mergeCell ref="E28:E29"/>
    <mergeCell ref="A49:E49"/>
    <mergeCell ref="A50:A51"/>
    <mergeCell ref="B50:B51"/>
    <mergeCell ref="C50:D50"/>
    <mergeCell ref="E50:E51"/>
    <mergeCell ref="A71:E71"/>
    <mergeCell ref="A4:E4"/>
    <mergeCell ref="A5:E5"/>
    <mergeCell ref="A6:A7"/>
    <mergeCell ref="B6:B7"/>
    <mergeCell ref="C6:D6"/>
    <mergeCell ref="E6:E7"/>
  </mergeCells>
  <pageMargins left="0.7" right="0.7" top="0.75" bottom="0.75" header="0.3" footer="0.3"/>
  <pageSetup paperSize="9" scale="55" orientation="portrait" r:id="rId1"/>
  <rowBreaks count="1" manualBreakCount="1">
    <brk id="92" max="5"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22"/>
  <dimension ref="A1:I285"/>
  <sheetViews>
    <sheetView view="pageBreakPreview" topLeftCell="A45" zoomScale="90" zoomScaleNormal="100" zoomScaleSheetLayoutView="90" workbookViewId="0">
      <selection activeCell="T401" sqref="D401:T401"/>
    </sheetView>
  </sheetViews>
  <sheetFormatPr defaultColWidth="9.28515625" defaultRowHeight="11.25" x14ac:dyDescent="0.2"/>
  <cols>
    <col min="1" max="1" width="3.7109375" style="2" customWidth="1"/>
    <col min="2" max="2" width="36.140625" style="16" customWidth="1"/>
    <col min="3" max="3" width="12.85546875" style="16" customWidth="1"/>
    <col min="4" max="6" width="13.7109375" style="16" customWidth="1"/>
    <col min="7" max="7" width="27" style="16" customWidth="1"/>
    <col min="8" max="8" width="9.28515625" style="16"/>
    <col min="9" max="9" width="9.28515625" style="469"/>
    <col min="10" max="16384" width="9.28515625" style="16"/>
  </cols>
  <sheetData>
    <row r="1" spans="1:9" s="142" customFormat="1" x14ac:dyDescent="0.2">
      <c r="A1" s="592" t="s">
        <v>1321</v>
      </c>
      <c r="B1" s="592"/>
      <c r="C1" s="592"/>
      <c r="D1" s="592"/>
      <c r="E1" s="592"/>
      <c r="F1" s="592"/>
      <c r="G1" s="592"/>
      <c r="H1" s="310"/>
      <c r="I1" s="251"/>
    </row>
    <row r="2" spans="1:9" s="142" customFormat="1" ht="27.75" customHeight="1" thickBot="1" x14ac:dyDescent="0.25">
      <c r="A2" s="1306" t="s">
        <v>1227</v>
      </c>
      <c r="B2" s="1306"/>
      <c r="C2" s="1306"/>
      <c r="D2" s="1306"/>
      <c r="E2" s="1306"/>
      <c r="F2" s="1306"/>
      <c r="G2" s="593" t="s">
        <v>741</v>
      </c>
      <c r="H2" s="310"/>
      <c r="I2" s="251"/>
    </row>
    <row r="3" spans="1:9" ht="15.75" customHeight="1" thickTop="1" x14ac:dyDescent="0.25">
      <c r="A3" s="1288" t="s">
        <v>1322</v>
      </c>
      <c r="B3" s="1289"/>
      <c r="C3" s="1289"/>
      <c r="D3" s="1289"/>
      <c r="E3" s="1289"/>
      <c r="F3" s="1289"/>
      <c r="G3" s="1289"/>
      <c r="H3" s="257"/>
    </row>
    <row r="4" spans="1:9" ht="15" customHeight="1" x14ac:dyDescent="0.2">
      <c r="A4" s="1300"/>
      <c r="B4" s="1301"/>
      <c r="C4" s="1292" t="s">
        <v>1323</v>
      </c>
      <c r="D4" s="1307" t="s">
        <v>868</v>
      </c>
      <c r="E4" s="1308"/>
      <c r="F4" s="1308"/>
      <c r="G4" s="1309"/>
      <c r="H4" s="310"/>
    </row>
    <row r="5" spans="1:9" ht="15" customHeight="1" x14ac:dyDescent="0.2">
      <c r="A5" s="1302"/>
      <c r="B5" s="1303"/>
      <c r="C5" s="1280"/>
      <c r="D5" s="1300" t="s">
        <v>789</v>
      </c>
      <c r="E5" s="1310"/>
      <c r="F5" s="1301"/>
      <c r="G5" s="1311" t="s">
        <v>1324</v>
      </c>
      <c r="H5" s="310"/>
    </row>
    <row r="6" spans="1:9" ht="15" customHeight="1" x14ac:dyDescent="0.2">
      <c r="A6" s="1302"/>
      <c r="B6" s="1303"/>
      <c r="C6" s="1280"/>
      <c r="D6" s="1307" t="s">
        <v>1146</v>
      </c>
      <c r="E6" s="1309"/>
      <c r="F6" s="1292" t="s">
        <v>1080</v>
      </c>
      <c r="G6" s="1312"/>
      <c r="H6" s="310"/>
    </row>
    <row r="7" spans="1:9" ht="44.25" customHeight="1" x14ac:dyDescent="0.2">
      <c r="A7" s="1295"/>
      <c r="B7" s="1304"/>
      <c r="C7" s="1281"/>
      <c r="D7" s="1029" t="s">
        <v>1325</v>
      </c>
      <c r="E7" s="1029" t="s">
        <v>1284</v>
      </c>
      <c r="F7" s="1281"/>
      <c r="G7" s="1312"/>
      <c r="H7" s="310"/>
    </row>
    <row r="8" spans="1:9" ht="12" x14ac:dyDescent="0.2">
      <c r="A8" s="254" t="s">
        <v>746</v>
      </c>
      <c r="B8" s="231" t="s">
        <v>1326</v>
      </c>
      <c r="C8" s="799"/>
      <c r="D8" s="799"/>
      <c r="E8" s="799"/>
      <c r="F8" s="799"/>
      <c r="G8" s="799"/>
      <c r="H8" s="310"/>
    </row>
    <row r="9" spans="1:9" ht="12" x14ac:dyDescent="0.2">
      <c r="A9" s="254" t="s">
        <v>748</v>
      </c>
      <c r="B9" s="231" t="s">
        <v>1327</v>
      </c>
      <c r="C9" s="799"/>
      <c r="D9" s="799"/>
      <c r="E9" s="799"/>
      <c r="F9" s="799"/>
      <c r="G9" s="799"/>
      <c r="H9" s="310"/>
    </row>
    <row r="10" spans="1:9" ht="12" x14ac:dyDescent="0.2">
      <c r="A10" s="254" t="s">
        <v>750</v>
      </c>
      <c r="B10" s="231" t="s">
        <v>1328</v>
      </c>
      <c r="C10" s="799"/>
      <c r="D10" s="799"/>
      <c r="E10" s="799"/>
      <c r="F10" s="799"/>
      <c r="G10" s="799"/>
      <c r="H10" s="310"/>
    </row>
    <row r="11" spans="1:9" ht="12" x14ac:dyDescent="0.2">
      <c r="A11" s="254" t="s">
        <v>752</v>
      </c>
      <c r="B11" s="231" t="s">
        <v>1329</v>
      </c>
      <c r="C11" s="799"/>
      <c r="D11" s="799"/>
      <c r="E11" s="799"/>
      <c r="F11" s="799"/>
      <c r="G11" s="799"/>
      <c r="H11" s="310"/>
    </row>
    <row r="12" spans="1:9" ht="12" x14ac:dyDescent="0.2">
      <c r="A12" s="254" t="s">
        <v>754</v>
      </c>
      <c r="B12" s="231" t="s">
        <v>1330</v>
      </c>
      <c r="C12" s="799"/>
      <c r="D12" s="799"/>
      <c r="E12" s="799"/>
      <c r="F12" s="799"/>
      <c r="G12" s="799"/>
      <c r="H12" s="310"/>
    </row>
    <row r="13" spans="1:9" ht="12" x14ac:dyDescent="0.2">
      <c r="A13" s="254" t="s">
        <v>756</v>
      </c>
      <c r="B13" s="231" t="s">
        <v>1331</v>
      </c>
      <c r="C13" s="799"/>
      <c r="D13" s="799"/>
      <c r="E13" s="799"/>
      <c r="F13" s="799"/>
      <c r="G13" s="799"/>
      <c r="H13" s="310"/>
    </row>
    <row r="14" spans="1:9" ht="12" x14ac:dyDescent="0.2">
      <c r="A14" s="254" t="s">
        <v>758</v>
      </c>
      <c r="B14" s="231" t="s">
        <v>1332</v>
      </c>
      <c r="C14" s="799"/>
      <c r="D14" s="799"/>
      <c r="E14" s="799"/>
      <c r="F14" s="799"/>
      <c r="G14" s="799"/>
      <c r="H14" s="310"/>
    </row>
    <row r="15" spans="1:9" ht="12" x14ac:dyDescent="0.2">
      <c r="A15" s="254" t="s">
        <v>760</v>
      </c>
      <c r="B15" s="231" t="s">
        <v>1333</v>
      </c>
      <c r="C15" s="799"/>
      <c r="D15" s="799"/>
      <c r="E15" s="799"/>
      <c r="F15" s="799"/>
      <c r="G15" s="799"/>
      <c r="H15" s="310"/>
    </row>
    <row r="16" spans="1:9" ht="12" x14ac:dyDescent="0.2">
      <c r="A16" s="254" t="s">
        <v>930</v>
      </c>
      <c r="B16" s="231" t="s">
        <v>1334</v>
      </c>
      <c r="C16" s="799"/>
      <c r="D16" s="799"/>
      <c r="E16" s="799"/>
      <c r="F16" s="799"/>
      <c r="G16" s="799"/>
      <c r="H16" s="310"/>
    </row>
    <row r="17" spans="1:7" ht="12" x14ac:dyDescent="0.2">
      <c r="A17" s="254" t="s">
        <v>1335</v>
      </c>
      <c r="B17" s="231" t="s">
        <v>332</v>
      </c>
      <c r="C17" s="799"/>
      <c r="D17" s="799"/>
      <c r="E17" s="799"/>
      <c r="F17" s="799"/>
      <c r="G17" s="799"/>
    </row>
    <row r="18" spans="1:7" ht="12" customHeight="1" x14ac:dyDescent="0.2">
      <c r="A18" s="229"/>
      <c r="B18" s="229" t="s">
        <v>784</v>
      </c>
      <c r="C18" s="913">
        <f>SUM(C8:C17)</f>
        <v>0</v>
      </c>
      <c r="D18" s="913">
        <f t="shared" ref="D18:G18" si="0">SUM(D8:D17)</f>
        <v>0</v>
      </c>
      <c r="E18" s="913">
        <f t="shared" si="0"/>
        <v>0</v>
      </c>
      <c r="F18" s="913">
        <f t="shared" si="0"/>
        <v>0</v>
      </c>
      <c r="G18" s="913">
        <f t="shared" si="0"/>
        <v>0</v>
      </c>
    </row>
    <row r="19" spans="1:7" ht="12" customHeight="1" x14ac:dyDescent="0.2">
      <c r="A19" s="1313" t="s">
        <v>1336</v>
      </c>
      <c r="B19" s="1314"/>
      <c r="C19" s="1314"/>
      <c r="D19" s="1314"/>
      <c r="E19" s="1314"/>
      <c r="F19" s="1314"/>
      <c r="G19" s="1314"/>
    </row>
    <row r="20" spans="1:7" ht="15" customHeight="1" x14ac:dyDescent="0.2">
      <c r="A20" s="1300"/>
      <c r="B20" s="1301"/>
      <c r="C20" s="1292" t="s">
        <v>1323</v>
      </c>
      <c r="D20" s="1300" t="s">
        <v>789</v>
      </c>
      <c r="E20" s="1310"/>
      <c r="F20" s="1301"/>
      <c r="G20" s="1311" t="s">
        <v>1324</v>
      </c>
    </row>
    <row r="21" spans="1:7" ht="15" customHeight="1" x14ac:dyDescent="0.2">
      <c r="A21" s="1302"/>
      <c r="B21" s="1303"/>
      <c r="C21" s="1280"/>
      <c r="D21" s="1300" t="s">
        <v>1146</v>
      </c>
      <c r="E21" s="1310"/>
      <c r="F21" s="1292" t="s">
        <v>1080</v>
      </c>
      <c r="G21" s="1312"/>
    </row>
    <row r="22" spans="1:7" ht="46.5" customHeight="1" x14ac:dyDescent="0.2">
      <c r="A22" s="1302"/>
      <c r="B22" s="1303"/>
      <c r="C22" s="1280"/>
      <c r="D22" s="1029" t="s">
        <v>1325</v>
      </c>
      <c r="E22" s="1029" t="s">
        <v>1284</v>
      </c>
      <c r="F22" s="1281"/>
      <c r="G22" s="1312"/>
    </row>
    <row r="23" spans="1:7" ht="12" customHeight="1" x14ac:dyDescent="0.2">
      <c r="A23" s="254" t="s">
        <v>746</v>
      </c>
      <c r="B23" s="231" t="s">
        <v>1326</v>
      </c>
      <c r="C23" s="799"/>
      <c r="D23" s="799"/>
      <c r="E23" s="799"/>
      <c r="F23" s="799"/>
      <c r="G23" s="799"/>
    </row>
    <row r="24" spans="1:7" ht="12" x14ac:dyDescent="0.2">
      <c r="A24" s="254" t="s">
        <v>748</v>
      </c>
      <c r="B24" s="231" t="s">
        <v>1327</v>
      </c>
      <c r="C24" s="799"/>
      <c r="D24" s="799"/>
      <c r="E24" s="799"/>
      <c r="F24" s="799"/>
      <c r="G24" s="799"/>
    </row>
    <row r="25" spans="1:7" ht="12" x14ac:dyDescent="0.2">
      <c r="A25" s="254" t="s">
        <v>750</v>
      </c>
      <c r="B25" s="231" t="s">
        <v>1328</v>
      </c>
      <c r="C25" s="799"/>
      <c r="D25" s="799"/>
      <c r="E25" s="799"/>
      <c r="F25" s="799"/>
      <c r="G25" s="799"/>
    </row>
    <row r="26" spans="1:7" ht="12" x14ac:dyDescent="0.2">
      <c r="A26" s="254" t="s">
        <v>752</v>
      </c>
      <c r="B26" s="231" t="s">
        <v>1329</v>
      </c>
      <c r="C26" s="799"/>
      <c r="D26" s="799"/>
      <c r="E26" s="799"/>
      <c r="F26" s="799"/>
      <c r="G26" s="799"/>
    </row>
    <row r="27" spans="1:7" ht="12" x14ac:dyDescent="0.2">
      <c r="A27" s="254" t="s">
        <v>754</v>
      </c>
      <c r="B27" s="231" t="s">
        <v>1330</v>
      </c>
      <c r="C27" s="799"/>
      <c r="D27" s="799"/>
      <c r="E27" s="799"/>
      <c r="F27" s="799"/>
      <c r="G27" s="799"/>
    </row>
    <row r="28" spans="1:7" ht="12" x14ac:dyDescent="0.2">
      <c r="A28" s="254" t="s">
        <v>756</v>
      </c>
      <c r="B28" s="231" t="s">
        <v>1331</v>
      </c>
      <c r="C28" s="799"/>
      <c r="D28" s="799"/>
      <c r="E28" s="799"/>
      <c r="F28" s="799"/>
      <c r="G28" s="799"/>
    </row>
    <row r="29" spans="1:7" ht="12" x14ac:dyDescent="0.2">
      <c r="A29" s="254" t="s">
        <v>758</v>
      </c>
      <c r="B29" s="231" t="s">
        <v>1337</v>
      </c>
      <c r="C29" s="799"/>
      <c r="D29" s="799"/>
      <c r="E29" s="799"/>
      <c r="F29" s="799"/>
      <c r="G29" s="799"/>
    </row>
    <row r="30" spans="1:7" ht="12" x14ac:dyDescent="0.2">
      <c r="A30" s="254" t="s">
        <v>760</v>
      </c>
      <c r="B30" s="231" t="s">
        <v>1333</v>
      </c>
      <c r="C30" s="799"/>
      <c r="D30" s="799"/>
      <c r="E30" s="799"/>
      <c r="F30" s="799"/>
      <c r="G30" s="799"/>
    </row>
    <row r="31" spans="1:7" ht="12" x14ac:dyDescent="0.2">
      <c r="A31" s="254" t="s">
        <v>930</v>
      </c>
      <c r="B31" s="231" t="s">
        <v>1334</v>
      </c>
      <c r="C31" s="799"/>
      <c r="D31" s="799"/>
      <c r="E31" s="799"/>
      <c r="F31" s="799"/>
      <c r="G31" s="799"/>
    </row>
    <row r="32" spans="1:7" ht="12" x14ac:dyDescent="0.2">
      <c r="A32" s="254" t="s">
        <v>1335</v>
      </c>
      <c r="B32" s="231" t="s">
        <v>332</v>
      </c>
      <c r="C32" s="799"/>
      <c r="D32" s="799"/>
      <c r="E32" s="799"/>
      <c r="F32" s="799"/>
      <c r="G32" s="799"/>
    </row>
    <row r="33" spans="1:7" ht="12" x14ac:dyDescent="0.2">
      <c r="A33" s="229"/>
      <c r="B33" s="229" t="s">
        <v>784</v>
      </c>
      <c r="C33" s="913">
        <f>SUM(C23:C32)</f>
        <v>0</v>
      </c>
      <c r="D33" s="913">
        <f t="shared" ref="D33" si="1">SUM(D23:D32)</f>
        <v>0</v>
      </c>
      <c r="E33" s="913">
        <f t="shared" ref="E33" si="2">SUM(E23:E32)</f>
        <v>0</v>
      </c>
      <c r="F33" s="913">
        <f t="shared" ref="F33" si="3">SUM(F23:F32)</f>
        <v>0</v>
      </c>
      <c r="G33" s="913">
        <f t="shared" ref="G33" si="4">SUM(G23:G32)</f>
        <v>0</v>
      </c>
    </row>
    <row r="34" spans="1:7" ht="12" customHeight="1" x14ac:dyDescent="0.2">
      <c r="A34" s="1297" t="s">
        <v>1338</v>
      </c>
      <c r="B34" s="1298"/>
      <c r="C34" s="1297"/>
      <c r="D34" s="1298"/>
      <c r="E34" s="1297"/>
      <c r="F34" s="1298"/>
      <c r="G34" s="1028"/>
    </row>
    <row r="35" spans="1:7" ht="11.25" customHeight="1" x14ac:dyDescent="0.2">
      <c r="A35" s="1300"/>
      <c r="B35" s="1301"/>
      <c r="C35" s="1292" t="s">
        <v>1323</v>
      </c>
      <c r="D35" s="1300" t="s">
        <v>789</v>
      </c>
      <c r="E35" s="1310"/>
      <c r="F35" s="1301"/>
      <c r="G35" s="1311" t="s">
        <v>1324</v>
      </c>
    </row>
    <row r="36" spans="1:7" ht="11.25" customHeight="1" x14ac:dyDescent="0.2">
      <c r="A36" s="1302"/>
      <c r="B36" s="1303"/>
      <c r="C36" s="1280"/>
      <c r="D36" s="1300" t="s">
        <v>1146</v>
      </c>
      <c r="E36" s="1310"/>
      <c r="F36" s="1292" t="s">
        <v>1080</v>
      </c>
      <c r="G36" s="1312"/>
    </row>
    <row r="37" spans="1:7" ht="51.75" customHeight="1" x14ac:dyDescent="0.2">
      <c r="A37" s="1302"/>
      <c r="B37" s="1303"/>
      <c r="C37" s="1280"/>
      <c r="D37" s="1029" t="s">
        <v>1325</v>
      </c>
      <c r="E37" s="1029" t="s">
        <v>1284</v>
      </c>
      <c r="F37" s="1281"/>
      <c r="G37" s="1312"/>
    </row>
    <row r="38" spans="1:7" ht="11.25" customHeight="1" x14ac:dyDescent="0.2">
      <c r="A38" s="254" t="s">
        <v>746</v>
      </c>
      <c r="B38" s="231" t="s">
        <v>1159</v>
      </c>
      <c r="C38" s="799"/>
      <c r="D38" s="799"/>
      <c r="E38" s="799"/>
      <c r="F38" s="799"/>
      <c r="G38" s="799"/>
    </row>
    <row r="39" spans="1:7" ht="11.25" customHeight="1" x14ac:dyDescent="0.2">
      <c r="A39" s="254" t="s">
        <v>748</v>
      </c>
      <c r="B39" s="231" t="s">
        <v>1339</v>
      </c>
      <c r="C39" s="799"/>
      <c r="D39" s="799"/>
      <c r="E39" s="799"/>
      <c r="F39" s="799"/>
      <c r="G39" s="799"/>
    </row>
    <row r="40" spans="1:7" ht="11.25" customHeight="1" x14ac:dyDescent="0.2">
      <c r="A40" s="254" t="s">
        <v>750</v>
      </c>
      <c r="B40" s="231" t="s">
        <v>1340</v>
      </c>
      <c r="C40" s="799"/>
      <c r="D40" s="799"/>
      <c r="E40" s="799"/>
      <c r="F40" s="799"/>
      <c r="G40" s="799"/>
    </row>
    <row r="41" spans="1:7" ht="12" x14ac:dyDescent="0.2">
      <c r="A41" s="254" t="s">
        <v>752</v>
      </c>
      <c r="B41" s="231" t="s">
        <v>1341</v>
      </c>
      <c r="C41" s="799"/>
      <c r="D41" s="799"/>
      <c r="E41" s="799"/>
      <c r="F41" s="799"/>
      <c r="G41" s="799"/>
    </row>
    <row r="42" spans="1:7" ht="12" x14ac:dyDescent="0.2">
      <c r="A42" s="254" t="s">
        <v>754</v>
      </c>
      <c r="B42" s="231" t="s">
        <v>1342</v>
      </c>
      <c r="C42" s="799"/>
      <c r="D42" s="799"/>
      <c r="E42" s="799"/>
      <c r="F42" s="799"/>
      <c r="G42" s="799"/>
    </row>
    <row r="43" spans="1:7" ht="12" x14ac:dyDescent="0.2">
      <c r="A43" s="254" t="s">
        <v>756</v>
      </c>
      <c r="B43" s="231" t="s">
        <v>1343</v>
      </c>
      <c r="C43" s="799"/>
      <c r="D43" s="799"/>
      <c r="E43" s="799"/>
      <c r="F43" s="799"/>
      <c r="G43" s="799"/>
    </row>
    <row r="44" spans="1:7" ht="12" x14ac:dyDescent="0.2">
      <c r="A44" s="254" t="s">
        <v>758</v>
      </c>
      <c r="B44" s="231" t="s">
        <v>1344</v>
      </c>
      <c r="C44" s="799"/>
      <c r="D44" s="799"/>
      <c r="E44" s="799"/>
      <c r="F44" s="799"/>
      <c r="G44" s="799"/>
    </row>
    <row r="45" spans="1:7" ht="12" x14ac:dyDescent="0.2">
      <c r="A45" s="254" t="s">
        <v>760</v>
      </c>
      <c r="B45" s="231" t="s">
        <v>1345</v>
      </c>
      <c r="C45" s="799"/>
      <c r="D45" s="799"/>
      <c r="E45" s="799"/>
      <c r="F45" s="799"/>
      <c r="G45" s="799"/>
    </row>
    <row r="46" spans="1:7" ht="12" x14ac:dyDescent="0.2">
      <c r="A46" s="254" t="s">
        <v>930</v>
      </c>
      <c r="B46" s="231" t="s">
        <v>1346</v>
      </c>
      <c r="C46" s="799"/>
      <c r="D46" s="799"/>
      <c r="E46" s="799"/>
      <c r="F46" s="799"/>
      <c r="G46" s="799"/>
    </row>
    <row r="47" spans="1:7" ht="12" x14ac:dyDescent="0.2">
      <c r="A47" s="254" t="s">
        <v>1335</v>
      </c>
      <c r="B47" s="231" t="s">
        <v>1347</v>
      </c>
      <c r="C47" s="799"/>
      <c r="D47" s="799"/>
      <c r="E47" s="799"/>
      <c r="F47" s="799"/>
      <c r="G47" s="799"/>
    </row>
    <row r="48" spans="1:7" ht="12" x14ac:dyDescent="0.2">
      <c r="A48" s="254" t="s">
        <v>1348</v>
      </c>
      <c r="B48" s="231" t="s">
        <v>1349</v>
      </c>
      <c r="C48" s="799"/>
      <c r="D48" s="799"/>
      <c r="E48" s="799"/>
      <c r="F48" s="799"/>
      <c r="G48" s="799"/>
    </row>
    <row r="49" spans="1:7" ht="12" x14ac:dyDescent="0.2">
      <c r="A49" s="254" t="s">
        <v>1350</v>
      </c>
      <c r="B49" s="231" t="s">
        <v>332</v>
      </c>
      <c r="C49" s="799"/>
      <c r="D49" s="799"/>
      <c r="E49" s="799"/>
      <c r="F49" s="799"/>
      <c r="G49" s="799"/>
    </row>
    <row r="50" spans="1:7" ht="12" x14ac:dyDescent="0.2">
      <c r="A50" s="229"/>
      <c r="B50" s="229" t="s">
        <v>784</v>
      </c>
      <c r="C50" s="914">
        <f>SUM(C38:C49)</f>
        <v>0</v>
      </c>
      <c r="D50" s="914">
        <f t="shared" ref="D50:G50" si="5">SUM(D38:D49)</f>
        <v>0</v>
      </c>
      <c r="E50" s="914">
        <f t="shared" si="5"/>
        <v>0</v>
      </c>
      <c r="F50" s="914">
        <f t="shared" si="5"/>
        <v>0</v>
      </c>
      <c r="G50" s="914">
        <f t="shared" si="5"/>
        <v>0</v>
      </c>
    </row>
    <row r="51" spans="1:7" ht="12" customHeight="1" x14ac:dyDescent="0.2">
      <c r="A51" s="1297" t="s">
        <v>1351</v>
      </c>
      <c r="B51" s="1298"/>
      <c r="C51" s="1298"/>
      <c r="D51" s="1298"/>
      <c r="E51" s="1298"/>
      <c r="F51" s="1298"/>
      <c r="G51" s="1298"/>
    </row>
    <row r="52" spans="1:7" ht="11.25" customHeight="1" x14ac:dyDescent="0.2">
      <c r="A52" s="1300"/>
      <c r="B52" s="1301"/>
      <c r="C52" s="1292" t="s">
        <v>1323</v>
      </c>
      <c r="D52" s="1300" t="s">
        <v>789</v>
      </c>
      <c r="E52" s="1310"/>
      <c r="F52" s="1301"/>
      <c r="G52" s="1311" t="s">
        <v>1324</v>
      </c>
    </row>
    <row r="53" spans="1:7" ht="11.25" customHeight="1" x14ac:dyDescent="0.2">
      <c r="A53" s="1302"/>
      <c r="B53" s="1303"/>
      <c r="C53" s="1280"/>
      <c r="D53" s="1300" t="s">
        <v>1146</v>
      </c>
      <c r="E53" s="1310"/>
      <c r="F53" s="1292" t="s">
        <v>1080</v>
      </c>
      <c r="G53" s="1312"/>
    </row>
    <row r="54" spans="1:7" ht="50.25" customHeight="1" x14ac:dyDescent="0.2">
      <c r="A54" s="1302"/>
      <c r="B54" s="1303"/>
      <c r="C54" s="1280"/>
      <c r="D54" s="1029" t="s">
        <v>1325</v>
      </c>
      <c r="E54" s="1029" t="s">
        <v>1284</v>
      </c>
      <c r="F54" s="1281"/>
      <c r="G54" s="1312"/>
    </row>
    <row r="55" spans="1:7" ht="12" x14ac:dyDescent="0.2">
      <c r="A55" s="254" t="s">
        <v>746</v>
      </c>
      <c r="B55" s="231" t="s">
        <v>1159</v>
      </c>
      <c r="C55" s="799"/>
      <c r="D55" s="799"/>
      <c r="E55" s="799"/>
      <c r="F55" s="799"/>
      <c r="G55" s="799"/>
    </row>
    <row r="56" spans="1:7" ht="12" x14ac:dyDescent="0.2">
      <c r="A56" s="254" t="s">
        <v>748</v>
      </c>
      <c r="B56" s="231" t="s">
        <v>1339</v>
      </c>
      <c r="C56" s="799"/>
      <c r="D56" s="799"/>
      <c r="E56" s="799"/>
      <c r="F56" s="799"/>
      <c r="G56" s="799"/>
    </row>
    <row r="57" spans="1:7" ht="12" x14ac:dyDescent="0.2">
      <c r="A57" s="254" t="s">
        <v>750</v>
      </c>
      <c r="B57" s="231" t="s">
        <v>1340</v>
      </c>
      <c r="C57" s="799"/>
      <c r="D57" s="799"/>
      <c r="E57" s="799"/>
      <c r="F57" s="799"/>
      <c r="G57" s="799"/>
    </row>
    <row r="58" spans="1:7" ht="12" x14ac:dyDescent="0.2">
      <c r="A58" s="254" t="s">
        <v>752</v>
      </c>
      <c r="B58" s="231" t="s">
        <v>1341</v>
      </c>
      <c r="C58" s="799"/>
      <c r="D58" s="799"/>
      <c r="E58" s="799"/>
      <c r="F58" s="799"/>
      <c r="G58" s="799"/>
    </row>
    <row r="59" spans="1:7" ht="12" x14ac:dyDescent="0.2">
      <c r="A59" s="254" t="s">
        <v>754</v>
      </c>
      <c r="B59" s="231" t="s">
        <v>1342</v>
      </c>
      <c r="C59" s="799"/>
      <c r="D59" s="799"/>
      <c r="E59" s="799"/>
      <c r="F59" s="799"/>
      <c r="G59" s="799"/>
    </row>
    <row r="60" spans="1:7" ht="12" x14ac:dyDescent="0.2">
      <c r="A60" s="254" t="s">
        <v>756</v>
      </c>
      <c r="B60" s="231" t="s">
        <v>1343</v>
      </c>
      <c r="C60" s="799"/>
      <c r="D60" s="799"/>
      <c r="E60" s="799"/>
      <c r="F60" s="799"/>
      <c r="G60" s="799"/>
    </row>
    <row r="61" spans="1:7" ht="12" x14ac:dyDescent="0.2">
      <c r="A61" s="254" t="s">
        <v>758</v>
      </c>
      <c r="B61" s="231" t="s">
        <v>1344</v>
      </c>
      <c r="C61" s="799"/>
      <c r="D61" s="799"/>
      <c r="E61" s="799"/>
      <c r="F61" s="799"/>
      <c r="G61" s="799"/>
    </row>
    <row r="62" spans="1:7" ht="12" x14ac:dyDescent="0.2">
      <c r="A62" s="254" t="s">
        <v>760</v>
      </c>
      <c r="B62" s="231" t="s">
        <v>1345</v>
      </c>
      <c r="C62" s="799"/>
      <c r="D62" s="799"/>
      <c r="E62" s="799"/>
      <c r="F62" s="799"/>
      <c r="G62" s="799"/>
    </row>
    <row r="63" spans="1:7" ht="12" x14ac:dyDescent="0.2">
      <c r="A63" s="254" t="s">
        <v>930</v>
      </c>
      <c r="B63" s="231" t="s">
        <v>1346</v>
      </c>
      <c r="C63" s="799"/>
      <c r="D63" s="799"/>
      <c r="E63" s="799"/>
      <c r="F63" s="799"/>
      <c r="G63" s="799"/>
    </row>
    <row r="64" spans="1:7" ht="12" x14ac:dyDescent="0.2">
      <c r="A64" s="254" t="s">
        <v>1335</v>
      </c>
      <c r="B64" s="231" t="s">
        <v>1347</v>
      </c>
      <c r="C64" s="799"/>
      <c r="D64" s="799"/>
      <c r="E64" s="799"/>
      <c r="F64" s="799"/>
      <c r="G64" s="799"/>
    </row>
    <row r="65" spans="1:9" ht="12" x14ac:dyDescent="0.2">
      <c r="A65" s="254" t="s">
        <v>1348</v>
      </c>
      <c r="B65" s="231" t="s">
        <v>1349</v>
      </c>
      <c r="C65" s="799"/>
      <c r="D65" s="799"/>
      <c r="E65" s="799"/>
      <c r="F65" s="799"/>
      <c r="G65" s="799"/>
      <c r="H65" s="310"/>
    </row>
    <row r="66" spans="1:9" ht="12" x14ac:dyDescent="0.2">
      <c r="A66" s="254" t="s">
        <v>1350</v>
      </c>
      <c r="B66" s="231" t="s">
        <v>332</v>
      </c>
      <c r="C66" s="799"/>
      <c r="D66" s="799"/>
      <c r="E66" s="799"/>
      <c r="F66" s="799"/>
      <c r="G66" s="799"/>
      <c r="H66" s="310"/>
    </row>
    <row r="67" spans="1:9" ht="12" x14ac:dyDescent="0.2">
      <c r="A67" s="229"/>
      <c r="B67" s="229" t="s">
        <v>784</v>
      </c>
      <c r="C67" s="913">
        <f>SUM(C55:C66)</f>
        <v>0</v>
      </c>
      <c r="D67" s="913">
        <f>SUM(D55:D66)</f>
        <v>0</v>
      </c>
      <c r="E67" s="913">
        <f t="shared" ref="E67:G67" si="6">SUM(E55:E66)</f>
        <v>0</v>
      </c>
      <c r="F67" s="913">
        <f t="shared" si="6"/>
        <v>0</v>
      </c>
      <c r="G67" s="913">
        <f t="shared" si="6"/>
        <v>0</v>
      </c>
      <c r="H67" s="310"/>
    </row>
    <row r="68" spans="1:9" ht="12" x14ac:dyDescent="0.2">
      <c r="A68" s="1297" t="s">
        <v>1352</v>
      </c>
      <c r="B68" s="1298"/>
      <c r="C68" s="1298"/>
      <c r="D68" s="1298"/>
      <c r="E68" s="1298"/>
      <c r="F68" s="1298"/>
      <c r="G68" s="1298"/>
      <c r="H68" s="310"/>
    </row>
    <row r="69" spans="1:9" ht="11.25" customHeight="1" x14ac:dyDescent="0.2">
      <c r="A69" s="1300"/>
      <c r="B69" s="1301"/>
      <c r="C69" s="1292" t="s">
        <v>1323</v>
      </c>
      <c r="D69" s="1300" t="s">
        <v>789</v>
      </c>
      <c r="E69" s="1310"/>
      <c r="F69" s="1301"/>
      <c r="G69" s="1311" t="s">
        <v>1324</v>
      </c>
      <c r="H69" s="310"/>
    </row>
    <row r="70" spans="1:9" ht="11.25" customHeight="1" x14ac:dyDescent="0.2">
      <c r="A70" s="1302"/>
      <c r="B70" s="1303"/>
      <c r="C70" s="1280"/>
      <c r="D70" s="1300" t="s">
        <v>1146</v>
      </c>
      <c r="E70" s="1310"/>
      <c r="F70" s="1292" t="s">
        <v>1080</v>
      </c>
      <c r="G70" s="1312"/>
      <c r="H70" s="310"/>
    </row>
    <row r="71" spans="1:9" ht="50.25" customHeight="1" x14ac:dyDescent="0.2">
      <c r="A71" s="1302"/>
      <c r="B71" s="1303"/>
      <c r="C71" s="1280"/>
      <c r="D71" s="1029" t="s">
        <v>1325</v>
      </c>
      <c r="E71" s="1029" t="s">
        <v>1284</v>
      </c>
      <c r="F71" s="1281"/>
      <c r="G71" s="1312"/>
      <c r="H71" s="310"/>
    </row>
    <row r="72" spans="1:9" ht="12" x14ac:dyDescent="0.2">
      <c r="A72" s="254" t="s">
        <v>746</v>
      </c>
      <c r="B72" s="231" t="s">
        <v>1353</v>
      </c>
      <c r="C72" s="799"/>
      <c r="D72" s="799"/>
      <c r="E72" s="799"/>
      <c r="F72" s="799"/>
      <c r="G72" s="799"/>
      <c r="H72" s="310"/>
    </row>
    <row r="73" spans="1:9" ht="12" x14ac:dyDescent="0.2">
      <c r="A73" s="254" t="s">
        <v>748</v>
      </c>
      <c r="B73" s="231" t="s">
        <v>1354</v>
      </c>
      <c r="C73" s="799"/>
      <c r="D73" s="799"/>
      <c r="E73" s="799"/>
      <c r="F73" s="799"/>
      <c r="G73" s="799"/>
      <c r="H73" s="310"/>
    </row>
    <row r="74" spans="1:9" ht="12" x14ac:dyDescent="0.2">
      <c r="A74" s="254" t="s">
        <v>750</v>
      </c>
      <c r="B74" s="231" t="s">
        <v>1355</v>
      </c>
      <c r="C74" s="799"/>
      <c r="D74" s="799"/>
      <c r="E74" s="799"/>
      <c r="F74" s="799"/>
      <c r="G74" s="799"/>
      <c r="H74" s="310"/>
    </row>
    <row r="75" spans="1:9" s="3" customFormat="1" ht="12" x14ac:dyDescent="0.2">
      <c r="A75" s="254" t="s">
        <v>752</v>
      </c>
      <c r="B75" s="231" t="s">
        <v>1356</v>
      </c>
      <c r="C75" s="799"/>
      <c r="D75" s="799"/>
      <c r="E75" s="799"/>
      <c r="F75" s="799"/>
      <c r="G75" s="799"/>
      <c r="H75" s="309"/>
      <c r="I75" s="459"/>
    </row>
    <row r="76" spans="1:9" ht="12" x14ac:dyDescent="0.2">
      <c r="A76" s="229"/>
      <c r="B76" s="229" t="s">
        <v>784</v>
      </c>
      <c r="C76" s="913">
        <f>SUM(C72:C75)</f>
        <v>0</v>
      </c>
      <c r="D76" s="913">
        <f>SUM(D72:D75)</f>
        <v>0</v>
      </c>
      <c r="E76" s="913">
        <f t="shared" ref="E76:G76" si="7">SUM(E72:E75)</f>
        <v>0</v>
      </c>
      <c r="F76" s="913">
        <f t="shared" si="7"/>
        <v>0</v>
      </c>
      <c r="G76" s="913">
        <f t="shared" si="7"/>
        <v>0</v>
      </c>
      <c r="H76" s="310"/>
    </row>
    <row r="77" spans="1:9" ht="12" x14ac:dyDescent="0.2">
      <c r="A77" s="1297" t="s">
        <v>1357</v>
      </c>
      <c r="B77" s="1298"/>
      <c r="C77" s="1298"/>
      <c r="D77" s="1298"/>
      <c r="E77" s="1298"/>
      <c r="F77" s="1298"/>
      <c r="G77" s="1298"/>
      <c r="H77" s="310"/>
    </row>
    <row r="78" spans="1:9" ht="11.25" customHeight="1" x14ac:dyDescent="0.2">
      <c r="A78" s="1300"/>
      <c r="B78" s="1301"/>
      <c r="C78" s="1292" t="s">
        <v>1323</v>
      </c>
      <c r="D78" s="1300" t="s">
        <v>789</v>
      </c>
      <c r="E78" s="1310"/>
      <c r="F78" s="1301"/>
      <c r="G78" s="1311" t="s">
        <v>1324</v>
      </c>
      <c r="H78" s="310"/>
    </row>
    <row r="79" spans="1:9" ht="11.25" customHeight="1" x14ac:dyDescent="0.2">
      <c r="A79" s="1302"/>
      <c r="B79" s="1303"/>
      <c r="C79" s="1280"/>
      <c r="D79" s="1300" t="s">
        <v>1146</v>
      </c>
      <c r="E79" s="1310"/>
      <c r="F79" s="1292" t="s">
        <v>1080</v>
      </c>
      <c r="G79" s="1312"/>
      <c r="H79" s="310"/>
    </row>
    <row r="80" spans="1:9" ht="55.5" customHeight="1" x14ac:dyDescent="0.2">
      <c r="A80" s="1302"/>
      <c r="B80" s="1303"/>
      <c r="C80" s="1280"/>
      <c r="D80" s="1029" t="s">
        <v>1325</v>
      </c>
      <c r="E80" s="1029" t="s">
        <v>1284</v>
      </c>
      <c r="F80" s="1281"/>
      <c r="G80" s="1312"/>
      <c r="H80" s="310"/>
    </row>
    <row r="81" spans="1:9" ht="12" x14ac:dyDescent="0.2">
      <c r="A81" s="254" t="s">
        <v>746</v>
      </c>
      <c r="B81" s="231" t="s">
        <v>1353</v>
      </c>
      <c r="C81" s="799"/>
      <c r="D81" s="799"/>
      <c r="E81" s="799"/>
      <c r="F81" s="799"/>
      <c r="G81" s="799"/>
      <c r="H81" s="310"/>
    </row>
    <row r="82" spans="1:9" ht="12" x14ac:dyDescent="0.2">
      <c r="A82" s="254" t="s">
        <v>748</v>
      </c>
      <c r="B82" s="231" t="s">
        <v>1354</v>
      </c>
      <c r="C82" s="799"/>
      <c r="D82" s="799"/>
      <c r="E82" s="799"/>
      <c r="F82" s="799"/>
      <c r="G82" s="799"/>
      <c r="H82" s="310"/>
    </row>
    <row r="83" spans="1:9" ht="12" x14ac:dyDescent="0.2">
      <c r="A83" s="254" t="s">
        <v>750</v>
      </c>
      <c r="B83" s="231" t="s">
        <v>1355</v>
      </c>
      <c r="C83" s="799"/>
      <c r="D83" s="799"/>
      <c r="E83" s="799"/>
      <c r="F83" s="799"/>
      <c r="G83" s="799"/>
      <c r="H83" s="310"/>
    </row>
    <row r="84" spans="1:9" s="3" customFormat="1" ht="12" x14ac:dyDescent="0.2">
      <c r="A84" s="254" t="s">
        <v>752</v>
      </c>
      <c r="B84" s="231" t="s">
        <v>1356</v>
      </c>
      <c r="C84" s="799"/>
      <c r="D84" s="799"/>
      <c r="E84" s="799"/>
      <c r="F84" s="799"/>
      <c r="G84" s="799"/>
      <c r="H84" s="309"/>
      <c r="I84" s="459"/>
    </row>
    <row r="85" spans="1:9" ht="12" x14ac:dyDescent="0.2">
      <c r="A85" s="229"/>
      <c r="B85" s="229" t="s">
        <v>784</v>
      </c>
      <c r="C85" s="913">
        <f>SUM(C81:C84)</f>
        <v>0</v>
      </c>
      <c r="D85" s="913">
        <f t="shared" ref="D85" si="8">SUM(D81:D84)</f>
        <v>0</v>
      </c>
      <c r="E85" s="913">
        <f t="shared" ref="E85" si="9">SUM(E81:E84)</f>
        <v>0</v>
      </c>
      <c r="F85" s="913">
        <f t="shared" ref="F85" si="10">SUM(F81:F84)</f>
        <v>0</v>
      </c>
      <c r="G85" s="913">
        <f t="shared" ref="G85" si="11">SUM(G81:G84)</f>
        <v>0</v>
      </c>
      <c r="H85" s="310"/>
    </row>
    <row r="86" spans="1:9" ht="15" x14ac:dyDescent="0.25">
      <c r="A86" s="310"/>
      <c r="B86" s="257"/>
      <c r="C86" s="257"/>
      <c r="D86" s="257"/>
      <c r="E86" s="257"/>
      <c r="F86" s="257"/>
      <c r="G86" s="257"/>
      <c r="H86" s="310"/>
    </row>
    <row r="87" spans="1:9" ht="15" x14ac:dyDescent="0.25">
      <c r="A87" s="310"/>
      <c r="B87" s="257"/>
      <c r="C87" s="257"/>
      <c r="D87" s="257"/>
      <c r="E87" s="257"/>
      <c r="F87" s="257"/>
      <c r="G87" s="257"/>
      <c r="H87" s="310"/>
    </row>
    <row r="88" spans="1:9" ht="15" x14ac:dyDescent="0.25">
      <c r="A88" s="310"/>
      <c r="B88" s="257"/>
      <c r="C88" s="257"/>
      <c r="D88" s="257"/>
      <c r="E88" s="257"/>
      <c r="F88" s="257"/>
      <c r="G88" s="257"/>
      <c r="H88" s="310"/>
    </row>
    <row r="89" spans="1:9" ht="15" x14ac:dyDescent="0.25">
      <c r="A89" s="310"/>
      <c r="B89" s="257"/>
      <c r="C89" s="257"/>
      <c r="D89" s="257"/>
      <c r="E89" s="257"/>
      <c r="F89" s="257"/>
      <c r="G89" s="257"/>
      <c r="H89" s="310"/>
    </row>
    <row r="90" spans="1:9" ht="15" x14ac:dyDescent="0.25">
      <c r="A90" s="310"/>
      <c r="B90" s="257"/>
      <c r="C90" s="257"/>
      <c r="D90" s="257"/>
      <c r="E90" s="257"/>
      <c r="F90" s="257"/>
      <c r="G90" s="257"/>
      <c r="H90" s="310"/>
    </row>
    <row r="91" spans="1:9" ht="15" x14ac:dyDescent="0.25">
      <c r="A91" s="310"/>
      <c r="B91" s="257"/>
      <c r="C91" s="257"/>
      <c r="D91" s="257"/>
      <c r="E91" s="257"/>
      <c r="F91" s="257"/>
      <c r="G91" s="257"/>
      <c r="H91" s="310"/>
    </row>
    <row r="92" spans="1:9" ht="15" x14ac:dyDescent="0.25">
      <c r="A92" s="310"/>
      <c r="B92" s="257"/>
      <c r="C92" s="257"/>
      <c r="D92" s="257"/>
      <c r="E92" s="257"/>
      <c r="F92" s="257"/>
      <c r="G92" s="257"/>
      <c r="H92" s="310"/>
    </row>
    <row r="93" spans="1:9" s="3" customFormat="1" ht="15" x14ac:dyDescent="0.25">
      <c r="A93" s="310"/>
      <c r="B93" s="257"/>
      <c r="C93" s="257"/>
      <c r="D93" s="257"/>
      <c r="E93" s="257"/>
      <c r="F93" s="257"/>
      <c r="G93" s="257"/>
      <c r="H93" s="309"/>
      <c r="I93" s="459"/>
    </row>
    <row r="94" spans="1:9" ht="15" x14ac:dyDescent="0.25">
      <c r="A94" s="310"/>
      <c r="B94" s="257"/>
      <c r="C94" s="257"/>
      <c r="D94" s="257"/>
      <c r="E94" s="257"/>
      <c r="F94" s="257"/>
      <c r="G94" s="257"/>
      <c r="H94" s="310"/>
    </row>
    <row r="95" spans="1:9" ht="15" x14ac:dyDescent="0.25">
      <c r="A95" s="310"/>
      <c r="B95" s="257"/>
      <c r="C95" s="257"/>
      <c r="D95" s="257"/>
      <c r="E95" s="257"/>
      <c r="F95" s="257"/>
      <c r="G95" s="257"/>
      <c r="H95" s="310"/>
    </row>
    <row r="96" spans="1:9" ht="15" x14ac:dyDescent="0.25">
      <c r="A96" s="310"/>
      <c r="B96" s="257"/>
      <c r="C96" s="257"/>
      <c r="D96" s="257"/>
      <c r="E96" s="257"/>
      <c r="F96" s="257"/>
      <c r="G96" s="257"/>
      <c r="H96" s="310"/>
    </row>
    <row r="97" spans="1:7" x14ac:dyDescent="0.2">
      <c r="A97" s="310"/>
      <c r="B97" s="258"/>
      <c r="C97" s="258"/>
      <c r="D97" s="310"/>
      <c r="E97" s="310"/>
      <c r="F97" s="310"/>
      <c r="G97" s="310"/>
    </row>
    <row r="98" spans="1:7" x14ac:dyDescent="0.2">
      <c r="A98" s="310"/>
      <c r="B98" s="259"/>
      <c r="C98" s="259"/>
      <c r="D98" s="310"/>
      <c r="E98" s="310"/>
      <c r="F98" s="310"/>
      <c r="G98" s="310"/>
    </row>
    <row r="99" spans="1:7" x14ac:dyDescent="0.2">
      <c r="A99" s="310"/>
      <c r="B99" s="259"/>
      <c r="C99" s="259"/>
      <c r="D99" s="310"/>
      <c r="E99" s="310"/>
      <c r="F99" s="310"/>
      <c r="G99" s="310"/>
    </row>
    <row r="100" spans="1:7" x14ac:dyDescent="0.2">
      <c r="A100" s="310"/>
      <c r="B100" s="259"/>
      <c r="C100" s="259"/>
      <c r="D100" s="310"/>
      <c r="E100" s="310"/>
      <c r="F100" s="310"/>
      <c r="G100" s="310"/>
    </row>
    <row r="101" spans="1:7" x14ac:dyDescent="0.2">
      <c r="A101" s="310"/>
      <c r="B101" s="259"/>
      <c r="C101" s="259"/>
      <c r="D101" s="310"/>
      <c r="E101" s="310"/>
      <c r="F101" s="310"/>
      <c r="G101" s="310"/>
    </row>
    <row r="102" spans="1:7" x14ac:dyDescent="0.2">
      <c r="A102" s="310"/>
      <c r="B102" s="259"/>
      <c r="C102" s="259"/>
      <c r="D102" s="310"/>
      <c r="E102" s="310"/>
      <c r="F102" s="310"/>
      <c r="G102" s="310"/>
    </row>
    <row r="103" spans="1:7" x14ac:dyDescent="0.2">
      <c r="A103" s="310"/>
      <c r="B103" s="259"/>
      <c r="C103" s="259"/>
      <c r="D103" s="310"/>
      <c r="E103" s="310"/>
      <c r="F103" s="310"/>
      <c r="G103" s="310"/>
    </row>
    <row r="104" spans="1:7" x14ac:dyDescent="0.2">
      <c r="A104" s="1"/>
      <c r="B104" s="259"/>
      <c r="C104" s="259"/>
      <c r="D104" s="310"/>
      <c r="E104" s="310"/>
      <c r="F104" s="310"/>
      <c r="G104" s="310"/>
    </row>
    <row r="105" spans="1:7" x14ac:dyDescent="0.2">
      <c r="A105" s="1"/>
      <c r="B105" s="259"/>
      <c r="C105" s="259"/>
      <c r="D105" s="310"/>
      <c r="E105" s="310"/>
      <c r="F105" s="310"/>
      <c r="G105" s="310"/>
    </row>
    <row r="106" spans="1:7" x14ac:dyDescent="0.2">
      <c r="A106" s="1"/>
      <c r="B106" s="260"/>
      <c r="C106" s="260"/>
      <c r="D106" s="310"/>
      <c r="E106" s="310"/>
      <c r="F106" s="310"/>
      <c r="G106" s="310"/>
    </row>
    <row r="107" spans="1:7" x14ac:dyDescent="0.2">
      <c r="A107" s="1"/>
      <c r="B107" s="261"/>
      <c r="C107" s="261"/>
      <c r="D107" s="262"/>
      <c r="E107" s="262"/>
      <c r="F107" s="310"/>
      <c r="G107" s="310"/>
    </row>
    <row r="108" spans="1:7" ht="14.25" x14ac:dyDescent="0.2">
      <c r="A108" s="263"/>
      <c r="B108" s="264"/>
      <c r="C108" s="264"/>
      <c r="D108" s="265"/>
      <c r="E108" s="265"/>
      <c r="F108" s="310"/>
      <c r="G108" s="310"/>
    </row>
    <row r="109" spans="1:7" x14ac:dyDescent="0.2">
      <c r="A109" s="266"/>
      <c r="B109" s="266"/>
      <c r="C109" s="266"/>
      <c r="D109" s="266"/>
      <c r="E109" s="266"/>
      <c r="F109" s="266"/>
      <c r="G109" s="266"/>
    </row>
    <row r="110" spans="1:7" x14ac:dyDescent="0.2">
      <c r="A110" s="267"/>
      <c r="B110" s="310"/>
      <c r="C110" s="310"/>
      <c r="D110" s="310"/>
      <c r="E110" s="310"/>
      <c r="F110" s="310"/>
      <c r="G110" s="310"/>
    </row>
    <row r="111" spans="1:7" x14ac:dyDescent="0.2">
      <c r="A111" s="310"/>
      <c r="B111" s="310"/>
      <c r="C111" s="310"/>
      <c r="D111" s="310"/>
      <c r="E111" s="310"/>
      <c r="F111" s="310"/>
      <c r="G111" s="310"/>
    </row>
    <row r="112" spans="1:7" x14ac:dyDescent="0.2">
      <c r="A112" s="310"/>
      <c r="B112" s="310"/>
      <c r="C112" s="310"/>
      <c r="D112" s="310"/>
      <c r="E112" s="310"/>
      <c r="F112" s="310"/>
      <c r="G112" s="310"/>
    </row>
    <row r="113" spans="1:3" ht="15" x14ac:dyDescent="0.25">
      <c r="A113" s="310"/>
      <c r="B113" s="257"/>
      <c r="C113" s="257"/>
    </row>
    <row r="114" spans="1:3" ht="15" x14ac:dyDescent="0.25">
      <c r="A114" s="310"/>
      <c r="B114" s="257"/>
      <c r="C114" s="257"/>
    </row>
    <row r="115" spans="1:3" ht="15" x14ac:dyDescent="0.25">
      <c r="A115" s="310"/>
      <c r="B115" s="257"/>
      <c r="C115" s="257"/>
    </row>
    <row r="116" spans="1:3" ht="15" x14ac:dyDescent="0.25">
      <c r="A116" s="310"/>
      <c r="B116" s="257"/>
      <c r="C116" s="257"/>
    </row>
    <row r="117" spans="1:3" ht="15" x14ac:dyDescent="0.25">
      <c r="A117" s="310"/>
      <c r="B117" s="257"/>
      <c r="C117" s="257"/>
    </row>
    <row r="118" spans="1:3" ht="15" x14ac:dyDescent="0.25">
      <c r="A118" s="310"/>
      <c r="B118" s="257"/>
      <c r="C118" s="257"/>
    </row>
    <row r="119" spans="1:3" ht="15" x14ac:dyDescent="0.25">
      <c r="A119" s="310"/>
      <c r="B119" s="257"/>
      <c r="C119" s="257"/>
    </row>
    <row r="120" spans="1:3" ht="15" x14ac:dyDescent="0.25">
      <c r="A120" s="310"/>
      <c r="B120" s="257"/>
      <c r="C120" s="257"/>
    </row>
    <row r="121" spans="1:3" ht="15" x14ac:dyDescent="0.25">
      <c r="A121" s="310"/>
      <c r="B121" s="257"/>
      <c r="C121" s="257"/>
    </row>
    <row r="122" spans="1:3" ht="15" x14ac:dyDescent="0.25">
      <c r="A122" s="310"/>
      <c r="B122" s="257"/>
      <c r="C122" s="257"/>
    </row>
    <row r="123" spans="1:3" x14ac:dyDescent="0.2">
      <c r="A123" s="310"/>
      <c r="B123" s="13"/>
      <c r="C123" s="13"/>
    </row>
    <row r="124" spans="1:3" x14ac:dyDescent="0.2">
      <c r="A124" s="310"/>
      <c r="B124" s="13"/>
      <c r="C124" s="13"/>
    </row>
    <row r="125" spans="1:3" ht="15" x14ac:dyDescent="0.25">
      <c r="A125" s="310"/>
      <c r="B125" s="257"/>
      <c r="C125" s="257"/>
    </row>
    <row r="126" spans="1:3" ht="15" x14ac:dyDescent="0.25">
      <c r="A126" s="257"/>
      <c r="B126" s="14"/>
      <c r="C126" s="14"/>
    </row>
    <row r="127" spans="1:3" ht="15" x14ac:dyDescent="0.25">
      <c r="A127" s="310"/>
      <c r="B127" s="257"/>
      <c r="C127" s="257"/>
    </row>
    <row r="128" spans="1:3" x14ac:dyDescent="0.2">
      <c r="A128" s="310"/>
      <c r="B128" s="310"/>
      <c r="C128" s="310"/>
    </row>
    <row r="129" spans="1:3" x14ac:dyDescent="0.2">
      <c r="A129" s="310"/>
      <c r="B129" s="13"/>
      <c r="C129" s="13"/>
    </row>
    <row r="130" spans="1:3" x14ac:dyDescent="0.2">
      <c r="A130" s="310"/>
      <c r="B130" s="310"/>
      <c r="C130" s="310"/>
    </row>
    <row r="131" spans="1:3" x14ac:dyDescent="0.2">
      <c r="A131" s="310"/>
      <c r="B131" s="310"/>
      <c r="C131" s="310"/>
    </row>
    <row r="132" spans="1:3" x14ac:dyDescent="0.2">
      <c r="A132" s="310"/>
      <c r="B132" s="310"/>
      <c r="C132" s="310"/>
    </row>
    <row r="133" spans="1:3" x14ac:dyDescent="0.2">
      <c r="A133" s="310"/>
      <c r="B133" s="310"/>
      <c r="C133" s="310"/>
    </row>
    <row r="134" spans="1:3" x14ac:dyDescent="0.2">
      <c r="A134" s="15"/>
      <c r="B134" s="310"/>
      <c r="C134" s="310"/>
    </row>
    <row r="135" spans="1:3" x14ac:dyDescent="0.2">
      <c r="A135" s="15"/>
      <c r="B135" s="310"/>
      <c r="C135" s="310"/>
    </row>
    <row r="136" spans="1:3" x14ac:dyDescent="0.2">
      <c r="A136" s="15"/>
      <c r="B136" s="310"/>
      <c r="C136" s="310"/>
    </row>
    <row r="137" spans="1:3" x14ac:dyDescent="0.2">
      <c r="A137" s="310"/>
      <c r="B137" s="310"/>
      <c r="C137" s="310"/>
    </row>
    <row r="138" spans="1:3" x14ac:dyDescent="0.2">
      <c r="A138" s="310"/>
      <c r="B138" s="310"/>
      <c r="C138" s="310"/>
    </row>
    <row r="139" spans="1:3" x14ac:dyDescent="0.2">
      <c r="A139" s="310"/>
      <c r="B139" s="310"/>
      <c r="C139" s="310"/>
    </row>
    <row r="140" spans="1:3" x14ac:dyDescent="0.2">
      <c r="A140" s="310"/>
      <c r="B140" s="310"/>
      <c r="C140" s="310"/>
    </row>
    <row r="141" spans="1:3" x14ac:dyDescent="0.2">
      <c r="A141" s="310"/>
      <c r="B141" s="310"/>
      <c r="C141" s="310"/>
    </row>
    <row r="142" spans="1:3" x14ac:dyDescent="0.2">
      <c r="A142" s="310"/>
      <c r="B142" s="310"/>
      <c r="C142" s="310"/>
    </row>
    <row r="143" spans="1:3" x14ac:dyDescent="0.2">
      <c r="A143" s="310"/>
      <c r="B143" s="310"/>
      <c r="C143" s="310"/>
    </row>
    <row r="144" spans="1:3" x14ac:dyDescent="0.2">
      <c r="A144" s="310"/>
      <c r="B144" s="310"/>
      <c r="C144" s="310"/>
    </row>
    <row r="145" spans="1:3" x14ac:dyDescent="0.2">
      <c r="A145" s="310"/>
      <c r="B145" s="310"/>
      <c r="C145" s="310"/>
    </row>
    <row r="146" spans="1:3" x14ac:dyDescent="0.2">
      <c r="A146" s="310"/>
      <c r="B146" s="310"/>
      <c r="C146" s="310"/>
    </row>
    <row r="147" spans="1:3" x14ac:dyDescent="0.2">
      <c r="A147" s="310"/>
      <c r="B147" s="310"/>
      <c r="C147" s="310"/>
    </row>
    <row r="148" spans="1:3" x14ac:dyDescent="0.2">
      <c r="A148" s="310"/>
      <c r="B148" s="310"/>
      <c r="C148" s="310"/>
    </row>
    <row r="149" spans="1:3" x14ac:dyDescent="0.2">
      <c r="A149" s="310"/>
      <c r="B149" s="310"/>
      <c r="C149" s="310"/>
    </row>
    <row r="150" spans="1:3" x14ac:dyDescent="0.2">
      <c r="A150" s="310"/>
      <c r="B150" s="310"/>
      <c r="C150" s="310"/>
    </row>
    <row r="151" spans="1:3" x14ac:dyDescent="0.2">
      <c r="A151" s="310"/>
      <c r="B151" s="310"/>
      <c r="C151" s="310"/>
    </row>
    <row r="152" spans="1:3" x14ac:dyDescent="0.2">
      <c r="A152" s="310"/>
      <c r="B152" s="310"/>
      <c r="C152" s="310"/>
    </row>
    <row r="153" spans="1:3" x14ac:dyDescent="0.2">
      <c r="A153" s="310"/>
      <c r="B153" s="310"/>
      <c r="C153" s="310"/>
    </row>
    <row r="154" spans="1:3" x14ac:dyDescent="0.2">
      <c r="A154" s="310"/>
      <c r="B154" s="310"/>
      <c r="C154" s="310"/>
    </row>
    <row r="155" spans="1:3" x14ac:dyDescent="0.2">
      <c r="A155" s="310"/>
      <c r="B155" s="310"/>
      <c r="C155" s="310"/>
    </row>
    <row r="156" spans="1:3" x14ac:dyDescent="0.2">
      <c r="A156" s="310"/>
      <c r="B156" s="310"/>
      <c r="C156" s="310"/>
    </row>
    <row r="157" spans="1:3" x14ac:dyDescent="0.2">
      <c r="A157" s="310"/>
      <c r="B157" s="310"/>
      <c r="C157" s="310"/>
    </row>
    <row r="158" spans="1:3" x14ac:dyDescent="0.2">
      <c r="A158" s="310"/>
      <c r="B158" s="310"/>
      <c r="C158" s="310"/>
    </row>
    <row r="159" spans="1:3" x14ac:dyDescent="0.2">
      <c r="A159" s="310"/>
      <c r="B159" s="310"/>
      <c r="C159" s="310"/>
    </row>
    <row r="160" spans="1:3" x14ac:dyDescent="0.2">
      <c r="A160" s="310"/>
      <c r="B160" s="310"/>
      <c r="C160" s="310"/>
    </row>
    <row r="161" spans="1:3" ht="15" x14ac:dyDescent="0.25">
      <c r="A161" s="310"/>
      <c r="B161" s="257"/>
      <c r="C161" s="257"/>
    </row>
    <row r="162" spans="1:3" ht="15" x14ac:dyDescent="0.25">
      <c r="A162" s="310"/>
      <c r="B162" s="257"/>
      <c r="C162" s="257"/>
    </row>
    <row r="163" spans="1:3" ht="15" x14ac:dyDescent="0.25">
      <c r="A163" s="310"/>
      <c r="B163" s="257"/>
      <c r="C163" s="257"/>
    </row>
    <row r="164" spans="1:3" x14ac:dyDescent="0.2">
      <c r="A164" s="310"/>
      <c r="B164" s="13"/>
      <c r="C164" s="13"/>
    </row>
    <row r="165" spans="1:3" x14ac:dyDescent="0.2">
      <c r="A165" s="310"/>
      <c r="B165" s="13"/>
      <c r="C165" s="13"/>
    </row>
    <row r="166" spans="1:3" ht="15" x14ac:dyDescent="0.25">
      <c r="A166" s="310"/>
      <c r="B166" s="257"/>
      <c r="C166" s="257"/>
    </row>
    <row r="167" spans="1:3" ht="15" x14ac:dyDescent="0.25">
      <c r="A167" s="310"/>
      <c r="B167" s="257"/>
      <c r="C167" s="257"/>
    </row>
    <row r="168" spans="1:3" ht="15" x14ac:dyDescent="0.25">
      <c r="A168" s="310"/>
      <c r="B168" s="257"/>
      <c r="C168" s="257"/>
    </row>
    <row r="169" spans="1:3" ht="15" x14ac:dyDescent="0.25">
      <c r="A169" s="310"/>
      <c r="B169" s="257"/>
      <c r="C169" s="257"/>
    </row>
    <row r="170" spans="1:3" ht="15" x14ac:dyDescent="0.25">
      <c r="A170" s="310"/>
      <c r="B170" s="257"/>
      <c r="C170" s="257"/>
    </row>
    <row r="171" spans="1:3" ht="15" x14ac:dyDescent="0.25">
      <c r="A171" s="310"/>
      <c r="B171" s="257"/>
      <c r="C171" s="257"/>
    </row>
    <row r="172" spans="1:3" ht="15" x14ac:dyDescent="0.25">
      <c r="A172" s="310"/>
      <c r="B172" s="257"/>
      <c r="C172" s="257"/>
    </row>
    <row r="173" spans="1:3" ht="15" x14ac:dyDescent="0.25">
      <c r="A173" s="310"/>
      <c r="B173" s="257"/>
      <c r="C173" s="257"/>
    </row>
    <row r="174" spans="1:3" ht="15" x14ac:dyDescent="0.25">
      <c r="A174" s="310"/>
      <c r="B174" s="257"/>
      <c r="C174" s="257"/>
    </row>
    <row r="175" spans="1:3" ht="15" x14ac:dyDescent="0.25">
      <c r="A175" s="310"/>
      <c r="B175" s="257"/>
      <c r="C175" s="257"/>
    </row>
    <row r="176" spans="1:3" ht="15" x14ac:dyDescent="0.25">
      <c r="A176" s="310"/>
      <c r="B176" s="257"/>
      <c r="C176" s="257"/>
    </row>
    <row r="177" spans="1:3" ht="15" x14ac:dyDescent="0.25">
      <c r="A177" s="310"/>
      <c r="B177" s="257"/>
      <c r="C177" s="257"/>
    </row>
    <row r="178" spans="1:3" ht="15" x14ac:dyDescent="0.25">
      <c r="A178" s="310"/>
      <c r="B178" s="257"/>
      <c r="C178" s="257"/>
    </row>
    <row r="179" spans="1:3" ht="15" x14ac:dyDescent="0.25">
      <c r="A179" s="310"/>
      <c r="B179" s="257"/>
      <c r="C179" s="257"/>
    </row>
    <row r="180" spans="1:3" ht="15" x14ac:dyDescent="0.25">
      <c r="A180" s="310"/>
      <c r="B180" s="257"/>
      <c r="C180" s="257"/>
    </row>
    <row r="181" spans="1:3" ht="15" x14ac:dyDescent="0.25">
      <c r="A181" s="310"/>
      <c r="B181" s="257"/>
      <c r="C181" s="257"/>
    </row>
    <row r="186" spans="1:3" ht="15" x14ac:dyDescent="0.25">
      <c r="A186" s="257"/>
      <c r="B186" s="15"/>
      <c r="C186" s="15"/>
    </row>
    <row r="187" spans="1:3" ht="15" x14ac:dyDescent="0.25">
      <c r="A187" s="257"/>
      <c r="B187" s="15"/>
      <c r="C187" s="15"/>
    </row>
    <row r="188" spans="1:3" ht="15" x14ac:dyDescent="0.25">
      <c r="A188" s="257"/>
      <c r="B188" s="15"/>
      <c r="C188" s="15"/>
    </row>
    <row r="189" spans="1:3" x14ac:dyDescent="0.2">
      <c r="A189" s="15"/>
      <c r="B189" s="310"/>
      <c r="C189" s="310"/>
    </row>
    <row r="190" spans="1:3" ht="15" x14ac:dyDescent="0.25">
      <c r="A190" s="9"/>
      <c r="B190" s="257"/>
      <c r="C190" s="257"/>
    </row>
    <row r="193" spans="1:3" ht="15" x14ac:dyDescent="0.25">
      <c r="A193" s="15"/>
      <c r="B193" s="257"/>
      <c r="C193" s="257"/>
    </row>
    <row r="201" spans="1:3" ht="15" x14ac:dyDescent="0.25">
      <c r="A201" s="257"/>
      <c r="B201" s="15"/>
      <c r="C201" s="15"/>
    </row>
    <row r="204" spans="1:3" x14ac:dyDescent="0.2">
      <c r="A204" s="310"/>
      <c r="B204" s="310"/>
      <c r="C204" s="310"/>
    </row>
    <row r="205" spans="1:3" x14ac:dyDescent="0.2">
      <c r="A205" s="310"/>
      <c r="B205" s="310"/>
      <c r="C205" s="310"/>
    </row>
    <row r="206" spans="1:3" ht="15" x14ac:dyDescent="0.25">
      <c r="A206" s="15"/>
      <c r="B206" s="257"/>
      <c r="C206" s="257"/>
    </row>
    <row r="207" spans="1:3" ht="15" x14ac:dyDescent="0.25">
      <c r="A207" s="257"/>
      <c r="B207" s="310"/>
      <c r="C207" s="310"/>
    </row>
    <row r="208" spans="1:3" ht="15" x14ac:dyDescent="0.25">
      <c r="A208" s="257"/>
      <c r="B208" s="310"/>
      <c r="C208" s="310"/>
    </row>
    <row r="209" spans="1:3" ht="15" x14ac:dyDescent="0.25">
      <c r="A209" s="257"/>
      <c r="B209" s="310"/>
      <c r="C209" s="310"/>
    </row>
    <row r="210" spans="1:3" ht="15" x14ac:dyDescent="0.25">
      <c r="A210" s="257"/>
      <c r="B210" s="310"/>
      <c r="C210" s="310"/>
    </row>
    <row r="211" spans="1:3" ht="15" x14ac:dyDescent="0.25">
      <c r="A211" s="257"/>
      <c r="B211" s="310"/>
      <c r="C211" s="310"/>
    </row>
    <row r="212" spans="1:3" x14ac:dyDescent="0.2">
      <c r="A212" s="310"/>
      <c r="B212" s="310"/>
      <c r="C212" s="310"/>
    </row>
    <row r="213" spans="1:3" x14ac:dyDescent="0.2">
      <c r="A213" s="310"/>
      <c r="B213" s="310"/>
      <c r="C213" s="310"/>
    </row>
    <row r="214" spans="1:3" x14ac:dyDescent="0.2">
      <c r="A214" s="310"/>
      <c r="B214" s="310"/>
      <c r="C214" s="310"/>
    </row>
    <row r="215" spans="1:3" ht="15" x14ac:dyDescent="0.25">
      <c r="A215" s="15"/>
      <c r="B215" s="257"/>
      <c r="C215" s="257"/>
    </row>
    <row r="216" spans="1:3" ht="15" x14ac:dyDescent="0.25">
      <c r="A216" s="257"/>
      <c r="B216" s="13"/>
      <c r="C216" s="13"/>
    </row>
    <row r="217" spans="1:3" x14ac:dyDescent="0.2">
      <c r="A217" s="310"/>
      <c r="B217" s="310"/>
      <c r="C217" s="310"/>
    </row>
    <row r="218" spans="1:3" ht="15" x14ac:dyDescent="0.25">
      <c r="A218" s="257"/>
      <c r="B218" s="13"/>
      <c r="C218" s="13"/>
    </row>
    <row r="219" spans="1:3" ht="15" x14ac:dyDescent="0.25">
      <c r="A219" s="257"/>
      <c r="B219" s="13"/>
      <c r="C219" s="13"/>
    </row>
    <row r="220" spans="1:3" x14ac:dyDescent="0.2">
      <c r="A220" s="310"/>
      <c r="B220" s="310"/>
      <c r="C220" s="310"/>
    </row>
    <row r="221" spans="1:3" x14ac:dyDescent="0.2">
      <c r="A221" s="310"/>
      <c r="B221" s="310"/>
      <c r="C221" s="310"/>
    </row>
    <row r="222" spans="1:3" x14ac:dyDescent="0.2">
      <c r="A222" s="310"/>
      <c r="B222" s="310"/>
      <c r="C222" s="310"/>
    </row>
    <row r="223" spans="1:3" x14ac:dyDescent="0.2">
      <c r="A223" s="310"/>
      <c r="B223" s="310"/>
      <c r="C223" s="310"/>
    </row>
    <row r="224" spans="1:3" x14ac:dyDescent="0.2">
      <c r="A224" s="310"/>
      <c r="B224" s="310"/>
      <c r="C224" s="310"/>
    </row>
    <row r="225" spans="1:3" x14ac:dyDescent="0.2">
      <c r="A225" s="15"/>
      <c r="B225" s="310"/>
      <c r="C225" s="310"/>
    </row>
    <row r="226" spans="1:3" x14ac:dyDescent="0.2">
      <c r="A226" s="15"/>
      <c r="B226" s="310"/>
      <c r="C226" s="310"/>
    </row>
    <row r="227" spans="1:3" x14ac:dyDescent="0.2">
      <c r="A227" s="15"/>
      <c r="B227" s="310"/>
      <c r="C227" s="310"/>
    </row>
    <row r="228" spans="1:3" x14ac:dyDescent="0.2">
      <c r="A228" s="15"/>
      <c r="B228" s="310"/>
      <c r="C228" s="310"/>
    </row>
    <row r="229" spans="1:3" x14ac:dyDescent="0.2">
      <c r="A229" s="15"/>
      <c r="B229" s="310"/>
      <c r="C229" s="310"/>
    </row>
    <row r="230" spans="1:3" x14ac:dyDescent="0.2">
      <c r="A230" s="15"/>
      <c r="B230" s="310"/>
      <c r="C230" s="310"/>
    </row>
    <row r="231" spans="1:3" x14ac:dyDescent="0.2">
      <c r="A231" s="15"/>
      <c r="B231" s="310"/>
      <c r="C231" s="310"/>
    </row>
    <row r="232" spans="1:3" x14ac:dyDescent="0.2">
      <c r="A232" s="310"/>
      <c r="B232" s="310"/>
      <c r="C232" s="310"/>
    </row>
    <row r="233" spans="1:3" x14ac:dyDescent="0.2">
      <c r="A233" s="310"/>
      <c r="B233" s="310"/>
      <c r="C233" s="310"/>
    </row>
    <row r="234" spans="1:3" x14ac:dyDescent="0.2">
      <c r="A234" s="310"/>
      <c r="B234" s="310"/>
      <c r="C234" s="310"/>
    </row>
    <row r="235" spans="1:3" x14ac:dyDescent="0.2">
      <c r="A235" s="310"/>
      <c r="B235" s="310"/>
      <c r="C235" s="310"/>
    </row>
    <row r="240" spans="1:3" x14ac:dyDescent="0.2">
      <c r="B240" s="15"/>
      <c r="C240" s="15"/>
    </row>
    <row r="241" spans="1:3" x14ac:dyDescent="0.2">
      <c r="B241" s="15"/>
      <c r="C241" s="15"/>
    </row>
    <row r="242" spans="1:3" x14ac:dyDescent="0.2">
      <c r="B242" s="15"/>
      <c r="C242" s="15"/>
    </row>
    <row r="244" spans="1:3" x14ac:dyDescent="0.2">
      <c r="A244" s="9"/>
      <c r="B244" s="310"/>
      <c r="C244" s="310"/>
    </row>
    <row r="247" spans="1:3" x14ac:dyDescent="0.2">
      <c r="A247" s="15"/>
      <c r="B247" s="310"/>
      <c r="C247" s="310"/>
    </row>
    <row r="255" spans="1:3" x14ac:dyDescent="0.2">
      <c r="B255" s="15"/>
      <c r="C255" s="15"/>
    </row>
    <row r="260" spans="1:3" x14ac:dyDescent="0.2">
      <c r="A260" s="15"/>
      <c r="B260" s="310"/>
      <c r="C260" s="310"/>
    </row>
    <row r="269" spans="1:3" x14ac:dyDescent="0.2">
      <c r="A269" s="15"/>
      <c r="B269" s="310"/>
      <c r="C269" s="310"/>
    </row>
    <row r="270" spans="1:3" x14ac:dyDescent="0.2">
      <c r="B270" s="13"/>
      <c r="C270" s="13"/>
    </row>
    <row r="272" spans="1:3" x14ac:dyDescent="0.2">
      <c r="B272" s="13"/>
      <c r="C272" s="13"/>
    </row>
    <row r="273" spans="1:3" x14ac:dyDescent="0.2">
      <c r="B273" s="13"/>
      <c r="C273" s="13"/>
    </row>
    <row r="279" spans="1:3" x14ac:dyDescent="0.2">
      <c r="A279" s="15"/>
      <c r="B279" s="310"/>
      <c r="C279" s="310"/>
    </row>
    <row r="280" spans="1:3" x14ac:dyDescent="0.2">
      <c r="A280" s="15"/>
      <c r="B280" s="310"/>
      <c r="C280" s="310"/>
    </row>
    <row r="281" spans="1:3" x14ac:dyDescent="0.2">
      <c r="A281" s="15"/>
      <c r="B281" s="310"/>
      <c r="C281" s="310"/>
    </row>
    <row r="282" spans="1:3" x14ac:dyDescent="0.2">
      <c r="A282" s="15"/>
      <c r="B282" s="310"/>
      <c r="C282" s="310"/>
    </row>
    <row r="283" spans="1:3" x14ac:dyDescent="0.2">
      <c r="A283" s="15"/>
      <c r="B283" s="310"/>
      <c r="C283" s="310"/>
    </row>
    <row r="284" spans="1:3" x14ac:dyDescent="0.2">
      <c r="A284" s="15"/>
      <c r="B284" s="310"/>
      <c r="C284" s="310"/>
    </row>
    <row r="285" spans="1:3" x14ac:dyDescent="0.2">
      <c r="A285" s="15"/>
      <c r="B285" s="310"/>
      <c r="C285" s="310"/>
    </row>
  </sheetData>
  <mergeCells count="46">
    <mergeCell ref="A77:G77"/>
    <mergeCell ref="A78:B80"/>
    <mergeCell ref="C78:C80"/>
    <mergeCell ref="D78:F78"/>
    <mergeCell ref="G78:G80"/>
    <mergeCell ref="D79:E79"/>
    <mergeCell ref="F79:F80"/>
    <mergeCell ref="A68:G68"/>
    <mergeCell ref="A69:B71"/>
    <mergeCell ref="C69:C71"/>
    <mergeCell ref="D69:F69"/>
    <mergeCell ref="G69:G71"/>
    <mergeCell ref="D70:E70"/>
    <mergeCell ref="F70:F71"/>
    <mergeCell ref="G35:G37"/>
    <mergeCell ref="D36:E36"/>
    <mergeCell ref="F36:F37"/>
    <mergeCell ref="A51:G51"/>
    <mergeCell ref="A52:B54"/>
    <mergeCell ref="C52:C54"/>
    <mergeCell ref="D52:F52"/>
    <mergeCell ref="G52:G54"/>
    <mergeCell ref="D53:E53"/>
    <mergeCell ref="F53:F54"/>
    <mergeCell ref="A34:B34"/>
    <mergeCell ref="C34:D34"/>
    <mergeCell ref="E34:F34"/>
    <mergeCell ref="A35:B37"/>
    <mergeCell ref="C35:C37"/>
    <mergeCell ref="D35:F35"/>
    <mergeCell ref="A19:G19"/>
    <mergeCell ref="A20:B22"/>
    <mergeCell ref="C20:C22"/>
    <mergeCell ref="D20:F20"/>
    <mergeCell ref="G20:G22"/>
    <mergeCell ref="D21:E21"/>
    <mergeCell ref="F21:F22"/>
    <mergeCell ref="A2:F2"/>
    <mergeCell ref="A3:G3"/>
    <mergeCell ref="A4:B7"/>
    <mergeCell ref="C4:C7"/>
    <mergeCell ref="D4:G4"/>
    <mergeCell ref="D5:F5"/>
    <mergeCell ref="G5:G7"/>
    <mergeCell ref="D6:E6"/>
    <mergeCell ref="F6:F7"/>
  </mergeCells>
  <pageMargins left="0.7" right="0.7" top="0.75" bottom="0.75" header="0.3" footer="0.3"/>
  <pageSetup paperSize="9" scale="56"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X286"/>
  <sheetViews>
    <sheetView view="pageBreakPreview" topLeftCell="A247" zoomScale="80" zoomScaleNormal="100" zoomScaleSheetLayoutView="80" workbookViewId="0">
      <selection activeCell="T401" sqref="D401:T401"/>
    </sheetView>
  </sheetViews>
  <sheetFormatPr defaultColWidth="8.85546875" defaultRowHeight="12.75" x14ac:dyDescent="0.2"/>
  <cols>
    <col min="1" max="1" width="7.42578125" style="633" customWidth="1"/>
    <col min="2" max="2" width="11.7109375" style="633" customWidth="1"/>
    <col min="3" max="3" width="15.7109375" style="633" customWidth="1"/>
    <col min="4" max="4" width="16.85546875" style="633" customWidth="1"/>
    <col min="5" max="9" width="15" style="633" bestFit="1" customWidth="1"/>
    <col min="10" max="10" width="16" style="633" customWidth="1"/>
    <col min="11" max="11" width="15" style="633" bestFit="1" customWidth="1"/>
    <col min="12" max="12" width="23.5703125" style="633" customWidth="1"/>
    <col min="13" max="20" width="15" style="633" bestFit="1" customWidth="1"/>
    <col min="21" max="21" width="15.140625" style="633" customWidth="1"/>
    <col min="22" max="22" width="15.85546875" style="633" customWidth="1"/>
    <col min="23" max="23" width="8.85546875" style="633"/>
    <col min="24" max="24" width="8.85546875" style="634"/>
    <col min="25" max="25" width="8.85546875" style="633"/>
    <col min="26" max="26" width="4.42578125" style="633" customWidth="1"/>
    <col min="27" max="27" width="7.5703125" style="633" customWidth="1"/>
    <col min="28" max="28" width="6.140625" style="633" customWidth="1"/>
    <col min="29" max="29" width="7.85546875" style="633" customWidth="1"/>
    <col min="30" max="30" width="4.42578125" style="633" customWidth="1"/>
    <col min="31" max="31" width="44.28515625" style="633" customWidth="1"/>
    <col min="32" max="32" width="9.85546875" style="633" customWidth="1"/>
    <col min="33" max="16384" width="8.85546875" style="633"/>
  </cols>
  <sheetData>
    <row r="1" spans="1:22" x14ac:dyDescent="0.2">
      <c r="A1" s="1315" t="s">
        <v>1358</v>
      </c>
      <c r="B1" s="1316"/>
      <c r="C1" s="1316"/>
      <c r="D1" s="1316"/>
      <c r="E1" s="1316"/>
      <c r="F1" s="1316"/>
      <c r="G1" s="1316"/>
      <c r="H1" s="1316"/>
      <c r="I1" s="1316"/>
      <c r="J1" s="1316"/>
      <c r="K1" s="1316"/>
      <c r="L1" s="1316"/>
      <c r="M1" s="1316"/>
      <c r="N1" s="1316"/>
      <c r="O1" s="1316"/>
      <c r="P1" s="1316"/>
      <c r="Q1" s="1316"/>
      <c r="R1" s="1316"/>
      <c r="S1" s="1316"/>
      <c r="T1" s="1316"/>
      <c r="U1" s="1316"/>
      <c r="V1" s="1316"/>
    </row>
    <row r="2" spans="1:22" x14ac:dyDescent="0.2">
      <c r="A2" s="1317" t="s">
        <v>741</v>
      </c>
      <c r="B2" s="1318"/>
      <c r="C2" s="1318"/>
      <c r="D2" s="1318"/>
      <c r="E2" s="1318"/>
      <c r="F2" s="1318"/>
      <c r="G2" s="1318"/>
      <c r="H2" s="1318"/>
      <c r="I2" s="1318"/>
      <c r="J2" s="1318"/>
      <c r="K2" s="1318"/>
      <c r="L2" s="1318"/>
      <c r="M2" s="1318"/>
      <c r="N2" s="1318"/>
      <c r="O2" s="1318"/>
      <c r="P2" s="1318"/>
      <c r="Q2" s="1318"/>
      <c r="R2" s="1318"/>
      <c r="S2" s="1318"/>
      <c r="T2" s="1318"/>
      <c r="U2" s="1318"/>
      <c r="V2" s="1318"/>
    </row>
    <row r="3" spans="1:22" x14ac:dyDescent="0.2">
      <c r="A3" s="381"/>
      <c r="B3" s="381"/>
      <c r="C3" s="625"/>
      <c r="D3" s="1320" t="s">
        <v>1152</v>
      </c>
      <c r="E3" s="1320"/>
      <c r="F3" s="1320"/>
      <c r="G3" s="1320"/>
      <c r="H3" s="1320"/>
      <c r="I3" s="1320"/>
      <c r="J3" s="1320"/>
      <c r="K3" s="1320"/>
      <c r="L3" s="1320"/>
      <c r="M3" s="1321" t="s">
        <v>1153</v>
      </c>
      <c r="N3" s="1321"/>
      <c r="O3" s="1321"/>
      <c r="P3" s="1321"/>
      <c r="Q3" s="1321"/>
      <c r="R3" s="1321"/>
      <c r="S3" s="1321"/>
      <c r="T3" s="1321"/>
      <c r="U3" s="626"/>
      <c r="V3" s="635"/>
    </row>
    <row r="4" spans="1:22" ht="12.4" customHeight="1" x14ac:dyDescent="0.2">
      <c r="A4" s="381"/>
      <c r="B4" s="628"/>
      <c r="C4" s="629"/>
      <c r="D4" s="1321" t="s">
        <v>188</v>
      </c>
      <c r="E4" s="1320" t="s">
        <v>828</v>
      </c>
      <c r="F4" s="1320"/>
      <c r="G4" s="1320"/>
      <c r="H4" s="1320"/>
      <c r="I4" s="1320"/>
      <c r="J4" s="1320"/>
      <c r="K4" s="1320"/>
      <c r="L4" s="1321" t="s">
        <v>869</v>
      </c>
      <c r="M4" s="1321"/>
      <c r="N4" s="1321"/>
      <c r="O4" s="1321"/>
      <c r="P4" s="1321"/>
      <c r="Q4" s="1321"/>
      <c r="R4" s="1321"/>
      <c r="S4" s="1321"/>
      <c r="T4" s="1321"/>
      <c r="U4" s="627"/>
      <c r="V4" s="635"/>
    </row>
    <row r="5" spans="1:22" ht="72" x14ac:dyDescent="0.2">
      <c r="A5" s="329" t="s">
        <v>1151</v>
      </c>
      <c r="B5" s="329" t="s">
        <v>1359</v>
      </c>
      <c r="C5" s="630" t="s">
        <v>879</v>
      </c>
      <c r="D5" s="1321"/>
      <c r="E5" s="1034" t="s">
        <v>1165</v>
      </c>
      <c r="F5" s="1034" t="s">
        <v>1166</v>
      </c>
      <c r="G5" s="1034" t="s">
        <v>1167</v>
      </c>
      <c r="H5" s="1034" t="s">
        <v>1168</v>
      </c>
      <c r="I5" s="1034" t="s">
        <v>1169</v>
      </c>
      <c r="J5" s="1034" t="s">
        <v>1170</v>
      </c>
      <c r="K5" s="1034" t="s">
        <v>868</v>
      </c>
      <c r="L5" s="1321"/>
      <c r="M5" s="1034" t="s">
        <v>875</v>
      </c>
      <c r="N5" s="1034" t="s">
        <v>829</v>
      </c>
      <c r="O5" s="1034" t="s">
        <v>830</v>
      </c>
      <c r="P5" s="1034" t="s">
        <v>865</v>
      </c>
      <c r="Q5" s="1034" t="s">
        <v>866</v>
      </c>
      <c r="R5" s="1034" t="s">
        <v>1163</v>
      </c>
      <c r="S5" s="1033" t="s">
        <v>332</v>
      </c>
      <c r="T5" s="1034" t="s">
        <v>868</v>
      </c>
      <c r="U5" s="1034" t="s">
        <v>1360</v>
      </c>
      <c r="V5" s="636" t="s">
        <v>1361</v>
      </c>
    </row>
    <row r="6" spans="1:22" ht="36" x14ac:dyDescent="0.2">
      <c r="A6" s="631" t="s">
        <v>1362</v>
      </c>
      <c r="B6" s="632"/>
      <c r="C6" s="632"/>
      <c r="D6" s="632"/>
      <c r="E6" s="632"/>
      <c r="F6" s="632"/>
      <c r="G6" s="632"/>
      <c r="H6" s="632"/>
      <c r="I6" s="632"/>
      <c r="J6" s="632"/>
      <c r="K6" s="632"/>
      <c r="L6" s="632"/>
      <c r="M6" s="632"/>
      <c r="N6" s="632"/>
      <c r="O6" s="632"/>
      <c r="P6" s="632"/>
      <c r="Q6" s="632"/>
      <c r="R6" s="632"/>
      <c r="S6" s="632"/>
      <c r="T6" s="632"/>
      <c r="U6" s="632"/>
      <c r="V6" s="637"/>
    </row>
    <row r="7" spans="1:22" x14ac:dyDescent="0.2">
      <c r="A7" s="915" t="s">
        <v>187</v>
      </c>
      <c r="B7" s="882"/>
      <c r="C7" s="882"/>
      <c r="D7" s="913">
        <f>SUM(D8,D10:D12)</f>
        <v>0</v>
      </c>
      <c r="E7" s="913">
        <f t="shared" ref="E7:I7" si="0">SUM(E8,E10:E12)</f>
        <v>0</v>
      </c>
      <c r="F7" s="913">
        <f t="shared" si="0"/>
        <v>0</v>
      </c>
      <c r="G7" s="913">
        <f t="shared" si="0"/>
        <v>0</v>
      </c>
      <c r="H7" s="913">
        <f t="shared" si="0"/>
        <v>0</v>
      </c>
      <c r="I7" s="913">
        <f t="shared" si="0"/>
        <v>0</v>
      </c>
      <c r="J7" s="913">
        <f>SUM(J8,J10:J12)</f>
        <v>0</v>
      </c>
      <c r="K7" s="913">
        <f>SUM(K8,K10:K12)</f>
        <v>0</v>
      </c>
      <c r="L7" s="913">
        <f>SUM(L8,L10:L12)</f>
        <v>0</v>
      </c>
      <c r="M7" s="913">
        <f t="shared" ref="M7:S7" si="1">SUM(M8,M10:M12)</f>
        <v>0</v>
      </c>
      <c r="N7" s="913">
        <f t="shared" si="1"/>
        <v>0</v>
      </c>
      <c r="O7" s="913">
        <f t="shared" si="1"/>
        <v>0</v>
      </c>
      <c r="P7" s="913">
        <f t="shared" si="1"/>
        <v>0</v>
      </c>
      <c r="Q7" s="913">
        <f t="shared" si="1"/>
        <v>0</v>
      </c>
      <c r="R7" s="913">
        <f t="shared" si="1"/>
        <v>0</v>
      </c>
      <c r="S7" s="913">
        <f t="shared" si="1"/>
        <v>0</v>
      </c>
      <c r="T7" s="913">
        <f>SUM(T8,T10:T12)</f>
        <v>0</v>
      </c>
      <c r="U7" s="916"/>
      <c r="V7" s="917"/>
    </row>
    <row r="8" spans="1:22" x14ac:dyDescent="0.2">
      <c r="A8" s="881" t="s">
        <v>1159</v>
      </c>
      <c r="B8" s="882"/>
      <c r="C8" s="882"/>
      <c r="D8" s="881"/>
      <c r="E8" s="881"/>
      <c r="F8" s="881"/>
      <c r="G8" s="881"/>
      <c r="H8" s="881"/>
      <c r="I8" s="881"/>
      <c r="J8" s="881"/>
      <c r="K8" s="913">
        <f>SUM(E8:J8)</f>
        <v>0</v>
      </c>
      <c r="L8" s="882"/>
      <c r="M8" s="881"/>
      <c r="N8" s="881"/>
      <c r="O8" s="881"/>
      <c r="P8" s="881"/>
      <c r="Q8" s="881"/>
      <c r="R8" s="881"/>
      <c r="S8" s="881"/>
      <c r="T8" s="913">
        <f t="shared" ref="T8:T12" si="2">SUM(M8:S8)</f>
        <v>0</v>
      </c>
      <c r="U8" s="916"/>
      <c r="V8" s="917"/>
    </row>
    <row r="9" spans="1:22" x14ac:dyDescent="0.2">
      <c r="A9" s="881" t="s">
        <v>1363</v>
      </c>
      <c r="B9" s="882"/>
      <c r="C9" s="882"/>
      <c r="D9" s="882"/>
      <c r="E9" s="882"/>
      <c r="F9" s="882"/>
      <c r="G9" s="882"/>
      <c r="H9" s="882"/>
      <c r="I9" s="882"/>
      <c r="J9" s="882"/>
      <c r="K9" s="882"/>
      <c r="L9" s="882"/>
      <c r="M9" s="882"/>
      <c r="N9" s="882"/>
      <c r="O9" s="882"/>
      <c r="P9" s="882"/>
      <c r="Q9" s="882"/>
      <c r="R9" s="882"/>
      <c r="S9" s="882"/>
      <c r="T9" s="918"/>
      <c r="U9" s="916"/>
      <c r="V9" s="917"/>
    </row>
    <row r="10" spans="1:22" x14ac:dyDescent="0.2">
      <c r="A10" s="881" t="s">
        <v>863</v>
      </c>
      <c r="B10" s="919"/>
      <c r="C10" s="919"/>
      <c r="D10" s="882"/>
      <c r="E10" s="882"/>
      <c r="F10" s="882"/>
      <c r="G10" s="882"/>
      <c r="H10" s="882"/>
      <c r="I10" s="882"/>
      <c r="J10" s="882"/>
      <c r="K10" s="882"/>
      <c r="L10" s="881"/>
      <c r="M10" s="882"/>
      <c r="N10" s="882"/>
      <c r="O10" s="882"/>
      <c r="P10" s="882"/>
      <c r="Q10" s="882"/>
      <c r="R10" s="882"/>
      <c r="S10" s="882"/>
      <c r="T10" s="920"/>
      <c r="U10" s="916"/>
      <c r="V10" s="917"/>
    </row>
    <row r="11" spans="1:22" x14ac:dyDescent="0.2">
      <c r="A11" s="881" t="s">
        <v>1160</v>
      </c>
      <c r="B11" s="882"/>
      <c r="C11" s="882"/>
      <c r="D11" s="882"/>
      <c r="E11" s="882"/>
      <c r="F11" s="882"/>
      <c r="G11" s="882"/>
      <c r="H11" s="882"/>
      <c r="I11" s="882"/>
      <c r="J11" s="882"/>
      <c r="K11" s="882"/>
      <c r="L11" s="882"/>
      <c r="M11" s="882"/>
      <c r="N11" s="882"/>
      <c r="O11" s="882"/>
      <c r="P11" s="882"/>
      <c r="Q11" s="882"/>
      <c r="R11" s="882"/>
      <c r="S11" s="881"/>
      <c r="T11" s="913">
        <f t="shared" si="2"/>
        <v>0</v>
      </c>
      <c r="U11" s="916"/>
      <c r="V11" s="917"/>
    </row>
    <row r="12" spans="1:22" x14ac:dyDescent="0.2">
      <c r="A12" s="915" t="s">
        <v>1177</v>
      </c>
      <c r="B12" s="882"/>
      <c r="C12" s="882"/>
      <c r="D12" s="913">
        <f>SUMIFS(D286:D6905, $B$286:$B6905, "Deposits And Balances", $C$286:$C$6905, "AllCurrencies")</f>
        <v>0</v>
      </c>
      <c r="E12" s="913">
        <f>SUMIFS(E286:E6905, $B$286:$B6905, "Deposits And Balances", $C$286:$C$6905, "AllCurrencies")</f>
        <v>0</v>
      </c>
      <c r="F12" s="913">
        <f>SUMIFS(F286:F6905, $B$286:$B6905, "Deposits And Balances", $C$286:$C$6905, "AllCurrencies")</f>
        <v>0</v>
      </c>
      <c r="G12" s="913">
        <f>SUMIFS(G286:G6905, $B$286:$B6905, "Deposits And Balances", $C$286:$C$6905, "AllCurrencies")</f>
        <v>0</v>
      </c>
      <c r="H12" s="913">
        <f>SUMIFS(H286:H6905, $B$286:$B6905, "Deposits And Balances", $C$286:$C$6905, "AllCurrencies")</f>
        <v>0</v>
      </c>
      <c r="I12" s="913">
        <f>SUMIFS(I286:I6905, $B$286:$B6905, "Deposits And Balances", $C$286:$C$6905, "AllCurrencies")</f>
        <v>0</v>
      </c>
      <c r="J12" s="913">
        <f>SUMIFS(J286:J6905, $B$286:$B6905, "Deposits And Balances", $C$286:$C$6905, "AllCurrencies")</f>
        <v>0</v>
      </c>
      <c r="K12" s="913">
        <f>SUM(E12:J12)</f>
        <v>0</v>
      </c>
      <c r="L12" s="913">
        <f>SUMIFS(L286:L6905, $B$286:$B6905, "Deposits And Balances", $C$286:$C$6905, "AllCurrencies")</f>
        <v>0</v>
      </c>
      <c r="M12" s="913">
        <f>SUMIFS(M286:M6905, $B$286:$B6905, "Deposits And Balances", $C$286:$C$6905, "AllCurrencies")</f>
        <v>0</v>
      </c>
      <c r="N12" s="913">
        <f>SUMIFS(N286:N6905, $B$286:$B6905, "Deposits And Balances", $C$286:$C$6905, "AllCurrencies")</f>
        <v>0</v>
      </c>
      <c r="O12" s="913">
        <f>SUMIFS(O286:O6905, $B$286:$B6905, "Deposits And Balances", $C$286:$C$6905, "AllCurrencies")</f>
        <v>0</v>
      </c>
      <c r="P12" s="913">
        <f>SUMIFS(P286:P6905, $B$286:$B6905, "Deposits And Balances", $C$286:$C$6905, "AllCurrencies")</f>
        <v>0</v>
      </c>
      <c r="Q12" s="913">
        <f>SUMIFS(Q286:Q6905, $B$286:$B6905, "Deposits And Balances", $C$286:$C$6905, "AllCurrencies")</f>
        <v>0</v>
      </c>
      <c r="R12" s="913">
        <f>SUMIFS(R286:R6905, $B$286:$B6905, "Deposits And Balances", $C$286:$C$6905, "AllCurrencies")</f>
        <v>0</v>
      </c>
      <c r="S12" s="913">
        <f>SUMIFS(S286:S6905, $B$286:$B6905, "Deposits And Balances", $C$286:$C$6905, "AllCurrencies")</f>
        <v>0</v>
      </c>
      <c r="T12" s="913">
        <f t="shared" si="2"/>
        <v>0</v>
      </c>
      <c r="U12" s="916"/>
      <c r="V12" s="917"/>
    </row>
    <row r="13" spans="1:22" x14ac:dyDescent="0.2">
      <c r="A13" s="1319"/>
      <c r="B13" s="1319"/>
      <c r="C13" s="1319"/>
      <c r="D13" s="1319"/>
      <c r="E13" s="1319"/>
      <c r="F13" s="1319"/>
      <c r="G13" s="1319"/>
      <c r="H13" s="1319"/>
      <c r="I13" s="1319"/>
      <c r="J13" s="1319"/>
      <c r="K13" s="1319"/>
      <c r="L13" s="1319"/>
      <c r="M13" s="1319"/>
      <c r="N13" s="1319"/>
      <c r="O13" s="1319"/>
      <c r="P13" s="1319"/>
      <c r="Q13" s="1319"/>
      <c r="R13" s="1319"/>
      <c r="S13" s="1319"/>
      <c r="T13" s="1319"/>
      <c r="U13" s="1319"/>
      <c r="V13" s="1319"/>
    </row>
    <row r="14" spans="1:22" x14ac:dyDescent="0.2">
      <c r="A14" s="915" t="s">
        <v>203</v>
      </c>
      <c r="B14" s="882"/>
      <c r="C14" s="882"/>
      <c r="D14" s="913">
        <f>SUM(D15:D18)</f>
        <v>0</v>
      </c>
      <c r="E14" s="913">
        <f t="shared" ref="E14:I14" si="3">SUM(E15:E18)</f>
        <v>0</v>
      </c>
      <c r="F14" s="913">
        <f t="shared" si="3"/>
        <v>0</v>
      </c>
      <c r="G14" s="913">
        <f t="shared" si="3"/>
        <v>0</v>
      </c>
      <c r="H14" s="913">
        <f t="shared" si="3"/>
        <v>0</v>
      </c>
      <c r="I14" s="913">
        <f t="shared" si="3"/>
        <v>0</v>
      </c>
      <c r="J14" s="913">
        <f>SUM(J15:J18)</f>
        <v>0</v>
      </c>
      <c r="K14" s="913">
        <f>SUM(K15:K18)</f>
        <v>0</v>
      </c>
      <c r="L14" s="913">
        <f>SUM(L15:L18)</f>
        <v>0</v>
      </c>
      <c r="M14" s="913">
        <f t="shared" ref="M14:S14" si="4">SUM(M15:M18)</f>
        <v>0</v>
      </c>
      <c r="N14" s="913">
        <f t="shared" si="4"/>
        <v>0</v>
      </c>
      <c r="O14" s="913">
        <f t="shared" si="4"/>
        <v>0</v>
      </c>
      <c r="P14" s="913">
        <f t="shared" si="4"/>
        <v>0</v>
      </c>
      <c r="Q14" s="913">
        <f t="shared" si="4"/>
        <v>0</v>
      </c>
      <c r="R14" s="913">
        <f t="shared" si="4"/>
        <v>0</v>
      </c>
      <c r="S14" s="913">
        <f t="shared" si="4"/>
        <v>0</v>
      </c>
      <c r="T14" s="913">
        <f>SUM(T15:T18)</f>
        <v>0</v>
      </c>
      <c r="U14" s="916"/>
      <c r="V14" s="917"/>
    </row>
    <row r="15" spans="1:22" x14ac:dyDescent="0.2">
      <c r="A15" s="881" t="s">
        <v>1159</v>
      </c>
      <c r="B15" s="882"/>
      <c r="C15" s="882"/>
      <c r="D15" s="921"/>
      <c r="E15" s="921"/>
      <c r="F15" s="921"/>
      <c r="G15" s="921"/>
      <c r="H15" s="921"/>
      <c r="I15" s="921"/>
      <c r="J15" s="921"/>
      <c r="K15" s="913">
        <f t="shared" ref="K15" si="5">SUM(E15:J15)</f>
        <v>0</v>
      </c>
      <c r="L15" s="882"/>
      <c r="M15" s="921"/>
      <c r="N15" s="921"/>
      <c r="O15" s="921"/>
      <c r="P15" s="921"/>
      <c r="Q15" s="921"/>
      <c r="R15" s="921"/>
      <c r="S15" s="921"/>
      <c r="T15" s="913">
        <f t="shared" ref="T15:T18" si="6">SUM(M15:S15)</f>
        <v>0</v>
      </c>
      <c r="U15" s="916"/>
      <c r="V15" s="917"/>
    </row>
    <row r="16" spans="1:22" x14ac:dyDescent="0.2">
      <c r="A16" s="881" t="s">
        <v>863</v>
      </c>
      <c r="B16" s="919"/>
      <c r="C16" s="919"/>
      <c r="D16" s="882"/>
      <c r="E16" s="882"/>
      <c r="F16" s="882"/>
      <c r="G16" s="882"/>
      <c r="H16" s="882"/>
      <c r="I16" s="882"/>
      <c r="J16" s="882"/>
      <c r="K16" s="882"/>
      <c r="L16" s="921"/>
      <c r="M16" s="882"/>
      <c r="N16" s="882"/>
      <c r="O16" s="882"/>
      <c r="P16" s="882"/>
      <c r="Q16" s="882"/>
      <c r="R16" s="882"/>
      <c r="S16" s="882"/>
      <c r="T16" s="920"/>
      <c r="U16" s="916"/>
      <c r="V16" s="917"/>
    </row>
    <row r="17" spans="1:22" x14ac:dyDescent="0.2">
      <c r="A17" s="881" t="s">
        <v>1160</v>
      </c>
      <c r="B17" s="882"/>
      <c r="C17" s="882"/>
      <c r="D17" s="882"/>
      <c r="E17" s="882"/>
      <c r="F17" s="882"/>
      <c r="G17" s="882"/>
      <c r="H17" s="882"/>
      <c r="I17" s="882"/>
      <c r="J17" s="882"/>
      <c r="K17" s="882"/>
      <c r="L17" s="882"/>
      <c r="M17" s="882"/>
      <c r="N17" s="882"/>
      <c r="O17" s="882"/>
      <c r="P17" s="882"/>
      <c r="Q17" s="882"/>
      <c r="R17" s="882"/>
      <c r="S17" s="921"/>
      <c r="T17" s="913">
        <f t="shared" si="6"/>
        <v>0</v>
      </c>
      <c r="U17" s="916"/>
      <c r="V17" s="917"/>
    </row>
    <row r="18" spans="1:22" x14ac:dyDescent="0.2">
      <c r="A18" s="915" t="s">
        <v>1161</v>
      </c>
      <c r="B18" s="882"/>
      <c r="C18" s="882"/>
      <c r="D18" s="913">
        <f>SUMIFS(D286:D6905, $B$286:$B6905, "Amounts payable under repurchase agreements", $C$286:$C$6905, "AllCurrencies")</f>
        <v>0</v>
      </c>
      <c r="E18" s="913">
        <f>SUMIFS(E286:E6905, $B$286:$B6905, "Amounts payable under repurchase agreements", $C$286:$C$6905, "AllCurrencies")</f>
        <v>0</v>
      </c>
      <c r="F18" s="913">
        <f>SUMIFS(F286:F6905, $B$286:$B6905, "Amounts payable under repurchase agreements", $C$286:$C$6905, "AllCurrencies")</f>
        <v>0</v>
      </c>
      <c r="G18" s="913">
        <f>SUMIFS(G286:G6905, $B$286:$B6905, "Amounts payable under repurchase agreements", $C$286:$C$6905, "AllCurrencies")</f>
        <v>0</v>
      </c>
      <c r="H18" s="913">
        <f>SUMIFS(H286:H6905, $B$286:$B6905, "Amounts payable under repurchase agreements", $C$286:$C$6905, "AllCurrencies")</f>
        <v>0</v>
      </c>
      <c r="I18" s="913">
        <f>SUMIFS(I286:I6905, $B$286:$B6905, "Amounts payable under repurchase agreements", $C$286:$C$6905, "AllCurrencies")</f>
        <v>0</v>
      </c>
      <c r="J18" s="913">
        <f>SUMIFS(J286:J6905, $B$286:$B6905, "Amounts payable under repurchase agreements", $C$286:$C$6905, "AllCurrencies")</f>
        <v>0</v>
      </c>
      <c r="K18" s="913">
        <f>SUM(E18:J18)</f>
        <v>0</v>
      </c>
      <c r="L18" s="913">
        <f>SUMIFS(L286:L6905, $B$286:$B6905, "Amounts payable under repurchase agreements", $C$286:$C$6905, "AllCurrencies")</f>
        <v>0</v>
      </c>
      <c r="M18" s="913">
        <f>SUMIFS(M286:M6905, $B$286:$B6905, "Amounts payable under repurchase agreements", $C$286:$C$6905, "AllCurrencies")</f>
        <v>0</v>
      </c>
      <c r="N18" s="913">
        <f>SUMIFS(N286:N6905, $B$286:$B6905, "Amounts payable under repurchase agreements", $C$286:$C$6905, "AllCurrencies")</f>
        <v>0</v>
      </c>
      <c r="O18" s="913">
        <f>SUMIFS(O286:O6905, $B$286:$B6905, "Amounts payable under repurchase agreements", $C$286:$C$6905, "AllCurrencies")</f>
        <v>0</v>
      </c>
      <c r="P18" s="913">
        <f>SUMIFS(P286:P6905, $B$286:$B6905, "Amounts payable under repurchase agreements", $C$286:$C$6905, "AllCurrencies")</f>
        <v>0</v>
      </c>
      <c r="Q18" s="913">
        <f>SUMIFS(Q286:Q6905, $B$286:$B6905, "Amounts payable under repurchase agreements", $C$286:$C$6905, "AllCurrencies")</f>
        <v>0</v>
      </c>
      <c r="R18" s="913">
        <f>SUMIFS(R286:R6905, $B$286:$B6905, "Amounts payable under repurchase agreements", $C$286:$C$6905, "AllCurrencies")</f>
        <v>0</v>
      </c>
      <c r="S18" s="913">
        <f>SUMIFS(S286:S6905, $B$286:$B6905, "Amounts payable under repurchase agreements", $C$286:$C$6905, "AllCurrencies")</f>
        <v>0</v>
      </c>
      <c r="T18" s="913">
        <f t="shared" si="6"/>
        <v>0</v>
      </c>
      <c r="U18" s="916"/>
      <c r="V18" s="917"/>
    </row>
    <row r="19" spans="1:22" x14ac:dyDescent="0.2">
      <c r="A19" s="1319"/>
      <c r="B19" s="1319"/>
      <c r="C19" s="1319"/>
      <c r="D19" s="1319"/>
      <c r="E19" s="1319"/>
      <c r="F19" s="1319"/>
      <c r="G19" s="1319"/>
      <c r="H19" s="1319"/>
      <c r="I19" s="1319"/>
      <c r="J19" s="1319"/>
      <c r="K19" s="1319"/>
      <c r="L19" s="1319"/>
      <c r="M19" s="1319"/>
      <c r="N19" s="1319"/>
      <c r="O19" s="1319"/>
      <c r="P19" s="1319"/>
      <c r="Q19" s="1319"/>
      <c r="R19" s="1319"/>
      <c r="S19" s="1319"/>
      <c r="T19" s="1319"/>
      <c r="U19" s="1319"/>
      <c r="V19" s="1319"/>
    </row>
    <row r="20" spans="1:22" x14ac:dyDescent="0.2">
      <c r="A20" s="915" t="s">
        <v>216</v>
      </c>
      <c r="B20" s="882"/>
      <c r="C20" s="882"/>
      <c r="D20" s="913">
        <f>SUM(D21:D25)</f>
        <v>0</v>
      </c>
      <c r="E20" s="913">
        <f>SUM(E21:E24)</f>
        <v>0</v>
      </c>
      <c r="F20" s="913">
        <f t="shared" ref="F20:J20" si="7">SUM(F21:F24)</f>
        <v>0</v>
      </c>
      <c r="G20" s="913">
        <f t="shared" si="7"/>
        <v>0</v>
      </c>
      <c r="H20" s="913">
        <f t="shared" si="7"/>
        <v>0</v>
      </c>
      <c r="I20" s="913">
        <f t="shared" si="7"/>
        <v>0</v>
      </c>
      <c r="J20" s="913">
        <f t="shared" si="7"/>
        <v>0</v>
      </c>
      <c r="K20" s="913">
        <f>SUM(K21:K24)</f>
        <v>0</v>
      </c>
      <c r="L20" s="913">
        <f>SUM(L21:L24)</f>
        <v>0</v>
      </c>
      <c r="M20" s="913">
        <f>SUM(M21:M24)</f>
        <v>0</v>
      </c>
      <c r="N20" s="913">
        <f t="shared" ref="N20:S20" si="8">SUM(N21:N24)</f>
        <v>0</v>
      </c>
      <c r="O20" s="913">
        <f t="shared" si="8"/>
        <v>0</v>
      </c>
      <c r="P20" s="913">
        <f t="shared" si="8"/>
        <v>0</v>
      </c>
      <c r="Q20" s="913">
        <f t="shared" si="8"/>
        <v>0</v>
      </c>
      <c r="R20" s="913">
        <f t="shared" si="8"/>
        <v>0</v>
      </c>
      <c r="S20" s="913">
        <f t="shared" si="8"/>
        <v>0</v>
      </c>
      <c r="T20" s="913">
        <f>SUM(T21:T24)</f>
        <v>0</v>
      </c>
      <c r="U20" s="916"/>
      <c r="V20" s="917"/>
    </row>
    <row r="21" spans="1:22" x14ac:dyDescent="0.2">
      <c r="A21" s="881" t="s">
        <v>1159</v>
      </c>
      <c r="B21" s="882"/>
      <c r="C21" s="882"/>
      <c r="D21" s="913"/>
      <c r="E21" s="918"/>
      <c r="F21" s="918"/>
      <c r="G21" s="918"/>
      <c r="H21" s="918"/>
      <c r="I21" s="918"/>
      <c r="J21" s="918"/>
      <c r="K21" s="913">
        <f t="shared" ref="K21:K24" si="9">SUM(E21:J21)</f>
        <v>0</v>
      </c>
      <c r="L21" s="882"/>
      <c r="M21" s="921"/>
      <c r="N21" s="921"/>
      <c r="O21" s="921"/>
      <c r="P21" s="921"/>
      <c r="Q21" s="921"/>
      <c r="R21" s="921"/>
      <c r="S21" s="921"/>
      <c r="T21" s="913">
        <f t="shared" ref="T21:T24" si="10">SUM(M21:S21)</f>
        <v>0</v>
      </c>
      <c r="U21" s="916"/>
      <c r="V21" s="917"/>
    </row>
    <row r="22" spans="1:22" x14ac:dyDescent="0.2">
      <c r="A22" s="881" t="s">
        <v>863</v>
      </c>
      <c r="B22" s="919"/>
      <c r="C22" s="919"/>
      <c r="D22" s="882"/>
      <c r="E22" s="882"/>
      <c r="F22" s="882"/>
      <c r="G22" s="882"/>
      <c r="H22" s="882"/>
      <c r="I22" s="882"/>
      <c r="J22" s="882"/>
      <c r="K22" s="882"/>
      <c r="L22" s="921"/>
      <c r="M22" s="882"/>
      <c r="N22" s="882"/>
      <c r="O22" s="882"/>
      <c r="P22" s="882"/>
      <c r="Q22" s="882"/>
      <c r="R22" s="882"/>
      <c r="S22" s="882"/>
      <c r="T22" s="920"/>
      <c r="U22" s="916"/>
      <c r="V22" s="917"/>
    </row>
    <row r="23" spans="1:22" x14ac:dyDescent="0.2">
      <c r="A23" s="881" t="s">
        <v>1160</v>
      </c>
      <c r="B23" s="882"/>
      <c r="C23" s="882"/>
      <c r="D23" s="882"/>
      <c r="E23" s="882"/>
      <c r="F23" s="882"/>
      <c r="G23" s="882"/>
      <c r="H23" s="882"/>
      <c r="I23" s="882"/>
      <c r="J23" s="882"/>
      <c r="K23" s="882"/>
      <c r="L23" s="882"/>
      <c r="M23" s="882"/>
      <c r="N23" s="882"/>
      <c r="O23" s="882"/>
      <c r="P23" s="882"/>
      <c r="Q23" s="882"/>
      <c r="R23" s="882"/>
      <c r="S23" s="921"/>
      <c r="T23" s="913">
        <f t="shared" si="10"/>
        <v>0</v>
      </c>
      <c r="U23" s="916"/>
      <c r="V23" s="917"/>
    </row>
    <row r="24" spans="1:22" x14ac:dyDescent="0.2">
      <c r="A24" s="915" t="s">
        <v>1161</v>
      </c>
      <c r="B24" s="882"/>
      <c r="C24" s="882"/>
      <c r="D24" s="913">
        <f>SUMIFS(D286:D6905, $B$286:$B6905, "Negative fair values for financial derivatives", $C$286:$C$6905, "AllCurrencies")</f>
        <v>0</v>
      </c>
      <c r="E24" s="913">
        <f>SUMIFS(E286:E6905, $B$286:$B6905, "Negative fair values for financial derivatives", $C$286:$C$6905, "AllCurrencies")</f>
        <v>0</v>
      </c>
      <c r="F24" s="913">
        <f>SUMIFS(F286:F6905, $B$286:$B6905, "Negative fair values for financial derivatives", $C$286:$C$6905, "AllCurrencies")</f>
        <v>0</v>
      </c>
      <c r="G24" s="913">
        <f>SUMIFS(G286:G6905, $B$286:$B6905, "Negative fair values for financial derivatives", $C$286:$C$6905, "AllCurrencies")</f>
        <v>0</v>
      </c>
      <c r="H24" s="913">
        <f>SUMIFS(H286:H6905, $B$286:$B6905, "Negative fair values for financial derivatives", $C$286:$C$6905, "AllCurrencies")</f>
        <v>0</v>
      </c>
      <c r="I24" s="913">
        <f>SUMIFS(I286:I6905, $B$286:$B6905, "Negative fair values for financial derivatives", $C$286:$C$6905, "AllCurrencies")</f>
        <v>0</v>
      </c>
      <c r="J24" s="913">
        <f>SUMIFS(J286:J6905, $B$286:$B6905, "Negative fair values for financial derivatives", $C$286:$C$6905, "AllCurrencies")</f>
        <v>0</v>
      </c>
      <c r="K24" s="913">
        <f t="shared" si="9"/>
        <v>0</v>
      </c>
      <c r="L24" s="913">
        <f>SUMIFS(L286:L6905, $B$286:$B6905, "Negative fair values for financial derivatives", $C$286:$C$6905, "AllCurrencies")</f>
        <v>0</v>
      </c>
      <c r="M24" s="913">
        <f>SUMIFS(M286:M6905, $B$286:$B6905, "Negative fair values for financial derivatives", $C$286:$C$6905, "AllCurrencies")</f>
        <v>0</v>
      </c>
      <c r="N24" s="913">
        <f>SUMIFS(N286:N6905, $B$286:$B6905, "Negative fair values for financial derivatives", $C$286:$C$6905, "AllCurrencies")</f>
        <v>0</v>
      </c>
      <c r="O24" s="913">
        <f>SUMIFS(O286:O6905, $B$286:$B6905, "Negative fair values for financial derivatives", $C$286:$C$6905, "AllCurrencies")</f>
        <v>0</v>
      </c>
      <c r="P24" s="913">
        <f>SUMIFS(P286:P6905, $B$286:$B6905, "Negative fair values for financial derivatives", $C$286:$C$6905, "AllCurrencies")</f>
        <v>0</v>
      </c>
      <c r="Q24" s="913">
        <f>SUMIFS(Q286:Q6905, $B$286:$B6905, "Negative fair values for financial derivatives", $C$286:$C$6905, "AllCurrencies")</f>
        <v>0</v>
      </c>
      <c r="R24" s="913">
        <f>SUMIFS(R286:R6905, $B$286:$B6905, "Negative fair values for financial derivatives", $C$286:$C$6905, "AllCurrencies")</f>
        <v>0</v>
      </c>
      <c r="S24" s="913">
        <f>SUMIFS(S286:S6905, $B$286:$B6905, "Negative fair values for financial derivatives", $C$286:$C$6905, "AllCurrencies")</f>
        <v>0</v>
      </c>
      <c r="T24" s="913">
        <f t="shared" si="10"/>
        <v>0</v>
      </c>
      <c r="U24" s="916"/>
      <c r="V24" s="917"/>
    </row>
    <row r="25" spans="1:22" x14ac:dyDescent="0.2">
      <c r="A25" s="1319"/>
      <c r="B25" s="1319"/>
      <c r="C25" s="1319"/>
      <c r="D25" s="1319"/>
      <c r="E25" s="1319"/>
      <c r="F25" s="1319"/>
      <c r="G25" s="1319"/>
      <c r="H25" s="1319"/>
      <c r="I25" s="1319"/>
      <c r="J25" s="1319"/>
      <c r="K25" s="1319"/>
      <c r="L25" s="1319"/>
      <c r="M25" s="1319"/>
      <c r="N25" s="1319"/>
      <c r="O25" s="1319"/>
      <c r="P25" s="1319"/>
      <c r="Q25" s="1319"/>
      <c r="R25" s="1319"/>
      <c r="S25" s="1319"/>
      <c r="T25" s="1319"/>
      <c r="U25" s="1319"/>
      <c r="V25" s="1319"/>
    </row>
    <row r="26" spans="1:22" x14ac:dyDescent="0.2">
      <c r="A26" s="915" t="s">
        <v>227</v>
      </c>
      <c r="B26" s="882"/>
      <c r="C26" s="882"/>
      <c r="D26" s="913">
        <f>SUM(D27:D31)</f>
        <v>0</v>
      </c>
      <c r="E26" s="913">
        <f>SUM(E27:E30)</f>
        <v>0</v>
      </c>
      <c r="F26" s="913">
        <f t="shared" ref="F26:J26" si="11">SUM(F27:F30)</f>
        <v>0</v>
      </c>
      <c r="G26" s="913">
        <f t="shared" si="11"/>
        <v>0</v>
      </c>
      <c r="H26" s="913">
        <f t="shared" si="11"/>
        <v>0</v>
      </c>
      <c r="I26" s="913">
        <f t="shared" si="11"/>
        <v>0</v>
      </c>
      <c r="J26" s="913">
        <f t="shared" si="11"/>
        <v>0</v>
      </c>
      <c r="K26" s="913">
        <f>SUM(K27:K30)</f>
        <v>0</v>
      </c>
      <c r="L26" s="913">
        <f>SUM(L27:L30)</f>
        <v>0</v>
      </c>
      <c r="M26" s="913">
        <f>SUM(M27:M30)</f>
        <v>0</v>
      </c>
      <c r="N26" s="913">
        <f t="shared" ref="N26:S26" si="12">SUM(N27:N30)</f>
        <v>0</v>
      </c>
      <c r="O26" s="913">
        <f t="shared" si="12"/>
        <v>0</v>
      </c>
      <c r="P26" s="913">
        <f t="shared" si="12"/>
        <v>0</v>
      </c>
      <c r="Q26" s="913">
        <f t="shared" si="12"/>
        <v>0</v>
      </c>
      <c r="R26" s="913">
        <f t="shared" si="12"/>
        <v>0</v>
      </c>
      <c r="S26" s="913">
        <f t="shared" si="12"/>
        <v>0</v>
      </c>
      <c r="T26" s="913">
        <f>SUM(T27:T30)</f>
        <v>0</v>
      </c>
      <c r="U26" s="916"/>
      <c r="V26" s="917"/>
    </row>
    <row r="27" spans="1:22" x14ac:dyDescent="0.2">
      <c r="A27" s="881" t="s">
        <v>1159</v>
      </c>
      <c r="B27" s="882"/>
      <c r="C27" s="882"/>
      <c r="D27" s="921"/>
      <c r="E27" s="921"/>
      <c r="F27" s="921"/>
      <c r="G27" s="921"/>
      <c r="H27" s="921"/>
      <c r="I27" s="921"/>
      <c r="J27" s="921"/>
      <c r="K27" s="913">
        <f t="shared" ref="K27:K30" si="13">SUM(E27:J27)</f>
        <v>0</v>
      </c>
      <c r="L27" s="882"/>
      <c r="M27" s="921"/>
      <c r="N27" s="921"/>
      <c r="O27" s="921"/>
      <c r="P27" s="921"/>
      <c r="Q27" s="921"/>
      <c r="R27" s="921"/>
      <c r="S27" s="921"/>
      <c r="T27" s="913">
        <f t="shared" ref="T27:T29" si="14">SUM(M27:S27)</f>
        <v>0</v>
      </c>
      <c r="U27" s="916"/>
      <c r="V27" s="917"/>
    </row>
    <row r="28" spans="1:22" x14ac:dyDescent="0.2">
      <c r="A28" s="881" t="s">
        <v>863</v>
      </c>
      <c r="B28" s="882"/>
      <c r="C28" s="882"/>
      <c r="D28" s="882"/>
      <c r="E28" s="882"/>
      <c r="F28" s="882"/>
      <c r="G28" s="882"/>
      <c r="H28" s="882"/>
      <c r="I28" s="882"/>
      <c r="J28" s="882"/>
      <c r="K28" s="882"/>
      <c r="L28" s="921"/>
      <c r="M28" s="882"/>
      <c r="N28" s="882"/>
      <c r="O28" s="882"/>
      <c r="P28" s="882"/>
      <c r="Q28" s="882"/>
      <c r="R28" s="882"/>
      <c r="S28" s="882"/>
      <c r="T28" s="920"/>
      <c r="U28" s="916"/>
      <c r="V28" s="917"/>
    </row>
    <row r="29" spans="1:22" x14ac:dyDescent="0.2">
      <c r="A29" s="881" t="s">
        <v>1160</v>
      </c>
      <c r="B29" s="882"/>
      <c r="C29" s="882"/>
      <c r="D29" s="882"/>
      <c r="E29" s="882"/>
      <c r="F29" s="882"/>
      <c r="G29" s="882"/>
      <c r="H29" s="882"/>
      <c r="I29" s="882"/>
      <c r="J29" s="882"/>
      <c r="K29" s="882"/>
      <c r="L29" s="882"/>
      <c r="M29" s="882"/>
      <c r="N29" s="882"/>
      <c r="O29" s="882"/>
      <c r="P29" s="882"/>
      <c r="Q29" s="882"/>
      <c r="R29" s="882"/>
      <c r="S29" s="921"/>
      <c r="T29" s="913">
        <f t="shared" si="14"/>
        <v>0</v>
      </c>
      <c r="U29" s="916"/>
      <c r="V29" s="917"/>
    </row>
    <row r="30" spans="1:22" x14ac:dyDescent="0.2">
      <c r="A30" s="915" t="s">
        <v>1161</v>
      </c>
      <c r="B30" s="882"/>
      <c r="C30" s="882"/>
      <c r="D30" s="913">
        <f>SUMIFS(D286:D6905, $B$286:$B6905, "Bills Payable", $C$286:$C$6905, "AllCurrencies")</f>
        <v>0</v>
      </c>
      <c r="E30" s="913">
        <f>SUMIFS(E286:E6905, $B$286:$B6905, "Bills Payable", $C$286:$C$6905, "AllCurrencies")</f>
        <v>0</v>
      </c>
      <c r="F30" s="913">
        <f>SUMIFS(F286:F6905, $B$286:$B6905, "Bills Payable", $C$286:$C$6905, "AllCurrencies")</f>
        <v>0</v>
      </c>
      <c r="G30" s="913">
        <f>SUMIFS(G286:G6905, $B$286:$B6905, "Bills Payable", $C$286:$C$6905, "AllCurrencies")</f>
        <v>0</v>
      </c>
      <c r="H30" s="913">
        <f>SUMIFS(H286:H6905, $B$286:$B6905, "Bills Payable", $C$286:$C$6905, "AllCurrencies")</f>
        <v>0</v>
      </c>
      <c r="I30" s="913">
        <f>SUMIFS(I286:I6905, $B$286:$B6905, "Bills Payable", $C$286:$C$6905, "AllCurrencies")</f>
        <v>0</v>
      </c>
      <c r="J30" s="913">
        <f>SUMIFS(J286:J6905, $B$286:$B6905, "Bills Payable", $C$286:$C$6905, "AllCurrencies")</f>
        <v>0</v>
      </c>
      <c r="K30" s="913">
        <f t="shared" si="13"/>
        <v>0</v>
      </c>
      <c r="L30" s="913">
        <f>SUMIFS(L286:L6905, $B$286:$B6905, "Bills Payable", $C$286:$C$6905, "AllCurrencies")</f>
        <v>0</v>
      </c>
      <c r="M30" s="913">
        <f>SUMIFS(M286:M6905, $B$286:$B6905, "Bills Payable", $C$286:$C$6905, "AllCurrencies")</f>
        <v>0</v>
      </c>
      <c r="N30" s="913">
        <f>SUMIFS(N286:N6905, $B$286:$B6905, "Bills Payable", $C$286:$C$6905, "AllCurrencies")</f>
        <v>0</v>
      </c>
      <c r="O30" s="913">
        <f>SUMIFS(O286:O6905, $B$286:$B6905, "Bills Payable", $C$286:$C$6905, "AllCurrencies")</f>
        <v>0</v>
      </c>
      <c r="P30" s="913">
        <f>SUMIFS(P286:P6905, $B$286:$B6905, "Bills Payable", $C$286:$C$6905, "AllCurrencies")</f>
        <v>0</v>
      </c>
      <c r="Q30" s="913">
        <f>SUMIFS(Q286:Q6905, $B$286:$B6905, "Bills Payable", $C$286:$C$6905, "AllCurrencies")</f>
        <v>0</v>
      </c>
      <c r="R30" s="913">
        <f>SUMIFS(R286:R6905, $B$286:$B6905, "Bills Payable", $C$286:$C$6905, "AllCurrencies")</f>
        <v>0</v>
      </c>
      <c r="S30" s="913">
        <f>SUMIFS(S286:S6905, $B$286:$B6905, "Bills Payable", $C$286:$C$6905, "AllCurrencies")</f>
        <v>0</v>
      </c>
      <c r="T30" s="913">
        <f>SUM(M30:S30)</f>
        <v>0</v>
      </c>
      <c r="U30" s="916"/>
      <c r="V30" s="917"/>
    </row>
    <row r="31" spans="1:22" x14ac:dyDescent="0.2">
      <c r="A31" s="1319"/>
      <c r="B31" s="1319"/>
      <c r="C31" s="1319"/>
      <c r="D31" s="1319"/>
      <c r="E31" s="1319"/>
      <c r="F31" s="1319"/>
      <c r="G31" s="1319"/>
      <c r="H31" s="1319"/>
      <c r="I31" s="1319"/>
      <c r="J31" s="1319"/>
      <c r="K31" s="1319"/>
      <c r="L31" s="1319"/>
      <c r="M31" s="1319"/>
      <c r="N31" s="1319"/>
      <c r="O31" s="1319"/>
      <c r="P31" s="1319"/>
      <c r="Q31" s="1319"/>
      <c r="R31" s="1319"/>
      <c r="S31" s="1319"/>
      <c r="T31" s="1319"/>
      <c r="U31" s="1319"/>
      <c r="V31" s="1319"/>
    </row>
    <row r="32" spans="1:22" x14ac:dyDescent="0.2">
      <c r="A32" s="899" t="s">
        <v>1364</v>
      </c>
      <c r="B32" s="882"/>
      <c r="C32" s="882"/>
      <c r="D32" s="913">
        <f>SUM(D33:D37)</f>
        <v>0</v>
      </c>
      <c r="E32" s="913">
        <f>SUM(E33:E36)</f>
        <v>0</v>
      </c>
      <c r="F32" s="913">
        <f t="shared" ref="F32:J32" si="15">SUM(F33:F36)</f>
        <v>0</v>
      </c>
      <c r="G32" s="913">
        <f t="shared" si="15"/>
        <v>0</v>
      </c>
      <c r="H32" s="913">
        <f t="shared" si="15"/>
        <v>0</v>
      </c>
      <c r="I32" s="913">
        <f t="shared" si="15"/>
        <v>0</v>
      </c>
      <c r="J32" s="913">
        <f t="shared" si="15"/>
        <v>0</v>
      </c>
      <c r="K32" s="913">
        <f>SUM(K33:K36)</f>
        <v>0</v>
      </c>
      <c r="L32" s="913">
        <f>SUM(L33:L36)</f>
        <v>0</v>
      </c>
      <c r="M32" s="913">
        <f>SUM(M33:M36)</f>
        <v>0</v>
      </c>
      <c r="N32" s="913">
        <f t="shared" ref="N32:S32" si="16">SUM(N33:N36)</f>
        <v>0</v>
      </c>
      <c r="O32" s="913">
        <f t="shared" si="16"/>
        <v>0</v>
      </c>
      <c r="P32" s="913">
        <f t="shared" si="16"/>
        <v>0</v>
      </c>
      <c r="Q32" s="913">
        <f t="shared" si="16"/>
        <v>0</v>
      </c>
      <c r="R32" s="913">
        <f t="shared" si="16"/>
        <v>0</v>
      </c>
      <c r="S32" s="913">
        <f t="shared" si="16"/>
        <v>0</v>
      </c>
      <c r="T32" s="913">
        <f>SUM(T33:T36)</f>
        <v>0</v>
      </c>
      <c r="U32" s="913">
        <f>SUM(U33:U36)</f>
        <v>0</v>
      </c>
      <c r="V32" s="917"/>
    </row>
    <row r="33" spans="1:24" x14ac:dyDescent="0.2">
      <c r="A33" s="799" t="s">
        <v>1159</v>
      </c>
      <c r="B33" s="882"/>
      <c r="C33" s="882"/>
      <c r="D33" s="799"/>
      <c r="E33" s="799"/>
      <c r="F33" s="799"/>
      <c r="G33" s="799"/>
      <c r="H33" s="799"/>
      <c r="I33" s="799"/>
      <c r="J33" s="799"/>
      <c r="K33" s="913">
        <f t="shared" ref="K33:K36" si="17">SUM(E33:J33)</f>
        <v>0</v>
      </c>
      <c r="L33" s="882"/>
      <c r="M33" s="799"/>
      <c r="N33" s="799"/>
      <c r="O33" s="799"/>
      <c r="P33" s="799"/>
      <c r="Q33" s="799"/>
      <c r="R33" s="799"/>
      <c r="S33" s="799"/>
      <c r="T33" s="913">
        <f t="shared" ref="T33:T35" si="18">SUM(M33:S33)</f>
        <v>0</v>
      </c>
      <c r="U33" s="918"/>
      <c r="V33" s="917"/>
    </row>
    <row r="34" spans="1:24" x14ac:dyDescent="0.2">
      <c r="A34" s="799" t="s">
        <v>863</v>
      </c>
      <c r="B34" s="882"/>
      <c r="C34" s="882"/>
      <c r="D34" s="882"/>
      <c r="E34" s="882"/>
      <c r="F34" s="882"/>
      <c r="G34" s="882"/>
      <c r="H34" s="882"/>
      <c r="I34" s="882"/>
      <c r="J34" s="882"/>
      <c r="K34" s="882"/>
      <c r="L34" s="799"/>
      <c r="M34" s="882"/>
      <c r="N34" s="882"/>
      <c r="O34" s="882"/>
      <c r="P34" s="882"/>
      <c r="Q34" s="882"/>
      <c r="R34" s="882"/>
      <c r="S34" s="882"/>
      <c r="T34" s="920"/>
      <c r="U34" s="918"/>
      <c r="V34" s="917"/>
    </row>
    <row r="35" spans="1:24" x14ac:dyDescent="0.2">
      <c r="A35" s="799" t="s">
        <v>1160</v>
      </c>
      <c r="B35" s="882"/>
      <c r="C35" s="882"/>
      <c r="D35" s="882"/>
      <c r="E35" s="882"/>
      <c r="F35" s="882"/>
      <c r="G35" s="882"/>
      <c r="H35" s="882"/>
      <c r="I35" s="882"/>
      <c r="J35" s="882"/>
      <c r="K35" s="882"/>
      <c r="L35" s="882"/>
      <c r="M35" s="882"/>
      <c r="N35" s="882"/>
      <c r="O35" s="882"/>
      <c r="P35" s="882"/>
      <c r="Q35" s="882"/>
      <c r="R35" s="882"/>
      <c r="S35" s="799"/>
      <c r="T35" s="913">
        <f t="shared" si="18"/>
        <v>0</v>
      </c>
      <c r="U35" s="918"/>
      <c r="V35" s="917"/>
    </row>
    <row r="36" spans="1:24" x14ac:dyDescent="0.2">
      <c r="A36" s="899" t="s">
        <v>1161</v>
      </c>
      <c r="B36" s="882"/>
      <c r="C36" s="882"/>
      <c r="D36" s="815">
        <f>SUMIFS(D286:D6905, $B$286:$B6905, "Negotiable Certificates of Deposits", $C$286:$C$6905, "AllCurrencies")</f>
        <v>0</v>
      </c>
      <c r="E36" s="815">
        <f>SUMIFS(E286:E6905, $B$286:$B6905, "Negotiable Certificates of Deposits", $C$286:$C$6905, "AllCurrencies")</f>
        <v>0</v>
      </c>
      <c r="F36" s="815">
        <f>SUMIFS(F286:F6905, $B$286:$B6905, "Negotiable Certificates of Deposits", $C$286:$C$6905, "AllCurrencies")</f>
        <v>0</v>
      </c>
      <c r="G36" s="815">
        <f>SUMIFS(G286:G6905, $B$286:$B6905, "Negotiable Certificates of Deposits", $C$286:$C$6905, "AllCurrencies")</f>
        <v>0</v>
      </c>
      <c r="H36" s="815">
        <f>SUMIFS(H286:H6905, $B$286:$B6905, "Negotiable Certificates of Deposits", $C$286:$C$6905, "AllCurrencies")</f>
        <v>0</v>
      </c>
      <c r="I36" s="815">
        <f>SUMIFS(I286:I6905, $B$286:$B6905, "Negotiable Certificates of Deposits", $C$286:$C$6905, "AllCurrencies")</f>
        <v>0</v>
      </c>
      <c r="J36" s="815">
        <f>SUMIFS(J286:J6905, $B$286:$B6905, "Negotiable Certificates of Deposits", $C$286:$C$6905, "AllCurrencies")</f>
        <v>0</v>
      </c>
      <c r="K36" s="913">
        <f t="shared" si="17"/>
        <v>0</v>
      </c>
      <c r="L36" s="815">
        <f>SUMIFS(L286:L6905, $B$286:$B6905, "Negotiable Certificates of Deposits", $C$286:$C$6905, "AllCurrencies")</f>
        <v>0</v>
      </c>
      <c r="M36" s="815">
        <f>SUMIFS(M286:M6905, $B$286:$B6905, "Negotiable Certificates of Deposits", $C$286:$C$6905, "AllCurrencies")</f>
        <v>0</v>
      </c>
      <c r="N36" s="815">
        <f>SUMIFS(N286:N6905, $B$286:$B6905, "Negotiable Certificates of Deposits", $C$286:$C$6905, "AllCurrencies")</f>
        <v>0</v>
      </c>
      <c r="O36" s="815">
        <f>SUMIFS(O286:O6905, $B$286:$B6905, "Negotiable Certificates of Deposits", $C$286:$C$6905, "AllCurrencies")</f>
        <v>0</v>
      </c>
      <c r="P36" s="815">
        <f>SUMIFS(P286:P6905, $B$286:$B6905, "Negotiable Certificates of Deposits", $C$286:$C$6905, "AllCurrencies")</f>
        <v>0</v>
      </c>
      <c r="Q36" s="815">
        <f>SUMIFS(Q286:Q6905, $B$286:$B6905, "Negotiable Certificates of Deposits", $C$286:$C$6905, "AllCurrencies")</f>
        <v>0</v>
      </c>
      <c r="R36" s="815">
        <f>SUMIFS(R286:R6905, $B$286:$B6905, "Negotiable Certificates of Deposits", $C$286:$C$6905, "AllCurrencies")</f>
        <v>0</v>
      </c>
      <c r="S36" s="815">
        <f>SUMIFS(S286:S6905, $B$286:$B6905, "Negotiable Certificates of Deposits", $C$286:$C$6905, "AllCurrencies")</f>
        <v>0</v>
      </c>
      <c r="T36" s="913">
        <f>SUM(M36:S36)</f>
        <v>0</v>
      </c>
      <c r="U36" s="815">
        <f>SUMIFS(U286:U6905, $B$286:$B6905, "Negotiable Certificates of Deposits", $C$286:$C$6905, "AllCurrencies")</f>
        <v>0</v>
      </c>
      <c r="V36" s="917"/>
    </row>
    <row r="37" spans="1:24" x14ac:dyDescent="0.2">
      <c r="A37" s="1319"/>
      <c r="B37" s="1319"/>
      <c r="C37" s="1319"/>
      <c r="D37" s="1319"/>
      <c r="E37" s="1319"/>
      <c r="F37" s="1319"/>
      <c r="G37" s="1319"/>
      <c r="H37" s="1319"/>
      <c r="I37" s="1319"/>
      <c r="J37" s="1319"/>
      <c r="K37" s="1319"/>
      <c r="L37" s="1319"/>
      <c r="M37" s="1319"/>
      <c r="N37" s="1319"/>
      <c r="O37" s="1319"/>
      <c r="P37" s="1319"/>
      <c r="Q37" s="1319"/>
      <c r="R37" s="1319"/>
      <c r="S37" s="1319"/>
      <c r="T37" s="1319"/>
      <c r="U37" s="1319"/>
      <c r="V37" s="1319"/>
    </row>
    <row r="38" spans="1:24" x14ac:dyDescent="0.2">
      <c r="A38" s="899" t="s">
        <v>215</v>
      </c>
      <c r="B38" s="882"/>
      <c r="C38" s="882"/>
      <c r="D38" s="913">
        <f>SUM(D39:D43)</f>
        <v>0</v>
      </c>
      <c r="E38" s="913">
        <f>SUM(E39:E42)</f>
        <v>0</v>
      </c>
      <c r="F38" s="913">
        <f t="shared" ref="F38:J38" si="19">SUM(F39:F42)</f>
        <v>0</v>
      </c>
      <c r="G38" s="913">
        <f t="shared" si="19"/>
        <v>0</v>
      </c>
      <c r="H38" s="913">
        <f t="shared" si="19"/>
        <v>0</v>
      </c>
      <c r="I38" s="913">
        <f t="shared" si="19"/>
        <v>0</v>
      </c>
      <c r="J38" s="913">
        <f t="shared" si="19"/>
        <v>0</v>
      </c>
      <c r="K38" s="913">
        <f>SUM(K39:K42)</f>
        <v>0</v>
      </c>
      <c r="L38" s="913">
        <f>SUM(L39:L42)</f>
        <v>0</v>
      </c>
      <c r="M38" s="913">
        <f>SUM(M39:M42)</f>
        <v>0</v>
      </c>
      <c r="N38" s="913">
        <f t="shared" ref="N38:S38" si="20">SUM(N39:N42)</f>
        <v>0</v>
      </c>
      <c r="O38" s="913">
        <f t="shared" si="20"/>
        <v>0</v>
      </c>
      <c r="P38" s="913">
        <f t="shared" si="20"/>
        <v>0</v>
      </c>
      <c r="Q38" s="913">
        <f t="shared" si="20"/>
        <v>0</v>
      </c>
      <c r="R38" s="913">
        <f t="shared" si="20"/>
        <v>0</v>
      </c>
      <c r="S38" s="913">
        <f t="shared" si="20"/>
        <v>0</v>
      </c>
      <c r="T38" s="913">
        <f>SUM(T39:T42)</f>
        <v>0</v>
      </c>
      <c r="U38" s="922"/>
      <c r="V38" s="923">
        <f>SUM(V39:V42)</f>
        <v>0</v>
      </c>
    </row>
    <row r="39" spans="1:24" x14ac:dyDescent="0.2">
      <c r="A39" s="799" t="s">
        <v>1159</v>
      </c>
      <c r="B39" s="882"/>
      <c r="C39" s="882"/>
      <c r="D39" s="799"/>
      <c r="E39" s="799"/>
      <c r="F39" s="799"/>
      <c r="G39" s="799"/>
      <c r="H39" s="799"/>
      <c r="I39" s="799"/>
      <c r="J39" s="799"/>
      <c r="K39" s="913">
        <f>SUM(E39:J39)</f>
        <v>0</v>
      </c>
      <c r="L39" s="882"/>
      <c r="M39" s="799"/>
      <c r="N39" s="799"/>
      <c r="O39" s="799"/>
      <c r="P39" s="799"/>
      <c r="Q39" s="799"/>
      <c r="R39" s="799"/>
      <c r="S39" s="799"/>
      <c r="T39" s="913">
        <f t="shared" ref="T39:T42" si="21">SUM(M39:S39)</f>
        <v>0</v>
      </c>
      <c r="U39" s="922"/>
      <c r="V39" s="924"/>
    </row>
    <row r="40" spans="1:24" x14ac:dyDescent="0.2">
      <c r="A40" s="799" t="s">
        <v>863</v>
      </c>
      <c r="B40" s="882"/>
      <c r="C40" s="882"/>
      <c r="D40" s="882"/>
      <c r="E40" s="882"/>
      <c r="F40" s="882"/>
      <c r="G40" s="882"/>
      <c r="H40" s="882"/>
      <c r="I40" s="882"/>
      <c r="J40" s="882"/>
      <c r="K40" s="882"/>
      <c r="L40" s="799"/>
      <c r="M40" s="882"/>
      <c r="N40" s="882"/>
      <c r="O40" s="882"/>
      <c r="P40" s="882"/>
      <c r="Q40" s="882"/>
      <c r="R40" s="882"/>
      <c r="S40" s="882"/>
      <c r="T40" s="920"/>
      <c r="U40" s="922"/>
      <c r="V40" s="924"/>
    </row>
    <row r="41" spans="1:24" x14ac:dyDescent="0.2">
      <c r="A41" s="799" t="s">
        <v>1160</v>
      </c>
      <c r="B41" s="882"/>
      <c r="C41" s="882"/>
      <c r="D41" s="882"/>
      <c r="E41" s="882"/>
      <c r="F41" s="882"/>
      <c r="G41" s="882"/>
      <c r="H41" s="882"/>
      <c r="I41" s="882"/>
      <c r="J41" s="882"/>
      <c r="K41" s="882"/>
      <c r="L41" s="882"/>
      <c r="M41" s="882"/>
      <c r="N41" s="882"/>
      <c r="O41" s="882"/>
      <c r="P41" s="882"/>
      <c r="Q41" s="882"/>
      <c r="R41" s="882"/>
      <c r="S41" s="799"/>
      <c r="T41" s="913">
        <f t="shared" si="21"/>
        <v>0</v>
      </c>
      <c r="U41" s="922"/>
      <c r="V41" s="924"/>
    </row>
    <row r="42" spans="1:24" x14ac:dyDescent="0.2">
      <c r="A42" s="899" t="s">
        <v>1161</v>
      </c>
      <c r="B42" s="882"/>
      <c r="C42" s="882"/>
      <c r="D42" s="815">
        <f>SUMIFS(D286:D6905, $B$286:$B6905, "Debt Securities", $C$286:$C$6905, "AllCurrencies")</f>
        <v>0</v>
      </c>
      <c r="E42" s="815">
        <f>SUMIFS(E286:E6905, $B$286:$B6905, "Debt Securities", $C$286:$C$6905, "AllCurrencies")</f>
        <v>0</v>
      </c>
      <c r="F42" s="815">
        <f>SUMIFS(F286:F6905, $B$286:$B6905, "Debt Securities", $C$286:$C$6905, "AllCurrencies")</f>
        <v>0</v>
      </c>
      <c r="G42" s="815">
        <f>SUMIFS(G286:G6905, $B$286:$B6905, "Debt Securities", $C$286:$C$6905, "AllCurrenciesy")</f>
        <v>0</v>
      </c>
      <c r="H42" s="815">
        <f>SUMIFS(H286:H6905, $B$286:$B6905, "Debt Securities", $C$286:$C$6905, "AllCurrencies")</f>
        <v>0</v>
      </c>
      <c r="I42" s="815">
        <f>SUMIFS(I286:I6905, $B$286:$B6905, "Debt Securities", $C$286:$C$6905, "AllCurrencies")</f>
        <v>0</v>
      </c>
      <c r="J42" s="815">
        <f>SUMIFS(J286:J6905, $B$286:$B6905, "Debt Securities", $C$286:$C$6905, "AllCurrencies")</f>
        <v>0</v>
      </c>
      <c r="K42" s="913">
        <f t="shared" ref="K42" si="22">SUM(E42:J42)</f>
        <v>0</v>
      </c>
      <c r="L42" s="815">
        <f>SUMIFS(L286:L6905, $B$286:$B6905, "Debt Securities", $C$286:$C$6905, "AllCurrencies")</f>
        <v>0</v>
      </c>
      <c r="M42" s="815">
        <f>SUMIFS(M286:M6905, $B$286:$B6905, "Debt Securities", $C$286:$C$6905, "AllCurrencies")</f>
        <v>0</v>
      </c>
      <c r="N42" s="815">
        <f>SUMIFS(N286:N6905, $B$286:$B6905, "Debt Securities", $C$286:$C$6905, "AllCurrencies")</f>
        <v>0</v>
      </c>
      <c r="O42" s="815">
        <f>SUMIFS(O286:O6905, $B$286:$B6905, "Debt Securities", $C$286:$C$6905, "AllCurrencies")</f>
        <v>0</v>
      </c>
      <c r="P42" s="815">
        <f>SUMIFS(P286:P6905, $B$286:$B6905, "Debt Securities", $C$286:$C$6905, "AllCurrencies")</f>
        <v>0</v>
      </c>
      <c r="Q42" s="815">
        <f>SUMIFS(Q286:Q6905, $B$286:$B6905, "Debt Securities", $C$286:$C$6905, "AllCurrencies")</f>
        <v>0</v>
      </c>
      <c r="R42" s="815">
        <f>SUMIFS(R286:R6905, $B$286:$B6905, "Debt Securities", $C$286:$C$6905, "AllCurrencies")</f>
        <v>0</v>
      </c>
      <c r="S42" s="815">
        <f>SUMIFS(S286:S6905, $B$286:$B6905, "Debt Securities", $C$286:$C$6905, "AllCurrencies")</f>
        <v>0</v>
      </c>
      <c r="T42" s="913">
        <f t="shared" si="21"/>
        <v>0</v>
      </c>
      <c r="U42" s="922"/>
      <c r="V42" s="925">
        <f>SUMIFS(V286:V6905, $B$286:$B6905, "Debt Securities", $C$286:$C$6905, "AllCurrencies")</f>
        <v>0</v>
      </c>
    </row>
    <row r="43" spans="1:24" x14ac:dyDescent="0.2">
      <c r="A43" s="1322"/>
      <c r="B43" s="1322"/>
      <c r="C43" s="1322"/>
      <c r="D43" s="1322"/>
      <c r="E43" s="1322"/>
      <c r="F43" s="1322"/>
      <c r="G43" s="1322"/>
      <c r="H43" s="1322"/>
      <c r="I43" s="1322"/>
      <c r="J43" s="1322"/>
      <c r="K43" s="1322"/>
      <c r="L43" s="1322"/>
      <c r="M43" s="1322"/>
      <c r="N43" s="1322"/>
      <c r="O43" s="1322"/>
      <c r="P43" s="1322"/>
      <c r="Q43" s="1322"/>
      <c r="R43" s="1322"/>
      <c r="S43" s="1322"/>
      <c r="T43" s="1322"/>
      <c r="U43" s="1322"/>
      <c r="V43" s="1322"/>
    </row>
    <row r="44" spans="1:24" s="638" customFormat="1" x14ac:dyDescent="0.2">
      <c r="A44" s="1322"/>
      <c r="B44" s="1322"/>
      <c r="C44" s="1322"/>
      <c r="D44" s="1322"/>
      <c r="E44" s="1322"/>
      <c r="F44" s="1322"/>
      <c r="G44" s="1322"/>
      <c r="H44" s="1322"/>
      <c r="I44" s="1322"/>
      <c r="J44" s="1322"/>
      <c r="K44" s="1322"/>
      <c r="L44" s="1322"/>
      <c r="M44" s="1322"/>
      <c r="N44" s="1322"/>
      <c r="O44" s="1322"/>
      <c r="P44" s="1322"/>
      <c r="Q44" s="1322"/>
      <c r="R44" s="1322"/>
      <c r="S44" s="1322"/>
      <c r="T44" s="1322"/>
      <c r="U44" s="1322"/>
      <c r="V44" s="1322"/>
      <c r="X44" s="639"/>
    </row>
    <row r="45" spans="1:24" ht="48" x14ac:dyDescent="0.2">
      <c r="A45" s="926" t="s">
        <v>1365</v>
      </c>
      <c r="B45" s="927"/>
      <c r="C45" s="927"/>
      <c r="D45" s="928"/>
      <c r="E45" s="927"/>
      <c r="F45" s="929"/>
      <c r="G45" s="929"/>
      <c r="H45" s="929"/>
      <c r="I45" s="927"/>
      <c r="J45" s="929"/>
      <c r="K45" s="930"/>
      <c r="L45" s="931"/>
      <c r="M45" s="931"/>
      <c r="N45" s="931"/>
      <c r="O45" s="927"/>
      <c r="P45" s="932"/>
      <c r="Q45" s="932"/>
      <c r="R45" s="932"/>
      <c r="S45" s="916"/>
      <c r="T45" s="916"/>
      <c r="U45" s="922"/>
      <c r="V45" s="917"/>
    </row>
    <row r="46" spans="1:24" x14ac:dyDescent="0.2">
      <c r="A46" s="915" t="s">
        <v>187</v>
      </c>
      <c r="B46" s="882"/>
      <c r="C46" s="882"/>
      <c r="D46" s="913">
        <f>SUM(D47,D49:D51)</f>
        <v>0</v>
      </c>
      <c r="E46" s="913">
        <f t="shared" ref="E46" si="23">SUM(E47,E49:E51)</f>
        <v>0</v>
      </c>
      <c r="F46" s="913">
        <f t="shared" ref="F46" si="24">SUM(F47,F49:F51)</f>
        <v>0</v>
      </c>
      <c r="G46" s="913">
        <f t="shared" ref="G46" si="25">SUM(G47,G49:G51)</f>
        <v>0</v>
      </c>
      <c r="H46" s="913">
        <f t="shared" ref="H46" si="26">SUM(H47,H49:H51)</f>
        <v>0</v>
      </c>
      <c r="I46" s="913">
        <f t="shared" ref="I46" si="27">SUM(I47,I49:I51)</f>
        <v>0</v>
      </c>
      <c r="J46" s="913">
        <f t="shared" ref="J46" si="28">SUM(J47,J49:J51)</f>
        <v>0</v>
      </c>
      <c r="K46" s="913">
        <f t="shared" ref="K46:R46" si="29">SUM(K47,K49:K51)</f>
        <v>0</v>
      </c>
      <c r="L46" s="913">
        <f t="shared" si="29"/>
        <v>0</v>
      </c>
      <c r="M46" s="913">
        <f t="shared" si="29"/>
        <v>0</v>
      </c>
      <c r="N46" s="913">
        <f t="shared" si="29"/>
        <v>0</v>
      </c>
      <c r="O46" s="913">
        <f>SUM(O47,O49:O51)</f>
        <v>0</v>
      </c>
      <c r="P46" s="913">
        <f t="shared" si="29"/>
        <v>0</v>
      </c>
      <c r="Q46" s="913">
        <f t="shared" si="29"/>
        <v>0</v>
      </c>
      <c r="R46" s="913">
        <f t="shared" si="29"/>
        <v>0</v>
      </c>
      <c r="S46" s="913">
        <f>SUM(S47,S49:S51)</f>
        <v>0</v>
      </c>
      <c r="T46" s="913">
        <f>SUM(T47,T49:T51)</f>
        <v>0</v>
      </c>
      <c r="U46" s="922"/>
      <c r="V46" s="917"/>
    </row>
    <row r="47" spans="1:24" x14ac:dyDescent="0.2">
      <c r="A47" s="933" t="s">
        <v>1159</v>
      </c>
      <c r="B47" s="927"/>
      <c r="C47" s="927"/>
      <c r="D47" s="934"/>
      <c r="E47" s="934"/>
      <c r="F47" s="934"/>
      <c r="G47" s="934"/>
      <c r="H47" s="934"/>
      <c r="I47" s="934"/>
      <c r="J47" s="934"/>
      <c r="K47" s="913">
        <f t="shared" ref="K47:K51" si="30">SUM(E47:J47)</f>
        <v>0</v>
      </c>
      <c r="L47" s="927"/>
      <c r="M47" s="934"/>
      <c r="N47" s="934"/>
      <c r="O47" s="934"/>
      <c r="P47" s="934"/>
      <c r="Q47" s="934"/>
      <c r="R47" s="934"/>
      <c r="S47" s="934"/>
      <c r="T47" s="913">
        <f t="shared" ref="T47:T51" si="31">SUM(M47:S47)</f>
        <v>0</v>
      </c>
      <c r="U47" s="922"/>
      <c r="V47" s="917"/>
    </row>
    <row r="48" spans="1:24" x14ac:dyDescent="0.2">
      <c r="A48" s="881" t="s">
        <v>1363</v>
      </c>
      <c r="B48" s="927"/>
      <c r="C48" s="927"/>
      <c r="D48" s="927"/>
      <c r="E48" s="927"/>
      <c r="F48" s="927"/>
      <c r="G48" s="927"/>
      <c r="H48" s="927"/>
      <c r="I48" s="927"/>
      <c r="J48" s="927"/>
      <c r="K48" s="927"/>
      <c r="L48" s="927"/>
      <c r="M48" s="927"/>
      <c r="N48" s="927"/>
      <c r="O48" s="927"/>
      <c r="P48" s="927"/>
      <c r="Q48" s="927"/>
      <c r="R48" s="927"/>
      <c r="S48" s="927"/>
      <c r="T48" s="918"/>
      <c r="U48" s="922"/>
      <c r="V48" s="917"/>
    </row>
    <row r="49" spans="1:22" x14ac:dyDescent="0.2">
      <c r="A49" s="933" t="s">
        <v>863</v>
      </c>
      <c r="B49" s="927"/>
      <c r="C49" s="927"/>
      <c r="D49" s="882"/>
      <c r="E49" s="882"/>
      <c r="F49" s="882"/>
      <c r="G49" s="882"/>
      <c r="H49" s="882"/>
      <c r="I49" s="882"/>
      <c r="J49" s="882"/>
      <c r="K49" s="882"/>
      <c r="L49" s="935"/>
      <c r="M49" s="927"/>
      <c r="N49" s="927"/>
      <c r="O49" s="927"/>
      <c r="P49" s="927"/>
      <c r="Q49" s="927"/>
      <c r="R49" s="927"/>
      <c r="S49" s="927"/>
      <c r="T49" s="920"/>
      <c r="U49" s="922"/>
      <c r="V49" s="917"/>
    </row>
    <row r="50" spans="1:22" x14ac:dyDescent="0.2">
      <c r="A50" s="933" t="s">
        <v>1160</v>
      </c>
      <c r="B50" s="927"/>
      <c r="C50" s="927"/>
      <c r="D50" s="882"/>
      <c r="E50" s="882"/>
      <c r="F50" s="882"/>
      <c r="G50" s="882"/>
      <c r="H50" s="882"/>
      <c r="I50" s="882"/>
      <c r="J50" s="882"/>
      <c r="K50" s="882"/>
      <c r="L50" s="927"/>
      <c r="M50" s="927"/>
      <c r="N50" s="927"/>
      <c r="O50" s="927"/>
      <c r="P50" s="927"/>
      <c r="Q50" s="927"/>
      <c r="R50" s="927"/>
      <c r="S50" s="936"/>
      <c r="T50" s="913">
        <f t="shared" si="31"/>
        <v>0</v>
      </c>
      <c r="U50" s="922"/>
      <c r="V50" s="917"/>
    </row>
    <row r="51" spans="1:22" x14ac:dyDescent="0.2">
      <c r="A51" s="915" t="s">
        <v>1177</v>
      </c>
      <c r="B51" s="882"/>
      <c r="C51" s="882"/>
      <c r="D51" s="913">
        <f>SUMIFS(D286:D6905, $B$286:$B6905, "Deposits and Balances", $C$286:$C$6905, "SGD")</f>
        <v>0</v>
      </c>
      <c r="E51" s="913">
        <f>SUMIFS(E286:E6905, $B$286:$B6905, "Deposits and Balances", $C$286:$C$6905, "SGD")</f>
        <v>0</v>
      </c>
      <c r="F51" s="913">
        <f>SUMIFS(F286:F6905, $B$286:$B6905, "Deposits and Balances", $C$286:$C$6905, "SGD")</f>
        <v>0</v>
      </c>
      <c r="G51" s="913">
        <f>SUMIFS(G286:G6905, $B$286:$B6905, "Deposits and Balances", $C$286:$C$6905, "SGD")</f>
        <v>0</v>
      </c>
      <c r="H51" s="913">
        <f>SUMIFS(H286:H6905, $B$286:$B6905, "Deposits and Balances", $C$286:$C$6905, "SGD")</f>
        <v>0</v>
      </c>
      <c r="I51" s="913">
        <f>SUMIFS(I286:I6905, $B$286:$B6905, "Deposits and Balances", $C$286:$C$6905, "SGD")</f>
        <v>0</v>
      </c>
      <c r="J51" s="913">
        <f>SUMIFS(J286:J6905, $B$286:$B6905, "Deposits and Balances", $C$286:$C$6905, "SGD")</f>
        <v>0</v>
      </c>
      <c r="K51" s="913">
        <f t="shared" si="30"/>
        <v>0</v>
      </c>
      <c r="L51" s="913">
        <f>SUMIFS(L286:L6905, $B$286:$B6905, "Deposits and Balances", $C$286:$C$6905, "SGD")</f>
        <v>0</v>
      </c>
      <c r="M51" s="913">
        <f>SUMIFS(M286:M6905, $B$286:$B6905, "Deposits and Balances", $C$286:$C$6905, "SGD")</f>
        <v>0</v>
      </c>
      <c r="N51" s="913">
        <f>SUMIFS(N286:N6905, $B$286:$B6905, "Deposits and Balances", $C$286:$C$6905, "SGD")</f>
        <v>0</v>
      </c>
      <c r="O51" s="913">
        <f>SUMIFS(O286:O6905, $B$286:$B6905, "Deposits and Balances", $C$286:$C$6905, "SGD")</f>
        <v>0</v>
      </c>
      <c r="P51" s="913">
        <f>SUMIFS(P286:P6905, $B$286:$B6905, "Deposits and Balances", $C$286:$C$6905, "SGD")</f>
        <v>0</v>
      </c>
      <c r="Q51" s="913">
        <f>SUMIFS(Q286:Q6905, $B$286:$B6905, "Deposits and Balances", $C$286:$C$6905, "SGD")</f>
        <v>0</v>
      </c>
      <c r="R51" s="913">
        <f>SUMIFS(R286:R6905, $B$286:$B6905, "Deposits and Balances", $C$286:$C$6905, "SGD")</f>
        <v>0</v>
      </c>
      <c r="S51" s="913">
        <f>SUMIFS(S286:S6905, $B$286:$B6905, "Deposits and Balances", $C$286:$C$6905, "SGD")</f>
        <v>0</v>
      </c>
      <c r="T51" s="913">
        <f t="shared" si="31"/>
        <v>0</v>
      </c>
      <c r="U51" s="922"/>
      <c r="V51" s="917"/>
    </row>
    <row r="52" spans="1:22" x14ac:dyDescent="0.2">
      <c r="A52" s="1319"/>
      <c r="B52" s="1319"/>
      <c r="C52" s="1319"/>
      <c r="D52" s="1319"/>
      <c r="E52" s="1319"/>
      <c r="F52" s="1319"/>
      <c r="G52" s="1319"/>
      <c r="H52" s="1319"/>
      <c r="I52" s="1319"/>
      <c r="J52" s="1319"/>
      <c r="K52" s="1319"/>
      <c r="L52" s="1319"/>
      <c r="M52" s="1319"/>
      <c r="N52" s="1319"/>
      <c r="O52" s="1319"/>
      <c r="P52" s="1319"/>
      <c r="Q52" s="1319"/>
      <c r="R52" s="1319"/>
      <c r="S52" s="1319"/>
      <c r="T52" s="1319"/>
      <c r="U52" s="1319"/>
      <c r="V52" s="1319"/>
    </row>
    <row r="53" spans="1:22" x14ac:dyDescent="0.2">
      <c r="A53" s="915" t="s">
        <v>203</v>
      </c>
      <c r="B53" s="882"/>
      <c r="C53" s="882"/>
      <c r="D53" s="913">
        <f>SUM(D54:D58)</f>
        <v>0</v>
      </c>
      <c r="E53" s="913">
        <f t="shared" ref="E53:J53" si="32">SUM(E54:E58)</f>
        <v>0</v>
      </c>
      <c r="F53" s="913">
        <f t="shared" si="32"/>
        <v>0</v>
      </c>
      <c r="G53" s="913">
        <f t="shared" si="32"/>
        <v>0</v>
      </c>
      <c r="H53" s="913">
        <f t="shared" si="32"/>
        <v>0</v>
      </c>
      <c r="I53" s="913">
        <f t="shared" si="32"/>
        <v>0</v>
      </c>
      <c r="J53" s="913">
        <f t="shared" si="32"/>
        <v>0</v>
      </c>
      <c r="K53" s="913">
        <f>SUM(K54:K57)</f>
        <v>0</v>
      </c>
      <c r="L53" s="913">
        <f t="shared" ref="L53" si="33">SUM(L54:L58)</f>
        <v>0</v>
      </c>
      <c r="M53" s="913">
        <f>SUM(M54:M57)</f>
        <v>0</v>
      </c>
      <c r="N53" s="913">
        <f>SUM(N54:N57)</f>
        <v>0</v>
      </c>
      <c r="O53" s="913">
        <f t="shared" ref="O53:S53" si="34">SUM(O54:O57)</f>
        <v>0</v>
      </c>
      <c r="P53" s="913">
        <f t="shared" si="34"/>
        <v>0</v>
      </c>
      <c r="Q53" s="913">
        <f t="shared" si="34"/>
        <v>0</v>
      </c>
      <c r="R53" s="913">
        <f t="shared" si="34"/>
        <v>0</v>
      </c>
      <c r="S53" s="913">
        <f t="shared" si="34"/>
        <v>0</v>
      </c>
      <c r="T53" s="913">
        <f>SUM(T54:T57)</f>
        <v>0</v>
      </c>
      <c r="U53" s="922"/>
      <c r="V53" s="917"/>
    </row>
    <row r="54" spans="1:22" x14ac:dyDescent="0.2">
      <c r="A54" s="933" t="s">
        <v>1159</v>
      </c>
      <c r="B54" s="927"/>
      <c r="C54" s="927"/>
      <c r="D54" s="937"/>
      <c r="E54" s="937"/>
      <c r="F54" s="937"/>
      <c r="G54" s="937"/>
      <c r="H54" s="937"/>
      <c r="I54" s="937"/>
      <c r="J54" s="937"/>
      <c r="K54" s="913">
        <f t="shared" ref="K54:K57" si="35">SUM(E54:J54)</f>
        <v>0</v>
      </c>
      <c r="L54" s="882"/>
      <c r="M54" s="933"/>
      <c r="N54" s="933"/>
      <c r="O54" s="933"/>
      <c r="P54" s="933"/>
      <c r="Q54" s="933"/>
      <c r="R54" s="933"/>
      <c r="S54" s="933"/>
      <c r="T54" s="913">
        <f t="shared" ref="T54:T57" si="36">SUM(M54:S54)</f>
        <v>0</v>
      </c>
      <c r="U54" s="922"/>
      <c r="V54" s="917"/>
    </row>
    <row r="55" spans="1:22" x14ac:dyDescent="0.2">
      <c r="A55" s="933" t="s">
        <v>863</v>
      </c>
      <c r="B55" s="927"/>
      <c r="C55" s="927"/>
      <c r="D55" s="882"/>
      <c r="E55" s="882"/>
      <c r="F55" s="882"/>
      <c r="G55" s="882"/>
      <c r="H55" s="882"/>
      <c r="I55" s="882"/>
      <c r="J55" s="882"/>
      <c r="K55" s="882"/>
      <c r="L55" s="933"/>
      <c r="M55" s="882"/>
      <c r="N55" s="882"/>
      <c r="O55" s="882"/>
      <c r="P55" s="882"/>
      <c r="Q55" s="882"/>
      <c r="R55" s="882"/>
      <c r="S55" s="882"/>
      <c r="T55" s="920"/>
      <c r="U55" s="922"/>
      <c r="V55" s="917"/>
    </row>
    <row r="56" spans="1:22" ht="15.75" customHeight="1" x14ac:dyDescent="0.2">
      <c r="A56" s="933" t="s">
        <v>1160</v>
      </c>
      <c r="B56" s="927"/>
      <c r="C56" s="927"/>
      <c r="D56" s="882"/>
      <c r="E56" s="882"/>
      <c r="F56" s="882"/>
      <c r="G56" s="882"/>
      <c r="H56" s="882"/>
      <c r="I56" s="882"/>
      <c r="J56" s="882"/>
      <c r="K56" s="882"/>
      <c r="L56" s="882"/>
      <c r="M56" s="882"/>
      <c r="N56" s="882"/>
      <c r="O56" s="882"/>
      <c r="P56" s="882"/>
      <c r="Q56" s="882"/>
      <c r="R56" s="882"/>
      <c r="S56" s="936"/>
      <c r="T56" s="913">
        <f t="shared" si="36"/>
        <v>0</v>
      </c>
      <c r="U56" s="922"/>
      <c r="V56" s="917"/>
    </row>
    <row r="57" spans="1:22" x14ac:dyDescent="0.2">
      <c r="A57" s="915" t="s">
        <v>1177</v>
      </c>
      <c r="B57" s="882"/>
      <c r="C57" s="882"/>
      <c r="D57" s="913">
        <f>SUMIFS(D286:D6905, $B$286:$B6905, "Amounts payable under repurchase agreements", $C$286:$C$6905, "SGD")</f>
        <v>0</v>
      </c>
      <c r="E57" s="913">
        <f>SUMIFS(E286:E6905, $B$286:$B6905, "Amounts payable under repurchase agreements", $C$286:$C$6905, "SGD")</f>
        <v>0</v>
      </c>
      <c r="F57" s="913">
        <f>SUMIFS(F286:F6905, $B$286:$B6905, "Amounts payable under repurchase agreements", $C$286:$C$6905, "SGD")</f>
        <v>0</v>
      </c>
      <c r="G57" s="913">
        <f>SUMIFS(G286:G6905, $B$286:$B6905, "Amounts payable under repurchase agreements", $C$286:$C$6905, "SGD")</f>
        <v>0</v>
      </c>
      <c r="H57" s="913">
        <f>SUMIFS(H286:H6905, $B$286:$B6905, "Amounts payable under repurchase agreements", $C$286:$C$6905, "SGD")</f>
        <v>0</v>
      </c>
      <c r="I57" s="913">
        <f>SUMIFS(I286:I6905, $B$286:$B6905, "Amounts payable under repurchase agreements", $C$286:$C$6905, "SGD")</f>
        <v>0</v>
      </c>
      <c r="J57" s="913">
        <f>SUMIFS(J286:J6905, $B$286:$B6905, "Amounts payable under repurchase agreements", $C$286:$C$6905, "SGD")</f>
        <v>0</v>
      </c>
      <c r="K57" s="913">
        <f t="shared" si="35"/>
        <v>0</v>
      </c>
      <c r="L57" s="913">
        <f>SUMIFS(L286:L6905, $B$286:$B6905, "Amounts payable under repurchase agreements", $C$286:$C$6905, "SGD")</f>
        <v>0</v>
      </c>
      <c r="M57" s="913">
        <f>SUMIFS(M286:M6905, $B$286:$B6905, "Amounts payable under repurchase agreements", $C$286:$C$6905, "SGD")</f>
        <v>0</v>
      </c>
      <c r="N57" s="913">
        <f>SUMIFS(N286:N6905, $B$286:$B6905, "Amounts payable under repurchase agreements", $C$286:$C$6905, "SGD")</f>
        <v>0</v>
      </c>
      <c r="O57" s="913">
        <f>SUMIFS(O286:O6905, $B$286:$B6905, "Amounts payable under repurchase agreements", $C$286:$C$6905, "SGD")</f>
        <v>0</v>
      </c>
      <c r="P57" s="913">
        <f>SUMIFS(P286:P6905, $B$286:$B6905, "Amounts payable under repurchase agreements", $C$286:$C$6905, "SGD")</f>
        <v>0</v>
      </c>
      <c r="Q57" s="913">
        <f>SUMIFS(Q286:Q6905, $B$286:$B6905, "Amounts payable under repurchase agreements", $C$286:$C$6905, "SGD")</f>
        <v>0</v>
      </c>
      <c r="R57" s="913">
        <f>SUMIFS(R286:R6905, $B$286:$B6905, "Amounts payable under repurchase agreements", $C$286:$C$6905, "SGD")</f>
        <v>0</v>
      </c>
      <c r="S57" s="913">
        <f>SUMIFS(S286:S6905, $B$286:$B6905, "Amounts payable under repurchase agreements", $C$286:$C$6905, "SGD")</f>
        <v>0</v>
      </c>
      <c r="T57" s="913">
        <f t="shared" si="36"/>
        <v>0</v>
      </c>
      <c r="U57" s="922"/>
      <c r="V57" s="917"/>
    </row>
    <row r="58" spans="1:22" x14ac:dyDescent="0.2">
      <c r="A58" s="1319"/>
      <c r="B58" s="1319"/>
      <c r="C58" s="1319"/>
      <c r="D58" s="1319"/>
      <c r="E58" s="1319"/>
      <c r="F58" s="1319"/>
      <c r="G58" s="1319"/>
      <c r="H58" s="1319"/>
      <c r="I58" s="1319"/>
      <c r="J58" s="1319"/>
      <c r="K58" s="1319"/>
      <c r="L58" s="1319"/>
      <c r="M58" s="1319"/>
      <c r="N58" s="1319"/>
      <c r="O58" s="1319"/>
      <c r="P58" s="1319"/>
      <c r="Q58" s="1319"/>
      <c r="R58" s="1319"/>
      <c r="S58" s="1319"/>
      <c r="T58" s="1319"/>
      <c r="U58" s="1319"/>
      <c r="V58" s="1319"/>
    </row>
    <row r="59" spans="1:22" x14ac:dyDescent="0.2">
      <c r="A59" s="915" t="s">
        <v>216</v>
      </c>
      <c r="B59" s="882"/>
      <c r="C59" s="882"/>
      <c r="D59" s="913">
        <f>SUM(D60:D64)</f>
        <v>0</v>
      </c>
      <c r="E59" s="913">
        <f t="shared" ref="E59:J59" si="37">SUM(E60:E64)</f>
        <v>0</v>
      </c>
      <c r="F59" s="913">
        <f t="shared" si="37"/>
        <v>0</v>
      </c>
      <c r="G59" s="913">
        <f t="shared" si="37"/>
        <v>0</v>
      </c>
      <c r="H59" s="913">
        <f t="shared" si="37"/>
        <v>0</v>
      </c>
      <c r="I59" s="913">
        <f t="shared" si="37"/>
        <v>0</v>
      </c>
      <c r="J59" s="913">
        <f t="shared" si="37"/>
        <v>0</v>
      </c>
      <c r="K59" s="913">
        <f>SUM(K60:K63)</f>
        <v>0</v>
      </c>
      <c r="L59" s="913">
        <f t="shared" ref="L59" si="38">SUM(L60:L64)</f>
        <v>0</v>
      </c>
      <c r="M59" s="913">
        <f>SUM(M60:M63)</f>
        <v>0</v>
      </c>
      <c r="N59" s="913">
        <f t="shared" ref="N59:S59" si="39">SUM(N60:N63)</f>
        <v>0</v>
      </c>
      <c r="O59" s="913">
        <f t="shared" si="39"/>
        <v>0</v>
      </c>
      <c r="P59" s="913">
        <f t="shared" si="39"/>
        <v>0</v>
      </c>
      <c r="Q59" s="913">
        <f t="shared" si="39"/>
        <v>0</v>
      </c>
      <c r="R59" s="913">
        <f t="shared" si="39"/>
        <v>0</v>
      </c>
      <c r="S59" s="913">
        <f t="shared" si="39"/>
        <v>0</v>
      </c>
      <c r="T59" s="913">
        <f>SUM(T60:T63)</f>
        <v>0</v>
      </c>
      <c r="U59" s="922"/>
      <c r="V59" s="917"/>
    </row>
    <row r="60" spans="1:22" ht="15.75" customHeight="1" x14ac:dyDescent="0.2">
      <c r="A60" s="933" t="s">
        <v>1159</v>
      </c>
      <c r="B60" s="927"/>
      <c r="C60" s="927"/>
      <c r="D60" s="937"/>
      <c r="E60" s="937"/>
      <c r="F60" s="937"/>
      <c r="G60" s="937"/>
      <c r="H60" s="937"/>
      <c r="I60" s="937"/>
      <c r="J60" s="937"/>
      <c r="K60" s="913">
        <f t="shared" ref="K60:K63" si="40">SUM(E60:J60)</f>
        <v>0</v>
      </c>
      <c r="L60" s="882"/>
      <c r="M60" s="936"/>
      <c r="N60" s="936"/>
      <c r="O60" s="936"/>
      <c r="P60" s="936"/>
      <c r="Q60" s="936"/>
      <c r="R60" s="936"/>
      <c r="S60" s="936"/>
      <c r="T60" s="913">
        <f>SUM(M60:S60)</f>
        <v>0</v>
      </c>
      <c r="U60" s="922"/>
      <c r="V60" s="917"/>
    </row>
    <row r="61" spans="1:22" ht="15.75" customHeight="1" x14ac:dyDescent="0.2">
      <c r="A61" s="933" t="s">
        <v>863</v>
      </c>
      <c r="B61" s="927"/>
      <c r="C61" s="927"/>
      <c r="D61" s="882"/>
      <c r="E61" s="882"/>
      <c r="F61" s="882"/>
      <c r="G61" s="882"/>
      <c r="H61" s="882"/>
      <c r="I61" s="882"/>
      <c r="J61" s="882"/>
      <c r="K61" s="882"/>
      <c r="L61" s="938"/>
      <c r="M61" s="882"/>
      <c r="N61" s="882"/>
      <c r="O61" s="882"/>
      <c r="P61" s="882"/>
      <c r="Q61" s="882"/>
      <c r="R61" s="882"/>
      <c r="S61" s="882"/>
      <c r="T61" s="920"/>
      <c r="U61" s="922"/>
      <c r="V61" s="917"/>
    </row>
    <row r="62" spans="1:22" ht="15.75" customHeight="1" x14ac:dyDescent="0.2">
      <c r="A62" s="933" t="s">
        <v>1160</v>
      </c>
      <c r="B62" s="927"/>
      <c r="C62" s="927"/>
      <c r="D62" s="882"/>
      <c r="E62" s="882"/>
      <c r="F62" s="882"/>
      <c r="G62" s="882"/>
      <c r="H62" s="882"/>
      <c r="I62" s="882"/>
      <c r="J62" s="882"/>
      <c r="K62" s="882"/>
      <c r="L62" s="882"/>
      <c r="M62" s="882"/>
      <c r="N62" s="882"/>
      <c r="O62" s="882"/>
      <c r="P62" s="882"/>
      <c r="Q62" s="882"/>
      <c r="R62" s="882"/>
      <c r="S62" s="936"/>
      <c r="T62" s="913">
        <f t="shared" ref="T62:T63" si="41">SUM(M62:S62)</f>
        <v>0</v>
      </c>
      <c r="U62" s="922"/>
      <c r="V62" s="917"/>
    </row>
    <row r="63" spans="1:22" x14ac:dyDescent="0.2">
      <c r="A63" s="915" t="s">
        <v>1177</v>
      </c>
      <c r="B63" s="882"/>
      <c r="C63" s="882"/>
      <c r="D63" s="913">
        <f>SUMIFS(D286:D6905, $B$286:$B6905, "Negative fair values for financial derivatives", $C$286:$C$6905, "SGD")</f>
        <v>0</v>
      </c>
      <c r="E63" s="913">
        <f>SUMIFS(E286:E6905, $B$286:$B6905, "Negative fair values for financial derivatives", $C$286:$C$6905, "SGD")</f>
        <v>0</v>
      </c>
      <c r="F63" s="913">
        <f>SUMIFS(F286:F6905, $B$286:$B6905, "Negative fair values for financial derivatives", $C$286:$C$6905, "SGD")</f>
        <v>0</v>
      </c>
      <c r="G63" s="913">
        <f>SUMIFS(G286:G6905, $B$286:$B6905, "Negative fair values for financial derivatives", $C$286:$C$6905, "SGD")</f>
        <v>0</v>
      </c>
      <c r="H63" s="913">
        <f>SUMIFS(H286:H6905, $B$286:$B6905, "Negative fair values for financial derivatives", $C$286:$C$6905, "SGD")</f>
        <v>0</v>
      </c>
      <c r="I63" s="913">
        <f>SUMIFS(I286:I6905, $B$286:$B6905, "Negative fair values for financial derivatives", $C$286:$C$6905, "SGD")</f>
        <v>0</v>
      </c>
      <c r="J63" s="913">
        <f>SUMIFS(J286:J6905, $B$286:$B6905, "Negative fair values for financial derivatives", $C$286:$C$6905, "SGD")</f>
        <v>0</v>
      </c>
      <c r="K63" s="913">
        <f t="shared" si="40"/>
        <v>0</v>
      </c>
      <c r="L63" s="913">
        <f>SUMIFS(L286:L6905, $B$286:$B6905, "Negative fair values for financial derivatives", $C$286:$C$6905, "SGD")</f>
        <v>0</v>
      </c>
      <c r="M63" s="913">
        <f>SUMIFS(M286:M6905, $B$286:$B6905, "Negative fair values for financial derivatives", $C$286:$C$6905, "SGD")</f>
        <v>0</v>
      </c>
      <c r="N63" s="913">
        <f>SUMIFS(N286:N6905, $B$286:$B6905, "Negative fair values for financial derivatives", $C$286:$C$6905, "SGD")</f>
        <v>0</v>
      </c>
      <c r="O63" s="913">
        <f>SUMIFS(O286:O6905, $B$286:$B6905, "Negative fair values for financial derivatives", $C$286:$C$6905, "SGD")</f>
        <v>0</v>
      </c>
      <c r="P63" s="913">
        <f>SUMIFS(P286:P6905, $B$286:$B6905, "Negative fair values for financial derivatives", $C$286:$C$6905, "SGD")</f>
        <v>0</v>
      </c>
      <c r="Q63" s="913">
        <f>SUMIFS(Q286:Q6905, $B$286:$B6905, "Negative fair values for financial derivatives", $C$286:$C$6905, "SGD")</f>
        <v>0</v>
      </c>
      <c r="R63" s="913">
        <f>SUMIFS(R286:R6905, $B$286:$B6905, "Negative fair values for financial derivatives", $C$286:$C$6905, "SGD")</f>
        <v>0</v>
      </c>
      <c r="S63" s="913">
        <f>SUMIFS(S286:S6905, $B$286:$B6905, "Negative fair values for financial derivatives", $C$286:$C$6905, "SGD")</f>
        <v>0</v>
      </c>
      <c r="T63" s="913">
        <f t="shared" si="41"/>
        <v>0</v>
      </c>
      <c r="U63" s="922"/>
      <c r="V63" s="917"/>
    </row>
    <row r="64" spans="1:22" x14ac:dyDescent="0.2">
      <c r="A64" s="1319"/>
      <c r="B64" s="1319"/>
      <c r="C64" s="1319"/>
      <c r="D64" s="1319"/>
      <c r="E64" s="1319"/>
      <c r="F64" s="1319"/>
      <c r="G64" s="1319"/>
      <c r="H64" s="1319"/>
      <c r="I64" s="1319"/>
      <c r="J64" s="1319"/>
      <c r="K64" s="1319"/>
      <c r="L64" s="1319"/>
      <c r="M64" s="1319"/>
      <c r="N64" s="1319"/>
      <c r="O64" s="1319"/>
      <c r="P64" s="1319"/>
      <c r="Q64" s="1319"/>
      <c r="R64" s="1319"/>
      <c r="S64" s="1319"/>
      <c r="T64" s="1319"/>
      <c r="U64" s="1319"/>
      <c r="V64" s="1319"/>
    </row>
    <row r="65" spans="1:22" x14ac:dyDescent="0.2">
      <c r="A65" s="915" t="s">
        <v>227</v>
      </c>
      <c r="B65" s="882"/>
      <c r="C65" s="882"/>
      <c r="D65" s="913">
        <f>SUM(D66:D70)</f>
        <v>0</v>
      </c>
      <c r="E65" s="913">
        <f t="shared" ref="E65:J65" si="42">SUM(E66:E70)</f>
        <v>0</v>
      </c>
      <c r="F65" s="913">
        <f t="shared" si="42"/>
        <v>0</v>
      </c>
      <c r="G65" s="913">
        <f t="shared" si="42"/>
        <v>0</v>
      </c>
      <c r="H65" s="913">
        <f t="shared" si="42"/>
        <v>0</v>
      </c>
      <c r="I65" s="913">
        <f t="shared" si="42"/>
        <v>0</v>
      </c>
      <c r="J65" s="913">
        <f t="shared" si="42"/>
        <v>0</v>
      </c>
      <c r="K65" s="913">
        <f>SUM(K66:K69)</f>
        <v>0</v>
      </c>
      <c r="L65" s="913">
        <f t="shared" ref="L65" si="43">SUM(L66:L70)</f>
        <v>0</v>
      </c>
      <c r="M65" s="913">
        <f>SUM(M66:M69)</f>
        <v>0</v>
      </c>
      <c r="N65" s="913">
        <f>SUM(N66:N69)</f>
        <v>0</v>
      </c>
      <c r="O65" s="913">
        <f t="shared" ref="O65:S65" si="44">SUM(O66:O69)</f>
        <v>0</v>
      </c>
      <c r="P65" s="913">
        <f t="shared" si="44"/>
        <v>0</v>
      </c>
      <c r="Q65" s="913">
        <f t="shared" si="44"/>
        <v>0</v>
      </c>
      <c r="R65" s="913">
        <f t="shared" si="44"/>
        <v>0</v>
      </c>
      <c r="S65" s="913">
        <f t="shared" si="44"/>
        <v>0</v>
      </c>
      <c r="T65" s="913">
        <f>SUM(T66:T69)</f>
        <v>0</v>
      </c>
      <c r="U65" s="922"/>
      <c r="V65" s="917"/>
    </row>
    <row r="66" spans="1:22" ht="15.75" customHeight="1" x14ac:dyDescent="0.2">
      <c r="A66" s="933" t="s">
        <v>1159</v>
      </c>
      <c r="B66" s="927"/>
      <c r="C66" s="927"/>
      <c r="D66" s="937"/>
      <c r="E66" s="937"/>
      <c r="F66" s="937"/>
      <c r="G66" s="937"/>
      <c r="H66" s="937"/>
      <c r="I66" s="937"/>
      <c r="J66" s="937"/>
      <c r="K66" s="913">
        <f t="shared" ref="K66:K69" si="45">SUM(E66:J66)</f>
        <v>0</v>
      </c>
      <c r="L66" s="882"/>
      <c r="M66" s="936"/>
      <c r="N66" s="936"/>
      <c r="O66" s="936"/>
      <c r="P66" s="936"/>
      <c r="Q66" s="936"/>
      <c r="R66" s="936"/>
      <c r="S66" s="936"/>
      <c r="T66" s="913">
        <f t="shared" ref="T66:T69" si="46">SUM(M66:S66)</f>
        <v>0</v>
      </c>
      <c r="U66" s="922"/>
      <c r="V66" s="917"/>
    </row>
    <row r="67" spans="1:22" ht="15.75" customHeight="1" x14ac:dyDescent="0.2">
      <c r="A67" s="933" t="s">
        <v>863</v>
      </c>
      <c r="B67" s="882"/>
      <c r="C67" s="882"/>
      <c r="D67" s="882"/>
      <c r="E67" s="882"/>
      <c r="F67" s="882"/>
      <c r="G67" s="882"/>
      <c r="H67" s="882"/>
      <c r="I67" s="882"/>
      <c r="J67" s="882"/>
      <c r="K67" s="882"/>
      <c r="L67" s="936"/>
      <c r="M67" s="882"/>
      <c r="N67" s="882"/>
      <c r="O67" s="882"/>
      <c r="P67" s="882"/>
      <c r="Q67" s="882"/>
      <c r="R67" s="882"/>
      <c r="S67" s="882"/>
      <c r="T67" s="920"/>
      <c r="U67" s="922"/>
      <c r="V67" s="917"/>
    </row>
    <row r="68" spans="1:22" ht="15.75" customHeight="1" x14ac:dyDescent="0.2">
      <c r="A68" s="933" t="s">
        <v>1160</v>
      </c>
      <c r="B68" s="927"/>
      <c r="C68" s="927"/>
      <c r="D68" s="882"/>
      <c r="E68" s="882"/>
      <c r="F68" s="882"/>
      <c r="G68" s="882"/>
      <c r="H68" s="882"/>
      <c r="I68" s="882"/>
      <c r="J68" s="882"/>
      <c r="K68" s="882"/>
      <c r="L68" s="882"/>
      <c r="M68" s="882"/>
      <c r="N68" s="882"/>
      <c r="O68" s="882"/>
      <c r="P68" s="882"/>
      <c r="Q68" s="882"/>
      <c r="R68" s="882"/>
      <c r="S68" s="936"/>
      <c r="T68" s="913">
        <f t="shared" si="46"/>
        <v>0</v>
      </c>
      <c r="U68" s="922"/>
      <c r="V68" s="917"/>
    </row>
    <row r="69" spans="1:22" x14ac:dyDescent="0.2">
      <c r="A69" s="915" t="s">
        <v>1177</v>
      </c>
      <c r="B69" s="882"/>
      <c r="C69" s="882"/>
      <c r="D69" s="913">
        <f>SUMIFS(D286:D6905, $B$286:$B6905, "Bills Payable", $C$286:$C$6905, "SGD")</f>
        <v>0</v>
      </c>
      <c r="E69" s="913">
        <f>SUMIFS(E286:E6905, $B$286:$B6905, "Bills Payable", $C$286:$C$6905, "SGD")</f>
        <v>0</v>
      </c>
      <c r="F69" s="913">
        <f>SUMIFS(F286:F6905, $B$286:$B6905, "Bills Payable", $C$286:$C$6905, "SGD")</f>
        <v>0</v>
      </c>
      <c r="G69" s="913">
        <f>SUMIFS(G286:G6905, $B$286:$B6905, "Bills Payable", $C$286:$C$6905, "SGD")</f>
        <v>0</v>
      </c>
      <c r="H69" s="913">
        <f>SUMIFS(H286:H6905, $B$286:$B6905, "Bills Payable", $C$286:$C$6905, "SGD")</f>
        <v>0</v>
      </c>
      <c r="I69" s="913">
        <f>SUMIFS(I286:I6905, $B$286:$B6905, "Bills Payable", $C$286:$C$6905, "SGD")</f>
        <v>0</v>
      </c>
      <c r="J69" s="913">
        <f>SUMIFS(J286:J6905, $B$286:$B6905, "Bills Payable", $C$286:$C$6905, "SGD")</f>
        <v>0</v>
      </c>
      <c r="K69" s="913">
        <f t="shared" si="45"/>
        <v>0</v>
      </c>
      <c r="L69" s="913">
        <f>SUMIFS(L286:L6905, $B$286:$B6905, "Bills Payable", $C$286:$C$6905, "SGD")</f>
        <v>0</v>
      </c>
      <c r="M69" s="913">
        <f>SUMIFS(M286:M6905, $B$286:$B6905, "Bills Payable", $C$286:$C$6905, "SGD")</f>
        <v>0</v>
      </c>
      <c r="N69" s="913">
        <f>SUMIFS(N286:N6905, $B$286:$B6905, "Bills Payable", $C$286:$C$6905, "SGD")</f>
        <v>0</v>
      </c>
      <c r="O69" s="913">
        <f>SUMIFS(O286:O6905, $B$286:$B6905, "Bills Payable", $C$286:$C$6905, "SGD")</f>
        <v>0</v>
      </c>
      <c r="P69" s="913">
        <f>SUMIFS(P286:P6905, $B$286:$B6905, "Bills Payable", $C$286:$C$6905, "SGD")</f>
        <v>0</v>
      </c>
      <c r="Q69" s="913">
        <f>SUMIFS(Q286:Q6905, $B$286:$B6905, "Bills Payable", $C$286:$C$6905, "SGD")</f>
        <v>0</v>
      </c>
      <c r="R69" s="913">
        <f>SUMIFS(R286:R6905, $B$286:$B6905, "Bills Payable", $C$286:$C$6905, "SGD")</f>
        <v>0</v>
      </c>
      <c r="S69" s="913">
        <f>SUMIFS(S286:S6905, $B$286:$B6905, "Bills Payable", $C$286:$C$6905, "SGD")</f>
        <v>0</v>
      </c>
      <c r="T69" s="913">
        <f t="shared" si="46"/>
        <v>0</v>
      </c>
      <c r="U69" s="922"/>
      <c r="V69" s="917"/>
    </row>
    <row r="70" spans="1:22" x14ac:dyDescent="0.2">
      <c r="A70" s="1319"/>
      <c r="B70" s="1319"/>
      <c r="C70" s="1319"/>
      <c r="D70" s="1319"/>
      <c r="E70" s="1319"/>
      <c r="F70" s="1319"/>
      <c r="G70" s="1319"/>
      <c r="H70" s="1319"/>
      <c r="I70" s="1319"/>
      <c r="J70" s="1319"/>
      <c r="K70" s="1319"/>
      <c r="L70" s="1319"/>
      <c r="M70" s="1319"/>
      <c r="N70" s="1319"/>
      <c r="O70" s="1319"/>
      <c r="P70" s="1319"/>
      <c r="Q70" s="1319"/>
      <c r="R70" s="1319"/>
      <c r="S70" s="1319"/>
      <c r="T70" s="1319"/>
      <c r="U70" s="1319"/>
      <c r="V70" s="1319"/>
    </row>
    <row r="71" spans="1:22" x14ac:dyDescent="0.2">
      <c r="A71" s="899" t="s">
        <v>1364</v>
      </c>
      <c r="B71" s="882"/>
      <c r="C71" s="882"/>
      <c r="D71" s="913">
        <f>SUM(D72:D76)</f>
        <v>0</v>
      </c>
      <c r="E71" s="913">
        <f t="shared" ref="E71:J71" si="47">SUM(E72:E76)</f>
        <v>0</v>
      </c>
      <c r="F71" s="913">
        <f t="shared" si="47"/>
        <v>0</v>
      </c>
      <c r="G71" s="913">
        <f t="shared" si="47"/>
        <v>0</v>
      </c>
      <c r="H71" s="913">
        <f t="shared" si="47"/>
        <v>0</v>
      </c>
      <c r="I71" s="913">
        <f t="shared" si="47"/>
        <v>0</v>
      </c>
      <c r="J71" s="913">
        <f t="shared" si="47"/>
        <v>0</v>
      </c>
      <c r="K71" s="913">
        <f>SUM(K72:K75)</f>
        <v>0</v>
      </c>
      <c r="L71" s="913">
        <f t="shared" ref="L71" si="48">SUM(L72:L76)</f>
        <v>0</v>
      </c>
      <c r="M71" s="913">
        <f t="shared" ref="M71:S71" si="49">SUM(M72:M75)</f>
        <v>0</v>
      </c>
      <c r="N71" s="913">
        <f>SUM(N72:N75)</f>
        <v>0</v>
      </c>
      <c r="O71" s="913">
        <f t="shared" si="49"/>
        <v>0</v>
      </c>
      <c r="P71" s="913">
        <f t="shared" si="49"/>
        <v>0</v>
      </c>
      <c r="Q71" s="913">
        <f t="shared" si="49"/>
        <v>0</v>
      </c>
      <c r="R71" s="913">
        <f t="shared" si="49"/>
        <v>0</v>
      </c>
      <c r="S71" s="913">
        <f t="shared" si="49"/>
        <v>0</v>
      </c>
      <c r="T71" s="913">
        <f>SUM(T72:T75)</f>
        <v>0</v>
      </c>
      <c r="U71" s="913">
        <f>SUM(U72:U75)</f>
        <v>0</v>
      </c>
      <c r="V71" s="917"/>
    </row>
    <row r="72" spans="1:22" x14ac:dyDescent="0.2">
      <c r="A72" s="799" t="s">
        <v>1159</v>
      </c>
      <c r="B72" s="882"/>
      <c r="C72" s="882"/>
      <c r="D72" s="799"/>
      <c r="E72" s="799"/>
      <c r="F72" s="799"/>
      <c r="G72" s="799"/>
      <c r="H72" s="799"/>
      <c r="I72" s="799"/>
      <c r="J72" s="799"/>
      <c r="K72" s="913">
        <f>SUM(E72:J72)</f>
        <v>0</v>
      </c>
      <c r="L72" s="928"/>
      <c r="M72" s="799"/>
      <c r="N72" s="799"/>
      <c r="O72" s="799"/>
      <c r="P72" s="799"/>
      <c r="Q72" s="799"/>
      <c r="R72" s="799"/>
      <c r="S72" s="799"/>
      <c r="T72" s="913">
        <f t="shared" ref="T72:T75" si="50">SUM(M72:S72)</f>
        <v>0</v>
      </c>
      <c r="U72" s="799"/>
      <c r="V72" s="917"/>
    </row>
    <row r="73" spans="1:22" x14ac:dyDescent="0.2">
      <c r="A73" s="799" t="s">
        <v>863</v>
      </c>
      <c r="B73" s="882"/>
      <c r="C73" s="882"/>
      <c r="D73" s="928"/>
      <c r="E73" s="928"/>
      <c r="F73" s="928"/>
      <c r="G73" s="928"/>
      <c r="H73" s="928"/>
      <c r="I73" s="928"/>
      <c r="J73" s="928"/>
      <c r="K73" s="928"/>
      <c r="L73" s="799"/>
      <c r="M73" s="928"/>
      <c r="N73" s="928"/>
      <c r="O73" s="928"/>
      <c r="P73" s="928"/>
      <c r="Q73" s="928"/>
      <c r="R73" s="928"/>
      <c r="S73" s="928"/>
      <c r="T73" s="920"/>
      <c r="U73" s="799"/>
      <c r="V73" s="917"/>
    </row>
    <row r="74" spans="1:22" x14ac:dyDescent="0.2">
      <c r="A74" s="799" t="s">
        <v>1160</v>
      </c>
      <c r="B74" s="882"/>
      <c r="C74" s="882"/>
      <c r="D74" s="928"/>
      <c r="E74" s="928"/>
      <c r="F74" s="928"/>
      <c r="G74" s="928"/>
      <c r="H74" s="928"/>
      <c r="I74" s="928"/>
      <c r="J74" s="882"/>
      <c r="K74" s="882"/>
      <c r="L74" s="928"/>
      <c r="M74" s="928"/>
      <c r="N74" s="928"/>
      <c r="O74" s="928"/>
      <c r="P74" s="928"/>
      <c r="Q74" s="928"/>
      <c r="R74" s="928"/>
      <c r="S74" s="799"/>
      <c r="T74" s="913">
        <f t="shared" si="50"/>
        <v>0</v>
      </c>
      <c r="U74" s="799"/>
      <c r="V74" s="917"/>
    </row>
    <row r="75" spans="1:22" x14ac:dyDescent="0.2">
      <c r="A75" s="899" t="s">
        <v>1161</v>
      </c>
      <c r="B75" s="882"/>
      <c r="C75" s="882"/>
      <c r="D75" s="815">
        <f>SUMIFS(D286:D6905, $B$286:$B6905, "Negotiable Certificates of Deposits", $C$286:$C$6905, "SGD")</f>
        <v>0</v>
      </c>
      <c r="E75" s="815">
        <f>SUMIFS(E286:E6905, $B$286:$B6905, "Negotiable Certificates of Deposits", $C$286:$C$6905, "SGD")</f>
        <v>0</v>
      </c>
      <c r="F75" s="815">
        <f>SUMIFS(F286:F6905, $B$286:$B6905, "Negotiable Certificates of Deposits", $C$286:$C$6905, "SGD")</f>
        <v>0</v>
      </c>
      <c r="G75" s="815">
        <f>SUMIFS(G286:G6905, $B$286:$B6905, "Negotiable Certificates of Deposits", $C$286:$C$6905, "SGD")</f>
        <v>0</v>
      </c>
      <c r="H75" s="815">
        <f>SUMIFS(H286:H6905, $B$286:$B6905, "Negotiable Certificates of Deposits", $C$286:$C$6905, "SGD")</f>
        <v>0</v>
      </c>
      <c r="I75" s="815">
        <f>SUMIFS(I286:I6905, $B$286:$B6905, "Negotiable Certificates of Deposits", $C$286:$C$6905, "SGD")</f>
        <v>0</v>
      </c>
      <c r="J75" s="815">
        <f>SUMIFS(J286:J6905, $B$286:$B6905, "Negotiable Certificates of Deposits", $C$286:$C$6905, "SGD")</f>
        <v>0</v>
      </c>
      <c r="K75" s="913">
        <f t="shared" ref="K75" si="51">SUM(E75:J75)</f>
        <v>0</v>
      </c>
      <c r="L75" s="815">
        <f>SUMIFS(L286:L6905, $B$286:$B6905, "Negotiable Certificates of Deposits", $C$286:$C$6905, "SGD")</f>
        <v>0</v>
      </c>
      <c r="M75" s="815">
        <f>SUMIFS(M286:M6905, $B$286:$B6905, "Negotiable Certificates of Deposits", $C$286:$C$6905, "SGD")</f>
        <v>0</v>
      </c>
      <c r="N75" s="815">
        <f>SUMIFS(N286:N6905, $B$286:$B6905, "Negotiable Certificates of Deposits", $C$286:$C$6905, "SGD")</f>
        <v>0</v>
      </c>
      <c r="O75" s="815">
        <f>SUMIFS(O286:O6905, $B$286:$B6905, "Negotiable Certificates of Deposits", $C$286:$C$6905, "SGD")</f>
        <v>0</v>
      </c>
      <c r="P75" s="815">
        <f>SUMIFS(P286:P6905, $B$286:$B6905, "Negotiable Certificates of Deposits", $C$286:$C$6905, "SGD")</f>
        <v>0</v>
      </c>
      <c r="Q75" s="815">
        <f>SUMIFS(Q286:Q6905, $B$286:$B6905, "Negotiable Certificates of Deposits", $C$286:$C$6905, "SGD")</f>
        <v>0</v>
      </c>
      <c r="R75" s="815">
        <f>SUMIFS(R286:R6905, $B$286:$B6905, "Negotiable Certificates of Deposits", $C$286:$C$6905, "SGD")</f>
        <v>0</v>
      </c>
      <c r="S75" s="815">
        <f>SUMIFS(S286:S6905, $B$286:$B6905, "Negotiable Certificates of Deposits", $C$286:$C$6905, "SGD")</f>
        <v>0</v>
      </c>
      <c r="T75" s="913">
        <f t="shared" si="50"/>
        <v>0</v>
      </c>
      <c r="U75" s="815">
        <f>SUMIFS(U286:U6905, $B$286:$B6905, "Negotiable Certificates of Deposits", $C$286:$C$6905, "SGD")</f>
        <v>0</v>
      </c>
      <c r="V75" s="917"/>
    </row>
    <row r="76" spans="1:22" x14ac:dyDescent="0.2">
      <c r="A76" s="1319"/>
      <c r="B76" s="1319"/>
      <c r="C76" s="1319"/>
      <c r="D76" s="1319"/>
      <c r="E76" s="1319"/>
      <c r="F76" s="1319"/>
      <c r="G76" s="1319"/>
      <c r="H76" s="1319"/>
      <c r="I76" s="1319"/>
      <c r="J76" s="1319"/>
      <c r="K76" s="1319"/>
      <c r="L76" s="1319"/>
      <c r="M76" s="1319"/>
      <c r="N76" s="1319"/>
      <c r="O76" s="1319"/>
      <c r="P76" s="1319"/>
      <c r="Q76" s="1319"/>
      <c r="R76" s="1319"/>
      <c r="S76" s="1319"/>
      <c r="T76" s="1319"/>
      <c r="U76" s="1319"/>
      <c r="V76" s="1319"/>
    </row>
    <row r="77" spans="1:22" x14ac:dyDescent="0.2">
      <c r="A77" s="899" t="s">
        <v>215</v>
      </c>
      <c r="B77" s="939"/>
      <c r="C77" s="882"/>
      <c r="D77" s="913">
        <f>SUM(D78:D82)</f>
        <v>0</v>
      </c>
      <c r="E77" s="913">
        <f t="shared" ref="E77:J77" si="52">SUM(E78:E82)</f>
        <v>0</v>
      </c>
      <c r="F77" s="913">
        <f t="shared" si="52"/>
        <v>0</v>
      </c>
      <c r="G77" s="913">
        <f t="shared" si="52"/>
        <v>0</v>
      </c>
      <c r="H77" s="913">
        <f t="shared" si="52"/>
        <v>0</v>
      </c>
      <c r="I77" s="913">
        <f t="shared" si="52"/>
        <v>0</v>
      </c>
      <c r="J77" s="913">
        <f t="shared" si="52"/>
        <v>0</v>
      </c>
      <c r="K77" s="913">
        <f>SUM(K78:K81)</f>
        <v>0</v>
      </c>
      <c r="L77" s="913">
        <f t="shared" ref="L77" si="53">SUM(L78:L82)</f>
        <v>0</v>
      </c>
      <c r="M77" s="913">
        <f t="shared" ref="M77:S77" si="54">SUM(M78:M81)</f>
        <v>0</v>
      </c>
      <c r="N77" s="913">
        <f>SUM(N78:N81)</f>
        <v>0</v>
      </c>
      <c r="O77" s="913">
        <f t="shared" si="54"/>
        <v>0</v>
      </c>
      <c r="P77" s="913">
        <f t="shared" si="54"/>
        <v>0</v>
      </c>
      <c r="Q77" s="913">
        <f t="shared" si="54"/>
        <v>0</v>
      </c>
      <c r="R77" s="913">
        <f t="shared" si="54"/>
        <v>0</v>
      </c>
      <c r="S77" s="913">
        <f t="shared" si="54"/>
        <v>0</v>
      </c>
      <c r="T77" s="913">
        <f>SUM(T78:T81)</f>
        <v>0</v>
      </c>
      <c r="U77" s="922"/>
      <c r="V77" s="925">
        <f>SUM(V78:V81)</f>
        <v>0</v>
      </c>
    </row>
    <row r="78" spans="1:22" x14ac:dyDescent="0.2">
      <c r="A78" s="799" t="s">
        <v>1159</v>
      </c>
      <c r="B78" s="837"/>
      <c r="C78" s="882"/>
      <c r="D78" s="799"/>
      <c r="E78" s="799"/>
      <c r="F78" s="799"/>
      <c r="G78" s="799"/>
      <c r="H78" s="799"/>
      <c r="I78" s="799"/>
      <c r="J78" s="799"/>
      <c r="K78" s="913">
        <f t="shared" ref="K78:K81" si="55">SUM(E78:J78)</f>
        <v>0</v>
      </c>
      <c r="L78" s="882"/>
      <c r="M78" s="799"/>
      <c r="N78" s="799"/>
      <c r="O78" s="799"/>
      <c r="P78" s="799"/>
      <c r="Q78" s="799"/>
      <c r="R78" s="799"/>
      <c r="S78" s="799"/>
      <c r="T78" s="913">
        <f t="shared" ref="T78:T81" si="56">SUM(M78:S78)</f>
        <v>0</v>
      </c>
      <c r="U78" s="922"/>
      <c r="V78" s="940"/>
    </row>
    <row r="79" spans="1:22" x14ac:dyDescent="0.2">
      <c r="A79" s="799" t="s">
        <v>863</v>
      </c>
      <c r="B79" s="837"/>
      <c r="C79" s="882"/>
      <c r="D79" s="882"/>
      <c r="E79" s="882"/>
      <c r="F79" s="882"/>
      <c r="G79" s="882"/>
      <c r="H79" s="882"/>
      <c r="I79" s="882"/>
      <c r="J79" s="882"/>
      <c r="K79" s="882"/>
      <c r="L79" s="799"/>
      <c r="M79" s="882"/>
      <c r="N79" s="882"/>
      <c r="O79" s="882"/>
      <c r="P79" s="882"/>
      <c r="Q79" s="882"/>
      <c r="R79" s="882"/>
      <c r="S79" s="882"/>
      <c r="T79" s="920"/>
      <c r="U79" s="922"/>
      <c r="V79" s="940"/>
    </row>
    <row r="80" spans="1:22" x14ac:dyDescent="0.2">
      <c r="A80" s="799" t="s">
        <v>1160</v>
      </c>
      <c r="B80" s="837"/>
      <c r="C80" s="882"/>
      <c r="D80" s="882"/>
      <c r="E80" s="882"/>
      <c r="F80" s="882"/>
      <c r="G80" s="882"/>
      <c r="H80" s="882"/>
      <c r="I80" s="882"/>
      <c r="J80" s="882"/>
      <c r="K80" s="882"/>
      <c r="L80" s="882"/>
      <c r="M80" s="882"/>
      <c r="N80" s="882"/>
      <c r="O80" s="882"/>
      <c r="P80" s="882"/>
      <c r="Q80" s="882"/>
      <c r="R80" s="882"/>
      <c r="S80" s="799"/>
      <c r="T80" s="913">
        <f t="shared" si="56"/>
        <v>0</v>
      </c>
      <c r="U80" s="922"/>
      <c r="V80" s="940"/>
    </row>
    <row r="81" spans="1:22" x14ac:dyDescent="0.2">
      <c r="A81" s="899" t="s">
        <v>1161</v>
      </c>
      <c r="B81" s="939"/>
      <c r="C81" s="882"/>
      <c r="D81" s="815">
        <f>SUMIFS(D286:D6905, $B$286:$B6905, "Debt Securities", $C$286:$C$6905, "SGD")</f>
        <v>0</v>
      </c>
      <c r="E81" s="815">
        <f>SUMIFS(E286:E6905, $B$286:$B6905, "Debt Securities", $C$286:$C$6905, "SGD")</f>
        <v>0</v>
      </c>
      <c r="F81" s="815">
        <f>SUMIFS(F286:F6905, $B$286:$B6905, "Debt Securities", $C$286:$C$6905, "SGD")</f>
        <v>0</v>
      </c>
      <c r="G81" s="815">
        <f>SUMIFS(G286:G6905, $B$286:$B6905, "Debt Securities", $C$286:$C$6905, "SGD")</f>
        <v>0</v>
      </c>
      <c r="H81" s="815">
        <f>SUMIFS(H286:H6905, $B$286:$B6905, "Debt Securities", $C$286:$C$6905, "SGD")</f>
        <v>0</v>
      </c>
      <c r="I81" s="815">
        <f>SUMIFS(I286:I6905, $B$286:$B6905, "Debt Securities", $C$286:$C$6905, "SGD")</f>
        <v>0</v>
      </c>
      <c r="J81" s="815">
        <f>SUMIFS(J286:J6905, $B$286:$B6905, "Debt Securities", $C$286:$C$6905, "SGD")</f>
        <v>0</v>
      </c>
      <c r="K81" s="913">
        <f t="shared" si="55"/>
        <v>0</v>
      </c>
      <c r="L81" s="815">
        <f>SUMIFS(L286:L6905, $B$286:$B6905, "Debt Securities", $C$286:$C$6905, "SGD")</f>
        <v>0</v>
      </c>
      <c r="M81" s="815">
        <f>SUMIFS(M286:M6905, $B$286:$B6905, "Debt Securities", $C$286:$C$6905, "SGD")</f>
        <v>0</v>
      </c>
      <c r="N81" s="815">
        <f>SUMIFS(N286:N6905, $B$286:$B6905, "Debt Securities", $C$286:$C$6905, "SGD")</f>
        <v>0</v>
      </c>
      <c r="O81" s="815">
        <f>SUMIFS(O286:O6905, $B$286:$B6905, "Debt Securities", $C$286:$C$6905, "SGD")</f>
        <v>0</v>
      </c>
      <c r="P81" s="815">
        <f>SUMIFS(P286:P6905, $B$286:$B6905, "Debt Securities", $C$286:$C$6905, "SGD")</f>
        <v>0</v>
      </c>
      <c r="Q81" s="815">
        <f>SUMIFS(Q286:Q6905, $B$286:$B6905, "Debt Securities", $C$286:$C$6905, "SGD")</f>
        <v>0</v>
      </c>
      <c r="R81" s="815">
        <f>SUMIFS(R286:R6905, $B$286:$B6905, "Debt Securities", $C$286:$C$6905, "SGD")</f>
        <v>0</v>
      </c>
      <c r="S81" s="815">
        <f>SUMIFS(S286:S6905, $B$286:$B6905, "Debt Securities", $C$286:$C$6905, "SGD")</f>
        <v>0</v>
      </c>
      <c r="T81" s="913">
        <f t="shared" si="56"/>
        <v>0</v>
      </c>
      <c r="U81" s="922"/>
      <c r="V81" s="925">
        <f>SUMIFS(V286:V6905, $B$286:$B6905, "Debt Securities", $C$286:$C$6905, "SGD")</f>
        <v>0</v>
      </c>
    </row>
    <row r="82" spans="1:22" x14ac:dyDescent="0.2">
      <c r="A82" s="1322"/>
      <c r="B82" s="1322"/>
      <c r="C82" s="1322"/>
      <c r="D82" s="1322"/>
      <c r="E82" s="1322"/>
      <c r="F82" s="1322"/>
      <c r="G82" s="1322"/>
      <c r="H82" s="1322"/>
      <c r="I82" s="1322"/>
      <c r="J82" s="1322"/>
      <c r="K82" s="1322"/>
      <c r="L82" s="1322"/>
      <c r="M82" s="1322"/>
      <c r="N82" s="1322"/>
      <c r="O82" s="1322"/>
      <c r="P82" s="1322"/>
      <c r="Q82" s="1322"/>
      <c r="R82" s="1322"/>
      <c r="S82" s="1322"/>
      <c r="T82" s="1322"/>
      <c r="U82" s="1322"/>
      <c r="V82" s="1322"/>
    </row>
    <row r="83" spans="1:22" x14ac:dyDescent="0.2">
      <c r="A83" s="1322"/>
      <c r="B83" s="1322"/>
      <c r="C83" s="1322"/>
      <c r="D83" s="1322"/>
      <c r="E83" s="1322"/>
      <c r="F83" s="1322"/>
      <c r="G83" s="1322"/>
      <c r="H83" s="1322"/>
      <c r="I83" s="1322"/>
      <c r="J83" s="1322"/>
      <c r="K83" s="1322"/>
      <c r="L83" s="1322"/>
      <c r="M83" s="1322"/>
      <c r="N83" s="1322"/>
      <c r="O83" s="1322"/>
      <c r="P83" s="1322"/>
      <c r="Q83" s="1322"/>
      <c r="R83" s="1322"/>
      <c r="S83" s="1322"/>
      <c r="T83" s="1322"/>
      <c r="U83" s="1322"/>
      <c r="V83" s="1322"/>
    </row>
    <row r="84" spans="1:22" ht="36" x14ac:dyDescent="0.2">
      <c r="A84" s="926" t="s">
        <v>1366</v>
      </c>
      <c r="B84" s="927"/>
      <c r="C84" s="927"/>
      <c r="D84" s="928"/>
      <c r="E84" s="927"/>
      <c r="F84" s="929"/>
      <c r="G84" s="929"/>
      <c r="H84" s="929"/>
      <c r="I84" s="927"/>
      <c r="J84" s="929"/>
      <c r="K84" s="930"/>
      <c r="L84" s="931"/>
      <c r="M84" s="931"/>
      <c r="N84" s="931"/>
      <c r="O84" s="927"/>
      <c r="P84" s="932"/>
      <c r="Q84" s="932"/>
      <c r="R84" s="932"/>
      <c r="S84" s="916"/>
      <c r="T84" s="916"/>
      <c r="U84" s="922"/>
      <c r="V84" s="917"/>
    </row>
    <row r="85" spans="1:22" x14ac:dyDescent="0.2">
      <c r="A85" s="915" t="s">
        <v>187</v>
      </c>
      <c r="B85" s="882"/>
      <c r="C85" s="882"/>
      <c r="D85" s="913">
        <f>SUM(D86,D88:D90)</f>
        <v>0</v>
      </c>
      <c r="E85" s="913">
        <f t="shared" ref="E85:I85" si="57">SUM(E86,E88:E90)</f>
        <v>0</v>
      </c>
      <c r="F85" s="913">
        <f t="shared" si="57"/>
        <v>0</v>
      </c>
      <c r="G85" s="913">
        <f t="shared" si="57"/>
        <v>0</v>
      </c>
      <c r="H85" s="913">
        <f t="shared" si="57"/>
        <v>0</v>
      </c>
      <c r="I85" s="913">
        <f t="shared" si="57"/>
        <v>0</v>
      </c>
      <c r="J85" s="913">
        <f>SUM(J86,J88:J90)</f>
        <v>0</v>
      </c>
      <c r="K85" s="913">
        <f>SUM(K86,K88:K90)</f>
        <v>0</v>
      </c>
      <c r="L85" s="913">
        <f>SUM(L86:L88:L90)</f>
        <v>0</v>
      </c>
      <c r="M85" s="913">
        <f>SUM(M86:M88:M90)</f>
        <v>0</v>
      </c>
      <c r="N85" s="913">
        <f>SUM(N86:N88:N90)</f>
        <v>0</v>
      </c>
      <c r="O85" s="913">
        <f>SUM(O86:O88:O90)</f>
        <v>0</v>
      </c>
      <c r="P85" s="913">
        <f>SUM(P86:P88:P90)</f>
        <v>0</v>
      </c>
      <c r="Q85" s="913">
        <f>SUM(Q86:Q88:Q90)</f>
        <v>0</v>
      </c>
      <c r="R85" s="913">
        <f>SUM(R86:R88:R90)</f>
        <v>0</v>
      </c>
      <c r="S85" s="913">
        <f>SUM(S86:S88:S90)</f>
        <v>0</v>
      </c>
      <c r="T85" s="913">
        <f>SUM(T86,T88:T90)</f>
        <v>0</v>
      </c>
      <c r="U85" s="922"/>
      <c r="V85" s="917"/>
    </row>
    <row r="86" spans="1:22" ht="15.75" customHeight="1" x14ac:dyDescent="0.2">
      <c r="A86" s="933" t="s">
        <v>1159</v>
      </c>
      <c r="B86" s="927"/>
      <c r="C86" s="927"/>
      <c r="D86" s="937"/>
      <c r="E86" s="937"/>
      <c r="F86" s="937"/>
      <c r="G86" s="937"/>
      <c r="H86" s="937"/>
      <c r="I86" s="937"/>
      <c r="J86" s="937"/>
      <c r="K86" s="913">
        <f t="shared" ref="K86:K90" si="58">SUM(E86:J86)</f>
        <v>0</v>
      </c>
      <c r="L86" s="927"/>
      <c r="M86" s="937"/>
      <c r="N86" s="937"/>
      <c r="O86" s="937"/>
      <c r="P86" s="937"/>
      <c r="Q86" s="937"/>
      <c r="R86" s="937"/>
      <c r="S86" s="937"/>
      <c r="T86" s="913">
        <f t="shared" ref="T86:T90" si="59">SUM(M86:S86)</f>
        <v>0</v>
      </c>
      <c r="U86" s="922"/>
      <c r="V86" s="917"/>
    </row>
    <row r="87" spans="1:22" ht="15.75" customHeight="1" x14ac:dyDescent="0.2">
      <c r="A87" s="881" t="s">
        <v>1363</v>
      </c>
      <c r="B87" s="927"/>
      <c r="C87" s="927"/>
      <c r="D87" s="882"/>
      <c r="E87" s="882"/>
      <c r="F87" s="882"/>
      <c r="G87" s="882"/>
      <c r="H87" s="882"/>
      <c r="I87" s="882"/>
      <c r="J87" s="882"/>
      <c r="K87" s="882"/>
      <c r="L87" s="927"/>
      <c r="M87" s="927"/>
      <c r="N87" s="927"/>
      <c r="O87" s="927"/>
      <c r="P87" s="927"/>
      <c r="Q87" s="927"/>
      <c r="R87" s="927"/>
      <c r="S87" s="927"/>
      <c r="T87" s="918"/>
      <c r="U87" s="922"/>
      <c r="V87" s="917"/>
    </row>
    <row r="88" spans="1:22" ht="15.75" customHeight="1" x14ac:dyDescent="0.2">
      <c r="A88" s="933" t="s">
        <v>863</v>
      </c>
      <c r="B88" s="927"/>
      <c r="C88" s="927"/>
      <c r="D88" s="882"/>
      <c r="E88" s="882"/>
      <c r="F88" s="882"/>
      <c r="G88" s="882"/>
      <c r="H88" s="882"/>
      <c r="I88" s="882"/>
      <c r="J88" s="927"/>
      <c r="K88" s="927"/>
      <c r="L88" s="936"/>
      <c r="M88" s="927"/>
      <c r="N88" s="927"/>
      <c r="O88" s="927"/>
      <c r="P88" s="927"/>
      <c r="Q88" s="927"/>
      <c r="R88" s="927"/>
      <c r="S88" s="927"/>
      <c r="T88" s="920"/>
      <c r="U88" s="922"/>
      <c r="V88" s="917"/>
    </row>
    <row r="89" spans="1:22" ht="15.75" customHeight="1" x14ac:dyDescent="0.2">
      <c r="A89" s="933" t="s">
        <v>1160</v>
      </c>
      <c r="B89" s="882"/>
      <c r="C89" s="882"/>
      <c r="D89" s="882"/>
      <c r="E89" s="882"/>
      <c r="F89" s="882"/>
      <c r="G89" s="882"/>
      <c r="H89" s="882"/>
      <c r="I89" s="882"/>
      <c r="J89" s="882"/>
      <c r="K89" s="882"/>
      <c r="L89" s="882"/>
      <c r="M89" s="882"/>
      <c r="N89" s="882"/>
      <c r="O89" s="882"/>
      <c r="P89" s="882"/>
      <c r="Q89" s="882"/>
      <c r="R89" s="882"/>
      <c r="S89" s="936"/>
      <c r="T89" s="913">
        <f t="shared" si="59"/>
        <v>0</v>
      </c>
      <c r="U89" s="922"/>
      <c r="V89" s="917"/>
    </row>
    <row r="90" spans="1:22" x14ac:dyDescent="0.2">
      <c r="A90" s="915" t="s">
        <v>1177</v>
      </c>
      <c r="B90" s="882"/>
      <c r="C90" s="882"/>
      <c r="D90" s="913">
        <f>SUMIFS(D286:D6905, $B$286:$B6905, "Deposits and Balances", $C$286:$C$6905, "USD")</f>
        <v>0</v>
      </c>
      <c r="E90" s="913">
        <f>SUMIFS(E286:E6905, $B$286:$B6905, "Deposits and Balances", $C$286:$C$6905, "USD")</f>
        <v>0</v>
      </c>
      <c r="F90" s="913">
        <f>SUMIFS(F286:F6905, $B$286:$B6905, "Deposits and Balances", $C$286:$C$6905, "USD")</f>
        <v>0</v>
      </c>
      <c r="G90" s="913">
        <f>SUMIFS(G286:G6905, $B$286:$B6905, "Deposits and Balances", $C$286:$C$6905, "USD")</f>
        <v>0</v>
      </c>
      <c r="H90" s="913">
        <f>SUMIFS(H286:H6905, $B$286:$B6905, "Deposits and Balances", $C$286:$C$6905, "USD")</f>
        <v>0</v>
      </c>
      <c r="I90" s="913">
        <f>SUMIFS(I286:I6905, $B$286:$B6905, "Deposits and Balances", $C$286:$C$6905, "USD")</f>
        <v>0</v>
      </c>
      <c r="J90" s="913">
        <f>SUMIFS(J286:J6905, $B$286:$B6905, "Deposits and Balances", $C$286:$C$6905, "USD")</f>
        <v>0</v>
      </c>
      <c r="K90" s="913">
        <f t="shared" si="58"/>
        <v>0</v>
      </c>
      <c r="L90" s="913">
        <f>SUMIFS(L286:L6905, $B$286:$B6905, "Deposits and Balances", $C$286:$C$6905, "USD")</f>
        <v>0</v>
      </c>
      <c r="M90" s="913">
        <f>SUMIFS(M286:M6905, $B$286:$B6905, "Deposits and Balances", $C$286:$C$6905, "USD")</f>
        <v>0</v>
      </c>
      <c r="N90" s="913">
        <f>SUMIFS(N286:N6905, $B$286:$B6905, "Deposits and Balances", $C$286:$C$6905, "USD")</f>
        <v>0</v>
      </c>
      <c r="O90" s="913">
        <f>SUMIFS(O286:O6905, $B$286:$B6905, "Deposits and Balances", $C$286:$C$6905, "USD")</f>
        <v>0</v>
      </c>
      <c r="P90" s="913">
        <f>SUMIFS(P286:P6905, $B$286:$B6905, "Deposits and Balances", $C$286:$C$6905, "USD")</f>
        <v>0</v>
      </c>
      <c r="Q90" s="913">
        <f>SUMIFS(Q286:Q6905, $B$286:$B6905, "Deposits and Balances", $C$286:$C$6905, "USD")</f>
        <v>0</v>
      </c>
      <c r="R90" s="913">
        <f>SUMIFS(R286:R6905, $B$286:$B6905, "Deposits and Balances", $C$286:$C$6905, "USD")</f>
        <v>0</v>
      </c>
      <c r="S90" s="913">
        <f>SUMIFS(S286:S6905, $B$286:$B6905, "Deposits and Balances", $C$286:$C$6905, "USD")</f>
        <v>0</v>
      </c>
      <c r="T90" s="913">
        <f t="shared" si="59"/>
        <v>0</v>
      </c>
      <c r="U90" s="922"/>
      <c r="V90" s="917"/>
    </row>
    <row r="91" spans="1:22" x14ac:dyDescent="0.2">
      <c r="A91" s="1319"/>
      <c r="B91" s="1319"/>
      <c r="C91" s="1319"/>
      <c r="D91" s="1319"/>
      <c r="E91" s="1319"/>
      <c r="F91" s="1319"/>
      <c r="G91" s="1319"/>
      <c r="H91" s="1319"/>
      <c r="I91" s="1319"/>
      <c r="J91" s="1319"/>
      <c r="K91" s="1319"/>
      <c r="L91" s="1319"/>
      <c r="M91" s="1319"/>
      <c r="N91" s="1319"/>
      <c r="O91" s="1319"/>
      <c r="P91" s="1319"/>
      <c r="Q91" s="1319"/>
      <c r="R91" s="1319"/>
      <c r="S91" s="1319"/>
      <c r="T91" s="1319"/>
      <c r="U91" s="1319"/>
      <c r="V91" s="1319"/>
    </row>
    <row r="92" spans="1:22" x14ac:dyDescent="0.2">
      <c r="A92" s="915" t="s">
        <v>203</v>
      </c>
      <c r="B92" s="882"/>
      <c r="C92" s="882"/>
      <c r="D92" s="913">
        <f>SUM(D93:D96)</f>
        <v>0</v>
      </c>
      <c r="E92" s="913">
        <f t="shared" ref="E92:J92" si="60">SUM(E93:E96)</f>
        <v>0</v>
      </c>
      <c r="F92" s="913">
        <f t="shared" si="60"/>
        <v>0</v>
      </c>
      <c r="G92" s="913">
        <f t="shared" si="60"/>
        <v>0</v>
      </c>
      <c r="H92" s="913">
        <f t="shared" si="60"/>
        <v>0</v>
      </c>
      <c r="I92" s="913">
        <f t="shared" si="60"/>
        <v>0</v>
      </c>
      <c r="J92" s="913">
        <f t="shared" si="60"/>
        <v>0</v>
      </c>
      <c r="K92" s="913">
        <f>SUM(K93:K96)</f>
        <v>0</v>
      </c>
      <c r="L92" s="913">
        <f>SUM(L93:L96)</f>
        <v>0</v>
      </c>
      <c r="M92" s="913">
        <f t="shared" ref="M92:S92" si="61">SUM(M93:M96)</f>
        <v>0</v>
      </c>
      <c r="N92" s="913">
        <f t="shared" si="61"/>
        <v>0</v>
      </c>
      <c r="O92" s="913">
        <f t="shared" si="61"/>
        <v>0</v>
      </c>
      <c r="P92" s="913">
        <f t="shared" si="61"/>
        <v>0</v>
      </c>
      <c r="Q92" s="913">
        <f t="shared" si="61"/>
        <v>0</v>
      </c>
      <c r="R92" s="913">
        <f t="shared" si="61"/>
        <v>0</v>
      </c>
      <c r="S92" s="913">
        <f t="shared" si="61"/>
        <v>0</v>
      </c>
      <c r="T92" s="913">
        <f>SUM(T93:T96)</f>
        <v>0</v>
      </c>
      <c r="U92" s="922"/>
      <c r="V92" s="917"/>
    </row>
    <row r="93" spans="1:22" ht="15.75" customHeight="1" x14ac:dyDescent="0.2">
      <c r="A93" s="933" t="s">
        <v>1159</v>
      </c>
      <c r="B93" s="927"/>
      <c r="C93" s="927"/>
      <c r="D93" s="937"/>
      <c r="E93" s="937"/>
      <c r="F93" s="937"/>
      <c r="G93" s="937"/>
      <c r="H93" s="937"/>
      <c r="I93" s="937"/>
      <c r="J93" s="937"/>
      <c r="K93" s="913">
        <f t="shared" ref="K93:K96" si="62">SUM(E93:J93)</f>
        <v>0</v>
      </c>
      <c r="L93" s="882"/>
      <c r="M93" s="933"/>
      <c r="N93" s="933"/>
      <c r="O93" s="933"/>
      <c r="P93" s="933"/>
      <c r="Q93" s="933"/>
      <c r="R93" s="933"/>
      <c r="S93" s="933"/>
      <c r="T93" s="913">
        <f t="shared" ref="T93:T96" si="63">SUM(M93:S93)</f>
        <v>0</v>
      </c>
      <c r="U93" s="922"/>
      <c r="V93" s="917"/>
    </row>
    <row r="94" spans="1:22" ht="15.75" customHeight="1" x14ac:dyDescent="0.2">
      <c r="A94" s="933" t="s">
        <v>863</v>
      </c>
      <c r="B94" s="927"/>
      <c r="C94" s="927"/>
      <c r="D94" s="882"/>
      <c r="E94" s="882"/>
      <c r="F94" s="882"/>
      <c r="G94" s="882"/>
      <c r="H94" s="882"/>
      <c r="I94" s="882"/>
      <c r="J94" s="882"/>
      <c r="K94" s="882"/>
      <c r="L94" s="936"/>
      <c r="M94" s="882"/>
      <c r="N94" s="882"/>
      <c r="O94" s="882"/>
      <c r="P94" s="882"/>
      <c r="Q94" s="882"/>
      <c r="R94" s="882"/>
      <c r="S94" s="882"/>
      <c r="T94" s="920"/>
      <c r="U94" s="922"/>
      <c r="V94" s="917"/>
    </row>
    <row r="95" spans="1:22" ht="15.75" customHeight="1" x14ac:dyDescent="0.2">
      <c r="A95" s="933" t="s">
        <v>1160</v>
      </c>
      <c r="B95" s="927"/>
      <c r="C95" s="927"/>
      <c r="D95" s="882"/>
      <c r="E95" s="882"/>
      <c r="F95" s="882"/>
      <c r="G95" s="882"/>
      <c r="H95" s="882"/>
      <c r="I95" s="882"/>
      <c r="J95" s="882"/>
      <c r="K95" s="882"/>
      <c r="L95" s="882"/>
      <c r="M95" s="882"/>
      <c r="N95" s="882"/>
      <c r="O95" s="882"/>
      <c r="P95" s="882"/>
      <c r="Q95" s="882"/>
      <c r="R95" s="882"/>
      <c r="S95" s="936"/>
      <c r="T95" s="913">
        <f t="shared" si="63"/>
        <v>0</v>
      </c>
      <c r="U95" s="922"/>
      <c r="V95" s="917"/>
    </row>
    <row r="96" spans="1:22" x14ac:dyDescent="0.2">
      <c r="A96" s="915" t="s">
        <v>1367</v>
      </c>
      <c r="B96" s="882"/>
      <c r="C96" s="882"/>
      <c r="D96" s="913">
        <f>SUMIFS(D286:D6905, $B$286:$B6905, "Amounts payable under repurchase agreements", $C$286:$C$6905, "USD")</f>
        <v>0</v>
      </c>
      <c r="E96" s="913">
        <f>SUMIFS(E286:E6905, $B$286:$B6905, "Amounts payable under repurchase agreements", $C$286:$C$6905, "USD")</f>
        <v>0</v>
      </c>
      <c r="F96" s="913">
        <f>SUMIFS(F286:F6905, $B$286:$B6905, "Amounts payable under repurchase agreements", $C$286:$C$6905, "USD")</f>
        <v>0</v>
      </c>
      <c r="G96" s="913">
        <f>SUMIFS(G286:G6905, $B$286:$B6905, "Amounts payable under repurchase agreements", $C$286:$C$6905, "USD")</f>
        <v>0</v>
      </c>
      <c r="H96" s="913">
        <f>SUMIFS(H286:H6905, $B$286:$B6905, "Amounts payable under repurchase agreements", $C$286:$C$6905, "USD")</f>
        <v>0</v>
      </c>
      <c r="I96" s="913">
        <f>SUMIFS(I286:I6905, $B$286:$B6905, "Amounts payable under repurchase agreements", $C$286:$C$6905, "USD")</f>
        <v>0</v>
      </c>
      <c r="J96" s="913">
        <f>SUMIFS(J286:J6905, $B$286:$B6905, "Amounts payable under repurchase agreements", $C$286:$C$6905, "USD")</f>
        <v>0</v>
      </c>
      <c r="K96" s="913">
        <f t="shared" si="62"/>
        <v>0</v>
      </c>
      <c r="L96" s="913">
        <f>SUMIFS(L286:L6905, $B$286:$B6905, "Amounts payable under repurchase agreements", $C$286:$C$6905, "USD")</f>
        <v>0</v>
      </c>
      <c r="M96" s="913">
        <f>SUMIFS(M286:M6905, $B$286:$B6905, "Amounts payable under repurchase agreements", $C$286:$C$6905, "USD")</f>
        <v>0</v>
      </c>
      <c r="N96" s="913">
        <f>SUMIFS(N286:N6905, $B$286:$B6905, "Amounts payable under repurchase agreements", $C$286:$C$6905, "USD")</f>
        <v>0</v>
      </c>
      <c r="O96" s="913">
        <f>SUMIFS(O286:O6905, $B$286:$B6905, "Amounts payable under repurchase agreements", $C$286:$C$6905, "USD")</f>
        <v>0</v>
      </c>
      <c r="P96" s="913">
        <f>SUMIFS(P286:P6905, $B$286:$B6905, "Amounts payable under repurchase agreements", $C$286:$C$6905, "USD")</f>
        <v>0</v>
      </c>
      <c r="Q96" s="913">
        <f>SUMIFS(Q286:Q6905, $B$286:$B6905, "Amounts payable under repurchase agreements", $C$286:$C$6905, "USD")</f>
        <v>0</v>
      </c>
      <c r="R96" s="913">
        <f>SUMIFS(R286:R6905, $B$286:$B6905, "Amounts payable under repurchase agreements", $C$286:$C$6905, "USD")</f>
        <v>0</v>
      </c>
      <c r="S96" s="913">
        <f>SUMIFS(S286:S6905, $B$286:$B6905, "Amounts payable under repurchase agreements", $C$286:$C$6905, "USD")</f>
        <v>0</v>
      </c>
      <c r="T96" s="913">
        <f t="shared" si="63"/>
        <v>0</v>
      </c>
      <c r="U96" s="922"/>
      <c r="V96" s="917"/>
    </row>
    <row r="97" spans="1:22" x14ac:dyDescent="0.2">
      <c r="A97" s="1319"/>
      <c r="B97" s="1319"/>
      <c r="C97" s="1319"/>
      <c r="D97" s="1319"/>
      <c r="E97" s="1319"/>
      <c r="F97" s="1319"/>
      <c r="G97" s="1319"/>
      <c r="H97" s="1319"/>
      <c r="I97" s="1319"/>
      <c r="J97" s="1319"/>
      <c r="K97" s="1319"/>
      <c r="L97" s="1319"/>
      <c r="M97" s="1319"/>
      <c r="N97" s="1319"/>
      <c r="O97" s="1319"/>
      <c r="P97" s="1319"/>
      <c r="Q97" s="1319"/>
      <c r="R97" s="1319"/>
      <c r="S97" s="1319"/>
      <c r="T97" s="1319"/>
      <c r="U97" s="1319"/>
      <c r="V97" s="1319"/>
    </row>
    <row r="98" spans="1:22" x14ac:dyDescent="0.2">
      <c r="A98" s="915" t="s">
        <v>216</v>
      </c>
      <c r="B98" s="882"/>
      <c r="C98" s="882"/>
      <c r="D98" s="913">
        <f t="shared" ref="D98:J98" si="64">SUM(D99:D102)</f>
        <v>0</v>
      </c>
      <c r="E98" s="913">
        <f t="shared" si="64"/>
        <v>0</v>
      </c>
      <c r="F98" s="913">
        <f t="shared" si="64"/>
        <v>0</v>
      </c>
      <c r="G98" s="913">
        <f t="shared" si="64"/>
        <v>0</v>
      </c>
      <c r="H98" s="913">
        <f t="shared" si="64"/>
        <v>0</v>
      </c>
      <c r="I98" s="913">
        <f t="shared" si="64"/>
        <v>0</v>
      </c>
      <c r="J98" s="913">
        <f t="shared" si="64"/>
        <v>0</v>
      </c>
      <c r="K98" s="913">
        <f>SUM(K99:K102)</f>
        <v>0</v>
      </c>
      <c r="L98" s="913">
        <f>SUM(L99:L102)</f>
        <v>0</v>
      </c>
      <c r="M98" s="913">
        <f t="shared" ref="M98" si="65">SUM(M99:M102)</f>
        <v>0</v>
      </c>
      <c r="N98" s="913">
        <f t="shared" ref="N98" si="66">SUM(N99:N102)</f>
        <v>0</v>
      </c>
      <c r="O98" s="913">
        <f t="shared" ref="O98" si="67">SUM(O99:O102)</f>
        <v>0</v>
      </c>
      <c r="P98" s="913">
        <f t="shared" ref="P98" si="68">SUM(P99:P102)</f>
        <v>0</v>
      </c>
      <c r="Q98" s="913">
        <f t="shared" ref="Q98" si="69">SUM(Q99:Q102)</f>
        <v>0</v>
      </c>
      <c r="R98" s="913">
        <f t="shared" ref="R98" si="70">SUM(R99:R102)</f>
        <v>0</v>
      </c>
      <c r="S98" s="913">
        <f t="shared" ref="S98" si="71">SUM(S99:S102)</f>
        <v>0</v>
      </c>
      <c r="T98" s="913">
        <f>SUM(T99:T102)</f>
        <v>0</v>
      </c>
      <c r="U98" s="922"/>
      <c r="V98" s="917"/>
    </row>
    <row r="99" spans="1:22" ht="15.75" customHeight="1" x14ac:dyDescent="0.2">
      <c r="A99" s="933" t="s">
        <v>1159</v>
      </c>
      <c r="B99" s="927"/>
      <c r="C99" s="927"/>
      <c r="D99" s="921"/>
      <c r="E99" s="921"/>
      <c r="F99" s="921"/>
      <c r="G99" s="921"/>
      <c r="H99" s="921"/>
      <c r="I99" s="921"/>
      <c r="J99" s="921"/>
      <c r="K99" s="913">
        <f t="shared" ref="K99:K102" si="72">SUM(E99:J99)</f>
        <v>0</v>
      </c>
      <c r="L99" s="882"/>
      <c r="M99" s="921"/>
      <c r="N99" s="921"/>
      <c r="O99" s="921"/>
      <c r="P99" s="921"/>
      <c r="Q99" s="921"/>
      <c r="R99" s="921"/>
      <c r="S99" s="921"/>
      <c r="T99" s="913">
        <f t="shared" ref="T99:T102" si="73">SUM(M99:S99)</f>
        <v>0</v>
      </c>
      <c r="U99" s="922"/>
      <c r="V99" s="917"/>
    </row>
    <row r="100" spans="1:22" ht="15.75" customHeight="1" x14ac:dyDescent="0.2">
      <c r="A100" s="933" t="s">
        <v>863</v>
      </c>
      <c r="B100" s="927"/>
      <c r="C100" s="927"/>
      <c r="D100" s="882"/>
      <c r="E100" s="882"/>
      <c r="F100" s="882"/>
      <c r="G100" s="882"/>
      <c r="H100" s="882"/>
      <c r="I100" s="882"/>
      <c r="J100" s="882"/>
      <c r="K100" s="882"/>
      <c r="L100" s="921"/>
      <c r="M100" s="882"/>
      <c r="N100" s="882"/>
      <c r="O100" s="882"/>
      <c r="P100" s="882"/>
      <c r="Q100" s="882"/>
      <c r="R100" s="882"/>
      <c r="S100" s="882"/>
      <c r="T100" s="920"/>
      <c r="U100" s="922"/>
      <c r="V100" s="917"/>
    </row>
    <row r="101" spans="1:22" ht="15.75" customHeight="1" x14ac:dyDescent="0.2">
      <c r="A101" s="933" t="s">
        <v>1160</v>
      </c>
      <c r="B101" s="927"/>
      <c r="C101" s="927"/>
      <c r="D101" s="882"/>
      <c r="E101" s="882"/>
      <c r="F101" s="882"/>
      <c r="G101" s="882"/>
      <c r="H101" s="882"/>
      <c r="I101" s="882"/>
      <c r="J101" s="882"/>
      <c r="K101" s="882"/>
      <c r="L101" s="882"/>
      <c r="M101" s="882"/>
      <c r="N101" s="882"/>
      <c r="O101" s="882"/>
      <c r="P101" s="882"/>
      <c r="Q101" s="882"/>
      <c r="R101" s="882"/>
      <c r="S101" s="921"/>
      <c r="T101" s="913">
        <f t="shared" si="73"/>
        <v>0</v>
      </c>
      <c r="U101" s="922"/>
      <c r="V101" s="917"/>
    </row>
    <row r="102" spans="1:22" x14ac:dyDescent="0.2">
      <c r="A102" s="915" t="s">
        <v>1368</v>
      </c>
      <c r="B102" s="882"/>
      <c r="C102" s="882"/>
      <c r="D102" s="913">
        <f>SUMIFS(D286:D6905, $B$286:$B6905, "Negative fair values for financial derivatives", $C$286:$C$6905, "USD")</f>
        <v>0</v>
      </c>
      <c r="E102" s="913">
        <f>SUMIFS(E286:E6905, $B$286:$B6905, "Negative fair values for financial derivatives", $C$286:$C$6905, "USD")</f>
        <v>0</v>
      </c>
      <c r="F102" s="913">
        <f>SUMIFS(F286:F6905, $B$286:$B6905, "Negative fair values for financial derivatives", $C$286:$C$6905, "USD")</f>
        <v>0</v>
      </c>
      <c r="G102" s="913">
        <f>SUMIFS(G286:G6905, $B$286:$B6905, "Negative fair values for financial derivatives", $C$286:$C$6905, "USD")</f>
        <v>0</v>
      </c>
      <c r="H102" s="913">
        <f>SUMIFS(H286:H6905, $B$286:$B6905, "Negative fair values for financial derivatives", $C$286:$C$6905, "USD")</f>
        <v>0</v>
      </c>
      <c r="I102" s="913">
        <f>SUMIFS(I286:I6905, $B$286:$B6905, "Negative fair values for financial derivatives", $C$286:$C$6905, "USD")</f>
        <v>0</v>
      </c>
      <c r="J102" s="913">
        <f>SUMIFS(J286:J6905, $B$286:$B6905, "Negative fair values for financial derivatives", $C$286:$C$6905, "USD")</f>
        <v>0</v>
      </c>
      <c r="K102" s="913">
        <f t="shared" si="72"/>
        <v>0</v>
      </c>
      <c r="L102" s="913">
        <f>SUMIFS(L286:L6905, $B$286:$B6905, "Negative fair values for financial derivatives", $C$286:$C$6905, "USD")</f>
        <v>0</v>
      </c>
      <c r="M102" s="913">
        <f>SUMIFS(M286:M6905, $B$286:$B6905, "Negative fair values for financial derivatives", $C$286:$C$6905, "USD")</f>
        <v>0</v>
      </c>
      <c r="N102" s="913">
        <f>SUMIFS(N286:N6905, $B$286:$B6905, "Negative fair values for financial derivatives", $C$286:$C$6905, "USD")</f>
        <v>0</v>
      </c>
      <c r="O102" s="913">
        <f>SUMIFS(O286:O6905, $B$286:$B6905, "Negative fair values for financial derivatives", $C$286:$C$6905, "USD")</f>
        <v>0</v>
      </c>
      <c r="P102" s="913">
        <f>SUMIFS(P286:P6905, $B$286:$B6905, "Negative fair values for financial derivatives", $C$286:$C$6905, "USD")</f>
        <v>0</v>
      </c>
      <c r="Q102" s="913">
        <f>SUMIFS(Q286:Q6905, $B$286:$B6905, "Negative fair values for financial derivatives", $C$286:$C$6905, "USD")</f>
        <v>0</v>
      </c>
      <c r="R102" s="913">
        <f>SUMIFS(R286:R6905, $B$286:$B6905, "Negative fair values for financial derivatives", $C$286:$C$6905, "USD")</f>
        <v>0</v>
      </c>
      <c r="S102" s="913">
        <f>SUMIFS(S286:S6905, $B$286:$B6905, "Negative fair values for financial derivatives", $C$286:$C$6905, "USD")</f>
        <v>0</v>
      </c>
      <c r="T102" s="913">
        <f t="shared" si="73"/>
        <v>0</v>
      </c>
      <c r="U102" s="922"/>
      <c r="V102" s="917"/>
    </row>
    <row r="103" spans="1:22" x14ac:dyDescent="0.2">
      <c r="A103" s="1319"/>
      <c r="B103" s="1319"/>
      <c r="C103" s="1319"/>
      <c r="D103" s="1319"/>
      <c r="E103" s="1319"/>
      <c r="F103" s="1319"/>
      <c r="G103" s="1319"/>
      <c r="H103" s="1319"/>
      <c r="I103" s="1319"/>
      <c r="J103" s="1319"/>
      <c r="K103" s="1319"/>
      <c r="L103" s="1319"/>
      <c r="M103" s="1319"/>
      <c r="N103" s="1319"/>
      <c r="O103" s="1319"/>
      <c r="P103" s="1319"/>
      <c r="Q103" s="1319"/>
      <c r="R103" s="1319"/>
      <c r="S103" s="1319"/>
      <c r="T103" s="1319"/>
      <c r="U103" s="1319"/>
      <c r="V103" s="1319"/>
    </row>
    <row r="104" spans="1:22" x14ac:dyDescent="0.2">
      <c r="A104" s="915" t="s">
        <v>227</v>
      </c>
      <c r="B104" s="882"/>
      <c r="C104" s="882"/>
      <c r="D104" s="913">
        <f t="shared" ref="D104:J104" si="74">SUM(D105:D108)</f>
        <v>0</v>
      </c>
      <c r="E104" s="913">
        <f t="shared" si="74"/>
        <v>0</v>
      </c>
      <c r="F104" s="913">
        <f t="shared" si="74"/>
        <v>0</v>
      </c>
      <c r="G104" s="913">
        <f t="shared" si="74"/>
        <v>0</v>
      </c>
      <c r="H104" s="913">
        <f t="shared" si="74"/>
        <v>0</v>
      </c>
      <c r="I104" s="913">
        <f t="shared" si="74"/>
        <v>0</v>
      </c>
      <c r="J104" s="913">
        <f t="shared" si="74"/>
        <v>0</v>
      </c>
      <c r="K104" s="913">
        <f>SUM(K105:K108)</f>
        <v>0</v>
      </c>
      <c r="L104" s="913">
        <f>SUM(L105:L108)</f>
        <v>0</v>
      </c>
      <c r="M104" s="913">
        <f t="shared" ref="M104" si="75">SUM(M105:M108)</f>
        <v>0</v>
      </c>
      <c r="N104" s="913">
        <f t="shared" ref="N104" si="76">SUM(N105:N108)</f>
        <v>0</v>
      </c>
      <c r="O104" s="913">
        <f t="shared" ref="O104" si="77">SUM(O105:O108)</f>
        <v>0</v>
      </c>
      <c r="P104" s="913">
        <f t="shared" ref="P104" si="78">SUM(P105:P108)</f>
        <v>0</v>
      </c>
      <c r="Q104" s="913">
        <f t="shared" ref="Q104" si="79">SUM(Q105:Q108)</f>
        <v>0</v>
      </c>
      <c r="R104" s="913">
        <f t="shared" ref="R104" si="80">SUM(R105:R108)</f>
        <v>0</v>
      </c>
      <c r="S104" s="913">
        <f>SUM(S105:S108)</f>
        <v>0</v>
      </c>
      <c r="T104" s="913">
        <f>SUM(T105:T108)</f>
        <v>0</v>
      </c>
      <c r="U104" s="922"/>
      <c r="V104" s="917"/>
    </row>
    <row r="105" spans="1:22" ht="15.75" customHeight="1" x14ac:dyDescent="0.2">
      <c r="A105" s="933" t="s">
        <v>1159</v>
      </c>
      <c r="B105" s="927"/>
      <c r="C105" s="927"/>
      <c r="D105" s="921"/>
      <c r="E105" s="921"/>
      <c r="F105" s="921"/>
      <c r="G105" s="921"/>
      <c r="H105" s="921"/>
      <c r="I105" s="921"/>
      <c r="J105" s="921"/>
      <c r="K105" s="913">
        <f t="shared" ref="K105:K108" si="81">SUM(E105:J105)</f>
        <v>0</v>
      </c>
      <c r="L105" s="882"/>
      <c r="M105" s="921"/>
      <c r="N105" s="921"/>
      <c r="O105" s="921"/>
      <c r="P105" s="921"/>
      <c r="Q105" s="921"/>
      <c r="R105" s="921"/>
      <c r="S105" s="921"/>
      <c r="T105" s="913">
        <f t="shared" ref="T105:T107" si="82">SUM(M105:S105)</f>
        <v>0</v>
      </c>
      <c r="U105" s="922"/>
      <c r="V105" s="917"/>
    </row>
    <row r="106" spans="1:22" ht="15.75" customHeight="1" x14ac:dyDescent="0.2">
      <c r="A106" s="933" t="s">
        <v>863</v>
      </c>
      <c r="B106" s="927"/>
      <c r="C106" s="927"/>
      <c r="D106" s="882"/>
      <c r="E106" s="882"/>
      <c r="F106" s="882"/>
      <c r="G106" s="882"/>
      <c r="H106" s="882"/>
      <c r="I106" s="882"/>
      <c r="J106" s="882"/>
      <c r="K106" s="882"/>
      <c r="L106" s="921"/>
      <c r="M106" s="882"/>
      <c r="N106" s="882"/>
      <c r="O106" s="882"/>
      <c r="P106" s="882"/>
      <c r="Q106" s="882"/>
      <c r="R106" s="882"/>
      <c r="S106" s="882"/>
      <c r="T106" s="920"/>
      <c r="U106" s="922"/>
      <c r="V106" s="917"/>
    </row>
    <row r="107" spans="1:22" ht="15.75" customHeight="1" x14ac:dyDescent="0.2">
      <c r="A107" s="933" t="s">
        <v>1160</v>
      </c>
      <c r="B107" s="927"/>
      <c r="C107" s="927"/>
      <c r="D107" s="882"/>
      <c r="E107" s="882"/>
      <c r="F107" s="882"/>
      <c r="G107" s="882"/>
      <c r="H107" s="882"/>
      <c r="I107" s="882"/>
      <c r="J107" s="882"/>
      <c r="K107" s="882"/>
      <c r="L107" s="882"/>
      <c r="M107" s="882"/>
      <c r="N107" s="882"/>
      <c r="O107" s="882"/>
      <c r="P107" s="882"/>
      <c r="Q107" s="882"/>
      <c r="R107" s="882"/>
      <c r="S107" s="921"/>
      <c r="T107" s="913">
        <f t="shared" si="82"/>
        <v>0</v>
      </c>
      <c r="U107" s="922"/>
      <c r="V107" s="917"/>
    </row>
    <row r="108" spans="1:22" x14ac:dyDescent="0.2">
      <c r="A108" s="915" t="s">
        <v>1367</v>
      </c>
      <c r="B108" s="882"/>
      <c r="C108" s="882"/>
      <c r="D108" s="913">
        <f>SUMIFS(D286:D6905, $B$286:$B6905, "Bills Payable", $C$286:$C$6905, "USD")</f>
        <v>0</v>
      </c>
      <c r="E108" s="913">
        <f>SUMIFS(E286:E6905, $B$286:$B6905, "Bills Payable", $C$286:$C$6905, "USD")</f>
        <v>0</v>
      </c>
      <c r="F108" s="913">
        <f>SUMIFS(F286:F6905, $B$286:$B6905, "Bills Payable", $C$286:$C$6905, "USD")</f>
        <v>0</v>
      </c>
      <c r="G108" s="913">
        <f>SUMIFS(G286:G6905, $B$286:$B6905, "Bills Payable", $C$286:$C$6905, "USD")</f>
        <v>0</v>
      </c>
      <c r="H108" s="913">
        <f>SUMIFS(H286:H6905, $B$286:$B6905, "Bills Payable", $C$286:$C$6905, "USD")</f>
        <v>0</v>
      </c>
      <c r="I108" s="913">
        <f>SUMIFS(I286:I6905, $B$286:$B6905, "Bills Payable", $C$286:$C$6905, "USD")</f>
        <v>0</v>
      </c>
      <c r="J108" s="913">
        <f>SUMIFS(J286:J6905, $B$286:$B6905, "Bills Payable", $C$286:$C$6905, "USD")</f>
        <v>0</v>
      </c>
      <c r="K108" s="913">
        <f t="shared" si="81"/>
        <v>0</v>
      </c>
      <c r="L108" s="913">
        <f>SUMIFS(L286:L6905, $B$286:$B6905, "Bills Payable", $C$286:$C$6905, "USD")</f>
        <v>0</v>
      </c>
      <c r="M108" s="913">
        <f>SUMIFS(M286:M6905, $B$286:$B6905, "Bills Payable", $C$286:$C$6905, "USD")</f>
        <v>0</v>
      </c>
      <c r="N108" s="913">
        <f>SUMIFS(N286:N6905, $B$286:$B6905, "Bills Payable", $C$286:$C$6905, "USD")</f>
        <v>0</v>
      </c>
      <c r="O108" s="913">
        <f>SUMIFS(O286:O6905, $B$286:$B6905, "Bills Payable", $C$286:$C$6905, "USD")</f>
        <v>0</v>
      </c>
      <c r="P108" s="913">
        <f>SUMIFS(P286:P6905, $B$286:$B6905, "Bills Payable", $C$286:$C$6905, "USD")</f>
        <v>0</v>
      </c>
      <c r="Q108" s="913">
        <f>SUMIFS(Q286:Q6905, $B$286:$B6905, "Bills Payable", $C$286:$C$6905, "USD")</f>
        <v>0</v>
      </c>
      <c r="R108" s="913">
        <f>SUMIFS(R286:R6905, $B$286:$B6905, "Bills Payable", $C$286:$C$6905, "USD")</f>
        <v>0</v>
      </c>
      <c r="S108" s="913">
        <f>SUMIFS(S286:S6905, $B$286:$B6905, "Bills Payable", $C$286:$C$6905, "USD")</f>
        <v>0</v>
      </c>
      <c r="T108" s="913">
        <f>SUM(M108:S108)</f>
        <v>0</v>
      </c>
      <c r="U108" s="922"/>
      <c r="V108" s="917"/>
    </row>
    <row r="109" spans="1:22" x14ac:dyDescent="0.2">
      <c r="A109" s="1319"/>
      <c r="B109" s="1319"/>
      <c r="C109" s="1319"/>
      <c r="D109" s="1319"/>
      <c r="E109" s="1319"/>
      <c r="F109" s="1319"/>
      <c r="G109" s="1319"/>
      <c r="H109" s="1319"/>
      <c r="I109" s="1319"/>
      <c r="J109" s="1319"/>
      <c r="K109" s="1319"/>
      <c r="L109" s="1319"/>
      <c r="M109" s="1319"/>
      <c r="N109" s="1319"/>
      <c r="O109" s="1319"/>
      <c r="P109" s="1319"/>
      <c r="Q109" s="1319"/>
      <c r="R109" s="1319"/>
      <c r="S109" s="1319"/>
      <c r="T109" s="1319"/>
      <c r="U109" s="1319"/>
      <c r="V109" s="1319"/>
    </row>
    <row r="110" spans="1:22" x14ac:dyDescent="0.2">
      <c r="A110" s="899" t="s">
        <v>1364</v>
      </c>
      <c r="B110" s="882"/>
      <c r="C110" s="882"/>
      <c r="D110" s="913">
        <f t="shared" ref="D110:J110" si="83">SUM(D111:D114)</f>
        <v>0</v>
      </c>
      <c r="E110" s="913">
        <f t="shared" si="83"/>
        <v>0</v>
      </c>
      <c r="F110" s="913">
        <f t="shared" si="83"/>
        <v>0</v>
      </c>
      <c r="G110" s="913">
        <f t="shared" si="83"/>
        <v>0</v>
      </c>
      <c r="H110" s="913">
        <f t="shared" si="83"/>
        <v>0</v>
      </c>
      <c r="I110" s="913">
        <f t="shared" si="83"/>
        <v>0</v>
      </c>
      <c r="J110" s="913">
        <f t="shared" si="83"/>
        <v>0</v>
      </c>
      <c r="K110" s="913">
        <f>SUM(K111:K114)</f>
        <v>0</v>
      </c>
      <c r="L110" s="913">
        <f>SUM(L111:L114)</f>
        <v>0</v>
      </c>
      <c r="M110" s="913">
        <f t="shared" ref="M110:S110" si="84">SUM(M111:M115)</f>
        <v>0</v>
      </c>
      <c r="N110" s="913">
        <f t="shared" si="84"/>
        <v>0</v>
      </c>
      <c r="O110" s="913">
        <f t="shared" si="84"/>
        <v>0</v>
      </c>
      <c r="P110" s="913">
        <f t="shared" si="84"/>
        <v>0</v>
      </c>
      <c r="Q110" s="913">
        <f t="shared" si="84"/>
        <v>0</v>
      </c>
      <c r="R110" s="913">
        <f t="shared" si="84"/>
        <v>0</v>
      </c>
      <c r="S110" s="913">
        <f t="shared" si="84"/>
        <v>0</v>
      </c>
      <c r="T110" s="913">
        <f>SUM(T111:T114)</f>
        <v>0</v>
      </c>
      <c r="U110" s="913">
        <f>SUM(U111:U114)</f>
        <v>0</v>
      </c>
      <c r="V110" s="917"/>
    </row>
    <row r="111" spans="1:22" x14ac:dyDescent="0.2">
      <c r="A111" s="799" t="s">
        <v>1159</v>
      </c>
      <c r="B111" s="882"/>
      <c r="C111" s="882"/>
      <c r="D111" s="799"/>
      <c r="E111" s="799"/>
      <c r="F111" s="799"/>
      <c r="G111" s="799"/>
      <c r="H111" s="799"/>
      <c r="I111" s="799"/>
      <c r="J111" s="799"/>
      <c r="K111" s="913">
        <f t="shared" ref="K111:K114" si="85">SUM(E111:J111)</f>
        <v>0</v>
      </c>
      <c r="L111" s="928"/>
      <c r="M111" s="799"/>
      <c r="N111" s="799"/>
      <c r="O111" s="799"/>
      <c r="P111" s="799"/>
      <c r="Q111" s="799"/>
      <c r="R111" s="799"/>
      <c r="S111" s="799"/>
      <c r="T111" s="913">
        <f>SUM(M111:S111)</f>
        <v>0</v>
      </c>
      <c r="U111" s="799"/>
      <c r="V111" s="917"/>
    </row>
    <row r="112" spans="1:22" x14ac:dyDescent="0.2">
      <c r="A112" s="799" t="s">
        <v>863</v>
      </c>
      <c r="B112" s="882"/>
      <c r="C112" s="882"/>
      <c r="D112" s="928"/>
      <c r="E112" s="928"/>
      <c r="F112" s="928"/>
      <c r="G112" s="928"/>
      <c r="H112" s="928"/>
      <c r="I112" s="928"/>
      <c r="J112" s="928"/>
      <c r="K112" s="928"/>
      <c r="L112" s="799"/>
      <c r="M112" s="928"/>
      <c r="N112" s="928"/>
      <c r="O112" s="928"/>
      <c r="P112" s="928"/>
      <c r="Q112" s="928"/>
      <c r="R112" s="928"/>
      <c r="S112" s="928"/>
      <c r="T112" s="920"/>
      <c r="U112" s="799"/>
      <c r="V112" s="917"/>
    </row>
    <row r="113" spans="1:24" x14ac:dyDescent="0.2">
      <c r="A113" s="799" t="s">
        <v>1160</v>
      </c>
      <c r="B113" s="882"/>
      <c r="C113" s="882"/>
      <c r="D113" s="928"/>
      <c r="E113" s="928"/>
      <c r="F113" s="928"/>
      <c r="G113" s="928"/>
      <c r="H113" s="928"/>
      <c r="I113" s="928"/>
      <c r="J113" s="882"/>
      <c r="K113" s="882"/>
      <c r="L113" s="928"/>
      <c r="M113" s="928"/>
      <c r="N113" s="928"/>
      <c r="O113" s="928"/>
      <c r="P113" s="928"/>
      <c r="Q113" s="928"/>
      <c r="R113" s="928"/>
      <c r="S113" s="799"/>
      <c r="T113" s="913">
        <f t="shared" ref="T113" si="86">SUM(M113:S113)</f>
        <v>0</v>
      </c>
      <c r="U113" s="799"/>
      <c r="V113" s="917"/>
    </row>
    <row r="114" spans="1:24" x14ac:dyDescent="0.2">
      <c r="A114" s="899" t="s">
        <v>1161</v>
      </c>
      <c r="B114" s="882"/>
      <c r="C114" s="882"/>
      <c r="D114" s="815">
        <f>SUMIFS(D286:D6905, $B$286:$B6905, "Negotiable Certificates of Deposits", $C$286:$C$6905, "USD")</f>
        <v>0</v>
      </c>
      <c r="E114" s="815">
        <f>SUMIFS(E286:E6905, $B$286:$B6905, "Negotiable Certificates of Deposits", $C$286:$C$6905, "USD")</f>
        <v>0</v>
      </c>
      <c r="F114" s="815">
        <f>SUMIFS(F286:F6905, $B$286:$B6905, "Negotiable Certificates of Deposits", $C$286:$C$6905, "USD")</f>
        <v>0</v>
      </c>
      <c r="G114" s="815">
        <f>SUMIFS(G286:G6905, $B$286:$B6905, "Negotiable Certificates of Deposits", $C$286:$C$6905, "USD")</f>
        <v>0</v>
      </c>
      <c r="H114" s="815">
        <f>SUMIFS(H286:H6905, $B$286:$B6905, "Negotiable Certificates of Deposits", $C$286:$C$6905, "USD")</f>
        <v>0</v>
      </c>
      <c r="I114" s="815">
        <f>SUMIFS(I286:I6905, $B$286:$B6905, "Negotiable Certificates of Deposits", $C$286:$C$6905, "USD")</f>
        <v>0</v>
      </c>
      <c r="J114" s="815">
        <f>SUMIFS(J286:J6905, $B$286:$B6905, "Negotiable Certificates of Deposits", $C$286:$C$6905, "USD")</f>
        <v>0</v>
      </c>
      <c r="K114" s="913">
        <f t="shared" si="85"/>
        <v>0</v>
      </c>
      <c r="L114" s="815">
        <f>SUMIFS(L286:L6905, $B$286:$B6905, "Negotiable Certificates of Deposits", $C$286:$C$6905, "USD")</f>
        <v>0</v>
      </c>
      <c r="M114" s="815">
        <f>SUMIFS(M286:M6905, $B$286:$B6905, "Negotiable Certificates of Deposits", $C$286:$C$6905, "USD")</f>
        <v>0</v>
      </c>
      <c r="N114" s="815">
        <f>SUMIFS(N286:N6905, $B$286:$B6905, "Negotiable Certificates of Deposits", $C$286:$C$6905, "USD")</f>
        <v>0</v>
      </c>
      <c r="O114" s="815">
        <f>SUMIFS(O286:O6905, $B$286:$B6905, "Negotiable Certificates of Deposits", $C$286:$C$6905, "USD")</f>
        <v>0</v>
      </c>
      <c r="P114" s="815">
        <f>SUMIFS(P286:P6905, $B$286:$B6905, "Negotiable Certificates of Deposits", $C$286:$C$6905, "USD")</f>
        <v>0</v>
      </c>
      <c r="Q114" s="815">
        <f>SUMIFS(Q286:Q6905, $B$286:$B6905, "Negotiable Certificates of Deposits", $C$286:$C$6905, "USD")</f>
        <v>0</v>
      </c>
      <c r="R114" s="815">
        <f>SUMIFS(R286:R6905, $B$286:$B6905, "Negotiable Certificates of Deposits", $C$286:$C$6905, "USD")</f>
        <v>0</v>
      </c>
      <c r="S114" s="815">
        <f>SUMIFS(S286:S6905, $B$286:$B6905, "Negotiable Certificates of Deposits", $C$286:$C$6905, "USD")</f>
        <v>0</v>
      </c>
      <c r="T114" s="913">
        <f>SUM(M114:S114)</f>
        <v>0</v>
      </c>
      <c r="U114" s="815">
        <f>SUMIFS(U286:U6905, $B$286:$B6905, "Negotiable Certificates of Deposits", $C$286:$C$6905, "USD")</f>
        <v>0</v>
      </c>
      <c r="V114" s="917"/>
    </row>
    <row r="115" spans="1:24" x14ac:dyDescent="0.2">
      <c r="A115" s="1319"/>
      <c r="B115" s="1319"/>
      <c r="C115" s="1319"/>
      <c r="D115" s="1319"/>
      <c r="E115" s="1319"/>
      <c r="F115" s="1319"/>
      <c r="G115" s="1319"/>
      <c r="H115" s="1319"/>
      <c r="I115" s="1319"/>
      <c r="J115" s="1319"/>
      <c r="K115" s="1319"/>
      <c r="L115" s="1319"/>
      <c r="M115" s="1319"/>
      <c r="N115" s="1319"/>
      <c r="O115" s="1319"/>
      <c r="P115" s="1319"/>
      <c r="Q115" s="1319"/>
      <c r="R115" s="1319"/>
      <c r="S115" s="1319"/>
      <c r="T115" s="1319"/>
      <c r="U115" s="1319"/>
      <c r="V115" s="1319"/>
    </row>
    <row r="116" spans="1:24" x14ac:dyDescent="0.2">
      <c r="A116" s="899" t="s">
        <v>215</v>
      </c>
      <c r="B116" s="882"/>
      <c r="C116" s="882"/>
      <c r="D116" s="913">
        <f t="shared" ref="D116:I116" si="87">SUM(D117:D120)</f>
        <v>0</v>
      </c>
      <c r="E116" s="913">
        <f t="shared" si="87"/>
        <v>0</v>
      </c>
      <c r="F116" s="913">
        <f t="shared" si="87"/>
        <v>0</v>
      </c>
      <c r="G116" s="913">
        <f t="shared" si="87"/>
        <v>0</v>
      </c>
      <c r="H116" s="913">
        <f t="shared" si="87"/>
        <v>0</v>
      </c>
      <c r="I116" s="913">
        <f t="shared" si="87"/>
        <v>0</v>
      </c>
      <c r="J116" s="913">
        <f>SUM(J117:J120)</f>
        <v>0</v>
      </c>
      <c r="K116" s="913">
        <f>SUM(K117:K120)</f>
        <v>0</v>
      </c>
      <c r="L116" s="913">
        <f>SUM(L117:L120)</f>
        <v>0</v>
      </c>
      <c r="M116" s="913">
        <f t="shared" ref="M116:S116" si="88">SUM(M117:M120)</f>
        <v>0</v>
      </c>
      <c r="N116" s="913">
        <f t="shared" si="88"/>
        <v>0</v>
      </c>
      <c r="O116" s="913">
        <f t="shared" si="88"/>
        <v>0</v>
      </c>
      <c r="P116" s="913">
        <f t="shared" si="88"/>
        <v>0</v>
      </c>
      <c r="Q116" s="913">
        <f t="shared" si="88"/>
        <v>0</v>
      </c>
      <c r="R116" s="913">
        <f t="shared" si="88"/>
        <v>0</v>
      </c>
      <c r="S116" s="913">
        <f t="shared" si="88"/>
        <v>0</v>
      </c>
      <c r="T116" s="913">
        <f>SUM(T117:T120)</f>
        <v>0</v>
      </c>
      <c r="U116" s="922"/>
      <c r="V116" s="923">
        <f>SUM(V117:V120)</f>
        <v>0</v>
      </c>
    </row>
    <row r="117" spans="1:24" x14ac:dyDescent="0.2">
      <c r="A117" s="799" t="s">
        <v>1159</v>
      </c>
      <c r="B117" s="882"/>
      <c r="C117" s="882"/>
      <c r="D117" s="799"/>
      <c r="E117" s="799"/>
      <c r="F117" s="799"/>
      <c r="G117" s="799"/>
      <c r="H117" s="799"/>
      <c r="I117" s="799"/>
      <c r="J117" s="799"/>
      <c r="K117" s="913">
        <f t="shared" ref="K117:K120" si="89">SUM(E117:J117)</f>
        <v>0</v>
      </c>
      <c r="L117" s="928"/>
      <c r="M117" s="799"/>
      <c r="N117" s="799"/>
      <c r="O117" s="799"/>
      <c r="P117" s="799"/>
      <c r="Q117" s="799"/>
      <c r="R117" s="799"/>
      <c r="S117" s="799"/>
      <c r="T117" s="913">
        <f t="shared" ref="T117:T120" si="90">SUM(M117:S117)</f>
        <v>0</v>
      </c>
      <c r="U117" s="922"/>
      <c r="V117" s="940"/>
    </row>
    <row r="118" spans="1:24" x14ac:dyDescent="0.2">
      <c r="A118" s="799" t="s">
        <v>863</v>
      </c>
      <c r="B118" s="882"/>
      <c r="C118" s="882"/>
      <c r="D118" s="928"/>
      <c r="E118" s="928"/>
      <c r="F118" s="928"/>
      <c r="G118" s="928"/>
      <c r="H118" s="928"/>
      <c r="I118" s="928"/>
      <c r="J118" s="928"/>
      <c r="K118" s="928"/>
      <c r="L118" s="799"/>
      <c r="M118" s="928"/>
      <c r="N118" s="928"/>
      <c r="O118" s="928"/>
      <c r="P118" s="928"/>
      <c r="Q118" s="928"/>
      <c r="R118" s="928"/>
      <c r="S118" s="928"/>
      <c r="T118" s="920"/>
      <c r="U118" s="922"/>
      <c r="V118" s="940"/>
    </row>
    <row r="119" spans="1:24" x14ac:dyDescent="0.2">
      <c r="A119" s="799" t="s">
        <v>1160</v>
      </c>
      <c r="B119" s="882"/>
      <c r="C119" s="882"/>
      <c r="D119" s="928"/>
      <c r="E119" s="928"/>
      <c r="F119" s="928"/>
      <c r="G119" s="928"/>
      <c r="H119" s="928"/>
      <c r="I119" s="928"/>
      <c r="J119" s="882"/>
      <c r="K119" s="882"/>
      <c r="L119" s="928"/>
      <c r="M119" s="928"/>
      <c r="N119" s="928"/>
      <c r="O119" s="928"/>
      <c r="P119" s="928"/>
      <c r="Q119" s="928"/>
      <c r="R119" s="928"/>
      <c r="S119" s="799"/>
      <c r="T119" s="913">
        <f t="shared" si="90"/>
        <v>0</v>
      </c>
      <c r="U119" s="922"/>
      <c r="V119" s="940"/>
    </row>
    <row r="120" spans="1:24" x14ac:dyDescent="0.2">
      <c r="A120" s="899" t="s">
        <v>1161</v>
      </c>
      <c r="B120" s="882"/>
      <c r="C120" s="882"/>
      <c r="D120" s="815">
        <f>SUMIFS(D286:D6905, $B$286:$B6905, "Debt Securities", $C$286:$C$6905, "USD")</f>
        <v>0</v>
      </c>
      <c r="E120" s="815">
        <f>SUMIFS(E286:E6905, $B$286:$B6905, "Debt Securities", $C$286:$C$6905, "USD")</f>
        <v>0</v>
      </c>
      <c r="F120" s="815">
        <f>SUMIFS(F286:F6905, $B$286:$B6905, "Debt Securities", $C$286:$C$6905, "USD")</f>
        <v>0</v>
      </c>
      <c r="G120" s="815">
        <f>SUMIFS(G286:G6905, $B$286:$B6905, "Debt Securities", $C$286:$C$6905, "USD")</f>
        <v>0</v>
      </c>
      <c r="H120" s="815">
        <f>SUMIFS(H286:H6905, $B$286:$B6905, "Debt Securities", $C$286:$C$6905, "USD")</f>
        <v>0</v>
      </c>
      <c r="I120" s="815">
        <f>SUMIFS(I286:I6905, $B$286:$B6905, "Debt Securities", $C$286:$C$6905, "USD")</f>
        <v>0</v>
      </c>
      <c r="J120" s="815">
        <f>SUMIFS(J286:J6905, $B$286:$B6905, "Debt Securities", $C$286:$C$6905, "USD")</f>
        <v>0</v>
      </c>
      <c r="K120" s="913">
        <f t="shared" si="89"/>
        <v>0</v>
      </c>
      <c r="L120" s="815">
        <f>SUMIFS(L286:L6905, $B$286:$B6905, "Debt Securities", $C$286:$C$6905, "USD")</f>
        <v>0</v>
      </c>
      <c r="M120" s="815">
        <f>SUMIFS(M286:M6905, $B$286:$B6905, "Debt Securities", $C$286:$C$6905, "USD")</f>
        <v>0</v>
      </c>
      <c r="N120" s="815">
        <f>SUMIFS(N286:N6905, $B$286:$B6905, "Debt Securities", $C$286:$C$6905, "USD")</f>
        <v>0</v>
      </c>
      <c r="O120" s="815">
        <f>SUMIFS(O286:O6905, $B$286:$B6905, "Debt Securities", $C$286:$C$6905, "USD")</f>
        <v>0</v>
      </c>
      <c r="P120" s="815">
        <f>SUMIFS(P286:P6905, $B$286:$B6905, "Debt Securities", $C$286:$C$6905, "USD")</f>
        <v>0</v>
      </c>
      <c r="Q120" s="815">
        <f>SUMIFS(Q286:Q6905, $B$286:$B6905, "Debt Securities", $C$286:$C$6905, "USD")</f>
        <v>0</v>
      </c>
      <c r="R120" s="815">
        <f>SUMIFS(R286:R6905, $B$286:$B6905, "Debt Securities", $C$286:$C$6905, "USD")</f>
        <v>0</v>
      </c>
      <c r="S120" s="815">
        <f>SUMIFS(S286:S6905, $B$286:$B6905, "Debt Securities", $C$286:$C$6905, "USD")</f>
        <v>0</v>
      </c>
      <c r="T120" s="913">
        <f t="shared" si="90"/>
        <v>0</v>
      </c>
      <c r="U120" s="922"/>
      <c r="V120" s="925">
        <f>SUMIFS(V286:V6905, $B$286:$B6905, "Debt Securities", $C$286:$C$6905, "USD")</f>
        <v>0</v>
      </c>
    </row>
    <row r="121" spans="1:24" x14ac:dyDescent="0.2">
      <c r="A121" s="1322"/>
      <c r="B121" s="1322"/>
      <c r="C121" s="1322"/>
      <c r="D121" s="1322"/>
      <c r="E121" s="1322"/>
      <c r="F121" s="1322"/>
      <c r="G121" s="1322"/>
      <c r="H121" s="1322"/>
      <c r="I121" s="1322"/>
      <c r="J121" s="1322"/>
      <c r="K121" s="1322"/>
      <c r="L121" s="1322"/>
      <c r="M121" s="1322"/>
      <c r="N121" s="1322"/>
      <c r="O121" s="1322"/>
      <c r="P121" s="1322"/>
      <c r="Q121" s="1322"/>
      <c r="R121" s="1322"/>
      <c r="S121" s="1322"/>
      <c r="T121" s="1322"/>
      <c r="U121" s="1322"/>
      <c r="V121" s="1322"/>
    </row>
    <row r="122" spans="1:24" s="638" customFormat="1" x14ac:dyDescent="0.2">
      <c r="A122" s="1322"/>
      <c r="B122" s="1322"/>
      <c r="C122" s="1322"/>
      <c r="D122" s="1322"/>
      <c r="E122" s="1322"/>
      <c r="F122" s="1322"/>
      <c r="G122" s="1322"/>
      <c r="H122" s="1322"/>
      <c r="I122" s="1322"/>
      <c r="J122" s="1322"/>
      <c r="K122" s="1322"/>
      <c r="L122" s="1322"/>
      <c r="M122" s="1322"/>
      <c r="N122" s="1322"/>
      <c r="O122" s="1322"/>
      <c r="P122" s="1322"/>
      <c r="Q122" s="1322"/>
      <c r="R122" s="1322"/>
      <c r="S122" s="1322"/>
      <c r="T122" s="1322"/>
      <c r="U122" s="1322"/>
      <c r="V122" s="1322"/>
      <c r="X122" s="639"/>
    </row>
    <row r="123" spans="1:24" x14ac:dyDescent="0.2">
      <c r="A123" s="926" t="s">
        <v>1369</v>
      </c>
      <c r="B123" s="927"/>
      <c r="C123" s="927"/>
      <c r="D123" s="928"/>
      <c r="E123" s="927"/>
      <c r="F123" s="929"/>
      <c r="G123" s="929"/>
      <c r="H123" s="929"/>
      <c r="I123" s="927"/>
      <c r="J123" s="929"/>
      <c r="K123" s="930"/>
      <c r="L123" s="931"/>
      <c r="M123" s="931"/>
      <c r="N123" s="931"/>
      <c r="O123" s="927"/>
      <c r="P123" s="932"/>
      <c r="Q123" s="932"/>
      <c r="R123" s="932"/>
      <c r="S123" s="916"/>
      <c r="T123" s="916"/>
      <c r="U123" s="922"/>
      <c r="V123" s="917"/>
    </row>
    <row r="124" spans="1:24" x14ac:dyDescent="0.2">
      <c r="A124" s="915" t="s">
        <v>187</v>
      </c>
      <c r="B124" s="882"/>
      <c r="C124" s="882"/>
      <c r="D124" s="913">
        <f>SUM(D125,D127:D129)</f>
        <v>0</v>
      </c>
      <c r="E124" s="837"/>
      <c r="F124" s="837"/>
      <c r="G124" s="837"/>
      <c r="H124" s="837"/>
      <c r="I124" s="837"/>
      <c r="J124" s="837"/>
      <c r="K124" s="913">
        <f>SUM(K125,K127:K129)</f>
        <v>0</v>
      </c>
      <c r="L124" s="913">
        <f t="shared" ref="L124:S124" si="91">SUM(L125,L127:L129)</f>
        <v>0</v>
      </c>
      <c r="M124" s="913">
        <f t="shared" si="91"/>
        <v>0</v>
      </c>
      <c r="N124" s="913">
        <f t="shared" si="91"/>
        <v>0</v>
      </c>
      <c r="O124" s="913">
        <f t="shared" si="91"/>
        <v>0</v>
      </c>
      <c r="P124" s="913">
        <f t="shared" si="91"/>
        <v>0</v>
      </c>
      <c r="Q124" s="913">
        <f t="shared" si="91"/>
        <v>0</v>
      </c>
      <c r="R124" s="913">
        <f t="shared" si="91"/>
        <v>0</v>
      </c>
      <c r="S124" s="913">
        <f t="shared" si="91"/>
        <v>0</v>
      </c>
      <c r="T124" s="913">
        <f>SUM(T125,T127:T129)</f>
        <v>0</v>
      </c>
      <c r="U124" s="922"/>
      <c r="V124" s="917"/>
    </row>
    <row r="125" spans="1:24" ht="15.75" customHeight="1" x14ac:dyDescent="0.2">
      <c r="A125" s="933" t="s">
        <v>1159</v>
      </c>
      <c r="B125" s="927"/>
      <c r="C125" s="927"/>
      <c r="D125" s="941"/>
      <c r="E125" s="927"/>
      <c r="F125" s="927"/>
      <c r="G125" s="927"/>
      <c r="H125" s="927"/>
      <c r="I125" s="927"/>
      <c r="J125" s="927"/>
      <c r="K125" s="918"/>
      <c r="L125" s="927"/>
      <c r="M125" s="921"/>
      <c r="N125" s="921"/>
      <c r="O125" s="921"/>
      <c r="P125" s="921"/>
      <c r="Q125" s="921"/>
      <c r="R125" s="921"/>
      <c r="S125" s="921"/>
      <c r="T125" s="913">
        <f t="shared" ref="T125:T129" si="92">SUM(M125:S125)</f>
        <v>0</v>
      </c>
      <c r="U125" s="922"/>
      <c r="V125" s="917"/>
    </row>
    <row r="126" spans="1:24" ht="15.75" customHeight="1" x14ac:dyDescent="0.2">
      <c r="A126" s="881" t="s">
        <v>1363</v>
      </c>
      <c r="B126" s="927"/>
      <c r="C126" s="927"/>
      <c r="D126" s="927"/>
      <c r="E126" s="927"/>
      <c r="F126" s="927"/>
      <c r="G126" s="927"/>
      <c r="H126" s="927"/>
      <c r="I126" s="927"/>
      <c r="J126" s="927"/>
      <c r="K126" s="927"/>
      <c r="L126" s="927"/>
      <c r="M126" s="927"/>
      <c r="N126" s="927"/>
      <c r="O126" s="927"/>
      <c r="P126" s="927"/>
      <c r="Q126" s="927"/>
      <c r="R126" s="927"/>
      <c r="S126" s="927"/>
      <c r="T126" s="918"/>
      <c r="U126" s="922"/>
      <c r="V126" s="917"/>
    </row>
    <row r="127" spans="1:24" ht="15.75" customHeight="1" x14ac:dyDescent="0.2">
      <c r="A127" s="933" t="s">
        <v>863</v>
      </c>
      <c r="B127" s="927"/>
      <c r="C127" s="927"/>
      <c r="D127" s="882"/>
      <c r="E127" s="882"/>
      <c r="F127" s="882"/>
      <c r="G127" s="882"/>
      <c r="H127" s="882"/>
      <c r="I127" s="882"/>
      <c r="J127" s="882"/>
      <c r="K127" s="882"/>
      <c r="L127" s="935"/>
      <c r="M127" s="927"/>
      <c r="N127" s="927"/>
      <c r="O127" s="927"/>
      <c r="P127" s="927"/>
      <c r="Q127" s="927"/>
      <c r="R127" s="927"/>
      <c r="S127" s="927"/>
      <c r="T127" s="920"/>
      <c r="U127" s="922"/>
      <c r="V127" s="917"/>
    </row>
    <row r="128" spans="1:24" ht="15.75" customHeight="1" x14ac:dyDescent="0.2">
      <c r="A128" s="933" t="s">
        <v>1160</v>
      </c>
      <c r="B128" s="927"/>
      <c r="C128" s="927"/>
      <c r="D128" s="882"/>
      <c r="E128" s="882"/>
      <c r="F128" s="882"/>
      <c r="G128" s="882"/>
      <c r="H128" s="882"/>
      <c r="I128" s="882"/>
      <c r="J128" s="882"/>
      <c r="K128" s="882"/>
      <c r="L128" s="927"/>
      <c r="M128" s="927"/>
      <c r="N128" s="927"/>
      <c r="O128" s="927"/>
      <c r="P128" s="927"/>
      <c r="Q128" s="927"/>
      <c r="R128" s="927"/>
      <c r="S128" s="936"/>
      <c r="T128" s="913">
        <f t="shared" si="92"/>
        <v>0</v>
      </c>
      <c r="U128" s="922"/>
      <c r="V128" s="917"/>
    </row>
    <row r="129" spans="1:22" x14ac:dyDescent="0.2">
      <c r="A129" s="942" t="s">
        <v>1368</v>
      </c>
      <c r="B129" s="882"/>
      <c r="C129" s="882"/>
      <c r="D129" s="913">
        <f>SUMIFS(D286:D6905, $B$286:$B6905, "Deposits and Balances", $C$286:$C$6905, "EUR")</f>
        <v>0</v>
      </c>
      <c r="E129" s="837"/>
      <c r="F129" s="837"/>
      <c r="G129" s="837"/>
      <c r="H129" s="837"/>
      <c r="I129" s="837"/>
      <c r="J129" s="837"/>
      <c r="K129" s="913">
        <f t="shared" ref="K129" si="93">SUM(E129:J129)</f>
        <v>0</v>
      </c>
      <c r="L129" s="913">
        <f>SUMIFS(L286:L6905, $B$286:$B6905, "Deposits and Balances", $C$286:$C$6905, "EUR")</f>
        <v>0</v>
      </c>
      <c r="M129" s="913">
        <f>SUMIFS(M286:M6905, $B$286:$B6905, "Deposits and Balances", $C$286:$C$6905, "EUR")</f>
        <v>0</v>
      </c>
      <c r="N129" s="913">
        <f>SUMIFS(N286:N6905, $B$286:$B6905, "Deposits and Balances", $C$286:$C$6905, "EUR")</f>
        <v>0</v>
      </c>
      <c r="O129" s="913">
        <f>SUMIFS(O286:O6905, $B$286:$B6905, "Deposits and Balances", $C$286:$C$6905, "EUR")</f>
        <v>0</v>
      </c>
      <c r="P129" s="913">
        <f>SUMIFS(P286:P6905, $B$286:$B6905, "Deposits and Balances", $C$286:$C$6905, "EUR")</f>
        <v>0</v>
      </c>
      <c r="Q129" s="913">
        <f>SUMIFS(Q286:Q6905, $B$286:$B6905, "Deposits and Balances", $C$286:$C$6905, "EUR")</f>
        <v>0</v>
      </c>
      <c r="R129" s="913">
        <f>SUMIFS(R286:R6905, $B$286:$B6905, "Deposits and Balances", $C$286:$C$6905, "EUR")</f>
        <v>0</v>
      </c>
      <c r="S129" s="913">
        <f>SUMIFS(S286:S6905, $B$286:$B6905, "Deposits and Balances", $C$286:$C$6905, "EUR")</f>
        <v>0</v>
      </c>
      <c r="T129" s="913">
        <f t="shared" si="92"/>
        <v>0</v>
      </c>
      <c r="U129" s="922"/>
      <c r="V129" s="917"/>
    </row>
    <row r="130" spans="1:22" x14ac:dyDescent="0.2">
      <c r="A130" s="1319"/>
      <c r="B130" s="1319"/>
      <c r="C130" s="1319"/>
      <c r="D130" s="1319"/>
      <c r="E130" s="1319"/>
      <c r="F130" s="1319"/>
      <c r="G130" s="1319"/>
      <c r="H130" s="1319"/>
      <c r="I130" s="1319"/>
      <c r="J130" s="1319"/>
      <c r="K130" s="1319"/>
      <c r="L130" s="1319"/>
      <c r="M130" s="1319"/>
      <c r="N130" s="1319"/>
      <c r="O130" s="1319"/>
      <c r="P130" s="1319"/>
      <c r="Q130" s="1319"/>
      <c r="R130" s="1319"/>
      <c r="S130" s="1319"/>
      <c r="T130" s="1319"/>
      <c r="U130" s="1319"/>
      <c r="V130" s="1319"/>
    </row>
    <row r="131" spans="1:22" x14ac:dyDescent="0.2">
      <c r="A131" s="915" t="s">
        <v>1370</v>
      </c>
      <c r="B131" s="882"/>
      <c r="C131" s="882"/>
      <c r="D131" s="913">
        <f>SUM(D132:D136)</f>
        <v>0</v>
      </c>
      <c r="E131" s="837"/>
      <c r="F131" s="837"/>
      <c r="G131" s="837"/>
      <c r="H131" s="837"/>
      <c r="I131" s="837"/>
      <c r="J131" s="837"/>
      <c r="K131" s="913">
        <f>SUM(E131:J131)</f>
        <v>0</v>
      </c>
      <c r="L131" s="913">
        <f>SUM(L132:L135)</f>
        <v>0</v>
      </c>
      <c r="M131" s="913">
        <f t="shared" ref="M131:S131" si="94">SUM(M132:M135)</f>
        <v>0</v>
      </c>
      <c r="N131" s="913">
        <f t="shared" si="94"/>
        <v>0</v>
      </c>
      <c r="O131" s="913">
        <f t="shared" si="94"/>
        <v>0</v>
      </c>
      <c r="P131" s="913">
        <f t="shared" si="94"/>
        <v>0</v>
      </c>
      <c r="Q131" s="913">
        <f t="shared" si="94"/>
        <v>0</v>
      </c>
      <c r="R131" s="913">
        <f t="shared" si="94"/>
        <v>0</v>
      </c>
      <c r="S131" s="913">
        <f t="shared" si="94"/>
        <v>0</v>
      </c>
      <c r="T131" s="913">
        <f>SUM(T132:T135)</f>
        <v>0</v>
      </c>
      <c r="U131" s="922"/>
      <c r="V131" s="917"/>
    </row>
    <row r="132" spans="1:22" x14ac:dyDescent="0.2">
      <c r="A132" s="933" t="s">
        <v>1159</v>
      </c>
      <c r="B132" s="882"/>
      <c r="C132" s="882"/>
      <c r="D132" s="943"/>
      <c r="E132" s="944"/>
      <c r="F132" s="944"/>
      <c r="G132" s="944"/>
      <c r="H132" s="944"/>
      <c r="I132" s="944"/>
      <c r="J132" s="944"/>
      <c r="K132" s="918"/>
      <c r="L132" s="882"/>
      <c r="M132" s="943"/>
      <c r="N132" s="943"/>
      <c r="O132" s="943"/>
      <c r="P132" s="943"/>
      <c r="Q132" s="943"/>
      <c r="R132" s="943"/>
      <c r="S132" s="943"/>
      <c r="T132" s="913">
        <f t="shared" ref="T132:T135" si="95">SUM(M132:S132)</f>
        <v>0</v>
      </c>
      <c r="U132" s="922"/>
      <c r="V132" s="917"/>
    </row>
    <row r="133" spans="1:22" x14ac:dyDescent="0.2">
      <c r="A133" s="933" t="s">
        <v>863</v>
      </c>
      <c r="B133" s="882"/>
      <c r="C133" s="882"/>
      <c r="D133" s="882"/>
      <c r="E133" s="882"/>
      <c r="F133" s="882"/>
      <c r="G133" s="882"/>
      <c r="H133" s="882"/>
      <c r="I133" s="882"/>
      <c r="J133" s="882"/>
      <c r="K133" s="882"/>
      <c r="L133" s="943"/>
      <c r="M133" s="882"/>
      <c r="N133" s="882"/>
      <c r="O133" s="882"/>
      <c r="P133" s="882"/>
      <c r="Q133" s="882"/>
      <c r="R133" s="882"/>
      <c r="S133" s="882"/>
      <c r="T133" s="920"/>
      <c r="U133" s="922"/>
      <c r="V133" s="917"/>
    </row>
    <row r="134" spans="1:22" x14ac:dyDescent="0.2">
      <c r="A134" s="933" t="s">
        <v>1160</v>
      </c>
      <c r="B134" s="882"/>
      <c r="C134" s="882"/>
      <c r="D134" s="882"/>
      <c r="E134" s="882"/>
      <c r="F134" s="882"/>
      <c r="G134" s="882"/>
      <c r="H134" s="882"/>
      <c r="I134" s="882"/>
      <c r="J134" s="882"/>
      <c r="K134" s="882"/>
      <c r="L134" s="882"/>
      <c r="M134" s="882"/>
      <c r="N134" s="882"/>
      <c r="O134" s="882"/>
      <c r="P134" s="882"/>
      <c r="Q134" s="882"/>
      <c r="R134" s="882"/>
      <c r="S134" s="943"/>
      <c r="T134" s="913">
        <f t="shared" si="95"/>
        <v>0</v>
      </c>
      <c r="U134" s="922"/>
      <c r="V134" s="917"/>
    </row>
    <row r="135" spans="1:22" x14ac:dyDescent="0.2">
      <c r="A135" s="942" t="s">
        <v>1368</v>
      </c>
      <c r="B135" s="882"/>
      <c r="C135" s="882"/>
      <c r="D135" s="913">
        <f>SUMIFS(D286:D6905, $B$286:$B6905, "Amounts payable under repurchase agreements", $C$286:$C$6905, "EUR")</f>
        <v>0</v>
      </c>
      <c r="E135" s="837"/>
      <c r="F135" s="837"/>
      <c r="G135" s="837"/>
      <c r="H135" s="837"/>
      <c r="I135" s="837"/>
      <c r="J135" s="837"/>
      <c r="K135" s="913">
        <f t="shared" ref="K135" si="96">SUM(E135:J135)</f>
        <v>0</v>
      </c>
      <c r="L135" s="913">
        <f>SUMIFS(L286:L6905, $B$286:$B6905, "Amounts payable under repurchase agreements", $C$286:$C$6905, "EUR")</f>
        <v>0</v>
      </c>
      <c r="M135" s="913">
        <f>SUMIFS(M286:M6905, $B$286:$B6905, "Amounts payable under repurchase agreements", $C$286:$C$6905, "EUR")</f>
        <v>0</v>
      </c>
      <c r="N135" s="913">
        <f>SUMIFS(N286:N6905, $B$286:$B6905, "Amounts payable under repurchase agreements", $C$286:$C$6905, "EUR")</f>
        <v>0</v>
      </c>
      <c r="O135" s="913">
        <f>SUMIFS(O286:O6905, $B$286:$B6905, "Amounts payable under repurchase agreements", $C$286:$C$6905, "EUR")</f>
        <v>0</v>
      </c>
      <c r="P135" s="913">
        <f>SUMIFS(P286:P6905, $B$286:$B6905, "Amounts payable under repurchase agreements", $C$286:$C$6905, "EUR")</f>
        <v>0</v>
      </c>
      <c r="Q135" s="913">
        <f>SUMIFS(Q286:Q6905, $B$286:$B6905, "Amounts payable under repurchase agreements", $C$286:$C$6905, "EUR")</f>
        <v>0</v>
      </c>
      <c r="R135" s="913">
        <f>SUMIFS(R286:R6905, $B$286:$B6905, "Amounts payable under repurchase agreements", $C$286:$C$6905, "EUR")</f>
        <v>0</v>
      </c>
      <c r="S135" s="913">
        <f>SUMIFS(S286:S6905, $B$286:$B6905, "Amounts payable under repurchase agreements", $C$286:$C$6905, "EUR")</f>
        <v>0</v>
      </c>
      <c r="T135" s="913">
        <f t="shared" si="95"/>
        <v>0</v>
      </c>
      <c r="U135" s="922"/>
      <c r="V135" s="917"/>
    </row>
    <row r="136" spans="1:22" x14ac:dyDescent="0.2">
      <c r="A136" s="1319"/>
      <c r="B136" s="1319"/>
      <c r="C136" s="1319"/>
      <c r="D136" s="1319"/>
      <c r="E136" s="1319"/>
      <c r="F136" s="1319"/>
      <c r="G136" s="1319"/>
      <c r="H136" s="1319"/>
      <c r="I136" s="1319"/>
      <c r="J136" s="1319"/>
      <c r="K136" s="1319"/>
      <c r="L136" s="1319"/>
      <c r="M136" s="1319"/>
      <c r="N136" s="1319"/>
      <c r="O136" s="1319"/>
      <c r="P136" s="1319"/>
      <c r="Q136" s="1319"/>
      <c r="R136" s="1319"/>
      <c r="S136" s="1319"/>
      <c r="T136" s="1319"/>
      <c r="U136" s="1319"/>
      <c r="V136" s="1319"/>
    </row>
    <row r="137" spans="1:22" x14ac:dyDescent="0.2">
      <c r="A137" s="915" t="s">
        <v>216</v>
      </c>
      <c r="B137" s="882"/>
      <c r="C137" s="882"/>
      <c r="D137" s="913">
        <f t="shared" ref="D137" si="97">SUM(D138:D141)</f>
        <v>0</v>
      </c>
      <c r="E137" s="837"/>
      <c r="F137" s="837"/>
      <c r="G137" s="837"/>
      <c r="H137" s="837"/>
      <c r="I137" s="837"/>
      <c r="J137" s="837"/>
      <c r="K137" s="913">
        <f>SUM(K138:K141)</f>
        <v>0</v>
      </c>
      <c r="L137" s="913">
        <f t="shared" ref="L137:S137" si="98">SUM(L138:L141)</f>
        <v>0</v>
      </c>
      <c r="M137" s="913">
        <f t="shared" si="98"/>
        <v>0</v>
      </c>
      <c r="N137" s="913">
        <f t="shared" si="98"/>
        <v>0</v>
      </c>
      <c r="O137" s="913">
        <f t="shared" si="98"/>
        <v>0</v>
      </c>
      <c r="P137" s="913">
        <f t="shared" si="98"/>
        <v>0</v>
      </c>
      <c r="Q137" s="913">
        <f t="shared" si="98"/>
        <v>0</v>
      </c>
      <c r="R137" s="913">
        <f t="shared" si="98"/>
        <v>0</v>
      </c>
      <c r="S137" s="913">
        <f t="shared" si="98"/>
        <v>0</v>
      </c>
      <c r="T137" s="913">
        <f>SUM(T138:T141)</f>
        <v>0</v>
      </c>
      <c r="U137" s="922"/>
      <c r="V137" s="917"/>
    </row>
    <row r="138" spans="1:22" x14ac:dyDescent="0.2">
      <c r="A138" s="933" t="s">
        <v>1159</v>
      </c>
      <c r="B138" s="882"/>
      <c r="C138" s="882"/>
      <c r="D138" s="943"/>
      <c r="E138" s="927"/>
      <c r="F138" s="927"/>
      <c r="G138" s="927"/>
      <c r="H138" s="927"/>
      <c r="I138" s="927"/>
      <c r="J138" s="927"/>
      <c r="K138" s="918"/>
      <c r="L138" s="882"/>
      <c r="M138" s="943"/>
      <c r="N138" s="943"/>
      <c r="O138" s="943"/>
      <c r="P138" s="943"/>
      <c r="Q138" s="943"/>
      <c r="R138" s="943"/>
      <c r="S138" s="943"/>
      <c r="T138" s="913">
        <f t="shared" ref="T138:T140" si="99">SUM(M138:S138)</f>
        <v>0</v>
      </c>
      <c r="U138" s="922"/>
      <c r="V138" s="917"/>
    </row>
    <row r="139" spans="1:22" x14ac:dyDescent="0.2">
      <c r="A139" s="933" t="s">
        <v>863</v>
      </c>
      <c r="B139" s="882"/>
      <c r="C139" s="882"/>
      <c r="D139" s="882"/>
      <c r="E139" s="882"/>
      <c r="F139" s="882"/>
      <c r="G139" s="882"/>
      <c r="H139" s="882"/>
      <c r="I139" s="882"/>
      <c r="J139" s="882"/>
      <c r="K139" s="882"/>
      <c r="L139" s="943"/>
      <c r="M139" s="882"/>
      <c r="N139" s="882"/>
      <c r="O139" s="882"/>
      <c r="P139" s="882"/>
      <c r="Q139" s="882"/>
      <c r="R139" s="882"/>
      <c r="S139" s="882"/>
      <c r="T139" s="920"/>
      <c r="U139" s="922"/>
      <c r="V139" s="917"/>
    </row>
    <row r="140" spans="1:22" x14ac:dyDescent="0.2">
      <c r="A140" s="933" t="s">
        <v>1160</v>
      </c>
      <c r="B140" s="882"/>
      <c r="C140" s="882"/>
      <c r="D140" s="882"/>
      <c r="E140" s="882"/>
      <c r="F140" s="882"/>
      <c r="G140" s="882"/>
      <c r="H140" s="882"/>
      <c r="I140" s="882"/>
      <c r="J140" s="882"/>
      <c r="K140" s="882"/>
      <c r="L140" s="882"/>
      <c r="M140" s="882"/>
      <c r="N140" s="882"/>
      <c r="O140" s="882"/>
      <c r="P140" s="882"/>
      <c r="Q140" s="882"/>
      <c r="R140" s="882"/>
      <c r="S140" s="943"/>
      <c r="T140" s="913">
        <f t="shared" si="99"/>
        <v>0</v>
      </c>
      <c r="U140" s="922"/>
      <c r="V140" s="917"/>
    </row>
    <row r="141" spans="1:22" x14ac:dyDescent="0.2">
      <c r="A141" s="942" t="s">
        <v>1368</v>
      </c>
      <c r="B141" s="882"/>
      <c r="C141" s="882"/>
      <c r="D141" s="913">
        <f>SUMIFS(D286:D6905, $B$286:$B6905, "Negative fair values for financial derivatives", $C$286:$C$6905, "EUR")</f>
        <v>0</v>
      </c>
      <c r="E141" s="837"/>
      <c r="F141" s="837"/>
      <c r="G141" s="837"/>
      <c r="H141" s="837"/>
      <c r="I141" s="837"/>
      <c r="J141" s="837"/>
      <c r="K141" s="913">
        <f t="shared" ref="K141" si="100">SUM(E141:J141)</f>
        <v>0</v>
      </c>
      <c r="L141" s="913">
        <f>SUMIFS(L286:L6905, $B$286:$B6905, "Negative fair values for financial derivatives", $C$286:$C$6905, "EUR")</f>
        <v>0</v>
      </c>
      <c r="M141" s="913">
        <f>SUMIFS(M286:M6905, $B$286:$B6905, "Negative fair values for financial derivatives", $C$286:$C$6905, "EUR")</f>
        <v>0</v>
      </c>
      <c r="N141" s="913">
        <f>SUMIFS(N286:N6905, $B$286:$B6905, "Negative fair values for financial derivatives", $C$286:$C$6905, "EUR")</f>
        <v>0</v>
      </c>
      <c r="O141" s="913">
        <f>SUMIFS(O286:O6905, $B$286:$B6905, "Negative fair values for financial derivatives", $C$286:$C$6905, "EUR")</f>
        <v>0</v>
      </c>
      <c r="P141" s="913">
        <f>SUMIFS(P286:P6905, $B$286:$B6905, "Negative fair values for financial derivatives", $C$286:$C$6905, "EUR")</f>
        <v>0</v>
      </c>
      <c r="Q141" s="913">
        <f>SUMIFS(Q286:Q6905, $B$286:$B6905, "Negative fair values for financial derivatives", $C$286:$C$6905, "EUR")</f>
        <v>0</v>
      </c>
      <c r="R141" s="913">
        <f>SUMIFS(R286:R6905, $B$286:$B6905, "Negative fair values for financial derivatives", $C$286:$C$6905, "EUR")</f>
        <v>0</v>
      </c>
      <c r="S141" s="913">
        <f>SUMIFS(S286:S6905, $B$286:$B6905, "Negative fair values for financial derivatives", $C$286:$C$6905, "EUR")</f>
        <v>0</v>
      </c>
      <c r="T141" s="913">
        <f>SUM(M141:S141)</f>
        <v>0</v>
      </c>
      <c r="U141" s="922"/>
      <c r="V141" s="917"/>
    </row>
    <row r="142" spans="1:22" x14ac:dyDescent="0.2">
      <c r="A142" s="1319"/>
      <c r="B142" s="1319"/>
      <c r="C142" s="1319"/>
      <c r="D142" s="1319"/>
      <c r="E142" s="1319"/>
      <c r="F142" s="1319"/>
      <c r="G142" s="1319"/>
      <c r="H142" s="1319"/>
      <c r="I142" s="1319"/>
      <c r="J142" s="1319"/>
      <c r="K142" s="1319"/>
      <c r="L142" s="1319"/>
      <c r="M142" s="1319"/>
      <c r="N142" s="1319"/>
      <c r="O142" s="1319"/>
      <c r="P142" s="1319"/>
      <c r="Q142" s="1319"/>
      <c r="R142" s="1319"/>
      <c r="S142" s="1319"/>
      <c r="T142" s="1319"/>
      <c r="U142" s="1319"/>
      <c r="V142" s="1319"/>
    </row>
    <row r="143" spans="1:22" x14ac:dyDescent="0.2">
      <c r="A143" s="915" t="s">
        <v>227</v>
      </c>
      <c r="B143" s="882"/>
      <c r="C143" s="882"/>
      <c r="D143" s="913">
        <f>SUM(D144:D147)</f>
        <v>0</v>
      </c>
      <c r="E143" s="837"/>
      <c r="F143" s="837"/>
      <c r="G143" s="837"/>
      <c r="H143" s="837"/>
      <c r="I143" s="837"/>
      <c r="J143" s="837"/>
      <c r="K143" s="913">
        <f t="shared" ref="K143" si="101">SUM(K144:K147)</f>
        <v>0</v>
      </c>
      <c r="L143" s="913">
        <f t="shared" ref="L143:R143" si="102">SUM(L144:L147)</f>
        <v>0</v>
      </c>
      <c r="M143" s="913">
        <f t="shared" si="102"/>
        <v>0</v>
      </c>
      <c r="N143" s="913">
        <f t="shared" si="102"/>
        <v>0</v>
      </c>
      <c r="O143" s="913">
        <f t="shared" si="102"/>
        <v>0</v>
      </c>
      <c r="P143" s="913">
        <f t="shared" si="102"/>
        <v>0</v>
      </c>
      <c r="Q143" s="913">
        <f t="shared" si="102"/>
        <v>0</v>
      </c>
      <c r="R143" s="913">
        <f t="shared" si="102"/>
        <v>0</v>
      </c>
      <c r="S143" s="913">
        <f>SUM(S144:S147)</f>
        <v>0</v>
      </c>
      <c r="T143" s="913">
        <f>SUM(T144:T147)</f>
        <v>0</v>
      </c>
      <c r="U143" s="922"/>
      <c r="V143" s="917"/>
    </row>
    <row r="144" spans="1:22" x14ac:dyDescent="0.2">
      <c r="A144" s="933" t="s">
        <v>1159</v>
      </c>
      <c r="B144" s="882"/>
      <c r="C144" s="882"/>
      <c r="D144" s="943"/>
      <c r="E144" s="927"/>
      <c r="F144" s="927"/>
      <c r="G144" s="927"/>
      <c r="H144" s="927"/>
      <c r="I144" s="927"/>
      <c r="J144" s="927"/>
      <c r="K144" s="918"/>
      <c r="L144" s="882"/>
      <c r="M144" s="943"/>
      <c r="N144" s="943"/>
      <c r="O144" s="943"/>
      <c r="P144" s="943"/>
      <c r="Q144" s="943"/>
      <c r="R144" s="943"/>
      <c r="S144" s="943"/>
      <c r="T144" s="913">
        <f t="shared" ref="T144:T147" si="103">SUM(M144:S144)</f>
        <v>0</v>
      </c>
      <c r="U144" s="922"/>
      <c r="V144" s="917"/>
    </row>
    <row r="145" spans="1:22" x14ac:dyDescent="0.2">
      <c r="A145" s="933" t="s">
        <v>863</v>
      </c>
      <c r="B145" s="882"/>
      <c r="C145" s="882"/>
      <c r="D145" s="882"/>
      <c r="E145" s="882"/>
      <c r="F145" s="882"/>
      <c r="G145" s="882"/>
      <c r="H145" s="882"/>
      <c r="I145" s="882"/>
      <c r="J145" s="882"/>
      <c r="K145" s="882"/>
      <c r="L145" s="943"/>
      <c r="M145" s="882"/>
      <c r="N145" s="882"/>
      <c r="O145" s="882"/>
      <c r="P145" s="882"/>
      <c r="Q145" s="882"/>
      <c r="R145" s="882"/>
      <c r="S145" s="882"/>
      <c r="T145" s="920"/>
      <c r="U145" s="922"/>
      <c r="V145" s="917"/>
    </row>
    <row r="146" spans="1:22" x14ac:dyDescent="0.2">
      <c r="A146" s="933" t="s">
        <v>1160</v>
      </c>
      <c r="B146" s="882"/>
      <c r="C146" s="882"/>
      <c r="D146" s="882"/>
      <c r="E146" s="882"/>
      <c r="F146" s="882"/>
      <c r="G146" s="882"/>
      <c r="H146" s="882"/>
      <c r="I146" s="882"/>
      <c r="J146" s="882"/>
      <c r="K146" s="882"/>
      <c r="L146" s="882"/>
      <c r="M146" s="882"/>
      <c r="N146" s="882"/>
      <c r="O146" s="882"/>
      <c r="P146" s="882"/>
      <c r="Q146" s="882"/>
      <c r="R146" s="882"/>
      <c r="S146" s="943"/>
      <c r="T146" s="913">
        <f t="shared" si="103"/>
        <v>0</v>
      </c>
      <c r="U146" s="922"/>
      <c r="V146" s="917"/>
    </row>
    <row r="147" spans="1:22" x14ac:dyDescent="0.2">
      <c r="A147" s="942" t="s">
        <v>1368</v>
      </c>
      <c r="B147" s="882"/>
      <c r="C147" s="882"/>
      <c r="D147" s="913">
        <f>SUMIFS(D286:D6905, $B$286:$B6905, "Bills Payable", $C$286:$C$6905, "EUR")</f>
        <v>0</v>
      </c>
      <c r="E147" s="837"/>
      <c r="F147" s="837"/>
      <c r="G147" s="837"/>
      <c r="H147" s="837"/>
      <c r="I147" s="837"/>
      <c r="J147" s="837"/>
      <c r="K147" s="913">
        <f t="shared" ref="K147" si="104">SUM(E147:J147)</f>
        <v>0</v>
      </c>
      <c r="L147" s="913">
        <f>SUMIFS(L286:L6905, $B$286:$B6905, "Bills Payable", $C$286:$C$6905, "EUR")</f>
        <v>0</v>
      </c>
      <c r="M147" s="913">
        <f>SUMIFS(M286:M6905, $B$286:$B6905, "Bills Payable", $C$286:$C$6905, "EUR")</f>
        <v>0</v>
      </c>
      <c r="N147" s="913">
        <f>SUMIFS(N286:N6905, $B$286:$B6905, "Bills Payable", $C$286:$C$6905, "EUR")</f>
        <v>0</v>
      </c>
      <c r="O147" s="913">
        <f>SUMIFS(O286:O6905, $B$286:$B6905, "Bills Payable", $C$286:$C$6905, "EUR")</f>
        <v>0</v>
      </c>
      <c r="P147" s="913">
        <f>SUMIFS(P286:P6905, $B$286:$B6905, "Bills Payable", $C$286:$C$6905, "EUR")</f>
        <v>0</v>
      </c>
      <c r="Q147" s="913">
        <f>SUMIFS(Q286:Q6905, $B$286:$B6905, "Bills Payable", $C$286:$C$6905, "EUR")</f>
        <v>0</v>
      </c>
      <c r="R147" s="913">
        <f>SUMIFS(R286:R6905, $B$286:$B6905, "Bills Payable", $C$286:$C$6905, "EUR")</f>
        <v>0</v>
      </c>
      <c r="S147" s="913">
        <f>SUMIFS(S286:S6905, $B$286:$B6905, "Bills Payable", $C$286:$C$6905, "EUR")</f>
        <v>0</v>
      </c>
      <c r="T147" s="913">
        <f t="shared" si="103"/>
        <v>0</v>
      </c>
      <c r="U147" s="922"/>
      <c r="V147" s="917"/>
    </row>
    <row r="148" spans="1:22" x14ac:dyDescent="0.2">
      <c r="A148" s="1319"/>
      <c r="B148" s="1319"/>
      <c r="C148" s="1319"/>
      <c r="D148" s="1319"/>
      <c r="E148" s="1319"/>
      <c r="F148" s="1319"/>
      <c r="G148" s="1319"/>
      <c r="H148" s="1319"/>
      <c r="I148" s="1319"/>
      <c r="J148" s="1319"/>
      <c r="K148" s="1319"/>
      <c r="L148" s="1319"/>
      <c r="M148" s="1319"/>
      <c r="N148" s="1319"/>
      <c r="O148" s="1319"/>
      <c r="P148" s="1319"/>
      <c r="Q148" s="1319"/>
      <c r="R148" s="1319"/>
      <c r="S148" s="1319"/>
      <c r="T148" s="1319"/>
      <c r="U148" s="1319"/>
      <c r="V148" s="1319"/>
    </row>
    <row r="149" spans="1:22" x14ac:dyDescent="0.2">
      <c r="A149" s="899" t="s">
        <v>1364</v>
      </c>
      <c r="B149" s="882"/>
      <c r="C149" s="882"/>
      <c r="D149" s="913">
        <f t="shared" ref="D149:K149" si="105">SUM(D150:D153)</f>
        <v>0</v>
      </c>
      <c r="E149" s="837"/>
      <c r="F149" s="837"/>
      <c r="G149" s="837"/>
      <c r="H149" s="837"/>
      <c r="I149" s="837"/>
      <c r="J149" s="837"/>
      <c r="K149" s="913">
        <f t="shared" si="105"/>
        <v>0</v>
      </c>
      <c r="L149" s="913">
        <f t="shared" ref="L149:S149" si="106">SUM(L150:L153)</f>
        <v>0</v>
      </c>
      <c r="M149" s="913">
        <f t="shared" si="106"/>
        <v>0</v>
      </c>
      <c r="N149" s="913">
        <f t="shared" si="106"/>
        <v>0</v>
      </c>
      <c r="O149" s="913">
        <f t="shared" si="106"/>
        <v>0</v>
      </c>
      <c r="P149" s="913">
        <f t="shared" si="106"/>
        <v>0</v>
      </c>
      <c r="Q149" s="913">
        <f t="shared" si="106"/>
        <v>0</v>
      </c>
      <c r="R149" s="913">
        <f t="shared" si="106"/>
        <v>0</v>
      </c>
      <c r="S149" s="913">
        <f t="shared" si="106"/>
        <v>0</v>
      </c>
      <c r="T149" s="913">
        <f>SUM(T150:T153)</f>
        <v>0</v>
      </c>
      <c r="U149" s="913">
        <f>SUM(U150:U153)</f>
        <v>0</v>
      </c>
      <c r="V149" s="917"/>
    </row>
    <row r="150" spans="1:22" x14ac:dyDescent="0.2">
      <c r="A150" s="799" t="s">
        <v>1159</v>
      </c>
      <c r="B150" s="882"/>
      <c r="C150" s="882"/>
      <c r="D150" s="799"/>
      <c r="E150" s="945"/>
      <c r="F150" s="945"/>
      <c r="G150" s="945"/>
      <c r="H150" s="945"/>
      <c r="I150" s="945"/>
      <c r="J150" s="945"/>
      <c r="K150" s="918"/>
      <c r="L150" s="945"/>
      <c r="M150" s="799"/>
      <c r="N150" s="799"/>
      <c r="O150" s="799"/>
      <c r="P150" s="799"/>
      <c r="Q150" s="799"/>
      <c r="R150" s="799"/>
      <c r="S150" s="799"/>
      <c r="T150" s="913">
        <f t="shared" ref="T150:T153" si="107">SUM(M150:S150)</f>
        <v>0</v>
      </c>
      <c r="U150" s="799"/>
      <c r="V150" s="917"/>
    </row>
    <row r="151" spans="1:22" x14ac:dyDescent="0.2">
      <c r="A151" s="799" t="s">
        <v>863</v>
      </c>
      <c r="B151" s="882"/>
      <c r="C151" s="882"/>
      <c r="D151" s="945"/>
      <c r="E151" s="945"/>
      <c r="F151" s="945"/>
      <c r="G151" s="945"/>
      <c r="H151" s="945"/>
      <c r="I151" s="945"/>
      <c r="J151" s="945"/>
      <c r="K151" s="945"/>
      <c r="L151" s="799"/>
      <c r="M151" s="945"/>
      <c r="N151" s="945"/>
      <c r="O151" s="945"/>
      <c r="P151" s="945"/>
      <c r="Q151" s="945"/>
      <c r="R151" s="945"/>
      <c r="S151" s="945"/>
      <c r="T151" s="920"/>
      <c r="U151" s="799"/>
      <c r="V151" s="917"/>
    </row>
    <row r="152" spans="1:22" x14ac:dyDescent="0.2">
      <c r="A152" s="799" t="s">
        <v>1160</v>
      </c>
      <c r="B152" s="882"/>
      <c r="C152" s="882"/>
      <c r="D152" s="945"/>
      <c r="E152" s="945"/>
      <c r="F152" s="945"/>
      <c r="G152" s="945"/>
      <c r="H152" s="945"/>
      <c r="I152" s="945"/>
      <c r="J152" s="945"/>
      <c r="K152" s="945"/>
      <c r="L152" s="945"/>
      <c r="M152" s="945"/>
      <c r="N152" s="945"/>
      <c r="O152" s="945"/>
      <c r="P152" s="945"/>
      <c r="Q152" s="945"/>
      <c r="R152" s="945"/>
      <c r="S152" s="799"/>
      <c r="T152" s="913">
        <f t="shared" si="107"/>
        <v>0</v>
      </c>
      <c r="U152" s="799"/>
      <c r="V152" s="917"/>
    </row>
    <row r="153" spans="1:22" x14ac:dyDescent="0.2">
      <c r="A153" s="899" t="s">
        <v>1161</v>
      </c>
      <c r="B153" s="882"/>
      <c r="C153" s="882"/>
      <c r="D153" s="815">
        <f>SUMIFS(D286:D6905, $B$286:$B6905, "Negotiable Certificates of Deposits", $C$286:$C$6905, "EUR")</f>
        <v>0</v>
      </c>
      <c r="E153" s="837"/>
      <c r="F153" s="837"/>
      <c r="G153" s="837"/>
      <c r="H153" s="837"/>
      <c r="I153" s="837"/>
      <c r="J153" s="837"/>
      <c r="K153" s="913">
        <f t="shared" ref="K153" si="108">SUM(E153:J153)</f>
        <v>0</v>
      </c>
      <c r="L153" s="815">
        <f>SUMIFS(L286:L6905, $B$286:$B6905, "Negotiable Certificates of Deposits", $C$286:$C$6905, "EUR")</f>
        <v>0</v>
      </c>
      <c r="M153" s="815">
        <f>SUMIFS(M286:M6905, $B$286:$B6905, "Negotiable Certificates of Deposits", $C$286:$C$6905, "EUR")</f>
        <v>0</v>
      </c>
      <c r="N153" s="815">
        <f>SUMIFS(N286:N6905, $B$286:$B6905, "Negotiable Certificates of Deposits", $C$286:$C$6905, "EUR")</f>
        <v>0</v>
      </c>
      <c r="O153" s="815">
        <f>SUMIFS(O286:O6905, $B$286:$B6905, "Negotiable Certificates of Deposits", $C$286:$C$6905, "EUR")</f>
        <v>0</v>
      </c>
      <c r="P153" s="815">
        <f>SUMIFS(P286:P6905, $B$286:$B6905, "Negotiable Certificates of Deposits", $C$286:$C$6905, "EUR")</f>
        <v>0</v>
      </c>
      <c r="Q153" s="815">
        <f>SUMIFS(Q286:Q6905, $B$286:$B6905, "Negotiable Certificates of Deposits", $C$286:$C$6905, "EUR")</f>
        <v>0</v>
      </c>
      <c r="R153" s="815">
        <f>SUMIFS(R286:R6905, $B$286:$B6905, "Negotiable Certificates of Deposits", $C$286:$C$6905, "EUR")</f>
        <v>0</v>
      </c>
      <c r="S153" s="815">
        <f>SUMIFS(S286:S6905, $B$286:$B6905, "Negotiable Certificates of Deposits", $C$286:$C$6905, "EUR")</f>
        <v>0</v>
      </c>
      <c r="T153" s="913">
        <f t="shared" si="107"/>
        <v>0</v>
      </c>
      <c r="U153" s="815">
        <f>SUMIFS(U286:U6905, $B$286:$B6905, "Negotiable Certificates of Deposits", $C$286:$C$6905, "EUR")</f>
        <v>0</v>
      </c>
      <c r="V153" s="917"/>
    </row>
    <row r="154" spans="1:22" x14ac:dyDescent="0.2">
      <c r="A154" s="1319"/>
      <c r="B154" s="1319"/>
      <c r="C154" s="1319"/>
      <c r="D154" s="1319"/>
      <c r="E154" s="1319"/>
      <c r="F154" s="1319"/>
      <c r="G154" s="1319"/>
      <c r="H154" s="1319"/>
      <c r="I154" s="1319"/>
      <c r="J154" s="1319"/>
      <c r="K154" s="1319"/>
      <c r="L154" s="1319"/>
      <c r="M154" s="1319"/>
      <c r="N154" s="1319"/>
      <c r="O154" s="1319"/>
      <c r="P154" s="1319"/>
      <c r="Q154" s="1319"/>
      <c r="R154" s="1319"/>
      <c r="S154" s="1319"/>
      <c r="T154" s="1319"/>
      <c r="U154" s="1319"/>
      <c r="V154" s="1319"/>
    </row>
    <row r="155" spans="1:22" x14ac:dyDescent="0.2">
      <c r="A155" s="899" t="s">
        <v>215</v>
      </c>
      <c r="B155" s="882"/>
      <c r="C155" s="882"/>
      <c r="D155" s="913">
        <f>SUM(D156:D159)</f>
        <v>0</v>
      </c>
      <c r="E155" s="837"/>
      <c r="F155" s="837"/>
      <c r="G155" s="837"/>
      <c r="H155" s="837"/>
      <c r="I155" s="837"/>
      <c r="J155" s="837"/>
      <c r="K155" s="913">
        <f t="shared" ref="K155" si="109">SUM(K156:K159)</f>
        <v>0</v>
      </c>
      <c r="L155" s="913">
        <f t="shared" ref="L155:S155" si="110">SUM(L156:L159)</f>
        <v>0</v>
      </c>
      <c r="M155" s="913">
        <f t="shared" si="110"/>
        <v>0</v>
      </c>
      <c r="N155" s="913">
        <f t="shared" si="110"/>
        <v>0</v>
      </c>
      <c r="O155" s="913">
        <f t="shared" si="110"/>
        <v>0</v>
      </c>
      <c r="P155" s="913">
        <f t="shared" si="110"/>
        <v>0</v>
      </c>
      <c r="Q155" s="913">
        <f t="shared" si="110"/>
        <v>0</v>
      </c>
      <c r="R155" s="913">
        <f t="shared" si="110"/>
        <v>0</v>
      </c>
      <c r="S155" s="913">
        <f t="shared" si="110"/>
        <v>0</v>
      </c>
      <c r="T155" s="913">
        <f>SUM(T156:T159)</f>
        <v>0</v>
      </c>
      <c r="U155" s="920"/>
      <c r="V155" s="923">
        <f>SUM(V156:V159)</f>
        <v>0</v>
      </c>
    </row>
    <row r="156" spans="1:22" x14ac:dyDescent="0.2">
      <c r="A156" s="799" t="s">
        <v>1159</v>
      </c>
      <c r="B156" s="882"/>
      <c r="C156" s="882"/>
      <c r="D156" s="799"/>
      <c r="E156" s="928"/>
      <c r="F156" s="928"/>
      <c r="G156" s="928"/>
      <c r="H156" s="928"/>
      <c r="I156" s="928"/>
      <c r="J156" s="928"/>
      <c r="K156" s="918"/>
      <c r="L156" s="928"/>
      <c r="M156" s="799"/>
      <c r="N156" s="799"/>
      <c r="O156" s="799"/>
      <c r="P156" s="799"/>
      <c r="Q156" s="799"/>
      <c r="R156" s="799"/>
      <c r="S156" s="799"/>
      <c r="T156" s="913">
        <f t="shared" ref="T156:T158" si="111">SUM(M156:S156)</f>
        <v>0</v>
      </c>
      <c r="U156" s="922"/>
      <c r="V156" s="940"/>
    </row>
    <row r="157" spans="1:22" x14ac:dyDescent="0.2">
      <c r="A157" s="799" t="s">
        <v>863</v>
      </c>
      <c r="B157" s="882"/>
      <c r="C157" s="882"/>
      <c r="D157" s="928"/>
      <c r="E157" s="928"/>
      <c r="F157" s="928"/>
      <c r="G157" s="928"/>
      <c r="H157" s="928"/>
      <c r="I157" s="928"/>
      <c r="J157" s="928"/>
      <c r="K157" s="928"/>
      <c r="L157" s="799"/>
      <c r="M157" s="928"/>
      <c r="N157" s="928"/>
      <c r="O157" s="928"/>
      <c r="P157" s="928"/>
      <c r="Q157" s="928"/>
      <c r="R157" s="928"/>
      <c r="S157" s="928"/>
      <c r="T157" s="920"/>
      <c r="U157" s="922"/>
      <c r="V157" s="940"/>
    </row>
    <row r="158" spans="1:22" x14ac:dyDescent="0.2">
      <c r="A158" s="799" t="s">
        <v>1160</v>
      </c>
      <c r="B158" s="882"/>
      <c r="C158" s="882"/>
      <c r="D158" s="928"/>
      <c r="E158" s="928"/>
      <c r="F158" s="928"/>
      <c r="G158" s="928"/>
      <c r="H158" s="928"/>
      <c r="I158" s="928"/>
      <c r="J158" s="928"/>
      <c r="K158" s="928"/>
      <c r="L158" s="928"/>
      <c r="M158" s="928"/>
      <c r="N158" s="928"/>
      <c r="O158" s="928"/>
      <c r="P158" s="928"/>
      <c r="Q158" s="928"/>
      <c r="R158" s="928"/>
      <c r="S158" s="799"/>
      <c r="T158" s="913">
        <f t="shared" si="111"/>
        <v>0</v>
      </c>
      <c r="U158" s="922"/>
      <c r="V158" s="940"/>
    </row>
    <row r="159" spans="1:22" x14ac:dyDescent="0.2">
      <c r="A159" s="899" t="s">
        <v>1161</v>
      </c>
      <c r="B159" s="882"/>
      <c r="C159" s="882"/>
      <c r="D159" s="815">
        <f>SUMIFS(D286:D6905, $B$286:$B6905, "Debt Securities", $C$286:$C$6905, "EUR")</f>
        <v>0</v>
      </c>
      <c r="E159" s="837"/>
      <c r="F159" s="837"/>
      <c r="G159" s="837"/>
      <c r="H159" s="837"/>
      <c r="I159" s="837"/>
      <c r="J159" s="837"/>
      <c r="K159" s="913">
        <f t="shared" ref="K159" si="112">SUM(E159:J159)</f>
        <v>0</v>
      </c>
      <c r="L159" s="815">
        <f>SUMIFS(L286:L6905, $B$286:$B6905, "Debt Securities", $C$286:$C$6905, "EUR")</f>
        <v>0</v>
      </c>
      <c r="M159" s="815">
        <f>SUMIFS(M286:M6905, $B$286:$B6905, "Debt Securities", $C$286:$C$6905, "EUR")</f>
        <v>0</v>
      </c>
      <c r="N159" s="815">
        <f>SUMIFS(N286:N6905, $B$286:$B6905, "Debt Securities", $C$286:$C$6905, "EUR")</f>
        <v>0</v>
      </c>
      <c r="O159" s="815">
        <f>SUMIFS(O286:O6905, $B$286:$B6905, "Debt Securities", $C$286:$C$6905, "EUR")</f>
        <v>0</v>
      </c>
      <c r="P159" s="815">
        <f>SUMIFS(P286:P6905, $B$286:$B6905, "Debt Securities", $C$286:$C$6905, "EUR")</f>
        <v>0</v>
      </c>
      <c r="Q159" s="815">
        <f>SUMIFS(Q286:Q6905, $B$286:$B6905, "Debt Securities", $C$286:$C$6905, "EUR")</f>
        <v>0</v>
      </c>
      <c r="R159" s="815">
        <f>SUMIFS(R286:R6905, $B$286:$B6905, "Debt Securities", $C$286:$C$6905, "EUR")</f>
        <v>0</v>
      </c>
      <c r="S159" s="815">
        <f>SUMIFS(S286:S6905, $B$286:$B6905, "Debt Securities", $C$286:$C$6905, "EUR")</f>
        <v>0</v>
      </c>
      <c r="T159" s="913">
        <f>SUM(M159:S159)</f>
        <v>0</v>
      </c>
      <c r="U159" s="922"/>
      <c r="V159" s="925">
        <f>SUMIFS(V286:V6905, $B$286:$B6905, "Debt Securities", $C$286:$C$6905, "EUR")</f>
        <v>0</v>
      </c>
    </row>
    <row r="160" spans="1:22" x14ac:dyDescent="0.2">
      <c r="A160" s="1322"/>
      <c r="B160" s="1322"/>
      <c r="C160" s="1322"/>
      <c r="D160" s="1322"/>
      <c r="E160" s="1322"/>
      <c r="F160" s="1322"/>
      <c r="G160" s="1322"/>
      <c r="H160" s="1322"/>
      <c r="I160" s="1322"/>
      <c r="J160" s="1322"/>
      <c r="K160" s="1322"/>
      <c r="L160" s="1322"/>
      <c r="M160" s="1322"/>
      <c r="N160" s="1322"/>
      <c r="O160" s="1322"/>
      <c r="P160" s="1322"/>
      <c r="Q160" s="1322"/>
      <c r="R160" s="1322"/>
      <c r="S160" s="1322"/>
      <c r="T160" s="1322"/>
      <c r="U160" s="1322"/>
      <c r="V160" s="1322"/>
    </row>
    <row r="161" spans="1:22" x14ac:dyDescent="0.2">
      <c r="A161" s="1322"/>
      <c r="B161" s="1322"/>
      <c r="C161" s="1322"/>
      <c r="D161" s="1322"/>
      <c r="E161" s="1322"/>
      <c r="F161" s="1322"/>
      <c r="G161" s="1322"/>
      <c r="H161" s="1322"/>
      <c r="I161" s="1322"/>
      <c r="J161" s="1322"/>
      <c r="K161" s="1322"/>
      <c r="L161" s="1322"/>
      <c r="M161" s="1322"/>
      <c r="N161" s="1322"/>
      <c r="O161" s="1322"/>
      <c r="P161" s="1322"/>
      <c r="Q161" s="1322"/>
      <c r="R161" s="1322"/>
      <c r="S161" s="1322"/>
      <c r="T161" s="1322"/>
      <c r="U161" s="1322"/>
      <c r="V161" s="1322"/>
    </row>
    <row r="162" spans="1:22" x14ac:dyDescent="0.2">
      <c r="A162" s="946" t="s">
        <v>1371</v>
      </c>
      <c r="B162" s="882"/>
      <c r="C162" s="882"/>
      <c r="D162" s="882"/>
      <c r="E162" s="882"/>
      <c r="F162" s="882"/>
      <c r="G162" s="882"/>
      <c r="H162" s="882"/>
      <c r="I162" s="882"/>
      <c r="J162" s="882"/>
      <c r="K162" s="882"/>
      <c r="L162" s="882"/>
      <c r="M162" s="882"/>
      <c r="N162" s="882"/>
      <c r="O162" s="882"/>
      <c r="P162" s="882"/>
      <c r="Q162" s="882"/>
      <c r="R162" s="882"/>
      <c r="S162" s="882"/>
      <c r="T162" s="882"/>
      <c r="U162" s="922"/>
      <c r="V162" s="917"/>
    </row>
    <row r="163" spans="1:22" x14ac:dyDescent="0.2">
      <c r="A163" s="915" t="s">
        <v>187</v>
      </c>
      <c r="B163" s="882"/>
      <c r="C163" s="882"/>
      <c r="D163" s="913">
        <f>SUM(D164,D166:D168)</f>
        <v>0</v>
      </c>
      <c r="E163" s="837"/>
      <c r="F163" s="837"/>
      <c r="G163" s="837"/>
      <c r="H163" s="837"/>
      <c r="I163" s="837"/>
      <c r="J163" s="837"/>
      <c r="K163" s="913">
        <f>SUM(K164,K166:K168)</f>
        <v>0</v>
      </c>
      <c r="L163" s="913">
        <f t="shared" ref="L163" si="113">SUM(L164,L166:L168)</f>
        <v>0</v>
      </c>
      <c r="M163" s="913">
        <f t="shared" ref="M163" si="114">SUM(M164,M166:M168)</f>
        <v>0</v>
      </c>
      <c r="N163" s="913">
        <f t="shared" ref="N163" si="115">SUM(N164,N166:N168)</f>
        <v>0</v>
      </c>
      <c r="O163" s="913">
        <f t="shared" ref="O163" si="116">SUM(O164,O166:O168)</f>
        <v>0</v>
      </c>
      <c r="P163" s="913">
        <f t="shared" ref="P163" si="117">SUM(P164,P166:P168)</f>
        <v>0</v>
      </c>
      <c r="Q163" s="913">
        <f t="shared" ref="Q163" si="118">SUM(Q164,Q166:Q168)</f>
        <v>0</v>
      </c>
      <c r="R163" s="913">
        <f t="shared" ref="R163" si="119">SUM(R164,R166:R168)</f>
        <v>0</v>
      </c>
      <c r="S163" s="913">
        <f t="shared" ref="S163" si="120">SUM(S164,S166:S168)</f>
        <v>0</v>
      </c>
      <c r="T163" s="913">
        <f>SUM(T164,T166:T168)</f>
        <v>0</v>
      </c>
      <c r="U163" s="922"/>
      <c r="V163" s="917"/>
    </row>
    <row r="164" spans="1:22" x14ac:dyDescent="0.2">
      <c r="A164" s="933" t="s">
        <v>1159</v>
      </c>
      <c r="B164" s="882"/>
      <c r="C164" s="882"/>
      <c r="D164" s="921"/>
      <c r="E164" s="947"/>
      <c r="F164" s="947"/>
      <c r="G164" s="947"/>
      <c r="H164" s="947"/>
      <c r="I164" s="947"/>
      <c r="J164" s="947"/>
      <c r="K164" s="918"/>
      <c r="L164" s="927"/>
      <c r="M164" s="921"/>
      <c r="N164" s="921"/>
      <c r="O164" s="921"/>
      <c r="P164" s="921"/>
      <c r="Q164" s="921"/>
      <c r="R164" s="921"/>
      <c r="S164" s="921"/>
      <c r="T164" s="913">
        <f t="shared" ref="T164:T167" si="121">SUM(M164:S164)</f>
        <v>0</v>
      </c>
      <c r="U164" s="922"/>
      <c r="V164" s="917"/>
    </row>
    <row r="165" spans="1:22" x14ac:dyDescent="0.2">
      <c r="A165" s="881" t="s">
        <v>1363</v>
      </c>
      <c r="B165" s="882"/>
      <c r="C165" s="882"/>
      <c r="D165" s="927"/>
      <c r="E165" s="927"/>
      <c r="F165" s="927"/>
      <c r="G165" s="927"/>
      <c r="H165" s="927"/>
      <c r="I165" s="927"/>
      <c r="J165" s="927"/>
      <c r="K165" s="927"/>
      <c r="L165" s="927"/>
      <c r="M165" s="927"/>
      <c r="N165" s="927"/>
      <c r="O165" s="927"/>
      <c r="P165" s="927"/>
      <c r="Q165" s="927"/>
      <c r="R165" s="927"/>
      <c r="S165" s="927"/>
      <c r="T165" s="918"/>
      <c r="U165" s="922"/>
      <c r="V165" s="917"/>
    </row>
    <row r="166" spans="1:22" x14ac:dyDescent="0.2">
      <c r="A166" s="933" t="s">
        <v>863</v>
      </c>
      <c r="B166" s="882"/>
      <c r="C166" s="882"/>
      <c r="D166" s="882"/>
      <c r="E166" s="882"/>
      <c r="F166" s="882"/>
      <c r="G166" s="882"/>
      <c r="H166" s="882"/>
      <c r="I166" s="882"/>
      <c r="J166" s="882"/>
      <c r="K166" s="882"/>
      <c r="L166" s="935"/>
      <c r="M166" s="927"/>
      <c r="N166" s="927"/>
      <c r="O166" s="927"/>
      <c r="P166" s="927"/>
      <c r="Q166" s="927"/>
      <c r="R166" s="927"/>
      <c r="S166" s="927"/>
      <c r="T166" s="920"/>
      <c r="U166" s="922"/>
      <c r="V166" s="917"/>
    </row>
    <row r="167" spans="1:22" x14ac:dyDescent="0.2">
      <c r="A167" s="933" t="s">
        <v>1160</v>
      </c>
      <c r="B167" s="882"/>
      <c r="C167" s="882"/>
      <c r="D167" s="882"/>
      <c r="E167" s="882"/>
      <c r="F167" s="882"/>
      <c r="G167" s="882"/>
      <c r="H167" s="882"/>
      <c r="I167" s="882"/>
      <c r="J167" s="882"/>
      <c r="K167" s="882"/>
      <c r="L167" s="927"/>
      <c r="M167" s="927"/>
      <c r="N167" s="927"/>
      <c r="O167" s="927"/>
      <c r="P167" s="927"/>
      <c r="Q167" s="927"/>
      <c r="R167" s="927"/>
      <c r="S167" s="936"/>
      <c r="T167" s="913">
        <f t="shared" si="121"/>
        <v>0</v>
      </c>
      <c r="U167" s="922"/>
      <c r="V167" s="917"/>
    </row>
    <row r="168" spans="1:22" x14ac:dyDescent="0.2">
      <c r="A168" s="942" t="s">
        <v>1368</v>
      </c>
      <c r="B168" s="882"/>
      <c r="C168" s="882"/>
      <c r="D168" s="913">
        <f>SUMIFS(D286:D6905, $B$286:$B6905, "Deposits and Balances", $C$286:$C$6905, "JPY")</f>
        <v>0</v>
      </c>
      <c r="E168" s="837"/>
      <c r="F168" s="837"/>
      <c r="G168" s="837"/>
      <c r="H168" s="837"/>
      <c r="I168" s="837"/>
      <c r="J168" s="837"/>
      <c r="K168" s="913">
        <f t="shared" ref="K168" si="122">SUM(E168:J168)</f>
        <v>0</v>
      </c>
      <c r="L168" s="913">
        <f>SUMIFS(L286:L6905, $B$286:$B6905, "Deposits and Balances", $C$286:$C$6905, "JPY")</f>
        <v>0</v>
      </c>
      <c r="M168" s="913">
        <f>SUMIFS(M286:M6905, $B$286:$B6905, "Deposits and Balances", $C$286:$C$6905, "JPY")</f>
        <v>0</v>
      </c>
      <c r="N168" s="913">
        <f>SUMIFS(N286:N6905, $B$286:$B6905, "Deposits and Balances", $C$286:$C$6905, "JPY")</f>
        <v>0</v>
      </c>
      <c r="O168" s="913">
        <f>SUMIFS(O286:O6905, $B$286:$B6905, "Deposits and Balances", $C$286:$C$6905, "JPY")</f>
        <v>0</v>
      </c>
      <c r="P168" s="913">
        <f>SUMIFS(P286:P6905, $B$286:$B6905, "Deposits and Balances", $C$286:$C$6905, "JPY")</f>
        <v>0</v>
      </c>
      <c r="Q168" s="913">
        <f>SUMIFS(Q286:Q6905, $B$286:$B6905, "Deposits and Balances", $C$286:$C$6905, "JPY")</f>
        <v>0</v>
      </c>
      <c r="R168" s="913">
        <f>SUMIFS(R286:R6905, $B$286:$B6905, "Deposits and Balances", $C$286:$C$6905, "JPY")</f>
        <v>0</v>
      </c>
      <c r="S168" s="913">
        <f>SUMIFS(S286:S6905, $B$286:$B6905, "Deposits and Balances", $C$286:$C$6905, "JPY")</f>
        <v>0</v>
      </c>
      <c r="T168" s="913">
        <f>SUM(M168:S168)</f>
        <v>0</v>
      </c>
      <c r="U168" s="922"/>
      <c r="V168" s="917"/>
    </row>
    <row r="169" spans="1:22" x14ac:dyDescent="0.2">
      <c r="A169" s="1319"/>
      <c r="B169" s="1319"/>
      <c r="C169" s="1319"/>
      <c r="D169" s="1319"/>
      <c r="E169" s="1319"/>
      <c r="F169" s="1319"/>
      <c r="G169" s="1319"/>
      <c r="H169" s="1319"/>
      <c r="I169" s="1319"/>
      <c r="J169" s="1319"/>
      <c r="K169" s="1319"/>
      <c r="L169" s="1319"/>
      <c r="M169" s="1319"/>
      <c r="N169" s="1319"/>
      <c r="O169" s="1319"/>
      <c r="P169" s="1319"/>
      <c r="Q169" s="1319"/>
      <c r="R169" s="1319"/>
      <c r="S169" s="1319"/>
      <c r="T169" s="1319"/>
      <c r="U169" s="1319"/>
      <c r="V169" s="1319"/>
    </row>
    <row r="170" spans="1:22" x14ac:dyDescent="0.2">
      <c r="A170" s="915" t="s">
        <v>1370</v>
      </c>
      <c r="B170" s="882"/>
      <c r="C170" s="882"/>
      <c r="D170" s="913">
        <f>SUM(D171:D174)</f>
        <v>0</v>
      </c>
      <c r="E170" s="837"/>
      <c r="F170" s="837"/>
      <c r="G170" s="837"/>
      <c r="H170" s="837"/>
      <c r="I170" s="837"/>
      <c r="J170" s="837"/>
      <c r="K170" s="913">
        <f t="shared" ref="K170:T170" si="123">SUM(K171:K174)</f>
        <v>0</v>
      </c>
      <c r="L170" s="913">
        <f t="shared" si="123"/>
        <v>0</v>
      </c>
      <c r="M170" s="913">
        <f t="shared" si="123"/>
        <v>0</v>
      </c>
      <c r="N170" s="913">
        <f t="shared" si="123"/>
        <v>0</v>
      </c>
      <c r="O170" s="913">
        <f t="shared" si="123"/>
        <v>0</v>
      </c>
      <c r="P170" s="913">
        <f t="shared" si="123"/>
        <v>0</v>
      </c>
      <c r="Q170" s="913">
        <f t="shared" si="123"/>
        <v>0</v>
      </c>
      <c r="R170" s="913">
        <f t="shared" si="123"/>
        <v>0</v>
      </c>
      <c r="S170" s="913">
        <f t="shared" si="123"/>
        <v>0</v>
      </c>
      <c r="T170" s="913">
        <f t="shared" si="123"/>
        <v>0</v>
      </c>
      <c r="U170" s="922"/>
      <c r="V170" s="917"/>
    </row>
    <row r="171" spans="1:22" x14ac:dyDescent="0.2">
      <c r="A171" s="933" t="s">
        <v>1159</v>
      </c>
      <c r="B171" s="882"/>
      <c r="C171" s="882"/>
      <c r="D171" s="921"/>
      <c r="E171" s="882"/>
      <c r="F171" s="882"/>
      <c r="G171" s="882"/>
      <c r="H171" s="882"/>
      <c r="I171" s="882"/>
      <c r="J171" s="882"/>
      <c r="K171" s="918"/>
      <c r="L171" s="882"/>
      <c r="M171" s="921"/>
      <c r="N171" s="921"/>
      <c r="O171" s="921"/>
      <c r="P171" s="921"/>
      <c r="Q171" s="921"/>
      <c r="R171" s="921"/>
      <c r="S171" s="921"/>
      <c r="T171" s="913">
        <f t="shared" ref="T171:T174" si="124">SUM(M171:S171)</f>
        <v>0</v>
      </c>
      <c r="U171" s="922"/>
      <c r="V171" s="917"/>
    </row>
    <row r="172" spans="1:22" x14ac:dyDescent="0.2">
      <c r="A172" s="933" t="s">
        <v>863</v>
      </c>
      <c r="B172" s="882"/>
      <c r="C172" s="882"/>
      <c r="D172" s="882"/>
      <c r="E172" s="882"/>
      <c r="F172" s="882"/>
      <c r="G172" s="882"/>
      <c r="H172" s="882"/>
      <c r="I172" s="882"/>
      <c r="J172" s="882"/>
      <c r="K172" s="882"/>
      <c r="L172" s="921"/>
      <c r="M172" s="882"/>
      <c r="N172" s="882"/>
      <c r="O172" s="882"/>
      <c r="P172" s="882"/>
      <c r="Q172" s="882"/>
      <c r="R172" s="882"/>
      <c r="S172" s="882"/>
      <c r="T172" s="920"/>
      <c r="U172" s="922"/>
      <c r="V172" s="917"/>
    </row>
    <row r="173" spans="1:22" x14ac:dyDescent="0.2">
      <c r="A173" s="933" t="s">
        <v>1160</v>
      </c>
      <c r="B173" s="882"/>
      <c r="C173" s="882"/>
      <c r="D173" s="882"/>
      <c r="E173" s="882"/>
      <c r="F173" s="882"/>
      <c r="G173" s="882"/>
      <c r="H173" s="882"/>
      <c r="I173" s="882"/>
      <c r="J173" s="882"/>
      <c r="K173" s="882"/>
      <c r="L173" s="882"/>
      <c r="M173" s="882"/>
      <c r="N173" s="882"/>
      <c r="O173" s="882"/>
      <c r="P173" s="882"/>
      <c r="Q173" s="882"/>
      <c r="R173" s="882"/>
      <c r="S173" s="921"/>
      <c r="T173" s="913">
        <f t="shared" si="124"/>
        <v>0</v>
      </c>
      <c r="U173" s="922"/>
      <c r="V173" s="917"/>
    </row>
    <row r="174" spans="1:22" x14ac:dyDescent="0.2">
      <c r="A174" s="942" t="s">
        <v>1368</v>
      </c>
      <c r="B174" s="882"/>
      <c r="C174" s="882"/>
      <c r="D174" s="913">
        <f>SUMIFS(D286:D6905, $B$286:$B6905, "Amounts payable under repurchase agreements", $C$286:$C$6905, "JPY")</f>
        <v>0</v>
      </c>
      <c r="E174" s="837"/>
      <c r="F174" s="837"/>
      <c r="G174" s="837"/>
      <c r="H174" s="837"/>
      <c r="I174" s="837"/>
      <c r="J174" s="837"/>
      <c r="K174" s="913">
        <f t="shared" ref="K174" si="125">SUM(E174:J174)</f>
        <v>0</v>
      </c>
      <c r="L174" s="913">
        <f>SUMIFS(L286:L6905, $B$286:$B6905, "Amounts payable under repurchase agreements", $C$286:$C$6905, "JPY")</f>
        <v>0</v>
      </c>
      <c r="M174" s="913">
        <f>SUMIFS(M286:M6905, $B$286:$B6905, "Amounts payable under repurchase agreements", $C$286:$C$6905, "JPY")</f>
        <v>0</v>
      </c>
      <c r="N174" s="913">
        <f>SUMIFS(N286:N6905, $B$286:$B6905, "Amounts payable under repurchase agreements", $C$286:$C$6905, "JPY")</f>
        <v>0</v>
      </c>
      <c r="O174" s="913">
        <f>SUMIFS(O286:O6905, $B$286:$B6905, "Amounts payable under repurchase agreements", $C$286:$C$6905, "JPY")</f>
        <v>0</v>
      </c>
      <c r="P174" s="913">
        <f>SUMIFS(P286:P6905, $B$286:$B6905, "Amounts payable under repurchase agreements", $C$286:$C$6905, "JPY")</f>
        <v>0</v>
      </c>
      <c r="Q174" s="913">
        <f>SUMIFS(Q286:Q6905, $B$286:$B6905, "Amounts payable under repurchase agreements", $C$286:$C$6905, "JPY")</f>
        <v>0</v>
      </c>
      <c r="R174" s="913">
        <f>SUMIFS(R286:R6905, $B$286:$B6905, "Amounts payable under repurchase agreements", $C$286:$C$6905, "JPY")</f>
        <v>0</v>
      </c>
      <c r="S174" s="913">
        <f>SUMIFS(S286:S6905, $B$286:$B6905, "Amounts payable under repurchase agreements", $C$286:$C$6905, "JPY")</f>
        <v>0</v>
      </c>
      <c r="T174" s="913">
        <f t="shared" si="124"/>
        <v>0</v>
      </c>
      <c r="U174" s="922"/>
      <c r="V174" s="917"/>
    </row>
    <row r="175" spans="1:22" x14ac:dyDescent="0.2">
      <c r="A175" s="1319"/>
      <c r="B175" s="1319"/>
      <c r="C175" s="1319"/>
      <c r="D175" s="1319"/>
      <c r="E175" s="1319"/>
      <c r="F175" s="1319"/>
      <c r="G175" s="1319"/>
      <c r="H175" s="1319"/>
      <c r="I175" s="1319"/>
      <c r="J175" s="1319"/>
      <c r="K175" s="1319"/>
      <c r="L175" s="1319"/>
      <c r="M175" s="1319"/>
      <c r="N175" s="1319"/>
      <c r="O175" s="1319"/>
      <c r="P175" s="1319"/>
      <c r="Q175" s="1319"/>
      <c r="R175" s="1319"/>
      <c r="S175" s="1319"/>
      <c r="T175" s="1319"/>
      <c r="U175" s="1319"/>
      <c r="V175" s="1319"/>
    </row>
    <row r="176" spans="1:22" x14ac:dyDescent="0.2">
      <c r="A176" s="915" t="s">
        <v>216</v>
      </c>
      <c r="B176" s="882"/>
      <c r="C176" s="882"/>
      <c r="D176" s="913">
        <f t="shared" ref="D176:T176" si="126">SUM(D177:D180)</f>
        <v>0</v>
      </c>
      <c r="E176" s="837"/>
      <c r="F176" s="837"/>
      <c r="G176" s="837"/>
      <c r="H176" s="837"/>
      <c r="I176" s="837"/>
      <c r="J176" s="837"/>
      <c r="K176" s="913">
        <f t="shared" si="126"/>
        <v>0</v>
      </c>
      <c r="L176" s="913">
        <f t="shared" si="126"/>
        <v>0</v>
      </c>
      <c r="M176" s="913">
        <f t="shared" si="126"/>
        <v>0</v>
      </c>
      <c r="N176" s="913">
        <f t="shared" si="126"/>
        <v>0</v>
      </c>
      <c r="O176" s="913">
        <f t="shared" si="126"/>
        <v>0</v>
      </c>
      <c r="P176" s="913">
        <f t="shared" si="126"/>
        <v>0</v>
      </c>
      <c r="Q176" s="913">
        <f t="shared" si="126"/>
        <v>0</v>
      </c>
      <c r="R176" s="913">
        <f t="shared" si="126"/>
        <v>0</v>
      </c>
      <c r="S176" s="913">
        <f t="shared" si="126"/>
        <v>0</v>
      </c>
      <c r="T176" s="913">
        <f t="shared" si="126"/>
        <v>0</v>
      </c>
      <c r="U176" s="922"/>
      <c r="V176" s="917"/>
    </row>
    <row r="177" spans="1:22" x14ac:dyDescent="0.2">
      <c r="A177" s="933" t="s">
        <v>1159</v>
      </c>
      <c r="B177" s="882"/>
      <c r="C177" s="882"/>
      <c r="D177" s="921"/>
      <c r="E177" s="882"/>
      <c r="F177" s="882"/>
      <c r="G177" s="882"/>
      <c r="H177" s="882"/>
      <c r="I177" s="882"/>
      <c r="J177" s="882"/>
      <c r="K177" s="918"/>
      <c r="L177" s="882"/>
      <c r="M177" s="921"/>
      <c r="N177" s="921"/>
      <c r="O177" s="921"/>
      <c r="P177" s="921"/>
      <c r="Q177" s="921"/>
      <c r="R177" s="921"/>
      <c r="S177" s="921"/>
      <c r="T177" s="913">
        <f t="shared" ref="T177:T180" si="127">SUM(M177:S177)</f>
        <v>0</v>
      </c>
      <c r="U177" s="922"/>
      <c r="V177" s="917"/>
    </row>
    <row r="178" spans="1:22" x14ac:dyDescent="0.2">
      <c r="A178" s="933" t="s">
        <v>863</v>
      </c>
      <c r="B178" s="882"/>
      <c r="C178" s="882"/>
      <c r="D178" s="882"/>
      <c r="E178" s="882"/>
      <c r="F178" s="882"/>
      <c r="G178" s="882"/>
      <c r="H178" s="882"/>
      <c r="I178" s="882"/>
      <c r="J178" s="882"/>
      <c r="K178" s="882"/>
      <c r="L178" s="921"/>
      <c r="M178" s="882"/>
      <c r="N178" s="882"/>
      <c r="O178" s="882"/>
      <c r="P178" s="882"/>
      <c r="Q178" s="882"/>
      <c r="R178" s="882"/>
      <c r="S178" s="882"/>
      <c r="T178" s="920"/>
      <c r="U178" s="922"/>
      <c r="V178" s="917"/>
    </row>
    <row r="179" spans="1:22" x14ac:dyDescent="0.2">
      <c r="A179" s="933" t="s">
        <v>1160</v>
      </c>
      <c r="B179" s="882"/>
      <c r="C179" s="882"/>
      <c r="D179" s="882"/>
      <c r="E179" s="837"/>
      <c r="F179" s="837"/>
      <c r="G179" s="837"/>
      <c r="H179" s="837"/>
      <c r="I179" s="837"/>
      <c r="J179" s="837"/>
      <c r="K179" s="882"/>
      <c r="L179" s="882"/>
      <c r="M179" s="882"/>
      <c r="N179" s="882"/>
      <c r="O179" s="882"/>
      <c r="P179" s="882"/>
      <c r="Q179" s="882"/>
      <c r="R179" s="882"/>
      <c r="S179" s="921"/>
      <c r="T179" s="913">
        <f t="shared" si="127"/>
        <v>0</v>
      </c>
      <c r="U179" s="922"/>
      <c r="V179" s="917"/>
    </row>
    <row r="180" spans="1:22" x14ac:dyDescent="0.2">
      <c r="A180" s="942" t="s">
        <v>1368</v>
      </c>
      <c r="B180" s="882"/>
      <c r="C180" s="882"/>
      <c r="D180" s="913">
        <f>SUMIFS(D286:D6905, $B$286:$B6905, "Negative fair values for financial derivatives", $C$286:$C$6905, "JPY")</f>
        <v>0</v>
      </c>
      <c r="E180" s="837"/>
      <c r="F180" s="837"/>
      <c r="G180" s="837"/>
      <c r="H180" s="837"/>
      <c r="I180" s="837"/>
      <c r="J180" s="837"/>
      <c r="K180" s="913">
        <f t="shared" ref="K180" si="128">SUM(E180:J180)</f>
        <v>0</v>
      </c>
      <c r="L180" s="913">
        <f>SUMIFS(L286:L6905, $B$286:$B6905, "Negative fair values for financial derivatives", $C$286:$C$6905, "JPY")</f>
        <v>0</v>
      </c>
      <c r="M180" s="913">
        <f>SUMIFS(M286:M6905, $B$286:$B6905, "Negative fair values for financial derivatives", $C$286:$C$6905, "JPY")</f>
        <v>0</v>
      </c>
      <c r="N180" s="913">
        <f>SUMIFS(N286:N6905, $B$286:$B6905, "Negative fair values for financial derivatives", $C$286:$C$6905, "JPY")</f>
        <v>0</v>
      </c>
      <c r="O180" s="913">
        <f>SUMIFS(O286:O6905, $B$286:$B6905, "Negative fair values for financial derivatives", $C$286:$C$6905, "JPY")</f>
        <v>0</v>
      </c>
      <c r="P180" s="913">
        <f>SUMIFS(P286:P6905, $B$286:$B6905, "Negative fair values for financial derivatives", $C$286:$C$6905, "JPY")</f>
        <v>0</v>
      </c>
      <c r="Q180" s="913">
        <f>SUMIFS(Q286:Q6905, $B$286:$B6905, "Negative fair values for financial derivatives", $C$286:$C$6905, "JPY")</f>
        <v>0</v>
      </c>
      <c r="R180" s="913">
        <f>SUMIFS(R286:R6905, $B$286:$B6905, "Negative fair values for financial derivatives", $C$286:$C$6905, "JPY")</f>
        <v>0</v>
      </c>
      <c r="S180" s="913">
        <f>SUMIFS(S286:S6905, $B$286:$B6905, "Negative fair values for financial derivatives", $C$286:$C$6905, "JPY")</f>
        <v>0</v>
      </c>
      <c r="T180" s="913">
        <f t="shared" si="127"/>
        <v>0</v>
      </c>
      <c r="U180" s="922"/>
      <c r="V180" s="917"/>
    </row>
    <row r="181" spans="1:22" x14ac:dyDescent="0.2">
      <c r="A181" s="1319"/>
      <c r="B181" s="1319"/>
      <c r="C181" s="1319"/>
      <c r="D181" s="1319"/>
      <c r="E181" s="1319"/>
      <c r="F181" s="1319"/>
      <c r="G181" s="1319"/>
      <c r="H181" s="1319"/>
      <c r="I181" s="1319"/>
      <c r="J181" s="1319"/>
      <c r="K181" s="1319"/>
      <c r="L181" s="1319"/>
      <c r="M181" s="1319"/>
      <c r="N181" s="1319"/>
      <c r="O181" s="1319"/>
      <c r="P181" s="1319"/>
      <c r="Q181" s="1319"/>
      <c r="R181" s="1319"/>
      <c r="S181" s="1319"/>
      <c r="T181" s="1319"/>
      <c r="U181" s="1319"/>
      <c r="V181" s="1319"/>
    </row>
    <row r="182" spans="1:22" x14ac:dyDescent="0.2">
      <c r="A182" s="915" t="s">
        <v>227</v>
      </c>
      <c r="B182" s="882"/>
      <c r="C182" s="882"/>
      <c r="D182" s="913">
        <f t="shared" ref="D182:T182" si="129">SUM(D183:D186)</f>
        <v>0</v>
      </c>
      <c r="E182" s="837"/>
      <c r="F182" s="837"/>
      <c r="G182" s="837"/>
      <c r="H182" s="837"/>
      <c r="I182" s="837"/>
      <c r="J182" s="837"/>
      <c r="K182" s="913">
        <f t="shared" si="129"/>
        <v>0</v>
      </c>
      <c r="L182" s="913">
        <f t="shared" si="129"/>
        <v>0</v>
      </c>
      <c r="M182" s="913">
        <f t="shared" si="129"/>
        <v>0</v>
      </c>
      <c r="N182" s="913">
        <f t="shared" si="129"/>
        <v>0</v>
      </c>
      <c r="O182" s="913">
        <f t="shared" si="129"/>
        <v>0</v>
      </c>
      <c r="P182" s="913">
        <f t="shared" si="129"/>
        <v>0</v>
      </c>
      <c r="Q182" s="913">
        <f t="shared" si="129"/>
        <v>0</v>
      </c>
      <c r="R182" s="913">
        <f t="shared" si="129"/>
        <v>0</v>
      </c>
      <c r="S182" s="913">
        <f t="shared" si="129"/>
        <v>0</v>
      </c>
      <c r="T182" s="913">
        <f t="shared" si="129"/>
        <v>0</v>
      </c>
      <c r="U182" s="922"/>
      <c r="V182" s="917"/>
    </row>
    <row r="183" spans="1:22" x14ac:dyDescent="0.2">
      <c r="A183" s="933" t="s">
        <v>1159</v>
      </c>
      <c r="B183" s="882"/>
      <c r="C183" s="882"/>
      <c r="D183" s="943"/>
      <c r="E183" s="882"/>
      <c r="F183" s="882"/>
      <c r="G183" s="882"/>
      <c r="H183" s="882"/>
      <c r="I183" s="882"/>
      <c r="J183" s="882"/>
      <c r="K183" s="918"/>
      <c r="L183" s="882"/>
      <c r="M183" s="943"/>
      <c r="N183" s="943"/>
      <c r="O183" s="943"/>
      <c r="P183" s="943"/>
      <c r="Q183" s="943"/>
      <c r="R183" s="943"/>
      <c r="S183" s="943"/>
      <c r="T183" s="913">
        <f t="shared" ref="T183:T185" si="130">SUM(M183:S183)</f>
        <v>0</v>
      </c>
      <c r="U183" s="922"/>
      <c r="V183" s="917"/>
    </row>
    <row r="184" spans="1:22" x14ac:dyDescent="0.2">
      <c r="A184" s="933" t="s">
        <v>863</v>
      </c>
      <c r="B184" s="882"/>
      <c r="C184" s="882"/>
      <c r="D184" s="882"/>
      <c r="E184" s="882"/>
      <c r="F184" s="882"/>
      <c r="G184" s="882"/>
      <c r="H184" s="882"/>
      <c r="I184" s="882"/>
      <c r="J184" s="882"/>
      <c r="K184" s="882"/>
      <c r="L184" s="943"/>
      <c r="M184" s="882"/>
      <c r="N184" s="882"/>
      <c r="O184" s="882"/>
      <c r="P184" s="882"/>
      <c r="Q184" s="882"/>
      <c r="R184" s="882"/>
      <c r="S184" s="882"/>
      <c r="T184" s="920"/>
      <c r="U184" s="922"/>
      <c r="V184" s="917"/>
    </row>
    <row r="185" spans="1:22" x14ac:dyDescent="0.2">
      <c r="A185" s="933" t="s">
        <v>1160</v>
      </c>
      <c r="B185" s="882"/>
      <c r="C185" s="882"/>
      <c r="D185" s="882"/>
      <c r="E185" s="882"/>
      <c r="F185" s="882"/>
      <c r="G185" s="882"/>
      <c r="H185" s="882"/>
      <c r="I185" s="882"/>
      <c r="J185" s="882"/>
      <c r="K185" s="882"/>
      <c r="L185" s="882"/>
      <c r="M185" s="882"/>
      <c r="N185" s="882"/>
      <c r="O185" s="882"/>
      <c r="P185" s="882"/>
      <c r="Q185" s="882"/>
      <c r="R185" s="882"/>
      <c r="S185" s="943"/>
      <c r="T185" s="913">
        <f t="shared" si="130"/>
        <v>0</v>
      </c>
      <c r="U185" s="922"/>
      <c r="V185" s="917"/>
    </row>
    <row r="186" spans="1:22" x14ac:dyDescent="0.2">
      <c r="A186" s="942" t="s">
        <v>1368</v>
      </c>
      <c r="B186" s="882"/>
      <c r="C186" s="882"/>
      <c r="D186" s="913">
        <f>SUMIFS(D286:D6906, $B$286:$B6906, "Bills Payable", $C$286:$C$6906, "JPY")</f>
        <v>0</v>
      </c>
      <c r="E186" s="837"/>
      <c r="F186" s="837"/>
      <c r="G186" s="837"/>
      <c r="H186" s="837"/>
      <c r="I186" s="837"/>
      <c r="J186" s="837"/>
      <c r="K186" s="913">
        <f t="shared" ref="K186" si="131">SUM(E186:J186)</f>
        <v>0</v>
      </c>
      <c r="L186" s="913">
        <f>SUMIFS(L286:L6906, $B$286:$B6906, "Bills Payable", $C$286:$C$6906, "JPY")</f>
        <v>0</v>
      </c>
      <c r="M186" s="913">
        <f>SUMIFS(M286:M6906, $B$286:$B6906, "Bills Payable", $C$286:$C$6906, "JPY")</f>
        <v>0</v>
      </c>
      <c r="N186" s="913">
        <f>SUMIFS(N286:N6906, $B$286:$B6906, "Bills Payable", $C$286:$C$6906, "JPY")</f>
        <v>0</v>
      </c>
      <c r="O186" s="913">
        <f>SUMIFS(O286:O6906, $B$286:$B6906, "Bills Payable", $C$286:$C$6906, "JPY")</f>
        <v>0</v>
      </c>
      <c r="P186" s="913">
        <f>SUMIFS(P286:P6906, $B$286:$B6906, "Bills Payable", $C$286:$C$6906, "JPY")</f>
        <v>0</v>
      </c>
      <c r="Q186" s="913">
        <f>SUMIFS(Q286:Q6906, $B$286:$B6906, "Bills Payable", $C$286:$C$6906, "JPY")</f>
        <v>0</v>
      </c>
      <c r="R186" s="913">
        <f>SUMIFS(R286:R6906, $B$286:$B6906, "Bills Payable", $C$286:$C$6906, "JPY")</f>
        <v>0</v>
      </c>
      <c r="S186" s="913">
        <f>SUMIFS(S286:S6906, $B$286:$B6906, "Bills Payable", $C$286:$C$6906, "JPY")</f>
        <v>0</v>
      </c>
      <c r="T186" s="913">
        <f>SUM(M186:S186)</f>
        <v>0</v>
      </c>
      <c r="U186" s="922"/>
      <c r="V186" s="917"/>
    </row>
    <row r="187" spans="1:22" x14ac:dyDescent="0.2">
      <c r="A187" s="1319"/>
      <c r="B187" s="1319"/>
      <c r="C187" s="1319"/>
      <c r="D187" s="1319"/>
      <c r="E187" s="1319"/>
      <c r="F187" s="1319"/>
      <c r="G187" s="1319"/>
      <c r="H187" s="1319"/>
      <c r="I187" s="1319"/>
      <c r="J187" s="1319"/>
      <c r="K187" s="1319"/>
      <c r="L187" s="1319"/>
      <c r="M187" s="1319"/>
      <c r="N187" s="1319"/>
      <c r="O187" s="1319"/>
      <c r="P187" s="1319"/>
      <c r="Q187" s="1319"/>
      <c r="R187" s="1319"/>
      <c r="S187" s="1319"/>
      <c r="T187" s="1319"/>
      <c r="U187" s="1319"/>
      <c r="V187" s="1319"/>
    </row>
    <row r="188" spans="1:22" x14ac:dyDescent="0.2">
      <c r="A188" s="899" t="s">
        <v>1364</v>
      </c>
      <c r="B188" s="882"/>
      <c r="C188" s="882"/>
      <c r="D188" s="913">
        <f t="shared" ref="D188:T188" si="132">SUM(D189:D192)</f>
        <v>0</v>
      </c>
      <c r="E188" s="837"/>
      <c r="F188" s="837"/>
      <c r="G188" s="837"/>
      <c r="H188" s="837"/>
      <c r="I188" s="837"/>
      <c r="J188" s="837"/>
      <c r="K188" s="913">
        <f t="shared" si="132"/>
        <v>0</v>
      </c>
      <c r="L188" s="913">
        <f t="shared" si="132"/>
        <v>0</v>
      </c>
      <c r="M188" s="913">
        <f t="shared" si="132"/>
        <v>0</v>
      </c>
      <c r="N188" s="913">
        <f t="shared" si="132"/>
        <v>0</v>
      </c>
      <c r="O188" s="913">
        <f t="shared" si="132"/>
        <v>0</v>
      </c>
      <c r="P188" s="913">
        <f t="shared" si="132"/>
        <v>0</v>
      </c>
      <c r="Q188" s="913">
        <f t="shared" si="132"/>
        <v>0</v>
      </c>
      <c r="R188" s="913">
        <f t="shared" si="132"/>
        <v>0</v>
      </c>
      <c r="S188" s="913">
        <f t="shared" si="132"/>
        <v>0</v>
      </c>
      <c r="T188" s="913">
        <f t="shared" si="132"/>
        <v>0</v>
      </c>
      <c r="U188" s="815">
        <f>SUM(U189:U192)</f>
        <v>0</v>
      </c>
      <c r="V188" s="917"/>
    </row>
    <row r="189" spans="1:22" x14ac:dyDescent="0.2">
      <c r="A189" s="799" t="s">
        <v>1159</v>
      </c>
      <c r="B189" s="882"/>
      <c r="C189" s="882"/>
      <c r="D189" s="799"/>
      <c r="E189" s="837"/>
      <c r="F189" s="837"/>
      <c r="G189" s="837"/>
      <c r="H189" s="837"/>
      <c r="I189" s="837"/>
      <c r="J189" s="837"/>
      <c r="K189" s="918"/>
      <c r="L189" s="837"/>
      <c r="M189" s="799"/>
      <c r="N189" s="799"/>
      <c r="O189" s="799"/>
      <c r="P189" s="799"/>
      <c r="Q189" s="799"/>
      <c r="R189" s="799"/>
      <c r="S189" s="799"/>
      <c r="T189" s="913">
        <f t="shared" ref="T189:T192" si="133">SUM(M189:S189)</f>
        <v>0</v>
      </c>
      <c r="U189" s="799"/>
      <c r="V189" s="917"/>
    </row>
    <row r="190" spans="1:22" x14ac:dyDescent="0.2">
      <c r="A190" s="799" t="s">
        <v>863</v>
      </c>
      <c r="B190" s="882"/>
      <c r="C190" s="882"/>
      <c r="D190" s="837"/>
      <c r="E190" s="837"/>
      <c r="F190" s="837"/>
      <c r="G190" s="837"/>
      <c r="H190" s="837"/>
      <c r="I190" s="837"/>
      <c r="J190" s="837"/>
      <c r="K190" s="837"/>
      <c r="L190" s="799"/>
      <c r="M190" s="837"/>
      <c r="N190" s="837"/>
      <c r="O190" s="837"/>
      <c r="P190" s="837"/>
      <c r="Q190" s="837"/>
      <c r="R190" s="837"/>
      <c r="S190" s="837"/>
      <c r="T190" s="920"/>
      <c r="U190" s="799"/>
      <c r="V190" s="917"/>
    </row>
    <row r="191" spans="1:22" x14ac:dyDescent="0.2">
      <c r="A191" s="799" t="s">
        <v>1160</v>
      </c>
      <c r="B191" s="882"/>
      <c r="C191" s="882"/>
      <c r="D191" s="837"/>
      <c r="E191" s="837"/>
      <c r="F191" s="837"/>
      <c r="G191" s="837"/>
      <c r="H191" s="837"/>
      <c r="I191" s="837"/>
      <c r="J191" s="837"/>
      <c r="K191" s="837"/>
      <c r="L191" s="837"/>
      <c r="M191" s="837"/>
      <c r="N191" s="837"/>
      <c r="O191" s="837"/>
      <c r="P191" s="837"/>
      <c r="Q191" s="837"/>
      <c r="R191" s="837"/>
      <c r="S191" s="799"/>
      <c r="T191" s="913">
        <f t="shared" si="133"/>
        <v>0</v>
      </c>
      <c r="U191" s="799"/>
      <c r="V191" s="917"/>
    </row>
    <row r="192" spans="1:22" x14ac:dyDescent="0.2">
      <c r="A192" s="899" t="s">
        <v>1161</v>
      </c>
      <c r="B192" s="882"/>
      <c r="C192" s="882"/>
      <c r="D192" s="815">
        <f>SUMIFS(D286:D6906, $B$286:$B6906, "Negotiable Certificates of Deposits", $C$286:$C$6906, "JPY")</f>
        <v>0</v>
      </c>
      <c r="E192" s="837"/>
      <c r="F192" s="837"/>
      <c r="G192" s="837"/>
      <c r="H192" s="837"/>
      <c r="I192" s="837"/>
      <c r="J192" s="837"/>
      <c r="K192" s="948">
        <f>SUM(E192:J192)</f>
        <v>0</v>
      </c>
      <c r="L192" s="815">
        <f>SUMIFS(L286:L6906, $B$286:$B6906, "Negotiable Certificates of Deposits", $C$286:$C$6906, "JPY")</f>
        <v>0</v>
      </c>
      <c r="M192" s="815">
        <f>SUMIFS(M286:M6906, $B$286:$B6906, "Negotiable Certificates of Deposits", $C$286:$C$6906, "JPY")</f>
        <v>0</v>
      </c>
      <c r="N192" s="815">
        <f>SUMIFS(N286:N6906, $B$286:$B6906, "Negotiable Certificates of Deposits", $C$286:$C$6906, "JPY")</f>
        <v>0</v>
      </c>
      <c r="O192" s="815">
        <f>SUMIFS(O286:O6906, $B$286:$B6906, "Negotiable Certificates of Deposits", $C$286:$C$6906, "JPY")</f>
        <v>0</v>
      </c>
      <c r="P192" s="815">
        <f>SUMIFS(P286:P6906, $B$286:$B6906, "Negotiable Certificates of Deposits", $C$286:$C$6906, "JPY")</f>
        <v>0</v>
      </c>
      <c r="Q192" s="815">
        <f>SUMIFS(Q286:Q6906, $B$286:$B6906, "Negotiable Certificates of Deposits", $C$286:$C$6906, "JPY")</f>
        <v>0</v>
      </c>
      <c r="R192" s="815">
        <f>SUMIFS(R286:R6906, $B$286:$B6906, "Negotiable Certificates of Deposits", $C$286:$C$6906, "JPY")</f>
        <v>0</v>
      </c>
      <c r="S192" s="815">
        <f>SUMIFS(S286:S6906, $B$286:$B6906, "Negotiable Certificates of Deposits", $C$286:$C$6906, "JPY")</f>
        <v>0</v>
      </c>
      <c r="T192" s="913">
        <f t="shared" si="133"/>
        <v>0</v>
      </c>
      <c r="U192" s="815">
        <f>SUMIFS(U286:U6906, $B$286:$B6906, "Negotiable Certificates of Deposits", $C$286:$C$6906, "JPY")</f>
        <v>0</v>
      </c>
      <c r="V192" s="917"/>
    </row>
    <row r="193" spans="1:22" x14ac:dyDescent="0.2">
      <c r="A193" s="1319"/>
      <c r="B193" s="1319"/>
      <c r="C193" s="1319"/>
      <c r="D193" s="1319"/>
      <c r="E193" s="1319"/>
      <c r="F193" s="1319"/>
      <c r="G193" s="1319"/>
      <c r="H193" s="1319"/>
      <c r="I193" s="1319"/>
      <c r="J193" s="1319"/>
      <c r="K193" s="1319"/>
      <c r="L193" s="1319"/>
      <c r="M193" s="1319"/>
      <c r="N193" s="1319"/>
      <c r="O193" s="1319"/>
      <c r="P193" s="1319"/>
      <c r="Q193" s="1319"/>
      <c r="R193" s="1319"/>
      <c r="S193" s="1319"/>
      <c r="T193" s="1319"/>
      <c r="U193" s="1319"/>
      <c r="V193" s="1319"/>
    </row>
    <row r="194" spans="1:22" x14ac:dyDescent="0.2">
      <c r="A194" s="899" t="s">
        <v>215</v>
      </c>
      <c r="B194" s="882"/>
      <c r="C194" s="882"/>
      <c r="D194" s="913">
        <f t="shared" ref="D194:T194" si="134">SUM(D195:D198)</f>
        <v>0</v>
      </c>
      <c r="E194" s="837"/>
      <c r="F194" s="837"/>
      <c r="G194" s="837"/>
      <c r="H194" s="837"/>
      <c r="I194" s="837"/>
      <c r="J194" s="837"/>
      <c r="K194" s="913">
        <f t="shared" si="134"/>
        <v>0</v>
      </c>
      <c r="L194" s="913">
        <f t="shared" si="134"/>
        <v>0</v>
      </c>
      <c r="M194" s="913">
        <f t="shared" si="134"/>
        <v>0</v>
      </c>
      <c r="N194" s="913">
        <f t="shared" si="134"/>
        <v>0</v>
      </c>
      <c r="O194" s="913">
        <f t="shared" si="134"/>
        <v>0</v>
      </c>
      <c r="P194" s="913">
        <f t="shared" si="134"/>
        <v>0</v>
      </c>
      <c r="Q194" s="913">
        <f t="shared" si="134"/>
        <v>0</v>
      </c>
      <c r="R194" s="913">
        <f t="shared" si="134"/>
        <v>0</v>
      </c>
      <c r="S194" s="913">
        <f t="shared" si="134"/>
        <v>0</v>
      </c>
      <c r="T194" s="913">
        <f t="shared" si="134"/>
        <v>0</v>
      </c>
      <c r="U194" s="922"/>
      <c r="V194" s="925">
        <f>SUM(V195:V198)</f>
        <v>0</v>
      </c>
    </row>
    <row r="195" spans="1:22" x14ac:dyDescent="0.2">
      <c r="A195" s="799" t="s">
        <v>1159</v>
      </c>
      <c r="B195" s="882"/>
      <c r="C195" s="882"/>
      <c r="D195" s="799"/>
      <c r="E195" s="928"/>
      <c r="F195" s="928"/>
      <c r="G195" s="928"/>
      <c r="H195" s="928"/>
      <c r="I195" s="928"/>
      <c r="J195" s="928"/>
      <c r="K195" s="918"/>
      <c r="L195" s="928"/>
      <c r="M195" s="799"/>
      <c r="N195" s="799"/>
      <c r="O195" s="799"/>
      <c r="P195" s="799"/>
      <c r="Q195" s="799"/>
      <c r="R195" s="799"/>
      <c r="S195" s="799"/>
      <c r="T195" s="913">
        <f t="shared" ref="T195:T197" si="135">SUM(M195:S195)</f>
        <v>0</v>
      </c>
      <c r="U195" s="922"/>
      <c r="V195" s="940"/>
    </row>
    <row r="196" spans="1:22" x14ac:dyDescent="0.2">
      <c r="A196" s="799" t="s">
        <v>863</v>
      </c>
      <c r="B196" s="882"/>
      <c r="C196" s="882"/>
      <c r="D196" s="928"/>
      <c r="E196" s="928"/>
      <c r="F196" s="928"/>
      <c r="G196" s="928"/>
      <c r="H196" s="928"/>
      <c r="I196" s="928"/>
      <c r="J196" s="928"/>
      <c r="K196" s="928"/>
      <c r="L196" s="799"/>
      <c r="M196" s="928"/>
      <c r="N196" s="928"/>
      <c r="O196" s="928"/>
      <c r="P196" s="928"/>
      <c r="Q196" s="928"/>
      <c r="R196" s="928"/>
      <c r="S196" s="928"/>
      <c r="T196" s="920"/>
      <c r="U196" s="922"/>
      <c r="V196" s="940"/>
    </row>
    <row r="197" spans="1:22" x14ac:dyDescent="0.2">
      <c r="A197" s="799" t="s">
        <v>1160</v>
      </c>
      <c r="B197" s="882"/>
      <c r="C197" s="882"/>
      <c r="D197" s="928"/>
      <c r="E197" s="928"/>
      <c r="F197" s="928"/>
      <c r="G197" s="928"/>
      <c r="H197" s="928"/>
      <c r="I197" s="928"/>
      <c r="J197" s="928"/>
      <c r="K197" s="928"/>
      <c r="L197" s="928"/>
      <c r="M197" s="928"/>
      <c r="N197" s="928"/>
      <c r="O197" s="928"/>
      <c r="P197" s="928"/>
      <c r="Q197" s="928"/>
      <c r="R197" s="928"/>
      <c r="S197" s="799"/>
      <c r="T197" s="913">
        <f t="shared" si="135"/>
        <v>0</v>
      </c>
      <c r="U197" s="922"/>
      <c r="V197" s="940"/>
    </row>
    <row r="198" spans="1:22" x14ac:dyDescent="0.2">
      <c r="A198" s="899" t="s">
        <v>1161</v>
      </c>
      <c r="B198" s="882"/>
      <c r="C198" s="882"/>
      <c r="D198" s="815">
        <f>SUMIFS(D286:D6906, $B$286:$B6906, "Debt Securities", $C$286:$C$6906, "JPY")</f>
        <v>0</v>
      </c>
      <c r="E198" s="837"/>
      <c r="F198" s="837"/>
      <c r="G198" s="837"/>
      <c r="H198" s="837"/>
      <c r="I198" s="837"/>
      <c r="J198" s="837"/>
      <c r="K198" s="913">
        <f t="shared" ref="K198" si="136">SUM(E198:J198)</f>
        <v>0</v>
      </c>
      <c r="L198" s="815">
        <f>SUMIFS(L286:L6906, $B$286:$B6906, "Debt Securities", $C$286:$C$6906, "JPY")</f>
        <v>0</v>
      </c>
      <c r="M198" s="815">
        <f>SUMIFS(M286:M6906, $B$286:$B6906, "Debt Securities", $C$286:$C$6906, "JPY")</f>
        <v>0</v>
      </c>
      <c r="N198" s="815">
        <f>SUMIFS(N286:N6906, $B$286:$B6906, "Debt Securities", $C$286:$C$6906, "JPY")</f>
        <v>0</v>
      </c>
      <c r="O198" s="815">
        <f>SUMIFS(O286:O6906, $B$286:$B6906, "Debt Securities", $C$286:$C$6906, "JPY")</f>
        <v>0</v>
      </c>
      <c r="P198" s="815">
        <f>SUMIFS(P286:P6906, $B$286:$B6906, "Debt Securities", $C$286:$C$6906, "JPY")</f>
        <v>0</v>
      </c>
      <c r="Q198" s="815">
        <f>SUMIFS(Q286:Q6906, $B$286:$B6906, "Debt Securities", $C$286:$C$6906, "JPY")</f>
        <v>0</v>
      </c>
      <c r="R198" s="815">
        <f>SUMIFS(R286:R6906, $B$286:$B6906, "Debt Securities", $C$286:$C$6906, "JPY")</f>
        <v>0</v>
      </c>
      <c r="S198" s="815">
        <f>SUMIFS(S286:S6906, $B$286:$B6906, "Debt Securities", $C$286:$C$6906, "JPY")</f>
        <v>0</v>
      </c>
      <c r="T198" s="913">
        <f>SUM(M198:S198)</f>
        <v>0</v>
      </c>
      <c r="U198" s="922"/>
      <c r="V198" s="925">
        <f>SUMIFS(V286:V6906, $B$286:$B6906, "Debt Securities", $C$286:$C$6906, "JPY")</f>
        <v>0</v>
      </c>
    </row>
    <row r="199" spans="1:22" x14ac:dyDescent="0.2">
      <c r="A199" s="1322"/>
      <c r="B199" s="1322"/>
      <c r="C199" s="1322"/>
      <c r="D199" s="1322"/>
      <c r="E199" s="1322"/>
      <c r="F199" s="1322"/>
      <c r="G199" s="1322"/>
      <c r="H199" s="1322"/>
      <c r="I199" s="1322"/>
      <c r="J199" s="1322"/>
      <c r="K199" s="1322"/>
      <c r="L199" s="1322"/>
      <c r="M199" s="1322"/>
      <c r="N199" s="1322"/>
      <c r="O199" s="1322"/>
      <c r="P199" s="1322"/>
      <c r="Q199" s="1322"/>
      <c r="R199" s="1322"/>
      <c r="S199" s="1322"/>
      <c r="T199" s="1322"/>
      <c r="U199" s="1322"/>
      <c r="V199" s="1322"/>
    </row>
    <row r="200" spans="1:22" x14ac:dyDescent="0.2">
      <c r="A200" s="1322"/>
      <c r="B200" s="1322"/>
      <c r="C200" s="1322"/>
      <c r="D200" s="1322"/>
      <c r="E200" s="1322"/>
      <c r="F200" s="1322"/>
      <c r="G200" s="1322"/>
      <c r="H200" s="1322"/>
      <c r="I200" s="1322"/>
      <c r="J200" s="1322"/>
      <c r="K200" s="1322"/>
      <c r="L200" s="1322"/>
      <c r="M200" s="1322"/>
      <c r="N200" s="1322"/>
      <c r="O200" s="1322"/>
      <c r="P200" s="1322"/>
      <c r="Q200" s="1322"/>
      <c r="R200" s="1322"/>
      <c r="S200" s="1322"/>
      <c r="T200" s="1322"/>
      <c r="U200" s="1322"/>
      <c r="V200" s="1322"/>
    </row>
    <row r="201" spans="1:22" x14ac:dyDescent="0.2">
      <c r="A201" s="946" t="s">
        <v>1372</v>
      </c>
      <c r="B201" s="882"/>
      <c r="C201" s="882"/>
      <c r="D201" s="882"/>
      <c r="E201" s="882"/>
      <c r="F201" s="882"/>
      <c r="G201" s="882"/>
      <c r="H201" s="882"/>
      <c r="I201" s="882"/>
      <c r="J201" s="882"/>
      <c r="K201" s="882"/>
      <c r="L201" s="882"/>
      <c r="M201" s="882"/>
      <c r="N201" s="882"/>
      <c r="O201" s="882"/>
      <c r="P201" s="882"/>
      <c r="Q201" s="882"/>
      <c r="R201" s="882"/>
      <c r="S201" s="882"/>
      <c r="T201" s="882"/>
      <c r="U201" s="922"/>
      <c r="V201" s="917"/>
    </row>
    <row r="202" spans="1:22" x14ac:dyDescent="0.2">
      <c r="A202" s="915" t="s">
        <v>187</v>
      </c>
      <c r="B202" s="882"/>
      <c r="C202" s="882"/>
      <c r="D202" s="913">
        <f>SUM(D203,D205:D207)</f>
        <v>0</v>
      </c>
      <c r="E202" s="837"/>
      <c r="F202" s="837"/>
      <c r="G202" s="837"/>
      <c r="H202" s="837"/>
      <c r="I202" s="837"/>
      <c r="J202" s="837"/>
      <c r="K202" s="913">
        <f t="shared" ref="K202:T202" si="137">SUM(K203,K205:K207)</f>
        <v>0</v>
      </c>
      <c r="L202" s="913">
        <f t="shared" si="137"/>
        <v>0</v>
      </c>
      <c r="M202" s="913">
        <f t="shared" si="137"/>
        <v>0</v>
      </c>
      <c r="N202" s="913">
        <f t="shared" si="137"/>
        <v>0</v>
      </c>
      <c r="O202" s="913">
        <f t="shared" si="137"/>
        <v>0</v>
      </c>
      <c r="P202" s="913">
        <f t="shared" si="137"/>
        <v>0</v>
      </c>
      <c r="Q202" s="913">
        <f t="shared" si="137"/>
        <v>0</v>
      </c>
      <c r="R202" s="913">
        <f t="shared" si="137"/>
        <v>0</v>
      </c>
      <c r="S202" s="913">
        <f>SUM(S203,S205:S207)</f>
        <v>0</v>
      </c>
      <c r="T202" s="913">
        <f t="shared" si="137"/>
        <v>0</v>
      </c>
      <c r="U202" s="922"/>
      <c r="V202" s="917"/>
    </row>
    <row r="203" spans="1:22" x14ac:dyDescent="0.2">
      <c r="A203" s="933" t="s">
        <v>1159</v>
      </c>
      <c r="B203" s="882"/>
      <c r="C203" s="882"/>
      <c r="D203" s="921"/>
      <c r="E203" s="927"/>
      <c r="F203" s="927"/>
      <c r="G203" s="927"/>
      <c r="H203" s="927"/>
      <c r="I203" s="927"/>
      <c r="J203" s="927"/>
      <c r="K203" s="918"/>
      <c r="L203" s="927"/>
      <c r="M203" s="921"/>
      <c r="N203" s="921"/>
      <c r="O203" s="921"/>
      <c r="P203" s="921"/>
      <c r="Q203" s="921"/>
      <c r="R203" s="921"/>
      <c r="S203" s="921"/>
      <c r="T203" s="913">
        <f t="shared" ref="T203:T207" si="138">SUM(M203:S203)</f>
        <v>0</v>
      </c>
      <c r="U203" s="922"/>
      <c r="V203" s="917"/>
    </row>
    <row r="204" spans="1:22" x14ac:dyDescent="0.2">
      <c r="A204" s="881" t="s">
        <v>1363</v>
      </c>
      <c r="B204" s="882"/>
      <c r="C204" s="882"/>
      <c r="D204" s="927"/>
      <c r="E204" s="927"/>
      <c r="F204" s="927"/>
      <c r="G204" s="927"/>
      <c r="H204" s="927"/>
      <c r="I204" s="927"/>
      <c r="J204" s="927"/>
      <c r="K204" s="927"/>
      <c r="L204" s="927"/>
      <c r="M204" s="927"/>
      <c r="N204" s="927"/>
      <c r="O204" s="927"/>
      <c r="P204" s="927"/>
      <c r="Q204" s="927"/>
      <c r="R204" s="927"/>
      <c r="S204" s="927"/>
      <c r="T204" s="918"/>
      <c r="U204" s="922"/>
      <c r="V204" s="917"/>
    </row>
    <row r="205" spans="1:22" x14ac:dyDescent="0.2">
      <c r="A205" s="933" t="s">
        <v>863</v>
      </c>
      <c r="B205" s="882"/>
      <c r="C205" s="882"/>
      <c r="D205" s="882"/>
      <c r="E205" s="882"/>
      <c r="F205" s="882"/>
      <c r="G205" s="882"/>
      <c r="H205" s="882"/>
      <c r="I205" s="882"/>
      <c r="J205" s="882"/>
      <c r="K205" s="882"/>
      <c r="L205" s="935"/>
      <c r="M205" s="927"/>
      <c r="N205" s="927"/>
      <c r="O205" s="927"/>
      <c r="P205" s="927"/>
      <c r="Q205" s="927"/>
      <c r="R205" s="927"/>
      <c r="S205" s="927"/>
      <c r="T205" s="920"/>
      <c r="U205" s="922"/>
      <c r="V205" s="917"/>
    </row>
    <row r="206" spans="1:22" x14ac:dyDescent="0.2">
      <c r="A206" s="933" t="s">
        <v>1160</v>
      </c>
      <c r="B206" s="882"/>
      <c r="C206" s="882"/>
      <c r="D206" s="882"/>
      <c r="E206" s="882"/>
      <c r="F206" s="882"/>
      <c r="G206" s="882"/>
      <c r="H206" s="882"/>
      <c r="I206" s="882"/>
      <c r="J206" s="882"/>
      <c r="K206" s="882"/>
      <c r="L206" s="927"/>
      <c r="M206" s="927"/>
      <c r="N206" s="927"/>
      <c r="O206" s="927"/>
      <c r="P206" s="927"/>
      <c r="Q206" s="927"/>
      <c r="R206" s="927"/>
      <c r="S206" s="936"/>
      <c r="T206" s="913">
        <f t="shared" si="138"/>
        <v>0</v>
      </c>
      <c r="U206" s="922"/>
      <c r="V206" s="917"/>
    </row>
    <row r="207" spans="1:22" x14ac:dyDescent="0.2">
      <c r="A207" s="942" t="s">
        <v>1368</v>
      </c>
      <c r="B207" s="882"/>
      <c r="C207" s="882"/>
      <c r="D207" s="913">
        <f>SUMIFS(D286:D6906, $B$286:$B6906, "Deposits and Balances", $C$286:$C$6906, "GBP")</f>
        <v>0</v>
      </c>
      <c r="E207" s="837"/>
      <c r="F207" s="837"/>
      <c r="G207" s="837"/>
      <c r="H207" s="837"/>
      <c r="I207" s="837"/>
      <c r="J207" s="837"/>
      <c r="K207" s="913">
        <f t="shared" ref="K207" si="139">SUM(E207:J207)</f>
        <v>0</v>
      </c>
      <c r="L207" s="913">
        <f>SUMIFS(L286:L6906, $B$286:$B6906, "Deposits and Balances", $C$286:$C$6906, "GBP")</f>
        <v>0</v>
      </c>
      <c r="M207" s="913">
        <f>SUMIFS(M286:M6906, $B$286:$B6906, "Deposits and Balances", $C$286:$C$6906, "GBP")</f>
        <v>0</v>
      </c>
      <c r="N207" s="913">
        <f>SUMIFS(N286:N6906, $B$286:$B6906, "Deposits and Balances", $C$286:$C$6906, "GBP")</f>
        <v>0</v>
      </c>
      <c r="O207" s="913">
        <f>SUMIFS(O286:O6906, $B$286:$B6906, "Deposits and Balances", $C$286:$C$6906, "GBP")</f>
        <v>0</v>
      </c>
      <c r="P207" s="913">
        <f>SUMIFS(P286:P6906, $B$286:$B6906, "Deposits and Balances", $C$286:$C$6906, "GBP")</f>
        <v>0</v>
      </c>
      <c r="Q207" s="913">
        <f>SUMIFS(Q286:Q6906, $B$286:$B6906, "Deposits and Balances", $C$286:$C$6906, "GBP")</f>
        <v>0</v>
      </c>
      <c r="R207" s="913">
        <f>SUMIFS(R286:R6906, $B$286:$B6906, "Deposits and Balances", $C$286:$C$6906, "GBP")</f>
        <v>0</v>
      </c>
      <c r="S207" s="913">
        <f>SUMIFS(S286:S6906, $B$286:$B6906, "Deposits and Balances", $C$286:$C$6906, "GBP")</f>
        <v>0</v>
      </c>
      <c r="T207" s="913">
        <f t="shared" si="138"/>
        <v>0</v>
      </c>
      <c r="U207" s="922"/>
      <c r="V207" s="917"/>
    </row>
    <row r="208" spans="1:22" x14ac:dyDescent="0.2">
      <c r="A208" s="1319"/>
      <c r="B208" s="1319"/>
      <c r="C208" s="1319"/>
      <c r="D208" s="1319"/>
      <c r="E208" s="1319"/>
      <c r="F208" s="1319"/>
      <c r="G208" s="1319"/>
      <c r="H208" s="1319"/>
      <c r="I208" s="1319"/>
      <c r="J208" s="1319"/>
      <c r="K208" s="1319"/>
      <c r="L208" s="1319"/>
      <c r="M208" s="1319"/>
      <c r="N208" s="1319"/>
      <c r="O208" s="1319"/>
      <c r="P208" s="1319"/>
      <c r="Q208" s="1319"/>
      <c r="R208" s="1319"/>
      <c r="S208" s="1319"/>
      <c r="T208" s="1319"/>
      <c r="U208" s="1319"/>
      <c r="V208" s="1319"/>
    </row>
    <row r="209" spans="1:22" x14ac:dyDescent="0.2">
      <c r="A209" s="915" t="s">
        <v>1370</v>
      </c>
      <c r="B209" s="882"/>
      <c r="C209" s="882"/>
      <c r="D209" s="913">
        <f>SUM(D210:D213)</f>
        <v>0</v>
      </c>
      <c r="E209" s="837"/>
      <c r="F209" s="837"/>
      <c r="G209" s="837"/>
      <c r="H209" s="837"/>
      <c r="I209" s="837"/>
      <c r="J209" s="837"/>
      <c r="K209" s="913">
        <f t="shared" ref="K209:T209" si="140">SUM(K210:K213)</f>
        <v>0</v>
      </c>
      <c r="L209" s="913">
        <f t="shared" si="140"/>
        <v>0</v>
      </c>
      <c r="M209" s="913">
        <f t="shared" si="140"/>
        <v>0</v>
      </c>
      <c r="N209" s="913">
        <f t="shared" si="140"/>
        <v>0</v>
      </c>
      <c r="O209" s="913">
        <f t="shared" si="140"/>
        <v>0</v>
      </c>
      <c r="P209" s="913">
        <f t="shared" si="140"/>
        <v>0</v>
      </c>
      <c r="Q209" s="913">
        <f t="shared" si="140"/>
        <v>0</v>
      </c>
      <c r="R209" s="913">
        <f t="shared" si="140"/>
        <v>0</v>
      </c>
      <c r="S209" s="913">
        <f t="shared" si="140"/>
        <v>0</v>
      </c>
      <c r="T209" s="913">
        <f t="shared" si="140"/>
        <v>0</v>
      </c>
      <c r="U209" s="922"/>
      <c r="V209" s="917"/>
    </row>
    <row r="210" spans="1:22" x14ac:dyDescent="0.2">
      <c r="A210" s="933" t="s">
        <v>1159</v>
      </c>
      <c r="B210" s="882"/>
      <c r="C210" s="882"/>
      <c r="D210" s="921"/>
      <c r="E210" s="882"/>
      <c r="F210" s="882"/>
      <c r="G210" s="882"/>
      <c r="H210" s="882"/>
      <c r="I210" s="882"/>
      <c r="J210" s="882"/>
      <c r="K210" s="918"/>
      <c r="L210" s="882"/>
      <c r="M210" s="921"/>
      <c r="N210" s="921"/>
      <c r="O210" s="921"/>
      <c r="P210" s="921"/>
      <c r="Q210" s="921"/>
      <c r="R210" s="921"/>
      <c r="S210" s="921"/>
      <c r="T210" s="913">
        <f t="shared" ref="T210:T213" si="141">SUM(M210:S210)</f>
        <v>0</v>
      </c>
      <c r="U210" s="922"/>
      <c r="V210" s="917"/>
    </row>
    <row r="211" spans="1:22" x14ac:dyDescent="0.2">
      <c r="A211" s="933" t="s">
        <v>863</v>
      </c>
      <c r="B211" s="882"/>
      <c r="C211" s="882"/>
      <c r="D211" s="882"/>
      <c r="E211" s="882"/>
      <c r="F211" s="882"/>
      <c r="G211" s="882"/>
      <c r="H211" s="882"/>
      <c r="I211" s="882"/>
      <c r="J211" s="882"/>
      <c r="K211" s="882"/>
      <c r="L211" s="921"/>
      <c r="M211" s="882"/>
      <c r="N211" s="882"/>
      <c r="O211" s="882"/>
      <c r="P211" s="882"/>
      <c r="Q211" s="882"/>
      <c r="R211" s="882"/>
      <c r="S211" s="882"/>
      <c r="T211" s="920"/>
      <c r="U211" s="922"/>
      <c r="V211" s="917"/>
    </row>
    <row r="212" spans="1:22" x14ac:dyDescent="0.2">
      <c r="A212" s="933" t="s">
        <v>1160</v>
      </c>
      <c r="B212" s="882"/>
      <c r="C212" s="882"/>
      <c r="D212" s="882"/>
      <c r="E212" s="882"/>
      <c r="F212" s="882"/>
      <c r="G212" s="882"/>
      <c r="H212" s="882"/>
      <c r="I212" s="882"/>
      <c r="J212" s="882"/>
      <c r="K212" s="882"/>
      <c r="L212" s="882"/>
      <c r="M212" s="882"/>
      <c r="N212" s="882"/>
      <c r="O212" s="882"/>
      <c r="P212" s="882"/>
      <c r="Q212" s="882"/>
      <c r="R212" s="882"/>
      <c r="S212" s="921"/>
      <c r="T212" s="913">
        <f t="shared" si="141"/>
        <v>0</v>
      </c>
      <c r="U212" s="922"/>
      <c r="V212" s="917"/>
    </row>
    <row r="213" spans="1:22" x14ac:dyDescent="0.2">
      <c r="A213" s="942" t="s">
        <v>1368</v>
      </c>
      <c r="B213" s="882"/>
      <c r="C213" s="882"/>
      <c r="D213" s="913">
        <f>SUMIFS(D286:D6906, $B$286:$B6906, "Amounts payable under repurchase agreements", $C$286:$C$6906, "GBP")</f>
        <v>0</v>
      </c>
      <c r="E213" s="837"/>
      <c r="F213" s="837"/>
      <c r="G213" s="837"/>
      <c r="H213" s="837"/>
      <c r="I213" s="837"/>
      <c r="J213" s="837"/>
      <c r="K213" s="913">
        <f t="shared" ref="K213" si="142">SUM(E213:J213)</f>
        <v>0</v>
      </c>
      <c r="L213" s="913">
        <f>SUMIFS(L286:L6906, $B$286:$B6906, "Amounts payable under repurchase agreements", $C$286:$C$6906, "GBP")</f>
        <v>0</v>
      </c>
      <c r="M213" s="913">
        <f>SUMIFS(M286:M6906, $B$286:$B6906, "Amounts payable under repurchase agreements", $C$286:$C$6906, "GBP")</f>
        <v>0</v>
      </c>
      <c r="N213" s="913">
        <f>SUMIFS(N286:N6906, $B$286:$B6906, "Amounts payable under repurchase agreements", $C$286:$C$6906, "GBP")</f>
        <v>0</v>
      </c>
      <c r="O213" s="913">
        <f>SUMIFS(O286:O6906, $B$286:$B6906, "Amounts payable under repurchase agreements", $C$286:$C$6906, "GBP")</f>
        <v>0</v>
      </c>
      <c r="P213" s="913">
        <f>SUMIFS(P286:P6906, $B$286:$B6906, "Amounts payable under repurchase agreements", $C$286:$C$6906, "GBP")</f>
        <v>0</v>
      </c>
      <c r="Q213" s="913">
        <f>SUMIFS(Q286:Q6906, $B$286:$B6906, "Amounts payable under repurchase agreements", $C$286:$C$6906, "GBP")</f>
        <v>0</v>
      </c>
      <c r="R213" s="913">
        <f>SUMIFS(R286:R6906, $B$286:$B6906, "Amounts payable under repurchase agreements", $C$286:$C$6906, "GBP")</f>
        <v>0</v>
      </c>
      <c r="S213" s="913">
        <f>SUMIFS(S286:S6906, $B$286:$B6906, "Amounts payable under repurchase agreements", $C$286:$C$6906, "GBP")</f>
        <v>0</v>
      </c>
      <c r="T213" s="913">
        <f t="shared" si="141"/>
        <v>0</v>
      </c>
      <c r="U213" s="922"/>
      <c r="V213" s="917"/>
    </row>
    <row r="214" spans="1:22" x14ac:dyDescent="0.2">
      <c r="A214" s="1319"/>
      <c r="B214" s="1319"/>
      <c r="C214" s="1319"/>
      <c r="D214" s="1319"/>
      <c r="E214" s="1319"/>
      <c r="F214" s="1319"/>
      <c r="G214" s="1319"/>
      <c r="H214" s="1319"/>
      <c r="I214" s="1319"/>
      <c r="J214" s="1319"/>
      <c r="K214" s="1319"/>
      <c r="L214" s="1319"/>
      <c r="M214" s="1319"/>
      <c r="N214" s="1319"/>
      <c r="O214" s="1319"/>
      <c r="P214" s="1319"/>
      <c r="Q214" s="1319"/>
      <c r="R214" s="1319"/>
      <c r="S214" s="1319"/>
      <c r="T214" s="1319"/>
      <c r="U214" s="1319"/>
      <c r="V214" s="1319"/>
    </row>
    <row r="215" spans="1:22" x14ac:dyDescent="0.2">
      <c r="A215" s="915" t="s">
        <v>216</v>
      </c>
      <c r="B215" s="882"/>
      <c r="C215" s="882"/>
      <c r="D215" s="913">
        <f t="shared" ref="D215:T215" si="143">SUM(D216:D219)</f>
        <v>0</v>
      </c>
      <c r="E215" s="837"/>
      <c r="F215" s="837"/>
      <c r="G215" s="837"/>
      <c r="H215" s="837"/>
      <c r="I215" s="837"/>
      <c r="J215" s="837"/>
      <c r="K215" s="913">
        <f t="shared" si="143"/>
        <v>0</v>
      </c>
      <c r="L215" s="913">
        <f t="shared" si="143"/>
        <v>0</v>
      </c>
      <c r="M215" s="913">
        <f t="shared" si="143"/>
        <v>0</v>
      </c>
      <c r="N215" s="913">
        <f t="shared" si="143"/>
        <v>0</v>
      </c>
      <c r="O215" s="913">
        <f t="shared" si="143"/>
        <v>0</v>
      </c>
      <c r="P215" s="913">
        <f t="shared" si="143"/>
        <v>0</v>
      </c>
      <c r="Q215" s="913">
        <f t="shared" si="143"/>
        <v>0</v>
      </c>
      <c r="R215" s="913">
        <f t="shared" si="143"/>
        <v>0</v>
      </c>
      <c r="S215" s="913">
        <f t="shared" si="143"/>
        <v>0</v>
      </c>
      <c r="T215" s="913">
        <f t="shared" si="143"/>
        <v>0</v>
      </c>
      <c r="U215" s="922"/>
      <c r="V215" s="917"/>
    </row>
    <row r="216" spans="1:22" x14ac:dyDescent="0.2">
      <c r="A216" s="933" t="s">
        <v>1159</v>
      </c>
      <c r="B216" s="882"/>
      <c r="C216" s="882"/>
      <c r="D216" s="921"/>
      <c r="E216" s="882"/>
      <c r="F216" s="882"/>
      <c r="G216" s="882"/>
      <c r="H216" s="882"/>
      <c r="I216" s="882"/>
      <c r="J216" s="882"/>
      <c r="K216" s="918"/>
      <c r="L216" s="882"/>
      <c r="M216" s="921"/>
      <c r="N216" s="921"/>
      <c r="O216" s="921"/>
      <c r="P216" s="921"/>
      <c r="Q216" s="921"/>
      <c r="R216" s="921"/>
      <c r="S216" s="921"/>
      <c r="T216" s="913">
        <f t="shared" ref="T216:T219" si="144">SUM(M216:S216)</f>
        <v>0</v>
      </c>
      <c r="U216" s="922"/>
      <c r="V216" s="917"/>
    </row>
    <row r="217" spans="1:22" x14ac:dyDescent="0.2">
      <c r="A217" s="933" t="s">
        <v>863</v>
      </c>
      <c r="B217" s="882"/>
      <c r="C217" s="882"/>
      <c r="D217" s="882"/>
      <c r="E217" s="882"/>
      <c r="F217" s="882"/>
      <c r="G217" s="882"/>
      <c r="H217" s="882"/>
      <c r="I217" s="882"/>
      <c r="J217" s="882"/>
      <c r="K217" s="882"/>
      <c r="L217" s="921"/>
      <c r="M217" s="882"/>
      <c r="N217" s="882"/>
      <c r="O217" s="882"/>
      <c r="P217" s="882"/>
      <c r="Q217" s="882"/>
      <c r="R217" s="882"/>
      <c r="S217" s="882"/>
      <c r="T217" s="920"/>
      <c r="U217" s="922"/>
      <c r="V217" s="917"/>
    </row>
    <row r="218" spans="1:22" x14ac:dyDescent="0.2">
      <c r="A218" s="933" t="s">
        <v>1160</v>
      </c>
      <c r="B218" s="882"/>
      <c r="C218" s="882"/>
      <c r="D218" s="882"/>
      <c r="E218" s="882"/>
      <c r="F218" s="882"/>
      <c r="G218" s="882"/>
      <c r="H218" s="882"/>
      <c r="I218" s="882"/>
      <c r="J218" s="882"/>
      <c r="K218" s="882"/>
      <c r="L218" s="882"/>
      <c r="M218" s="882"/>
      <c r="N218" s="882"/>
      <c r="O218" s="882"/>
      <c r="P218" s="882"/>
      <c r="Q218" s="882"/>
      <c r="R218" s="882"/>
      <c r="S218" s="921"/>
      <c r="T218" s="913">
        <f t="shared" si="144"/>
        <v>0</v>
      </c>
      <c r="U218" s="922"/>
      <c r="V218" s="917"/>
    </row>
    <row r="219" spans="1:22" x14ac:dyDescent="0.2">
      <c r="A219" s="942" t="s">
        <v>1368</v>
      </c>
      <c r="B219" s="882"/>
      <c r="C219" s="882"/>
      <c r="D219" s="913">
        <f>SUMIFS(D286:D6906, $B$286:$B6906, "Negative fair values for financial derivatives", $C$286:$C$6906, "GBP")</f>
        <v>0</v>
      </c>
      <c r="E219" s="837"/>
      <c r="F219" s="837"/>
      <c r="G219" s="837"/>
      <c r="H219" s="837"/>
      <c r="I219" s="837"/>
      <c r="J219" s="837"/>
      <c r="K219" s="913">
        <f t="shared" ref="K219" si="145">SUM(E219:J219)</f>
        <v>0</v>
      </c>
      <c r="L219" s="913">
        <f>SUMIFS(L286:L6906, $B$286:$B6906, "Negative fair values for financial derivatives", $C$286:$C$6906, "GBP")</f>
        <v>0</v>
      </c>
      <c r="M219" s="913">
        <f>SUMIFS(M286:M6906, $B$286:$B6906, "Negative fair values for financial derivatives", $C$286:$C$6906, "GBP")</f>
        <v>0</v>
      </c>
      <c r="N219" s="913">
        <f>SUMIFS(N286:N6906, $B$286:$B6906, "Negative fair values for financial derivatives", $C$286:$C$6906, "GBP")</f>
        <v>0</v>
      </c>
      <c r="O219" s="913">
        <f>SUMIFS(O286:O6906, $B$286:$B6906, "Negative fair values for financial derivatives", $C$286:$C$6906, "GBP")</f>
        <v>0</v>
      </c>
      <c r="P219" s="913">
        <f>SUMIFS(P286:P6906, $B$286:$B6906, "Negative fair values for financial derivatives", $C$286:$C$6906, "GBP")</f>
        <v>0</v>
      </c>
      <c r="Q219" s="913">
        <f>SUMIFS(Q286:Q6906, $B$286:$B6906, "Negative fair values for financial derivatives", $C$286:$C$6906, "GBP")</f>
        <v>0</v>
      </c>
      <c r="R219" s="913">
        <f>SUMIFS(R286:R6906, $B$286:$B6906, "Negative fair values for financial derivatives", $C$286:$C$6906, "GBP")</f>
        <v>0</v>
      </c>
      <c r="S219" s="913">
        <f>SUMIFS(S286:S6906, $B$286:$B6906, "Negative fair values for financial derivatives", $C$286:$C$6906, "GBP")</f>
        <v>0</v>
      </c>
      <c r="T219" s="913">
        <f t="shared" si="144"/>
        <v>0</v>
      </c>
      <c r="U219" s="922"/>
      <c r="V219" s="917"/>
    </row>
    <row r="220" spans="1:22" x14ac:dyDescent="0.2">
      <c r="A220" s="1319"/>
      <c r="B220" s="1319"/>
      <c r="C220" s="1319"/>
      <c r="D220" s="1319"/>
      <c r="E220" s="1319"/>
      <c r="F220" s="1319"/>
      <c r="G220" s="1319"/>
      <c r="H220" s="1319"/>
      <c r="I220" s="1319"/>
      <c r="J220" s="1319"/>
      <c r="K220" s="1319"/>
      <c r="L220" s="1319"/>
      <c r="M220" s="1319"/>
      <c r="N220" s="1319"/>
      <c r="O220" s="1319"/>
      <c r="P220" s="1319"/>
      <c r="Q220" s="1319"/>
      <c r="R220" s="1319"/>
      <c r="S220" s="1319"/>
      <c r="T220" s="1319"/>
      <c r="U220" s="1319"/>
      <c r="V220" s="1319"/>
    </row>
    <row r="221" spans="1:22" x14ac:dyDescent="0.2">
      <c r="A221" s="915" t="s">
        <v>227</v>
      </c>
      <c r="B221" s="882"/>
      <c r="C221" s="882"/>
      <c r="D221" s="913">
        <f>SUM(D222:D225)</f>
        <v>0</v>
      </c>
      <c r="E221" s="837"/>
      <c r="F221" s="837"/>
      <c r="G221" s="837"/>
      <c r="H221" s="837"/>
      <c r="I221" s="837"/>
      <c r="J221" s="837"/>
      <c r="K221" s="913">
        <f t="shared" ref="K221:T221" si="146">SUM(K222:K225)</f>
        <v>0</v>
      </c>
      <c r="L221" s="913">
        <f t="shared" si="146"/>
        <v>0</v>
      </c>
      <c r="M221" s="913">
        <f t="shared" si="146"/>
        <v>0</v>
      </c>
      <c r="N221" s="913">
        <f t="shared" si="146"/>
        <v>0</v>
      </c>
      <c r="O221" s="913">
        <f t="shared" si="146"/>
        <v>0</v>
      </c>
      <c r="P221" s="913">
        <f t="shared" si="146"/>
        <v>0</v>
      </c>
      <c r="Q221" s="913">
        <f t="shared" si="146"/>
        <v>0</v>
      </c>
      <c r="R221" s="913">
        <f t="shared" si="146"/>
        <v>0</v>
      </c>
      <c r="S221" s="913">
        <f t="shared" si="146"/>
        <v>0</v>
      </c>
      <c r="T221" s="913">
        <f t="shared" si="146"/>
        <v>0</v>
      </c>
      <c r="U221" s="922"/>
      <c r="V221" s="917"/>
    </row>
    <row r="222" spans="1:22" x14ac:dyDescent="0.2">
      <c r="A222" s="933" t="s">
        <v>1159</v>
      </c>
      <c r="B222" s="882"/>
      <c r="C222" s="882"/>
      <c r="D222" s="921"/>
      <c r="E222" s="882"/>
      <c r="F222" s="882"/>
      <c r="G222" s="882"/>
      <c r="H222" s="882"/>
      <c r="I222" s="882"/>
      <c r="J222" s="882"/>
      <c r="K222" s="918"/>
      <c r="L222" s="882"/>
      <c r="M222" s="921"/>
      <c r="N222" s="921"/>
      <c r="O222" s="921"/>
      <c r="P222" s="921"/>
      <c r="Q222" s="921"/>
      <c r="R222" s="921"/>
      <c r="S222" s="921"/>
      <c r="T222" s="913">
        <f t="shared" ref="T222:T225" si="147">SUM(M222:S222)</f>
        <v>0</v>
      </c>
      <c r="U222" s="922"/>
      <c r="V222" s="917"/>
    </row>
    <row r="223" spans="1:22" x14ac:dyDescent="0.2">
      <c r="A223" s="933" t="s">
        <v>863</v>
      </c>
      <c r="B223" s="882"/>
      <c r="C223" s="882"/>
      <c r="D223" s="882"/>
      <c r="E223" s="882"/>
      <c r="F223" s="882"/>
      <c r="G223" s="882"/>
      <c r="H223" s="882"/>
      <c r="I223" s="882"/>
      <c r="J223" s="882"/>
      <c r="K223" s="882"/>
      <c r="L223" s="921"/>
      <c r="M223" s="882"/>
      <c r="N223" s="882"/>
      <c r="O223" s="882"/>
      <c r="P223" s="882"/>
      <c r="Q223" s="882"/>
      <c r="R223" s="882"/>
      <c r="S223" s="882"/>
      <c r="T223" s="920"/>
      <c r="U223" s="922"/>
      <c r="V223" s="917"/>
    </row>
    <row r="224" spans="1:22" x14ac:dyDescent="0.2">
      <c r="A224" s="933" t="s">
        <v>1160</v>
      </c>
      <c r="B224" s="882"/>
      <c r="C224" s="882"/>
      <c r="D224" s="882"/>
      <c r="E224" s="882"/>
      <c r="F224" s="882"/>
      <c r="G224" s="882"/>
      <c r="H224" s="882"/>
      <c r="I224" s="882"/>
      <c r="J224" s="882"/>
      <c r="K224" s="882"/>
      <c r="L224" s="882"/>
      <c r="M224" s="882"/>
      <c r="N224" s="882"/>
      <c r="O224" s="882"/>
      <c r="P224" s="882"/>
      <c r="Q224" s="882"/>
      <c r="R224" s="882"/>
      <c r="S224" s="921"/>
      <c r="T224" s="913">
        <f t="shared" si="147"/>
        <v>0</v>
      </c>
      <c r="U224" s="922"/>
      <c r="V224" s="917"/>
    </row>
    <row r="225" spans="1:22" x14ac:dyDescent="0.2">
      <c r="A225" s="942" t="s">
        <v>1368</v>
      </c>
      <c r="B225" s="882"/>
      <c r="C225" s="882"/>
      <c r="D225" s="913">
        <f>SUMIFS(D286:D6906, $B$286:$B6906, "Bills Payable", $C$286:$C$6906, "GBP")</f>
        <v>0</v>
      </c>
      <c r="E225" s="837"/>
      <c r="F225" s="837"/>
      <c r="G225" s="837"/>
      <c r="H225" s="837"/>
      <c r="I225" s="837"/>
      <c r="J225" s="837"/>
      <c r="K225" s="913">
        <f t="shared" ref="K225" si="148">SUM(E225:J225)</f>
        <v>0</v>
      </c>
      <c r="L225" s="913">
        <f>SUMIFS(L286:L6906, $B$286:$B6906, "Bills Payable", $C$286:$C$6906, "GBP")</f>
        <v>0</v>
      </c>
      <c r="M225" s="913">
        <f>SUMIFS(M286:M6906, $B$286:$B6906, "Bills Payable", $C$286:$C$6906, "GBP")</f>
        <v>0</v>
      </c>
      <c r="N225" s="913">
        <f>SUMIFS(N286:N6906, $B$286:$B6906, "Bills Payable", $C$286:$C$6906, "GBP")</f>
        <v>0</v>
      </c>
      <c r="O225" s="913">
        <f>SUMIFS(O286:O6906, $B$286:$B6906, "Bills Payable", $C$286:$C$6906, "GBP")</f>
        <v>0</v>
      </c>
      <c r="P225" s="913">
        <f>SUMIFS(P286:P6906, $B$286:$B6906, "Bills Payable", $C$286:$C$6906, "GBP")</f>
        <v>0</v>
      </c>
      <c r="Q225" s="913">
        <f>SUMIFS(Q286:Q6906, $B$286:$B6906, "Bills Payable", $C$286:$C$6906, "GBP")</f>
        <v>0</v>
      </c>
      <c r="R225" s="913">
        <f>SUMIFS(R286:R6906, $B$286:$B6906, "Bills Payable", $C$286:$C$6906, "GBP")</f>
        <v>0</v>
      </c>
      <c r="S225" s="913">
        <f>SUMIFS(S286:S6906, $B$286:$B6906, "Bills Payable", $C$286:$C$6906, "GBP")</f>
        <v>0</v>
      </c>
      <c r="T225" s="913">
        <f t="shared" si="147"/>
        <v>0</v>
      </c>
      <c r="U225" s="922"/>
      <c r="V225" s="917"/>
    </row>
    <row r="226" spans="1:22" x14ac:dyDescent="0.2">
      <c r="A226" s="1319"/>
      <c r="B226" s="1319"/>
      <c r="C226" s="1319"/>
      <c r="D226" s="1319"/>
      <c r="E226" s="1319"/>
      <c r="F226" s="1319"/>
      <c r="G226" s="1319"/>
      <c r="H226" s="1319"/>
      <c r="I226" s="1319"/>
      <c r="J226" s="1319"/>
      <c r="K226" s="1319"/>
      <c r="L226" s="1319"/>
      <c r="M226" s="1319"/>
      <c r="N226" s="1319"/>
      <c r="O226" s="1319"/>
      <c r="P226" s="1319"/>
      <c r="Q226" s="1319"/>
      <c r="R226" s="1319"/>
      <c r="S226" s="1319"/>
      <c r="T226" s="1319"/>
      <c r="U226" s="1319"/>
      <c r="V226" s="1319"/>
    </row>
    <row r="227" spans="1:22" x14ac:dyDescent="0.2">
      <c r="A227" s="899" t="s">
        <v>1364</v>
      </c>
      <c r="B227" s="882"/>
      <c r="C227" s="882"/>
      <c r="D227" s="913">
        <f>SUM(D228:D231)</f>
        <v>0</v>
      </c>
      <c r="E227" s="837"/>
      <c r="F227" s="837"/>
      <c r="G227" s="837"/>
      <c r="H227" s="837"/>
      <c r="I227" s="837"/>
      <c r="J227" s="837"/>
      <c r="K227" s="913">
        <f t="shared" ref="K227:R227" si="149">SUM(K228:K231)</f>
        <v>0</v>
      </c>
      <c r="L227" s="913">
        <f t="shared" si="149"/>
        <v>0</v>
      </c>
      <c r="M227" s="913">
        <f t="shared" si="149"/>
        <v>0</v>
      </c>
      <c r="N227" s="913">
        <f t="shared" si="149"/>
        <v>0</v>
      </c>
      <c r="O227" s="913">
        <f t="shared" si="149"/>
        <v>0</v>
      </c>
      <c r="P227" s="913">
        <f t="shared" si="149"/>
        <v>0</v>
      </c>
      <c r="Q227" s="913">
        <f t="shared" si="149"/>
        <v>0</v>
      </c>
      <c r="R227" s="913">
        <f t="shared" si="149"/>
        <v>0</v>
      </c>
      <c r="S227" s="913">
        <f>SUM(S228:S231)</f>
        <v>0</v>
      </c>
      <c r="T227" s="913">
        <f>SUM(T228:T231)</f>
        <v>0</v>
      </c>
      <c r="U227" s="913">
        <f>SUM(U228:U231)</f>
        <v>0</v>
      </c>
      <c r="V227" s="917"/>
    </row>
    <row r="228" spans="1:22" x14ac:dyDescent="0.2">
      <c r="A228" s="799" t="s">
        <v>1159</v>
      </c>
      <c r="B228" s="882"/>
      <c r="C228" s="882"/>
      <c r="D228" s="799"/>
      <c r="E228" s="837"/>
      <c r="F228" s="837"/>
      <c r="G228" s="837"/>
      <c r="H228" s="837"/>
      <c r="I228" s="837"/>
      <c r="J228" s="837"/>
      <c r="K228" s="918"/>
      <c r="L228" s="837"/>
      <c r="M228" s="799"/>
      <c r="N228" s="799"/>
      <c r="O228" s="799"/>
      <c r="P228" s="799"/>
      <c r="Q228" s="799"/>
      <c r="R228" s="799"/>
      <c r="S228" s="799"/>
      <c r="T228" s="913">
        <f t="shared" ref="T228:T231" si="150">SUM(M228:S228)</f>
        <v>0</v>
      </c>
      <c r="U228" s="799"/>
      <c r="V228" s="917"/>
    </row>
    <row r="229" spans="1:22" x14ac:dyDescent="0.2">
      <c r="A229" s="799" t="s">
        <v>863</v>
      </c>
      <c r="B229" s="882"/>
      <c r="C229" s="882"/>
      <c r="D229" s="837"/>
      <c r="E229" s="837"/>
      <c r="F229" s="837"/>
      <c r="G229" s="837"/>
      <c r="H229" s="837"/>
      <c r="I229" s="837"/>
      <c r="J229" s="837"/>
      <c r="K229" s="837"/>
      <c r="L229" s="799"/>
      <c r="M229" s="837"/>
      <c r="N229" s="837"/>
      <c r="O229" s="837"/>
      <c r="P229" s="837"/>
      <c r="Q229" s="837"/>
      <c r="R229" s="837"/>
      <c r="S229" s="837"/>
      <c r="T229" s="920"/>
      <c r="U229" s="799"/>
      <c r="V229" s="917"/>
    </row>
    <row r="230" spans="1:22" x14ac:dyDescent="0.2">
      <c r="A230" s="799" t="s">
        <v>1160</v>
      </c>
      <c r="B230" s="882"/>
      <c r="C230" s="882"/>
      <c r="D230" s="837"/>
      <c r="E230" s="837"/>
      <c r="F230" s="837"/>
      <c r="G230" s="837"/>
      <c r="H230" s="837"/>
      <c r="I230" s="837"/>
      <c r="J230" s="837"/>
      <c r="K230" s="837"/>
      <c r="L230" s="837"/>
      <c r="M230" s="837"/>
      <c r="N230" s="837"/>
      <c r="O230" s="837"/>
      <c r="P230" s="837"/>
      <c r="Q230" s="837"/>
      <c r="R230" s="837"/>
      <c r="S230" s="799"/>
      <c r="T230" s="913">
        <f t="shared" si="150"/>
        <v>0</v>
      </c>
      <c r="U230" s="799"/>
      <c r="V230" s="917"/>
    </row>
    <row r="231" spans="1:22" x14ac:dyDescent="0.2">
      <c r="A231" s="899" t="s">
        <v>1161</v>
      </c>
      <c r="B231" s="882"/>
      <c r="C231" s="882"/>
      <c r="D231" s="815">
        <f>SUMIFS(D286:D6906, $B$286:$B6906, "Negotiable Certificates of Deposits", $C$286:$C$6906, "GBP")</f>
        <v>0</v>
      </c>
      <c r="E231" s="837"/>
      <c r="F231" s="837"/>
      <c r="G231" s="837"/>
      <c r="H231" s="837"/>
      <c r="I231" s="837"/>
      <c r="J231" s="837"/>
      <c r="K231" s="913">
        <f t="shared" ref="K231" si="151">SUM(E231:J231)</f>
        <v>0</v>
      </c>
      <c r="L231" s="815">
        <f>SUMIFS(L286:L6906, $B$286:$B6906, "Negotiable Certificates of Deposits", $C$286:$C$6906, "GBP")</f>
        <v>0</v>
      </c>
      <c r="M231" s="815">
        <f>SUMIFS(M286:M6906, $B$286:$B6906, "Negotiable Certificates of Deposits", $C$286:$C$6906, "GBP")</f>
        <v>0</v>
      </c>
      <c r="N231" s="815">
        <f>SUMIFS(N286:N6906, $B$286:$B6906, "Negotiable Certificates of Deposits", $C$286:$C$6906, "GBP")</f>
        <v>0</v>
      </c>
      <c r="O231" s="815">
        <f>SUMIFS(O286:O6906, $B$286:$B6906, "Negotiable Certificates of Deposits", $C$286:$C$6906, "GBP")</f>
        <v>0</v>
      </c>
      <c r="P231" s="815">
        <f>SUMIFS(P286:P6906, $B$286:$B6906, "Negotiable Certificates of Deposits", $C$286:$C$6906, "GBP")</f>
        <v>0</v>
      </c>
      <c r="Q231" s="815">
        <f>SUMIFS(Q286:Q6906, $B$286:$B6906, "Negotiable Certificates of Deposits", $C$286:$C$6906, "GBP")</f>
        <v>0</v>
      </c>
      <c r="R231" s="815">
        <f>SUMIFS(R286:R6906, $B$286:$B6906, "Negotiable Certificates of Deposits", $C$286:$C$6906, "GBP")</f>
        <v>0</v>
      </c>
      <c r="S231" s="815">
        <f>SUMIFS(S286:S6906, $B$286:$B6906, "Negotiable Certificates of Deposits", $C$286:$C$6906, "GBP")</f>
        <v>0</v>
      </c>
      <c r="T231" s="913">
        <f t="shared" si="150"/>
        <v>0</v>
      </c>
      <c r="U231" s="815">
        <f>SUMIFS(U286:U6907, $B$286:$B6907, "Negotiable Certificates of Deposits", $C$286:$C$6907, "GBP")</f>
        <v>0</v>
      </c>
      <c r="V231" s="917"/>
    </row>
    <row r="232" spans="1:22" x14ac:dyDescent="0.2">
      <c r="A232" s="1319"/>
      <c r="B232" s="1319"/>
      <c r="C232" s="1319"/>
      <c r="D232" s="1319"/>
      <c r="E232" s="1319"/>
      <c r="F232" s="1319"/>
      <c r="G232" s="1319"/>
      <c r="H232" s="1319"/>
      <c r="I232" s="1319"/>
      <c r="J232" s="1319"/>
      <c r="K232" s="1319"/>
      <c r="L232" s="1319"/>
      <c r="M232" s="1319"/>
      <c r="N232" s="1319"/>
      <c r="O232" s="1319"/>
      <c r="P232" s="1319"/>
      <c r="Q232" s="1319"/>
      <c r="R232" s="1319"/>
      <c r="S232" s="1319"/>
      <c r="T232" s="1319"/>
      <c r="U232" s="1319"/>
      <c r="V232" s="1319"/>
    </row>
    <row r="233" spans="1:22" x14ac:dyDescent="0.2">
      <c r="A233" s="899" t="s">
        <v>215</v>
      </c>
      <c r="B233" s="882"/>
      <c r="C233" s="882"/>
      <c r="D233" s="913">
        <f t="shared" ref="D233" si="152">SUM(D234:D237)</f>
        <v>0</v>
      </c>
      <c r="E233" s="837"/>
      <c r="F233" s="837"/>
      <c r="G233" s="837"/>
      <c r="H233" s="837"/>
      <c r="I233" s="837"/>
      <c r="J233" s="837"/>
      <c r="K233" s="913">
        <f t="shared" ref="K233:S233" si="153">SUM(K234:K237)</f>
        <v>0</v>
      </c>
      <c r="L233" s="913">
        <f t="shared" si="153"/>
        <v>0</v>
      </c>
      <c r="M233" s="913">
        <f t="shared" si="153"/>
        <v>0</v>
      </c>
      <c r="N233" s="913">
        <f t="shared" si="153"/>
        <v>0</v>
      </c>
      <c r="O233" s="913">
        <f t="shared" si="153"/>
        <v>0</v>
      </c>
      <c r="P233" s="913">
        <f t="shared" si="153"/>
        <v>0</v>
      </c>
      <c r="Q233" s="913">
        <f t="shared" si="153"/>
        <v>0</v>
      </c>
      <c r="R233" s="913">
        <f t="shared" si="153"/>
        <v>0</v>
      </c>
      <c r="S233" s="913">
        <f t="shared" si="153"/>
        <v>0</v>
      </c>
      <c r="T233" s="913">
        <f>SUM(T234:T237)</f>
        <v>0</v>
      </c>
      <c r="U233" s="922"/>
      <c r="V233" s="923">
        <f>SUM(V234:V237)</f>
        <v>0</v>
      </c>
    </row>
    <row r="234" spans="1:22" x14ac:dyDescent="0.2">
      <c r="A234" s="799" t="s">
        <v>1159</v>
      </c>
      <c r="B234" s="882"/>
      <c r="C234" s="882"/>
      <c r="D234" s="799"/>
      <c r="E234" s="928"/>
      <c r="F234" s="928"/>
      <c r="G234" s="928"/>
      <c r="H234" s="928"/>
      <c r="I234" s="928"/>
      <c r="J234" s="928"/>
      <c r="K234" s="918"/>
      <c r="L234" s="928"/>
      <c r="M234" s="799"/>
      <c r="N234" s="799"/>
      <c r="O234" s="799"/>
      <c r="P234" s="799"/>
      <c r="Q234" s="799"/>
      <c r="R234" s="799"/>
      <c r="S234" s="799"/>
      <c r="T234" s="913">
        <f t="shared" ref="T234:T237" si="154">SUM(M234:S234)</f>
        <v>0</v>
      </c>
      <c r="U234" s="922"/>
      <c r="V234" s="940"/>
    </row>
    <row r="235" spans="1:22" x14ac:dyDescent="0.2">
      <c r="A235" s="799" t="s">
        <v>863</v>
      </c>
      <c r="B235" s="882"/>
      <c r="C235" s="882"/>
      <c r="D235" s="928"/>
      <c r="E235" s="928"/>
      <c r="F235" s="928"/>
      <c r="G235" s="928"/>
      <c r="H235" s="928"/>
      <c r="I235" s="928"/>
      <c r="J235" s="928"/>
      <c r="K235" s="928"/>
      <c r="L235" s="799"/>
      <c r="M235" s="928"/>
      <c r="N235" s="928"/>
      <c r="O235" s="928"/>
      <c r="P235" s="928"/>
      <c r="Q235" s="928"/>
      <c r="R235" s="928"/>
      <c r="S235" s="928"/>
      <c r="T235" s="920"/>
      <c r="U235" s="922"/>
      <c r="V235" s="940"/>
    </row>
    <row r="236" spans="1:22" x14ac:dyDescent="0.2">
      <c r="A236" s="799" t="s">
        <v>1160</v>
      </c>
      <c r="B236" s="882"/>
      <c r="C236" s="882"/>
      <c r="D236" s="928"/>
      <c r="E236" s="928"/>
      <c r="F236" s="928"/>
      <c r="G236" s="928"/>
      <c r="H236" s="928"/>
      <c r="I236" s="928"/>
      <c r="J236" s="928"/>
      <c r="K236" s="928"/>
      <c r="L236" s="928"/>
      <c r="M236" s="928"/>
      <c r="N236" s="928"/>
      <c r="O236" s="928"/>
      <c r="P236" s="928"/>
      <c r="Q236" s="928"/>
      <c r="R236" s="928"/>
      <c r="S236" s="799"/>
      <c r="T236" s="913">
        <f t="shared" si="154"/>
        <v>0</v>
      </c>
      <c r="U236" s="922"/>
      <c r="V236" s="940"/>
    </row>
    <row r="237" spans="1:22" x14ac:dyDescent="0.2">
      <c r="A237" s="899" t="s">
        <v>1161</v>
      </c>
      <c r="B237" s="882"/>
      <c r="C237" s="882"/>
      <c r="D237" s="815">
        <f>SUMIFS(D286:D6906, $B$286:$B6906, "Debt Securities", $C$286:$C$6906, "GBP")</f>
        <v>0</v>
      </c>
      <c r="E237" s="837"/>
      <c r="F237" s="837"/>
      <c r="G237" s="837"/>
      <c r="H237" s="837"/>
      <c r="I237" s="837"/>
      <c r="J237" s="837"/>
      <c r="K237" s="913">
        <f t="shared" ref="K237" si="155">SUM(E237:J237)</f>
        <v>0</v>
      </c>
      <c r="L237" s="815">
        <f>SUMIFS(L286:L6906, $B$286:$B6906, "Debt Securities", $C$286:$C$6906, "GBP")</f>
        <v>0</v>
      </c>
      <c r="M237" s="815">
        <f>SUMIFS(M286:M6906, $B$286:$B6906, "Debt Securities", $C$286:$C$6906, "GBP")</f>
        <v>0</v>
      </c>
      <c r="N237" s="815">
        <f>SUMIFS(N286:N6906, $B$286:$B6906, "Debt Securities", $C$286:$C$6906, "GBP")</f>
        <v>0</v>
      </c>
      <c r="O237" s="815">
        <f>SUMIFS(O286:O6906, $B$286:$B6906, "Debt Securities", $C$286:$C$6906, "GBP")</f>
        <v>0</v>
      </c>
      <c r="P237" s="815">
        <f>SUMIFS(P286:P6906, $B$286:$B6906, "Debt Securities", $C$286:$C$6906, "GBP")</f>
        <v>0</v>
      </c>
      <c r="Q237" s="815">
        <f>SUMIFS(Q286:Q6906, $B$286:$B6906, "Debt Securities", $C$286:$C$6906, "GBP")</f>
        <v>0</v>
      </c>
      <c r="R237" s="815">
        <f>SUMIFS(R286:R6906, $B$286:$B6906, "Debt Securities", $C$286:$C$6906, "GBP")</f>
        <v>0</v>
      </c>
      <c r="S237" s="815">
        <f>SUMIFS(S286:S6906, $B$286:$B6906, "Debt Securities", $C$286:$C$6906, "GBP")</f>
        <v>0</v>
      </c>
      <c r="T237" s="913">
        <f t="shared" si="154"/>
        <v>0</v>
      </c>
      <c r="U237" s="922"/>
      <c r="V237" s="925">
        <f>SUMIFS(V286:V6907, $B$286:$B6907, "Debt Securities", $C$286:$C$6907, "GBP")</f>
        <v>0</v>
      </c>
    </row>
    <row r="238" spans="1:22" x14ac:dyDescent="0.2">
      <c r="A238" s="1322"/>
      <c r="B238" s="1322"/>
      <c r="C238" s="1322"/>
      <c r="D238" s="1322"/>
      <c r="E238" s="1322"/>
      <c r="F238" s="1322"/>
      <c r="G238" s="1322"/>
      <c r="H238" s="1322"/>
      <c r="I238" s="1322"/>
      <c r="J238" s="1322"/>
      <c r="K238" s="1322"/>
      <c r="L238" s="1322"/>
      <c r="M238" s="1322"/>
      <c r="N238" s="1322"/>
      <c r="O238" s="1322"/>
      <c r="P238" s="1322"/>
      <c r="Q238" s="1322"/>
      <c r="R238" s="1322"/>
      <c r="S238" s="1322"/>
      <c r="T238" s="1322"/>
      <c r="U238" s="1322"/>
      <c r="V238" s="1322"/>
    </row>
    <row r="239" spans="1:22" x14ac:dyDescent="0.2">
      <c r="A239" s="1322"/>
      <c r="B239" s="1322"/>
      <c r="C239" s="1322"/>
      <c r="D239" s="1322"/>
      <c r="E239" s="1322"/>
      <c r="F239" s="1322"/>
      <c r="G239" s="1322"/>
      <c r="H239" s="1322"/>
      <c r="I239" s="1322"/>
      <c r="J239" s="1322"/>
      <c r="K239" s="1322"/>
      <c r="L239" s="1322"/>
      <c r="M239" s="1322"/>
      <c r="N239" s="1322"/>
      <c r="O239" s="1322"/>
      <c r="P239" s="1322"/>
      <c r="Q239" s="1322"/>
      <c r="R239" s="1322"/>
      <c r="S239" s="1322"/>
      <c r="T239" s="1322"/>
      <c r="U239" s="1322"/>
      <c r="V239" s="1322"/>
    </row>
    <row r="240" spans="1:22" x14ac:dyDescent="0.2">
      <c r="A240" s="946" t="s">
        <v>251</v>
      </c>
      <c r="B240" s="882"/>
      <c r="C240" s="882"/>
      <c r="D240" s="882"/>
      <c r="E240" s="882"/>
      <c r="F240" s="882"/>
      <c r="G240" s="882"/>
      <c r="H240" s="882"/>
      <c r="I240" s="882"/>
      <c r="J240" s="882"/>
      <c r="K240" s="882"/>
      <c r="L240" s="882"/>
      <c r="M240" s="882"/>
      <c r="N240" s="882"/>
      <c r="O240" s="882"/>
      <c r="P240" s="882"/>
      <c r="Q240" s="882"/>
      <c r="R240" s="882"/>
      <c r="S240" s="882"/>
      <c r="T240" s="882"/>
      <c r="U240" s="922"/>
      <c r="V240" s="917"/>
    </row>
    <row r="241" spans="1:22" x14ac:dyDescent="0.2">
      <c r="A241" s="915" t="s">
        <v>187</v>
      </c>
      <c r="B241" s="882"/>
      <c r="C241" s="882"/>
      <c r="D241" s="913">
        <f>SUM(D242,D245:D247)</f>
        <v>0</v>
      </c>
      <c r="E241" s="837"/>
      <c r="F241" s="837"/>
      <c r="G241" s="837"/>
      <c r="H241" s="837"/>
      <c r="I241" s="837"/>
      <c r="J241" s="837"/>
      <c r="K241" s="913">
        <f>SUM(K242,K245:K247)</f>
        <v>0</v>
      </c>
      <c r="L241" s="913">
        <f>SUM(L242,L245:L247)</f>
        <v>0</v>
      </c>
      <c r="M241" s="913">
        <f t="shared" ref="M241:S241" si="156">SUM(M242,M245:M247)</f>
        <v>0</v>
      </c>
      <c r="N241" s="913">
        <f t="shared" si="156"/>
        <v>0</v>
      </c>
      <c r="O241" s="913">
        <f t="shared" si="156"/>
        <v>0</v>
      </c>
      <c r="P241" s="913">
        <f t="shared" si="156"/>
        <v>0</v>
      </c>
      <c r="Q241" s="913">
        <f t="shared" si="156"/>
        <v>0</v>
      </c>
      <c r="R241" s="913">
        <f t="shared" si="156"/>
        <v>0</v>
      </c>
      <c r="S241" s="913">
        <f t="shared" si="156"/>
        <v>0</v>
      </c>
      <c r="T241" s="913">
        <f>SUM(T242,T245:T247)</f>
        <v>0</v>
      </c>
      <c r="U241" s="922"/>
      <c r="V241" s="917"/>
    </row>
    <row r="242" spans="1:22" x14ac:dyDescent="0.2">
      <c r="A242" s="933" t="s">
        <v>1159</v>
      </c>
      <c r="B242" s="882"/>
      <c r="C242" s="882"/>
      <c r="D242" s="921"/>
      <c r="E242" s="882"/>
      <c r="F242" s="882"/>
      <c r="G242" s="882"/>
      <c r="H242" s="882"/>
      <c r="I242" s="882"/>
      <c r="J242" s="882"/>
      <c r="K242" s="918"/>
      <c r="L242" s="882"/>
      <c r="M242" s="921"/>
      <c r="N242" s="921"/>
      <c r="O242" s="921"/>
      <c r="P242" s="921"/>
      <c r="Q242" s="921"/>
      <c r="R242" s="921"/>
      <c r="S242" s="921"/>
      <c r="T242" s="913">
        <f t="shared" ref="T242:T247" si="157">SUM(M242:S242)</f>
        <v>0</v>
      </c>
      <c r="U242" s="922"/>
      <c r="V242" s="917"/>
    </row>
    <row r="243" spans="1:22" x14ac:dyDescent="0.2">
      <c r="A243" s="881" t="s">
        <v>1373</v>
      </c>
      <c r="B243" s="882"/>
      <c r="C243" s="882"/>
      <c r="D243" s="921"/>
      <c r="E243" s="882"/>
      <c r="F243" s="882"/>
      <c r="G243" s="882"/>
      <c r="H243" s="882"/>
      <c r="I243" s="882"/>
      <c r="J243" s="882"/>
      <c r="K243" s="882"/>
      <c r="L243" s="882"/>
      <c r="M243" s="882"/>
      <c r="N243" s="882"/>
      <c r="O243" s="882"/>
      <c r="P243" s="882"/>
      <c r="Q243" s="882"/>
      <c r="R243" s="882"/>
      <c r="S243" s="882"/>
      <c r="T243" s="913">
        <f t="shared" si="157"/>
        <v>0</v>
      </c>
      <c r="U243" s="922"/>
      <c r="V243" s="917"/>
    </row>
    <row r="244" spans="1:22" x14ac:dyDescent="0.2">
      <c r="A244" s="881" t="s">
        <v>1363</v>
      </c>
      <c r="B244" s="882"/>
      <c r="C244" s="882"/>
      <c r="D244" s="882"/>
      <c r="E244" s="882"/>
      <c r="F244" s="882"/>
      <c r="G244" s="882"/>
      <c r="H244" s="882"/>
      <c r="I244" s="882"/>
      <c r="J244" s="882"/>
      <c r="K244" s="882"/>
      <c r="L244" s="882"/>
      <c r="M244" s="882"/>
      <c r="N244" s="882"/>
      <c r="O244" s="882"/>
      <c r="P244" s="882"/>
      <c r="Q244" s="882"/>
      <c r="R244" s="882"/>
      <c r="S244" s="882"/>
      <c r="T244" s="918"/>
      <c r="U244" s="922"/>
      <c r="V244" s="917"/>
    </row>
    <row r="245" spans="1:22" x14ac:dyDescent="0.2">
      <c r="A245" s="933" t="s">
        <v>863</v>
      </c>
      <c r="B245" s="882"/>
      <c r="C245" s="882"/>
      <c r="D245" s="882"/>
      <c r="E245" s="882"/>
      <c r="F245" s="882"/>
      <c r="G245" s="882"/>
      <c r="H245" s="882"/>
      <c r="I245" s="882"/>
      <c r="J245" s="882"/>
      <c r="K245" s="882"/>
      <c r="L245" s="921"/>
      <c r="M245" s="882"/>
      <c r="N245" s="882"/>
      <c r="O245" s="882"/>
      <c r="P245" s="882"/>
      <c r="Q245" s="882"/>
      <c r="R245" s="882"/>
      <c r="S245" s="882"/>
      <c r="T245" s="920"/>
      <c r="U245" s="922"/>
      <c r="V245" s="917"/>
    </row>
    <row r="246" spans="1:22" x14ac:dyDescent="0.2">
      <c r="A246" s="933" t="s">
        <v>1160</v>
      </c>
      <c r="B246" s="882"/>
      <c r="C246" s="882"/>
      <c r="D246" s="882"/>
      <c r="E246" s="882"/>
      <c r="F246" s="882"/>
      <c r="G246" s="882"/>
      <c r="H246" s="882"/>
      <c r="I246" s="882"/>
      <c r="J246" s="882"/>
      <c r="K246" s="882"/>
      <c r="L246" s="882"/>
      <c r="M246" s="882"/>
      <c r="N246" s="882"/>
      <c r="O246" s="882"/>
      <c r="P246" s="882"/>
      <c r="Q246" s="882"/>
      <c r="R246" s="882"/>
      <c r="S246" s="921"/>
      <c r="T246" s="913">
        <f t="shared" si="157"/>
        <v>0</v>
      </c>
      <c r="U246" s="922"/>
      <c r="V246" s="917"/>
    </row>
    <row r="247" spans="1:22" x14ac:dyDescent="0.2">
      <c r="A247" s="942" t="s">
        <v>1368</v>
      </c>
      <c r="B247" s="882"/>
      <c r="C247" s="882"/>
      <c r="D247" s="913">
        <f>SUMIFS(D286:D6906, $B$286:$B6906, "Deposits and Balances", $C$286:$C$6906, "RMB")</f>
        <v>0</v>
      </c>
      <c r="E247" s="837"/>
      <c r="F247" s="837"/>
      <c r="G247" s="837"/>
      <c r="H247" s="837"/>
      <c r="I247" s="837"/>
      <c r="J247" s="837"/>
      <c r="K247" s="913">
        <f>SUM(E247:J247)</f>
        <v>0</v>
      </c>
      <c r="L247" s="913">
        <f>SUMIFS(L286:L6906, $B$286:$B6906, "Deposits and Balances", $C$286:$C$6906, "RMB")</f>
        <v>0</v>
      </c>
      <c r="M247" s="913">
        <f>SUMIFS(M286:M6906, $B$286:$B6906, "Deposits and Balances", $C$286:$C$6906, "RMB")</f>
        <v>0</v>
      </c>
      <c r="N247" s="913">
        <f>SUMIFS(N286:N6906, $B$286:$B6906, "Deposits and Balances", $C$286:$C$6906, "RMB")</f>
        <v>0</v>
      </c>
      <c r="O247" s="913">
        <f>SUMIFS(O286:O6906, $B$286:$B6906, "Deposits and Balances", $C$286:$C$6906, "RMB")</f>
        <v>0</v>
      </c>
      <c r="P247" s="913">
        <f>SUMIFS(P286:P6906, $B$286:$B6906, "Deposits and Balances", $C$286:$C$6906, "RMB")</f>
        <v>0</v>
      </c>
      <c r="Q247" s="913">
        <f>SUMIFS(Q286:Q6906, $B$286:$B6906, "Deposits and Balances", $C$286:$C$6906, "RMB")</f>
        <v>0</v>
      </c>
      <c r="R247" s="913">
        <f>SUMIFS(R286:R6906, $B$286:$B6906, "Deposits and Balances", $C$286:$C$6906, "RMB")</f>
        <v>0</v>
      </c>
      <c r="S247" s="913">
        <f>SUMIFS(S286:S6906, $B$286:$B6906, "Deposits and Balances", $C$286:$C$6906, "RMB")</f>
        <v>0</v>
      </c>
      <c r="T247" s="913">
        <f t="shared" si="157"/>
        <v>0</v>
      </c>
      <c r="U247" s="922"/>
      <c r="V247" s="917"/>
    </row>
    <row r="248" spans="1:22" x14ac:dyDescent="0.2">
      <c r="A248" s="1319"/>
      <c r="B248" s="1319"/>
      <c r="C248" s="1319"/>
      <c r="D248" s="1319"/>
      <c r="E248" s="1319"/>
      <c r="F248" s="1319"/>
      <c r="G248" s="1319"/>
      <c r="H248" s="1319"/>
      <c r="I248" s="1319"/>
      <c r="J248" s="1319"/>
      <c r="K248" s="1319"/>
      <c r="L248" s="1319"/>
      <c r="M248" s="1319"/>
      <c r="N248" s="1319"/>
      <c r="O248" s="1319"/>
      <c r="P248" s="1319"/>
      <c r="Q248" s="1319"/>
      <c r="R248" s="1319"/>
      <c r="S248" s="1319"/>
      <c r="T248" s="1319"/>
      <c r="U248" s="1319"/>
      <c r="V248" s="1319"/>
    </row>
    <row r="249" spans="1:22" x14ac:dyDescent="0.2">
      <c r="A249" s="915" t="s">
        <v>1370</v>
      </c>
      <c r="B249" s="882"/>
      <c r="C249" s="882"/>
      <c r="D249" s="913">
        <f>SUM(D250,D252:D254)</f>
        <v>0</v>
      </c>
      <c r="E249" s="837"/>
      <c r="F249" s="837"/>
      <c r="G249" s="837"/>
      <c r="H249" s="837"/>
      <c r="I249" s="837"/>
      <c r="J249" s="837"/>
      <c r="K249" s="913">
        <f t="shared" ref="K249:S249" si="158">SUM(K250,K252:K254)</f>
        <v>0</v>
      </c>
      <c r="L249" s="913">
        <f t="shared" si="158"/>
        <v>0</v>
      </c>
      <c r="M249" s="913">
        <f t="shared" si="158"/>
        <v>0</v>
      </c>
      <c r="N249" s="913">
        <f t="shared" si="158"/>
        <v>0</v>
      </c>
      <c r="O249" s="913">
        <f>SUM(O250,O252:O254)</f>
        <v>0</v>
      </c>
      <c r="P249" s="913">
        <f t="shared" si="158"/>
        <v>0</v>
      </c>
      <c r="Q249" s="913">
        <f t="shared" si="158"/>
        <v>0</v>
      </c>
      <c r="R249" s="913">
        <f t="shared" si="158"/>
        <v>0</v>
      </c>
      <c r="S249" s="913">
        <f t="shared" si="158"/>
        <v>0</v>
      </c>
      <c r="T249" s="913">
        <f>SUM(T250,T253:T254)</f>
        <v>0</v>
      </c>
      <c r="U249" s="922"/>
      <c r="V249" s="917"/>
    </row>
    <row r="250" spans="1:22" x14ac:dyDescent="0.2">
      <c r="A250" s="933" t="s">
        <v>1159</v>
      </c>
      <c r="B250" s="882"/>
      <c r="C250" s="882"/>
      <c r="D250" s="921"/>
      <c r="E250" s="882"/>
      <c r="F250" s="882"/>
      <c r="G250" s="882"/>
      <c r="H250" s="882"/>
      <c r="I250" s="882"/>
      <c r="J250" s="882"/>
      <c r="K250" s="918"/>
      <c r="L250" s="882"/>
      <c r="M250" s="921"/>
      <c r="N250" s="921"/>
      <c r="O250" s="921"/>
      <c r="P250" s="921"/>
      <c r="Q250" s="921"/>
      <c r="R250" s="921"/>
      <c r="S250" s="921"/>
      <c r="T250" s="913">
        <f t="shared" ref="T250:T254" si="159">SUM(M250:S250)</f>
        <v>0</v>
      </c>
      <c r="U250" s="922"/>
      <c r="V250" s="917"/>
    </row>
    <row r="251" spans="1:22" x14ac:dyDescent="0.2">
      <c r="A251" s="881" t="s">
        <v>1373</v>
      </c>
      <c r="B251" s="882"/>
      <c r="C251" s="882"/>
      <c r="D251" s="921"/>
      <c r="E251" s="882"/>
      <c r="F251" s="882"/>
      <c r="G251" s="882"/>
      <c r="H251" s="882"/>
      <c r="I251" s="882"/>
      <c r="J251" s="882"/>
      <c r="K251" s="882"/>
      <c r="L251" s="882"/>
      <c r="M251" s="882"/>
      <c r="N251" s="882"/>
      <c r="O251" s="882"/>
      <c r="P251" s="882"/>
      <c r="Q251" s="882"/>
      <c r="R251" s="882"/>
      <c r="S251" s="882"/>
      <c r="T251" s="920"/>
      <c r="U251" s="922"/>
      <c r="V251" s="917"/>
    </row>
    <row r="252" spans="1:22" x14ac:dyDescent="0.2">
      <c r="A252" s="933" t="s">
        <v>863</v>
      </c>
      <c r="B252" s="882"/>
      <c r="C252" s="882"/>
      <c r="D252" s="882"/>
      <c r="E252" s="882"/>
      <c r="F252" s="882"/>
      <c r="G252" s="882"/>
      <c r="H252" s="882"/>
      <c r="I252" s="882"/>
      <c r="J252" s="882"/>
      <c r="K252" s="882"/>
      <c r="L252" s="921"/>
      <c r="M252" s="882"/>
      <c r="N252" s="882"/>
      <c r="O252" s="882"/>
      <c r="P252" s="882"/>
      <c r="Q252" s="882"/>
      <c r="R252" s="882"/>
      <c r="S252" s="882"/>
      <c r="T252" s="920"/>
      <c r="U252" s="922"/>
      <c r="V252" s="917"/>
    </row>
    <row r="253" spans="1:22" x14ac:dyDescent="0.2">
      <c r="A253" s="933" t="s">
        <v>1160</v>
      </c>
      <c r="B253" s="882"/>
      <c r="C253" s="882"/>
      <c r="D253" s="882"/>
      <c r="E253" s="882"/>
      <c r="F253" s="882"/>
      <c r="G253" s="882"/>
      <c r="H253" s="882"/>
      <c r="I253" s="882"/>
      <c r="J253" s="882"/>
      <c r="K253" s="882"/>
      <c r="L253" s="882"/>
      <c r="M253" s="882"/>
      <c r="N253" s="882"/>
      <c r="O253" s="882"/>
      <c r="P253" s="882"/>
      <c r="Q253" s="882"/>
      <c r="R253" s="882"/>
      <c r="S253" s="921"/>
      <c r="T253" s="913">
        <f t="shared" si="159"/>
        <v>0</v>
      </c>
      <c r="U253" s="922"/>
      <c r="V253" s="917"/>
    </row>
    <row r="254" spans="1:22" x14ac:dyDescent="0.2">
      <c r="A254" s="942" t="s">
        <v>1368</v>
      </c>
      <c r="B254" s="882"/>
      <c r="C254" s="882"/>
      <c r="D254" s="913">
        <f>SUMIFS(D286:D6906, $B$286:$B6906, "Amounts payable under repurchase agreements", $C$286:$C$6906, "RMB")</f>
        <v>0</v>
      </c>
      <c r="E254" s="837"/>
      <c r="F254" s="837"/>
      <c r="G254" s="837"/>
      <c r="H254" s="837"/>
      <c r="I254" s="837"/>
      <c r="J254" s="837"/>
      <c r="K254" s="913">
        <f t="shared" ref="K254" si="160">SUM(E254:J254)</f>
        <v>0</v>
      </c>
      <c r="L254" s="913">
        <f>SUMIFS(L286:L6906, $B$286:$B6906, "Amounts payable under repurchase agreements", $C$286:$C$6906, "RMB")</f>
        <v>0</v>
      </c>
      <c r="M254" s="913">
        <f>SUMIFS(M286:M6906, $B$286:$B6906, "Amounts payable under repurchase agreements", $C$286:$C$6906, "RMB")</f>
        <v>0</v>
      </c>
      <c r="N254" s="913">
        <f>SUMIFS(N286:N6906, $B$286:$B6906, "Amounts payable under repurchase agreements", $C$286:$C$6906, "RMB")</f>
        <v>0</v>
      </c>
      <c r="O254" s="913">
        <f>SUMIFS(O286:O6906, $B$286:$B6906, "Amounts payable under repurchase agreements", $C$286:$C$6906, "RMB")</f>
        <v>0</v>
      </c>
      <c r="P254" s="913">
        <f>SUMIFS(P286:P6906, $B$286:$B6906, "Amounts payable under repurchase agreements", $C$286:$C$6906, "RMB")</f>
        <v>0</v>
      </c>
      <c r="Q254" s="913">
        <f>SUMIFS(Q286:Q6906, $B$286:$B6906, "Amounts payable under repurchase agreements", $C$286:$C$6906, "RMB")</f>
        <v>0</v>
      </c>
      <c r="R254" s="913">
        <f>SUMIFS(R286:R6906, $B$286:$B6906, "Amounts payable under repurchase agreements", $C$286:$C$6906, "RMB")</f>
        <v>0</v>
      </c>
      <c r="S254" s="913">
        <f>SUMIFS(S286:S6906, $B$286:$B6906, "Amounts payable under repurchase agreements", $C$286:$C$6906, "RMB")</f>
        <v>0</v>
      </c>
      <c r="T254" s="913">
        <f t="shared" si="159"/>
        <v>0</v>
      </c>
      <c r="U254" s="922"/>
      <c r="V254" s="917"/>
    </row>
    <row r="255" spans="1:22" x14ac:dyDescent="0.2">
      <c r="A255" s="1319"/>
      <c r="B255" s="1319"/>
      <c r="C255" s="1319"/>
      <c r="D255" s="1319"/>
      <c r="E255" s="1319"/>
      <c r="F255" s="1319"/>
      <c r="G255" s="1319"/>
      <c r="H255" s="1319"/>
      <c r="I255" s="1319"/>
      <c r="J255" s="1319"/>
      <c r="K255" s="1319"/>
      <c r="L255" s="1319"/>
      <c r="M255" s="1319"/>
      <c r="N255" s="1319"/>
      <c r="O255" s="1319"/>
      <c r="P255" s="1319"/>
      <c r="Q255" s="1319"/>
      <c r="R255" s="1319"/>
      <c r="S255" s="1319"/>
      <c r="T255" s="1319"/>
      <c r="U255" s="1319"/>
      <c r="V255" s="1319"/>
    </row>
    <row r="256" spans="1:22" x14ac:dyDescent="0.2">
      <c r="A256" s="915" t="s">
        <v>216</v>
      </c>
      <c r="B256" s="882"/>
      <c r="C256" s="882"/>
      <c r="D256" s="913">
        <f>SUM(D257,D259:D261)</f>
        <v>0</v>
      </c>
      <c r="E256" s="837"/>
      <c r="F256" s="837"/>
      <c r="G256" s="837"/>
      <c r="H256" s="837"/>
      <c r="I256" s="837"/>
      <c r="J256" s="837"/>
      <c r="K256" s="913">
        <f t="shared" ref="K256:S256" si="161">SUM(K257,K259:K261)</f>
        <v>0</v>
      </c>
      <c r="L256" s="913">
        <f t="shared" si="161"/>
        <v>0</v>
      </c>
      <c r="M256" s="913">
        <f t="shared" si="161"/>
        <v>0</v>
      </c>
      <c r="N256" s="913">
        <f t="shared" si="161"/>
        <v>0</v>
      </c>
      <c r="O256" s="913">
        <f t="shared" si="161"/>
        <v>0</v>
      </c>
      <c r="P256" s="913">
        <f t="shared" si="161"/>
        <v>0</v>
      </c>
      <c r="Q256" s="913">
        <f t="shared" si="161"/>
        <v>0</v>
      </c>
      <c r="R256" s="913">
        <f t="shared" si="161"/>
        <v>0</v>
      </c>
      <c r="S256" s="913">
        <f t="shared" si="161"/>
        <v>0</v>
      </c>
      <c r="T256" s="913">
        <f>SUM(T257,T260:T261)</f>
        <v>0</v>
      </c>
      <c r="U256" s="922"/>
      <c r="V256" s="917"/>
    </row>
    <row r="257" spans="1:22" x14ac:dyDescent="0.2">
      <c r="A257" s="933" t="s">
        <v>1159</v>
      </c>
      <c r="B257" s="882"/>
      <c r="C257" s="882"/>
      <c r="D257" s="921"/>
      <c r="E257" s="882"/>
      <c r="F257" s="882"/>
      <c r="G257" s="882"/>
      <c r="H257" s="882"/>
      <c r="I257" s="882"/>
      <c r="J257" s="882"/>
      <c r="K257" s="918"/>
      <c r="L257" s="882"/>
      <c r="M257" s="921"/>
      <c r="N257" s="921"/>
      <c r="O257" s="921"/>
      <c r="P257" s="921"/>
      <c r="Q257" s="921"/>
      <c r="R257" s="921"/>
      <c r="S257" s="921"/>
      <c r="T257" s="913">
        <f t="shared" ref="T257:T261" si="162">SUM(M257:S257)</f>
        <v>0</v>
      </c>
      <c r="U257" s="922"/>
      <c r="V257" s="917"/>
    </row>
    <row r="258" spans="1:22" x14ac:dyDescent="0.2">
      <c r="A258" s="881" t="s">
        <v>1373</v>
      </c>
      <c r="B258" s="882"/>
      <c r="C258" s="882"/>
      <c r="D258" s="902"/>
      <c r="E258" s="882"/>
      <c r="F258" s="882"/>
      <c r="G258" s="882"/>
      <c r="H258" s="882"/>
      <c r="I258" s="882"/>
      <c r="J258" s="882"/>
      <c r="K258" s="882"/>
      <c r="L258" s="920"/>
      <c r="M258" s="882"/>
      <c r="N258" s="882"/>
      <c r="O258" s="882"/>
      <c r="P258" s="882"/>
      <c r="Q258" s="882"/>
      <c r="R258" s="882"/>
      <c r="S258" s="882"/>
      <c r="T258" s="920"/>
      <c r="U258" s="922"/>
      <c r="V258" s="917"/>
    </row>
    <row r="259" spans="1:22" x14ac:dyDescent="0.2">
      <c r="A259" s="933" t="s">
        <v>863</v>
      </c>
      <c r="B259" s="882"/>
      <c r="C259" s="882"/>
      <c r="D259" s="882"/>
      <c r="E259" s="882"/>
      <c r="F259" s="882"/>
      <c r="G259" s="882"/>
      <c r="H259" s="882"/>
      <c r="I259" s="882"/>
      <c r="J259" s="882"/>
      <c r="K259" s="882"/>
      <c r="L259" s="918"/>
      <c r="M259" s="882"/>
      <c r="N259" s="882"/>
      <c r="O259" s="882"/>
      <c r="P259" s="882"/>
      <c r="Q259" s="882"/>
      <c r="R259" s="882"/>
      <c r="S259" s="882"/>
      <c r="T259" s="920"/>
      <c r="U259" s="922"/>
      <c r="V259" s="917"/>
    </row>
    <row r="260" spans="1:22" x14ac:dyDescent="0.2">
      <c r="A260" s="933" t="s">
        <v>1160</v>
      </c>
      <c r="B260" s="882"/>
      <c r="C260" s="882"/>
      <c r="D260" s="882"/>
      <c r="E260" s="837"/>
      <c r="F260" s="837"/>
      <c r="G260" s="837"/>
      <c r="H260" s="837"/>
      <c r="I260" s="837"/>
      <c r="J260" s="837"/>
      <c r="K260" s="882"/>
      <c r="L260" s="882"/>
      <c r="M260" s="882"/>
      <c r="N260" s="882"/>
      <c r="O260" s="882"/>
      <c r="P260" s="882"/>
      <c r="Q260" s="882"/>
      <c r="R260" s="882"/>
      <c r="S260" s="921"/>
      <c r="T260" s="913">
        <f t="shared" si="162"/>
        <v>0</v>
      </c>
      <c r="U260" s="922"/>
      <c r="V260" s="917"/>
    </row>
    <row r="261" spans="1:22" x14ac:dyDescent="0.2">
      <c r="A261" s="942" t="s">
        <v>1368</v>
      </c>
      <c r="B261" s="882"/>
      <c r="C261" s="882"/>
      <c r="D261" s="913">
        <f>SUMIFS(D286:D6906, $B$286:$B6906, "Negative fair values for financial derivatives", $C$286:$C$6906, "RMB")</f>
        <v>0</v>
      </c>
      <c r="E261" s="837"/>
      <c r="F261" s="837"/>
      <c r="G261" s="837"/>
      <c r="H261" s="837"/>
      <c r="I261" s="837"/>
      <c r="J261" s="837"/>
      <c r="K261" s="913">
        <f t="shared" ref="K261" si="163">SUM(E261:J261)</f>
        <v>0</v>
      </c>
      <c r="L261" s="913">
        <f>SUMIFS(L286:L6906, $B$286:$B6906, "Negative fair values for financial derivatives", $C$286:$C$6906, "RMB")</f>
        <v>0</v>
      </c>
      <c r="M261" s="913">
        <f>SUMIFS(M286:M6906, $B$286:$B6906, "Negative fair values for financial derivatives", $C$286:$C$6906, "RMB")</f>
        <v>0</v>
      </c>
      <c r="N261" s="913">
        <f>SUMIFS(N286:N6906, $B$286:$B6906, "Negative fair values for financial derivatives", $C$286:$C$6906, "RMB")</f>
        <v>0</v>
      </c>
      <c r="O261" s="913">
        <f>SUMIFS(O286:O6906, $B$286:$B6906, "Negative fair values for financial derivatives", $C$286:$C$6906, "RMB")</f>
        <v>0</v>
      </c>
      <c r="P261" s="913">
        <f>SUMIFS(P286:P6906, $B$286:$B6906, "Negative fair values for financial derivatives", $C$286:$C$6906, "RMB")</f>
        <v>0</v>
      </c>
      <c r="Q261" s="913">
        <f>SUMIFS(Q286:Q6906, $B$286:$B6906, "Negative fair values for financial derivatives", $C$286:$C$6906, "RMB")</f>
        <v>0</v>
      </c>
      <c r="R261" s="913">
        <f>SUMIFS(R286:R6906, $B$286:$B6906, "Negative fair values for financial derivatives", $C$286:$C$6906, "RMB")</f>
        <v>0</v>
      </c>
      <c r="S261" s="913">
        <f>SUMIFS(S286:S6906, $B$286:$B6906, "Negative fair values for financial derivatives", $C$286:$C$6906, "RMB")</f>
        <v>0</v>
      </c>
      <c r="T261" s="913">
        <f t="shared" si="162"/>
        <v>0</v>
      </c>
      <c r="U261" s="922"/>
      <c r="V261" s="917"/>
    </row>
    <row r="262" spans="1:22" x14ac:dyDescent="0.2">
      <c r="A262" s="1319"/>
      <c r="B262" s="1319"/>
      <c r="C262" s="1319"/>
      <c r="D262" s="1319"/>
      <c r="E262" s="1319"/>
      <c r="F262" s="1319"/>
      <c r="G262" s="1319"/>
      <c r="H262" s="1319"/>
      <c r="I262" s="1319"/>
      <c r="J262" s="1319"/>
      <c r="K262" s="1319"/>
      <c r="L262" s="1319"/>
      <c r="M262" s="1319"/>
      <c r="N262" s="1319"/>
      <c r="O262" s="1319"/>
      <c r="P262" s="1319"/>
      <c r="Q262" s="1319"/>
      <c r="R262" s="1319"/>
      <c r="S262" s="1319"/>
      <c r="T262" s="1319"/>
      <c r="U262" s="1319"/>
      <c r="V262" s="1319"/>
    </row>
    <row r="263" spans="1:22" x14ac:dyDescent="0.2">
      <c r="A263" s="915" t="s">
        <v>227</v>
      </c>
      <c r="B263" s="882"/>
      <c r="C263" s="882"/>
      <c r="D263" s="913">
        <f>SUM(D264,D266:D268)</f>
        <v>0</v>
      </c>
      <c r="E263" s="837"/>
      <c r="F263" s="837"/>
      <c r="G263" s="837"/>
      <c r="H263" s="837"/>
      <c r="I263" s="837"/>
      <c r="J263" s="837"/>
      <c r="K263" s="913">
        <f t="shared" ref="K263:S263" si="164">SUM(K264,K266:K268)</f>
        <v>0</v>
      </c>
      <c r="L263" s="913">
        <f t="shared" ca="1" si="164"/>
        <v>0</v>
      </c>
      <c r="M263" s="913">
        <f t="shared" si="164"/>
        <v>0</v>
      </c>
      <c r="N263" s="913">
        <f t="shared" si="164"/>
        <v>0</v>
      </c>
      <c r="O263" s="913">
        <f t="shared" si="164"/>
        <v>0</v>
      </c>
      <c r="P263" s="913">
        <f t="shared" si="164"/>
        <v>0</v>
      </c>
      <c r="Q263" s="913">
        <f t="shared" si="164"/>
        <v>0</v>
      </c>
      <c r="R263" s="913">
        <f t="shared" si="164"/>
        <v>0</v>
      </c>
      <c r="S263" s="913">
        <f t="shared" si="164"/>
        <v>0</v>
      </c>
      <c r="T263" s="913">
        <f>SUM(T264,T267:T268)</f>
        <v>0</v>
      </c>
      <c r="U263" s="922"/>
      <c r="V263" s="917"/>
    </row>
    <row r="264" spans="1:22" x14ac:dyDescent="0.2">
      <c r="A264" s="933" t="s">
        <v>1159</v>
      </c>
      <c r="B264" s="882"/>
      <c r="C264" s="882"/>
      <c r="D264" s="921"/>
      <c r="E264" s="882"/>
      <c r="F264" s="882"/>
      <c r="G264" s="882"/>
      <c r="H264" s="882"/>
      <c r="I264" s="882"/>
      <c r="J264" s="882"/>
      <c r="K264" s="918"/>
      <c r="L264" s="882"/>
      <c r="M264" s="921"/>
      <c r="N264" s="921"/>
      <c r="O264" s="921"/>
      <c r="P264" s="921"/>
      <c r="Q264" s="921"/>
      <c r="R264" s="921"/>
      <c r="S264" s="921"/>
      <c r="T264" s="913">
        <f t="shared" ref="T264:T268" si="165">SUM(M264:S264)</f>
        <v>0</v>
      </c>
      <c r="U264" s="922"/>
      <c r="V264" s="917"/>
    </row>
    <row r="265" spans="1:22" x14ac:dyDescent="0.2">
      <c r="A265" s="881" t="s">
        <v>1373</v>
      </c>
      <c r="B265" s="882"/>
      <c r="C265" s="882"/>
      <c r="D265" s="902"/>
      <c r="E265" s="882"/>
      <c r="F265" s="882"/>
      <c r="G265" s="882"/>
      <c r="H265" s="882"/>
      <c r="I265" s="882"/>
      <c r="J265" s="882"/>
      <c r="K265" s="882"/>
      <c r="L265" s="920"/>
      <c r="M265" s="882"/>
      <c r="N265" s="882"/>
      <c r="O265" s="882"/>
      <c r="P265" s="882"/>
      <c r="Q265" s="882"/>
      <c r="R265" s="882"/>
      <c r="S265" s="882"/>
      <c r="T265" s="920"/>
      <c r="U265" s="922"/>
      <c r="V265" s="917"/>
    </row>
    <row r="266" spans="1:22" x14ac:dyDescent="0.2">
      <c r="A266" s="933" t="s">
        <v>863</v>
      </c>
      <c r="B266" s="882"/>
      <c r="C266" s="882"/>
      <c r="D266" s="882"/>
      <c r="E266" s="882"/>
      <c r="F266" s="882"/>
      <c r="G266" s="882"/>
      <c r="H266" s="882"/>
      <c r="I266" s="882"/>
      <c r="J266" s="882"/>
      <c r="K266" s="882"/>
      <c r="L266" s="921"/>
      <c r="M266" s="882"/>
      <c r="N266" s="882"/>
      <c r="O266" s="882"/>
      <c r="P266" s="882"/>
      <c r="Q266" s="882"/>
      <c r="R266" s="882"/>
      <c r="S266" s="882"/>
      <c r="T266" s="920"/>
      <c r="U266" s="922"/>
      <c r="V266" s="917"/>
    </row>
    <row r="267" spans="1:22" x14ac:dyDescent="0.2">
      <c r="A267" s="933" t="s">
        <v>1160</v>
      </c>
      <c r="B267" s="882"/>
      <c r="C267" s="882"/>
      <c r="D267" s="882"/>
      <c r="E267" s="882"/>
      <c r="F267" s="882"/>
      <c r="G267" s="882"/>
      <c r="H267" s="882"/>
      <c r="I267" s="882"/>
      <c r="J267" s="882"/>
      <c r="K267" s="882"/>
      <c r="L267" s="882"/>
      <c r="M267" s="882"/>
      <c r="N267" s="882"/>
      <c r="O267" s="882"/>
      <c r="P267" s="882"/>
      <c r="Q267" s="882"/>
      <c r="R267" s="882"/>
      <c r="S267" s="921"/>
      <c r="T267" s="913">
        <f t="shared" si="165"/>
        <v>0</v>
      </c>
      <c r="U267" s="922"/>
      <c r="V267" s="917"/>
    </row>
    <row r="268" spans="1:22" x14ac:dyDescent="0.2">
      <c r="A268" s="942" t="s">
        <v>1368</v>
      </c>
      <c r="B268" s="882"/>
      <c r="C268" s="882"/>
      <c r="D268" s="913">
        <f>SUMIFS(D286:D6906, $B$286:$B6906, "Bills Payable", $C$286:$C$6906, "RMB")</f>
        <v>0</v>
      </c>
      <c r="E268" s="837"/>
      <c r="F268" s="837"/>
      <c r="G268" s="837"/>
      <c r="H268" s="837"/>
      <c r="I268" s="837"/>
      <c r="J268" s="837"/>
      <c r="K268" s="913">
        <f t="shared" ref="K268" si="166">SUM(E268:J268)</f>
        <v>0</v>
      </c>
      <c r="L268" s="913">
        <f ca="1">SUMIFS(L287:L6908, $B$287:$B6908, "Bills Payable", $C$287:$C$6908, "RMB")</f>
        <v>0</v>
      </c>
      <c r="M268" s="913">
        <f>SUMIFS(M286:M6906, $B$286:$B6906, "Bills Payable", $C$286:$C$6906, "RMB")</f>
        <v>0</v>
      </c>
      <c r="N268" s="913">
        <f>SUMIFS(N286:N6906, $B$286:$B6906, "Bills Payable", $C$286:$C$6906, "RMB")</f>
        <v>0</v>
      </c>
      <c r="O268" s="913">
        <f>SUMIFS(O286:O6906, $B$286:$B6906, "Bills Payable", $C$286:$C$6906, "RMB")</f>
        <v>0</v>
      </c>
      <c r="P268" s="913">
        <f>SUMIFS(P286:P6906, $B$286:$B6906, "Bills Payable", $C$286:$C$6906, "RMB")</f>
        <v>0</v>
      </c>
      <c r="Q268" s="913">
        <f>SUMIFS(Q286:Q6906, $B$286:$B6906, "Bills Payable", $C$286:$C$6906, "RMB")</f>
        <v>0</v>
      </c>
      <c r="R268" s="913">
        <f>SUMIFS(R286:R6906, $B$286:$B6906, "Bills Payable", $C$286:$C$6906, "RMB")</f>
        <v>0</v>
      </c>
      <c r="S268" s="913">
        <f>SUMIFS(S286:S6906, $B$286:$B6906, "Bills Payable", $C$286:$C$6906, "RMB")</f>
        <v>0</v>
      </c>
      <c r="T268" s="913">
        <f t="shared" si="165"/>
        <v>0</v>
      </c>
      <c r="U268" s="922"/>
      <c r="V268" s="917"/>
    </row>
    <row r="269" spans="1:22" x14ac:dyDescent="0.2">
      <c r="A269" s="1319"/>
      <c r="B269" s="1319"/>
      <c r="C269" s="1319"/>
      <c r="D269" s="1319"/>
      <c r="E269" s="1319"/>
      <c r="F269" s="1319"/>
      <c r="G269" s="1319"/>
      <c r="H269" s="1319"/>
      <c r="I269" s="1319"/>
      <c r="J269" s="1319"/>
      <c r="K269" s="1319"/>
      <c r="L269" s="1319"/>
      <c r="M269" s="1319"/>
      <c r="N269" s="1319"/>
      <c r="O269" s="1319"/>
      <c r="P269" s="1319"/>
      <c r="Q269" s="1319"/>
      <c r="R269" s="1319"/>
      <c r="S269" s="1319"/>
      <c r="T269" s="1319"/>
      <c r="U269" s="1319"/>
      <c r="V269" s="1319"/>
    </row>
    <row r="270" spans="1:22" x14ac:dyDescent="0.2">
      <c r="A270" s="899" t="s">
        <v>1364</v>
      </c>
      <c r="B270" s="949"/>
      <c r="C270" s="882"/>
      <c r="D270" s="913">
        <f>SUM(D271,D273:D275)</f>
        <v>0</v>
      </c>
      <c r="E270" s="837"/>
      <c r="F270" s="837"/>
      <c r="G270" s="837"/>
      <c r="H270" s="837"/>
      <c r="I270" s="837"/>
      <c r="J270" s="837"/>
      <c r="K270" s="913">
        <f t="shared" ref="K270:R270" si="167">SUM(K271,K273:K275)</f>
        <v>0</v>
      </c>
      <c r="L270" s="913">
        <f t="shared" si="167"/>
        <v>0</v>
      </c>
      <c r="M270" s="913">
        <f t="shared" si="167"/>
        <v>0</v>
      </c>
      <c r="N270" s="913">
        <f t="shared" si="167"/>
        <v>0</v>
      </c>
      <c r="O270" s="913">
        <f t="shared" si="167"/>
        <v>0</v>
      </c>
      <c r="P270" s="913">
        <f t="shared" si="167"/>
        <v>0</v>
      </c>
      <c r="Q270" s="913">
        <f t="shared" si="167"/>
        <v>0</v>
      </c>
      <c r="R270" s="913">
        <f t="shared" si="167"/>
        <v>0</v>
      </c>
      <c r="S270" s="913">
        <f>SUM(S271,S273:S275)</f>
        <v>0</v>
      </c>
      <c r="T270" s="913">
        <f>SUM(T271,T274:T275)</f>
        <v>0</v>
      </c>
      <c r="U270" s="913">
        <f>SUM(U271,U273:U275)</f>
        <v>0</v>
      </c>
      <c r="V270" s="917"/>
    </row>
    <row r="271" spans="1:22" x14ac:dyDescent="0.2">
      <c r="A271" s="799" t="s">
        <v>1159</v>
      </c>
      <c r="B271" s="949"/>
      <c r="C271" s="882"/>
      <c r="D271" s="799"/>
      <c r="E271" s="837"/>
      <c r="F271" s="837"/>
      <c r="G271" s="837"/>
      <c r="H271" s="837"/>
      <c r="I271" s="837"/>
      <c r="J271" s="837"/>
      <c r="K271" s="918"/>
      <c r="L271" s="837"/>
      <c r="M271" s="799"/>
      <c r="N271" s="799"/>
      <c r="O271" s="799"/>
      <c r="P271" s="799"/>
      <c r="Q271" s="799"/>
      <c r="R271" s="799"/>
      <c r="S271" s="799"/>
      <c r="T271" s="913">
        <f>SUM(M271:S271)</f>
        <v>0</v>
      </c>
      <c r="U271" s="799"/>
      <c r="V271" s="917"/>
    </row>
    <row r="272" spans="1:22" x14ac:dyDescent="0.2">
      <c r="A272" s="881" t="s">
        <v>1373</v>
      </c>
      <c r="B272" s="882"/>
      <c r="C272" s="882"/>
      <c r="D272" s="902"/>
      <c r="E272" s="882"/>
      <c r="F272" s="882"/>
      <c r="G272" s="882"/>
      <c r="H272" s="882"/>
      <c r="I272" s="882"/>
      <c r="J272" s="882"/>
      <c r="K272" s="882"/>
      <c r="L272" s="920"/>
      <c r="M272" s="882"/>
      <c r="N272" s="882"/>
      <c r="O272" s="882"/>
      <c r="P272" s="882"/>
      <c r="Q272" s="882"/>
      <c r="R272" s="882"/>
      <c r="S272" s="882"/>
      <c r="T272" s="920"/>
      <c r="U272" s="799"/>
      <c r="V272" s="917"/>
    </row>
    <row r="273" spans="1:22" x14ac:dyDescent="0.2">
      <c r="A273" s="799" t="s">
        <v>863</v>
      </c>
      <c r="B273" s="949"/>
      <c r="C273" s="882"/>
      <c r="D273" s="837"/>
      <c r="E273" s="882"/>
      <c r="F273" s="882"/>
      <c r="G273" s="882"/>
      <c r="H273" s="882"/>
      <c r="I273" s="882"/>
      <c r="J273" s="882"/>
      <c r="K273" s="837"/>
      <c r="L273" s="799"/>
      <c r="M273" s="837"/>
      <c r="N273" s="837"/>
      <c r="O273" s="837"/>
      <c r="P273" s="837"/>
      <c r="Q273" s="837"/>
      <c r="R273" s="837"/>
      <c r="S273" s="837"/>
      <c r="T273" s="920"/>
      <c r="U273" s="799"/>
      <c r="V273" s="917"/>
    </row>
    <row r="274" spans="1:22" x14ac:dyDescent="0.2">
      <c r="A274" s="799" t="s">
        <v>1160</v>
      </c>
      <c r="B274" s="949"/>
      <c r="C274" s="882"/>
      <c r="D274" s="837"/>
      <c r="E274" s="882"/>
      <c r="F274" s="882"/>
      <c r="G274" s="882"/>
      <c r="H274" s="882"/>
      <c r="I274" s="882"/>
      <c r="J274" s="882"/>
      <c r="K274" s="837"/>
      <c r="L274" s="837"/>
      <c r="M274" s="837"/>
      <c r="N274" s="837"/>
      <c r="O274" s="837"/>
      <c r="P274" s="837"/>
      <c r="Q274" s="837"/>
      <c r="R274" s="837"/>
      <c r="S274" s="799"/>
      <c r="T274" s="913">
        <f t="shared" ref="T274:T275" si="168">SUM(M274:S274)</f>
        <v>0</v>
      </c>
      <c r="U274" s="799"/>
      <c r="V274" s="917"/>
    </row>
    <row r="275" spans="1:22" x14ac:dyDescent="0.2">
      <c r="A275" s="899" t="s">
        <v>1161</v>
      </c>
      <c r="B275" s="949"/>
      <c r="C275" s="882"/>
      <c r="D275" s="815">
        <f>SUMIFS(D286:D6906, $B$286:$B6906, "Negotiable Certificates of Deposits", $C$286:$C$6906, "RMB")</f>
        <v>0</v>
      </c>
      <c r="E275" s="882"/>
      <c r="F275" s="882"/>
      <c r="G275" s="882"/>
      <c r="H275" s="882"/>
      <c r="I275" s="882"/>
      <c r="J275" s="882"/>
      <c r="K275" s="913">
        <f t="shared" ref="K275" si="169">SUM(E275:J275)</f>
        <v>0</v>
      </c>
      <c r="L275" s="815">
        <f>SUMIFS(L286:L6906, $B$286:$B6906, "Negotiable Certificates of Deposits", $C$286:$C$6906, "RMB")</f>
        <v>0</v>
      </c>
      <c r="M275" s="815">
        <f>SUMIFS(M286:M6906, $B$286:$B6906, "Negotiable Certificates of Deposits", $C$286:$C$6906, "RMB")</f>
        <v>0</v>
      </c>
      <c r="N275" s="815">
        <f>SUMIFS(N286:N6906, $B$286:$B6906, "Negotiable Certificates of Deposits", $C$286:$C$6906, "RMB")</f>
        <v>0</v>
      </c>
      <c r="O275" s="815">
        <f>SUMIFS(O286:O6906, $B$286:$B6906, "Negotiable Certificates of Deposits", $C$286:$C$6906, "RMB")</f>
        <v>0</v>
      </c>
      <c r="P275" s="815">
        <f>SUMIFS(P286:P6906, $B$286:$B6906, "Negotiable Certificates of Deposits", $C$286:$C$6906, "RMB")</f>
        <v>0</v>
      </c>
      <c r="Q275" s="815">
        <f>SUMIFS(Q286:Q6906, $B$286:$B6906, "Negotiable Certificates of Deposits", $C$286:$C$6906, "RMB")</f>
        <v>0</v>
      </c>
      <c r="R275" s="815">
        <f>SUMIFS(R286:R6906, $B$286:$B6906, "Negotiable Certificates of Deposits", $C$286:$C$6906, "RMB")</f>
        <v>0</v>
      </c>
      <c r="S275" s="815">
        <f>SUMIFS(S286:S6906, $B$286:$B6906, "Negotiable Certificates of Deposits", $C$286:$C$6906, "RMB")</f>
        <v>0</v>
      </c>
      <c r="T275" s="913">
        <f t="shared" si="168"/>
        <v>0</v>
      </c>
      <c r="U275" s="815">
        <f>SUMIFS(U286:U6908, $B$286:$B6908, "Negotiable Certificates of Deposits", $C$286:$C$6908, "RMB")</f>
        <v>0</v>
      </c>
      <c r="V275" s="917"/>
    </row>
    <row r="276" spans="1:22" x14ac:dyDescent="0.2">
      <c r="A276" s="1319"/>
      <c r="B276" s="1319"/>
      <c r="C276" s="1319"/>
      <c r="D276" s="1319"/>
      <c r="E276" s="1319"/>
      <c r="F276" s="1319"/>
      <c r="G276" s="1319"/>
      <c r="H276" s="1319"/>
      <c r="I276" s="1319"/>
      <c r="J276" s="1319"/>
      <c r="K276" s="1319"/>
      <c r="L276" s="1319"/>
      <c r="M276" s="1319"/>
      <c r="N276" s="1319"/>
      <c r="O276" s="1319"/>
      <c r="P276" s="1319"/>
      <c r="Q276" s="1319"/>
      <c r="R276" s="1319"/>
      <c r="S276" s="1319"/>
      <c r="T276" s="1319"/>
      <c r="U276" s="1319"/>
      <c r="V276" s="1319"/>
    </row>
    <row r="277" spans="1:22" x14ac:dyDescent="0.2">
      <c r="A277" s="899" t="s">
        <v>215</v>
      </c>
      <c r="B277" s="882"/>
      <c r="C277" s="882"/>
      <c r="D277" s="913">
        <f>SUM(D278, D280:D282)</f>
        <v>0</v>
      </c>
      <c r="E277" s="928"/>
      <c r="F277" s="928"/>
      <c r="G277" s="928"/>
      <c r="H277" s="928"/>
      <c r="I277" s="928"/>
      <c r="J277" s="928"/>
      <c r="K277" s="913">
        <f t="shared" ref="K277:R277" si="170">SUM(K278,K280:K282)</f>
        <v>0</v>
      </c>
      <c r="L277" s="913">
        <f t="shared" si="170"/>
        <v>0</v>
      </c>
      <c r="M277" s="913">
        <f t="shared" ca="1" si="170"/>
        <v>0</v>
      </c>
      <c r="N277" s="913">
        <f t="shared" si="170"/>
        <v>0</v>
      </c>
      <c r="O277" s="913">
        <f t="shared" si="170"/>
        <v>0</v>
      </c>
      <c r="P277" s="913">
        <f t="shared" si="170"/>
        <v>0</v>
      </c>
      <c r="Q277" s="913">
        <f t="shared" si="170"/>
        <v>0</v>
      </c>
      <c r="R277" s="913">
        <f t="shared" si="170"/>
        <v>0</v>
      </c>
      <c r="S277" s="913">
        <f>SUM(S278,S280:S282)</f>
        <v>0</v>
      </c>
      <c r="T277" s="913">
        <f ca="1">SUM(T278,T281:T282)</f>
        <v>0</v>
      </c>
      <c r="U277" s="922"/>
      <c r="V277" s="923">
        <f>SUM(V278,V280:V282)</f>
        <v>0</v>
      </c>
    </row>
    <row r="278" spans="1:22" x14ac:dyDescent="0.2">
      <c r="A278" s="799" t="s">
        <v>1159</v>
      </c>
      <c r="B278" s="882"/>
      <c r="C278" s="882"/>
      <c r="D278" s="799"/>
      <c r="E278" s="928"/>
      <c r="F278" s="928"/>
      <c r="G278" s="928"/>
      <c r="H278" s="928"/>
      <c r="I278" s="928"/>
      <c r="J278" s="928"/>
      <c r="K278" s="918"/>
      <c r="L278" s="928"/>
      <c r="M278" s="799"/>
      <c r="N278" s="799"/>
      <c r="O278" s="799"/>
      <c r="P278" s="799"/>
      <c r="Q278" s="799"/>
      <c r="R278" s="799"/>
      <c r="S278" s="799"/>
      <c r="T278" s="913">
        <f>SUM(M278:S278)</f>
        <v>0</v>
      </c>
      <c r="U278" s="922"/>
      <c r="V278" s="940"/>
    </row>
    <row r="279" spans="1:22" x14ac:dyDescent="0.2">
      <c r="A279" s="881" t="s">
        <v>1373</v>
      </c>
      <c r="B279" s="882"/>
      <c r="C279" s="882"/>
      <c r="D279" s="902"/>
      <c r="E279" s="882"/>
      <c r="F279" s="882"/>
      <c r="G279" s="882"/>
      <c r="H279" s="882"/>
      <c r="I279" s="882"/>
      <c r="J279" s="882"/>
      <c r="K279" s="882"/>
      <c r="L279" s="920"/>
      <c r="M279" s="882"/>
      <c r="N279" s="882"/>
      <c r="O279" s="882"/>
      <c r="P279" s="882"/>
      <c r="Q279" s="882"/>
      <c r="R279" s="882"/>
      <c r="S279" s="882"/>
      <c r="T279" s="920"/>
      <c r="U279" s="922"/>
      <c r="V279" s="940"/>
    </row>
    <row r="280" spans="1:22" x14ac:dyDescent="0.2">
      <c r="A280" s="799" t="s">
        <v>863</v>
      </c>
      <c r="B280" s="882"/>
      <c r="C280" s="882"/>
      <c r="D280" s="928"/>
      <c r="E280" s="928"/>
      <c r="F280" s="928"/>
      <c r="G280" s="928"/>
      <c r="H280" s="928"/>
      <c r="I280" s="928"/>
      <c r="J280" s="928"/>
      <c r="K280" s="928"/>
      <c r="L280" s="799"/>
      <c r="M280" s="928"/>
      <c r="N280" s="928"/>
      <c r="O280" s="928"/>
      <c r="P280" s="928"/>
      <c r="Q280" s="928"/>
      <c r="R280" s="928"/>
      <c r="S280" s="928"/>
      <c r="T280" s="920"/>
      <c r="U280" s="922"/>
      <c r="V280" s="940"/>
    </row>
    <row r="281" spans="1:22" x14ac:dyDescent="0.2">
      <c r="A281" s="799" t="s">
        <v>1160</v>
      </c>
      <c r="B281" s="882"/>
      <c r="C281" s="882"/>
      <c r="D281" s="928"/>
      <c r="E281" s="928"/>
      <c r="F281" s="928"/>
      <c r="G281" s="928"/>
      <c r="H281" s="928"/>
      <c r="I281" s="928"/>
      <c r="J281" s="928"/>
      <c r="K281" s="928"/>
      <c r="L281" s="928"/>
      <c r="M281" s="928"/>
      <c r="N281" s="928"/>
      <c r="O281" s="928"/>
      <c r="P281" s="928"/>
      <c r="Q281" s="928"/>
      <c r="R281" s="928"/>
      <c r="S281" s="799"/>
      <c r="T281" s="913">
        <f t="shared" ref="T281" si="171">SUM(M281:S281)</f>
        <v>0</v>
      </c>
      <c r="U281" s="922"/>
      <c r="V281" s="940"/>
    </row>
    <row r="282" spans="1:22" x14ac:dyDescent="0.2">
      <c r="A282" s="899" t="s">
        <v>1161</v>
      </c>
      <c r="B282" s="882"/>
      <c r="C282" s="882"/>
      <c r="D282" s="815">
        <f>SUMIFS($D$286:$D$6906, $B$286:$B6906, "Debt Securities", $C$286:$C$6906, "RMB")</f>
        <v>0</v>
      </c>
      <c r="E282" s="837"/>
      <c r="F282" s="837"/>
      <c r="G282" s="837"/>
      <c r="H282" s="837"/>
      <c r="I282" s="837"/>
      <c r="J282" s="837"/>
      <c r="K282" s="913">
        <f>SUM(E282:J282)</f>
        <v>0</v>
      </c>
      <c r="L282" s="815">
        <f>SUMIFS($L$286:$L$6907, $B$286:$B6907, "Debt Securities", $C$286:$C$6907, "RMB")</f>
        <v>0</v>
      </c>
      <c r="M282" s="815">
        <f ca="1">SUMIFS($M$287:$M$6908, $B$287:$B6908, "Debt Securities", $C$287:$C$6908, "RMB")</f>
        <v>0</v>
      </c>
      <c r="N282" s="815">
        <f>SUMIFS($N$286:$N$6907, $B$286:$B6907, "Debt Securities", $C$286:$C$6907, "RMB")</f>
        <v>0</v>
      </c>
      <c r="O282" s="815">
        <f>SUMIFS($O$286:$O$6907, $B$286:$B6907, "Debt Securities", $C$286:$C$6907, "RMB")</f>
        <v>0</v>
      </c>
      <c r="P282" s="815">
        <f>SUMIFS($P$286:$P$6907, $B$286:$B6907, "Debt Securities", $C$286:$C$6907, "RMB")</f>
        <v>0</v>
      </c>
      <c r="Q282" s="815">
        <f>SUMIFS($Q$286:$Q$6908, $B$286:$B6908, "Debt Securities", $C$286:$C$6908, "RMB")</f>
        <v>0</v>
      </c>
      <c r="R282" s="815">
        <f>SUMIFS($R$286:$R$6908, $B$286:$B6908, "Debt Securities", $C$286:$C$6908, "RMB")</f>
        <v>0</v>
      </c>
      <c r="S282" s="815">
        <f>SUMIFS($S$286:$S$6908, $B$286:$B6908, "Debt Securities", $C$286:$C$6908, "RMB")</f>
        <v>0</v>
      </c>
      <c r="T282" s="913">
        <f ca="1">SUM(M282:S282)</f>
        <v>0</v>
      </c>
      <c r="U282" s="922"/>
      <c r="V282" s="925">
        <f>SUMIFS($V$286:$V$6908, $B$286:$B6908, "Debt Securities", $C$286:$C$6908, "RMB")</f>
        <v>0</v>
      </c>
    </row>
    <row r="283" spans="1:22" ht="12.4" customHeight="1" x14ac:dyDescent="0.2">
      <c r="A283" s="329"/>
      <c r="B283" s="330"/>
      <c r="C283" s="330"/>
      <c r="D283" s="1324" t="s">
        <v>1152</v>
      </c>
      <c r="E283" s="1324"/>
      <c r="F283" s="1324"/>
      <c r="G283" s="1324"/>
      <c r="H283" s="1324"/>
      <c r="I283" s="1324"/>
      <c r="J283" s="1324"/>
      <c r="K283" s="1324"/>
      <c r="L283" s="1324"/>
      <c r="M283" s="1323" t="s">
        <v>1153</v>
      </c>
      <c r="N283" s="1323"/>
      <c r="O283" s="1323"/>
      <c r="P283" s="1323"/>
      <c r="Q283" s="1323"/>
      <c r="R283" s="1323"/>
      <c r="S283" s="1323"/>
      <c r="T283" s="1323"/>
      <c r="U283" s="1323" t="s">
        <v>1360</v>
      </c>
      <c r="V283" s="1325" t="s">
        <v>1361</v>
      </c>
    </row>
    <row r="284" spans="1:22" x14ac:dyDescent="0.2">
      <c r="A284" s="329"/>
      <c r="B284" s="330"/>
      <c r="C284" s="330"/>
      <c r="D284" s="1323" t="s">
        <v>188</v>
      </c>
      <c r="E284" s="1324" t="s">
        <v>828</v>
      </c>
      <c r="F284" s="1324"/>
      <c r="G284" s="1324"/>
      <c r="H284" s="1324"/>
      <c r="I284" s="1324"/>
      <c r="J284" s="1324"/>
      <c r="K284" s="1324"/>
      <c r="L284" s="1323" t="s">
        <v>869</v>
      </c>
      <c r="M284" s="1323"/>
      <c r="N284" s="1323"/>
      <c r="O284" s="1323"/>
      <c r="P284" s="1323"/>
      <c r="Q284" s="1323"/>
      <c r="R284" s="1323"/>
      <c r="S284" s="1323"/>
      <c r="T284" s="1323"/>
      <c r="U284" s="1323"/>
      <c r="V284" s="1325"/>
    </row>
    <row r="285" spans="1:22" ht="90" customHeight="1" x14ac:dyDescent="0.2">
      <c r="A285" s="329" t="s">
        <v>1151</v>
      </c>
      <c r="B285" s="331" t="s">
        <v>1374</v>
      </c>
      <c r="C285" s="331" t="s">
        <v>879</v>
      </c>
      <c r="D285" s="1323"/>
      <c r="E285" s="1030" t="s">
        <v>1165</v>
      </c>
      <c r="F285" s="1030" t="s">
        <v>1166</v>
      </c>
      <c r="G285" s="1030" t="s">
        <v>1167</v>
      </c>
      <c r="H285" s="1030" t="s">
        <v>1168</v>
      </c>
      <c r="I285" s="1030" t="s">
        <v>1169</v>
      </c>
      <c r="J285" s="1030" t="s">
        <v>1170</v>
      </c>
      <c r="K285" s="1031" t="s">
        <v>868</v>
      </c>
      <c r="L285" s="1323"/>
      <c r="M285" s="1030" t="s">
        <v>1375</v>
      </c>
      <c r="N285" s="1030" t="s">
        <v>829</v>
      </c>
      <c r="O285" s="1030" t="s">
        <v>830</v>
      </c>
      <c r="P285" s="1030" t="s">
        <v>865</v>
      </c>
      <c r="Q285" s="1030" t="s">
        <v>866</v>
      </c>
      <c r="R285" s="1030" t="s">
        <v>1163</v>
      </c>
      <c r="S285" s="1031" t="s">
        <v>332</v>
      </c>
      <c r="T285" s="1031" t="s">
        <v>868</v>
      </c>
      <c r="U285" s="1323"/>
      <c r="V285" s="1325"/>
    </row>
    <row r="286" spans="1:22" x14ac:dyDescent="0.2">
      <c r="A286" s="789"/>
      <c r="B286" s="788"/>
      <c r="C286" s="788"/>
      <c r="D286" s="950"/>
      <c r="E286" s="950"/>
      <c r="F286" s="950"/>
      <c r="G286" s="951"/>
      <c r="H286" s="951"/>
      <c r="I286" s="951"/>
      <c r="J286" s="951"/>
      <c r="K286" s="913">
        <f>SUM(E286:J286)</f>
        <v>0</v>
      </c>
      <c r="L286" s="951"/>
      <c r="M286" s="951"/>
      <c r="N286" s="951"/>
      <c r="O286" s="951"/>
      <c r="P286" s="951"/>
      <c r="Q286" s="951"/>
      <c r="R286" s="951"/>
      <c r="S286" s="951"/>
      <c r="T286" s="913">
        <f>SUM(M286:S286)</f>
        <v>0</v>
      </c>
      <c r="U286" s="952"/>
      <c r="V286" s="953"/>
    </row>
  </sheetData>
  <mergeCells count="55">
    <mergeCell ref="L284:L285"/>
    <mergeCell ref="A255:V255"/>
    <mergeCell ref="A262:V262"/>
    <mergeCell ref="A269:V269"/>
    <mergeCell ref="A276:V276"/>
    <mergeCell ref="D283:L283"/>
    <mergeCell ref="M283:T284"/>
    <mergeCell ref="U283:U285"/>
    <mergeCell ref="V283:V285"/>
    <mergeCell ref="D284:D285"/>
    <mergeCell ref="E284:K284"/>
    <mergeCell ref="A248:V248"/>
    <mergeCell ref="A175:V175"/>
    <mergeCell ref="A181:V181"/>
    <mergeCell ref="A187:V187"/>
    <mergeCell ref="A193:V193"/>
    <mergeCell ref="A199:V200"/>
    <mergeCell ref="A208:V208"/>
    <mergeCell ref="A214:V214"/>
    <mergeCell ref="A220:V220"/>
    <mergeCell ref="A226:V226"/>
    <mergeCell ref="A232:V232"/>
    <mergeCell ref="A238:V239"/>
    <mergeCell ref="A169:V169"/>
    <mergeCell ref="A97:V97"/>
    <mergeCell ref="A103:V103"/>
    <mergeCell ref="A109:V109"/>
    <mergeCell ref="A115:V115"/>
    <mergeCell ref="A121:V122"/>
    <mergeCell ref="A130:V130"/>
    <mergeCell ref="A136:V136"/>
    <mergeCell ref="A142:V142"/>
    <mergeCell ref="A148:V148"/>
    <mergeCell ref="A154:V154"/>
    <mergeCell ref="A160:V161"/>
    <mergeCell ref="A91:V91"/>
    <mergeCell ref="A19:V19"/>
    <mergeCell ref="A25:V25"/>
    <mergeCell ref="A31:V31"/>
    <mergeCell ref="A37:V37"/>
    <mergeCell ref="A43:V44"/>
    <mergeCell ref="A52:V52"/>
    <mergeCell ref="A58:V58"/>
    <mergeCell ref="A64:V64"/>
    <mergeCell ref="A70:V70"/>
    <mergeCell ref="A76:V76"/>
    <mergeCell ref="A82:V83"/>
    <mergeCell ref="A1:V1"/>
    <mergeCell ref="A2:V2"/>
    <mergeCell ref="A13:V13"/>
    <mergeCell ref="D3:L3"/>
    <mergeCell ref="M3:T4"/>
    <mergeCell ref="D4:D5"/>
    <mergeCell ref="E4:K4"/>
    <mergeCell ref="L4:L5"/>
  </mergeCells>
  <pageMargins left="0.7" right="0.7" top="0.75" bottom="0.75" header="0.3" footer="0.3"/>
  <pageSetup paperSize="9" scale="26" orientation="portrait" r:id="rId1"/>
  <rowBreaks count="7" manualBreakCount="7">
    <brk id="43" max="16383" man="1"/>
    <brk id="82" max="16383" man="1"/>
    <brk id="121" max="16383" man="1"/>
    <brk id="160" max="16383" man="1"/>
    <brk id="199" max="16383" man="1"/>
    <brk id="238" max="16383" man="1"/>
    <brk id="282" max="16383" man="1"/>
  </rowBreaks>
  <colBreaks count="1" manualBreakCount="1">
    <brk id="22" max="1048575" man="1"/>
  </col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2900-000000000000}">
          <x14:formula1>
            <xm:f>'Drop-Down'!$J$2:$J$251</xm:f>
          </x14:formula1>
          <xm:sqref>A286</xm:sqref>
        </x14:dataValidation>
        <x14:dataValidation type="list" allowBlank="1" showInputMessage="1" showErrorMessage="1" xr:uid="{00000000-0002-0000-2900-000001000000}">
          <x14:formula1>
            <xm:f>'Drop-Down'!$K$2:$K$8</xm:f>
          </x14:formula1>
          <xm:sqref>C286</xm:sqref>
        </x14:dataValidation>
        <x14:dataValidation type="list" allowBlank="1" showInputMessage="1" showErrorMessage="1" xr:uid="{00000000-0002-0000-2900-000002000000}">
          <x14:formula1>
            <xm:f>'Drop-Down'!$N$2:$N$7</xm:f>
          </x14:formula1>
          <xm:sqref>B286</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14"/>
  <dimension ref="A1:E41"/>
  <sheetViews>
    <sheetView view="pageBreakPreview" topLeftCell="A5" zoomScaleNormal="100" zoomScaleSheetLayoutView="100" workbookViewId="0">
      <selection activeCell="T401" sqref="D401:T401"/>
    </sheetView>
  </sheetViews>
  <sheetFormatPr defaultColWidth="9.140625" defaultRowHeight="12.75" x14ac:dyDescent="0.2"/>
  <cols>
    <col min="1" max="1" width="3.42578125" style="227" customWidth="1"/>
    <col min="2" max="2" width="80.42578125" style="227" customWidth="1"/>
    <col min="3" max="3" width="13.28515625" style="227" customWidth="1"/>
    <col min="4" max="4" width="35.42578125" style="227" customWidth="1"/>
    <col min="5" max="5" width="17.85546875" style="227" customWidth="1"/>
    <col min="6" max="6" width="15.42578125" style="227" customWidth="1"/>
    <col min="7" max="7" width="16.28515625" style="227" customWidth="1"/>
    <col min="8" max="8" width="13.28515625" style="227" customWidth="1"/>
    <col min="9" max="9" width="11.28515625" style="227" customWidth="1"/>
    <col min="10" max="10" width="11" style="227" customWidth="1"/>
    <col min="11" max="16384" width="9.140625" style="227"/>
  </cols>
  <sheetData>
    <row r="1" spans="1:5" hidden="1" x14ac:dyDescent="0.2"/>
    <row r="2" spans="1:5" hidden="1" x14ac:dyDescent="0.2"/>
    <row r="3" spans="1:5" hidden="1" x14ac:dyDescent="0.2"/>
    <row r="4" spans="1:5" hidden="1" x14ac:dyDescent="0.2"/>
    <row r="5" spans="1:5" ht="13.5" thickBot="1" x14ac:dyDescent="0.25">
      <c r="A5" s="648" t="s">
        <v>1376</v>
      </c>
      <c r="B5" s="234"/>
      <c r="C5" s="234"/>
      <c r="D5" s="649" t="s">
        <v>1377</v>
      </c>
    </row>
    <row r="6" spans="1:5" ht="13.5" thickTop="1" x14ac:dyDescent="0.2">
      <c r="A6" s="757" t="s">
        <v>1200</v>
      </c>
      <c r="B6" s="616"/>
      <c r="C6" s="647"/>
      <c r="D6" s="647"/>
    </row>
    <row r="7" spans="1:5" x14ac:dyDescent="0.2">
      <c r="A7" s="640" t="s">
        <v>109</v>
      </c>
      <c r="B7" s="609" t="s">
        <v>187</v>
      </c>
      <c r="C7" s="640"/>
      <c r="D7" s="641" t="s">
        <v>251</v>
      </c>
    </row>
    <row r="8" spans="1:5" x14ac:dyDescent="0.2">
      <c r="A8" s="642"/>
      <c r="B8" s="643" t="s">
        <v>1378</v>
      </c>
      <c r="C8" s="640"/>
      <c r="D8" s="640"/>
    </row>
    <row r="9" spans="1:5" x14ac:dyDescent="0.2">
      <c r="A9" s="644"/>
      <c r="B9" s="643" t="s">
        <v>1379</v>
      </c>
      <c r="C9" s="640"/>
      <c r="D9" s="954"/>
    </row>
    <row r="10" spans="1:5" x14ac:dyDescent="0.2">
      <c r="A10" s="640" t="s">
        <v>1207</v>
      </c>
      <c r="B10" s="645" t="s">
        <v>1380</v>
      </c>
      <c r="C10" s="640"/>
      <c r="D10" s="955"/>
    </row>
    <row r="11" spans="1:5" x14ac:dyDescent="0.2">
      <c r="A11" s="645" t="s">
        <v>197</v>
      </c>
      <c r="B11" s="642" t="s">
        <v>1151</v>
      </c>
      <c r="C11" s="640" t="s">
        <v>879</v>
      </c>
      <c r="D11" s="686" t="s">
        <v>1223</v>
      </c>
      <c r="E11" s="318"/>
    </row>
    <row r="12" spans="1:5" x14ac:dyDescent="0.2">
      <c r="A12" s="779">
        <v>1</v>
      </c>
      <c r="B12" s="784"/>
      <c r="C12" s="618"/>
      <c r="D12" s="955"/>
      <c r="E12" s="318"/>
    </row>
    <row r="13" spans="1:5" x14ac:dyDescent="0.2">
      <c r="A13" s="646"/>
      <c r="B13" s="784"/>
      <c r="C13" s="618"/>
      <c r="D13" s="956"/>
    </row>
    <row r="14" spans="1:5" x14ac:dyDescent="0.2">
      <c r="A14" s="646"/>
      <c r="B14" s="784"/>
      <c r="C14" s="618"/>
      <c r="D14" s="956"/>
    </row>
    <row r="15" spans="1:5" x14ac:dyDescent="0.2">
      <c r="A15" s="646"/>
      <c r="B15" s="784"/>
      <c r="C15" s="618"/>
      <c r="D15" s="956"/>
    </row>
    <row r="16" spans="1:5" x14ac:dyDescent="0.2">
      <c r="A16" s="646"/>
      <c r="B16" s="784"/>
      <c r="C16" s="618"/>
      <c r="D16" s="956"/>
    </row>
    <row r="17" spans="1:4" x14ac:dyDescent="0.2">
      <c r="A17" s="646"/>
      <c r="B17" s="784"/>
      <c r="C17" s="618"/>
      <c r="D17" s="956"/>
    </row>
    <row r="18" spans="1:4" x14ac:dyDescent="0.2">
      <c r="A18" s="646"/>
      <c r="B18" s="784"/>
      <c r="C18" s="618"/>
      <c r="D18" s="956"/>
    </row>
    <row r="19" spans="1:4" x14ac:dyDescent="0.2">
      <c r="A19" s="646"/>
      <c r="B19" s="784"/>
      <c r="C19" s="618"/>
      <c r="D19" s="956"/>
    </row>
    <row r="20" spans="1:4" x14ac:dyDescent="0.2">
      <c r="A20" s="646"/>
      <c r="B20" s="784"/>
      <c r="C20" s="618"/>
      <c r="D20" s="956"/>
    </row>
    <row r="21" spans="1:4" x14ac:dyDescent="0.2">
      <c r="A21" s="646"/>
      <c r="B21" s="784"/>
      <c r="C21" s="618"/>
      <c r="D21" s="956"/>
    </row>
    <row r="22" spans="1:4" ht="19.5" customHeight="1" x14ac:dyDescent="0.2">
      <c r="A22" s="646"/>
      <c r="B22" s="784"/>
      <c r="C22" s="618"/>
      <c r="D22" s="956"/>
    </row>
    <row r="23" spans="1:4" x14ac:dyDescent="0.2">
      <c r="A23" s="646"/>
      <c r="B23" s="784"/>
      <c r="C23" s="618"/>
      <c r="D23" s="956"/>
    </row>
    <row r="24" spans="1:4" x14ac:dyDescent="0.2">
      <c r="A24" s="646"/>
      <c r="B24" s="784"/>
      <c r="C24" s="618"/>
      <c r="D24" s="956"/>
    </row>
    <row r="25" spans="1:4" x14ac:dyDescent="0.2">
      <c r="A25" s="646"/>
      <c r="B25" s="784"/>
      <c r="C25" s="618"/>
      <c r="D25" s="956"/>
    </row>
    <row r="26" spans="1:4" x14ac:dyDescent="0.2">
      <c r="A26" s="640" t="s">
        <v>1209</v>
      </c>
      <c r="B26" s="645" t="s">
        <v>1381</v>
      </c>
      <c r="C26" s="640"/>
      <c r="D26" s="687"/>
    </row>
    <row r="27" spans="1:4" x14ac:dyDescent="0.2">
      <c r="A27" s="645" t="s">
        <v>197</v>
      </c>
      <c r="B27" s="787" t="s">
        <v>1151</v>
      </c>
      <c r="C27" s="640" t="s">
        <v>879</v>
      </c>
      <c r="D27" s="686" t="s">
        <v>880</v>
      </c>
    </row>
    <row r="28" spans="1:4" x14ac:dyDescent="0.2">
      <c r="A28" s="646">
        <v>1</v>
      </c>
      <c r="B28" s="784"/>
      <c r="C28" s="763"/>
      <c r="D28" s="955"/>
    </row>
    <row r="29" spans="1:4" x14ac:dyDescent="0.2">
      <c r="A29" s="646"/>
      <c r="B29" s="784"/>
      <c r="C29" s="763"/>
      <c r="D29" s="956"/>
    </row>
    <row r="30" spans="1:4" x14ac:dyDescent="0.2">
      <c r="A30" s="646"/>
      <c r="B30" s="784"/>
      <c r="C30" s="763"/>
      <c r="D30" s="956"/>
    </row>
    <row r="31" spans="1:4" x14ac:dyDescent="0.2">
      <c r="A31" s="646"/>
      <c r="B31" s="784"/>
      <c r="C31" s="763"/>
      <c r="D31" s="956"/>
    </row>
    <row r="32" spans="1:4" x14ac:dyDescent="0.2">
      <c r="A32" s="646"/>
      <c r="B32" s="784"/>
      <c r="C32" s="763"/>
      <c r="D32" s="956"/>
    </row>
    <row r="33" spans="1:4" x14ac:dyDescent="0.2">
      <c r="A33" s="646"/>
      <c r="B33" s="784"/>
      <c r="C33" s="763"/>
      <c r="D33" s="956"/>
    </row>
    <row r="34" spans="1:4" x14ac:dyDescent="0.2">
      <c r="A34" s="646"/>
      <c r="B34" s="784"/>
      <c r="C34" s="763"/>
      <c r="D34" s="956"/>
    </row>
    <row r="35" spans="1:4" x14ac:dyDescent="0.2">
      <c r="A35" s="646"/>
      <c r="B35" s="784"/>
      <c r="C35" s="763"/>
      <c r="D35" s="956"/>
    </row>
    <row r="36" spans="1:4" x14ac:dyDescent="0.2">
      <c r="A36" s="646"/>
      <c r="B36" s="784"/>
      <c r="C36" s="763"/>
      <c r="D36" s="956"/>
    </row>
    <row r="37" spans="1:4" x14ac:dyDescent="0.2">
      <c r="A37" s="646"/>
      <c r="B37" s="784"/>
      <c r="C37" s="763"/>
      <c r="D37" s="956"/>
    </row>
    <row r="38" spans="1:4" x14ac:dyDescent="0.2">
      <c r="A38" s="646"/>
      <c r="B38" s="784"/>
      <c r="C38" s="763"/>
      <c r="D38" s="956"/>
    </row>
    <row r="39" spans="1:4" x14ac:dyDescent="0.2">
      <c r="A39" s="646"/>
      <c r="B39" s="784"/>
      <c r="C39" s="763"/>
      <c r="D39" s="956"/>
    </row>
    <row r="40" spans="1:4" x14ac:dyDescent="0.2">
      <c r="A40" s="646"/>
      <c r="B40" s="784"/>
      <c r="C40" s="763"/>
      <c r="D40" s="956"/>
    </row>
    <row r="41" spans="1:4" x14ac:dyDescent="0.2">
      <c r="A41" s="646"/>
      <c r="B41" s="784"/>
      <c r="C41" s="763"/>
      <c r="D41" s="956"/>
    </row>
  </sheetData>
  <dataConsolidate/>
  <dataValidations count="1">
    <dataValidation type="list" allowBlank="1" showInputMessage="1" showErrorMessage="1" sqref="B27" xr:uid="{00000000-0002-0000-2A00-000000000000}">
      <formula1>$E$11:$E$12</formula1>
    </dataValidation>
  </dataValidations>
  <pageMargins left="0.7" right="0.7" top="0.75" bottom="0.75" header="0.3" footer="0.3"/>
  <pageSetup paperSize="9" scale="53"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2A00-000001000000}">
          <x14:formula1>
            <xm:f>'Drop-Down'!$K$2:$K$4</xm:f>
          </x14:formula1>
          <xm:sqref>C12:C25</xm:sqref>
        </x14:dataValidation>
        <x14:dataValidation type="list" allowBlank="1" showInputMessage="1" showErrorMessage="1" xr:uid="{00000000-0002-0000-2A00-000002000000}">
          <x14:formula1>
            <xm:f>'Drop-Down'!$M$2:$M$3</xm:f>
          </x14:formula1>
          <xm:sqref>B12:B25 B28:B41</xm:sqref>
        </x14:dataValidation>
        <x14:dataValidation type="list" allowBlank="1" showInputMessage="1" showErrorMessage="1" xr:uid="{00000000-0002-0000-2A00-000003000000}">
          <x14:formula1>
            <xm:f>'Drop-Down'!$K$2:$K$8</xm:f>
          </x14:formula1>
          <xm:sqref>C28:C41</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25"/>
  <dimension ref="A1:E23"/>
  <sheetViews>
    <sheetView view="pageBreakPreview" zoomScaleNormal="100" zoomScaleSheetLayoutView="100" workbookViewId="0">
      <selection activeCell="T401" sqref="D401:T401"/>
    </sheetView>
  </sheetViews>
  <sheetFormatPr defaultColWidth="8.7109375" defaultRowHeight="11.25" x14ac:dyDescent="0.2"/>
  <cols>
    <col min="1" max="1" width="3.28515625" style="274" customWidth="1"/>
    <col min="2" max="2" width="118.5703125" style="133" bestFit="1" customWidth="1"/>
    <col min="3" max="3" width="37.140625" style="133" customWidth="1"/>
    <col min="4" max="4" width="8.7109375" style="133"/>
    <col min="5" max="5" width="8.7109375" style="448"/>
    <col min="6" max="6" width="7.28515625" style="133" customWidth="1"/>
    <col min="7" max="16384" width="8.7109375" style="133"/>
  </cols>
  <sheetData>
    <row r="1" spans="1:5" s="200" customFormat="1" ht="20.25" customHeight="1" x14ac:dyDescent="0.2">
      <c r="A1" s="592" t="s">
        <v>1382</v>
      </c>
      <c r="B1" s="592"/>
      <c r="C1" s="592"/>
      <c r="E1" s="251"/>
    </row>
    <row r="2" spans="1:5" s="200" customFormat="1" ht="11.25" hidden="1" customHeight="1" x14ac:dyDescent="0.2">
      <c r="A2" s="592"/>
      <c r="B2" s="592"/>
      <c r="C2" s="592"/>
      <c r="E2" s="251"/>
    </row>
    <row r="3" spans="1:5" s="200" customFormat="1" ht="11.25" hidden="1" customHeight="1" x14ac:dyDescent="0.2">
      <c r="A3" s="592"/>
      <c r="B3" s="592"/>
      <c r="C3" s="592"/>
      <c r="E3" s="251"/>
    </row>
    <row r="4" spans="1:5" ht="10.5" customHeight="1" thickBot="1" x14ac:dyDescent="0.25">
      <c r="A4" s="224"/>
      <c r="B4" s="224"/>
      <c r="C4" s="476" t="s">
        <v>1383</v>
      </c>
    </row>
    <row r="5" spans="1:5" ht="10.5" customHeight="1" thickTop="1" x14ac:dyDescent="0.2">
      <c r="A5" s="338" t="s">
        <v>1384</v>
      </c>
      <c r="B5" s="338"/>
      <c r="C5" s="339"/>
    </row>
    <row r="6" spans="1:5" ht="12" x14ac:dyDescent="0.2">
      <c r="A6" s="339"/>
      <c r="B6" s="339"/>
      <c r="C6" s="338" t="s">
        <v>1385</v>
      </c>
    </row>
    <row r="7" spans="1:5" ht="12" x14ac:dyDescent="0.2">
      <c r="A7" s="338" t="s">
        <v>22</v>
      </c>
      <c r="B7" s="338" t="s">
        <v>1386</v>
      </c>
      <c r="C7" s="338"/>
    </row>
    <row r="8" spans="1:5" ht="12" x14ac:dyDescent="0.2">
      <c r="A8" s="336">
        <v>1</v>
      </c>
      <c r="B8" s="337" t="s">
        <v>1387</v>
      </c>
      <c r="C8" s="815">
        <f>SUM(C9:C11)</f>
        <v>0</v>
      </c>
    </row>
    <row r="9" spans="1:5" ht="12.75" x14ac:dyDescent="0.2">
      <c r="A9" s="336" t="s">
        <v>1388</v>
      </c>
      <c r="B9" s="337" t="s">
        <v>1389</v>
      </c>
      <c r="C9" s="957"/>
    </row>
    <row r="10" spans="1:5" ht="12.75" x14ac:dyDescent="0.2">
      <c r="A10" s="336" t="s">
        <v>766</v>
      </c>
      <c r="B10" s="337" t="s">
        <v>1390</v>
      </c>
      <c r="C10" s="957"/>
    </row>
    <row r="11" spans="1:5" ht="12.75" x14ac:dyDescent="0.2">
      <c r="A11" s="336" t="s">
        <v>988</v>
      </c>
      <c r="B11" s="337" t="s">
        <v>1391</v>
      </c>
      <c r="C11" s="957"/>
    </row>
    <row r="12" spans="1:5" ht="12" x14ac:dyDescent="0.2">
      <c r="A12" s="336">
        <v>2</v>
      </c>
      <c r="B12" s="337" t="s">
        <v>1392</v>
      </c>
      <c r="C12" s="815">
        <f>SUM(C13:C15)</f>
        <v>0</v>
      </c>
    </row>
    <row r="13" spans="1:5" ht="12.75" x14ac:dyDescent="0.2">
      <c r="A13" s="336" t="s">
        <v>1388</v>
      </c>
      <c r="B13" s="337" t="s">
        <v>1393</v>
      </c>
      <c r="C13" s="957"/>
    </row>
    <row r="14" spans="1:5" ht="12.75" x14ac:dyDescent="0.2">
      <c r="A14" s="336" t="s">
        <v>766</v>
      </c>
      <c r="B14" s="337" t="s">
        <v>1394</v>
      </c>
      <c r="C14" s="957"/>
    </row>
    <row r="15" spans="1:5" ht="12.75" x14ac:dyDescent="0.2">
      <c r="A15" s="336" t="s">
        <v>988</v>
      </c>
      <c r="B15" s="337" t="s">
        <v>1395</v>
      </c>
      <c r="C15" s="957"/>
    </row>
    <row r="16" spans="1:5" ht="12" x14ac:dyDescent="0.2">
      <c r="A16" s="340" t="s">
        <v>1396</v>
      </c>
      <c r="B16" s="340" t="s">
        <v>1397</v>
      </c>
      <c r="C16" s="958"/>
    </row>
    <row r="17" spans="1:3" ht="12" x14ac:dyDescent="0.2">
      <c r="A17" s="336">
        <v>1</v>
      </c>
      <c r="B17" s="337" t="s">
        <v>1398</v>
      </c>
      <c r="C17" s="815">
        <f>SUM(C18:C19)</f>
        <v>0</v>
      </c>
    </row>
    <row r="18" spans="1:3" ht="12.75" x14ac:dyDescent="0.2">
      <c r="A18" s="336" t="s">
        <v>1388</v>
      </c>
      <c r="B18" s="337" t="s">
        <v>1399</v>
      </c>
      <c r="C18" s="957"/>
    </row>
    <row r="19" spans="1:3" ht="12.75" x14ac:dyDescent="0.2">
      <c r="A19" s="336" t="s">
        <v>766</v>
      </c>
      <c r="B19" s="337" t="s">
        <v>1400</v>
      </c>
      <c r="C19" s="957"/>
    </row>
    <row r="20" spans="1:3" ht="12" x14ac:dyDescent="0.2">
      <c r="A20" s="336">
        <v>2</v>
      </c>
      <c r="B20" s="337" t="s">
        <v>1401</v>
      </c>
      <c r="C20" s="815">
        <f>SUM(C21:C22)</f>
        <v>0</v>
      </c>
    </row>
    <row r="21" spans="1:3" ht="12.75" x14ac:dyDescent="0.2">
      <c r="A21" s="336" t="s">
        <v>1388</v>
      </c>
      <c r="B21" s="337" t="s">
        <v>1402</v>
      </c>
      <c r="C21" s="957"/>
    </row>
    <row r="22" spans="1:3" ht="12.75" x14ac:dyDescent="0.2">
      <c r="A22" s="336" t="s">
        <v>766</v>
      </c>
      <c r="B22" s="337" t="s">
        <v>1403</v>
      </c>
      <c r="C22" s="957"/>
    </row>
    <row r="23" spans="1:3" ht="12.75" x14ac:dyDescent="0.2">
      <c r="A23" s="334"/>
      <c r="B23" s="335"/>
      <c r="C23" s="957"/>
    </row>
  </sheetData>
  <pageMargins left="0.7" right="0.7" top="0.75" bottom="0.75" header="0.3" footer="0.3"/>
  <pageSetup paperSize="9" scale="61"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4"/>
  <dimension ref="A1:Q49"/>
  <sheetViews>
    <sheetView view="pageBreakPreview" topLeftCell="A4" zoomScale="85" zoomScaleNormal="100" zoomScaleSheetLayoutView="85" workbookViewId="0">
      <selection activeCell="T401" sqref="D401:T401"/>
    </sheetView>
  </sheetViews>
  <sheetFormatPr defaultColWidth="9.28515625" defaultRowHeight="11.25" x14ac:dyDescent="0.2"/>
  <cols>
    <col min="1" max="1" width="6.28515625" style="133" customWidth="1"/>
    <col min="2" max="2" width="54.5703125" style="268" customWidth="1"/>
    <col min="3" max="3" width="17.42578125" style="268" customWidth="1"/>
    <col min="4" max="4" width="15" style="268" customWidth="1"/>
    <col min="5" max="5" width="13.85546875" style="133" customWidth="1"/>
    <col min="6" max="6" width="16.7109375" style="133" customWidth="1"/>
    <col min="7" max="9" width="13.85546875" style="133" customWidth="1"/>
    <col min="10" max="10" width="18.140625" style="133" customWidth="1"/>
    <col min="11" max="11" width="9.28515625" style="133"/>
    <col min="12" max="12" width="9.28515625" style="448"/>
    <col min="13" max="16384" width="9.28515625" style="133"/>
  </cols>
  <sheetData>
    <row r="1" spans="1:13" s="200" customFormat="1" x14ac:dyDescent="0.2">
      <c r="A1" s="592" t="s">
        <v>1404</v>
      </c>
      <c r="B1" s="592"/>
      <c r="C1" s="592"/>
      <c r="D1" s="592"/>
      <c r="E1" s="592"/>
      <c r="F1" s="592"/>
      <c r="G1" s="273"/>
      <c r="H1" s="273"/>
      <c r="I1" s="273"/>
      <c r="J1" s="273"/>
      <c r="L1" s="251"/>
    </row>
    <row r="2" spans="1:13" s="200" customFormat="1" hidden="1" x14ac:dyDescent="0.2">
      <c r="A2" s="592"/>
      <c r="B2" s="592"/>
      <c r="C2" s="592"/>
      <c r="D2" s="592"/>
      <c r="E2" s="592"/>
      <c r="F2" s="592"/>
      <c r="G2" s="273"/>
      <c r="H2" s="273"/>
      <c r="I2" s="273"/>
      <c r="J2" s="273"/>
      <c r="L2" s="251"/>
    </row>
    <row r="3" spans="1:13" s="200" customFormat="1" hidden="1" x14ac:dyDescent="0.2">
      <c r="A3" s="592"/>
      <c r="B3" s="592"/>
      <c r="C3" s="592"/>
      <c r="D3" s="592"/>
      <c r="E3" s="592"/>
      <c r="F3" s="592"/>
      <c r="G3" s="273"/>
      <c r="H3" s="273"/>
      <c r="I3" s="273"/>
      <c r="J3" s="273"/>
      <c r="L3" s="251"/>
    </row>
    <row r="4" spans="1:13" ht="12" thickBot="1" x14ac:dyDescent="0.25">
      <c r="A4" s="273"/>
      <c r="B4" s="273"/>
      <c r="C4" s="273"/>
      <c r="D4" s="273"/>
      <c r="E4" s="273"/>
      <c r="F4" s="273"/>
      <c r="G4" s="273"/>
      <c r="H4" s="273"/>
      <c r="I4" s="273"/>
      <c r="J4" s="272" t="s">
        <v>741</v>
      </c>
    </row>
    <row r="5" spans="1:13" s="142" customFormat="1" ht="72.75" customHeight="1" thickTop="1" x14ac:dyDescent="0.2">
      <c r="A5" s="1286" t="s">
        <v>1405</v>
      </c>
      <c r="B5" s="1287"/>
      <c r="C5" s="1027" t="s">
        <v>1406</v>
      </c>
      <c r="D5" s="1027" t="s">
        <v>1407</v>
      </c>
      <c r="E5" s="1027" t="s">
        <v>1408</v>
      </c>
      <c r="F5" s="1027" t="s">
        <v>1409</v>
      </c>
      <c r="G5" s="1027" t="s">
        <v>868</v>
      </c>
      <c r="H5" s="1286" t="s">
        <v>1410</v>
      </c>
      <c r="I5" s="1287"/>
      <c r="J5" s="1333"/>
      <c r="K5" s="133"/>
      <c r="L5" s="448"/>
      <c r="M5" s="133"/>
    </row>
    <row r="6" spans="1:13" ht="12" x14ac:dyDescent="0.2">
      <c r="A6" s="1328"/>
      <c r="B6" s="1244"/>
      <c r="C6" s="1244"/>
      <c r="D6" s="1244"/>
      <c r="E6" s="1244"/>
      <c r="F6" s="1329"/>
      <c r="G6" s="1041"/>
      <c r="H6" s="1041" t="s">
        <v>1411</v>
      </c>
      <c r="I6" s="1041" t="s">
        <v>1412</v>
      </c>
      <c r="J6" s="1041" t="s">
        <v>1413</v>
      </c>
    </row>
    <row r="7" spans="1:13" ht="12" customHeight="1" x14ac:dyDescent="0.2">
      <c r="A7" s="1330" t="s">
        <v>742</v>
      </c>
      <c r="B7" s="1331"/>
      <c r="C7" s="1331"/>
      <c r="D7" s="1331"/>
      <c r="E7" s="1331"/>
      <c r="F7" s="1332"/>
      <c r="G7" s="1041"/>
      <c r="H7" s="271"/>
      <c r="I7" s="271"/>
      <c r="J7" s="271"/>
    </row>
    <row r="8" spans="1:13" ht="12" x14ac:dyDescent="0.2">
      <c r="A8" s="688">
        <v>1</v>
      </c>
      <c r="B8" s="689" t="s">
        <v>190</v>
      </c>
      <c r="C8" s="959"/>
      <c r="D8" s="959"/>
      <c r="E8" s="959"/>
      <c r="F8" s="959"/>
      <c r="G8" s="815">
        <f>SUM(C8:F8)</f>
        <v>0</v>
      </c>
      <c r="H8" s="799"/>
      <c r="I8" s="799"/>
      <c r="J8" s="799"/>
      <c r="K8" s="270"/>
      <c r="L8" s="465"/>
      <c r="M8" s="269"/>
    </row>
    <row r="9" spans="1:13" ht="12" x14ac:dyDescent="0.2">
      <c r="A9" s="691">
        <v>2</v>
      </c>
      <c r="B9" s="685" t="s">
        <v>1069</v>
      </c>
      <c r="C9" s="959"/>
      <c r="D9" s="959"/>
      <c r="E9" s="959"/>
      <c r="F9" s="959"/>
      <c r="G9" s="815">
        <f>SUM(C9:F9)</f>
        <v>0</v>
      </c>
      <c r="H9" s="799"/>
      <c r="I9" s="799"/>
      <c r="J9" s="799"/>
    </row>
    <row r="10" spans="1:13" ht="12.75" x14ac:dyDescent="0.2">
      <c r="A10" s="691">
        <v>3</v>
      </c>
      <c r="B10" s="685" t="s">
        <v>219</v>
      </c>
      <c r="C10" s="959"/>
      <c r="D10" s="959"/>
      <c r="E10" s="959"/>
      <c r="F10" s="959"/>
      <c r="G10" s="815">
        <f t="shared" ref="G10:G30" si="0">SUM(C10:F10)</f>
        <v>0</v>
      </c>
      <c r="H10" s="799"/>
      <c r="I10" s="799"/>
      <c r="J10" s="799"/>
      <c r="K10" s="146"/>
      <c r="L10" s="457"/>
      <c r="M10" s="146"/>
    </row>
    <row r="11" spans="1:13" ht="12.75" x14ac:dyDescent="0.2">
      <c r="A11" s="691">
        <v>4</v>
      </c>
      <c r="B11" s="685" t="s">
        <v>1414</v>
      </c>
      <c r="C11" s="959"/>
      <c r="D11" s="959"/>
      <c r="E11" s="959"/>
      <c r="F11" s="959"/>
      <c r="G11" s="815">
        <f t="shared" si="0"/>
        <v>0</v>
      </c>
      <c r="H11" s="799"/>
      <c r="I11" s="799"/>
      <c r="J11" s="799"/>
      <c r="K11" s="146"/>
      <c r="L11" s="457"/>
      <c r="M11" s="146"/>
    </row>
    <row r="12" spans="1:13" ht="12.75" x14ac:dyDescent="0.2">
      <c r="A12" s="691">
        <v>5</v>
      </c>
      <c r="B12" s="685" t="s">
        <v>745</v>
      </c>
      <c r="C12" s="815">
        <f>SUM(C13,C15:C18,C20,C23,C25)</f>
        <v>0</v>
      </c>
      <c r="D12" s="815">
        <f t="shared" ref="D12:E12" si="1">SUM(D13,D15:D18,D20,D23,D25)</f>
        <v>0</v>
      </c>
      <c r="E12" s="815">
        <f t="shared" si="1"/>
        <v>0</v>
      </c>
      <c r="F12" s="815">
        <f>SUM(F13,F15:F18,F20,F23,F25)</f>
        <v>0</v>
      </c>
      <c r="G12" s="815">
        <f>SUM(C12:F12)</f>
        <v>0</v>
      </c>
      <c r="H12" s="815">
        <f t="shared" ref="H12" si="2">SUM(H13,H15:H18,H20,H23,H25)</f>
        <v>0</v>
      </c>
      <c r="I12" s="815">
        <f t="shared" ref="I12" si="3">SUM(I13,I15:I18,I20,I23,I25)</f>
        <v>0</v>
      </c>
      <c r="J12" s="815">
        <f t="shared" ref="J12" si="4">SUM(J13,J15:J18,J20,J23,J25)</f>
        <v>0</v>
      </c>
      <c r="K12" s="146"/>
      <c r="L12" s="457"/>
      <c r="M12" s="146"/>
    </row>
    <row r="13" spans="1:13" ht="12.75" x14ac:dyDescent="0.2">
      <c r="A13" s="691" t="s">
        <v>746</v>
      </c>
      <c r="B13" s="685" t="s">
        <v>1415</v>
      </c>
      <c r="C13" s="959"/>
      <c r="D13" s="959"/>
      <c r="E13" s="959"/>
      <c r="F13" s="959"/>
      <c r="G13" s="815">
        <f>SUM(C13:F13)</f>
        <v>0</v>
      </c>
      <c r="H13" s="799"/>
      <c r="I13" s="799"/>
      <c r="J13" s="799"/>
      <c r="K13" s="146"/>
      <c r="L13" s="457"/>
      <c r="M13" s="146"/>
    </row>
    <row r="14" spans="1:13" ht="12.75" x14ac:dyDescent="0.2">
      <c r="A14" s="691" t="s">
        <v>930</v>
      </c>
      <c r="B14" s="685" t="s">
        <v>1233</v>
      </c>
      <c r="C14" s="959"/>
      <c r="D14" s="959"/>
      <c r="E14" s="959"/>
      <c r="F14" s="959"/>
      <c r="G14" s="815">
        <f t="shared" si="0"/>
        <v>0</v>
      </c>
      <c r="H14" s="799"/>
      <c r="I14" s="799"/>
      <c r="J14" s="799"/>
      <c r="K14" s="146"/>
      <c r="L14" s="457"/>
      <c r="M14" s="146"/>
    </row>
    <row r="15" spans="1:13" ht="12" x14ac:dyDescent="0.2">
      <c r="A15" s="691" t="s">
        <v>748</v>
      </c>
      <c r="B15" s="685" t="s">
        <v>828</v>
      </c>
      <c r="C15" s="959"/>
      <c r="D15" s="959"/>
      <c r="E15" s="959"/>
      <c r="F15" s="959"/>
      <c r="G15" s="815">
        <f t="shared" si="0"/>
        <v>0</v>
      </c>
      <c r="H15" s="799"/>
      <c r="I15" s="799"/>
      <c r="J15" s="799"/>
    </row>
    <row r="16" spans="1:13" ht="12" x14ac:dyDescent="0.2">
      <c r="A16" s="691" t="s">
        <v>750</v>
      </c>
      <c r="B16" s="685" t="s">
        <v>1416</v>
      </c>
      <c r="C16" s="959"/>
      <c r="D16" s="959"/>
      <c r="E16" s="959"/>
      <c r="F16" s="959"/>
      <c r="G16" s="815">
        <f t="shared" si="0"/>
        <v>0</v>
      </c>
      <c r="H16" s="799"/>
      <c r="I16" s="799"/>
      <c r="J16" s="799"/>
    </row>
    <row r="17" spans="1:17" ht="12" x14ac:dyDescent="0.2">
      <c r="A17" s="691" t="s">
        <v>752</v>
      </c>
      <c r="B17" s="685" t="s">
        <v>863</v>
      </c>
      <c r="C17" s="959"/>
      <c r="D17" s="959"/>
      <c r="E17" s="959"/>
      <c r="F17" s="959"/>
      <c r="G17" s="815">
        <f t="shared" si="0"/>
        <v>0</v>
      </c>
      <c r="H17" s="799"/>
      <c r="I17" s="799"/>
      <c r="J17" s="799"/>
    </row>
    <row r="18" spans="1:17" ht="12" x14ac:dyDescent="0.2">
      <c r="A18" s="691" t="s">
        <v>754</v>
      </c>
      <c r="B18" s="685" t="s">
        <v>875</v>
      </c>
      <c r="C18" s="959"/>
      <c r="D18" s="959"/>
      <c r="E18" s="959"/>
      <c r="F18" s="959"/>
      <c r="G18" s="815">
        <f t="shared" si="0"/>
        <v>0</v>
      </c>
      <c r="H18" s="799"/>
      <c r="I18" s="799"/>
      <c r="J18" s="799"/>
    </row>
    <row r="19" spans="1:17" ht="12" x14ac:dyDescent="0.2">
      <c r="A19" s="691" t="s">
        <v>930</v>
      </c>
      <c r="B19" s="685" t="s">
        <v>1417</v>
      </c>
      <c r="C19" s="959"/>
      <c r="D19" s="959"/>
      <c r="E19" s="959"/>
      <c r="F19" s="959"/>
      <c r="G19" s="815">
        <f t="shared" si="0"/>
        <v>0</v>
      </c>
      <c r="H19" s="799"/>
      <c r="I19" s="799"/>
      <c r="J19" s="799"/>
    </row>
    <row r="20" spans="1:17" ht="12" x14ac:dyDescent="0.2">
      <c r="A20" s="691" t="s">
        <v>756</v>
      </c>
      <c r="B20" s="685" t="s">
        <v>1418</v>
      </c>
      <c r="C20" s="959"/>
      <c r="D20" s="959"/>
      <c r="E20" s="959"/>
      <c r="F20" s="959"/>
      <c r="G20" s="815">
        <f t="shared" si="0"/>
        <v>0</v>
      </c>
      <c r="H20" s="799"/>
      <c r="I20" s="799"/>
      <c r="J20" s="799"/>
    </row>
    <row r="21" spans="1:17" ht="12" x14ac:dyDescent="0.2">
      <c r="A21" s="691" t="s">
        <v>930</v>
      </c>
      <c r="B21" s="685" t="s">
        <v>1417</v>
      </c>
      <c r="C21" s="959"/>
      <c r="D21" s="959"/>
      <c r="E21" s="959"/>
      <c r="F21" s="959"/>
      <c r="G21" s="815">
        <f t="shared" si="0"/>
        <v>0</v>
      </c>
      <c r="H21" s="799"/>
      <c r="I21" s="799"/>
      <c r="J21" s="799"/>
      <c r="L21" s="466"/>
      <c r="M21" s="467"/>
    </row>
    <row r="22" spans="1:17" ht="12" x14ac:dyDescent="0.2">
      <c r="A22" s="691" t="s">
        <v>1419</v>
      </c>
      <c r="B22" s="685" t="s">
        <v>1420</v>
      </c>
      <c r="C22" s="959"/>
      <c r="D22" s="959"/>
      <c r="E22" s="959"/>
      <c r="F22" s="959"/>
      <c r="G22" s="815">
        <f t="shared" si="0"/>
        <v>0</v>
      </c>
      <c r="H22" s="799"/>
      <c r="I22" s="799"/>
      <c r="J22" s="799"/>
      <c r="L22" s="466"/>
      <c r="M22" s="468"/>
    </row>
    <row r="23" spans="1:17" ht="12" x14ac:dyDescent="0.2">
      <c r="A23" s="691" t="s">
        <v>758</v>
      </c>
      <c r="B23" s="685" t="s">
        <v>830</v>
      </c>
      <c r="C23" s="959"/>
      <c r="D23" s="959"/>
      <c r="E23" s="959"/>
      <c r="F23" s="959"/>
      <c r="G23" s="815">
        <f t="shared" si="0"/>
        <v>0</v>
      </c>
      <c r="H23" s="799"/>
      <c r="I23" s="799"/>
      <c r="J23" s="799"/>
    </row>
    <row r="24" spans="1:17" ht="12" x14ac:dyDescent="0.2">
      <c r="A24" s="691" t="s">
        <v>930</v>
      </c>
      <c r="B24" s="685" t="s">
        <v>1421</v>
      </c>
      <c r="C24" s="959"/>
      <c r="D24" s="959"/>
      <c r="E24" s="959"/>
      <c r="F24" s="959"/>
      <c r="G24" s="815">
        <f t="shared" si="0"/>
        <v>0</v>
      </c>
      <c r="H24" s="799"/>
      <c r="I24" s="799"/>
      <c r="J24" s="799"/>
    </row>
    <row r="25" spans="1:17" ht="12" x14ac:dyDescent="0.2">
      <c r="A25" s="691" t="s">
        <v>760</v>
      </c>
      <c r="B25" s="685" t="s">
        <v>1422</v>
      </c>
      <c r="C25" s="959"/>
      <c r="D25" s="959"/>
      <c r="E25" s="959"/>
      <c r="F25" s="959"/>
      <c r="G25" s="815">
        <f t="shared" si="0"/>
        <v>0</v>
      </c>
      <c r="H25" s="799"/>
      <c r="I25" s="799"/>
      <c r="J25" s="799"/>
    </row>
    <row r="26" spans="1:17" ht="12" x14ac:dyDescent="0.2">
      <c r="A26" s="691">
        <v>6</v>
      </c>
      <c r="B26" s="685" t="s">
        <v>247</v>
      </c>
      <c r="C26" s="959"/>
      <c r="D26" s="959"/>
      <c r="E26" s="959"/>
      <c r="F26" s="959"/>
      <c r="G26" s="815">
        <f t="shared" si="0"/>
        <v>0</v>
      </c>
      <c r="H26" s="799"/>
      <c r="I26" s="799"/>
      <c r="J26" s="799"/>
    </row>
    <row r="27" spans="1:17" ht="12" x14ac:dyDescent="0.2">
      <c r="A27" s="691">
        <v>7</v>
      </c>
      <c r="B27" s="685" t="s">
        <v>252</v>
      </c>
      <c r="C27" s="959"/>
      <c r="D27" s="959"/>
      <c r="E27" s="959"/>
      <c r="F27" s="959"/>
      <c r="G27" s="815">
        <f t="shared" si="0"/>
        <v>0</v>
      </c>
      <c r="H27" s="799"/>
      <c r="I27" s="799"/>
      <c r="J27" s="799"/>
    </row>
    <row r="28" spans="1:17" ht="12" x14ac:dyDescent="0.2">
      <c r="A28" s="691">
        <v>8</v>
      </c>
      <c r="B28" s="685" t="s">
        <v>257</v>
      </c>
      <c r="C28" s="959"/>
      <c r="D28" s="959"/>
      <c r="E28" s="959"/>
      <c r="F28" s="959"/>
      <c r="G28" s="815">
        <f t="shared" si="0"/>
        <v>0</v>
      </c>
      <c r="H28" s="799"/>
      <c r="I28" s="799"/>
      <c r="J28" s="799"/>
    </row>
    <row r="29" spans="1:17" ht="10.5" customHeight="1" x14ac:dyDescent="0.2">
      <c r="A29" s="691">
        <v>9</v>
      </c>
      <c r="B29" s="685" t="s">
        <v>268</v>
      </c>
      <c r="C29" s="959"/>
      <c r="D29" s="959"/>
      <c r="E29" s="959"/>
      <c r="F29" s="959"/>
      <c r="G29" s="815">
        <f t="shared" si="0"/>
        <v>0</v>
      </c>
      <c r="H29" s="799"/>
      <c r="I29" s="799"/>
      <c r="J29" s="799"/>
      <c r="K29" s="582"/>
      <c r="L29" s="583"/>
      <c r="M29" s="582"/>
      <c r="N29" s="582"/>
      <c r="O29" s="582"/>
      <c r="P29" s="582"/>
      <c r="Q29" s="582"/>
    </row>
    <row r="30" spans="1:17" ht="12" x14ac:dyDescent="0.2">
      <c r="A30" s="691">
        <v>10</v>
      </c>
      <c r="B30" s="685" t="s">
        <v>271</v>
      </c>
      <c r="C30" s="959"/>
      <c r="D30" s="959"/>
      <c r="E30" s="959"/>
      <c r="F30" s="959"/>
      <c r="G30" s="815">
        <f t="shared" si="0"/>
        <v>0</v>
      </c>
      <c r="H30" s="799"/>
      <c r="I30" s="799"/>
      <c r="J30" s="799"/>
      <c r="K30" s="582"/>
      <c r="L30" s="583"/>
      <c r="M30" s="582"/>
      <c r="N30" s="582"/>
      <c r="O30" s="582"/>
      <c r="P30" s="582"/>
      <c r="Q30" s="582"/>
    </row>
    <row r="31" spans="1:17" ht="12" x14ac:dyDescent="0.2">
      <c r="A31" s="691">
        <v>11</v>
      </c>
      <c r="B31" s="685" t="s">
        <v>274</v>
      </c>
      <c r="C31" s="959"/>
      <c r="D31" s="959"/>
      <c r="E31" s="959"/>
      <c r="F31" s="959"/>
      <c r="G31" s="815">
        <f>SUM(C31:F31)</f>
        <v>0</v>
      </c>
      <c r="H31" s="799"/>
      <c r="I31" s="799"/>
      <c r="J31" s="799"/>
      <c r="K31" s="582"/>
      <c r="L31" s="583"/>
      <c r="M31" s="582"/>
      <c r="N31" s="582"/>
      <c r="O31" s="582"/>
      <c r="P31" s="582"/>
      <c r="Q31" s="582"/>
    </row>
    <row r="32" spans="1:17" ht="12" x14ac:dyDescent="0.2">
      <c r="A32" s="692"/>
      <c r="B32" s="692" t="s">
        <v>1423</v>
      </c>
      <c r="C32" s="815">
        <f>SUM(C8:C12,C26:C31)</f>
        <v>0</v>
      </c>
      <c r="D32" s="815">
        <f>SUM(D8:D12,D26:D31)</f>
        <v>0</v>
      </c>
      <c r="E32" s="815">
        <f t="shared" ref="E32" si="5">SUM(E8:E12,E26:E31)</f>
        <v>0</v>
      </c>
      <c r="F32" s="815">
        <f>SUM(F8:F12,F26:F31)</f>
        <v>0</v>
      </c>
      <c r="G32" s="815">
        <f>SUM(C32:F32)</f>
        <v>0</v>
      </c>
      <c r="H32" s="815">
        <f>SUM(H8:H12,H26:H31)</f>
        <v>0</v>
      </c>
      <c r="I32" s="815">
        <f>SUM(I8:I12,I26:I31)</f>
        <v>0</v>
      </c>
      <c r="J32" s="815">
        <f t="shared" ref="J32" si="6">SUM(J8:J12,,J26:J31)</f>
        <v>0</v>
      </c>
      <c r="K32" s="582"/>
      <c r="L32" s="583"/>
      <c r="M32" s="582"/>
      <c r="N32" s="582"/>
      <c r="O32" s="582"/>
      <c r="P32" s="582"/>
      <c r="Q32" s="582"/>
    </row>
    <row r="33" spans="1:17" ht="12" x14ac:dyDescent="0.2">
      <c r="A33" s="692"/>
      <c r="B33" s="692" t="s">
        <v>1424</v>
      </c>
      <c r="C33" s="693"/>
      <c r="D33" s="693"/>
      <c r="E33" s="693"/>
      <c r="F33" s="693"/>
      <c r="G33" s="690"/>
      <c r="H33" s="693"/>
      <c r="I33" s="693"/>
      <c r="J33" s="693"/>
      <c r="K33" s="582"/>
      <c r="L33" s="583"/>
      <c r="M33" s="582"/>
      <c r="N33" s="582"/>
      <c r="O33" s="582"/>
      <c r="P33" s="582"/>
      <c r="Q33" s="582"/>
    </row>
    <row r="34" spans="1:17" ht="12" x14ac:dyDescent="0.2">
      <c r="A34" s="692"/>
      <c r="B34" s="692" t="s">
        <v>1425</v>
      </c>
      <c r="C34" s="693"/>
      <c r="D34" s="693"/>
      <c r="E34" s="693"/>
      <c r="F34" s="693"/>
      <c r="G34" s="655">
        <f>SUM(G32:G33)</f>
        <v>0</v>
      </c>
      <c r="H34" s="693"/>
      <c r="I34" s="693"/>
      <c r="J34" s="693"/>
      <c r="K34" s="582"/>
      <c r="L34" s="583"/>
      <c r="M34" s="582"/>
      <c r="N34" s="582"/>
      <c r="O34" s="582"/>
      <c r="P34" s="582"/>
      <c r="Q34" s="582"/>
    </row>
    <row r="35" spans="1:17" ht="12" customHeight="1" x14ac:dyDescent="0.2">
      <c r="A35" s="1326" t="s">
        <v>763</v>
      </c>
      <c r="B35" s="1327"/>
      <c r="C35" s="1327"/>
      <c r="D35" s="1327"/>
      <c r="E35" s="1327"/>
      <c r="F35" s="1327"/>
      <c r="G35" s="1327"/>
      <c r="H35" s="1327"/>
      <c r="I35" s="1327"/>
      <c r="J35" s="1327"/>
    </row>
    <row r="36" spans="1:17" ht="12" x14ac:dyDescent="0.2">
      <c r="A36" s="691">
        <v>12</v>
      </c>
      <c r="B36" s="685" t="s">
        <v>187</v>
      </c>
      <c r="C36" s="799"/>
      <c r="D36" s="799"/>
      <c r="E36" s="799"/>
      <c r="F36" s="799"/>
      <c r="G36" s="815">
        <f>SUM(C36:F36)</f>
        <v>0</v>
      </c>
      <c r="H36" s="799"/>
      <c r="I36" s="799"/>
      <c r="J36" s="799"/>
    </row>
    <row r="37" spans="1:17" ht="12" x14ac:dyDescent="0.2">
      <c r="A37" s="691">
        <v>13</v>
      </c>
      <c r="B37" s="685" t="s">
        <v>203</v>
      </c>
      <c r="C37" s="799"/>
      <c r="D37" s="799"/>
      <c r="E37" s="799"/>
      <c r="F37" s="799"/>
      <c r="G37" s="815">
        <f t="shared" ref="G37:G44" si="7">SUM(C37:F37)</f>
        <v>0</v>
      </c>
      <c r="H37" s="799"/>
      <c r="I37" s="799"/>
      <c r="J37" s="799"/>
    </row>
    <row r="38" spans="1:17" ht="12" x14ac:dyDescent="0.2">
      <c r="A38" s="691">
        <v>14</v>
      </c>
      <c r="B38" s="685" t="s">
        <v>216</v>
      </c>
      <c r="C38" s="799"/>
      <c r="D38" s="799"/>
      <c r="E38" s="799"/>
      <c r="F38" s="799"/>
      <c r="G38" s="815">
        <f t="shared" si="7"/>
        <v>0</v>
      </c>
      <c r="H38" s="799"/>
      <c r="I38" s="799"/>
      <c r="J38" s="799"/>
    </row>
    <row r="39" spans="1:17" ht="12" x14ac:dyDescent="0.2">
      <c r="A39" s="691">
        <v>15</v>
      </c>
      <c r="B39" s="685" t="s">
        <v>302</v>
      </c>
      <c r="C39" s="799"/>
      <c r="D39" s="799"/>
      <c r="E39" s="799"/>
      <c r="F39" s="799"/>
      <c r="G39" s="815">
        <f t="shared" si="7"/>
        <v>0</v>
      </c>
      <c r="H39" s="799"/>
      <c r="I39" s="799"/>
      <c r="J39" s="799"/>
    </row>
    <row r="40" spans="1:17" ht="12" x14ac:dyDescent="0.2">
      <c r="A40" s="691">
        <v>16</v>
      </c>
      <c r="B40" s="685" t="s">
        <v>764</v>
      </c>
      <c r="C40" s="799"/>
      <c r="D40" s="799"/>
      <c r="E40" s="799"/>
      <c r="F40" s="799"/>
      <c r="G40" s="815">
        <f t="shared" si="7"/>
        <v>0</v>
      </c>
      <c r="H40" s="799"/>
      <c r="I40" s="799"/>
      <c r="J40" s="799"/>
    </row>
    <row r="41" spans="1:17" ht="12" x14ac:dyDescent="0.2">
      <c r="A41" s="691">
        <v>17</v>
      </c>
      <c r="B41" s="685" t="s">
        <v>745</v>
      </c>
      <c r="C41" s="799"/>
      <c r="D41" s="799"/>
      <c r="E41" s="799"/>
      <c r="F41" s="799"/>
      <c r="G41" s="815">
        <f t="shared" si="7"/>
        <v>0</v>
      </c>
      <c r="H41" s="799"/>
      <c r="I41" s="799"/>
      <c r="J41" s="799"/>
    </row>
    <row r="42" spans="1:17" ht="12" customHeight="1" x14ac:dyDescent="0.2">
      <c r="A42" s="691">
        <v>18</v>
      </c>
      <c r="B42" s="685" t="s">
        <v>311</v>
      </c>
      <c r="C42" s="799"/>
      <c r="D42" s="799"/>
      <c r="E42" s="799"/>
      <c r="F42" s="799"/>
      <c r="G42" s="815">
        <f t="shared" si="7"/>
        <v>0</v>
      </c>
      <c r="H42" s="799"/>
      <c r="I42" s="799"/>
      <c r="J42" s="799"/>
    </row>
    <row r="43" spans="1:17" ht="12" x14ac:dyDescent="0.2">
      <c r="A43" s="691">
        <v>19</v>
      </c>
      <c r="B43" s="685" t="s">
        <v>314</v>
      </c>
      <c r="C43" s="799"/>
      <c r="D43" s="799"/>
      <c r="E43" s="799"/>
      <c r="F43" s="799"/>
      <c r="G43" s="815">
        <f t="shared" si="7"/>
        <v>0</v>
      </c>
      <c r="H43" s="799"/>
      <c r="I43" s="799"/>
      <c r="J43" s="799"/>
    </row>
    <row r="44" spans="1:17" ht="12" x14ac:dyDescent="0.2">
      <c r="A44" s="691">
        <v>20</v>
      </c>
      <c r="B44" s="685" t="s">
        <v>317</v>
      </c>
      <c r="C44" s="799"/>
      <c r="D44" s="799"/>
      <c r="E44" s="799"/>
      <c r="F44" s="799"/>
      <c r="G44" s="815">
        <f t="shared" si="7"/>
        <v>0</v>
      </c>
      <c r="H44" s="799"/>
      <c r="I44" s="799"/>
      <c r="J44" s="799"/>
    </row>
    <row r="45" spans="1:17" ht="12" x14ac:dyDescent="0.2">
      <c r="A45" s="692"/>
      <c r="B45" s="674" t="s">
        <v>1426</v>
      </c>
      <c r="C45" s="815">
        <f>SUM(C36:C44)</f>
        <v>0</v>
      </c>
      <c r="D45" s="815">
        <f t="shared" ref="D45:H45" si="8">SUM(D36:D44)</f>
        <v>0</v>
      </c>
      <c r="E45" s="815">
        <f t="shared" si="8"/>
        <v>0</v>
      </c>
      <c r="F45" s="815">
        <f t="shared" si="8"/>
        <v>0</v>
      </c>
      <c r="G45" s="815">
        <f>SUM(C45:F45)</f>
        <v>0</v>
      </c>
      <c r="H45" s="815">
        <f t="shared" si="8"/>
        <v>0</v>
      </c>
      <c r="I45" s="815">
        <f t="shared" ref="I45" si="9">SUM(I36:I44)</f>
        <v>0</v>
      </c>
      <c r="J45" s="815">
        <f t="shared" ref="J45" si="10">SUM(J36:J44)</f>
        <v>0</v>
      </c>
      <c r="K45" s="582"/>
      <c r="L45" s="583"/>
      <c r="M45" s="582"/>
      <c r="N45" s="582"/>
      <c r="O45" s="582"/>
      <c r="P45" s="582"/>
      <c r="Q45" s="582"/>
    </row>
    <row r="46" spans="1:17" ht="12" x14ac:dyDescent="0.2">
      <c r="A46" s="692"/>
      <c r="B46" s="692" t="s">
        <v>1427</v>
      </c>
      <c r="C46" s="693"/>
      <c r="D46" s="693"/>
      <c r="E46" s="693"/>
      <c r="F46" s="693"/>
      <c r="G46" s="690"/>
      <c r="H46" s="693"/>
      <c r="I46" s="693"/>
      <c r="J46" s="693"/>
      <c r="K46" s="582"/>
      <c r="L46" s="583"/>
      <c r="M46" s="582"/>
      <c r="N46" s="582"/>
      <c r="O46" s="582"/>
      <c r="P46" s="582"/>
      <c r="Q46" s="582"/>
    </row>
    <row r="47" spans="1:17" ht="12" x14ac:dyDescent="0.2">
      <c r="A47" s="692"/>
      <c r="B47" s="692" t="s">
        <v>1428</v>
      </c>
      <c r="C47" s="693"/>
      <c r="D47" s="693"/>
      <c r="E47" s="693"/>
      <c r="F47" s="693"/>
      <c r="G47" s="655">
        <f>SUM(G45:G46)</f>
        <v>0</v>
      </c>
      <c r="H47" s="693"/>
      <c r="I47" s="693"/>
      <c r="J47" s="693"/>
      <c r="K47" s="582"/>
      <c r="L47" s="583"/>
      <c r="M47" s="582"/>
      <c r="N47" s="582"/>
      <c r="O47" s="582"/>
      <c r="P47" s="582"/>
      <c r="Q47" s="582"/>
    </row>
    <row r="48" spans="1:17" ht="12" customHeight="1" x14ac:dyDescent="0.2">
      <c r="A48" s="1326" t="s">
        <v>1429</v>
      </c>
      <c r="B48" s="1327"/>
      <c r="C48" s="1327"/>
      <c r="D48" s="1327"/>
      <c r="E48" s="1327"/>
      <c r="F48" s="1327"/>
      <c r="G48" s="1327"/>
      <c r="H48" s="1327"/>
      <c r="I48" s="1327"/>
      <c r="J48" s="1327"/>
    </row>
    <row r="49" spans="1:10" ht="12" x14ac:dyDescent="0.2">
      <c r="A49" s="692"/>
      <c r="C49" s="693"/>
      <c r="D49" s="693"/>
      <c r="E49" s="693"/>
      <c r="F49" s="693"/>
      <c r="G49" s="693"/>
      <c r="H49" s="693"/>
      <c r="I49" s="693"/>
      <c r="J49" s="693"/>
    </row>
  </sheetData>
  <mergeCells count="6">
    <mergeCell ref="A48:J48"/>
    <mergeCell ref="A35:J35"/>
    <mergeCell ref="A5:B5"/>
    <mergeCell ref="A6:F6"/>
    <mergeCell ref="A7:F7"/>
    <mergeCell ref="H5:J5"/>
  </mergeCells>
  <pageMargins left="0.7" right="0.7" top="0.75" bottom="0.75" header="0.3" footer="0.3"/>
  <pageSetup paperSize="9" scale="48" orientation="portrait" horizontalDpi="300" verticalDpi="30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dimension ref="A1:E68"/>
  <sheetViews>
    <sheetView view="pageBreakPreview" topLeftCell="A18" zoomScaleNormal="100" zoomScaleSheetLayoutView="100" workbookViewId="0">
      <selection activeCell="T401" sqref="D401:T401"/>
    </sheetView>
  </sheetViews>
  <sheetFormatPr defaultColWidth="8.7109375" defaultRowHeight="11.25" x14ac:dyDescent="0.2"/>
  <cols>
    <col min="1" max="1" width="5.7109375" style="274" customWidth="1"/>
    <col min="2" max="2" width="64.28515625" style="133" customWidth="1"/>
    <col min="3" max="3" width="23" style="133" customWidth="1"/>
    <col min="4" max="7" width="8.7109375" style="133"/>
    <col min="8" max="8" width="7.28515625" style="133" customWidth="1"/>
    <col min="9" max="16384" width="8.7109375" style="133"/>
  </cols>
  <sheetData>
    <row r="1" spans="1:5" s="200" customFormat="1" ht="10.5" customHeight="1" x14ac:dyDescent="0.2">
      <c r="A1" s="592" t="s">
        <v>1430</v>
      </c>
      <c r="B1" s="592"/>
      <c r="C1" s="592"/>
    </row>
    <row r="2" spans="1:5" s="200" customFormat="1" ht="10.5" customHeight="1" x14ac:dyDescent="0.2">
      <c r="A2" s="592" t="s">
        <v>1431</v>
      </c>
      <c r="B2" s="592"/>
      <c r="C2" s="592"/>
    </row>
    <row r="3" spans="1:5" s="200" customFormat="1" ht="10.5" hidden="1" customHeight="1" x14ac:dyDescent="0.2">
      <c r="A3" s="592"/>
      <c r="B3" s="592"/>
      <c r="C3" s="592"/>
    </row>
    <row r="4" spans="1:5" s="200" customFormat="1" ht="10.5" hidden="1" customHeight="1" x14ac:dyDescent="0.2">
      <c r="A4" s="592"/>
      <c r="B4" s="592"/>
      <c r="C4" s="592"/>
    </row>
    <row r="5" spans="1:5" ht="10.5" customHeight="1" thickBot="1" x14ac:dyDescent="0.25">
      <c r="A5" s="224"/>
      <c r="B5" s="224"/>
      <c r="C5" s="476" t="s">
        <v>741</v>
      </c>
      <c r="D5" s="274"/>
      <c r="E5" s="274"/>
    </row>
    <row r="6" spans="1:5" ht="10.5" customHeight="1" thickTop="1" x14ac:dyDescent="0.2">
      <c r="A6" s="93"/>
      <c r="B6" s="93"/>
      <c r="C6" s="93"/>
      <c r="D6" s="274"/>
      <c r="E6" s="274"/>
    </row>
    <row r="7" spans="1:5" ht="10.5" customHeight="1" x14ac:dyDescent="0.2">
      <c r="A7" s="275" t="s">
        <v>742</v>
      </c>
      <c r="B7" s="93"/>
      <c r="C7" s="93"/>
    </row>
    <row r="8" spans="1:5" ht="10.5" customHeight="1" x14ac:dyDescent="0.2">
      <c r="A8" s="694">
        <v>1</v>
      </c>
      <c r="B8" s="695" t="s">
        <v>190</v>
      </c>
      <c r="C8" s="799"/>
    </row>
    <row r="9" spans="1:5" ht="10.5" customHeight="1" x14ac:dyDescent="0.2">
      <c r="A9" s="694">
        <v>2</v>
      </c>
      <c r="B9" s="695" t="s">
        <v>206</v>
      </c>
      <c r="C9" s="799"/>
    </row>
    <row r="10" spans="1:5" ht="10.5" customHeight="1" x14ac:dyDescent="0.2">
      <c r="A10" s="694">
        <v>3</v>
      </c>
      <c r="B10" s="695" t="s">
        <v>219</v>
      </c>
      <c r="C10" s="799"/>
    </row>
    <row r="11" spans="1:5" ht="10.5" customHeight="1" x14ac:dyDescent="0.2">
      <c r="A11" s="694">
        <v>4</v>
      </c>
      <c r="B11" s="695" t="s">
        <v>744</v>
      </c>
      <c r="C11" s="799"/>
    </row>
    <row r="12" spans="1:5" ht="10.5" customHeight="1" x14ac:dyDescent="0.2">
      <c r="A12" s="694">
        <v>5</v>
      </c>
      <c r="B12" s="695" t="s">
        <v>745</v>
      </c>
      <c r="C12" s="799"/>
    </row>
    <row r="13" spans="1:5" ht="9.6" customHeight="1" x14ac:dyDescent="0.2">
      <c r="A13" s="694">
        <v>6</v>
      </c>
      <c r="B13" s="695" t="s">
        <v>247</v>
      </c>
      <c r="C13" s="799"/>
    </row>
    <row r="14" spans="1:5" ht="10.5" customHeight="1" x14ac:dyDescent="0.2">
      <c r="A14" s="696">
        <v>7</v>
      </c>
      <c r="B14" s="692" t="s">
        <v>1432</v>
      </c>
      <c r="C14" s="815">
        <f>SUM(C15:C20)</f>
        <v>0</v>
      </c>
    </row>
    <row r="15" spans="1:5" ht="10.5" customHeight="1" x14ac:dyDescent="0.2">
      <c r="A15" s="694" t="s">
        <v>746</v>
      </c>
      <c r="B15" s="671" t="s">
        <v>1433</v>
      </c>
      <c r="C15" s="799"/>
    </row>
    <row r="16" spans="1:5" ht="10.5" customHeight="1" x14ac:dyDescent="0.2">
      <c r="A16" s="694" t="s">
        <v>748</v>
      </c>
      <c r="B16" s="671" t="s">
        <v>1434</v>
      </c>
      <c r="C16" s="799"/>
    </row>
    <row r="17" spans="1:3" ht="10.5" customHeight="1" x14ac:dyDescent="0.2">
      <c r="A17" s="694" t="s">
        <v>750</v>
      </c>
      <c r="B17" s="671" t="s">
        <v>1435</v>
      </c>
      <c r="C17" s="799"/>
    </row>
    <row r="18" spans="1:3" ht="10.5" customHeight="1" x14ac:dyDescent="0.2">
      <c r="A18" s="694" t="s">
        <v>752</v>
      </c>
      <c r="B18" s="671" t="s">
        <v>1436</v>
      </c>
      <c r="C18" s="799"/>
    </row>
    <row r="19" spans="1:3" ht="10.5" customHeight="1" x14ac:dyDescent="0.2">
      <c r="A19" s="694" t="s">
        <v>754</v>
      </c>
      <c r="B19" s="671" t="s">
        <v>1437</v>
      </c>
      <c r="C19" s="799"/>
    </row>
    <row r="20" spans="1:3" ht="10.5" customHeight="1" x14ac:dyDescent="0.2">
      <c r="A20" s="694" t="s">
        <v>756</v>
      </c>
      <c r="B20" s="671" t="s">
        <v>332</v>
      </c>
      <c r="C20" s="799"/>
    </row>
    <row r="21" spans="1:3" ht="11.25" customHeight="1" x14ac:dyDescent="0.2">
      <c r="A21" s="694">
        <v>8</v>
      </c>
      <c r="B21" s="695" t="s">
        <v>260</v>
      </c>
      <c r="C21" s="799"/>
    </row>
    <row r="22" spans="1:3" ht="10.5" customHeight="1" x14ac:dyDescent="0.2">
      <c r="A22" s="694">
        <v>9</v>
      </c>
      <c r="B22" s="695" t="s">
        <v>264</v>
      </c>
      <c r="C22" s="799"/>
    </row>
    <row r="23" spans="1:3" ht="10.5" customHeight="1" x14ac:dyDescent="0.2">
      <c r="A23" s="694">
        <v>10</v>
      </c>
      <c r="B23" s="695" t="s">
        <v>268</v>
      </c>
      <c r="C23" s="799"/>
    </row>
    <row r="24" spans="1:3" ht="10.5" customHeight="1" x14ac:dyDescent="0.2">
      <c r="A24" s="694">
        <v>11</v>
      </c>
      <c r="B24" s="695" t="s">
        <v>271</v>
      </c>
      <c r="C24" s="799"/>
    </row>
    <row r="25" spans="1:3" ht="10.5" customHeight="1" x14ac:dyDescent="0.2">
      <c r="A25" s="694">
        <v>12</v>
      </c>
      <c r="B25" s="695" t="s">
        <v>274</v>
      </c>
      <c r="C25" s="799"/>
    </row>
    <row r="26" spans="1:3" ht="10.5" customHeight="1" x14ac:dyDescent="0.2">
      <c r="A26" s="692"/>
      <c r="B26" s="692" t="s">
        <v>762</v>
      </c>
      <c r="C26" s="815">
        <f>SUM(C8:C14,C21:C25)</f>
        <v>0</v>
      </c>
    </row>
    <row r="27" spans="1:3" ht="10.5" customHeight="1" x14ac:dyDescent="0.2">
      <c r="A27" s="697" t="s">
        <v>763</v>
      </c>
      <c r="B27" s="653"/>
      <c r="C27" s="811"/>
    </row>
    <row r="28" spans="1:3" ht="10.5" customHeight="1" x14ac:dyDescent="0.2">
      <c r="A28" s="698">
        <v>13</v>
      </c>
      <c r="B28" s="692" t="s">
        <v>187</v>
      </c>
      <c r="C28" s="815">
        <f>SUM(C29:C31)</f>
        <v>0</v>
      </c>
    </row>
    <row r="29" spans="1:3" ht="10.5" customHeight="1" x14ac:dyDescent="0.2">
      <c r="A29" s="694" t="s">
        <v>746</v>
      </c>
      <c r="B29" s="671" t="s">
        <v>1438</v>
      </c>
      <c r="C29" s="799"/>
    </row>
    <row r="30" spans="1:3" ht="10.5" customHeight="1" x14ac:dyDescent="0.2">
      <c r="A30" s="694" t="s">
        <v>748</v>
      </c>
      <c r="B30" s="671" t="s">
        <v>1439</v>
      </c>
      <c r="C30" s="799"/>
    </row>
    <row r="31" spans="1:3" ht="10.5" customHeight="1" x14ac:dyDescent="0.2">
      <c r="A31" s="694" t="s">
        <v>750</v>
      </c>
      <c r="B31" s="671" t="s">
        <v>332</v>
      </c>
      <c r="C31" s="799"/>
    </row>
    <row r="32" spans="1:3" ht="10.5" customHeight="1" x14ac:dyDescent="0.2">
      <c r="A32" s="694">
        <v>14</v>
      </c>
      <c r="B32" s="695" t="s">
        <v>203</v>
      </c>
      <c r="C32" s="799"/>
    </row>
    <row r="33" spans="1:3" ht="10.5" customHeight="1" x14ac:dyDescent="0.2">
      <c r="A33" s="694">
        <v>15</v>
      </c>
      <c r="B33" s="695" t="s">
        <v>216</v>
      </c>
      <c r="C33" s="799"/>
    </row>
    <row r="34" spans="1:3" ht="10.5" customHeight="1" x14ac:dyDescent="0.2">
      <c r="A34" s="694">
        <v>16</v>
      </c>
      <c r="B34" s="695" t="s">
        <v>302</v>
      </c>
      <c r="C34" s="799"/>
    </row>
    <row r="35" spans="1:3" ht="10.5" customHeight="1" x14ac:dyDescent="0.2">
      <c r="A35" s="694">
        <v>17</v>
      </c>
      <c r="B35" s="695" t="s">
        <v>1116</v>
      </c>
      <c r="C35" s="799"/>
    </row>
    <row r="36" spans="1:3" ht="10.5" customHeight="1" x14ac:dyDescent="0.2">
      <c r="A36" s="694">
        <v>18</v>
      </c>
      <c r="B36" s="695" t="s">
        <v>745</v>
      </c>
      <c r="C36" s="799"/>
    </row>
    <row r="37" spans="1:3" ht="10.5" customHeight="1" x14ac:dyDescent="0.2">
      <c r="A37" s="694">
        <v>19</v>
      </c>
      <c r="B37" s="695" t="s">
        <v>311</v>
      </c>
      <c r="C37" s="799"/>
    </row>
    <row r="38" spans="1:3" ht="10.5" customHeight="1" x14ac:dyDescent="0.2">
      <c r="A38" s="694">
        <v>20</v>
      </c>
      <c r="B38" s="695" t="s">
        <v>314</v>
      </c>
      <c r="C38" s="815">
        <f>SUM(C39,C42,C41)</f>
        <v>0</v>
      </c>
    </row>
    <row r="39" spans="1:3" ht="10.5" customHeight="1" x14ac:dyDescent="0.2">
      <c r="A39" s="699" t="s">
        <v>746</v>
      </c>
      <c r="B39" s="700" t="s">
        <v>1440</v>
      </c>
      <c r="C39" s="799"/>
    </row>
    <row r="40" spans="1:3" ht="10.5" customHeight="1" x14ac:dyDescent="0.2">
      <c r="A40" s="701"/>
      <c r="B40" s="702" t="s">
        <v>1441</v>
      </c>
      <c r="C40" s="960"/>
    </row>
    <row r="41" spans="1:3" ht="10.5" customHeight="1" x14ac:dyDescent="0.2">
      <c r="A41" s="694" t="s">
        <v>748</v>
      </c>
      <c r="B41" s="700" t="s">
        <v>1442</v>
      </c>
      <c r="C41" s="799"/>
    </row>
    <row r="42" spans="1:3" ht="10.5" customHeight="1" x14ac:dyDescent="0.2">
      <c r="A42" s="694" t="s">
        <v>750</v>
      </c>
      <c r="B42" s="700" t="s">
        <v>332</v>
      </c>
      <c r="C42" s="799"/>
    </row>
    <row r="43" spans="1:3" ht="10.5" customHeight="1" x14ac:dyDescent="0.2">
      <c r="A43" s="699">
        <v>21</v>
      </c>
      <c r="B43" s="703" t="s">
        <v>317</v>
      </c>
      <c r="C43" s="799"/>
    </row>
    <row r="44" spans="1:3" ht="10.5" customHeight="1" thickBot="1" x14ac:dyDescent="0.25">
      <c r="A44" s="692"/>
      <c r="B44" s="692" t="s">
        <v>773</v>
      </c>
      <c r="C44" s="815">
        <f>SUM(C28,C32:C38,C43)</f>
        <v>0</v>
      </c>
    </row>
    <row r="45" spans="1:3" ht="10.5" customHeight="1" thickTop="1" x14ac:dyDescent="0.2">
      <c r="A45" s="1334" t="s">
        <v>774</v>
      </c>
      <c r="B45" s="1335"/>
      <c r="C45" s="1335"/>
    </row>
    <row r="46" spans="1:3" ht="10.5" customHeight="1" x14ac:dyDescent="0.2">
      <c r="A46" s="694">
        <v>22</v>
      </c>
      <c r="B46" s="962" t="s">
        <v>775</v>
      </c>
      <c r="C46" s="963"/>
    </row>
    <row r="47" spans="1:3" ht="10.5" customHeight="1" x14ac:dyDescent="0.2">
      <c r="A47" s="694">
        <v>23</v>
      </c>
      <c r="B47" s="962" t="s">
        <v>777</v>
      </c>
      <c r="C47" s="963"/>
    </row>
    <row r="48" spans="1:3" ht="10.5" customHeight="1" x14ac:dyDescent="0.2">
      <c r="A48" s="694">
        <v>24</v>
      </c>
      <c r="B48" s="962" t="s">
        <v>778</v>
      </c>
      <c r="C48" s="815">
        <f>SUM(C49,C51)</f>
        <v>0</v>
      </c>
    </row>
    <row r="49" spans="1:5" ht="10.5" customHeight="1" x14ac:dyDescent="0.2">
      <c r="A49" s="961" t="s">
        <v>746</v>
      </c>
      <c r="B49" s="964" t="s">
        <v>779</v>
      </c>
      <c r="C49" s="799"/>
    </row>
    <row r="50" spans="1:5" ht="10.5" customHeight="1" x14ac:dyDescent="0.2">
      <c r="A50" s="962"/>
      <c r="B50" s="965" t="s">
        <v>1443</v>
      </c>
      <c r="C50" s="799"/>
    </row>
    <row r="51" spans="1:5" ht="10.5" customHeight="1" x14ac:dyDescent="0.2">
      <c r="A51" s="961" t="s">
        <v>748</v>
      </c>
      <c r="B51" s="964" t="s">
        <v>780</v>
      </c>
      <c r="C51" s="799"/>
    </row>
    <row r="52" spans="1:5" ht="10.5" customHeight="1" thickBot="1" x14ac:dyDescent="0.25">
      <c r="A52" s="966"/>
      <c r="B52" s="966" t="s">
        <v>782</v>
      </c>
      <c r="C52" s="815">
        <f>SUM(C46:C48)</f>
        <v>0</v>
      </c>
    </row>
    <row r="53" spans="1:5" ht="12.75" thickTop="1" x14ac:dyDescent="0.2">
      <c r="A53" s="1336" t="s">
        <v>1444</v>
      </c>
      <c r="B53" s="1337"/>
      <c r="C53" s="1337"/>
    </row>
    <row r="54" spans="1:5" ht="12" x14ac:dyDescent="0.2">
      <c r="A54" s="698">
        <v>25</v>
      </c>
      <c r="B54" s="698" t="s">
        <v>35</v>
      </c>
      <c r="C54" s="815">
        <f>SUM(C55:C59)</f>
        <v>0</v>
      </c>
    </row>
    <row r="55" spans="1:5" ht="12" x14ac:dyDescent="0.2">
      <c r="A55" s="704" t="s">
        <v>746</v>
      </c>
      <c r="B55" s="671" t="s">
        <v>1445</v>
      </c>
      <c r="C55" s="799"/>
      <c r="E55" s="448"/>
    </row>
    <row r="56" spans="1:5" ht="12" x14ac:dyDescent="0.2">
      <c r="A56" s="704" t="s">
        <v>748</v>
      </c>
      <c r="B56" s="671" t="s">
        <v>1446</v>
      </c>
      <c r="C56" s="799"/>
    </row>
    <row r="57" spans="1:5" ht="12" x14ac:dyDescent="0.2">
      <c r="A57" s="704" t="s">
        <v>750</v>
      </c>
      <c r="B57" s="671" t="s">
        <v>961</v>
      </c>
      <c r="C57" s="799"/>
    </row>
    <row r="58" spans="1:5" ht="12" x14ac:dyDescent="0.2">
      <c r="A58" s="704" t="s">
        <v>752</v>
      </c>
      <c r="B58" s="671" t="s">
        <v>962</v>
      </c>
      <c r="C58" s="799"/>
    </row>
    <row r="59" spans="1:5" ht="12" x14ac:dyDescent="0.2">
      <c r="A59" s="704" t="s">
        <v>754</v>
      </c>
      <c r="B59" s="671" t="s">
        <v>808</v>
      </c>
      <c r="C59" s="799"/>
    </row>
    <row r="60" spans="1:5" ht="12" x14ac:dyDescent="0.2">
      <c r="A60" s="698">
        <v>26</v>
      </c>
      <c r="B60" s="698" t="s">
        <v>37</v>
      </c>
      <c r="C60" s="815">
        <f>SUM(C61:C65)</f>
        <v>0</v>
      </c>
    </row>
    <row r="61" spans="1:5" ht="12" x14ac:dyDescent="0.2">
      <c r="A61" s="704" t="s">
        <v>746</v>
      </c>
      <c r="B61" s="671" t="s">
        <v>969</v>
      </c>
      <c r="C61" s="799"/>
    </row>
    <row r="62" spans="1:5" ht="12" x14ac:dyDescent="0.2">
      <c r="A62" s="704" t="s">
        <v>748</v>
      </c>
      <c r="B62" s="671" t="s">
        <v>972</v>
      </c>
      <c r="C62" s="799"/>
    </row>
    <row r="63" spans="1:5" ht="12" x14ac:dyDescent="0.2">
      <c r="A63" s="704" t="s">
        <v>750</v>
      </c>
      <c r="B63" s="671" t="s">
        <v>973</v>
      </c>
      <c r="C63" s="799"/>
    </row>
    <row r="64" spans="1:5" ht="12" x14ac:dyDescent="0.2">
      <c r="A64" s="704" t="s">
        <v>752</v>
      </c>
      <c r="B64" s="671" t="s">
        <v>974</v>
      </c>
      <c r="C64" s="799"/>
    </row>
    <row r="65" spans="1:3" ht="12" x14ac:dyDescent="0.2">
      <c r="A65" s="704" t="s">
        <v>754</v>
      </c>
      <c r="B65" s="671" t="s">
        <v>975</v>
      </c>
      <c r="C65" s="799"/>
    </row>
    <row r="66" spans="1:3" ht="12" x14ac:dyDescent="0.2">
      <c r="A66" s="704">
        <v>27</v>
      </c>
      <c r="B66" s="695" t="s">
        <v>1447</v>
      </c>
      <c r="C66" s="799"/>
    </row>
    <row r="67" spans="1:3" ht="12" x14ac:dyDescent="0.2">
      <c r="A67" s="704">
        <v>28</v>
      </c>
      <c r="B67" s="695" t="s">
        <v>1448</v>
      </c>
      <c r="C67" s="799"/>
    </row>
    <row r="68" spans="1:3" ht="12" x14ac:dyDescent="0.2">
      <c r="A68" s="704">
        <v>29</v>
      </c>
      <c r="B68" s="695" t="s">
        <v>1449</v>
      </c>
      <c r="C68" s="362"/>
    </row>
  </sheetData>
  <mergeCells count="2">
    <mergeCell ref="A45:C45"/>
    <mergeCell ref="A53:C53"/>
  </mergeCells>
  <pageMargins left="0.7" right="0.7" top="0.75" bottom="0.75" header="0.3" footer="0.3"/>
  <pageSetup paperSize="9" scale="76"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dimension ref="A1:N58"/>
  <sheetViews>
    <sheetView view="pageBreakPreview" zoomScale="85" zoomScaleNormal="85" zoomScaleSheetLayoutView="85" workbookViewId="0">
      <selection activeCell="T401" sqref="D401:T401"/>
    </sheetView>
  </sheetViews>
  <sheetFormatPr defaultColWidth="9.140625" defaultRowHeight="12.75" x14ac:dyDescent="0.2"/>
  <cols>
    <col min="1" max="1" width="5" style="146" customWidth="1"/>
    <col min="2" max="2" width="33.140625" style="146" customWidth="1"/>
    <col min="3" max="3" width="15" style="146" customWidth="1"/>
    <col min="4" max="4" width="16" style="146" customWidth="1"/>
    <col min="5" max="5" width="13.7109375" style="146" customWidth="1"/>
    <col min="6" max="6" width="14.42578125" style="146" customWidth="1"/>
    <col min="7" max="7" width="16" style="146" customWidth="1"/>
    <col min="8" max="8" width="15.7109375" style="146" customWidth="1"/>
    <col min="9" max="9" width="14.42578125" style="146" customWidth="1"/>
    <col min="10" max="10" width="16.28515625" style="146" bestFit="1" customWidth="1"/>
    <col min="11" max="11" width="22.28515625" style="146" customWidth="1"/>
    <col min="12" max="12" width="16" style="146" customWidth="1"/>
    <col min="13" max="13" width="14.140625" style="146" bestFit="1" customWidth="1"/>
    <col min="14" max="16384" width="9.140625" style="146"/>
  </cols>
  <sheetData>
    <row r="1" spans="1:14" s="200" customFormat="1" thickTop="1" x14ac:dyDescent="0.2">
      <c r="A1" s="1362" t="s">
        <v>1450</v>
      </c>
      <c r="B1" s="1363"/>
      <c r="C1" s="1363"/>
      <c r="D1" s="1363"/>
      <c r="E1" s="1363"/>
      <c r="F1" s="1363"/>
      <c r="G1" s="1363"/>
      <c r="H1" s="1363"/>
      <c r="I1" s="1363"/>
      <c r="J1" s="1363"/>
      <c r="K1" s="1363"/>
      <c r="L1" s="1363"/>
      <c r="M1" s="272"/>
    </row>
    <row r="2" spans="1:14" s="200" customFormat="1" ht="12" thickBot="1" x14ac:dyDescent="0.25">
      <c r="A2" s="225"/>
      <c r="B2" s="225"/>
      <c r="C2" s="225"/>
      <c r="D2" s="225"/>
      <c r="E2" s="225"/>
      <c r="F2" s="225"/>
      <c r="G2" s="225"/>
      <c r="H2" s="225"/>
      <c r="I2" s="225"/>
      <c r="J2" s="225"/>
      <c r="K2" s="225"/>
      <c r="L2" s="225" t="s">
        <v>741</v>
      </c>
      <c r="M2" s="272"/>
      <c r="N2" s="136"/>
    </row>
    <row r="3" spans="1:14" s="200" customFormat="1" ht="12.75" customHeight="1" thickTop="1" x14ac:dyDescent="0.2">
      <c r="A3" s="1362" t="s">
        <v>1451</v>
      </c>
      <c r="B3" s="1363"/>
      <c r="C3" s="1363"/>
      <c r="D3" s="1363"/>
      <c r="E3" s="1363"/>
      <c r="F3" s="1363"/>
      <c r="G3" s="1363"/>
      <c r="H3" s="1363"/>
      <c r="I3" s="1363"/>
      <c r="J3" s="1363"/>
      <c r="K3" s="1363"/>
      <c r="L3" s="1363"/>
      <c r="M3" s="1349" t="s">
        <v>868</v>
      </c>
      <c r="N3" s="136"/>
    </row>
    <row r="4" spans="1:14" s="200" customFormat="1" ht="12.75" customHeight="1" x14ac:dyDescent="0.2">
      <c r="A4" s="1352" t="s">
        <v>787</v>
      </c>
      <c r="B4" s="1353"/>
      <c r="C4" s="1354"/>
      <c r="D4" s="1354"/>
      <c r="E4" s="1354"/>
      <c r="F4" s="1354"/>
      <c r="G4" s="1354"/>
      <c r="H4" s="1354"/>
      <c r="I4" s="1354"/>
      <c r="J4" s="1354"/>
      <c r="K4" s="1354"/>
      <c r="L4" s="1354"/>
      <c r="M4" s="1350"/>
      <c r="N4" s="136"/>
    </row>
    <row r="5" spans="1:14" s="200" customFormat="1" ht="12.75" customHeight="1" x14ac:dyDescent="0.2">
      <c r="A5" s="477"/>
      <c r="B5" s="1040"/>
      <c r="C5" s="1357" t="s">
        <v>1152</v>
      </c>
      <c r="D5" s="1357"/>
      <c r="E5" s="1357"/>
      <c r="F5" s="1357" t="s">
        <v>1153</v>
      </c>
      <c r="G5" s="1357"/>
      <c r="H5" s="1357"/>
      <c r="I5" s="1357"/>
      <c r="J5" s="1357"/>
      <c r="K5" s="1357"/>
      <c r="L5" s="1357"/>
      <c r="M5" s="1350"/>
      <c r="N5" s="136"/>
    </row>
    <row r="6" spans="1:14" s="133" customFormat="1" ht="12" customHeight="1" x14ac:dyDescent="0.2">
      <c r="A6" s="1355" t="s">
        <v>1452</v>
      </c>
      <c r="B6" s="1356"/>
      <c r="C6" s="1355" t="s">
        <v>188</v>
      </c>
      <c r="D6" s="1356" t="s">
        <v>828</v>
      </c>
      <c r="E6" s="1358" t="s">
        <v>1416</v>
      </c>
      <c r="F6" s="1360" t="s">
        <v>875</v>
      </c>
      <c r="G6" s="1360" t="s">
        <v>829</v>
      </c>
      <c r="H6" s="1360" t="s">
        <v>830</v>
      </c>
      <c r="I6" s="1360" t="s">
        <v>865</v>
      </c>
      <c r="J6" s="1360" t="s">
        <v>866</v>
      </c>
      <c r="K6" s="1360" t="s">
        <v>1163</v>
      </c>
      <c r="L6" s="1360" t="s">
        <v>332</v>
      </c>
      <c r="M6" s="1350"/>
    </row>
    <row r="7" spans="1:14" s="133" customFormat="1" ht="75" customHeight="1" x14ac:dyDescent="0.2">
      <c r="A7" s="1245"/>
      <c r="B7" s="1305"/>
      <c r="C7" s="1245"/>
      <c r="D7" s="1305"/>
      <c r="E7" s="1359"/>
      <c r="F7" s="1361"/>
      <c r="G7" s="1361"/>
      <c r="H7" s="1361"/>
      <c r="I7" s="1361"/>
      <c r="J7" s="1361"/>
      <c r="K7" s="1361"/>
      <c r="L7" s="1361"/>
      <c r="M7" s="1351"/>
    </row>
    <row r="8" spans="1:14" s="133" customFormat="1" ht="12.75" customHeight="1" x14ac:dyDescent="0.2">
      <c r="A8" s="685" t="s">
        <v>1453</v>
      </c>
      <c r="B8" s="685"/>
      <c r="C8" s="799"/>
      <c r="D8" s="799"/>
      <c r="E8" s="799"/>
      <c r="F8" s="799"/>
      <c r="G8" s="799"/>
      <c r="H8" s="799"/>
      <c r="I8" s="799"/>
      <c r="J8" s="799"/>
      <c r="K8" s="799"/>
      <c r="L8" s="799"/>
      <c r="M8" s="815">
        <f>SUM(C8:L8)</f>
        <v>0</v>
      </c>
    </row>
    <row r="9" spans="1:14" s="133" customFormat="1" ht="12.75" customHeight="1" x14ac:dyDescent="0.2">
      <c r="A9" s="685" t="s">
        <v>1454</v>
      </c>
      <c r="B9" s="685"/>
      <c r="C9" s="967">
        <f>SUM(C10:C14)</f>
        <v>0</v>
      </c>
      <c r="D9" s="967">
        <f t="shared" ref="D9:L9" si="0">SUM(D10:D14)</f>
        <v>0</v>
      </c>
      <c r="E9" s="967">
        <f t="shared" si="0"/>
        <v>0</v>
      </c>
      <c r="F9" s="967">
        <f>SUM(F10:F14)</f>
        <v>0</v>
      </c>
      <c r="G9" s="967">
        <f t="shared" si="0"/>
        <v>0</v>
      </c>
      <c r="H9" s="967">
        <f t="shared" si="0"/>
        <v>0</v>
      </c>
      <c r="I9" s="967">
        <f t="shared" si="0"/>
        <v>0</v>
      </c>
      <c r="J9" s="967">
        <f t="shared" si="0"/>
        <v>0</v>
      </c>
      <c r="K9" s="967">
        <f t="shared" si="0"/>
        <v>0</v>
      </c>
      <c r="L9" s="967">
        <f t="shared" si="0"/>
        <v>0</v>
      </c>
      <c r="M9" s="815">
        <f>SUM(C9:L9)</f>
        <v>0</v>
      </c>
    </row>
    <row r="10" spans="1:14" s="133" customFormat="1" ht="12.75" customHeight="1" x14ac:dyDescent="0.2">
      <c r="A10" s="685" t="s">
        <v>1455</v>
      </c>
      <c r="B10" s="685"/>
      <c r="C10" s="799"/>
      <c r="D10" s="799"/>
      <c r="E10" s="799"/>
      <c r="F10" s="799"/>
      <c r="G10" s="799"/>
      <c r="H10" s="799"/>
      <c r="I10" s="799"/>
      <c r="J10" s="799"/>
      <c r="K10" s="799"/>
      <c r="L10" s="799"/>
      <c r="M10" s="815">
        <f t="shared" ref="M10:M14" si="1">SUM(C10:L10)</f>
        <v>0</v>
      </c>
    </row>
    <row r="11" spans="1:14" s="133" customFormat="1" ht="12.75" customHeight="1" x14ac:dyDescent="0.2">
      <c r="A11" s="685" t="s">
        <v>1456</v>
      </c>
      <c r="B11" s="685"/>
      <c r="C11" s="799"/>
      <c r="D11" s="799"/>
      <c r="E11" s="799"/>
      <c r="F11" s="799"/>
      <c r="G11" s="799"/>
      <c r="H11" s="799"/>
      <c r="I11" s="799"/>
      <c r="J11" s="799"/>
      <c r="K11" s="799"/>
      <c r="L11" s="799"/>
      <c r="M11" s="815">
        <f t="shared" si="1"/>
        <v>0</v>
      </c>
    </row>
    <row r="12" spans="1:14" s="133" customFormat="1" ht="12.75" customHeight="1" x14ac:dyDescent="0.2">
      <c r="A12" s="685" t="s">
        <v>1457</v>
      </c>
      <c r="B12" s="685"/>
      <c r="C12" s="799"/>
      <c r="D12" s="799"/>
      <c r="E12" s="799"/>
      <c r="F12" s="799"/>
      <c r="G12" s="799"/>
      <c r="H12" s="799"/>
      <c r="I12" s="799"/>
      <c r="J12" s="799"/>
      <c r="K12" s="799"/>
      <c r="L12" s="799"/>
      <c r="M12" s="815">
        <f t="shared" si="1"/>
        <v>0</v>
      </c>
    </row>
    <row r="13" spans="1:14" s="133" customFormat="1" ht="12.75" customHeight="1" x14ac:dyDescent="0.2">
      <c r="A13" s="685" t="s">
        <v>1458</v>
      </c>
      <c r="B13" s="685"/>
      <c r="C13" s="799"/>
      <c r="D13" s="799"/>
      <c r="E13" s="799"/>
      <c r="F13" s="799"/>
      <c r="G13" s="799"/>
      <c r="H13" s="799"/>
      <c r="I13" s="799"/>
      <c r="J13" s="799"/>
      <c r="K13" s="799"/>
      <c r="L13" s="799"/>
      <c r="M13" s="815">
        <f t="shared" si="1"/>
        <v>0</v>
      </c>
    </row>
    <row r="14" spans="1:14" s="133" customFormat="1" ht="12.75" customHeight="1" x14ac:dyDescent="0.2">
      <c r="A14" s="685" t="s">
        <v>1459</v>
      </c>
      <c r="B14" s="685"/>
      <c r="C14" s="799"/>
      <c r="D14" s="799"/>
      <c r="E14" s="799"/>
      <c r="F14" s="799"/>
      <c r="G14" s="799"/>
      <c r="H14" s="799"/>
      <c r="I14" s="799"/>
      <c r="J14" s="799"/>
      <c r="K14" s="799"/>
      <c r="L14" s="799"/>
      <c r="M14" s="815">
        <f t="shared" si="1"/>
        <v>0</v>
      </c>
    </row>
    <row r="15" spans="1:14" ht="12.75" customHeight="1" x14ac:dyDescent="0.2">
      <c r="A15" s="1326" t="s">
        <v>257</v>
      </c>
      <c r="B15" s="1327"/>
      <c r="C15" s="1327"/>
      <c r="D15" s="1327"/>
      <c r="E15" s="1327"/>
      <c r="F15" s="1327"/>
      <c r="G15" s="1327"/>
      <c r="H15" s="1327"/>
      <c r="I15" s="1327"/>
      <c r="J15" s="1364" t="s">
        <v>868</v>
      </c>
      <c r="K15" s="418"/>
      <c r="L15" s="418"/>
      <c r="M15" s="418"/>
    </row>
    <row r="16" spans="1:14" ht="12.75" customHeight="1" x14ac:dyDescent="0.2">
      <c r="A16" s="705"/>
      <c r="B16" s="706"/>
      <c r="C16" s="1368" t="s">
        <v>1152</v>
      </c>
      <c r="D16" s="1368"/>
      <c r="E16" s="1368"/>
      <c r="F16" s="1368" t="s">
        <v>1153</v>
      </c>
      <c r="G16" s="1368"/>
      <c r="H16" s="1368"/>
      <c r="I16" s="1368"/>
      <c r="J16" s="1365"/>
      <c r="K16" s="418"/>
      <c r="L16" s="418"/>
      <c r="M16" s="418"/>
    </row>
    <row r="17" spans="1:13" ht="12.75" customHeight="1" x14ac:dyDescent="0.2">
      <c r="A17" s="1338" t="s">
        <v>1452</v>
      </c>
      <c r="B17" s="1339"/>
      <c r="C17" s="1338" t="s">
        <v>188</v>
      </c>
      <c r="D17" s="1339" t="s">
        <v>828</v>
      </c>
      <c r="E17" s="1345" t="s">
        <v>1416</v>
      </c>
      <c r="F17" s="1345" t="s">
        <v>875</v>
      </c>
      <c r="G17" s="1342" t="s">
        <v>829</v>
      </c>
      <c r="H17" s="1342" t="s">
        <v>830</v>
      </c>
      <c r="I17" s="1342" t="s">
        <v>332</v>
      </c>
      <c r="J17" s="1366"/>
      <c r="K17" s="418"/>
      <c r="L17" s="418"/>
      <c r="M17" s="418"/>
    </row>
    <row r="18" spans="1:13" ht="60" customHeight="1" x14ac:dyDescent="0.2">
      <c r="A18" s="1340"/>
      <c r="B18" s="1341"/>
      <c r="C18" s="1340"/>
      <c r="D18" s="1341"/>
      <c r="E18" s="1346"/>
      <c r="F18" s="1346"/>
      <c r="G18" s="1343"/>
      <c r="H18" s="1343"/>
      <c r="I18" s="1343"/>
      <c r="J18" s="1367"/>
      <c r="K18" s="418"/>
      <c r="L18" s="418"/>
      <c r="M18" s="418"/>
    </row>
    <row r="19" spans="1:13" ht="12.75" customHeight="1" x14ac:dyDescent="0.2">
      <c r="A19" s="685" t="s">
        <v>1453</v>
      </c>
      <c r="B19" s="685"/>
      <c r="C19" s="799"/>
      <c r="D19" s="799"/>
      <c r="E19" s="799"/>
      <c r="F19" s="799"/>
      <c r="G19" s="799"/>
      <c r="H19" s="799"/>
      <c r="I19" s="799"/>
      <c r="J19" s="925">
        <f>SUM(C19:I19)</f>
        <v>0</v>
      </c>
      <c r="K19" s="707"/>
      <c r="L19" s="707"/>
      <c r="M19" s="707"/>
    </row>
    <row r="20" spans="1:13" ht="12.75" customHeight="1" x14ac:dyDescent="0.2">
      <c r="A20" s="685" t="s">
        <v>1460</v>
      </c>
      <c r="B20" s="685"/>
      <c r="C20" s="815">
        <f>SUM(C21:C25)</f>
        <v>0</v>
      </c>
      <c r="D20" s="815">
        <f t="shared" ref="D20:I20" si="2">SUM(D21:D25)</f>
        <v>0</v>
      </c>
      <c r="E20" s="815">
        <f>SUM(E21:E25)</f>
        <v>0</v>
      </c>
      <c r="F20" s="815">
        <f t="shared" si="2"/>
        <v>0</v>
      </c>
      <c r="G20" s="815">
        <f t="shared" si="2"/>
        <v>0</v>
      </c>
      <c r="H20" s="815">
        <f t="shared" si="2"/>
        <v>0</v>
      </c>
      <c r="I20" s="815">
        <f t="shared" si="2"/>
        <v>0</v>
      </c>
      <c r="J20" s="925">
        <f>SUM(C20:I20)</f>
        <v>0</v>
      </c>
      <c r="K20" s="707"/>
      <c r="L20" s="707"/>
      <c r="M20" s="707"/>
    </row>
    <row r="21" spans="1:13" ht="12.75" customHeight="1" x14ac:dyDescent="0.2">
      <c r="A21" s="685" t="s">
        <v>1455</v>
      </c>
      <c r="B21" s="685"/>
      <c r="C21" s="799"/>
      <c r="D21" s="799"/>
      <c r="E21" s="799"/>
      <c r="F21" s="799"/>
      <c r="G21" s="799"/>
      <c r="H21" s="799"/>
      <c r="I21" s="799"/>
      <c r="J21" s="925">
        <f t="shared" ref="J21:J25" si="3">SUM(C21:I21)</f>
        <v>0</v>
      </c>
      <c r="K21" s="707"/>
      <c r="L21" s="707"/>
      <c r="M21" s="707"/>
    </row>
    <row r="22" spans="1:13" ht="12.75" customHeight="1" x14ac:dyDescent="0.2">
      <c r="A22" s="685" t="s">
        <v>1456</v>
      </c>
      <c r="B22" s="685"/>
      <c r="C22" s="799"/>
      <c r="D22" s="799"/>
      <c r="E22" s="799"/>
      <c r="F22" s="799"/>
      <c r="G22" s="799"/>
      <c r="H22" s="799"/>
      <c r="I22" s="799"/>
      <c r="J22" s="925">
        <f t="shared" si="3"/>
        <v>0</v>
      </c>
      <c r="K22" s="707"/>
      <c r="L22" s="707"/>
      <c r="M22" s="707"/>
    </row>
    <row r="23" spans="1:13" ht="12.75" customHeight="1" x14ac:dyDescent="0.2">
      <c r="A23" s="685" t="s">
        <v>1457</v>
      </c>
      <c r="B23" s="685"/>
      <c r="C23" s="799"/>
      <c r="D23" s="799"/>
      <c r="E23" s="799"/>
      <c r="F23" s="799"/>
      <c r="G23" s="799"/>
      <c r="H23" s="799"/>
      <c r="I23" s="799"/>
      <c r="J23" s="925">
        <f t="shared" si="3"/>
        <v>0</v>
      </c>
      <c r="K23" s="707"/>
      <c r="L23" s="707"/>
      <c r="M23" s="707"/>
    </row>
    <row r="24" spans="1:13" ht="12.75" customHeight="1" x14ac:dyDescent="0.2">
      <c r="A24" s="685" t="s">
        <v>1458</v>
      </c>
      <c r="B24" s="685"/>
      <c r="C24" s="799"/>
      <c r="D24" s="799"/>
      <c r="E24" s="799"/>
      <c r="F24" s="799"/>
      <c r="G24" s="799"/>
      <c r="H24" s="799"/>
      <c r="I24" s="799"/>
      <c r="J24" s="925">
        <f t="shared" si="3"/>
        <v>0</v>
      </c>
      <c r="K24" s="707"/>
      <c r="L24" s="707"/>
      <c r="M24" s="707"/>
    </row>
    <row r="25" spans="1:13" ht="12.75" customHeight="1" x14ac:dyDescent="0.2">
      <c r="A25" s="685" t="s">
        <v>1459</v>
      </c>
      <c r="B25" s="685"/>
      <c r="C25" s="799"/>
      <c r="D25" s="799"/>
      <c r="E25" s="799"/>
      <c r="F25" s="799"/>
      <c r="G25" s="799"/>
      <c r="H25" s="799"/>
      <c r="I25" s="799"/>
      <c r="J25" s="925">
        <f t="shared" si="3"/>
        <v>0</v>
      </c>
      <c r="K25" s="707"/>
      <c r="L25" s="707"/>
      <c r="M25" s="707"/>
    </row>
    <row r="26" spans="1:13" ht="12.75" customHeight="1" x14ac:dyDescent="0.2">
      <c r="A26" s="1326" t="s">
        <v>215</v>
      </c>
      <c r="B26" s="1327"/>
      <c r="C26" s="1327"/>
      <c r="D26" s="1327"/>
      <c r="E26" s="1327"/>
      <c r="F26" s="1327"/>
      <c r="G26" s="1327"/>
      <c r="H26" s="1327"/>
      <c r="I26" s="1327"/>
      <c r="J26" s="1342" t="s">
        <v>868</v>
      </c>
      <c r="K26" s="418"/>
      <c r="L26" s="418"/>
      <c r="M26" s="418"/>
    </row>
    <row r="27" spans="1:13" ht="12.75" customHeight="1" x14ac:dyDescent="0.2">
      <c r="A27" s="706"/>
      <c r="B27" s="706"/>
      <c r="C27" s="1347" t="s">
        <v>1152</v>
      </c>
      <c r="D27" s="1347"/>
      <c r="E27" s="1347" t="s">
        <v>1153</v>
      </c>
      <c r="F27" s="1347"/>
      <c r="G27" s="1347"/>
      <c r="H27" s="1347"/>
      <c r="I27" s="1348"/>
      <c r="J27" s="1344"/>
      <c r="K27" s="418"/>
      <c r="L27" s="418"/>
      <c r="M27" s="418"/>
    </row>
    <row r="28" spans="1:13" x14ac:dyDescent="0.2">
      <c r="A28" s="1338" t="s">
        <v>1452</v>
      </c>
      <c r="B28" s="1339"/>
      <c r="C28" s="1338" t="s">
        <v>188</v>
      </c>
      <c r="D28" s="1339" t="s">
        <v>828</v>
      </c>
      <c r="E28" s="1345" t="s">
        <v>1416</v>
      </c>
      <c r="F28" s="1345" t="s">
        <v>875</v>
      </c>
      <c r="G28" s="1342" t="s">
        <v>829</v>
      </c>
      <c r="H28" s="1342" t="s">
        <v>830</v>
      </c>
      <c r="I28" s="1342" t="s">
        <v>332</v>
      </c>
      <c r="J28" s="1344"/>
      <c r="K28" s="418"/>
      <c r="L28" s="418"/>
      <c r="M28" s="418"/>
    </row>
    <row r="29" spans="1:13" ht="12.75" customHeight="1" x14ac:dyDescent="0.2">
      <c r="A29" s="1340"/>
      <c r="B29" s="1341"/>
      <c r="C29" s="1340"/>
      <c r="D29" s="1341"/>
      <c r="E29" s="1346"/>
      <c r="F29" s="1346"/>
      <c r="G29" s="1343"/>
      <c r="H29" s="1343"/>
      <c r="I29" s="1343"/>
      <c r="J29" s="1343"/>
      <c r="K29" s="707"/>
      <c r="L29" s="707"/>
      <c r="M29" s="707"/>
    </row>
    <row r="30" spans="1:13" ht="12.75" customHeight="1" x14ac:dyDescent="0.2">
      <c r="A30" s="685" t="s">
        <v>1453</v>
      </c>
      <c r="B30" s="685"/>
      <c r="C30" s="799"/>
      <c r="D30" s="799"/>
      <c r="E30" s="799"/>
      <c r="F30" s="799"/>
      <c r="G30" s="799"/>
      <c r="H30" s="799"/>
      <c r="I30" s="799"/>
      <c r="J30" s="925">
        <f t="shared" ref="J30:J36" si="4">SUM(C30:I30)</f>
        <v>0</v>
      </c>
      <c r="K30" s="707"/>
      <c r="L30" s="707"/>
      <c r="M30" s="707"/>
    </row>
    <row r="31" spans="1:13" ht="12.75" customHeight="1" x14ac:dyDescent="0.2">
      <c r="A31" s="685" t="s">
        <v>1460</v>
      </c>
      <c r="B31" s="685"/>
      <c r="C31" s="815">
        <f>SUM(C32:C36)</f>
        <v>0</v>
      </c>
      <c r="D31" s="815">
        <f t="shared" ref="D31:I31" si="5">SUM(D32:D36)</f>
        <v>0</v>
      </c>
      <c r="E31" s="815">
        <f t="shared" si="5"/>
        <v>0</v>
      </c>
      <c r="F31" s="815">
        <f t="shared" si="5"/>
        <v>0</v>
      </c>
      <c r="G31" s="815">
        <f>SUM(G32:G36)</f>
        <v>0</v>
      </c>
      <c r="H31" s="815">
        <f t="shared" si="5"/>
        <v>0</v>
      </c>
      <c r="I31" s="815">
        <f t="shared" si="5"/>
        <v>0</v>
      </c>
      <c r="J31" s="925">
        <f t="shared" si="4"/>
        <v>0</v>
      </c>
      <c r="K31" s="707"/>
      <c r="L31" s="707"/>
      <c r="M31" s="707"/>
    </row>
    <row r="32" spans="1:13" ht="12.75" customHeight="1" x14ac:dyDescent="0.2">
      <c r="A32" s="685" t="s">
        <v>1455</v>
      </c>
      <c r="B32" s="685"/>
      <c r="C32" s="799"/>
      <c r="D32" s="799"/>
      <c r="E32" s="799"/>
      <c r="F32" s="799"/>
      <c r="G32" s="799"/>
      <c r="H32" s="799"/>
      <c r="I32" s="799"/>
      <c r="J32" s="925">
        <f t="shared" si="4"/>
        <v>0</v>
      </c>
      <c r="K32" s="707"/>
      <c r="L32" s="707"/>
      <c r="M32" s="707"/>
    </row>
    <row r="33" spans="1:13" ht="12.75" customHeight="1" x14ac:dyDescent="0.2">
      <c r="A33" s="685" t="s">
        <v>1456</v>
      </c>
      <c r="B33" s="685"/>
      <c r="C33" s="799"/>
      <c r="D33" s="799"/>
      <c r="E33" s="799"/>
      <c r="F33" s="799"/>
      <c r="G33" s="799"/>
      <c r="H33" s="799"/>
      <c r="I33" s="799"/>
      <c r="J33" s="925">
        <f t="shared" si="4"/>
        <v>0</v>
      </c>
      <c r="K33" s="707"/>
      <c r="L33" s="707"/>
      <c r="M33" s="707"/>
    </row>
    <row r="34" spans="1:13" ht="12.75" customHeight="1" x14ac:dyDescent="0.2">
      <c r="A34" s="685" t="s">
        <v>1457</v>
      </c>
      <c r="B34" s="685"/>
      <c r="C34" s="799"/>
      <c r="D34" s="799"/>
      <c r="E34" s="799"/>
      <c r="F34" s="799"/>
      <c r="G34" s="799"/>
      <c r="H34" s="799"/>
      <c r="I34" s="799"/>
      <c r="J34" s="925">
        <f t="shared" si="4"/>
        <v>0</v>
      </c>
      <c r="K34" s="707"/>
      <c r="L34" s="707"/>
      <c r="M34" s="707"/>
    </row>
    <row r="35" spans="1:13" ht="12.75" customHeight="1" x14ac:dyDescent="0.2">
      <c r="A35" s="685" t="s">
        <v>1458</v>
      </c>
      <c r="B35" s="685"/>
      <c r="C35" s="799"/>
      <c r="D35" s="799"/>
      <c r="E35" s="799"/>
      <c r="F35" s="799"/>
      <c r="G35" s="799"/>
      <c r="H35" s="799"/>
      <c r="I35" s="799"/>
      <c r="J35" s="925">
        <f t="shared" si="4"/>
        <v>0</v>
      </c>
      <c r="K35" s="707"/>
      <c r="L35" s="707"/>
      <c r="M35" s="707"/>
    </row>
    <row r="36" spans="1:13" ht="12.75" customHeight="1" x14ac:dyDescent="0.2">
      <c r="A36" s="685" t="s">
        <v>1459</v>
      </c>
      <c r="B36" s="685"/>
      <c r="C36" s="799"/>
      <c r="D36" s="799"/>
      <c r="E36" s="799"/>
      <c r="F36" s="799"/>
      <c r="G36" s="799"/>
      <c r="H36" s="799"/>
      <c r="I36" s="799"/>
      <c r="J36" s="925">
        <f t="shared" si="4"/>
        <v>0</v>
      </c>
      <c r="K36" s="418"/>
      <c r="L36" s="418"/>
      <c r="M36" s="418"/>
    </row>
    <row r="37" spans="1:13" x14ac:dyDescent="0.2">
      <c r="A37" s="709" t="s">
        <v>1461</v>
      </c>
      <c r="B37" s="1035"/>
      <c r="C37" s="1035"/>
      <c r="D37" s="1035"/>
      <c r="E37" s="1035"/>
      <c r="F37" s="1035"/>
      <c r="G37" s="1035"/>
      <c r="H37" s="1038"/>
      <c r="I37" s="710"/>
      <c r="J37" s="418"/>
      <c r="K37" s="418"/>
      <c r="L37" s="418"/>
      <c r="M37" s="418"/>
    </row>
    <row r="38" spans="1:13" x14ac:dyDescent="0.2">
      <c r="A38" s="1338"/>
      <c r="B38" s="1339"/>
      <c r="C38" s="1342" t="s">
        <v>1453</v>
      </c>
      <c r="D38" s="1371" t="s">
        <v>1462</v>
      </c>
      <c r="E38" s="1347"/>
      <c r="F38" s="1347"/>
      <c r="G38" s="1347"/>
      <c r="H38" s="1347"/>
      <c r="I38" s="1339" t="s">
        <v>868</v>
      </c>
      <c r="J38" s="418"/>
      <c r="K38" s="418"/>
      <c r="L38" s="418"/>
      <c r="M38" s="418"/>
    </row>
    <row r="39" spans="1:13" ht="24" x14ac:dyDescent="0.2">
      <c r="A39" s="1340"/>
      <c r="B39" s="1341"/>
      <c r="C39" s="1343"/>
      <c r="D39" s="1039" t="s">
        <v>1455</v>
      </c>
      <c r="E39" s="1039" t="s">
        <v>1456</v>
      </c>
      <c r="F39" s="1039" t="s">
        <v>1457</v>
      </c>
      <c r="G39" s="1039" t="s">
        <v>1458</v>
      </c>
      <c r="H39" s="1039" t="s">
        <v>1459</v>
      </c>
      <c r="I39" s="1341"/>
      <c r="J39" s="418"/>
      <c r="K39" s="418"/>
      <c r="L39" s="418"/>
      <c r="M39" s="418"/>
    </row>
    <row r="40" spans="1:13" x14ac:dyDescent="0.2">
      <c r="A40" s="711" t="s">
        <v>746</v>
      </c>
      <c r="B40" s="685" t="s">
        <v>1285</v>
      </c>
      <c r="C40" s="799"/>
      <c r="D40" s="799"/>
      <c r="E40" s="799"/>
      <c r="F40" s="799"/>
      <c r="G40" s="799"/>
      <c r="H40" s="799"/>
      <c r="I40" s="925">
        <f t="shared" ref="I40:I55" si="6">SUM(C40:H40)</f>
        <v>0</v>
      </c>
      <c r="J40" s="712"/>
      <c r="K40" s="418"/>
      <c r="L40" s="418"/>
      <c r="M40" s="418"/>
    </row>
    <row r="41" spans="1:13" x14ac:dyDescent="0.2">
      <c r="A41" s="711"/>
      <c r="B41" s="685" t="s">
        <v>1463</v>
      </c>
      <c r="C41" s="1369"/>
      <c r="D41" s="1370"/>
      <c r="E41" s="1369"/>
      <c r="F41" s="1370"/>
      <c r="G41" s="1036"/>
      <c r="H41" s="1037"/>
      <c r="I41" s="877"/>
      <c r="J41" s="418"/>
      <c r="K41" s="418"/>
      <c r="L41" s="418"/>
      <c r="M41" s="418"/>
    </row>
    <row r="42" spans="1:13" x14ac:dyDescent="0.2">
      <c r="A42" s="711"/>
      <c r="B42" s="685" t="s">
        <v>1286</v>
      </c>
      <c r="C42" s="799"/>
      <c r="D42" s="799"/>
      <c r="E42" s="799"/>
      <c r="F42" s="799"/>
      <c r="G42" s="799"/>
      <c r="H42" s="799"/>
      <c r="I42" s="925">
        <f t="shared" si="6"/>
        <v>0</v>
      </c>
      <c r="J42" s="418"/>
      <c r="K42" s="418"/>
      <c r="L42" s="418"/>
      <c r="M42" s="418"/>
    </row>
    <row r="43" spans="1:13" x14ac:dyDescent="0.2">
      <c r="A43" s="711"/>
      <c r="B43" s="685" t="s">
        <v>1287</v>
      </c>
      <c r="C43" s="799"/>
      <c r="D43" s="799"/>
      <c r="E43" s="799"/>
      <c r="F43" s="799"/>
      <c r="G43" s="799"/>
      <c r="H43" s="799"/>
      <c r="I43" s="925">
        <f t="shared" si="6"/>
        <v>0</v>
      </c>
      <c r="J43" s="418"/>
      <c r="K43" s="418"/>
      <c r="L43" s="418"/>
      <c r="M43" s="418"/>
    </row>
    <row r="44" spans="1:13" x14ac:dyDescent="0.2">
      <c r="A44" s="711"/>
      <c r="B44" s="685" t="s">
        <v>1288</v>
      </c>
      <c r="C44" s="799"/>
      <c r="D44" s="799"/>
      <c r="E44" s="799"/>
      <c r="F44" s="799"/>
      <c r="G44" s="799"/>
      <c r="H44" s="799"/>
      <c r="I44" s="925">
        <f t="shared" si="6"/>
        <v>0</v>
      </c>
      <c r="J44" s="418"/>
      <c r="K44" s="418"/>
      <c r="L44" s="418"/>
      <c r="M44" s="418"/>
    </row>
    <row r="45" spans="1:13" x14ac:dyDescent="0.2">
      <c r="A45" s="711"/>
      <c r="B45" s="685" t="s">
        <v>1289</v>
      </c>
      <c r="C45" s="799"/>
      <c r="D45" s="799"/>
      <c r="E45" s="799"/>
      <c r="F45" s="799"/>
      <c r="G45" s="799"/>
      <c r="H45" s="799"/>
      <c r="I45" s="925">
        <f t="shared" si="6"/>
        <v>0</v>
      </c>
      <c r="J45" s="418"/>
      <c r="K45" s="418"/>
      <c r="L45" s="418"/>
      <c r="M45" s="418"/>
    </row>
    <row r="46" spans="1:13" x14ac:dyDescent="0.2">
      <c r="A46" s="711" t="s">
        <v>748</v>
      </c>
      <c r="B46" s="685" t="s">
        <v>1290</v>
      </c>
      <c r="C46" s="799"/>
      <c r="D46" s="799"/>
      <c r="E46" s="799"/>
      <c r="F46" s="799"/>
      <c r="G46" s="799"/>
      <c r="H46" s="799"/>
      <c r="I46" s="925">
        <f t="shared" si="6"/>
        <v>0</v>
      </c>
      <c r="J46" s="418"/>
      <c r="K46" s="418"/>
      <c r="L46" s="418"/>
      <c r="M46" s="418"/>
    </row>
    <row r="47" spans="1:13" x14ac:dyDescent="0.2">
      <c r="A47" s="711" t="s">
        <v>750</v>
      </c>
      <c r="B47" s="685" t="s">
        <v>1291</v>
      </c>
      <c r="C47" s="799"/>
      <c r="D47" s="799"/>
      <c r="E47" s="799"/>
      <c r="F47" s="799"/>
      <c r="G47" s="799"/>
      <c r="H47" s="799"/>
      <c r="I47" s="925">
        <f t="shared" si="6"/>
        <v>0</v>
      </c>
      <c r="J47" s="418"/>
      <c r="K47" s="418"/>
      <c r="L47" s="418"/>
      <c r="M47" s="418"/>
    </row>
    <row r="48" spans="1:13" x14ac:dyDescent="0.2">
      <c r="A48" s="711" t="s">
        <v>752</v>
      </c>
      <c r="B48" s="685" t="s">
        <v>1292</v>
      </c>
      <c r="C48" s="799"/>
      <c r="D48" s="799"/>
      <c r="E48" s="799"/>
      <c r="F48" s="799"/>
      <c r="G48" s="799"/>
      <c r="H48" s="799"/>
      <c r="I48" s="925">
        <f t="shared" si="6"/>
        <v>0</v>
      </c>
      <c r="J48" s="418"/>
      <c r="K48" s="418"/>
      <c r="L48" s="418"/>
      <c r="M48" s="418"/>
    </row>
    <row r="49" spans="1:13" x14ac:dyDescent="0.2">
      <c r="A49" s="711" t="s">
        <v>754</v>
      </c>
      <c r="B49" s="685" t="s">
        <v>1293</v>
      </c>
      <c r="C49" s="799"/>
      <c r="D49" s="799"/>
      <c r="E49" s="799"/>
      <c r="F49" s="799"/>
      <c r="G49" s="799"/>
      <c r="H49" s="799"/>
      <c r="I49" s="925">
        <f t="shared" si="6"/>
        <v>0</v>
      </c>
      <c r="J49" s="418"/>
      <c r="K49" s="418"/>
      <c r="L49" s="418"/>
      <c r="M49" s="418"/>
    </row>
    <row r="50" spans="1:13" x14ac:dyDescent="0.2">
      <c r="A50" s="711"/>
      <c r="B50" s="685" t="s">
        <v>1294</v>
      </c>
      <c r="C50" s="799"/>
      <c r="D50" s="799"/>
      <c r="E50" s="799"/>
      <c r="F50" s="799"/>
      <c r="G50" s="799"/>
      <c r="H50" s="799"/>
      <c r="I50" s="925">
        <f t="shared" si="6"/>
        <v>0</v>
      </c>
      <c r="J50" s="418"/>
      <c r="K50" s="418"/>
      <c r="L50" s="418"/>
      <c r="M50" s="418"/>
    </row>
    <row r="51" spans="1:13" x14ac:dyDescent="0.2">
      <c r="A51" s="711"/>
      <c r="B51" s="685" t="s">
        <v>1295</v>
      </c>
      <c r="C51" s="799"/>
      <c r="D51" s="799"/>
      <c r="E51" s="799"/>
      <c r="F51" s="799"/>
      <c r="G51" s="799"/>
      <c r="H51" s="799"/>
      <c r="I51" s="925">
        <f t="shared" si="6"/>
        <v>0</v>
      </c>
      <c r="J51" s="418"/>
      <c r="K51" s="418"/>
      <c r="L51" s="418"/>
      <c r="M51" s="418"/>
    </row>
    <row r="52" spans="1:13" x14ac:dyDescent="0.2">
      <c r="A52" s="711"/>
      <c r="B52" s="685" t="s">
        <v>1296</v>
      </c>
      <c r="C52" s="799"/>
      <c r="D52" s="799"/>
      <c r="E52" s="799"/>
      <c r="F52" s="799"/>
      <c r="G52" s="799"/>
      <c r="H52" s="799"/>
      <c r="I52" s="925">
        <f t="shared" si="6"/>
        <v>0</v>
      </c>
      <c r="J52" s="418"/>
      <c r="K52" s="418"/>
      <c r="L52" s="418"/>
      <c r="M52" s="418"/>
    </row>
    <row r="53" spans="1:13" x14ac:dyDescent="0.2">
      <c r="A53" s="711"/>
      <c r="B53" s="685" t="s">
        <v>1297</v>
      </c>
      <c r="C53" s="799"/>
      <c r="D53" s="799"/>
      <c r="E53" s="799"/>
      <c r="F53" s="799"/>
      <c r="G53" s="799"/>
      <c r="H53" s="799"/>
      <c r="I53" s="925">
        <f t="shared" si="6"/>
        <v>0</v>
      </c>
      <c r="J53" s="418"/>
      <c r="K53" s="418"/>
      <c r="L53" s="418"/>
      <c r="M53" s="418"/>
    </row>
    <row r="54" spans="1:13" x14ac:dyDescent="0.2">
      <c r="A54" s="711" t="s">
        <v>756</v>
      </c>
      <c r="B54" s="685" t="s">
        <v>1298</v>
      </c>
      <c r="C54" s="799"/>
      <c r="D54" s="799"/>
      <c r="E54" s="799"/>
      <c r="F54" s="799"/>
      <c r="G54" s="799"/>
      <c r="H54" s="799"/>
      <c r="I54" s="925">
        <f t="shared" si="6"/>
        <v>0</v>
      </c>
      <c r="J54" s="418"/>
      <c r="K54" s="418"/>
      <c r="L54" s="418"/>
      <c r="M54" s="418"/>
    </row>
    <row r="55" spans="1:13" x14ac:dyDescent="0.2">
      <c r="A55" s="711" t="s">
        <v>758</v>
      </c>
      <c r="B55" s="685" t="s">
        <v>1299</v>
      </c>
      <c r="C55" s="799"/>
      <c r="D55" s="799"/>
      <c r="E55" s="799"/>
      <c r="F55" s="799"/>
      <c r="G55" s="799"/>
      <c r="H55" s="799"/>
      <c r="I55" s="925">
        <f t="shared" si="6"/>
        <v>0</v>
      </c>
      <c r="J55" s="418"/>
      <c r="K55" s="418"/>
      <c r="L55" s="418"/>
      <c r="M55" s="418"/>
    </row>
    <row r="56" spans="1:13" x14ac:dyDescent="0.2">
      <c r="A56" s="711" t="s">
        <v>760</v>
      </c>
      <c r="B56" s="685" t="s">
        <v>1300</v>
      </c>
      <c r="C56" s="799"/>
      <c r="D56" s="799"/>
      <c r="E56" s="799"/>
      <c r="F56" s="799"/>
      <c r="G56" s="799"/>
      <c r="H56" s="799"/>
      <c r="I56" s="925">
        <f>SUM(C56:H56)</f>
        <v>0</v>
      </c>
      <c r="J56" s="418"/>
      <c r="K56" s="418"/>
      <c r="L56" s="418"/>
      <c r="M56" s="418"/>
    </row>
    <row r="57" spans="1:13" x14ac:dyDescent="0.2">
      <c r="A57" s="711" t="s">
        <v>930</v>
      </c>
      <c r="B57" s="685" t="s">
        <v>1301</v>
      </c>
      <c r="C57" s="799"/>
      <c r="D57" s="799"/>
      <c r="E57" s="799"/>
      <c r="F57" s="799"/>
      <c r="G57" s="799"/>
      <c r="H57" s="799"/>
      <c r="I57" s="925">
        <f>SUM(C57:H57)</f>
        <v>0</v>
      </c>
      <c r="J57" s="708"/>
      <c r="K57" s="708"/>
      <c r="L57" s="708"/>
      <c r="M57" s="708"/>
    </row>
    <row r="58" spans="1:13" x14ac:dyDescent="0.2">
      <c r="A58" s="708"/>
      <c r="B58" s="708"/>
      <c r="C58" s="708"/>
      <c r="D58" s="708"/>
      <c r="E58" s="708"/>
      <c r="F58" s="708"/>
      <c r="G58" s="708"/>
      <c r="H58" s="708"/>
      <c r="I58" s="708"/>
      <c r="J58" s="708"/>
      <c r="K58" s="708"/>
      <c r="L58" s="708"/>
      <c r="M58" s="708"/>
    </row>
  </sheetData>
  <mergeCells count="47">
    <mergeCell ref="C41:D41"/>
    <mergeCell ref="E41:F41"/>
    <mergeCell ref="D38:H38"/>
    <mergeCell ref="C28:C29"/>
    <mergeCell ref="I38:I39"/>
    <mergeCell ref="A1:L1"/>
    <mergeCell ref="A3:L3"/>
    <mergeCell ref="C17:C18"/>
    <mergeCell ref="D17:D18"/>
    <mergeCell ref="A15:I15"/>
    <mergeCell ref="J15:J18"/>
    <mergeCell ref="A17:B18"/>
    <mergeCell ref="E17:E18"/>
    <mergeCell ref="F17:F18"/>
    <mergeCell ref="G17:G18"/>
    <mergeCell ref="H17:H18"/>
    <mergeCell ref="I17:I18"/>
    <mergeCell ref="F16:I16"/>
    <mergeCell ref="C16:E16"/>
    <mergeCell ref="M3:M7"/>
    <mergeCell ref="A4:L4"/>
    <mergeCell ref="A6:B7"/>
    <mergeCell ref="C5:E5"/>
    <mergeCell ref="F5:L5"/>
    <mergeCell ref="D6:D7"/>
    <mergeCell ref="C6:C7"/>
    <mergeCell ref="E6:E7"/>
    <mergeCell ref="F6:F7"/>
    <mergeCell ref="G6:G7"/>
    <mergeCell ref="H6:H7"/>
    <mergeCell ref="I6:I7"/>
    <mergeCell ref="J6:J7"/>
    <mergeCell ref="K6:K7"/>
    <mergeCell ref="L6:L7"/>
    <mergeCell ref="A38:B39"/>
    <mergeCell ref="C38:C39"/>
    <mergeCell ref="J26:J29"/>
    <mergeCell ref="A26:I26"/>
    <mergeCell ref="A28:B29"/>
    <mergeCell ref="E28:E29"/>
    <mergeCell ref="F28:F29"/>
    <mergeCell ref="G28:G29"/>
    <mergeCell ref="C27:D27"/>
    <mergeCell ref="H28:H29"/>
    <mergeCell ref="E27:I27"/>
    <mergeCell ref="I28:I29"/>
    <mergeCell ref="D28:D29"/>
  </mergeCells>
  <pageMargins left="0.7" right="0.7" top="0.75" bottom="0.75" header="0.3" footer="0.3"/>
  <pageSetup paperSize="9" scale="51"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8"/>
  <dimension ref="A1:BB34"/>
  <sheetViews>
    <sheetView zoomScale="85" zoomScaleNormal="85" zoomScaleSheetLayoutView="70" workbookViewId="0">
      <selection activeCell="T401" sqref="D401:T401"/>
    </sheetView>
  </sheetViews>
  <sheetFormatPr defaultColWidth="9.140625" defaultRowHeight="12.75" x14ac:dyDescent="0.2"/>
  <cols>
    <col min="1" max="1" width="45.140625" style="227" customWidth="1"/>
    <col min="2" max="2" width="21.7109375" style="227" customWidth="1"/>
    <col min="3" max="3" width="14.5703125" style="227" customWidth="1"/>
    <col min="4" max="4" width="16.140625" style="227" customWidth="1"/>
    <col min="5" max="5" width="16" style="227" customWidth="1"/>
    <col min="6" max="6" width="14.42578125" style="227" customWidth="1"/>
    <col min="7" max="7" width="15.42578125" style="227" customWidth="1"/>
    <col min="8" max="8" width="14.140625" style="227" customWidth="1"/>
    <col min="9" max="9" width="13.7109375" style="227" customWidth="1"/>
    <col min="10" max="10" width="15.85546875" style="227" customWidth="1"/>
    <col min="11" max="11" width="14" style="227" customWidth="1"/>
    <col min="12" max="12" width="13.5703125" style="227" customWidth="1"/>
    <col min="13" max="13" width="15.42578125" style="227" customWidth="1"/>
    <col min="14" max="14" width="14.5703125" style="227" customWidth="1"/>
    <col min="15" max="15" width="14.7109375" style="227" customWidth="1"/>
    <col min="16" max="16" width="13.7109375" style="227" customWidth="1"/>
    <col min="17" max="17" width="15.42578125" style="227" customWidth="1"/>
    <col min="18" max="18" width="14.5703125" style="227" customWidth="1"/>
    <col min="19" max="19" width="14.42578125" style="227" customWidth="1"/>
    <col min="20" max="20" width="13.42578125" style="227" customWidth="1"/>
    <col min="21" max="22" width="14.28515625" style="227" customWidth="1"/>
    <col min="23" max="23" width="14.42578125" style="227" customWidth="1"/>
    <col min="24" max="24" width="13.7109375" style="227" customWidth="1"/>
    <col min="25" max="25" width="14.7109375" style="227" customWidth="1"/>
    <col min="26" max="26" width="15.7109375" style="227" customWidth="1"/>
    <col min="27" max="27" width="13.42578125" style="227" customWidth="1"/>
    <col min="28" max="28" width="13.5703125" style="227" customWidth="1"/>
    <col min="29" max="29" width="15.28515625" style="227" customWidth="1"/>
    <col min="30" max="30" width="13.42578125" style="227" customWidth="1"/>
    <col min="31" max="31" width="14" style="227" customWidth="1"/>
    <col min="32" max="32" width="15.42578125" style="227" customWidth="1"/>
    <col min="33" max="33" width="15.28515625" style="227" customWidth="1"/>
    <col min="34" max="34" width="17" style="227" customWidth="1"/>
    <col min="35" max="35" width="14.28515625" style="227" customWidth="1"/>
    <col min="36" max="36" width="14.140625" style="227" customWidth="1"/>
    <col min="37" max="37" width="15.140625" style="227" customWidth="1"/>
    <col min="38" max="38" width="14.42578125" style="227" customWidth="1"/>
    <col min="39" max="39" width="14.7109375" style="227" customWidth="1"/>
    <col min="40" max="40" width="13.5703125" style="227" customWidth="1"/>
    <col min="41" max="41" width="15.7109375" style="227" customWidth="1"/>
    <col min="42" max="42" width="17.5703125" style="227" customWidth="1"/>
    <col min="43" max="43" width="15.42578125" style="227" customWidth="1"/>
    <col min="44" max="44" width="14.28515625" style="227" customWidth="1"/>
    <col min="45" max="45" width="15.42578125" style="227" customWidth="1"/>
    <col min="46" max="46" width="14.7109375" style="227" customWidth="1"/>
    <col min="47" max="47" width="14.5703125" style="227" customWidth="1"/>
    <col min="48" max="48" width="15.85546875" style="227" customWidth="1"/>
    <col min="49" max="49" width="15.28515625" style="227" customWidth="1"/>
    <col min="50" max="50" width="15.140625" style="227" customWidth="1"/>
    <col min="51" max="51" width="13.5703125" style="227" customWidth="1"/>
    <col min="52" max="52" width="14.140625" style="227" customWidth="1"/>
    <col min="53" max="53" width="13.7109375" style="227" customWidth="1"/>
    <col min="54" max="54" width="14.28515625" style="227" customWidth="1"/>
    <col min="55" max="58" width="9.140625" style="227"/>
    <col min="59" max="80" width="9.140625" style="227" customWidth="1"/>
    <col min="81" max="16384" width="9.140625" style="227"/>
  </cols>
  <sheetData>
    <row r="1" spans="1:54" x14ac:dyDescent="0.2">
      <c r="A1" s="232" t="s">
        <v>1464</v>
      </c>
      <c r="B1" s="232"/>
      <c r="C1" s="232"/>
      <c r="D1" s="116"/>
      <c r="E1" s="116"/>
      <c r="F1" s="116"/>
      <c r="G1" s="116"/>
      <c r="H1" s="116"/>
      <c r="I1" s="116"/>
      <c r="J1" s="116"/>
      <c r="K1" s="116"/>
      <c r="L1" s="116"/>
      <c r="M1" s="116"/>
      <c r="N1" s="116"/>
      <c r="O1" s="116"/>
      <c r="P1" s="116"/>
      <c r="Q1" s="116"/>
      <c r="R1" s="116"/>
      <c r="S1" s="116"/>
      <c r="T1" s="116"/>
      <c r="U1" s="116"/>
      <c r="V1" s="116"/>
      <c r="W1" s="116"/>
      <c r="X1" s="116"/>
      <c r="Y1" s="116"/>
      <c r="Z1" s="116"/>
      <c r="AA1" s="116"/>
      <c r="AB1" s="116"/>
      <c r="AC1" s="116"/>
      <c r="AD1" s="116"/>
      <c r="AE1" s="116"/>
      <c r="AF1" s="116"/>
      <c r="AG1" s="116"/>
      <c r="AH1" s="116"/>
      <c r="AI1" s="116"/>
      <c r="AJ1" s="116"/>
      <c r="AK1" s="116"/>
      <c r="AL1" s="116"/>
      <c r="AM1" s="116"/>
      <c r="AN1" s="116"/>
      <c r="AO1" s="116"/>
      <c r="AP1" s="116"/>
      <c r="AQ1" s="116"/>
      <c r="AR1" s="116"/>
      <c r="AS1" s="116"/>
      <c r="AT1" s="116"/>
      <c r="AU1" s="116"/>
      <c r="AV1" s="116"/>
      <c r="AW1" s="116"/>
      <c r="AX1" s="116"/>
      <c r="AY1" s="116"/>
      <c r="AZ1" s="116"/>
      <c r="BA1" s="116"/>
      <c r="BB1" s="116"/>
    </row>
    <row r="2" spans="1:54" ht="13.5" thickBot="1" x14ac:dyDescent="0.25">
      <c r="A2" s="276"/>
      <c r="B2" s="276"/>
      <c r="C2" s="276"/>
      <c r="D2" s="277"/>
      <c r="E2" s="277"/>
      <c r="F2" s="277"/>
      <c r="G2" s="277"/>
      <c r="H2" s="277"/>
      <c r="I2" s="277"/>
      <c r="J2" s="277"/>
      <c r="K2" s="277"/>
      <c r="L2" s="277"/>
      <c r="M2" s="277"/>
      <c r="N2" s="277"/>
      <c r="O2" s="277"/>
      <c r="P2" s="277"/>
      <c r="Q2" s="277"/>
      <c r="R2" s="277"/>
      <c r="S2" s="277"/>
      <c r="T2" s="277"/>
      <c r="U2" s="277"/>
      <c r="V2" s="277"/>
      <c r="W2" s="277"/>
      <c r="X2" s="277"/>
      <c r="Y2" s="277"/>
      <c r="Z2" s="277"/>
      <c r="AA2" s="277"/>
      <c r="AB2" s="277"/>
      <c r="AC2" s="277"/>
      <c r="AD2" s="277"/>
      <c r="AE2" s="277"/>
      <c r="AF2" s="277"/>
      <c r="AG2" s="277"/>
      <c r="AH2" s="277"/>
      <c r="AI2" s="277"/>
      <c r="AJ2" s="277"/>
      <c r="AK2" s="277"/>
      <c r="AL2" s="277"/>
      <c r="AM2" s="277"/>
      <c r="AN2" s="277"/>
      <c r="AO2" s="277"/>
      <c r="AP2" s="277"/>
      <c r="AQ2" s="277"/>
      <c r="AR2" s="277"/>
      <c r="AS2" s="277"/>
      <c r="AT2" s="277"/>
      <c r="AU2" s="277"/>
      <c r="AV2" s="277"/>
      <c r="AW2" s="246"/>
      <c r="AX2" s="246"/>
      <c r="AY2" s="246"/>
      <c r="AZ2" s="246"/>
      <c r="BA2" s="246"/>
      <c r="BB2" s="278" t="s">
        <v>741</v>
      </c>
    </row>
    <row r="3" spans="1:54" s="279" customFormat="1" ht="13.5" thickTop="1" x14ac:dyDescent="0.2">
      <c r="A3" s="1372" t="s">
        <v>1465</v>
      </c>
      <c r="B3" s="1372"/>
      <c r="C3" s="1372"/>
      <c r="D3" s="1372"/>
      <c r="E3" s="1372"/>
      <c r="F3" s="1372"/>
      <c r="G3" s="1372"/>
      <c r="H3" s="1372"/>
      <c r="I3" s="1372"/>
      <c r="J3" s="1372"/>
      <c r="K3" s="1372"/>
      <c r="L3" s="1372"/>
      <c r="M3" s="1372"/>
      <c r="N3" s="1372"/>
      <c r="O3" s="1372"/>
      <c r="P3" s="1372"/>
      <c r="Q3" s="1372"/>
      <c r="R3" s="1372"/>
      <c r="S3" s="1372"/>
      <c r="T3" s="1372"/>
      <c r="U3" s="1372"/>
      <c r="V3" s="1372"/>
      <c r="W3" s="1372"/>
      <c r="X3" s="1372"/>
      <c r="Y3" s="1372"/>
      <c r="Z3" s="1372"/>
      <c r="AA3" s="1372"/>
      <c r="AB3" s="1372"/>
      <c r="AC3" s="1372"/>
      <c r="AD3" s="1372"/>
      <c r="AE3" s="1372"/>
      <c r="AF3" s="1372"/>
      <c r="AG3" s="1372"/>
      <c r="AH3" s="1372"/>
      <c r="AI3" s="1372"/>
      <c r="AJ3" s="1372"/>
      <c r="AK3" s="1372"/>
      <c r="AL3" s="1372"/>
      <c r="AM3" s="1372"/>
      <c r="AN3" s="1372"/>
      <c r="AO3" s="1372"/>
      <c r="AP3" s="1372"/>
      <c r="AQ3" s="1372"/>
      <c r="AR3" s="1372"/>
      <c r="AS3" s="1372"/>
      <c r="AT3" s="1372"/>
      <c r="AU3" s="1372"/>
      <c r="AV3" s="1372"/>
      <c r="AW3" s="1372"/>
      <c r="AX3" s="1372"/>
      <c r="AY3" s="1372"/>
      <c r="AZ3" s="1372"/>
      <c r="BA3" s="1372"/>
      <c r="BB3" s="1372"/>
    </row>
    <row r="4" spans="1:54" ht="12.75" customHeight="1" x14ac:dyDescent="0.2">
      <c r="A4" s="1263" t="s">
        <v>1151</v>
      </c>
      <c r="B4" s="1042"/>
      <c r="C4" s="1219" t="s">
        <v>1466</v>
      </c>
      <c r="D4" s="1220"/>
      <c r="E4" s="1220"/>
      <c r="F4" s="1220"/>
      <c r="G4" s="1220"/>
      <c r="H4" s="1220"/>
      <c r="I4" s="1220"/>
      <c r="J4" s="1220"/>
      <c r="K4" s="1220"/>
      <c r="L4" s="1221"/>
      <c r="M4" s="1219" t="s">
        <v>215</v>
      </c>
      <c r="N4" s="1220"/>
      <c r="O4" s="1220"/>
      <c r="P4" s="1220"/>
      <c r="Q4" s="1220"/>
      <c r="R4" s="1220"/>
      <c r="S4" s="1220"/>
      <c r="T4" s="1220"/>
      <c r="U4" s="1220"/>
      <c r="V4" s="1221"/>
      <c r="W4" s="1219" t="s">
        <v>1467</v>
      </c>
      <c r="X4" s="1220"/>
      <c r="Y4" s="1220"/>
      <c r="Z4" s="1220"/>
      <c r="AA4" s="1220"/>
      <c r="AB4" s="1221"/>
      <c r="AC4" s="1219" t="s">
        <v>238</v>
      </c>
      <c r="AD4" s="1220"/>
      <c r="AE4" s="1220"/>
      <c r="AF4" s="1220"/>
      <c r="AG4" s="1220"/>
      <c r="AH4" s="1220"/>
      <c r="AI4" s="1220"/>
      <c r="AJ4" s="1220"/>
      <c r="AK4" s="1220"/>
      <c r="AL4" s="1221"/>
      <c r="AM4" s="1219" t="s">
        <v>37</v>
      </c>
      <c r="AN4" s="1220"/>
      <c r="AO4" s="1220"/>
      <c r="AP4" s="1220"/>
      <c r="AQ4" s="1220"/>
      <c r="AR4" s="1220"/>
      <c r="AS4" s="1220"/>
      <c r="AT4" s="1220"/>
      <c r="AU4" s="1220"/>
      <c r="AV4" s="1220"/>
      <c r="AW4" s="1373" t="s">
        <v>1468</v>
      </c>
      <c r="AX4" s="1226"/>
      <c r="AY4" s="1226"/>
      <c r="AZ4" s="1373" t="s">
        <v>1469</v>
      </c>
      <c r="BA4" s="1226"/>
      <c r="BB4" s="1226"/>
    </row>
    <row r="5" spans="1:54" x14ac:dyDescent="0.2">
      <c r="A5" s="1261"/>
      <c r="B5" s="1016"/>
      <c r="C5" s="1219" t="s">
        <v>1325</v>
      </c>
      <c r="D5" s="1220"/>
      <c r="E5" s="1220"/>
      <c r="F5" s="1220"/>
      <c r="G5" s="1221"/>
      <c r="H5" s="1219" t="s">
        <v>1284</v>
      </c>
      <c r="I5" s="1220"/>
      <c r="J5" s="1220"/>
      <c r="K5" s="1220"/>
      <c r="L5" s="1221"/>
      <c r="M5" s="1219" t="s">
        <v>1325</v>
      </c>
      <c r="N5" s="1220"/>
      <c r="O5" s="1220"/>
      <c r="P5" s="1220"/>
      <c r="Q5" s="1221"/>
      <c r="R5" s="1219" t="s">
        <v>1284</v>
      </c>
      <c r="S5" s="1220"/>
      <c r="T5" s="1220"/>
      <c r="U5" s="1220"/>
      <c r="V5" s="1221"/>
      <c r="W5" s="1219" t="s">
        <v>1325</v>
      </c>
      <c r="X5" s="1220"/>
      <c r="Y5" s="1220"/>
      <c r="Z5" s="1219" t="s">
        <v>1284</v>
      </c>
      <c r="AA5" s="1220"/>
      <c r="AB5" s="1220"/>
      <c r="AC5" s="1219" t="s">
        <v>1325</v>
      </c>
      <c r="AD5" s="1220"/>
      <c r="AE5" s="1220"/>
      <c r="AF5" s="1220"/>
      <c r="AG5" s="1220"/>
      <c r="AH5" s="1219" t="s">
        <v>1284</v>
      </c>
      <c r="AI5" s="1220"/>
      <c r="AJ5" s="1220"/>
      <c r="AK5" s="1220"/>
      <c r="AL5" s="1220"/>
      <c r="AM5" s="1219" t="s">
        <v>1325</v>
      </c>
      <c r="AN5" s="1220"/>
      <c r="AO5" s="1220"/>
      <c r="AP5" s="1220"/>
      <c r="AQ5" s="1220"/>
      <c r="AR5" s="1219" t="s">
        <v>1284</v>
      </c>
      <c r="AS5" s="1220"/>
      <c r="AT5" s="1220"/>
      <c r="AU5" s="1220"/>
      <c r="AV5" s="1220"/>
      <c r="AW5" s="1242"/>
      <c r="AX5" s="1262"/>
      <c r="AY5" s="1262"/>
      <c r="AZ5" s="1242"/>
      <c r="BA5" s="1262"/>
      <c r="BB5" s="1262"/>
    </row>
    <row r="6" spans="1:54" ht="24" x14ac:dyDescent="0.2">
      <c r="A6" s="1254"/>
      <c r="B6" s="1016"/>
      <c r="C6" s="1042" t="s">
        <v>1470</v>
      </c>
      <c r="D6" s="1042" t="s">
        <v>1471</v>
      </c>
      <c r="E6" s="1042" t="s">
        <v>1472</v>
      </c>
      <c r="F6" s="1042" t="s">
        <v>1473</v>
      </c>
      <c r="G6" s="1042" t="s">
        <v>1474</v>
      </c>
      <c r="H6" s="1042" t="s">
        <v>1470</v>
      </c>
      <c r="I6" s="1042" t="s">
        <v>1471</v>
      </c>
      <c r="J6" s="1042" t="s">
        <v>1472</v>
      </c>
      <c r="K6" s="1042" t="s">
        <v>1473</v>
      </c>
      <c r="L6" s="1042" t="s">
        <v>1474</v>
      </c>
      <c r="M6" s="1042" t="s">
        <v>1470</v>
      </c>
      <c r="N6" s="1042" t="s">
        <v>1471</v>
      </c>
      <c r="O6" s="1042" t="s">
        <v>1472</v>
      </c>
      <c r="P6" s="1042" t="s">
        <v>1473</v>
      </c>
      <c r="Q6" s="1042" t="s">
        <v>1474</v>
      </c>
      <c r="R6" s="1042" t="s">
        <v>1470</v>
      </c>
      <c r="S6" s="1042" t="s">
        <v>1471</v>
      </c>
      <c r="T6" s="1042" t="s">
        <v>1472</v>
      </c>
      <c r="U6" s="1042" t="s">
        <v>1473</v>
      </c>
      <c r="V6" s="1042" t="s">
        <v>1474</v>
      </c>
      <c r="W6" s="1042" t="s">
        <v>1472</v>
      </c>
      <c r="X6" s="1042" t="s">
        <v>1473</v>
      </c>
      <c r="Y6" s="1042" t="s">
        <v>1474</v>
      </c>
      <c r="Z6" s="1042" t="s">
        <v>1472</v>
      </c>
      <c r="AA6" s="1042" t="s">
        <v>1473</v>
      </c>
      <c r="AB6" s="1042" t="s">
        <v>1474</v>
      </c>
      <c r="AC6" s="1042" t="s">
        <v>1470</v>
      </c>
      <c r="AD6" s="1042" t="s">
        <v>1471</v>
      </c>
      <c r="AE6" s="1042" t="s">
        <v>1472</v>
      </c>
      <c r="AF6" s="1042" t="s">
        <v>1473</v>
      </c>
      <c r="AG6" s="1042" t="s">
        <v>1474</v>
      </c>
      <c r="AH6" s="1042" t="s">
        <v>1470</v>
      </c>
      <c r="AI6" s="1042" t="s">
        <v>1471</v>
      </c>
      <c r="AJ6" s="1042" t="s">
        <v>1472</v>
      </c>
      <c r="AK6" s="1042" t="s">
        <v>1473</v>
      </c>
      <c r="AL6" s="1042" t="s">
        <v>1474</v>
      </c>
      <c r="AM6" s="1042" t="s">
        <v>1470</v>
      </c>
      <c r="AN6" s="1042" t="s">
        <v>1471</v>
      </c>
      <c r="AO6" s="1042" t="s">
        <v>1472</v>
      </c>
      <c r="AP6" s="1042" t="s">
        <v>1473</v>
      </c>
      <c r="AQ6" s="1042" t="s">
        <v>1474</v>
      </c>
      <c r="AR6" s="1042" t="s">
        <v>1470</v>
      </c>
      <c r="AS6" s="1042" t="s">
        <v>1471</v>
      </c>
      <c r="AT6" s="1042" t="s">
        <v>1472</v>
      </c>
      <c r="AU6" s="1042" t="s">
        <v>1473</v>
      </c>
      <c r="AV6" s="1042" t="s">
        <v>1474</v>
      </c>
      <c r="AW6" s="1042" t="s">
        <v>1472</v>
      </c>
      <c r="AX6" s="1042" t="s">
        <v>1473</v>
      </c>
      <c r="AY6" s="1042" t="s">
        <v>1474</v>
      </c>
      <c r="AZ6" s="1042" t="s">
        <v>1472</v>
      </c>
      <c r="BA6" s="1042" t="s">
        <v>1473</v>
      </c>
      <c r="BB6" s="1042" t="s">
        <v>1474</v>
      </c>
    </row>
    <row r="7" spans="1:54" x14ac:dyDescent="0.2">
      <c r="A7" s="237" t="s">
        <v>188</v>
      </c>
      <c r="B7" s="230"/>
      <c r="C7" s="815">
        <f>SUM(C8:C9)</f>
        <v>0</v>
      </c>
      <c r="D7" s="815">
        <f t="shared" ref="D7:BB7" si="0">SUM(D8:D9)</f>
        <v>0</v>
      </c>
      <c r="E7" s="815">
        <f t="shared" si="0"/>
        <v>0</v>
      </c>
      <c r="F7" s="815">
        <f t="shared" si="0"/>
        <v>0</v>
      </c>
      <c r="G7" s="815">
        <f t="shared" si="0"/>
        <v>0</v>
      </c>
      <c r="H7" s="815">
        <f t="shared" si="0"/>
        <v>0</v>
      </c>
      <c r="I7" s="815">
        <f t="shared" si="0"/>
        <v>0</v>
      </c>
      <c r="J7" s="815">
        <f t="shared" si="0"/>
        <v>0</v>
      </c>
      <c r="K7" s="815">
        <f t="shared" si="0"/>
        <v>0</v>
      </c>
      <c r="L7" s="815">
        <f t="shared" si="0"/>
        <v>0</v>
      </c>
      <c r="M7" s="815">
        <f t="shared" si="0"/>
        <v>0</v>
      </c>
      <c r="N7" s="815">
        <f t="shared" si="0"/>
        <v>0</v>
      </c>
      <c r="O7" s="815">
        <f t="shared" si="0"/>
        <v>0</v>
      </c>
      <c r="P7" s="815">
        <f t="shared" si="0"/>
        <v>0</v>
      </c>
      <c r="Q7" s="815">
        <f t="shared" si="0"/>
        <v>0</v>
      </c>
      <c r="R7" s="815">
        <f t="shared" si="0"/>
        <v>0</v>
      </c>
      <c r="S7" s="815">
        <f t="shared" si="0"/>
        <v>0</v>
      </c>
      <c r="T7" s="815">
        <f t="shared" si="0"/>
        <v>0</v>
      </c>
      <c r="U7" s="815">
        <f t="shared" si="0"/>
        <v>0</v>
      </c>
      <c r="V7" s="815">
        <f t="shared" si="0"/>
        <v>0</v>
      </c>
      <c r="W7" s="815">
        <f t="shared" si="0"/>
        <v>0</v>
      </c>
      <c r="X7" s="815">
        <f t="shared" si="0"/>
        <v>0</v>
      </c>
      <c r="Y7" s="815">
        <f t="shared" si="0"/>
        <v>0</v>
      </c>
      <c r="Z7" s="815">
        <f t="shared" si="0"/>
        <v>0</v>
      </c>
      <c r="AA7" s="815">
        <f t="shared" si="0"/>
        <v>0</v>
      </c>
      <c r="AB7" s="815">
        <f t="shared" si="0"/>
        <v>0</v>
      </c>
      <c r="AC7" s="815">
        <f t="shared" si="0"/>
        <v>0</v>
      </c>
      <c r="AD7" s="815">
        <f t="shared" si="0"/>
        <v>0</v>
      </c>
      <c r="AE7" s="815">
        <f t="shared" si="0"/>
        <v>0</v>
      </c>
      <c r="AF7" s="815">
        <f t="shared" si="0"/>
        <v>0</v>
      </c>
      <c r="AG7" s="815">
        <f t="shared" si="0"/>
        <v>0</v>
      </c>
      <c r="AH7" s="815">
        <f t="shared" si="0"/>
        <v>0</v>
      </c>
      <c r="AI7" s="815">
        <f t="shared" si="0"/>
        <v>0</v>
      </c>
      <c r="AJ7" s="815">
        <f t="shared" si="0"/>
        <v>0</v>
      </c>
      <c r="AK7" s="815">
        <f t="shared" si="0"/>
        <v>0</v>
      </c>
      <c r="AL7" s="815">
        <f t="shared" si="0"/>
        <v>0</v>
      </c>
      <c r="AM7" s="815">
        <f t="shared" si="0"/>
        <v>0</v>
      </c>
      <c r="AN7" s="815">
        <f t="shared" si="0"/>
        <v>0</v>
      </c>
      <c r="AO7" s="815">
        <f t="shared" si="0"/>
        <v>0</v>
      </c>
      <c r="AP7" s="815">
        <f t="shared" si="0"/>
        <v>0</v>
      </c>
      <c r="AQ7" s="815">
        <f t="shared" si="0"/>
        <v>0</v>
      </c>
      <c r="AR7" s="815">
        <f t="shared" si="0"/>
        <v>0</v>
      </c>
      <c r="AS7" s="815">
        <f t="shared" si="0"/>
        <v>0</v>
      </c>
      <c r="AT7" s="815">
        <f t="shared" si="0"/>
        <v>0</v>
      </c>
      <c r="AU7" s="815">
        <f t="shared" si="0"/>
        <v>0</v>
      </c>
      <c r="AV7" s="815">
        <f t="shared" si="0"/>
        <v>0</v>
      </c>
      <c r="AW7" s="815">
        <f t="shared" si="0"/>
        <v>0</v>
      </c>
      <c r="AX7" s="815">
        <f t="shared" si="0"/>
        <v>0</v>
      </c>
      <c r="AY7" s="815">
        <f t="shared" si="0"/>
        <v>0</v>
      </c>
      <c r="AZ7" s="815">
        <f t="shared" si="0"/>
        <v>0</v>
      </c>
      <c r="BA7" s="815">
        <f t="shared" si="0"/>
        <v>0</v>
      </c>
      <c r="BB7" s="815">
        <f t="shared" si="0"/>
        <v>0</v>
      </c>
    </row>
    <row r="8" spans="1:54" x14ac:dyDescent="0.2">
      <c r="A8" s="239" t="s">
        <v>1159</v>
      </c>
      <c r="B8" s="109"/>
      <c r="C8" s="799"/>
      <c r="D8" s="799"/>
      <c r="E8" s="799"/>
      <c r="F8" s="799"/>
      <c r="G8" s="799"/>
      <c r="H8" s="799"/>
      <c r="I8" s="799"/>
      <c r="J8" s="799"/>
      <c r="K8" s="799"/>
      <c r="L8" s="799"/>
      <c r="M8" s="799"/>
      <c r="N8" s="799"/>
      <c r="O8" s="799"/>
      <c r="P8" s="799"/>
      <c r="Q8" s="799"/>
      <c r="R8" s="799"/>
      <c r="S8" s="799"/>
      <c r="T8" s="799"/>
      <c r="U8" s="799"/>
      <c r="V8" s="799"/>
      <c r="W8" s="799"/>
      <c r="X8" s="799"/>
      <c r="Y8" s="799"/>
      <c r="Z8" s="799"/>
      <c r="AA8" s="799"/>
      <c r="AB8" s="799"/>
      <c r="AC8" s="799"/>
      <c r="AD8" s="799"/>
      <c r="AE8" s="799"/>
      <c r="AF8" s="799"/>
      <c r="AG8" s="799"/>
      <c r="AH8" s="799"/>
      <c r="AI8" s="799"/>
      <c r="AJ8" s="799"/>
      <c r="AK8" s="799"/>
      <c r="AL8" s="799"/>
      <c r="AM8" s="799"/>
      <c r="AN8" s="799"/>
      <c r="AO8" s="799"/>
      <c r="AP8" s="799"/>
      <c r="AQ8" s="799"/>
      <c r="AR8" s="799"/>
      <c r="AS8" s="799"/>
      <c r="AT8" s="799"/>
      <c r="AU8" s="799"/>
      <c r="AV8" s="799"/>
      <c r="AW8" s="799"/>
      <c r="AX8" s="799"/>
      <c r="AY8" s="799"/>
      <c r="AZ8" s="799"/>
      <c r="BA8" s="799"/>
      <c r="BB8" s="799"/>
    </row>
    <row r="9" spans="1:54" ht="27" customHeight="1" x14ac:dyDescent="0.2">
      <c r="A9" s="237" t="s">
        <v>1161</v>
      </c>
      <c r="B9" s="109"/>
      <c r="C9" s="815">
        <f>SUMIFS(C33:C33, $B$33:$B33, "Banks")</f>
        <v>0</v>
      </c>
      <c r="D9" s="815">
        <f>SUMIFS(D33:D33, $B$33:$B33, "Banks")</f>
        <v>0</v>
      </c>
      <c r="E9" s="815">
        <f>SUMIFS(E33:E33, $B$33:$B33, "Banks")</f>
        <v>0</v>
      </c>
      <c r="F9" s="815">
        <f>SUMIFS(F33:F33, $B$33:$B33, "Banks")</f>
        <v>0</v>
      </c>
      <c r="G9" s="815">
        <f>SUMIFS(G33:G33, $B$33:$B33, "Banks")</f>
        <v>0</v>
      </c>
      <c r="H9" s="815">
        <f>SUMIFS(H33:H33, $B$33:$B33, "Banks")</f>
        <v>0</v>
      </c>
      <c r="I9" s="815">
        <f>SUMIFS(I33:I33, $B$33:$B33, "Banks")</f>
        <v>0</v>
      </c>
      <c r="J9" s="815">
        <f>SUMIFS(J33:J33, $B$33:$B33, "Banks")</f>
        <v>0</v>
      </c>
      <c r="K9" s="815">
        <f>SUMIFS(K33:K33, $B$33:$B33, "Banks")</f>
        <v>0</v>
      </c>
      <c r="L9" s="815">
        <f>SUMIFS(L33:L33, $B$33:$B33, "Banks")</f>
        <v>0</v>
      </c>
      <c r="M9" s="815">
        <f>SUMIFS(M33:M33, $B$33:$B33, "Banks")</f>
        <v>0</v>
      </c>
      <c r="N9" s="815">
        <f>SUMIFS(N33:N33, $B$33:$B33, "Banks")</f>
        <v>0</v>
      </c>
      <c r="O9" s="815">
        <f>SUMIFS(O33:O33, $B$33:$B33, "Banks")</f>
        <v>0</v>
      </c>
      <c r="P9" s="815">
        <f>SUMIFS(P33:P33, $B$33:$B33, "Banks")</f>
        <v>0</v>
      </c>
      <c r="Q9" s="815">
        <f>SUMIFS(Q33:Q33, $B$33:$B33, "Banks")</f>
        <v>0</v>
      </c>
      <c r="R9" s="815">
        <f>SUMIFS(R33:R33, $B$33:$B33, "Banks")</f>
        <v>0</v>
      </c>
      <c r="S9" s="815">
        <f>SUMIFS(S33:S33, $B$33:$B33, "Banks")</f>
        <v>0</v>
      </c>
      <c r="T9" s="815">
        <f>SUMIFS(T33:T33, $B$33:$B33, "Banks")</f>
        <v>0</v>
      </c>
      <c r="U9" s="815">
        <f>SUMIFS(U33:U33, $B$33:$B33, "Banks")</f>
        <v>0</v>
      </c>
      <c r="V9" s="815">
        <f>SUMIFS(V33:V33, $B$33:$B33, "Banks")</f>
        <v>0</v>
      </c>
      <c r="W9" s="815">
        <f>SUMIFS(W33:W33, $B$33:$B33, "Banks")</f>
        <v>0</v>
      </c>
      <c r="X9" s="815">
        <f>SUMIFS(X33:X33, $B$33:$B33, "Banks")</f>
        <v>0</v>
      </c>
      <c r="Y9" s="815">
        <f>SUMIFS(Y33:Y33, $B$33:$B33, "Banks")</f>
        <v>0</v>
      </c>
      <c r="Z9" s="815">
        <f>SUMIFS(Z33:Z33, $B$33:$B33, "Banks")</f>
        <v>0</v>
      </c>
      <c r="AA9" s="815">
        <f>SUMIFS(AA33:AA33, $B$33:$B33, "Banks")</f>
        <v>0</v>
      </c>
      <c r="AB9" s="815">
        <f>SUMIFS(AB33:AB33, $B$33:$B33, "Banks")</f>
        <v>0</v>
      </c>
      <c r="AC9" s="815">
        <f>SUMIFS(AC33:AC33, $B$33:$B33, "Banks")</f>
        <v>0</v>
      </c>
      <c r="AD9" s="815">
        <f>SUMIFS(AD33:AD33, $B$33:$B33, "Banks")</f>
        <v>0</v>
      </c>
      <c r="AE9" s="815">
        <f>SUMIFS(AE33:AE33, $B$33:$B33, "Banks")</f>
        <v>0</v>
      </c>
      <c r="AF9" s="815">
        <f>SUMIFS(AF33:AF33, $B$33:$B33, "Banks")</f>
        <v>0</v>
      </c>
      <c r="AG9" s="815">
        <f>SUMIFS(AG33:AG33, $B$33:$B33, "Banks")</f>
        <v>0</v>
      </c>
      <c r="AH9" s="815">
        <f>SUMIFS(AH33:AH33, $B$33:$B33, "Banks")</f>
        <v>0</v>
      </c>
      <c r="AI9" s="815">
        <f>SUMIFS(AI33:AI33, $B$33:$B33, "Banks")</f>
        <v>0</v>
      </c>
      <c r="AJ9" s="815">
        <f>SUMIFS(AJ33:AJ33, $B$33:$B33, "Banks")</f>
        <v>0</v>
      </c>
      <c r="AK9" s="815">
        <f>SUMIFS(AK33:AK33, $B$33:$B33, "Banks")</f>
        <v>0</v>
      </c>
      <c r="AL9" s="815">
        <f>SUMIFS(AL33:AL33, $B$33:$B33, "Banks")</f>
        <v>0</v>
      </c>
      <c r="AM9" s="815">
        <f>SUMIFS(AM33:AM33, $B$33:$B33, "Banks")</f>
        <v>0</v>
      </c>
      <c r="AN9" s="815">
        <f>SUMIFS(AN33:AN33, $B$33:$B33, "Banks")</f>
        <v>0</v>
      </c>
      <c r="AO9" s="815">
        <f>SUMIFS(AO33:AO33, $B$33:$B33, "Banks")</f>
        <v>0</v>
      </c>
      <c r="AP9" s="815">
        <f>SUMIFS(AP33:AP33, $B$33:$B33, "Banks")</f>
        <v>0</v>
      </c>
      <c r="AQ9" s="815">
        <f>SUMIFS(AQ33:AQ33, $B$33:$B33, "Banks")</f>
        <v>0</v>
      </c>
      <c r="AR9" s="815">
        <f>SUMIFS(AR33:AR33, $B$33:$B33, "Banks")</f>
        <v>0</v>
      </c>
      <c r="AS9" s="815">
        <f>SUMIFS(AS33:AS33, $B$33:$B33, "Banks")</f>
        <v>0</v>
      </c>
      <c r="AT9" s="815">
        <f>SUMIFS(AT33:AT33, $B$33:$B33, "Banks")</f>
        <v>0</v>
      </c>
      <c r="AU9" s="815">
        <f>SUMIFS(AU33:AU33, $B$33:$B33, "Banks")</f>
        <v>0</v>
      </c>
      <c r="AV9" s="815">
        <f>SUMIFS(AV33:AV33, $B$33:$B33, "Banks")</f>
        <v>0</v>
      </c>
      <c r="AW9" s="815">
        <f>SUMIFS(AW33:AW33, $B$33:$B33, "Banks")</f>
        <v>0</v>
      </c>
      <c r="AX9" s="815">
        <f>SUMIFS(AX33:AX33, $B$33:$B33, "Banks")</f>
        <v>0</v>
      </c>
      <c r="AY9" s="815">
        <f>SUMIFS(AY33:AY33, $B$33:$B33, "Banks")</f>
        <v>0</v>
      </c>
      <c r="AZ9" s="815">
        <f>SUMIFS(AZ33:AZ33, $B$33:$B33, "Banks")</f>
        <v>0</v>
      </c>
      <c r="BA9" s="815">
        <f>SUMIFS(BA33:BA33, $B$33:$B33, "Banks")</f>
        <v>0</v>
      </c>
      <c r="BB9" s="815">
        <f>SUMIFS(BB33:BB33, $B$33:$B33, "Banks")</f>
        <v>0</v>
      </c>
    </row>
    <row r="10" spans="1:54" x14ac:dyDescent="0.2">
      <c r="A10" s="281"/>
      <c r="B10" s="282"/>
      <c r="C10" s="1032"/>
      <c r="D10" s="1032"/>
      <c r="E10" s="1032"/>
      <c r="F10" s="1032"/>
      <c r="G10" s="1032"/>
      <c r="H10" s="1032"/>
      <c r="I10" s="1032"/>
      <c r="J10" s="1032"/>
      <c r="K10" s="1032"/>
      <c r="L10" s="1032"/>
      <c r="M10" s="1032"/>
      <c r="N10" s="1032"/>
      <c r="O10" s="1032"/>
      <c r="P10" s="1032"/>
      <c r="Q10" s="1032"/>
      <c r="R10" s="1032"/>
      <c r="S10" s="1032"/>
      <c r="T10" s="1032"/>
      <c r="U10" s="1032"/>
      <c r="V10" s="1032"/>
      <c r="W10" s="1032"/>
      <c r="X10" s="1032"/>
      <c r="Y10" s="1032"/>
      <c r="Z10" s="1032"/>
      <c r="AA10" s="1032"/>
      <c r="AB10" s="1032"/>
      <c r="AC10" s="1032"/>
      <c r="AD10" s="1032"/>
      <c r="AE10" s="1032"/>
      <c r="AF10" s="1032"/>
      <c r="AG10" s="1032"/>
      <c r="AH10" s="1032"/>
      <c r="AI10" s="1032"/>
      <c r="AJ10" s="1032"/>
      <c r="AK10" s="1032"/>
      <c r="AL10" s="1032"/>
      <c r="AM10" s="1032"/>
      <c r="AN10" s="1032"/>
      <c r="AO10" s="1032"/>
      <c r="AP10" s="1032"/>
      <c r="AQ10" s="1032"/>
      <c r="AR10" s="1032"/>
      <c r="AS10" s="1032"/>
      <c r="AT10" s="1032"/>
      <c r="AU10" s="1032"/>
      <c r="AV10" s="1032"/>
      <c r="AW10" s="1032"/>
      <c r="AX10" s="1032"/>
      <c r="AY10" s="1032"/>
      <c r="AZ10" s="1032"/>
      <c r="BA10" s="1032"/>
      <c r="BB10" s="1032"/>
    </row>
    <row r="11" spans="1:54" x14ac:dyDescent="0.2">
      <c r="A11" s="280" t="s">
        <v>246</v>
      </c>
      <c r="B11" s="230"/>
      <c r="C11" s="815">
        <f>SUM(C12:C13)</f>
        <v>0</v>
      </c>
      <c r="D11" s="815">
        <f t="shared" ref="D11" si="1">SUM(D12:D13)</f>
        <v>0</v>
      </c>
      <c r="E11" s="815">
        <f t="shared" ref="E11" si="2">SUM(E12:E13)</f>
        <v>0</v>
      </c>
      <c r="F11" s="815">
        <f t="shared" ref="F11" si="3">SUM(F12:F13)</f>
        <v>0</v>
      </c>
      <c r="G11" s="815">
        <f t="shared" ref="G11" si="4">SUM(G12:G13)</f>
        <v>0</v>
      </c>
      <c r="H11" s="815">
        <f t="shared" ref="H11" si="5">SUM(H12:H13)</f>
        <v>0</v>
      </c>
      <c r="I11" s="815">
        <f t="shared" ref="I11" si="6">SUM(I12:I13)</f>
        <v>0</v>
      </c>
      <c r="J11" s="815">
        <f t="shared" ref="J11" si="7">SUM(J12:J13)</f>
        <v>0</v>
      </c>
      <c r="K11" s="815">
        <f t="shared" ref="K11" si="8">SUM(K12:K13)</f>
        <v>0</v>
      </c>
      <c r="L11" s="815">
        <f t="shared" ref="L11" si="9">SUM(L12:L13)</f>
        <v>0</v>
      </c>
      <c r="M11" s="815">
        <f t="shared" ref="M11" si="10">SUM(M12:M13)</f>
        <v>0</v>
      </c>
      <c r="N11" s="815">
        <f t="shared" ref="N11" si="11">SUM(N12:N13)</f>
        <v>0</v>
      </c>
      <c r="O11" s="815">
        <f t="shared" ref="O11" si="12">SUM(O12:O13)</f>
        <v>0</v>
      </c>
      <c r="P11" s="815">
        <f t="shared" ref="P11" si="13">SUM(P12:P13)</f>
        <v>0</v>
      </c>
      <c r="Q11" s="815">
        <f t="shared" ref="Q11" si="14">SUM(Q12:Q13)</f>
        <v>0</v>
      </c>
      <c r="R11" s="815">
        <f t="shared" ref="R11" si="15">SUM(R12:R13)</f>
        <v>0</v>
      </c>
      <c r="S11" s="815">
        <f t="shared" ref="S11" si="16">SUM(S12:S13)</f>
        <v>0</v>
      </c>
      <c r="T11" s="815">
        <f t="shared" ref="T11" si="17">SUM(T12:T13)</f>
        <v>0</v>
      </c>
      <c r="U11" s="815">
        <f t="shared" ref="U11" si="18">SUM(U12:U13)</f>
        <v>0</v>
      </c>
      <c r="V11" s="815">
        <f t="shared" ref="V11" si="19">SUM(V12:V13)</f>
        <v>0</v>
      </c>
      <c r="W11" s="815">
        <f t="shared" ref="W11" si="20">SUM(W12:W13)</f>
        <v>0</v>
      </c>
      <c r="X11" s="815">
        <f t="shared" ref="X11" si="21">SUM(X12:X13)</f>
        <v>0</v>
      </c>
      <c r="Y11" s="815">
        <f t="shared" ref="Y11" si="22">SUM(Y12:Y13)</f>
        <v>0</v>
      </c>
      <c r="Z11" s="815">
        <f t="shared" ref="Z11" si="23">SUM(Z12:Z13)</f>
        <v>0</v>
      </c>
      <c r="AA11" s="815">
        <f t="shared" ref="AA11" si="24">SUM(AA12:AA13)</f>
        <v>0</v>
      </c>
      <c r="AB11" s="815">
        <f t="shared" ref="AB11" si="25">SUM(AB12:AB13)</f>
        <v>0</v>
      </c>
      <c r="AC11" s="815">
        <f t="shared" ref="AC11" si="26">SUM(AC12:AC13)</f>
        <v>0</v>
      </c>
      <c r="AD11" s="815">
        <f t="shared" ref="AD11" si="27">SUM(AD12:AD13)</f>
        <v>0</v>
      </c>
      <c r="AE11" s="815">
        <f t="shared" ref="AE11" si="28">SUM(AE12:AE13)</f>
        <v>0</v>
      </c>
      <c r="AF11" s="815">
        <f t="shared" ref="AF11" si="29">SUM(AF12:AF13)</f>
        <v>0</v>
      </c>
      <c r="AG11" s="815">
        <f t="shared" ref="AG11" si="30">SUM(AG12:AG13)</f>
        <v>0</v>
      </c>
      <c r="AH11" s="815">
        <f t="shared" ref="AH11" si="31">SUM(AH12:AH13)</f>
        <v>0</v>
      </c>
      <c r="AI11" s="815">
        <f t="shared" ref="AI11" si="32">SUM(AI12:AI13)</f>
        <v>0</v>
      </c>
      <c r="AJ11" s="815">
        <f t="shared" ref="AJ11" si="33">SUM(AJ12:AJ13)</f>
        <v>0</v>
      </c>
      <c r="AK11" s="815">
        <f t="shared" ref="AK11" si="34">SUM(AK12:AK13)</f>
        <v>0</v>
      </c>
      <c r="AL11" s="815">
        <f t="shared" ref="AL11" si="35">SUM(AL12:AL13)</f>
        <v>0</v>
      </c>
      <c r="AM11" s="815">
        <f t="shared" ref="AM11" si="36">SUM(AM12:AM13)</f>
        <v>0</v>
      </c>
      <c r="AN11" s="815">
        <f t="shared" ref="AN11" si="37">SUM(AN12:AN13)</f>
        <v>0</v>
      </c>
      <c r="AO11" s="815">
        <f t="shared" ref="AO11" si="38">SUM(AO12:AO13)</f>
        <v>0</v>
      </c>
      <c r="AP11" s="815">
        <f t="shared" ref="AP11" si="39">SUM(AP12:AP13)</f>
        <v>0</v>
      </c>
      <c r="AQ11" s="815">
        <f t="shared" ref="AQ11" si="40">SUM(AQ12:AQ13)</f>
        <v>0</v>
      </c>
      <c r="AR11" s="815">
        <f t="shared" ref="AR11" si="41">SUM(AR12:AR13)</f>
        <v>0</v>
      </c>
      <c r="AS11" s="815">
        <f t="shared" ref="AS11" si="42">SUM(AS12:AS13)</f>
        <v>0</v>
      </c>
      <c r="AT11" s="815">
        <f t="shared" ref="AT11" si="43">SUM(AT12:AT13)</f>
        <v>0</v>
      </c>
      <c r="AU11" s="815">
        <f t="shared" ref="AU11" si="44">SUM(AU12:AU13)</f>
        <v>0</v>
      </c>
      <c r="AV11" s="815">
        <f t="shared" ref="AV11" si="45">SUM(AV12:AV13)</f>
        <v>0</v>
      </c>
      <c r="AW11" s="815">
        <f t="shared" ref="AW11" si="46">SUM(AW12:AW13)</f>
        <v>0</v>
      </c>
      <c r="AX11" s="815">
        <f t="shared" ref="AX11" si="47">SUM(AX12:AX13)</f>
        <v>0</v>
      </c>
      <c r="AY11" s="815">
        <f t="shared" ref="AY11" si="48">SUM(AY12:AY13)</f>
        <v>0</v>
      </c>
      <c r="AZ11" s="815">
        <f t="shared" ref="AZ11" si="49">SUM(AZ12:AZ13)</f>
        <v>0</v>
      </c>
      <c r="BA11" s="815">
        <f t="shared" ref="BA11" si="50">SUM(BA12:BA13)</f>
        <v>0</v>
      </c>
      <c r="BB11" s="815">
        <f t="shared" ref="BB11" si="51">SUM(BB12:BB13)</f>
        <v>0</v>
      </c>
    </row>
    <row r="12" spans="1:54" x14ac:dyDescent="0.2">
      <c r="A12" s="239" t="s">
        <v>1159</v>
      </c>
      <c r="B12" s="109"/>
      <c r="C12" s="799"/>
      <c r="D12" s="799"/>
      <c r="E12" s="799"/>
      <c r="F12" s="799"/>
      <c r="G12" s="799"/>
      <c r="H12" s="799"/>
      <c r="I12" s="799"/>
      <c r="J12" s="799"/>
      <c r="K12" s="799"/>
      <c r="L12" s="799"/>
      <c r="M12" s="799"/>
      <c r="N12" s="799"/>
      <c r="O12" s="799"/>
      <c r="P12" s="799"/>
      <c r="Q12" s="799"/>
      <c r="R12" s="799"/>
      <c r="S12" s="799"/>
      <c r="T12" s="799"/>
      <c r="U12" s="799"/>
      <c r="V12" s="799"/>
      <c r="W12" s="799"/>
      <c r="X12" s="799"/>
      <c r="Y12" s="799"/>
      <c r="Z12" s="799"/>
      <c r="AA12" s="799"/>
      <c r="AB12" s="799"/>
      <c r="AC12" s="799"/>
      <c r="AD12" s="799"/>
      <c r="AE12" s="799"/>
      <c r="AF12" s="799"/>
      <c r="AG12" s="799"/>
      <c r="AH12" s="799"/>
      <c r="AI12" s="799"/>
      <c r="AJ12" s="799"/>
      <c r="AK12" s="799"/>
      <c r="AL12" s="799"/>
      <c r="AM12" s="799"/>
      <c r="AN12" s="799"/>
      <c r="AO12" s="799"/>
      <c r="AP12" s="799"/>
      <c r="AQ12" s="799"/>
      <c r="AR12" s="799"/>
      <c r="AS12" s="799"/>
      <c r="AT12" s="799"/>
      <c r="AU12" s="799"/>
      <c r="AV12" s="799"/>
      <c r="AW12" s="799"/>
      <c r="AX12" s="799"/>
      <c r="AY12" s="799"/>
      <c r="AZ12" s="799"/>
      <c r="BA12" s="799"/>
      <c r="BB12" s="799"/>
    </row>
    <row r="13" spans="1:54" x14ac:dyDescent="0.2">
      <c r="A13" s="237" t="s">
        <v>1161</v>
      </c>
      <c r="B13" s="109"/>
      <c r="C13" s="815">
        <f>SUMIFS(C33:C33, $B$33:$B33, "Corporates")</f>
        <v>0</v>
      </c>
      <c r="D13" s="815">
        <f>SUMIFS(D33:D33, $B$33:$B33, "Corporates")</f>
        <v>0</v>
      </c>
      <c r="E13" s="815">
        <f>SUMIFS(E33:E33, $B$33:$B33, "Corporates")</f>
        <v>0</v>
      </c>
      <c r="F13" s="815">
        <f>SUMIFS(F33:F33, $B$33:$B33, "Corporates")</f>
        <v>0</v>
      </c>
      <c r="G13" s="815">
        <f>SUMIFS(G33:G33, $B$33:$B33, "Corporates")</f>
        <v>0</v>
      </c>
      <c r="H13" s="815">
        <f>SUMIFS(H33:H33, $B$33:$B33, "Corporates")</f>
        <v>0</v>
      </c>
      <c r="I13" s="815">
        <f>SUMIFS(I33:I33, $B$33:$B33, "Corporates")</f>
        <v>0</v>
      </c>
      <c r="J13" s="815">
        <f>SUMIFS(J33:J33, $B$33:$B33, "Corporates")</f>
        <v>0</v>
      </c>
      <c r="K13" s="815">
        <f>SUMIFS(K33:K33, $B$33:$B33, "Corporates")</f>
        <v>0</v>
      </c>
      <c r="L13" s="815">
        <f>SUMIFS(L33:L33, $B$33:$B33, "Corporates")</f>
        <v>0</v>
      </c>
      <c r="M13" s="815">
        <f>SUMIFS(M33:M33, $B$33:$B33, "Corporates")</f>
        <v>0</v>
      </c>
      <c r="N13" s="815">
        <f>SUMIFS(N33:N33, $B$33:$B33, "Corporates")</f>
        <v>0</v>
      </c>
      <c r="O13" s="815">
        <f>SUMIFS(O33:O33, $B$33:$B33, "Corporates")</f>
        <v>0</v>
      </c>
      <c r="P13" s="815">
        <f>SUMIFS(P33:P33, $B$33:$B33, "Corporates")</f>
        <v>0</v>
      </c>
      <c r="Q13" s="815">
        <f>SUMIFS(Q33:Q33, $B$33:$B33, "Corporates")</f>
        <v>0</v>
      </c>
      <c r="R13" s="815">
        <f>SUMIFS(R33:R33, $B$33:$B33, "Corporates")</f>
        <v>0</v>
      </c>
      <c r="S13" s="815">
        <f>SUMIFS(S33:S33, $B$33:$B33, "Corporates")</f>
        <v>0</v>
      </c>
      <c r="T13" s="815">
        <f>SUMIFS(T33:T33, $B$33:$B33, "Corporates")</f>
        <v>0</v>
      </c>
      <c r="U13" s="815">
        <f>SUMIFS(U33:U33, $B$33:$B33, "Corporates")</f>
        <v>0</v>
      </c>
      <c r="V13" s="815">
        <f>SUMIFS(V33:V33, $B$33:$B33, "Corporates")</f>
        <v>0</v>
      </c>
      <c r="W13" s="815">
        <f>SUMIFS(W33:W33, $B$33:$B33, "Corporates")</f>
        <v>0</v>
      </c>
      <c r="X13" s="815">
        <f>SUMIFS(X33:X33, $B$33:$B33, "Corporates")</f>
        <v>0</v>
      </c>
      <c r="Y13" s="815">
        <f>SUMIFS(Y33:Y33, $B$33:$B33, "Corporates")</f>
        <v>0</v>
      </c>
      <c r="Z13" s="815">
        <f>SUMIFS(Z33:Z33, $B$33:$B33, "Corporates")</f>
        <v>0</v>
      </c>
      <c r="AA13" s="815">
        <f>SUMIFS(AA33:AA33, $B$33:$B33, "Corporates")</f>
        <v>0</v>
      </c>
      <c r="AB13" s="815">
        <f>SUMIFS(AB33:AB33, $B$33:$B33, "Corporates")</f>
        <v>0</v>
      </c>
      <c r="AC13" s="815">
        <f>SUMIFS(AC33:AC33, $B$33:$B33, "Corporates")</f>
        <v>0</v>
      </c>
      <c r="AD13" s="815">
        <f>SUMIFS(AD33:AD33, $B$33:$B33, "Corporates")</f>
        <v>0</v>
      </c>
      <c r="AE13" s="815">
        <f>SUMIFS(AE33:AE33, $B$33:$B33, "Corporates")</f>
        <v>0</v>
      </c>
      <c r="AF13" s="815">
        <f>SUMIFS(AF33:AF33, $B$33:$B33, "Corporates")</f>
        <v>0</v>
      </c>
      <c r="AG13" s="815">
        <f>SUMIFS(AG33:AG33, $B$33:$B33, "Corporates")</f>
        <v>0</v>
      </c>
      <c r="AH13" s="815">
        <f>SUMIFS(AH33:AH33, $B$33:$B33, "Corporates")</f>
        <v>0</v>
      </c>
      <c r="AI13" s="815">
        <f>SUMIFS(AI33:AI33, $B$33:$B33, "Corporates")</f>
        <v>0</v>
      </c>
      <c r="AJ13" s="815">
        <f>SUMIFS(AJ33:AJ33, $B$33:$B33, "Corporates")</f>
        <v>0</v>
      </c>
      <c r="AK13" s="815">
        <f>SUMIFS(AK33:AK33, $B$33:$B33, "Corporates")</f>
        <v>0</v>
      </c>
      <c r="AL13" s="815">
        <f>SUMIFS(AL33:AL33, $B$33:$B33, "Corporates")</f>
        <v>0</v>
      </c>
      <c r="AM13" s="815">
        <f>SUMIFS(AM33:AM33, $B$33:$B33, "Corporates")</f>
        <v>0</v>
      </c>
      <c r="AN13" s="815">
        <f>SUMIFS(AN33:AN33, $B$33:$B33, "Corporates")</f>
        <v>0</v>
      </c>
      <c r="AO13" s="815">
        <f>SUMIFS(AO33:AO33, $B$33:$B33, "Corporates")</f>
        <v>0</v>
      </c>
      <c r="AP13" s="815">
        <f>SUMIFS(AP33:AP33, $B$33:$B33, "Corporates")</f>
        <v>0</v>
      </c>
      <c r="AQ13" s="815">
        <f>SUMIFS(AQ33:AQ33, $B$33:$B33, "Corporates")</f>
        <v>0</v>
      </c>
      <c r="AR13" s="815">
        <f>SUMIFS(AR33:AR33, $B$33:$B33, "Corporates")</f>
        <v>0</v>
      </c>
      <c r="AS13" s="815">
        <f>SUMIFS(AS33:AS33, $B$33:$B33, "Corporates")</f>
        <v>0</v>
      </c>
      <c r="AT13" s="815">
        <f>SUMIFS(AT33:AT33, $B$33:$B33, "Corporates")</f>
        <v>0</v>
      </c>
      <c r="AU13" s="815">
        <f>SUMIFS(AU33:AU33, $B$33:$B33, "Corporates")</f>
        <v>0</v>
      </c>
      <c r="AV13" s="815">
        <f>SUMIFS(AV33:AV33, $B$33:$B33, "Corporates")</f>
        <v>0</v>
      </c>
      <c r="AW13" s="815">
        <f>SUMIFS(AW33:AW33, $B$33:$B33, "Corporates")</f>
        <v>0</v>
      </c>
      <c r="AX13" s="815">
        <f>SUMIFS(AX33:AX33, $B$33:$B33, "Corporates")</f>
        <v>0</v>
      </c>
      <c r="AY13" s="815">
        <f>SUMIFS(AY33:AY33, $B$33:$B33, "Corporates")</f>
        <v>0</v>
      </c>
      <c r="AZ13" s="815">
        <f>SUMIFS(AZ33:AZ33, $B$33:$B33, "Corporates")</f>
        <v>0</v>
      </c>
      <c r="BA13" s="815">
        <f>SUMIFS(BA33:BA33, $B$33:$B33, "Corporates")</f>
        <v>0</v>
      </c>
      <c r="BB13" s="815">
        <f>SUMIFS(BB33:BB33, $B$33:$B33, "Corporates")</f>
        <v>0</v>
      </c>
    </row>
    <row r="14" spans="1:54" x14ac:dyDescent="0.2">
      <c r="A14" s="281"/>
      <c r="B14" s="282"/>
      <c r="C14" s="1032"/>
      <c r="D14" s="1032"/>
      <c r="E14" s="1032"/>
      <c r="F14" s="1032"/>
      <c r="G14" s="1032"/>
      <c r="H14" s="1032"/>
      <c r="I14" s="1032"/>
      <c r="J14" s="1032"/>
      <c r="K14" s="1032"/>
      <c r="L14" s="1032"/>
      <c r="M14" s="1032"/>
      <c r="N14" s="1032"/>
      <c r="O14" s="1032"/>
      <c r="P14" s="1032"/>
      <c r="Q14" s="1032"/>
      <c r="R14" s="1032"/>
      <c r="S14" s="1032"/>
      <c r="T14" s="1032"/>
      <c r="U14" s="1032"/>
      <c r="V14" s="1032"/>
      <c r="W14" s="1032"/>
      <c r="X14" s="1032"/>
      <c r="Y14" s="1032"/>
      <c r="Z14" s="1032"/>
      <c r="AA14" s="1032"/>
      <c r="AB14" s="1032"/>
      <c r="AC14" s="1032"/>
      <c r="AD14" s="1032"/>
      <c r="AE14" s="1032"/>
      <c r="AF14" s="1032"/>
      <c r="AG14" s="1032"/>
      <c r="AH14" s="1032"/>
      <c r="AI14" s="1032"/>
      <c r="AJ14" s="1032"/>
      <c r="AK14" s="1032"/>
      <c r="AL14" s="1032"/>
      <c r="AM14" s="1032"/>
      <c r="AN14" s="1032"/>
      <c r="AO14" s="1032"/>
      <c r="AP14" s="1032"/>
      <c r="AQ14" s="1032"/>
      <c r="AR14" s="1032"/>
      <c r="AS14" s="1032"/>
      <c r="AT14" s="1032"/>
      <c r="AU14" s="1032"/>
      <c r="AV14" s="1032"/>
      <c r="AW14" s="1032"/>
      <c r="AX14" s="1032"/>
      <c r="AY14" s="1032"/>
      <c r="AZ14" s="1032"/>
      <c r="BA14" s="1032"/>
      <c r="BB14" s="1032"/>
    </row>
    <row r="15" spans="1:54" ht="25.5" x14ac:dyDescent="0.2">
      <c r="A15" s="280" t="s">
        <v>1475</v>
      </c>
      <c r="B15" s="230"/>
      <c r="C15" s="815">
        <f>SUM(C16:C17)</f>
        <v>0</v>
      </c>
      <c r="D15" s="815">
        <f t="shared" ref="D15" si="52">SUM(D16:D17)</f>
        <v>0</v>
      </c>
      <c r="E15" s="815">
        <f t="shared" ref="E15" si="53">SUM(E16:E17)</f>
        <v>0</v>
      </c>
      <c r="F15" s="815">
        <f t="shared" ref="F15" si="54">SUM(F16:F17)</f>
        <v>0</v>
      </c>
      <c r="G15" s="815">
        <f t="shared" ref="G15" si="55">SUM(G16:G17)</f>
        <v>0</v>
      </c>
      <c r="H15" s="815">
        <f t="shared" ref="H15" si="56">SUM(H16:H17)</f>
        <v>0</v>
      </c>
      <c r="I15" s="815">
        <f t="shared" ref="I15" si="57">SUM(I16:I17)</f>
        <v>0</v>
      </c>
      <c r="J15" s="815">
        <f t="shared" ref="J15" si="58">SUM(J16:J17)</f>
        <v>0</v>
      </c>
      <c r="K15" s="815">
        <f t="shared" ref="K15" si="59">SUM(K16:K17)</f>
        <v>0</v>
      </c>
      <c r="L15" s="815">
        <f t="shared" ref="L15" si="60">SUM(L16:L17)</f>
        <v>0</v>
      </c>
      <c r="M15" s="815">
        <f t="shared" ref="M15" si="61">SUM(M16:M17)</f>
        <v>0</v>
      </c>
      <c r="N15" s="815">
        <f t="shared" ref="N15" si="62">SUM(N16:N17)</f>
        <v>0</v>
      </c>
      <c r="O15" s="815">
        <f t="shared" ref="O15" si="63">SUM(O16:O17)</f>
        <v>0</v>
      </c>
      <c r="P15" s="815">
        <f t="shared" ref="P15" si="64">SUM(P16:P17)</f>
        <v>0</v>
      </c>
      <c r="Q15" s="815">
        <f t="shared" ref="Q15" si="65">SUM(Q16:Q17)</f>
        <v>0</v>
      </c>
      <c r="R15" s="815">
        <f t="shared" ref="R15" si="66">SUM(R16:R17)</f>
        <v>0</v>
      </c>
      <c r="S15" s="815">
        <f t="shared" ref="S15" si="67">SUM(S16:S17)</f>
        <v>0</v>
      </c>
      <c r="T15" s="815">
        <f t="shared" ref="T15" si="68">SUM(T16:T17)</f>
        <v>0</v>
      </c>
      <c r="U15" s="815">
        <f t="shared" ref="U15" si="69">SUM(U16:U17)</f>
        <v>0</v>
      </c>
      <c r="V15" s="815">
        <f t="shared" ref="V15" si="70">SUM(V16:V17)</f>
        <v>0</v>
      </c>
      <c r="W15" s="815">
        <f t="shared" ref="W15" si="71">SUM(W16:W17)</f>
        <v>0</v>
      </c>
      <c r="X15" s="815">
        <f t="shared" ref="X15" si="72">SUM(X16:X17)</f>
        <v>0</v>
      </c>
      <c r="Y15" s="815">
        <f t="shared" ref="Y15" si="73">SUM(Y16:Y17)</f>
        <v>0</v>
      </c>
      <c r="Z15" s="815">
        <f t="shared" ref="Z15" si="74">SUM(Z16:Z17)</f>
        <v>0</v>
      </c>
      <c r="AA15" s="815">
        <f t="shared" ref="AA15" si="75">SUM(AA16:AA17)</f>
        <v>0</v>
      </c>
      <c r="AB15" s="815">
        <f t="shared" ref="AB15" si="76">SUM(AB16:AB17)</f>
        <v>0</v>
      </c>
      <c r="AC15" s="815">
        <f t="shared" ref="AC15" si="77">SUM(AC16:AC17)</f>
        <v>0</v>
      </c>
      <c r="AD15" s="815">
        <f t="shared" ref="AD15" si="78">SUM(AD16:AD17)</f>
        <v>0</v>
      </c>
      <c r="AE15" s="815">
        <f t="shared" ref="AE15" si="79">SUM(AE16:AE17)</f>
        <v>0</v>
      </c>
      <c r="AF15" s="815">
        <f t="shared" ref="AF15" si="80">SUM(AF16:AF17)</f>
        <v>0</v>
      </c>
      <c r="AG15" s="815">
        <f t="shared" ref="AG15" si="81">SUM(AG16:AG17)</f>
        <v>0</v>
      </c>
      <c r="AH15" s="815">
        <f t="shared" ref="AH15" si="82">SUM(AH16:AH17)</f>
        <v>0</v>
      </c>
      <c r="AI15" s="815">
        <f t="shared" ref="AI15" si="83">SUM(AI16:AI17)</f>
        <v>0</v>
      </c>
      <c r="AJ15" s="815">
        <f t="shared" ref="AJ15" si="84">SUM(AJ16:AJ17)</f>
        <v>0</v>
      </c>
      <c r="AK15" s="815">
        <f t="shared" ref="AK15" si="85">SUM(AK16:AK17)</f>
        <v>0</v>
      </c>
      <c r="AL15" s="815">
        <f t="shared" ref="AL15" si="86">SUM(AL16:AL17)</f>
        <v>0</v>
      </c>
      <c r="AM15" s="815">
        <f t="shared" ref="AM15" si="87">SUM(AM16:AM17)</f>
        <v>0</v>
      </c>
      <c r="AN15" s="815">
        <f t="shared" ref="AN15" si="88">SUM(AN16:AN17)</f>
        <v>0</v>
      </c>
      <c r="AO15" s="815">
        <f t="shared" ref="AO15" si="89">SUM(AO16:AO17)</f>
        <v>0</v>
      </c>
      <c r="AP15" s="815">
        <f t="shared" ref="AP15" si="90">SUM(AP16:AP17)</f>
        <v>0</v>
      </c>
      <c r="AQ15" s="815">
        <f t="shared" ref="AQ15" si="91">SUM(AQ16:AQ17)</f>
        <v>0</v>
      </c>
      <c r="AR15" s="815">
        <f t="shared" ref="AR15" si="92">SUM(AR16:AR17)</f>
        <v>0</v>
      </c>
      <c r="AS15" s="815">
        <f t="shared" ref="AS15" si="93">SUM(AS16:AS17)</f>
        <v>0</v>
      </c>
      <c r="AT15" s="815">
        <f t="shared" ref="AT15" si="94">SUM(AT16:AT17)</f>
        <v>0</v>
      </c>
      <c r="AU15" s="815">
        <f t="shared" ref="AU15" si="95">SUM(AU16:AU17)</f>
        <v>0</v>
      </c>
      <c r="AV15" s="815">
        <f t="shared" ref="AV15" si="96">SUM(AV16:AV17)</f>
        <v>0</v>
      </c>
      <c r="AW15" s="815">
        <f t="shared" ref="AW15" si="97">SUM(AW16:AW17)</f>
        <v>0</v>
      </c>
      <c r="AX15" s="815">
        <f t="shared" ref="AX15" si="98">SUM(AX16:AX17)</f>
        <v>0</v>
      </c>
      <c r="AY15" s="815">
        <f t="shared" ref="AY15" si="99">SUM(AY16:AY17)</f>
        <v>0</v>
      </c>
      <c r="AZ15" s="815">
        <f t="shared" ref="AZ15" si="100">SUM(AZ16:AZ17)</f>
        <v>0</v>
      </c>
      <c r="BA15" s="815">
        <f t="shared" ref="BA15" si="101">SUM(BA16:BA17)</f>
        <v>0</v>
      </c>
      <c r="BB15" s="815">
        <f t="shared" ref="BB15" si="102">SUM(BB16:BB17)</f>
        <v>0</v>
      </c>
    </row>
    <row r="16" spans="1:54" x14ac:dyDescent="0.2">
      <c r="A16" s="239" t="s">
        <v>1159</v>
      </c>
      <c r="B16" s="109"/>
      <c r="C16" s="799"/>
      <c r="D16" s="799"/>
      <c r="E16" s="799"/>
      <c r="F16" s="799"/>
      <c r="G16" s="799"/>
      <c r="H16" s="799"/>
      <c r="I16" s="799"/>
      <c r="J16" s="799"/>
      <c r="K16" s="799"/>
      <c r="L16" s="799"/>
      <c r="M16" s="799"/>
      <c r="N16" s="799"/>
      <c r="O16" s="799"/>
      <c r="P16" s="799"/>
      <c r="Q16" s="799"/>
      <c r="R16" s="799"/>
      <c r="S16" s="799"/>
      <c r="T16" s="799"/>
      <c r="U16" s="799"/>
      <c r="V16" s="799"/>
      <c r="W16" s="799"/>
      <c r="X16" s="799"/>
      <c r="Y16" s="799"/>
      <c r="Z16" s="799"/>
      <c r="AA16" s="799"/>
      <c r="AB16" s="799"/>
      <c r="AC16" s="799"/>
      <c r="AD16" s="799"/>
      <c r="AE16" s="799"/>
      <c r="AF16" s="799"/>
      <c r="AG16" s="799"/>
      <c r="AH16" s="799"/>
      <c r="AI16" s="799"/>
      <c r="AJ16" s="799"/>
      <c r="AK16" s="799"/>
      <c r="AL16" s="799"/>
      <c r="AM16" s="799"/>
      <c r="AN16" s="799"/>
      <c r="AO16" s="799"/>
      <c r="AP16" s="799"/>
      <c r="AQ16" s="799"/>
      <c r="AR16" s="799"/>
      <c r="AS16" s="799"/>
      <c r="AT16" s="799"/>
      <c r="AU16" s="799"/>
      <c r="AV16" s="799"/>
      <c r="AW16" s="799"/>
      <c r="AX16" s="799"/>
      <c r="AY16" s="799"/>
      <c r="AZ16" s="799"/>
      <c r="BA16" s="799"/>
      <c r="BB16" s="799"/>
    </row>
    <row r="17" spans="1:54" x14ac:dyDescent="0.2">
      <c r="A17" s="237" t="s">
        <v>1161</v>
      </c>
      <c r="B17" s="109"/>
      <c r="C17" s="815">
        <f>SUMIFS(C33:C33, $B$33:$B33, "Governments Central Banks Official Monetary Authorities Public Sector Entities")</f>
        <v>0</v>
      </c>
      <c r="D17" s="815">
        <f>SUMIFS(D33:D33, $B$33:$B33, "Governments Central Banks Official Monetary Authorities Public Sector Entities")</f>
        <v>0</v>
      </c>
      <c r="E17" s="815">
        <f>SUMIFS(E33:E33, $B$33:$B33, "Governments Central Banks Official Monetary Authorities Public Sector Entities")</f>
        <v>0</v>
      </c>
      <c r="F17" s="815">
        <f>SUMIFS(F33:F33, $B$33:$B33, "Governments Central Banks Official Monetary Authorities Public Sector Entities")</f>
        <v>0</v>
      </c>
      <c r="G17" s="815">
        <f>SUMIFS(G33:G33, $B$33:$B33, "Governments Central Banks Official Monetary Authorities Public Sector Entities")</f>
        <v>0</v>
      </c>
      <c r="H17" s="815">
        <f>SUMIFS(H33:H33, $B$33:$B33, "Governments Central Banks Official Monetary Authorities Public Sector Entities")</f>
        <v>0</v>
      </c>
      <c r="I17" s="815">
        <f>SUMIFS(I33:I33, $B$33:$B33, "Governments Central Banks Official Monetary Authorities Public Sector Entities")</f>
        <v>0</v>
      </c>
      <c r="J17" s="815">
        <f>SUMIFS(J33:J33, $B$33:$B33, "Governments Central Banks Official Monetary Authorities Public Sector Entities")</f>
        <v>0</v>
      </c>
      <c r="K17" s="815">
        <f>SUMIFS(K33:K33, $B$33:$B33, "Governments Central Banks Official Monetary Authorities Public Sector Entities")</f>
        <v>0</v>
      </c>
      <c r="L17" s="815">
        <f>SUMIFS(L33:L33, $B$33:$B33, "Governments Central Banks Official Monetary Authorities Public Sector Entities")</f>
        <v>0</v>
      </c>
      <c r="M17" s="815">
        <f>SUMIFS(M33:M33, $B$33:$B33, "Governments Central Banks Official Monetary Authorities Public Sector Entities")</f>
        <v>0</v>
      </c>
      <c r="N17" s="815">
        <f>SUMIFS(N33:N33, $B$33:$B33, "Governments Central Banks Official Monetary Authorities Public Sector Entities")</f>
        <v>0</v>
      </c>
      <c r="O17" s="815">
        <f>SUMIFS(O33:O33, $B$33:$B33, "Governments Central Banks Official Monetary Authorities Public Sector Entities")</f>
        <v>0</v>
      </c>
      <c r="P17" s="815">
        <f>SUMIFS(P33:P33, $B$33:$B33, "Governments Central Banks Official Monetary Authorities Public Sector Entities")</f>
        <v>0</v>
      </c>
      <c r="Q17" s="815">
        <f>SUMIFS(Q33:Q33, $B$33:$B33, "Governments Central Banks Official Monetary Authorities Public Sector Entities")</f>
        <v>0</v>
      </c>
      <c r="R17" s="815">
        <f>SUMIFS(R33:R33, $B$33:$B33, "Governments Central Banks Official Monetary Authorities Public Sector Entities")</f>
        <v>0</v>
      </c>
      <c r="S17" s="815">
        <f>SUMIFS(S33:S33, $B$33:$B33, "Governments Central Banks Official Monetary Authorities Public Sector Entities")</f>
        <v>0</v>
      </c>
      <c r="T17" s="815">
        <f>SUMIFS(T33:T33, $B$33:$B33, "Governments Central Banks Official Monetary Authorities Public Sector Entities")</f>
        <v>0</v>
      </c>
      <c r="U17" s="815">
        <f>SUMIFS(U33:U33, $B$33:$B33, "Governments Central Banks Official Monetary Authorities Public Sector Entities")</f>
        <v>0</v>
      </c>
      <c r="V17" s="815">
        <f>SUMIFS(V33:V33, $B$33:$B33, "Governments Central Banks Official Monetary Authorities Public Sector Entities")</f>
        <v>0</v>
      </c>
      <c r="W17" s="815">
        <f>SUMIFS(W33:W33, $B$33:$B33, "Governments Central Banks Official Monetary Authorities Public Sector Entities")</f>
        <v>0</v>
      </c>
      <c r="X17" s="815">
        <f>SUMIFS(X33:X33, $B$33:$B33, "Governments Central Banks Official Monetary Authorities Public Sector Entities")</f>
        <v>0</v>
      </c>
      <c r="Y17" s="815">
        <f>SUMIFS(Y33:Y33, $B$33:$B33, "Governments Central Banks Official Monetary Authorities Public Sector Entities")</f>
        <v>0</v>
      </c>
      <c r="Z17" s="815">
        <f>SUMIFS(Z33:Z33, $B$33:$B33, "Governments Central Banks Official Monetary Authorities Public Sector Entities")</f>
        <v>0</v>
      </c>
      <c r="AA17" s="815">
        <f>SUMIFS(AA33:AA33, $B$33:$B33, "Governments Central Banks Official Monetary Authorities Public Sector Entities")</f>
        <v>0</v>
      </c>
      <c r="AB17" s="815">
        <f>SUMIFS(AB33:AB33, $B$33:$B33, "Governments Central Banks Official Monetary Authorities Public Sector Entities")</f>
        <v>0</v>
      </c>
      <c r="AC17" s="815">
        <f>SUMIFS(AC33:AC33, $B$33:$B33, "Governments Central Banks Official Monetary Authorities Public Sector Entities")</f>
        <v>0</v>
      </c>
      <c r="AD17" s="815">
        <f>SUMIFS(AD33:AD33, $B$33:$B33, "Governments Central Banks Official Monetary Authorities Public Sector Entities")</f>
        <v>0</v>
      </c>
      <c r="AE17" s="815">
        <f>SUMIFS(AE33:AE33, $B$33:$B33, "Governments Central Banks Official Monetary Authorities Public Sector Entities")</f>
        <v>0</v>
      </c>
      <c r="AF17" s="815">
        <f>SUMIFS(AF33:AF33, $B$33:$B33, "Governments Central Banks Official Monetary Authorities Public Sector Entities")</f>
        <v>0</v>
      </c>
      <c r="AG17" s="815">
        <f>SUMIFS(AG33:AG33, $B$33:$B33, "Governments Central Banks Official Monetary Authorities Public Sector Entities")</f>
        <v>0</v>
      </c>
      <c r="AH17" s="815">
        <f>SUMIFS(AH33:AH33, $B$33:$B33, "Governments Central Banks Official Monetary Authorities Public Sector Entities")</f>
        <v>0</v>
      </c>
      <c r="AI17" s="815">
        <f>SUMIFS(AI33:AI33, $B$33:$B33, "Governments Central Banks Official Monetary Authorities Public Sector Entities")</f>
        <v>0</v>
      </c>
      <c r="AJ17" s="815">
        <f>SUMIFS(AJ33:AJ33, $B$33:$B33, "Governments Central Banks Official Monetary Authorities Public Sector Entities")</f>
        <v>0</v>
      </c>
      <c r="AK17" s="815">
        <f>SUMIFS(AK33:AK33, $B$33:$B33, "Governments Central Banks Official Monetary Authorities Public Sector Entities")</f>
        <v>0</v>
      </c>
      <c r="AL17" s="815">
        <f>SUMIFS(AL33:AL33, $B$33:$B33, "Governments Central Banks Official Monetary Authorities Public Sector Entities")</f>
        <v>0</v>
      </c>
      <c r="AM17" s="815">
        <f>SUMIFS(AM33:AM33, $B$33:$B33, "Governments Central Banks Official Monetary Authorities Public Sector Entities")</f>
        <v>0</v>
      </c>
      <c r="AN17" s="815">
        <f>SUMIFS(AN33:AN33, $B$33:$B33, "Governments Central Banks Official Monetary Authorities Public Sector Entities")</f>
        <v>0</v>
      </c>
      <c r="AO17" s="815">
        <f>SUMIFS(AO33:AO33, $B$33:$B33, "Governments Central Banks Official Monetary Authorities Public Sector Entities")</f>
        <v>0</v>
      </c>
      <c r="AP17" s="815">
        <f>SUMIFS(AP33:AP33, $B$33:$B33, "Governments Central Banks Official Monetary Authorities Public Sector Entities")</f>
        <v>0</v>
      </c>
      <c r="AQ17" s="815">
        <f>SUMIFS(AQ33:AQ33, $B$33:$B33, "Governments Central Banks Official Monetary Authorities Public Sector Entities")</f>
        <v>0</v>
      </c>
      <c r="AR17" s="815">
        <f>SUMIFS(AR33:AR33, $B$33:$B33, "Governments Central Banks Official Monetary Authorities Public Sector Entities")</f>
        <v>0</v>
      </c>
      <c r="AS17" s="815">
        <f>SUMIFS(AS33:AS33, $B$33:$B33, "Governments Central Banks Official Monetary Authorities Public Sector Entities")</f>
        <v>0</v>
      </c>
      <c r="AT17" s="815">
        <f>SUMIFS(AT33:AT33, $B$33:$B33, "Governments Central Banks Official Monetary Authorities Public Sector Entities")</f>
        <v>0</v>
      </c>
      <c r="AU17" s="815">
        <f>SUMIFS(AU33:AU33, $B$33:$B33, "Governments Central Banks Official Monetary Authorities Public Sector Entities")</f>
        <v>0</v>
      </c>
      <c r="AV17" s="815">
        <f>SUMIFS(AV33:AV33, $B$33:$B33, "Governments Central Banks Official Monetary Authorities Public Sector Entities")</f>
        <v>0</v>
      </c>
      <c r="AW17" s="815">
        <f>SUMIFS(AW33:AW33, $B$33:$B33, "Governments Central Banks Official Monetary Authorities Public Sector Entities")</f>
        <v>0</v>
      </c>
      <c r="AX17" s="815">
        <f>SUMIFS(AX33:AX33, $B$33:$B33, "Governments Central Banks Official Monetary Authorities Public Sector Entities")</f>
        <v>0</v>
      </c>
      <c r="AY17" s="815">
        <f>SUMIFS(AY33:AY33, $B$33:$B33, "Governments Central Banks Official Monetary Authorities Public Sector Entities")</f>
        <v>0</v>
      </c>
      <c r="AZ17" s="815">
        <f>SUMIFS(AZ33:AZ33, $B$33:$B33, "Governments Central Banks Official Monetary Authorities Public Sector Entities")</f>
        <v>0</v>
      </c>
      <c r="BA17" s="815">
        <f>SUMIFS(BA33:BA33, $B$33:$B33, "Governments Central Banks Official Monetary Authorities Public Sector Entities")</f>
        <v>0</v>
      </c>
      <c r="BB17" s="815">
        <f>SUMIFS(BB33:BB33, $B$33:$B33, "Governments Central Banks Official Monetary Authorities Public Sector Entities")</f>
        <v>0</v>
      </c>
    </row>
    <row r="18" spans="1:54" x14ac:dyDescent="0.2">
      <c r="A18" s="281"/>
      <c r="B18" s="282"/>
      <c r="C18" s="1032"/>
      <c r="D18" s="1032"/>
      <c r="E18" s="1032"/>
      <c r="F18" s="1032"/>
      <c r="G18" s="1032"/>
      <c r="H18" s="1032"/>
      <c r="I18" s="1032"/>
      <c r="J18" s="1032"/>
      <c r="K18" s="1032"/>
      <c r="L18" s="1032"/>
      <c r="M18" s="1032"/>
      <c r="N18" s="1032"/>
      <c r="O18" s="1032"/>
      <c r="P18" s="1032"/>
      <c r="Q18" s="1032"/>
      <c r="R18" s="1032"/>
      <c r="S18" s="1032"/>
      <c r="T18" s="1032"/>
      <c r="U18" s="1032"/>
      <c r="V18" s="1032"/>
      <c r="W18" s="1032"/>
      <c r="X18" s="1032"/>
      <c r="Y18" s="1032"/>
      <c r="Z18" s="1032"/>
      <c r="AA18" s="1032"/>
      <c r="AB18" s="1032"/>
      <c r="AC18" s="1032"/>
      <c r="AD18" s="1032"/>
      <c r="AE18" s="1032"/>
      <c r="AF18" s="1032"/>
      <c r="AG18" s="1032"/>
      <c r="AH18" s="1032"/>
      <c r="AI18" s="1032"/>
      <c r="AJ18" s="1032"/>
      <c r="AK18" s="1032"/>
      <c r="AL18" s="1032"/>
      <c r="AM18" s="1032"/>
      <c r="AN18" s="1032"/>
      <c r="AO18" s="1032"/>
      <c r="AP18" s="1032"/>
      <c r="AQ18" s="1032"/>
      <c r="AR18" s="1032"/>
      <c r="AS18" s="1032"/>
      <c r="AT18" s="1032"/>
      <c r="AU18" s="1032"/>
      <c r="AV18" s="1032"/>
      <c r="AW18" s="1032"/>
      <c r="AX18" s="1032"/>
      <c r="AY18" s="1032"/>
      <c r="AZ18" s="1032"/>
      <c r="BA18" s="1032"/>
      <c r="BB18" s="1032"/>
    </row>
    <row r="19" spans="1:54" ht="38.25" x14ac:dyDescent="0.2">
      <c r="A19" s="280" t="s">
        <v>1476</v>
      </c>
      <c r="B19" s="230"/>
      <c r="C19" s="815">
        <f>SUM(C20:C21)</f>
        <v>0</v>
      </c>
      <c r="D19" s="815">
        <f t="shared" ref="D19" si="103">SUM(D20:D21)</f>
        <v>0</v>
      </c>
      <c r="E19" s="815">
        <f t="shared" ref="E19" si="104">SUM(E20:E21)</f>
        <v>0</v>
      </c>
      <c r="F19" s="815">
        <f t="shared" ref="F19" si="105">SUM(F20:F21)</f>
        <v>0</v>
      </c>
      <c r="G19" s="815">
        <f t="shared" ref="G19" si="106">SUM(G20:G21)</f>
        <v>0</v>
      </c>
      <c r="H19" s="815">
        <f t="shared" ref="H19" si="107">SUM(H20:H21)</f>
        <v>0</v>
      </c>
      <c r="I19" s="815">
        <f t="shared" ref="I19" si="108">SUM(I20:I21)</f>
        <v>0</v>
      </c>
      <c r="J19" s="815">
        <f t="shared" ref="J19" si="109">SUM(J20:J21)</f>
        <v>0</v>
      </c>
      <c r="K19" s="815">
        <f t="shared" ref="K19" si="110">SUM(K20:K21)</f>
        <v>0</v>
      </c>
      <c r="L19" s="815">
        <f t="shared" ref="L19" si="111">SUM(L20:L21)</f>
        <v>0</v>
      </c>
      <c r="M19" s="815">
        <f t="shared" ref="M19" si="112">SUM(M20:M21)</f>
        <v>0</v>
      </c>
      <c r="N19" s="815">
        <f t="shared" ref="N19" si="113">SUM(N20:N21)</f>
        <v>0</v>
      </c>
      <c r="O19" s="815">
        <f t="shared" ref="O19" si="114">SUM(O20:O21)</f>
        <v>0</v>
      </c>
      <c r="P19" s="815">
        <f t="shared" ref="P19" si="115">SUM(P20:P21)</f>
        <v>0</v>
      </c>
      <c r="Q19" s="815">
        <f t="shared" ref="Q19" si="116">SUM(Q20:Q21)</f>
        <v>0</v>
      </c>
      <c r="R19" s="815">
        <f t="shared" ref="R19" si="117">SUM(R20:R21)</f>
        <v>0</v>
      </c>
      <c r="S19" s="815">
        <f t="shared" ref="S19" si="118">SUM(S20:S21)</f>
        <v>0</v>
      </c>
      <c r="T19" s="815">
        <f t="shared" ref="T19" si="119">SUM(T20:T21)</f>
        <v>0</v>
      </c>
      <c r="U19" s="815">
        <f t="shared" ref="U19" si="120">SUM(U20:U21)</f>
        <v>0</v>
      </c>
      <c r="V19" s="815">
        <f t="shared" ref="V19" si="121">SUM(V20:V21)</f>
        <v>0</v>
      </c>
      <c r="W19" s="815">
        <f t="shared" ref="W19" si="122">SUM(W20:W21)</f>
        <v>0</v>
      </c>
      <c r="X19" s="815">
        <f t="shared" ref="X19" si="123">SUM(X20:X21)</f>
        <v>0</v>
      </c>
      <c r="Y19" s="815">
        <f t="shared" ref="Y19" si="124">SUM(Y20:Y21)</f>
        <v>0</v>
      </c>
      <c r="Z19" s="815">
        <f t="shared" ref="Z19" si="125">SUM(Z20:Z21)</f>
        <v>0</v>
      </c>
      <c r="AA19" s="815">
        <f t="shared" ref="AA19" si="126">SUM(AA20:AA21)</f>
        <v>0</v>
      </c>
      <c r="AB19" s="815">
        <f t="shared" ref="AB19" si="127">SUM(AB20:AB21)</f>
        <v>0</v>
      </c>
      <c r="AC19" s="815">
        <f t="shared" ref="AC19" si="128">SUM(AC20:AC21)</f>
        <v>0</v>
      </c>
      <c r="AD19" s="815">
        <f t="shared" ref="AD19" si="129">SUM(AD20:AD21)</f>
        <v>0</v>
      </c>
      <c r="AE19" s="815">
        <f t="shared" ref="AE19" si="130">SUM(AE20:AE21)</f>
        <v>0</v>
      </c>
      <c r="AF19" s="815">
        <f t="shared" ref="AF19" si="131">SUM(AF20:AF21)</f>
        <v>0</v>
      </c>
      <c r="AG19" s="815">
        <f t="shared" ref="AG19" si="132">SUM(AG20:AG21)</f>
        <v>0</v>
      </c>
      <c r="AH19" s="815">
        <f t="shared" ref="AH19" si="133">SUM(AH20:AH21)</f>
        <v>0</v>
      </c>
      <c r="AI19" s="815">
        <f t="shared" ref="AI19" si="134">SUM(AI20:AI21)</f>
        <v>0</v>
      </c>
      <c r="AJ19" s="815">
        <f t="shared" ref="AJ19" si="135">SUM(AJ20:AJ21)</f>
        <v>0</v>
      </c>
      <c r="AK19" s="815">
        <f t="shared" ref="AK19" si="136">SUM(AK20:AK21)</f>
        <v>0</v>
      </c>
      <c r="AL19" s="815">
        <f t="shared" ref="AL19" si="137">SUM(AL20:AL21)</f>
        <v>0</v>
      </c>
      <c r="AM19" s="815">
        <f t="shared" ref="AM19" si="138">SUM(AM20:AM21)</f>
        <v>0</v>
      </c>
      <c r="AN19" s="815">
        <f t="shared" ref="AN19" si="139">SUM(AN20:AN21)</f>
        <v>0</v>
      </c>
      <c r="AO19" s="815">
        <f t="shared" ref="AO19" si="140">SUM(AO20:AO21)</f>
        <v>0</v>
      </c>
      <c r="AP19" s="815">
        <f t="shared" ref="AP19" si="141">SUM(AP20:AP21)</f>
        <v>0</v>
      </c>
      <c r="AQ19" s="815">
        <f t="shared" ref="AQ19" si="142">SUM(AQ20:AQ21)</f>
        <v>0</v>
      </c>
      <c r="AR19" s="815">
        <f t="shared" ref="AR19" si="143">SUM(AR20:AR21)</f>
        <v>0</v>
      </c>
      <c r="AS19" s="815">
        <f t="shared" ref="AS19" si="144">SUM(AS20:AS21)</f>
        <v>0</v>
      </c>
      <c r="AT19" s="815">
        <f t="shared" ref="AT19" si="145">SUM(AT20:AT21)</f>
        <v>0</v>
      </c>
      <c r="AU19" s="815">
        <f t="shared" ref="AU19" si="146">SUM(AU20:AU21)</f>
        <v>0</v>
      </c>
      <c r="AV19" s="815">
        <f t="shared" ref="AV19" si="147">SUM(AV20:AV21)</f>
        <v>0</v>
      </c>
      <c r="AW19" s="815">
        <f t="shared" ref="AW19" si="148">SUM(AW20:AW21)</f>
        <v>0</v>
      </c>
      <c r="AX19" s="815">
        <f t="shared" ref="AX19" si="149">SUM(AX20:AX21)</f>
        <v>0</v>
      </c>
      <c r="AY19" s="815">
        <f t="shared" ref="AY19" si="150">SUM(AY20:AY21)</f>
        <v>0</v>
      </c>
      <c r="AZ19" s="815">
        <f t="shared" ref="AZ19" si="151">SUM(AZ20:AZ21)</f>
        <v>0</v>
      </c>
      <c r="BA19" s="815">
        <f t="shared" ref="BA19" si="152">SUM(BA20:BA21)</f>
        <v>0</v>
      </c>
      <c r="BB19" s="815">
        <f t="shared" ref="BB19" si="153">SUM(BB20:BB21)</f>
        <v>0</v>
      </c>
    </row>
    <row r="20" spans="1:54" x14ac:dyDescent="0.2">
      <c r="A20" s="239" t="s">
        <v>1159</v>
      </c>
      <c r="B20" s="109"/>
      <c r="C20" s="799"/>
      <c r="D20" s="799"/>
      <c r="E20" s="799"/>
      <c r="F20" s="799"/>
      <c r="G20" s="799"/>
      <c r="H20" s="799"/>
      <c r="I20" s="799"/>
      <c r="J20" s="799"/>
      <c r="K20" s="799"/>
      <c r="L20" s="799"/>
      <c r="M20" s="799"/>
      <c r="N20" s="799"/>
      <c r="O20" s="799"/>
      <c r="P20" s="799"/>
      <c r="Q20" s="799"/>
      <c r="R20" s="799"/>
      <c r="S20" s="799"/>
      <c r="T20" s="799"/>
      <c r="U20" s="799"/>
      <c r="V20" s="799"/>
      <c r="W20" s="799"/>
      <c r="X20" s="799"/>
      <c r="Y20" s="799"/>
      <c r="Z20" s="799"/>
      <c r="AA20" s="799"/>
      <c r="AB20" s="799"/>
      <c r="AC20" s="799"/>
      <c r="AD20" s="799"/>
      <c r="AE20" s="799"/>
      <c r="AF20" s="799"/>
      <c r="AG20" s="799"/>
      <c r="AH20" s="799"/>
      <c r="AI20" s="799"/>
      <c r="AJ20" s="799"/>
      <c r="AK20" s="799"/>
      <c r="AL20" s="799"/>
      <c r="AM20" s="799"/>
      <c r="AN20" s="799"/>
      <c r="AO20" s="799"/>
      <c r="AP20" s="799"/>
      <c r="AQ20" s="799"/>
      <c r="AR20" s="799"/>
      <c r="AS20" s="799"/>
      <c r="AT20" s="799"/>
      <c r="AU20" s="799"/>
      <c r="AV20" s="799"/>
      <c r="AW20" s="799"/>
      <c r="AX20" s="799"/>
      <c r="AY20" s="799"/>
      <c r="AZ20" s="799"/>
      <c r="BA20" s="799"/>
      <c r="BB20" s="799"/>
    </row>
    <row r="21" spans="1:54" x14ac:dyDescent="0.2">
      <c r="A21" s="237" t="s">
        <v>1161</v>
      </c>
      <c r="B21" s="109"/>
      <c r="C21" s="815">
        <f>SUMIFS(C33:C33, $B$33:$B33, "Non Profit Institutions Natural Persons Families International Organisations Others")</f>
        <v>0</v>
      </c>
      <c r="D21" s="815">
        <f>SUMIFS(D33:D33, $B$33:$B33, "Non Profit Institutions Natural Persons Families International Organisations Others")</f>
        <v>0</v>
      </c>
      <c r="E21" s="815">
        <f>SUMIFS(E33:E33, $B$33:$B33, "Non Profit Institutions Natural Persons Families International Organisations Others")</f>
        <v>0</v>
      </c>
      <c r="F21" s="815">
        <f>SUMIFS(F33:F33, $B$33:$B33, "Non Profit Institutions Natural Persons Families International Organisations Others")</f>
        <v>0</v>
      </c>
      <c r="G21" s="815">
        <f>SUMIFS(G33:G33, $B$33:$B33, "Non Profit Institutions Natural Persons Families International Organisations Others")</f>
        <v>0</v>
      </c>
      <c r="H21" s="815">
        <f>SUMIFS(H33:H33, $B$33:$B33, "Non Profit Institutions Natural Persons Families International Organisations Others")</f>
        <v>0</v>
      </c>
      <c r="I21" s="815">
        <f>SUMIFS(I33:I33, $B$33:$B33, "Non Profit Institutions Natural Persons Families International Organisations Others")</f>
        <v>0</v>
      </c>
      <c r="J21" s="815">
        <f>SUMIFS(J33:J33, $B$33:$B33, "Non Profit Institutions Natural Persons Families International Organisations Others")</f>
        <v>0</v>
      </c>
      <c r="K21" s="815">
        <f>SUMIFS(K33:K33, $B$33:$B33, "Non Profit Institutions Natural Persons Families International Organisations Others")</f>
        <v>0</v>
      </c>
      <c r="L21" s="815">
        <f>SUMIFS(L33:L33, $B$33:$B33, "Non Profit Institutions Natural Persons Families International Organisations Others")</f>
        <v>0</v>
      </c>
      <c r="M21" s="815">
        <f>SUMIFS(M33:M33, $B$33:$B33, "Non Profit Institutions Natural Persons Families International Organisations Others")</f>
        <v>0</v>
      </c>
      <c r="N21" s="815">
        <f>SUMIFS(N33:N33, $B$33:$B33, "Non Profit Institutions Natural Persons Families International Organisations Others")</f>
        <v>0</v>
      </c>
      <c r="O21" s="815">
        <f>SUMIFS(O33:O33, $B$33:$B33, "Non Profit Institutions Natural Persons Families International Organisations Others")</f>
        <v>0</v>
      </c>
      <c r="P21" s="815">
        <f>SUMIFS(P33:P33, $B$33:$B33, "Non Profit Institutions Natural Persons Families International Organisations Others")</f>
        <v>0</v>
      </c>
      <c r="Q21" s="815">
        <f>SUMIFS(Q33:Q33, $B$33:$B33, "Non Profit Institutions Natural Persons Families International Organisations Others")</f>
        <v>0</v>
      </c>
      <c r="R21" s="815">
        <f>SUMIFS(R33:R33, $B$33:$B33, "Non Profit Institutions Natural Persons Families International Organisations Others")</f>
        <v>0</v>
      </c>
      <c r="S21" s="815">
        <f>SUMIFS(S33:S33, $B$33:$B33, "Non Profit Institutions Natural Persons Families International Organisations Others")</f>
        <v>0</v>
      </c>
      <c r="T21" s="815">
        <f>SUMIFS(T33:T33, $B$33:$B33, "Non Profit Institutions Natural Persons Families International Organisations Others")</f>
        <v>0</v>
      </c>
      <c r="U21" s="815">
        <f>SUMIFS(U33:U33, $B$33:$B33, "Non Profit Institutions Natural Persons Families International Organisations Others")</f>
        <v>0</v>
      </c>
      <c r="V21" s="815">
        <f>SUMIFS(V33:V33, $B$33:$B33, "Non Profit Institutions Natural Persons Families International Organisations Others")</f>
        <v>0</v>
      </c>
      <c r="W21" s="815">
        <f>SUMIFS(W33:W33, $B$33:$B33, "Non Profit Institutions Natural Persons Families International Organisations Others")</f>
        <v>0</v>
      </c>
      <c r="X21" s="815">
        <f>SUMIFS(X33:X33, $B$33:$B33, "Non Profit Institutions Natural Persons Families International Organisations Others")</f>
        <v>0</v>
      </c>
      <c r="Y21" s="815">
        <f>SUMIFS(Y33:Y33, $B$33:$B33, "Non Profit Institutions Natural Persons Families International Organisations Others")</f>
        <v>0</v>
      </c>
      <c r="Z21" s="815">
        <f>SUMIFS(Z33:Z33, $B$33:$B33, "Non Profit Institutions Natural Persons Families International Organisations Others")</f>
        <v>0</v>
      </c>
      <c r="AA21" s="815">
        <f>SUMIFS(AA33:AA33, $B$33:$B33, "Non Profit Institutions Natural Persons Families International Organisations Others")</f>
        <v>0</v>
      </c>
      <c r="AB21" s="815">
        <f>SUMIFS(AB33:AB33, $B$33:$B33, "Non Profit Institutions Natural Persons Families International Organisations Others")</f>
        <v>0</v>
      </c>
      <c r="AC21" s="815">
        <f>SUMIFS(AC33:AC33, $B$33:$B33, "Non Profit Institutions Natural Persons Families International Organisations Others")</f>
        <v>0</v>
      </c>
      <c r="AD21" s="815">
        <f>SUMIFS(AD33:AD33, $B$33:$B33, "Non Profit Institutions Natural Persons Families International Organisations Others")</f>
        <v>0</v>
      </c>
      <c r="AE21" s="815">
        <f>SUMIFS(AE33:AE33, $B$33:$B33, "Non Profit Institutions Natural Persons Families International Organisations Others")</f>
        <v>0</v>
      </c>
      <c r="AF21" s="815">
        <f>SUMIFS(AF33:AF33, $B$33:$B33, "Non Profit Institutions Natural Persons Families International Organisations Others")</f>
        <v>0</v>
      </c>
      <c r="AG21" s="815">
        <f>SUMIFS(AG33:AG33, $B$33:$B33, "Non Profit Institutions Natural Persons Families International Organisations Others")</f>
        <v>0</v>
      </c>
      <c r="AH21" s="815">
        <f>SUMIFS(AH33:AH33, $B$33:$B33, "Non Profit Institutions Natural Persons Families International Organisations Others")</f>
        <v>0</v>
      </c>
      <c r="AI21" s="815">
        <f>SUMIFS(AI33:AI33, $B$33:$B33, "Non Profit Institutions Natural Persons Families International Organisations Others")</f>
        <v>0</v>
      </c>
      <c r="AJ21" s="815">
        <f>SUMIFS(AJ33:AJ33, $B$33:$B33, "Non Profit Institutions Natural Persons Families International Organisations Others")</f>
        <v>0</v>
      </c>
      <c r="AK21" s="815">
        <f>SUMIFS(AK33:AK33, $B$33:$B33, "Non Profit Institutions Natural Persons Families International Organisations Others")</f>
        <v>0</v>
      </c>
      <c r="AL21" s="815">
        <f>SUMIFS(AL33:AL33, $B$33:$B33, "Non Profit Institutions Natural Persons Families International Organisations Others")</f>
        <v>0</v>
      </c>
      <c r="AM21" s="815">
        <f>SUMIFS(AM33:AM33, $B$33:$B33, "Non Profit Institutions Natural Persons Families International Organisations Others")</f>
        <v>0</v>
      </c>
      <c r="AN21" s="815">
        <f>SUMIFS(AN33:AN33, $B$33:$B33, "Non Profit Institutions Natural Persons Families International Organisations Others")</f>
        <v>0</v>
      </c>
      <c r="AO21" s="815">
        <f>SUMIFS(AO33:AO33, $B$33:$B33, "Non Profit Institutions Natural Persons Families International Organisations Others")</f>
        <v>0</v>
      </c>
      <c r="AP21" s="815">
        <f>SUMIFS(AP33:AP33, $B$33:$B33, "Non Profit Institutions Natural Persons Families International Organisations Others")</f>
        <v>0</v>
      </c>
      <c r="AQ21" s="815">
        <f>SUMIFS(AQ33:AQ33, $B$33:$B33, "Non Profit Institutions Natural Persons Families International Organisations Others")</f>
        <v>0</v>
      </c>
      <c r="AR21" s="815">
        <f>SUMIFS(AR33:AR33, $B$33:$B33, "Non Profit Institutions Natural Persons Families International Organisations Others")</f>
        <v>0</v>
      </c>
      <c r="AS21" s="815">
        <f>SUMIFS(AS33:AS33, $B$33:$B33, "Non Profit Institutions Natural Persons Families International Organisations Others")</f>
        <v>0</v>
      </c>
      <c r="AT21" s="815">
        <f>SUMIFS(AT33:AT33, $B$33:$B33, "Non Profit Institutions Natural Persons Families International Organisations Others")</f>
        <v>0</v>
      </c>
      <c r="AU21" s="815">
        <f>SUMIFS(AU33:AU33, $B$33:$B33, "Non Profit Institutions Natural Persons Families International Organisations Others")</f>
        <v>0</v>
      </c>
      <c r="AV21" s="815">
        <f>SUMIFS(AV33:AV33, $B$33:$B33, "Non Profit Institutions Natural Persons Families International Organisations Others")</f>
        <v>0</v>
      </c>
      <c r="AW21" s="815">
        <f>SUMIFS(AW33:AW33, $B$33:$B33, "Non Profit Institutions Natural Persons Families International Organisations Others")</f>
        <v>0</v>
      </c>
      <c r="AX21" s="815">
        <f>SUMIFS(AX33:AX33, $B$33:$B33, "Non Profit Institutions Natural Persons Families International Organisations Others")</f>
        <v>0</v>
      </c>
      <c r="AY21" s="815">
        <f>SUMIFS(AY33:AY33, $B$33:$B33, "Non Profit Institutions Natural Persons Families International Organisations Others")</f>
        <v>0</v>
      </c>
      <c r="AZ21" s="815">
        <f>SUMIFS(AZ33:AZ33, $B$33:$B33, "Non Profit Institutions Natural Persons Families International Organisations Others")</f>
        <v>0</v>
      </c>
      <c r="BA21" s="815">
        <f>SUMIFS(BA33:BA33, $B$33:$B33, "Non Profit Institutions Natural Persons Families International Organisations Others")</f>
        <v>0</v>
      </c>
      <c r="BB21" s="815">
        <f>SUMIFS(BB33:BB33, $B$33:$B33, "Non Profit Institutions Natural Persons Families International Organisations Others")</f>
        <v>0</v>
      </c>
    </row>
    <row r="22" spans="1:54" x14ac:dyDescent="0.2">
      <c r="A22" s="281"/>
      <c r="B22" s="282"/>
      <c r="C22" s="1032"/>
      <c r="D22" s="1032"/>
      <c r="E22" s="1032"/>
      <c r="F22" s="1032"/>
      <c r="G22" s="1032"/>
      <c r="H22" s="1032"/>
      <c r="I22" s="1032"/>
      <c r="J22" s="1032"/>
      <c r="K22" s="1032"/>
      <c r="L22" s="1032"/>
      <c r="M22" s="1032"/>
      <c r="N22" s="1032"/>
      <c r="O22" s="1032"/>
      <c r="P22" s="1032"/>
      <c r="Q22" s="1032"/>
      <c r="R22" s="1032"/>
      <c r="S22" s="1032"/>
      <c r="T22" s="1032"/>
      <c r="U22" s="1032"/>
      <c r="V22" s="1032"/>
      <c r="W22" s="1032"/>
      <c r="X22" s="1032"/>
      <c r="Y22" s="1032"/>
      <c r="Z22" s="1032"/>
      <c r="AA22" s="1032"/>
      <c r="AB22" s="1032"/>
      <c r="AC22" s="1032"/>
      <c r="AD22" s="1032"/>
      <c r="AE22" s="1032"/>
      <c r="AF22" s="1032"/>
      <c r="AG22" s="1032"/>
      <c r="AH22" s="1032"/>
      <c r="AI22" s="1032"/>
      <c r="AJ22" s="1032"/>
      <c r="AK22" s="1032"/>
      <c r="AL22" s="1032"/>
      <c r="AM22" s="1032"/>
      <c r="AN22" s="1032"/>
      <c r="AO22" s="1032"/>
      <c r="AP22" s="1032"/>
      <c r="AQ22" s="1032"/>
      <c r="AR22" s="1032"/>
      <c r="AS22" s="1032"/>
      <c r="AT22" s="1032"/>
      <c r="AU22" s="1032"/>
      <c r="AV22" s="1032"/>
      <c r="AW22" s="1032"/>
      <c r="AX22" s="1032"/>
      <c r="AY22" s="1032"/>
      <c r="AZ22" s="1032"/>
      <c r="BA22" s="1032"/>
      <c r="BB22" s="1032"/>
    </row>
    <row r="23" spans="1:54" x14ac:dyDescent="0.2">
      <c r="A23" s="478" t="s">
        <v>228</v>
      </c>
      <c r="B23" s="319"/>
      <c r="C23" s="815">
        <f>SUM(C24:C25)</f>
        <v>0</v>
      </c>
      <c r="D23" s="815">
        <f t="shared" ref="D23" si="154">SUM(D24:D25)</f>
        <v>0</v>
      </c>
      <c r="E23" s="815">
        <f t="shared" ref="E23" si="155">SUM(E24:E25)</f>
        <v>0</v>
      </c>
      <c r="F23" s="815">
        <f t="shared" ref="F23" si="156">SUM(F24:F25)</f>
        <v>0</v>
      </c>
      <c r="G23" s="815">
        <f t="shared" ref="G23" si="157">SUM(G24:G25)</f>
        <v>0</v>
      </c>
      <c r="H23" s="815">
        <f t="shared" ref="H23" si="158">SUM(H24:H25)</f>
        <v>0</v>
      </c>
      <c r="I23" s="815">
        <f t="shared" ref="I23" si="159">SUM(I24:I25)</f>
        <v>0</v>
      </c>
      <c r="J23" s="815">
        <f t="shared" ref="J23" si="160">SUM(J24:J25)</f>
        <v>0</v>
      </c>
      <c r="K23" s="815">
        <f t="shared" ref="K23" si="161">SUM(K24:K25)</f>
        <v>0</v>
      </c>
      <c r="L23" s="815">
        <f t="shared" ref="L23" si="162">SUM(L24:L25)</f>
        <v>0</v>
      </c>
      <c r="M23" s="968"/>
      <c r="N23" s="968"/>
      <c r="O23" s="968"/>
      <c r="P23" s="968"/>
      <c r="Q23" s="968"/>
      <c r="R23" s="968"/>
      <c r="S23" s="968"/>
      <c r="T23" s="968"/>
      <c r="U23" s="968"/>
      <c r="V23" s="968"/>
      <c r="W23" s="815">
        <f t="shared" ref="W23" si="163">SUM(W24:W25)</f>
        <v>0</v>
      </c>
      <c r="X23" s="815">
        <f t="shared" ref="X23" si="164">SUM(X24:X25)</f>
        <v>0</v>
      </c>
      <c r="Y23" s="815">
        <f t="shared" ref="Y23" si="165">SUM(Y24:Y25)</f>
        <v>0</v>
      </c>
      <c r="Z23" s="815">
        <f t="shared" ref="Z23" si="166">SUM(Z24:Z25)</f>
        <v>0</v>
      </c>
      <c r="AA23" s="815">
        <f t="shared" ref="AA23" si="167">SUM(AA24:AA25)</f>
        <v>0</v>
      </c>
      <c r="AB23" s="815">
        <f t="shared" ref="AB23" si="168">SUM(AB24:AB25)</f>
        <v>0</v>
      </c>
      <c r="AC23" s="815">
        <f t="shared" ref="AC23" si="169">SUM(AC24:AC25)</f>
        <v>0</v>
      </c>
      <c r="AD23" s="815">
        <f t="shared" ref="AD23" si="170">SUM(AD24:AD25)</f>
        <v>0</v>
      </c>
      <c r="AE23" s="815">
        <f t="shared" ref="AE23" si="171">SUM(AE24:AE25)</f>
        <v>0</v>
      </c>
      <c r="AF23" s="815">
        <f t="shared" ref="AF23" si="172">SUM(AF24:AF25)</f>
        <v>0</v>
      </c>
      <c r="AG23" s="815">
        <f t="shared" ref="AG23" si="173">SUM(AG24:AG25)</f>
        <v>0</v>
      </c>
      <c r="AH23" s="815">
        <f t="shared" ref="AH23" si="174">SUM(AH24:AH25)</f>
        <v>0</v>
      </c>
      <c r="AI23" s="815">
        <f t="shared" ref="AI23" si="175">SUM(AI24:AI25)</f>
        <v>0</v>
      </c>
      <c r="AJ23" s="815">
        <f t="shared" ref="AJ23" si="176">SUM(AJ24:AJ25)</f>
        <v>0</v>
      </c>
      <c r="AK23" s="815">
        <f t="shared" ref="AK23" si="177">SUM(AK24:AK25)</f>
        <v>0</v>
      </c>
      <c r="AL23" s="815">
        <f t="shared" ref="AL23" si="178">SUM(AL24:AL25)</f>
        <v>0</v>
      </c>
      <c r="AM23" s="815">
        <f t="shared" ref="AM23" si="179">SUM(AM24:AM25)</f>
        <v>0</v>
      </c>
      <c r="AN23" s="815">
        <f t="shared" ref="AN23" si="180">SUM(AN24:AN25)</f>
        <v>0</v>
      </c>
      <c r="AO23" s="815">
        <f t="shared" ref="AO23" si="181">SUM(AO24:AO25)</f>
        <v>0</v>
      </c>
      <c r="AP23" s="815">
        <f t="shared" ref="AP23" si="182">SUM(AP24:AP25)</f>
        <v>0</v>
      </c>
      <c r="AQ23" s="815">
        <f t="shared" ref="AQ23" si="183">SUM(AQ24:AQ25)</f>
        <v>0</v>
      </c>
      <c r="AR23" s="815">
        <f t="shared" ref="AR23" si="184">SUM(AR24:AR25)</f>
        <v>0</v>
      </c>
      <c r="AS23" s="815">
        <f t="shared" ref="AS23" si="185">SUM(AS24:AS25)</f>
        <v>0</v>
      </c>
      <c r="AT23" s="815">
        <f t="shared" ref="AT23" si="186">SUM(AT24:AT25)</f>
        <v>0</v>
      </c>
      <c r="AU23" s="815">
        <f t="shared" ref="AU23" si="187">SUM(AU24:AU25)</f>
        <v>0</v>
      </c>
      <c r="AV23" s="815">
        <f t="shared" ref="AV23" si="188">SUM(AV24:AV25)</f>
        <v>0</v>
      </c>
      <c r="AW23" s="815">
        <f t="shared" ref="AW23" si="189">SUM(AW24:AW25)</f>
        <v>0</v>
      </c>
      <c r="AX23" s="815">
        <f t="shared" ref="AX23" si="190">SUM(AX24:AX25)</f>
        <v>0</v>
      </c>
      <c r="AY23" s="815">
        <f t="shared" ref="AY23" si="191">SUM(AY24:AY25)</f>
        <v>0</v>
      </c>
      <c r="AZ23" s="815">
        <f t="shared" ref="AZ23" si="192">SUM(AZ24:AZ25)</f>
        <v>0</v>
      </c>
      <c r="BA23" s="815">
        <f t="shared" ref="BA23" si="193">SUM(BA24:BA25)</f>
        <v>0</v>
      </c>
      <c r="BB23" s="815">
        <f t="shared" ref="BB23" si="194">SUM(BB24:BB25)</f>
        <v>0</v>
      </c>
    </row>
    <row r="24" spans="1:54" x14ac:dyDescent="0.2">
      <c r="A24" s="61" t="s">
        <v>1159</v>
      </c>
      <c r="B24" s="319"/>
      <c r="C24" s="799"/>
      <c r="D24" s="799"/>
      <c r="E24" s="799"/>
      <c r="F24" s="799"/>
      <c r="G24" s="799"/>
      <c r="H24" s="799"/>
      <c r="I24" s="799"/>
      <c r="J24" s="799"/>
      <c r="K24" s="799"/>
      <c r="L24" s="799"/>
      <c r="M24" s="840"/>
      <c r="N24" s="840"/>
      <c r="O24" s="840"/>
      <c r="P24" s="840"/>
      <c r="Q24" s="840"/>
      <c r="R24" s="840"/>
      <c r="S24" s="840"/>
      <c r="T24" s="840"/>
      <c r="U24" s="840"/>
      <c r="V24" s="840"/>
      <c r="W24" s="799"/>
      <c r="X24" s="799"/>
      <c r="Y24" s="799"/>
      <c r="Z24" s="799"/>
      <c r="AA24" s="799"/>
      <c r="AB24" s="799"/>
      <c r="AC24" s="799"/>
      <c r="AD24" s="799"/>
      <c r="AE24" s="799"/>
      <c r="AF24" s="799"/>
      <c r="AG24" s="799"/>
      <c r="AH24" s="799"/>
      <c r="AI24" s="799"/>
      <c r="AJ24" s="799"/>
      <c r="AK24" s="799"/>
      <c r="AL24" s="799"/>
      <c r="AM24" s="799"/>
      <c r="AN24" s="799"/>
      <c r="AO24" s="799"/>
      <c r="AP24" s="799"/>
      <c r="AQ24" s="799"/>
      <c r="AR24" s="799"/>
      <c r="AS24" s="799"/>
      <c r="AT24" s="799"/>
      <c r="AU24" s="799"/>
      <c r="AV24" s="799"/>
      <c r="AW24" s="799"/>
      <c r="AX24" s="799"/>
      <c r="AY24" s="799"/>
      <c r="AZ24" s="799"/>
      <c r="BA24" s="799"/>
      <c r="BB24" s="799"/>
    </row>
    <row r="25" spans="1:54" x14ac:dyDescent="0.2">
      <c r="A25" s="238" t="s">
        <v>1161</v>
      </c>
      <c r="B25" s="319"/>
      <c r="C25" s="815">
        <f>SUMIFS(C33:C33, $B$33:$B33, "Unincorporated Enterprises held by Natural Persons")</f>
        <v>0</v>
      </c>
      <c r="D25" s="815">
        <f>SUMIFS(D33:D33, $B$33:$B33, "Unincorporated Enterprises held by Natural Persons")</f>
        <v>0</v>
      </c>
      <c r="E25" s="815">
        <f>SUMIFS(E33:E33, $B$33:$B33, "Unincorporated Enterprises held by Natural Persons")</f>
        <v>0</v>
      </c>
      <c r="F25" s="815">
        <f>SUMIFS(F33:F33, $B$33:$B33, "Unincorporated Enterprises held by Natural Persons")</f>
        <v>0</v>
      </c>
      <c r="G25" s="815">
        <f>SUMIFS(G33:G33, $B$33:$B33, "Unincorporated Enterprises held by Natural Persons")</f>
        <v>0</v>
      </c>
      <c r="H25" s="815">
        <f>SUMIFS(H33:H33, $B$33:$B33, "Unincorporated Enterprises held by Natural Persons")</f>
        <v>0</v>
      </c>
      <c r="I25" s="815">
        <f>SUMIFS(I33:I33, $B$33:$B33, "Unincorporated Enterprises held by Natural Persons")</f>
        <v>0</v>
      </c>
      <c r="J25" s="815">
        <f>SUMIFS(J33:J33, $B$33:$B33, "Unincorporated Enterprises held by Natural Persons")</f>
        <v>0</v>
      </c>
      <c r="K25" s="815">
        <f>SUMIFS(K33:K33, $B$33:$B33, "Unincorporated Enterprises held by Natural Persons")</f>
        <v>0</v>
      </c>
      <c r="L25" s="815">
        <f>SUMIFS(L33:L33, $B$33:$B33, "Unincorporated Enterprises held by Natural Persons")</f>
        <v>0</v>
      </c>
      <c r="M25" s="1036"/>
      <c r="N25" s="1036"/>
      <c r="O25" s="1036"/>
      <c r="P25" s="1036"/>
      <c r="Q25" s="1036"/>
      <c r="R25" s="1036"/>
      <c r="S25" s="1036"/>
      <c r="T25" s="1036"/>
      <c r="U25" s="1036"/>
      <c r="V25" s="1036"/>
      <c r="W25" s="815">
        <f>SUMIFS(W33:W33, $B$33:$B33, "Unincorporated Enterprises held by Natural Persons")</f>
        <v>0</v>
      </c>
      <c r="X25" s="815">
        <f>SUMIFS(X33:X33, $B$33:$B33, "Unincorporated Enterprises held by Natural Persons")</f>
        <v>0</v>
      </c>
      <c r="Y25" s="815">
        <f>SUMIFS(Y33:Y33, $B$33:$B33, "Unincorporated Enterprises held by Natural Persons")</f>
        <v>0</v>
      </c>
      <c r="Z25" s="815">
        <f>SUMIFS(Z33:Z33, $B$33:$B33, "Unincorporated Enterprises held by Natural Persons")</f>
        <v>0</v>
      </c>
      <c r="AA25" s="815">
        <f>SUMIFS(AA33:AA33, $B$33:$B33, "Unincorporated Enterprises held by Natural Persons")</f>
        <v>0</v>
      </c>
      <c r="AB25" s="815">
        <f>SUMIFS(AB33:AB33, $B$33:$B33, "Unincorporated Enterprises held by Natural Persons")</f>
        <v>0</v>
      </c>
      <c r="AC25" s="815">
        <f>SUMIFS(AC33:AC33, $B$33:$B33, "Unincorporated Enterprises held by Natural Persons")</f>
        <v>0</v>
      </c>
      <c r="AD25" s="815">
        <f>SUMIFS(AD33:AD33, $B$33:$B33, "Unincorporated Enterprises held by Natural Persons")</f>
        <v>0</v>
      </c>
      <c r="AE25" s="815">
        <f>SUMIFS(AE33:AE33, $B$33:$B33, "Unincorporated Enterprises held by Natural Persons")</f>
        <v>0</v>
      </c>
      <c r="AF25" s="815">
        <f>SUMIFS(AF33:AF33, $B$33:$B33, "Unincorporated Enterprises held by Natural Persons")</f>
        <v>0</v>
      </c>
      <c r="AG25" s="815">
        <f>SUMIFS(AG33:AG33, $B$33:$B33, "Unincorporated Enterprises held by Natural Persons")</f>
        <v>0</v>
      </c>
      <c r="AH25" s="815">
        <f>SUMIFS(AH33:AH33, $B$33:$B33, "Unincorporated Enterprises held by Natural Persons")</f>
        <v>0</v>
      </c>
      <c r="AI25" s="815">
        <f>SUMIFS(AI33:AI33, $B$33:$B33, "Unincorporated Enterprises held by Natural Persons")</f>
        <v>0</v>
      </c>
      <c r="AJ25" s="815">
        <f>SUMIFS(AJ33:AJ33, $B$33:$B33, "Unincorporated Enterprises held by Natural Persons")</f>
        <v>0</v>
      </c>
      <c r="AK25" s="815">
        <f>SUMIFS(AK33:AK33, $B$33:$B33, "Unincorporated Enterprises held by Natural Persons")</f>
        <v>0</v>
      </c>
      <c r="AL25" s="815">
        <f>SUMIFS(AL33:AL33, $B$33:$B33, "Unincorporated Enterprises held by Natural Persons")</f>
        <v>0</v>
      </c>
      <c r="AM25" s="815">
        <f>SUMIFS(AM33:AM33, $B$33:$B33, "Unincorporated Enterprises held by Natural Persons")</f>
        <v>0</v>
      </c>
      <c r="AN25" s="815">
        <f>SUMIFS(AN33:AN33, $B$33:$B33, "Unincorporated Enterprises held by Natural Persons")</f>
        <v>0</v>
      </c>
      <c r="AO25" s="815">
        <f>SUMIFS(AO33:AO33, $B$33:$B33, "Unincorporated Enterprises held by Natural Persons")</f>
        <v>0</v>
      </c>
      <c r="AP25" s="815">
        <f>SUMIFS(AP33:AP33, $B$33:$B33, "Unincorporated Enterprises held by Natural Persons")</f>
        <v>0</v>
      </c>
      <c r="AQ25" s="815">
        <f>SUMIFS(AQ33:AQ33, $B$33:$B33, "Unincorporated Enterprises held by Natural Persons")</f>
        <v>0</v>
      </c>
      <c r="AR25" s="815">
        <f>SUMIFS(AR33:AR33, $B$33:$B33, "Unincorporated Enterprises held by Natural Persons")</f>
        <v>0</v>
      </c>
      <c r="AS25" s="815">
        <f>SUMIFS(AS33:AS33, $B$33:$B33, "Unincorporated Enterprises held by Natural Persons")</f>
        <v>0</v>
      </c>
      <c r="AT25" s="815">
        <f>SUMIFS(AT33:AT33, $B$33:$B33, "Unincorporated Enterprises held by Natural Persons")</f>
        <v>0</v>
      </c>
      <c r="AU25" s="815">
        <f>SUMIFS(AU33:AU33, $B$33:$B33, "Unincorporated Enterprises held by Natural Persons")</f>
        <v>0</v>
      </c>
      <c r="AV25" s="815">
        <f>SUMIFS(AV33:AV33, $B$33:$B33, "Unincorporated Enterprises held by Natural Persons")</f>
        <v>0</v>
      </c>
      <c r="AW25" s="815">
        <f>SUMIFS(AW33:AW33, $B$33:$B33, "Unincorporated Enterprises held by Natural Persons")</f>
        <v>0</v>
      </c>
      <c r="AX25" s="815">
        <f>SUMIFS(AX33:AX33, $B$33:$B33, "Unincorporated Enterprises held by Natural Persons")</f>
        <v>0</v>
      </c>
      <c r="AY25" s="815">
        <f>SUMIFS(AY33:AY33, $B$33:$B33, "Unincorporated Enterprises held by Natural Persons")</f>
        <v>0</v>
      </c>
      <c r="AZ25" s="815">
        <f>SUMIFS(AZ33:AZ33, $B$33:$B33, "Unincorporated Enterprises held by Natural Persons")</f>
        <v>0</v>
      </c>
      <c r="BA25" s="815">
        <f>SUMIFS(BA33:BA33, $B$33:$B33, "Unincorporated Enterprises held by Natural Persons")</f>
        <v>0</v>
      </c>
      <c r="BB25" s="815">
        <f>SUMIFS(BB33:BB33, $B$33:$B33, "Unincorporated Enterprises held by Natural Persons")</f>
        <v>0</v>
      </c>
    </row>
    <row r="26" spans="1:54" x14ac:dyDescent="0.2">
      <c r="A26" s="281"/>
      <c r="B26" s="282"/>
      <c r="C26" s="1032"/>
      <c r="D26" s="1032"/>
      <c r="E26" s="1032"/>
      <c r="F26" s="1032"/>
      <c r="G26" s="1032"/>
      <c r="H26" s="1032"/>
      <c r="I26" s="1032"/>
      <c r="J26" s="1032"/>
      <c r="K26" s="1032"/>
      <c r="L26" s="1032"/>
      <c r="M26" s="1032"/>
      <c r="N26" s="1032"/>
      <c r="O26" s="1032"/>
      <c r="P26" s="1032"/>
      <c r="Q26" s="1032"/>
      <c r="R26" s="1032"/>
      <c r="S26" s="1032"/>
      <c r="T26" s="1032"/>
      <c r="U26" s="1032"/>
      <c r="V26" s="1032"/>
      <c r="W26" s="1032"/>
      <c r="X26" s="1032"/>
      <c r="Y26" s="1032"/>
      <c r="Z26" s="1032"/>
      <c r="AA26" s="1032"/>
      <c r="AB26" s="1032"/>
      <c r="AC26" s="1032"/>
      <c r="AD26" s="1032"/>
      <c r="AE26" s="1032"/>
      <c r="AF26" s="1032"/>
      <c r="AG26" s="1032"/>
      <c r="AH26" s="1032"/>
      <c r="AI26" s="1032"/>
      <c r="AJ26" s="1032"/>
      <c r="AK26" s="1032"/>
      <c r="AL26" s="1032"/>
      <c r="AM26" s="1032"/>
      <c r="AN26" s="1032"/>
      <c r="AO26" s="1032"/>
      <c r="AP26" s="1032"/>
      <c r="AQ26" s="1032"/>
      <c r="AR26" s="1032"/>
      <c r="AS26" s="1032"/>
      <c r="AT26" s="1032"/>
      <c r="AU26" s="1032"/>
      <c r="AV26" s="1032"/>
      <c r="AW26" s="1032"/>
      <c r="AX26" s="1032"/>
      <c r="AY26" s="1032"/>
      <c r="AZ26" s="1032"/>
      <c r="BA26" s="1032"/>
      <c r="BB26" s="1032"/>
    </row>
    <row r="27" spans="1:54" x14ac:dyDescent="0.2">
      <c r="A27" s="237" t="s">
        <v>240</v>
      </c>
      <c r="B27" s="319"/>
      <c r="C27" s="925">
        <f>SUM(C28:C29)</f>
        <v>0</v>
      </c>
      <c r="D27" s="925">
        <f t="shared" ref="D27:L27" si="195">SUM(D28:D29)</f>
        <v>0</v>
      </c>
      <c r="E27" s="925">
        <f t="shared" si="195"/>
        <v>0</v>
      </c>
      <c r="F27" s="925">
        <f t="shared" si="195"/>
        <v>0</v>
      </c>
      <c r="G27" s="925">
        <f t="shared" si="195"/>
        <v>0</v>
      </c>
      <c r="H27" s="925">
        <f t="shared" si="195"/>
        <v>0</v>
      </c>
      <c r="I27" s="925">
        <f t="shared" si="195"/>
        <v>0</v>
      </c>
      <c r="J27" s="925">
        <f t="shared" si="195"/>
        <v>0</v>
      </c>
      <c r="K27" s="925">
        <f t="shared" si="195"/>
        <v>0</v>
      </c>
      <c r="L27" s="925">
        <f t="shared" si="195"/>
        <v>0</v>
      </c>
      <c r="M27" s="1036"/>
      <c r="N27" s="1036"/>
      <c r="O27" s="1036"/>
      <c r="P27" s="1036"/>
      <c r="Q27" s="1036"/>
      <c r="R27" s="1036"/>
      <c r="S27" s="1036"/>
      <c r="T27" s="1036"/>
      <c r="U27" s="1036"/>
      <c r="V27" s="1036"/>
      <c r="W27" s="815">
        <f t="shared" ref="W27" si="196">SUM(W28:W29)</f>
        <v>0</v>
      </c>
      <c r="X27" s="815">
        <f t="shared" ref="X27" si="197">SUM(X28:X29)</f>
        <v>0</v>
      </c>
      <c r="Y27" s="815">
        <f t="shared" ref="Y27" si="198">SUM(Y28:Y29)</f>
        <v>0</v>
      </c>
      <c r="Z27" s="815">
        <f t="shared" ref="Z27" si="199">SUM(Z28:Z29)</f>
        <v>0</v>
      </c>
      <c r="AA27" s="815">
        <f t="shared" ref="AA27" si="200">SUM(AA28:AA29)</f>
        <v>0</v>
      </c>
      <c r="AB27" s="815">
        <f t="shared" ref="AB27" si="201">SUM(AB28:AB29)</f>
        <v>0</v>
      </c>
      <c r="AC27" s="815">
        <f t="shared" ref="AC27" si="202">SUM(AC28:AC29)</f>
        <v>0</v>
      </c>
      <c r="AD27" s="815">
        <f t="shared" ref="AD27" si="203">SUM(AD28:AD29)</f>
        <v>0</v>
      </c>
      <c r="AE27" s="815">
        <f t="shared" ref="AE27" si="204">SUM(AE28:AE29)</f>
        <v>0</v>
      </c>
      <c r="AF27" s="815">
        <f t="shared" ref="AF27" si="205">SUM(AF28:AF29)</f>
        <v>0</v>
      </c>
      <c r="AG27" s="815">
        <f t="shared" ref="AG27" si="206">SUM(AG28:AG29)</f>
        <v>0</v>
      </c>
      <c r="AH27" s="815">
        <f t="shared" ref="AH27" si="207">SUM(AH28:AH29)</f>
        <v>0</v>
      </c>
      <c r="AI27" s="815">
        <f t="shared" ref="AI27" si="208">SUM(AI28:AI29)</f>
        <v>0</v>
      </c>
      <c r="AJ27" s="815">
        <f t="shared" ref="AJ27" si="209">SUM(AJ28:AJ29)</f>
        <v>0</v>
      </c>
      <c r="AK27" s="815">
        <f t="shared" ref="AK27" si="210">SUM(AK28:AK29)</f>
        <v>0</v>
      </c>
      <c r="AL27" s="815">
        <f t="shared" ref="AL27" si="211">SUM(AL28:AL29)</f>
        <v>0</v>
      </c>
      <c r="AM27" s="815">
        <f t="shared" ref="AM27" si="212">SUM(AM28:AM29)</f>
        <v>0</v>
      </c>
      <c r="AN27" s="815">
        <f t="shared" ref="AN27" si="213">SUM(AN28:AN29)</f>
        <v>0</v>
      </c>
      <c r="AO27" s="815">
        <f t="shared" ref="AO27" si="214">SUM(AO28:AO29)</f>
        <v>0</v>
      </c>
      <c r="AP27" s="815">
        <f t="shared" ref="AP27" si="215">SUM(AP28:AP29)</f>
        <v>0</v>
      </c>
      <c r="AQ27" s="815">
        <f t="shared" ref="AQ27" si="216">SUM(AQ28:AQ29)</f>
        <v>0</v>
      </c>
      <c r="AR27" s="815">
        <f t="shared" ref="AR27" si="217">SUM(AR28:AR29)</f>
        <v>0</v>
      </c>
      <c r="AS27" s="815">
        <f t="shared" ref="AS27" si="218">SUM(AS28:AS29)</f>
        <v>0</v>
      </c>
      <c r="AT27" s="815">
        <f t="shared" ref="AT27" si="219">SUM(AT28:AT29)</f>
        <v>0</v>
      </c>
      <c r="AU27" s="815">
        <f t="shared" ref="AU27" si="220">SUM(AU28:AU29)</f>
        <v>0</v>
      </c>
      <c r="AV27" s="815">
        <f t="shared" ref="AV27" si="221">SUM(AV28:AV29)</f>
        <v>0</v>
      </c>
      <c r="AW27" s="815">
        <f t="shared" ref="AW27" si="222">SUM(AW28:AW29)</f>
        <v>0</v>
      </c>
      <c r="AX27" s="815">
        <f t="shared" ref="AX27" si="223">SUM(AX28:AX29)</f>
        <v>0</v>
      </c>
      <c r="AY27" s="815">
        <f t="shared" ref="AY27" si="224">SUM(AY28:AY29)</f>
        <v>0</v>
      </c>
      <c r="AZ27" s="815">
        <f t="shared" ref="AZ27" si="225">SUM(AZ28:AZ29)</f>
        <v>0</v>
      </c>
      <c r="BA27" s="815">
        <f t="shared" ref="BA27" si="226">SUM(BA28:BA29)</f>
        <v>0</v>
      </c>
      <c r="BB27" s="815">
        <f t="shared" ref="BB27" si="227">SUM(BB28:BB29)</f>
        <v>0</v>
      </c>
    </row>
    <row r="28" spans="1:54" x14ac:dyDescent="0.2">
      <c r="A28" s="61" t="s">
        <v>1159</v>
      </c>
      <c r="B28" s="319"/>
      <c r="C28" s="799"/>
      <c r="D28" s="799"/>
      <c r="E28" s="799"/>
      <c r="F28" s="799"/>
      <c r="G28" s="799"/>
      <c r="H28" s="799"/>
      <c r="I28" s="799"/>
      <c r="J28" s="799"/>
      <c r="K28" s="799"/>
      <c r="L28" s="799"/>
      <c r="M28" s="1036"/>
      <c r="N28" s="1036"/>
      <c r="O28" s="1036"/>
      <c r="P28" s="1036"/>
      <c r="Q28" s="1036"/>
      <c r="R28" s="1036"/>
      <c r="S28" s="1036"/>
      <c r="T28" s="1036"/>
      <c r="U28" s="1036"/>
      <c r="V28" s="1036"/>
      <c r="W28" s="799"/>
      <c r="X28" s="799"/>
      <c r="Y28" s="799"/>
      <c r="Z28" s="799"/>
      <c r="AA28" s="799"/>
      <c r="AB28" s="799"/>
      <c r="AC28" s="799"/>
      <c r="AD28" s="799"/>
      <c r="AE28" s="799"/>
      <c r="AF28" s="799"/>
      <c r="AG28" s="799"/>
      <c r="AH28" s="799"/>
      <c r="AI28" s="799"/>
      <c r="AJ28" s="799"/>
      <c r="AK28" s="799"/>
      <c r="AL28" s="799"/>
      <c r="AM28" s="799"/>
      <c r="AN28" s="799"/>
      <c r="AO28" s="799"/>
      <c r="AP28" s="799"/>
      <c r="AQ28" s="799"/>
      <c r="AR28" s="799"/>
      <c r="AS28" s="799"/>
      <c r="AT28" s="799"/>
      <c r="AU28" s="799"/>
      <c r="AV28" s="799"/>
      <c r="AW28" s="799"/>
      <c r="AX28" s="799"/>
      <c r="AY28" s="799"/>
      <c r="AZ28" s="799"/>
      <c r="BA28" s="799"/>
      <c r="BB28" s="799"/>
    </row>
    <row r="29" spans="1:54" x14ac:dyDescent="0.2">
      <c r="A29" s="238" t="s">
        <v>1161</v>
      </c>
      <c r="B29" s="319"/>
      <c r="C29" s="815">
        <f>SUMIFS(C33:C33, $B$33:$B33, "Natural Persons")</f>
        <v>0</v>
      </c>
      <c r="D29" s="815">
        <f>SUMIFS(D33:D33, $B$33:$B33, "Natural Persons")</f>
        <v>0</v>
      </c>
      <c r="E29" s="815">
        <f>SUMIFS(E33:E33, $B$33:$B33, "Natural Persons")</f>
        <v>0</v>
      </c>
      <c r="F29" s="815">
        <f>SUMIFS(F33:F33, $B$33:$B33, "Natural Persons")</f>
        <v>0</v>
      </c>
      <c r="G29" s="815">
        <f>SUMIFS(G33:G33, $B$33:$B33, "Natural Persons")</f>
        <v>0</v>
      </c>
      <c r="H29" s="815">
        <f>SUMIFS(H33:H33, $B$33:$B33, "Natural Persons")</f>
        <v>0</v>
      </c>
      <c r="I29" s="815">
        <f>SUMIFS(I33:I33, $B$33:$B33, "Natural Persons")</f>
        <v>0</v>
      </c>
      <c r="J29" s="815">
        <f>SUMIFS(J33:J33, $B$33:$B33, "Natural Persons")</f>
        <v>0</v>
      </c>
      <c r="K29" s="815">
        <f>SUMIFS(K33:K33, $B$33:$B33, "Natural Persons")</f>
        <v>0</v>
      </c>
      <c r="L29" s="815">
        <f>SUMIFS(L33:L33, $B$33:$B33, "Natural Persons")</f>
        <v>0</v>
      </c>
      <c r="M29" s="1036"/>
      <c r="N29" s="1036"/>
      <c r="O29" s="1036"/>
      <c r="P29" s="1036"/>
      <c r="Q29" s="1036"/>
      <c r="R29" s="1036"/>
      <c r="S29" s="1036"/>
      <c r="T29" s="1036"/>
      <c r="U29" s="1036"/>
      <c r="V29" s="1036"/>
      <c r="W29" s="815">
        <f>SUMIFS(W33:W33, $B$33:$B33, "Natural Persons")</f>
        <v>0</v>
      </c>
      <c r="X29" s="815">
        <f>SUMIFS(X33:X33, $B$33:$B33, "Natural Persons")</f>
        <v>0</v>
      </c>
      <c r="Y29" s="815">
        <f>SUMIFS(Y33:Y33, $B$33:$B33, "Natural Persons")</f>
        <v>0</v>
      </c>
      <c r="Z29" s="815">
        <f>SUMIFS(Z33:Z33, $B$33:$B33, "Natural Persons")</f>
        <v>0</v>
      </c>
      <c r="AA29" s="815">
        <f>SUMIFS(AA33:AA33, $B$33:$B33, "Natural Persons")</f>
        <v>0</v>
      </c>
      <c r="AB29" s="815">
        <f>SUMIFS(AB33:AB33, $B$33:$B33, "Natural Persons")</f>
        <v>0</v>
      </c>
      <c r="AC29" s="815">
        <f>SUMIFS(AC33:AC33, $B$33:$B33, "Natural Persons")</f>
        <v>0</v>
      </c>
      <c r="AD29" s="815">
        <f>SUMIFS(AD33:AD33, $B$33:$B33, "Natural Persons")</f>
        <v>0</v>
      </c>
      <c r="AE29" s="815">
        <f>SUMIFS(AE33:AE33, $B$33:$B33, "Natural Persons")</f>
        <v>0</v>
      </c>
      <c r="AF29" s="815">
        <f>SUMIFS(AF33:AF33, $B$33:$B33, "Natural Persons")</f>
        <v>0</v>
      </c>
      <c r="AG29" s="815">
        <f>SUMIFS(AG33:AG33, $B$33:$B33, "Natural Persons")</f>
        <v>0</v>
      </c>
      <c r="AH29" s="815">
        <f>SUMIFS(AH33:AH33, $B$33:$B33, "Natural Persons")</f>
        <v>0</v>
      </c>
      <c r="AI29" s="815">
        <f>SUMIFS(AI33:AI33, $B$33:$B33, "Natural Persons")</f>
        <v>0</v>
      </c>
      <c r="AJ29" s="815">
        <f>SUMIFS(AJ33:AJ33, $B$33:$B33, "Natural Persons")</f>
        <v>0</v>
      </c>
      <c r="AK29" s="815">
        <f>SUMIFS(AK33:AK33, $B$33:$B33, "Natural Persons")</f>
        <v>0</v>
      </c>
      <c r="AL29" s="815">
        <f>SUMIFS(AL33:AL33, $B$33:$B33, "Natural Persons")</f>
        <v>0</v>
      </c>
      <c r="AM29" s="815">
        <f>SUMIFS(AM33:AM33, $B$33:$B33, "Natural Persons")</f>
        <v>0</v>
      </c>
      <c r="AN29" s="815">
        <f>SUMIFS(AN33:AN33, $B$33:$B33, "Natural Persons")</f>
        <v>0</v>
      </c>
      <c r="AO29" s="815">
        <f>SUMIFS(AO33:AO33, $B$33:$B33, "Natural Persons")</f>
        <v>0</v>
      </c>
      <c r="AP29" s="815">
        <f>SUMIFS(AP33:AP33, $B$33:$B33, "Natural Persons")</f>
        <v>0</v>
      </c>
      <c r="AQ29" s="815">
        <f>SUMIFS(AQ33:AQ33, $B$33:$B33, "Natural Persons")</f>
        <v>0</v>
      </c>
      <c r="AR29" s="815">
        <f>SUMIFS(AR33:AR33, $B$33:$B33, "Natural Persons")</f>
        <v>0</v>
      </c>
      <c r="AS29" s="815">
        <f>SUMIFS(AS33:AS33, $B$33:$B33, "Natural Persons")</f>
        <v>0</v>
      </c>
      <c r="AT29" s="815">
        <f>SUMIFS(AT33:AT33, $B$33:$B33, "Natural Persons")</f>
        <v>0</v>
      </c>
      <c r="AU29" s="815">
        <f>SUMIFS(AU33:AU33, $B$33:$B33, "Natural Persons")</f>
        <v>0</v>
      </c>
      <c r="AV29" s="815">
        <f>SUMIFS(AV33:AV33, $B$33:$B33, "Natural Persons")</f>
        <v>0</v>
      </c>
      <c r="AW29" s="815">
        <f>SUMIFS(AW33:AW33, $B$33:$B33, "Natural Persons")</f>
        <v>0</v>
      </c>
      <c r="AX29" s="815">
        <f>SUMIFS(AX33:AX33, $B$33:$B33, "Natural Persons")</f>
        <v>0</v>
      </c>
      <c r="AY29" s="815">
        <f>SUMIFS(AY33:AY33, $B$33:$B33, "Natural Persons")</f>
        <v>0</v>
      </c>
      <c r="AZ29" s="815">
        <f>SUMIFS(AZ33:AZ33, $B$33:$B33, "Natural Persons")</f>
        <v>0</v>
      </c>
      <c r="BA29" s="815">
        <f>SUMIFS(BA33:BA33, $B$33:$B33, "Natural Persons")</f>
        <v>0</v>
      </c>
      <c r="BB29" s="815">
        <f>SUMIFS(BB33:BB33, $B$33:$B33, "Natural Persons")</f>
        <v>0</v>
      </c>
    </row>
    <row r="30" spans="1:54" x14ac:dyDescent="0.2">
      <c r="A30" s="1263" t="s">
        <v>1151</v>
      </c>
      <c r="B30" s="1042"/>
      <c r="C30" s="1219" t="s">
        <v>1466</v>
      </c>
      <c r="D30" s="1220"/>
      <c r="E30" s="1220"/>
      <c r="F30" s="1220"/>
      <c r="G30" s="1220"/>
      <c r="H30" s="1220"/>
      <c r="I30" s="1220"/>
      <c r="J30" s="1220"/>
      <c r="K30" s="1220"/>
      <c r="L30" s="1221"/>
      <c r="M30" s="1219" t="s">
        <v>215</v>
      </c>
      <c r="N30" s="1220"/>
      <c r="O30" s="1220"/>
      <c r="P30" s="1220"/>
      <c r="Q30" s="1220"/>
      <c r="R30" s="1220"/>
      <c r="S30" s="1220"/>
      <c r="T30" s="1220"/>
      <c r="U30" s="1220"/>
      <c r="V30" s="1221"/>
      <c r="W30" s="1219" t="s">
        <v>1467</v>
      </c>
      <c r="X30" s="1220"/>
      <c r="Y30" s="1220"/>
      <c r="Z30" s="1219"/>
      <c r="AA30" s="1220"/>
      <c r="AB30" s="1220"/>
      <c r="AC30" s="1219" t="s">
        <v>238</v>
      </c>
      <c r="AD30" s="1220"/>
      <c r="AE30" s="1220"/>
      <c r="AF30" s="1220"/>
      <c r="AG30" s="1220"/>
      <c r="AH30" s="1220"/>
      <c r="AI30" s="1220"/>
      <c r="AJ30" s="1220"/>
      <c r="AK30" s="1220"/>
      <c r="AL30" s="1221"/>
      <c r="AM30" s="1219" t="s">
        <v>37</v>
      </c>
      <c r="AN30" s="1220"/>
      <c r="AO30" s="1220"/>
      <c r="AP30" s="1220"/>
      <c r="AQ30" s="1220"/>
      <c r="AR30" s="1220"/>
      <c r="AS30" s="1220"/>
      <c r="AT30" s="1220"/>
      <c r="AU30" s="1220"/>
      <c r="AV30" s="1220"/>
      <c r="AW30" s="1374" t="s">
        <v>1477</v>
      </c>
      <c r="AX30" s="1375"/>
      <c r="AY30" s="1375"/>
      <c r="AZ30" s="1373" t="s">
        <v>1469</v>
      </c>
      <c r="BA30" s="1226"/>
      <c r="BB30" s="1226"/>
    </row>
    <row r="31" spans="1:54" ht="12.4" customHeight="1" x14ac:dyDescent="0.2">
      <c r="A31" s="1261"/>
      <c r="B31" s="1016" t="s">
        <v>878</v>
      </c>
      <c r="C31" s="1219" t="s">
        <v>1325</v>
      </c>
      <c r="D31" s="1220"/>
      <c r="E31" s="1220"/>
      <c r="F31" s="1220"/>
      <c r="G31" s="1221"/>
      <c r="H31" s="1219" t="s">
        <v>1284</v>
      </c>
      <c r="I31" s="1220"/>
      <c r="J31" s="1220"/>
      <c r="K31" s="1220"/>
      <c r="L31" s="1221"/>
      <c r="M31" s="1219" t="s">
        <v>1325</v>
      </c>
      <c r="N31" s="1220"/>
      <c r="O31" s="1220"/>
      <c r="P31" s="1220"/>
      <c r="Q31" s="1221"/>
      <c r="R31" s="1219" t="s">
        <v>1284</v>
      </c>
      <c r="S31" s="1220"/>
      <c r="T31" s="1220"/>
      <c r="U31" s="1220"/>
      <c r="V31" s="1221"/>
      <c r="W31" s="1219" t="s">
        <v>1325</v>
      </c>
      <c r="X31" s="1220"/>
      <c r="Y31" s="1220"/>
      <c r="Z31" s="1219" t="s">
        <v>1284</v>
      </c>
      <c r="AA31" s="1220"/>
      <c r="AB31" s="1220"/>
      <c r="AC31" s="1219" t="s">
        <v>1325</v>
      </c>
      <c r="AD31" s="1220"/>
      <c r="AE31" s="1220"/>
      <c r="AF31" s="1220"/>
      <c r="AG31" s="1220"/>
      <c r="AH31" s="1219" t="s">
        <v>1284</v>
      </c>
      <c r="AI31" s="1220"/>
      <c r="AJ31" s="1220"/>
      <c r="AK31" s="1220"/>
      <c r="AL31" s="1220"/>
      <c r="AM31" s="1219" t="s">
        <v>1325</v>
      </c>
      <c r="AN31" s="1220"/>
      <c r="AO31" s="1220"/>
      <c r="AP31" s="1220"/>
      <c r="AQ31" s="1220"/>
      <c r="AR31" s="1219" t="s">
        <v>1284</v>
      </c>
      <c r="AS31" s="1220"/>
      <c r="AT31" s="1220"/>
      <c r="AU31" s="1220"/>
      <c r="AV31" s="1220"/>
      <c r="AW31" s="1376"/>
      <c r="AX31" s="1377"/>
      <c r="AY31" s="1377"/>
      <c r="AZ31" s="1242"/>
      <c r="BA31" s="1262"/>
      <c r="BB31" s="1262"/>
    </row>
    <row r="32" spans="1:54" ht="24" x14ac:dyDescent="0.2">
      <c r="A32" s="1254"/>
      <c r="B32" s="1016"/>
      <c r="C32" s="1042" t="s">
        <v>1470</v>
      </c>
      <c r="D32" s="1042" t="s">
        <v>1471</v>
      </c>
      <c r="E32" s="1042" t="s">
        <v>1472</v>
      </c>
      <c r="F32" s="1042" t="s">
        <v>1473</v>
      </c>
      <c r="G32" s="1042" t="s">
        <v>1474</v>
      </c>
      <c r="H32" s="1042" t="s">
        <v>1470</v>
      </c>
      <c r="I32" s="1042" t="s">
        <v>1471</v>
      </c>
      <c r="J32" s="1042" t="s">
        <v>1472</v>
      </c>
      <c r="K32" s="1042" t="s">
        <v>1473</v>
      </c>
      <c r="L32" s="1042" t="s">
        <v>1474</v>
      </c>
      <c r="M32" s="1042" t="s">
        <v>1470</v>
      </c>
      <c r="N32" s="1042" t="s">
        <v>1471</v>
      </c>
      <c r="O32" s="1042" t="s">
        <v>1472</v>
      </c>
      <c r="P32" s="1042" t="s">
        <v>1473</v>
      </c>
      <c r="Q32" s="1042" t="s">
        <v>1474</v>
      </c>
      <c r="R32" s="1042" t="s">
        <v>1470</v>
      </c>
      <c r="S32" s="1042" t="s">
        <v>1471</v>
      </c>
      <c r="T32" s="1042" t="s">
        <v>1472</v>
      </c>
      <c r="U32" s="1042" t="s">
        <v>1473</v>
      </c>
      <c r="V32" s="1042" t="s">
        <v>1474</v>
      </c>
      <c r="W32" s="1042" t="s">
        <v>1472</v>
      </c>
      <c r="X32" s="1042" t="s">
        <v>1473</v>
      </c>
      <c r="Y32" s="1042" t="s">
        <v>1474</v>
      </c>
      <c r="Z32" s="1042" t="s">
        <v>1472</v>
      </c>
      <c r="AA32" s="1042" t="s">
        <v>1473</v>
      </c>
      <c r="AB32" s="1042" t="s">
        <v>1474</v>
      </c>
      <c r="AC32" s="1042" t="s">
        <v>1470</v>
      </c>
      <c r="AD32" s="1042" t="s">
        <v>1471</v>
      </c>
      <c r="AE32" s="1042" t="s">
        <v>1472</v>
      </c>
      <c r="AF32" s="1042" t="s">
        <v>1473</v>
      </c>
      <c r="AG32" s="1042" t="s">
        <v>1474</v>
      </c>
      <c r="AH32" s="1042" t="s">
        <v>1470</v>
      </c>
      <c r="AI32" s="1042" t="s">
        <v>1471</v>
      </c>
      <c r="AJ32" s="1042" t="s">
        <v>1472</v>
      </c>
      <c r="AK32" s="1042" t="s">
        <v>1473</v>
      </c>
      <c r="AL32" s="1042" t="s">
        <v>1474</v>
      </c>
      <c r="AM32" s="1042" t="s">
        <v>1470</v>
      </c>
      <c r="AN32" s="1042" t="s">
        <v>1471</v>
      </c>
      <c r="AO32" s="1042" t="s">
        <v>1472</v>
      </c>
      <c r="AP32" s="1042" t="s">
        <v>1473</v>
      </c>
      <c r="AQ32" s="1042" t="s">
        <v>1474</v>
      </c>
      <c r="AR32" s="1042" t="s">
        <v>1470</v>
      </c>
      <c r="AS32" s="1042" t="s">
        <v>1471</v>
      </c>
      <c r="AT32" s="1042" t="s">
        <v>1472</v>
      </c>
      <c r="AU32" s="1042" t="s">
        <v>1473</v>
      </c>
      <c r="AV32" s="1042" t="s">
        <v>1474</v>
      </c>
      <c r="AW32" s="1042" t="s">
        <v>1472</v>
      </c>
      <c r="AX32" s="1042" t="s">
        <v>1473</v>
      </c>
      <c r="AY32" s="1042" t="s">
        <v>1474</v>
      </c>
      <c r="AZ32" s="1042" t="s">
        <v>1472</v>
      </c>
      <c r="BA32" s="1042" t="s">
        <v>1473</v>
      </c>
      <c r="BB32" s="1042" t="s">
        <v>1474</v>
      </c>
    </row>
    <row r="33" spans="1:54" x14ac:dyDescent="0.2">
      <c r="A33" s="772"/>
      <c r="B33" s="772"/>
      <c r="C33" s="888"/>
      <c r="D33" s="888"/>
      <c r="E33" s="888"/>
      <c r="F33" s="888"/>
      <c r="G33" s="888"/>
      <c r="H33" s="888"/>
      <c r="I33" s="888"/>
      <c r="J33" s="888"/>
      <c r="K33" s="888"/>
      <c r="L33" s="888"/>
      <c r="M33" s="888"/>
      <c r="N33" s="888"/>
      <c r="O33" s="888"/>
      <c r="P33" s="888"/>
      <c r="Q33" s="888"/>
      <c r="R33" s="888"/>
      <c r="S33" s="888"/>
      <c r="T33" s="888"/>
      <c r="U33" s="888"/>
      <c r="V33" s="888"/>
      <c r="W33" s="888"/>
      <c r="X33" s="888"/>
      <c r="Y33" s="888"/>
      <c r="Z33" s="888"/>
      <c r="AA33" s="888"/>
      <c r="AB33" s="888"/>
      <c r="AC33" s="888"/>
      <c r="AD33" s="888"/>
      <c r="AE33" s="888"/>
      <c r="AF33" s="888"/>
      <c r="AG33" s="888"/>
      <c r="AH33" s="888"/>
      <c r="AI33" s="888"/>
      <c r="AJ33" s="888"/>
      <c r="AK33" s="888"/>
      <c r="AL33" s="888"/>
      <c r="AM33" s="888"/>
      <c r="AN33" s="888"/>
      <c r="AO33" s="888"/>
      <c r="AP33" s="888"/>
      <c r="AQ33" s="888"/>
      <c r="AR33" s="888"/>
      <c r="AS33" s="888"/>
      <c r="AT33" s="888"/>
      <c r="AU33" s="888"/>
      <c r="AV33" s="888"/>
      <c r="AW33" s="888"/>
      <c r="AX33" s="888"/>
      <c r="AY33" s="888"/>
      <c r="AZ33" s="888"/>
      <c r="BA33" s="888"/>
      <c r="BB33" s="888"/>
    </row>
    <row r="34" spans="1:54" x14ac:dyDescent="0.2">
      <c r="C34" s="969"/>
      <c r="D34" s="969"/>
      <c r="E34" s="969"/>
      <c r="F34" s="969"/>
      <c r="G34" s="969"/>
      <c r="H34" s="969"/>
      <c r="I34" s="969"/>
      <c r="J34" s="969"/>
      <c r="K34" s="969"/>
      <c r="L34" s="969"/>
      <c r="M34" s="969"/>
      <c r="N34" s="969"/>
      <c r="O34" s="969"/>
      <c r="P34" s="969"/>
      <c r="Q34" s="969"/>
      <c r="R34" s="969"/>
      <c r="S34" s="969"/>
      <c r="T34" s="969"/>
      <c r="U34" s="969"/>
      <c r="V34" s="969"/>
      <c r="W34" s="969"/>
      <c r="X34" s="969"/>
      <c r="Y34" s="969"/>
      <c r="Z34" s="969"/>
      <c r="AA34" s="969"/>
      <c r="AB34" s="969"/>
      <c r="AC34" s="969"/>
      <c r="AD34" s="969"/>
      <c r="AE34" s="969"/>
      <c r="AF34" s="969"/>
      <c r="AG34" s="969"/>
      <c r="AH34" s="969"/>
      <c r="AI34" s="969"/>
      <c r="AJ34" s="969"/>
      <c r="AK34" s="969"/>
      <c r="AL34" s="969"/>
      <c r="AM34" s="969"/>
      <c r="AN34" s="969"/>
      <c r="AO34" s="969"/>
      <c r="AP34" s="969"/>
      <c r="AQ34" s="969"/>
      <c r="AR34" s="969"/>
      <c r="AS34" s="969"/>
      <c r="AT34" s="969"/>
      <c r="AU34" s="969"/>
      <c r="AV34" s="969"/>
      <c r="AW34" s="969"/>
      <c r="AX34" s="969"/>
      <c r="AY34" s="969"/>
      <c r="AZ34" s="969"/>
      <c r="BA34" s="969"/>
      <c r="BB34" s="969"/>
    </row>
  </sheetData>
  <mergeCells count="38">
    <mergeCell ref="M5:Q5"/>
    <mergeCell ref="R5:V5"/>
    <mergeCell ref="W5:Y5"/>
    <mergeCell ref="AZ30:BB31"/>
    <mergeCell ref="H31:L31"/>
    <mergeCell ref="M31:Q31"/>
    <mergeCell ref="R31:V31"/>
    <mergeCell ref="W31:Y31"/>
    <mergeCell ref="Z31:AB31"/>
    <mergeCell ref="AC31:AG31"/>
    <mergeCell ref="AH31:AL31"/>
    <mergeCell ref="AM31:AQ31"/>
    <mergeCell ref="AR31:AV31"/>
    <mergeCell ref="AM30:AV30"/>
    <mergeCell ref="AW30:AY31"/>
    <mergeCell ref="AC30:AL30"/>
    <mergeCell ref="A30:A32"/>
    <mergeCell ref="C30:L30"/>
    <mergeCell ref="M30:V30"/>
    <mergeCell ref="W30:Y30"/>
    <mergeCell ref="Z30:AB30"/>
    <mergeCell ref="C31:G31"/>
    <mergeCell ref="W4:AB4"/>
    <mergeCell ref="A3:BB3"/>
    <mergeCell ref="A4:A6"/>
    <mergeCell ref="C4:L4"/>
    <mergeCell ref="M4:V4"/>
    <mergeCell ref="AC4:AL4"/>
    <mergeCell ref="AM4:AV4"/>
    <mergeCell ref="AW4:AY5"/>
    <mergeCell ref="AZ4:BB5"/>
    <mergeCell ref="AC5:AG5"/>
    <mergeCell ref="AH5:AL5"/>
    <mergeCell ref="AM5:AQ5"/>
    <mergeCell ref="AR5:AV5"/>
    <mergeCell ref="Z5:AB5"/>
    <mergeCell ref="C5:G5"/>
    <mergeCell ref="H5:L5"/>
  </mergeCells>
  <pageMargins left="0.7" right="0.7" top="0.75" bottom="0.75" header="0.3" footer="0.3"/>
  <pageSetup paperSize="9" scale="13" orientation="portrait" horizontalDpi="300" verticalDpi="300" r:id="rId1"/>
  <rowBreaks count="1" manualBreakCount="1">
    <brk id="29" max="1638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F00-000000000000}">
          <x14:formula1>
            <xm:f>'Drop-Down'!$O$2:$O$7</xm:f>
          </x14:formula1>
          <xm:sqref>B33</xm:sqref>
        </x14:dataValidation>
        <x14:dataValidation type="list" allowBlank="1" showInputMessage="1" showErrorMessage="1" xr:uid="{00000000-0002-0000-2F00-000001000000}">
          <x14:formula1>
            <xm:f>'Drop-Down'!$J$2:$J$251</xm:f>
          </x14:formula1>
          <xm:sqref>A33</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9"/>
  <dimension ref="A1:T58"/>
  <sheetViews>
    <sheetView view="pageBreakPreview" zoomScale="90" zoomScaleNormal="100" zoomScaleSheetLayoutView="90" workbookViewId="0">
      <selection activeCell="T401" sqref="D401:T401"/>
    </sheetView>
  </sheetViews>
  <sheetFormatPr defaultColWidth="8.7109375" defaultRowHeight="11.25" x14ac:dyDescent="0.2"/>
  <cols>
    <col min="1" max="1" width="4" style="17" customWidth="1"/>
    <col min="2" max="2" width="59.28515625" style="17" customWidth="1"/>
    <col min="3" max="3" width="18.140625" style="17" customWidth="1"/>
    <col min="4" max="4" width="10.28515625" style="17" customWidth="1"/>
    <col min="5" max="5" width="13.28515625" style="17" customWidth="1"/>
    <col min="6" max="6" width="11.140625" style="17" customWidth="1"/>
    <col min="7" max="7" width="9.7109375" style="20" customWidth="1"/>
    <col min="8" max="8" width="11.5703125" style="20" customWidth="1"/>
    <col min="9" max="9" width="9.7109375" style="17" customWidth="1"/>
    <col min="10" max="10" width="10.5703125" style="17" customWidth="1"/>
    <col min="11" max="11" width="9.7109375" style="17" customWidth="1"/>
    <col min="12" max="12" width="10.28515625" style="17" customWidth="1"/>
    <col min="13" max="13" width="12.28515625" style="17" customWidth="1"/>
    <col min="14" max="15" width="9.7109375" style="17" customWidth="1"/>
    <col min="16" max="16" width="11.7109375" style="17" customWidth="1"/>
    <col min="17" max="17" width="13.7109375" style="17" customWidth="1"/>
    <col min="18" max="18" width="11.140625" style="17" customWidth="1"/>
    <col min="19" max="19" width="8.7109375" style="17" customWidth="1"/>
    <col min="20" max="20" width="9.28515625" style="20" customWidth="1"/>
    <col min="21" max="16384" width="8.7109375" style="17"/>
  </cols>
  <sheetData>
    <row r="1" spans="1:20" s="200" customFormat="1" x14ac:dyDescent="0.2">
      <c r="A1" s="592" t="s">
        <v>1478</v>
      </c>
      <c r="B1" s="592"/>
      <c r="C1" s="592"/>
      <c r="D1" s="592"/>
      <c r="E1" s="592"/>
      <c r="F1" s="592"/>
      <c r="G1" s="592"/>
      <c r="H1" s="592"/>
      <c r="I1" s="592"/>
      <c r="J1" s="592"/>
      <c r="K1" s="592"/>
      <c r="L1" s="592"/>
      <c r="M1" s="592"/>
      <c r="N1" s="592"/>
      <c r="O1" s="592"/>
      <c r="P1" s="592"/>
      <c r="Q1" s="592"/>
      <c r="R1" s="592"/>
      <c r="T1" s="251"/>
    </row>
    <row r="2" spans="1:20" s="200" customFormat="1" x14ac:dyDescent="0.2">
      <c r="A2" s="592"/>
      <c r="B2" s="592"/>
      <c r="C2" s="592"/>
      <c r="D2" s="592"/>
      <c r="E2" s="592"/>
      <c r="F2" s="592"/>
      <c r="G2" s="592"/>
      <c r="H2" s="592"/>
      <c r="I2" s="592"/>
      <c r="J2" s="592"/>
      <c r="K2" s="592"/>
      <c r="L2" s="592"/>
      <c r="M2" s="592"/>
      <c r="N2" s="592"/>
      <c r="O2" s="592"/>
      <c r="P2" s="592"/>
      <c r="Q2" s="592"/>
      <c r="R2" s="592"/>
      <c r="T2" s="251"/>
    </row>
    <row r="3" spans="1:20" s="133" customFormat="1" ht="12" thickBot="1" x14ac:dyDescent="0.25">
      <c r="A3" s="283"/>
      <c r="B3" s="283"/>
      <c r="C3" s="283"/>
      <c r="D3" s="283"/>
      <c r="E3" s="283"/>
      <c r="F3" s="283"/>
      <c r="G3" s="283"/>
      <c r="H3" s="283"/>
      <c r="I3" s="283"/>
      <c r="J3" s="283"/>
      <c r="K3" s="283"/>
      <c r="L3" s="283"/>
      <c r="M3" s="283"/>
      <c r="N3" s="283"/>
      <c r="O3" s="283"/>
      <c r="P3" s="283"/>
      <c r="Q3" s="283"/>
      <c r="R3" s="440" t="s">
        <v>741</v>
      </c>
      <c r="T3" s="448"/>
    </row>
    <row r="4" spans="1:20" s="133" customFormat="1" ht="21.6" customHeight="1" thickTop="1" x14ac:dyDescent="0.2">
      <c r="A4" s="1362" t="s">
        <v>1479</v>
      </c>
      <c r="B4" s="1363"/>
      <c r="C4" s="1363"/>
      <c r="D4" s="1363"/>
      <c r="E4" s="1363"/>
      <c r="F4" s="1363"/>
      <c r="G4" s="1363"/>
      <c r="H4" s="1363"/>
      <c r="I4" s="1363"/>
      <c r="J4" s="1363"/>
      <c r="K4" s="1363"/>
      <c r="L4" s="1363"/>
      <c r="M4" s="1363"/>
      <c r="N4" s="1363"/>
      <c r="O4" s="1363"/>
      <c r="P4" s="1378"/>
      <c r="Q4" s="1355"/>
      <c r="R4" s="1356"/>
      <c r="T4" s="448"/>
    </row>
    <row r="5" spans="1:20" s="18" customFormat="1" ht="32.25" customHeight="1" x14ac:dyDescent="0.2">
      <c r="A5" s="1379" t="s">
        <v>1480</v>
      </c>
      <c r="B5" s="1379"/>
      <c r="C5" s="1380" t="s">
        <v>1466</v>
      </c>
      <c r="D5" s="1380"/>
      <c r="E5" s="1380" t="s">
        <v>215</v>
      </c>
      <c r="F5" s="1380"/>
      <c r="G5" s="1380" t="s">
        <v>1467</v>
      </c>
      <c r="H5" s="1380"/>
      <c r="I5" s="1380" t="s">
        <v>238</v>
      </c>
      <c r="J5" s="1380"/>
      <c r="K5" s="1380" t="s">
        <v>37</v>
      </c>
      <c r="L5" s="1380"/>
      <c r="M5" s="1380" t="s">
        <v>1481</v>
      </c>
      <c r="N5" s="1379"/>
      <c r="O5" s="1379"/>
      <c r="P5" s="1379"/>
      <c r="Q5" s="1379"/>
      <c r="R5" s="1381" t="s">
        <v>1469</v>
      </c>
      <c r="T5" s="462"/>
    </row>
    <row r="6" spans="1:20" s="18" customFormat="1" ht="21.75" customHeight="1" x14ac:dyDescent="0.2">
      <c r="A6" s="1379"/>
      <c r="B6" s="1379"/>
      <c r="C6" s="1380" t="s">
        <v>789</v>
      </c>
      <c r="D6" s="1380"/>
      <c r="E6" s="1380" t="s">
        <v>789</v>
      </c>
      <c r="F6" s="1380"/>
      <c r="G6" s="1380" t="s">
        <v>789</v>
      </c>
      <c r="H6" s="1380"/>
      <c r="I6" s="1380" t="s">
        <v>789</v>
      </c>
      <c r="J6" s="1380"/>
      <c r="K6" s="1380" t="s">
        <v>789</v>
      </c>
      <c r="L6" s="1380"/>
      <c r="M6" s="1380" t="s">
        <v>1466</v>
      </c>
      <c r="N6" s="1380" t="s">
        <v>215</v>
      </c>
      <c r="O6" s="1380" t="s">
        <v>1467</v>
      </c>
      <c r="P6" s="1380" t="s">
        <v>238</v>
      </c>
      <c r="Q6" s="1380" t="s">
        <v>37</v>
      </c>
      <c r="R6" s="1382"/>
      <c r="T6" s="462"/>
    </row>
    <row r="7" spans="1:20" s="18" customFormat="1" ht="12" x14ac:dyDescent="0.2">
      <c r="A7" s="1379"/>
      <c r="B7" s="1379"/>
      <c r="C7" s="1043" t="s">
        <v>1325</v>
      </c>
      <c r="D7" s="1043" t="s">
        <v>1284</v>
      </c>
      <c r="E7" s="1043" t="s">
        <v>1325</v>
      </c>
      <c r="F7" s="1043" t="s">
        <v>1284</v>
      </c>
      <c r="G7" s="1043" t="s">
        <v>1325</v>
      </c>
      <c r="H7" s="1043" t="s">
        <v>1284</v>
      </c>
      <c r="I7" s="1043" t="s">
        <v>1325</v>
      </c>
      <c r="J7" s="1043" t="s">
        <v>1284</v>
      </c>
      <c r="K7" s="1043" t="s">
        <v>1325</v>
      </c>
      <c r="L7" s="1043" t="s">
        <v>1284</v>
      </c>
      <c r="M7" s="1380"/>
      <c r="N7" s="1380"/>
      <c r="O7" s="1380"/>
      <c r="P7" s="1380"/>
      <c r="Q7" s="1380"/>
      <c r="R7" s="1383"/>
      <c r="T7" s="462"/>
    </row>
    <row r="8" spans="1:20" s="422" customFormat="1" ht="12" x14ac:dyDescent="0.2">
      <c r="A8" s="420">
        <v>1</v>
      </c>
      <c r="B8" s="421" t="s">
        <v>1181</v>
      </c>
      <c r="C8" s="970"/>
      <c r="D8" s="970"/>
      <c r="E8" s="970"/>
      <c r="F8" s="970"/>
      <c r="G8" s="970"/>
      <c r="H8" s="970"/>
      <c r="I8" s="970"/>
      <c r="J8" s="970"/>
      <c r="K8" s="970"/>
      <c r="L8" s="970"/>
      <c r="M8" s="970"/>
      <c r="N8" s="970"/>
      <c r="O8" s="970"/>
      <c r="P8" s="970"/>
      <c r="Q8" s="970"/>
      <c r="R8" s="970"/>
      <c r="T8" s="463"/>
    </row>
    <row r="9" spans="1:20" s="422" customFormat="1" ht="12" x14ac:dyDescent="0.2">
      <c r="A9" s="420">
        <v>2</v>
      </c>
      <c r="B9" s="423" t="s">
        <v>1482</v>
      </c>
      <c r="C9" s="970"/>
      <c r="D9" s="970"/>
      <c r="E9" s="970"/>
      <c r="F9" s="970"/>
      <c r="G9" s="970"/>
      <c r="H9" s="970"/>
      <c r="I9" s="970"/>
      <c r="J9" s="970"/>
      <c r="K9" s="970"/>
      <c r="L9" s="970"/>
      <c r="M9" s="970"/>
      <c r="N9" s="970"/>
      <c r="O9" s="970"/>
      <c r="P9" s="970"/>
      <c r="Q9" s="970"/>
      <c r="R9" s="970"/>
      <c r="T9" s="463"/>
    </row>
    <row r="10" spans="1:20" s="422" customFormat="1" ht="12" x14ac:dyDescent="0.2">
      <c r="A10" s="420">
        <v>3</v>
      </c>
      <c r="B10" s="421" t="s">
        <v>1183</v>
      </c>
      <c r="C10" s="970"/>
      <c r="D10" s="970"/>
      <c r="E10" s="970"/>
      <c r="F10" s="970"/>
      <c r="G10" s="970"/>
      <c r="H10" s="970"/>
      <c r="I10" s="970"/>
      <c r="J10" s="970"/>
      <c r="K10" s="970"/>
      <c r="L10" s="970"/>
      <c r="M10" s="970"/>
      <c r="N10" s="970"/>
      <c r="O10" s="970"/>
      <c r="P10" s="970"/>
      <c r="Q10" s="970"/>
      <c r="R10" s="970"/>
      <c r="T10" s="463"/>
    </row>
    <row r="11" spans="1:20" s="422" customFormat="1" ht="12" x14ac:dyDescent="0.2">
      <c r="A11" s="420">
        <v>4</v>
      </c>
      <c r="B11" s="421" t="s">
        <v>1184</v>
      </c>
      <c r="C11" s="970"/>
      <c r="D11" s="970"/>
      <c r="E11" s="970"/>
      <c r="F11" s="970"/>
      <c r="G11" s="970"/>
      <c r="H11" s="970"/>
      <c r="I11" s="970"/>
      <c r="J11" s="970"/>
      <c r="K11" s="970"/>
      <c r="L11" s="970"/>
      <c r="M11" s="970"/>
      <c r="N11" s="970"/>
      <c r="O11" s="970"/>
      <c r="P11" s="970"/>
      <c r="Q11" s="970"/>
      <c r="R11" s="970"/>
      <c r="T11" s="463"/>
    </row>
    <row r="12" spans="1:20" s="422" customFormat="1" ht="12" x14ac:dyDescent="0.2">
      <c r="A12" s="420">
        <v>5</v>
      </c>
      <c r="B12" s="424" t="s">
        <v>1185</v>
      </c>
      <c r="C12" s="970"/>
      <c r="D12" s="970"/>
      <c r="E12" s="970"/>
      <c r="F12" s="970"/>
      <c r="G12" s="970"/>
      <c r="H12" s="970"/>
      <c r="I12" s="970"/>
      <c r="J12" s="970"/>
      <c r="K12" s="970"/>
      <c r="L12" s="970"/>
      <c r="M12" s="970"/>
      <c r="N12" s="970"/>
      <c r="O12" s="970"/>
      <c r="P12" s="970"/>
      <c r="Q12" s="970"/>
      <c r="R12" s="970"/>
      <c r="T12" s="463"/>
    </row>
    <row r="13" spans="1:20" s="422" customFormat="1" ht="12" x14ac:dyDescent="0.2">
      <c r="A13" s="420">
        <v>6</v>
      </c>
      <c r="B13" s="421" t="s">
        <v>1186</v>
      </c>
      <c r="C13" s="970"/>
      <c r="D13" s="970"/>
      <c r="E13" s="970"/>
      <c r="F13" s="970"/>
      <c r="G13" s="970"/>
      <c r="H13" s="970"/>
      <c r="I13" s="970"/>
      <c r="J13" s="970"/>
      <c r="K13" s="970"/>
      <c r="L13" s="970"/>
      <c r="M13" s="970"/>
      <c r="N13" s="970"/>
      <c r="O13" s="970"/>
      <c r="P13" s="970"/>
      <c r="Q13" s="970"/>
      <c r="R13" s="970"/>
      <c r="T13" s="463"/>
    </row>
    <row r="14" spans="1:20" s="422" customFormat="1" ht="12" x14ac:dyDescent="0.2">
      <c r="A14" s="420">
        <v>7</v>
      </c>
      <c r="B14" s="423" t="s">
        <v>1187</v>
      </c>
      <c r="C14" s="970"/>
      <c r="D14" s="970"/>
      <c r="E14" s="970"/>
      <c r="F14" s="970"/>
      <c r="G14" s="970"/>
      <c r="H14" s="970"/>
      <c r="I14" s="970"/>
      <c r="J14" s="970"/>
      <c r="K14" s="970"/>
      <c r="L14" s="970"/>
      <c r="M14" s="970"/>
      <c r="N14" s="970"/>
      <c r="O14" s="970"/>
      <c r="P14" s="970"/>
      <c r="Q14" s="970"/>
      <c r="R14" s="970"/>
      <c r="T14" s="463"/>
    </row>
    <row r="15" spans="1:20" s="422" customFormat="1" ht="12" x14ac:dyDescent="0.2">
      <c r="A15" s="420">
        <v>8</v>
      </c>
      <c r="B15" s="424" t="s">
        <v>1188</v>
      </c>
      <c r="C15" s="970"/>
      <c r="D15" s="970"/>
      <c r="E15" s="970"/>
      <c r="F15" s="970"/>
      <c r="G15" s="970"/>
      <c r="H15" s="970"/>
      <c r="I15" s="970"/>
      <c r="J15" s="970"/>
      <c r="K15" s="970"/>
      <c r="L15" s="970"/>
      <c r="M15" s="970"/>
      <c r="N15" s="970"/>
      <c r="O15" s="970"/>
      <c r="P15" s="970"/>
      <c r="Q15" s="970"/>
      <c r="R15" s="970"/>
      <c r="T15" s="463"/>
    </row>
    <row r="16" spans="1:20" s="422" customFormat="1" ht="12" x14ac:dyDescent="0.2">
      <c r="A16" s="420" t="s">
        <v>746</v>
      </c>
      <c r="B16" s="425" t="s">
        <v>1483</v>
      </c>
      <c r="C16" s="970"/>
      <c r="D16" s="970"/>
      <c r="E16" s="970"/>
      <c r="F16" s="970"/>
      <c r="G16" s="970"/>
      <c r="H16" s="970"/>
      <c r="I16" s="970"/>
      <c r="J16" s="970"/>
      <c r="K16" s="970"/>
      <c r="L16" s="970"/>
      <c r="M16" s="970"/>
      <c r="N16" s="970"/>
      <c r="O16" s="970"/>
      <c r="P16" s="970"/>
      <c r="Q16" s="970"/>
      <c r="R16" s="970"/>
      <c r="T16" s="463"/>
    </row>
    <row r="17" spans="1:20" s="422" customFormat="1" ht="12" x14ac:dyDescent="0.2">
      <c r="A17" s="420" t="s">
        <v>748</v>
      </c>
      <c r="B17" s="425" t="s">
        <v>1484</v>
      </c>
      <c r="C17" s="970"/>
      <c r="D17" s="970"/>
      <c r="E17" s="970"/>
      <c r="F17" s="970"/>
      <c r="G17" s="970"/>
      <c r="H17" s="970"/>
      <c r="I17" s="970"/>
      <c r="J17" s="970"/>
      <c r="K17" s="970"/>
      <c r="L17" s="970"/>
      <c r="M17" s="970"/>
      <c r="N17" s="970"/>
      <c r="O17" s="970"/>
      <c r="P17" s="970"/>
      <c r="Q17" s="970"/>
      <c r="R17" s="970"/>
      <c r="T17" s="463"/>
    </row>
    <row r="18" spans="1:20" s="422" customFormat="1" ht="12" x14ac:dyDescent="0.2">
      <c r="A18" s="420" t="s">
        <v>750</v>
      </c>
      <c r="B18" s="425" t="s">
        <v>1485</v>
      </c>
      <c r="C18" s="970"/>
      <c r="D18" s="970"/>
      <c r="E18" s="970"/>
      <c r="F18" s="970"/>
      <c r="G18" s="970"/>
      <c r="H18" s="970"/>
      <c r="I18" s="970"/>
      <c r="J18" s="970"/>
      <c r="K18" s="970"/>
      <c r="L18" s="970"/>
      <c r="M18" s="970"/>
      <c r="N18" s="970"/>
      <c r="O18" s="970"/>
      <c r="P18" s="970"/>
      <c r="Q18" s="970"/>
      <c r="R18" s="970"/>
      <c r="T18" s="463"/>
    </row>
    <row r="19" spans="1:20" s="422" customFormat="1" ht="12" x14ac:dyDescent="0.2">
      <c r="A19" s="420">
        <v>9</v>
      </c>
      <c r="B19" s="424" t="s">
        <v>1244</v>
      </c>
      <c r="C19" s="970"/>
      <c r="D19" s="970"/>
      <c r="E19" s="970"/>
      <c r="F19" s="970"/>
      <c r="G19" s="970"/>
      <c r="H19" s="970"/>
      <c r="I19" s="970"/>
      <c r="J19" s="970"/>
      <c r="K19" s="970"/>
      <c r="L19" s="970"/>
      <c r="M19" s="970"/>
      <c r="N19" s="970"/>
      <c r="O19" s="970"/>
      <c r="P19" s="970"/>
      <c r="Q19" s="970"/>
      <c r="R19" s="970"/>
      <c r="T19" s="463"/>
    </row>
    <row r="20" spans="1:20" s="422" customFormat="1" ht="12" x14ac:dyDescent="0.2">
      <c r="A20" s="420">
        <v>10</v>
      </c>
      <c r="B20" s="424" t="s">
        <v>1190</v>
      </c>
      <c r="C20" s="970"/>
      <c r="D20" s="970"/>
      <c r="E20" s="970"/>
      <c r="F20" s="970"/>
      <c r="G20" s="970"/>
      <c r="H20" s="970"/>
      <c r="I20" s="970"/>
      <c r="J20" s="970"/>
      <c r="K20" s="970"/>
      <c r="L20" s="970"/>
      <c r="M20" s="970"/>
      <c r="N20" s="970"/>
      <c r="O20" s="970"/>
      <c r="P20" s="970"/>
      <c r="Q20" s="970"/>
      <c r="R20" s="970"/>
      <c r="T20" s="463"/>
    </row>
    <row r="21" spans="1:20" s="422" customFormat="1" ht="12" x14ac:dyDescent="0.2">
      <c r="A21" s="420">
        <v>11</v>
      </c>
      <c r="B21" s="426" t="s">
        <v>1245</v>
      </c>
      <c r="C21" s="970"/>
      <c r="D21" s="970"/>
      <c r="E21" s="970"/>
      <c r="F21" s="970"/>
      <c r="G21" s="970"/>
      <c r="H21" s="970"/>
      <c r="I21" s="970"/>
      <c r="J21" s="970"/>
      <c r="K21" s="970"/>
      <c r="L21" s="970"/>
      <c r="M21" s="970"/>
      <c r="N21" s="970"/>
      <c r="O21" s="970"/>
      <c r="P21" s="970"/>
      <c r="Q21" s="970"/>
      <c r="R21" s="970"/>
      <c r="T21" s="463"/>
    </row>
    <row r="22" spans="1:20" s="422" customFormat="1" ht="12" x14ac:dyDescent="0.2">
      <c r="A22" s="420" t="s">
        <v>746</v>
      </c>
      <c r="B22" s="427" t="s">
        <v>1486</v>
      </c>
      <c r="C22" s="970"/>
      <c r="D22" s="970"/>
      <c r="E22" s="970"/>
      <c r="F22" s="970"/>
      <c r="G22" s="970"/>
      <c r="H22" s="970"/>
      <c r="I22" s="970"/>
      <c r="J22" s="970"/>
      <c r="K22" s="970"/>
      <c r="L22" s="970"/>
      <c r="M22" s="970"/>
      <c r="N22" s="970"/>
      <c r="O22" s="970"/>
      <c r="P22" s="970"/>
      <c r="Q22" s="970"/>
      <c r="R22" s="970"/>
      <c r="T22" s="463"/>
    </row>
    <row r="23" spans="1:20" s="422" customFormat="1" ht="12" x14ac:dyDescent="0.2">
      <c r="A23" s="420" t="s">
        <v>748</v>
      </c>
      <c r="B23" s="427" t="s">
        <v>1487</v>
      </c>
      <c r="C23" s="970"/>
      <c r="D23" s="970"/>
      <c r="E23" s="970"/>
      <c r="F23" s="970"/>
      <c r="G23" s="970"/>
      <c r="H23" s="970"/>
      <c r="I23" s="970"/>
      <c r="J23" s="970"/>
      <c r="K23" s="970"/>
      <c r="L23" s="970"/>
      <c r="M23" s="970"/>
      <c r="N23" s="970"/>
      <c r="O23" s="970"/>
      <c r="P23" s="970"/>
      <c r="Q23" s="970"/>
      <c r="R23" s="970"/>
      <c r="T23" s="463"/>
    </row>
    <row r="24" spans="1:20" s="422" customFormat="1" ht="12" x14ac:dyDescent="0.2">
      <c r="A24" s="420" t="s">
        <v>750</v>
      </c>
      <c r="B24" s="427" t="s">
        <v>1488</v>
      </c>
      <c r="C24" s="970"/>
      <c r="D24" s="970"/>
      <c r="E24" s="970"/>
      <c r="F24" s="970"/>
      <c r="G24" s="970"/>
      <c r="H24" s="970"/>
      <c r="I24" s="970"/>
      <c r="J24" s="970"/>
      <c r="K24" s="970"/>
      <c r="L24" s="970"/>
      <c r="M24" s="970"/>
      <c r="N24" s="970"/>
      <c r="O24" s="970"/>
      <c r="P24" s="970"/>
      <c r="Q24" s="970"/>
      <c r="R24" s="970"/>
      <c r="T24" s="463"/>
    </row>
    <row r="25" spans="1:20" s="422" customFormat="1" ht="12" x14ac:dyDescent="0.2">
      <c r="A25" s="420" t="s">
        <v>752</v>
      </c>
      <c r="B25" s="427" t="s">
        <v>1489</v>
      </c>
      <c r="C25" s="970"/>
      <c r="D25" s="970"/>
      <c r="E25" s="970"/>
      <c r="F25" s="970"/>
      <c r="G25" s="970"/>
      <c r="H25" s="970"/>
      <c r="I25" s="970"/>
      <c r="J25" s="970"/>
      <c r="K25" s="970"/>
      <c r="L25" s="970"/>
      <c r="M25" s="970"/>
      <c r="N25" s="970"/>
      <c r="O25" s="970"/>
      <c r="P25" s="970"/>
      <c r="Q25" s="970"/>
      <c r="R25" s="970"/>
      <c r="T25" s="463"/>
    </row>
    <row r="26" spans="1:20" s="422" customFormat="1" ht="12" x14ac:dyDescent="0.2">
      <c r="A26" s="420" t="s">
        <v>754</v>
      </c>
      <c r="B26" s="427" t="s">
        <v>1490</v>
      </c>
      <c r="C26" s="970"/>
      <c r="D26" s="970"/>
      <c r="E26" s="970"/>
      <c r="F26" s="970"/>
      <c r="G26" s="970"/>
      <c r="H26" s="970"/>
      <c r="I26" s="970"/>
      <c r="J26" s="970"/>
      <c r="K26" s="970"/>
      <c r="L26" s="970"/>
      <c r="M26" s="970"/>
      <c r="N26" s="970"/>
      <c r="O26" s="970"/>
      <c r="P26" s="970"/>
      <c r="Q26" s="970"/>
      <c r="R26" s="970"/>
      <c r="T26" s="463"/>
    </row>
    <row r="27" spans="1:20" s="422" customFormat="1" ht="12" x14ac:dyDescent="0.2">
      <c r="A27" s="420" t="s">
        <v>756</v>
      </c>
      <c r="B27" s="427" t="s">
        <v>1491</v>
      </c>
      <c r="C27" s="970"/>
      <c r="D27" s="970"/>
      <c r="E27" s="970"/>
      <c r="F27" s="970"/>
      <c r="G27" s="970"/>
      <c r="H27" s="970"/>
      <c r="I27" s="970"/>
      <c r="J27" s="970"/>
      <c r="K27" s="970"/>
      <c r="L27" s="970"/>
      <c r="M27" s="970"/>
      <c r="N27" s="970"/>
      <c r="O27" s="970"/>
      <c r="P27" s="970"/>
      <c r="Q27" s="970"/>
      <c r="R27" s="970"/>
      <c r="T27" s="463"/>
    </row>
    <row r="28" spans="1:20" s="422" customFormat="1" ht="12" x14ac:dyDescent="0.2">
      <c r="A28" s="428" t="s">
        <v>758</v>
      </c>
      <c r="B28" s="427" t="s">
        <v>1492</v>
      </c>
      <c r="C28" s="970"/>
      <c r="D28" s="970"/>
      <c r="E28" s="970"/>
      <c r="F28" s="970"/>
      <c r="G28" s="970"/>
      <c r="H28" s="970"/>
      <c r="I28" s="970"/>
      <c r="J28" s="970"/>
      <c r="K28" s="970"/>
      <c r="L28" s="970"/>
      <c r="M28" s="970"/>
      <c r="N28" s="970"/>
      <c r="O28" s="970"/>
      <c r="P28" s="970"/>
      <c r="Q28" s="970"/>
      <c r="R28" s="970"/>
      <c r="T28" s="463"/>
    </row>
    <row r="29" spans="1:20" s="422" customFormat="1" ht="10.15" customHeight="1" x14ac:dyDescent="0.2">
      <c r="A29" s="428" t="s">
        <v>760</v>
      </c>
      <c r="B29" s="427" t="s">
        <v>1493</v>
      </c>
      <c r="C29" s="970"/>
      <c r="D29" s="970"/>
      <c r="E29" s="970"/>
      <c r="F29" s="970"/>
      <c r="G29" s="970"/>
      <c r="H29" s="970"/>
      <c r="I29" s="970"/>
      <c r="J29" s="970"/>
      <c r="K29" s="970"/>
      <c r="L29" s="970"/>
      <c r="M29" s="970"/>
      <c r="N29" s="970"/>
      <c r="O29" s="970"/>
      <c r="P29" s="970"/>
      <c r="Q29" s="970"/>
      <c r="R29" s="970"/>
      <c r="T29" s="463"/>
    </row>
    <row r="30" spans="1:20" s="422" customFormat="1" ht="12" x14ac:dyDescent="0.2">
      <c r="A30" s="420" t="s">
        <v>930</v>
      </c>
      <c r="B30" s="427" t="s">
        <v>1494</v>
      </c>
      <c r="C30" s="970"/>
      <c r="D30" s="970"/>
      <c r="E30" s="970"/>
      <c r="F30" s="970"/>
      <c r="G30" s="970"/>
      <c r="H30" s="970"/>
      <c r="I30" s="970"/>
      <c r="J30" s="970"/>
      <c r="K30" s="970"/>
      <c r="L30" s="970"/>
      <c r="M30" s="970"/>
      <c r="N30" s="970"/>
      <c r="O30" s="970"/>
      <c r="P30" s="970"/>
      <c r="Q30" s="970"/>
      <c r="R30" s="970"/>
      <c r="T30" s="463"/>
    </row>
    <row r="31" spans="1:20" s="422" customFormat="1" ht="12" x14ac:dyDescent="0.2">
      <c r="A31" s="420">
        <v>12</v>
      </c>
      <c r="B31" s="427" t="s">
        <v>1191</v>
      </c>
      <c r="C31" s="970"/>
      <c r="D31" s="970"/>
      <c r="E31" s="970"/>
      <c r="F31" s="970"/>
      <c r="G31" s="970"/>
      <c r="H31" s="970"/>
      <c r="I31" s="970"/>
      <c r="J31" s="970"/>
      <c r="K31" s="970"/>
      <c r="L31" s="970"/>
      <c r="M31" s="970"/>
      <c r="N31" s="970"/>
      <c r="O31" s="970"/>
      <c r="P31" s="970"/>
      <c r="Q31" s="970"/>
      <c r="R31" s="970"/>
      <c r="T31" s="463"/>
    </row>
    <row r="32" spans="1:20" s="422" customFormat="1" ht="12.75" customHeight="1" x14ac:dyDescent="0.2">
      <c r="A32" s="420" t="s">
        <v>746</v>
      </c>
      <c r="B32" s="427" t="s">
        <v>1255</v>
      </c>
      <c r="C32" s="970"/>
      <c r="D32" s="970"/>
      <c r="E32" s="970"/>
      <c r="F32" s="970"/>
      <c r="G32" s="970"/>
      <c r="H32" s="970"/>
      <c r="I32" s="970"/>
      <c r="J32" s="970"/>
      <c r="K32" s="970"/>
      <c r="L32" s="970"/>
      <c r="M32" s="970"/>
      <c r="N32" s="970"/>
      <c r="O32" s="970"/>
      <c r="P32" s="970"/>
      <c r="Q32" s="970"/>
      <c r="R32" s="970"/>
      <c r="T32" s="463"/>
    </row>
    <row r="33" spans="1:20" s="422" customFormat="1" ht="12" x14ac:dyDescent="0.2">
      <c r="A33" s="420" t="s">
        <v>748</v>
      </c>
      <c r="B33" s="427" t="s">
        <v>1495</v>
      </c>
      <c r="C33" s="970"/>
      <c r="D33" s="970"/>
      <c r="E33" s="970"/>
      <c r="F33" s="970"/>
      <c r="G33" s="970"/>
      <c r="H33" s="970"/>
      <c r="I33" s="970"/>
      <c r="J33" s="970"/>
      <c r="K33" s="970"/>
      <c r="L33" s="970"/>
      <c r="M33" s="970"/>
      <c r="N33" s="970"/>
      <c r="O33" s="970"/>
      <c r="P33" s="970"/>
      <c r="Q33" s="970"/>
      <c r="R33" s="970"/>
      <c r="T33" s="463"/>
    </row>
    <row r="34" spans="1:20" s="422" customFormat="1" ht="24" x14ac:dyDescent="0.2">
      <c r="A34" s="420">
        <v>13</v>
      </c>
      <c r="B34" s="423" t="s">
        <v>1192</v>
      </c>
      <c r="C34" s="970"/>
      <c r="D34" s="970"/>
      <c r="E34" s="970"/>
      <c r="F34" s="970"/>
      <c r="G34" s="970"/>
      <c r="H34" s="970"/>
      <c r="I34" s="970"/>
      <c r="J34" s="970"/>
      <c r="K34" s="970"/>
      <c r="L34" s="970"/>
      <c r="M34" s="970"/>
      <c r="N34" s="970"/>
      <c r="O34" s="970"/>
      <c r="P34" s="970"/>
      <c r="Q34" s="970"/>
      <c r="R34" s="970"/>
      <c r="T34" s="463"/>
    </row>
    <row r="35" spans="1:20" s="422" customFormat="1" ht="12" x14ac:dyDescent="0.2">
      <c r="A35" s="429" t="s">
        <v>1496</v>
      </c>
      <c r="B35" s="424" t="s">
        <v>1271</v>
      </c>
      <c r="C35" s="970"/>
      <c r="D35" s="970"/>
      <c r="E35" s="970"/>
      <c r="F35" s="970"/>
      <c r="G35" s="970"/>
      <c r="H35" s="970"/>
      <c r="I35" s="970"/>
      <c r="J35" s="970"/>
      <c r="K35" s="970"/>
      <c r="L35" s="970"/>
      <c r="M35" s="970"/>
      <c r="N35" s="970"/>
      <c r="O35" s="970"/>
      <c r="P35" s="970"/>
      <c r="Q35" s="970"/>
      <c r="R35" s="970"/>
      <c r="T35" s="463"/>
    </row>
    <row r="36" spans="1:20" s="422" customFormat="1" ht="12.75" customHeight="1" x14ac:dyDescent="0.2">
      <c r="A36" s="420" t="s">
        <v>748</v>
      </c>
      <c r="B36" s="430" t="s">
        <v>1272</v>
      </c>
      <c r="C36" s="970"/>
      <c r="D36" s="970"/>
      <c r="E36" s="970"/>
      <c r="F36" s="970"/>
      <c r="G36" s="970"/>
      <c r="H36" s="970"/>
      <c r="I36" s="970"/>
      <c r="J36" s="970"/>
      <c r="K36" s="970"/>
      <c r="L36" s="970"/>
      <c r="M36" s="970"/>
      <c r="N36" s="970"/>
      <c r="O36" s="970"/>
      <c r="P36" s="970"/>
      <c r="Q36" s="970"/>
      <c r="R36" s="970"/>
      <c r="T36" s="463"/>
    </row>
    <row r="37" spans="1:20" s="422" customFormat="1" ht="20.25" customHeight="1" x14ac:dyDescent="0.2">
      <c r="A37" s="431"/>
      <c r="B37" s="432"/>
      <c r="C37" s="433"/>
      <c r="D37" s="434"/>
      <c r="G37" s="435"/>
      <c r="H37" s="435"/>
      <c r="I37" s="433"/>
      <c r="T37" s="463"/>
    </row>
    <row r="38" spans="1:20" ht="21.75" customHeight="1" x14ac:dyDescent="0.2">
      <c r="A38" s="1384" t="s">
        <v>1497</v>
      </c>
      <c r="B38" s="1385"/>
      <c r="C38" s="1385"/>
      <c r="D38" s="1385"/>
      <c r="E38" s="1385"/>
      <c r="F38" s="1385"/>
      <c r="G38" s="1385"/>
      <c r="H38" s="1385"/>
      <c r="I38" s="1385"/>
      <c r="J38" s="1385"/>
      <c r="K38" s="1385"/>
      <c r="L38" s="1385"/>
      <c r="M38" s="1385"/>
      <c r="N38" s="1385"/>
      <c r="O38" s="1385"/>
      <c r="P38" s="1385"/>
      <c r="Q38" s="1385"/>
      <c r="R38" s="1386"/>
    </row>
    <row r="39" spans="1:20" ht="16.5" customHeight="1" x14ac:dyDescent="0.2">
      <c r="A39" s="1379" t="s">
        <v>1498</v>
      </c>
      <c r="B39" s="1379"/>
      <c r="C39" s="1380" t="s">
        <v>1112</v>
      </c>
      <c r="D39" s="1380"/>
      <c r="E39" s="1380" t="s">
        <v>1481</v>
      </c>
      <c r="F39" s="1380" t="s">
        <v>1469</v>
      </c>
      <c r="G39" s="17"/>
      <c r="H39" s="17"/>
    </row>
    <row r="40" spans="1:20" ht="46.5" customHeight="1" x14ac:dyDescent="0.2">
      <c r="A40" s="1379"/>
      <c r="B40" s="1379"/>
      <c r="C40" s="1380" t="s">
        <v>789</v>
      </c>
      <c r="D40" s="1380"/>
      <c r="E40" s="1380"/>
      <c r="F40" s="1380"/>
      <c r="G40" s="19"/>
      <c r="H40" s="17"/>
      <c r="I40" s="19"/>
      <c r="J40" s="19"/>
      <c r="K40" s="19"/>
      <c r="L40" s="19"/>
      <c r="O40" s="19"/>
      <c r="P40" s="19"/>
      <c r="Q40" s="19"/>
      <c r="R40" s="19"/>
    </row>
    <row r="41" spans="1:20" ht="21" customHeight="1" x14ac:dyDescent="0.2">
      <c r="A41" s="1379"/>
      <c r="B41" s="1379"/>
      <c r="C41" s="1043" t="s">
        <v>1325</v>
      </c>
      <c r="D41" s="1043" t="s">
        <v>1284</v>
      </c>
      <c r="E41" s="1380"/>
      <c r="F41" s="1380"/>
      <c r="G41" s="19"/>
      <c r="H41" s="17"/>
      <c r="I41" s="19"/>
      <c r="J41" s="19"/>
      <c r="K41" s="19"/>
      <c r="L41" s="19"/>
      <c r="O41" s="19"/>
      <c r="P41" s="19"/>
      <c r="Q41" s="19"/>
      <c r="R41" s="19"/>
    </row>
    <row r="42" spans="1:20" ht="12" x14ac:dyDescent="0.2">
      <c r="A42" s="420">
        <v>1</v>
      </c>
      <c r="B42" s="436" t="s">
        <v>1285</v>
      </c>
      <c r="C42" s="971"/>
      <c r="D42" s="971"/>
      <c r="E42" s="971"/>
      <c r="F42" s="971"/>
      <c r="G42" s="17"/>
      <c r="H42" s="17"/>
    </row>
    <row r="43" spans="1:20" ht="12" x14ac:dyDescent="0.2">
      <c r="A43" s="420" t="s">
        <v>746</v>
      </c>
      <c r="B43" s="437" t="s">
        <v>1499</v>
      </c>
      <c r="C43" s="971"/>
      <c r="D43" s="971"/>
      <c r="E43" s="971"/>
      <c r="F43" s="971"/>
      <c r="G43" s="17"/>
      <c r="H43" s="17"/>
    </row>
    <row r="44" spans="1:20" ht="12" x14ac:dyDescent="0.2">
      <c r="A44" s="420"/>
      <c r="B44" s="437" t="s">
        <v>1500</v>
      </c>
      <c r="C44" s="971"/>
      <c r="D44" s="971"/>
      <c r="E44" s="971"/>
      <c r="F44" s="971"/>
      <c r="G44" s="17"/>
      <c r="H44" s="17"/>
    </row>
    <row r="45" spans="1:20" ht="12" x14ac:dyDescent="0.2">
      <c r="A45" s="420" t="s">
        <v>748</v>
      </c>
      <c r="B45" s="437" t="s">
        <v>1501</v>
      </c>
      <c r="C45" s="971"/>
      <c r="D45" s="971"/>
      <c r="E45" s="971"/>
      <c r="F45" s="971"/>
      <c r="G45" s="17"/>
      <c r="H45" s="17"/>
    </row>
    <row r="46" spans="1:20" ht="12" x14ac:dyDescent="0.2">
      <c r="A46" s="420" t="s">
        <v>750</v>
      </c>
      <c r="B46" s="437" t="s">
        <v>1289</v>
      </c>
      <c r="C46" s="971"/>
      <c r="D46" s="971"/>
      <c r="E46" s="971"/>
      <c r="F46" s="971"/>
      <c r="G46" s="17"/>
      <c r="H46" s="17"/>
    </row>
    <row r="47" spans="1:20" ht="12" x14ac:dyDescent="0.2">
      <c r="A47" s="420">
        <v>2</v>
      </c>
      <c r="B47" s="430" t="s">
        <v>1290</v>
      </c>
      <c r="C47" s="971"/>
      <c r="D47" s="971"/>
      <c r="E47" s="971"/>
      <c r="F47" s="971"/>
      <c r="G47" s="17"/>
      <c r="H47" s="17"/>
    </row>
    <row r="48" spans="1:20" ht="12" x14ac:dyDescent="0.2">
      <c r="A48" s="420">
        <v>3</v>
      </c>
      <c r="B48" s="430" t="s">
        <v>1291</v>
      </c>
      <c r="C48" s="971"/>
      <c r="D48" s="971"/>
      <c r="E48" s="971"/>
      <c r="F48" s="971"/>
      <c r="G48" s="17"/>
      <c r="H48" s="17"/>
    </row>
    <row r="49" spans="1:8" ht="12" x14ac:dyDescent="0.2">
      <c r="A49" s="420">
        <v>4</v>
      </c>
      <c r="B49" s="430" t="s">
        <v>1292</v>
      </c>
      <c r="C49" s="971"/>
      <c r="D49" s="971"/>
      <c r="E49" s="971"/>
      <c r="F49" s="971"/>
      <c r="G49" s="17"/>
      <c r="H49" s="17"/>
    </row>
    <row r="50" spans="1:8" ht="12" x14ac:dyDescent="0.2">
      <c r="A50" s="420">
        <v>5</v>
      </c>
      <c r="B50" s="430" t="s">
        <v>1293</v>
      </c>
      <c r="C50" s="971"/>
      <c r="D50" s="971"/>
      <c r="E50" s="971"/>
      <c r="F50" s="971"/>
      <c r="G50" s="17"/>
      <c r="H50" s="17"/>
    </row>
    <row r="51" spans="1:8" ht="12" x14ac:dyDescent="0.2">
      <c r="A51" s="420" t="s">
        <v>746</v>
      </c>
      <c r="B51" s="437" t="s">
        <v>1294</v>
      </c>
      <c r="C51" s="971"/>
      <c r="D51" s="971"/>
      <c r="E51" s="971"/>
      <c r="F51" s="971"/>
      <c r="G51" s="17"/>
      <c r="H51" s="17"/>
    </row>
    <row r="52" spans="1:8" ht="12" x14ac:dyDescent="0.2">
      <c r="A52" s="420" t="s">
        <v>748</v>
      </c>
      <c r="B52" s="437" t="s">
        <v>1502</v>
      </c>
      <c r="C52" s="971"/>
      <c r="D52" s="971"/>
      <c r="E52" s="971"/>
      <c r="F52" s="971"/>
      <c r="G52" s="17"/>
      <c r="H52" s="17"/>
    </row>
    <row r="53" spans="1:8" ht="12" x14ac:dyDescent="0.2">
      <c r="A53" s="420" t="s">
        <v>750</v>
      </c>
      <c r="B53" s="437" t="s">
        <v>1296</v>
      </c>
      <c r="C53" s="971"/>
      <c r="D53" s="971"/>
      <c r="E53" s="971"/>
      <c r="F53" s="971"/>
      <c r="G53" s="17"/>
      <c r="H53" s="17"/>
    </row>
    <row r="54" spans="1:8" ht="12" x14ac:dyDescent="0.2">
      <c r="A54" s="420" t="s">
        <v>752</v>
      </c>
      <c r="B54" s="437" t="s">
        <v>1297</v>
      </c>
      <c r="C54" s="971"/>
      <c r="D54" s="971"/>
      <c r="E54" s="971"/>
      <c r="F54" s="971"/>
      <c r="G54" s="17"/>
      <c r="H54" s="17"/>
    </row>
    <row r="55" spans="1:8" ht="12" customHeight="1" x14ac:dyDescent="0.2">
      <c r="A55" s="420">
        <v>6</v>
      </c>
      <c r="B55" s="430" t="s">
        <v>1298</v>
      </c>
      <c r="C55" s="971"/>
      <c r="D55" s="971"/>
      <c r="E55" s="971"/>
      <c r="F55" s="971"/>
      <c r="G55" s="17"/>
      <c r="H55" s="17"/>
    </row>
    <row r="56" spans="1:8" ht="12" x14ac:dyDescent="0.2">
      <c r="A56" s="420">
        <v>7</v>
      </c>
      <c r="B56" s="430" t="s">
        <v>1299</v>
      </c>
      <c r="C56" s="971"/>
      <c r="D56" s="971"/>
      <c r="E56" s="971"/>
      <c r="F56" s="971"/>
      <c r="G56" s="17"/>
      <c r="H56" s="17"/>
    </row>
    <row r="57" spans="1:8" ht="12" x14ac:dyDescent="0.2">
      <c r="A57" s="420">
        <v>8</v>
      </c>
      <c r="B57" s="430" t="s">
        <v>1300</v>
      </c>
      <c r="C57" s="971"/>
      <c r="D57" s="971"/>
      <c r="E57" s="971"/>
      <c r="F57" s="971"/>
      <c r="G57" s="17"/>
      <c r="H57" s="17"/>
    </row>
    <row r="58" spans="1:8" ht="12" x14ac:dyDescent="0.2">
      <c r="A58" s="420">
        <v>9</v>
      </c>
      <c r="B58" s="430" t="s">
        <v>1301</v>
      </c>
      <c r="C58" s="971"/>
      <c r="D58" s="971"/>
      <c r="E58" s="971"/>
      <c r="F58" s="971"/>
      <c r="G58" s="17"/>
      <c r="H58" s="17"/>
    </row>
  </sheetData>
  <mergeCells count="26">
    <mergeCell ref="G6:H6"/>
    <mergeCell ref="I6:J6"/>
    <mergeCell ref="K6:L6"/>
    <mergeCell ref="M6:M7"/>
    <mergeCell ref="A39:B41"/>
    <mergeCell ref="C39:D39"/>
    <mergeCell ref="E39:E41"/>
    <mergeCell ref="F39:F41"/>
    <mergeCell ref="C40:D40"/>
    <mergeCell ref="A38:R38"/>
    <mergeCell ref="A4:P4"/>
    <mergeCell ref="Q4:R4"/>
    <mergeCell ref="A5:B7"/>
    <mergeCell ref="C5:D5"/>
    <mergeCell ref="E5:F5"/>
    <mergeCell ref="G5:H5"/>
    <mergeCell ref="I5:J5"/>
    <mergeCell ref="K5:L5"/>
    <mergeCell ref="M5:Q5"/>
    <mergeCell ref="R5:R7"/>
    <mergeCell ref="N6:N7"/>
    <mergeCell ref="O6:O7"/>
    <mergeCell ref="P6:P7"/>
    <mergeCell ref="Q6:Q7"/>
    <mergeCell ref="C6:D6"/>
    <mergeCell ref="E6:F6"/>
  </mergeCells>
  <pageMargins left="0.7" right="0.7" top="0.75" bottom="0.75" header="0.3" footer="0.3"/>
  <pageSetup paperSize="9" scale="35"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0"/>
  <dimension ref="A1:S28"/>
  <sheetViews>
    <sheetView zoomScale="85" zoomScaleNormal="85" zoomScaleSheetLayoutView="100" workbookViewId="0">
      <selection activeCell="A3" sqref="A3"/>
    </sheetView>
  </sheetViews>
  <sheetFormatPr defaultColWidth="9.140625" defaultRowHeight="12.75" x14ac:dyDescent="0.2"/>
  <cols>
    <col min="1" max="1" width="74.85546875" style="22" customWidth="1"/>
    <col min="2" max="2" width="31.5703125" style="22" customWidth="1"/>
    <col min="3" max="3" width="14.28515625" style="22" customWidth="1"/>
    <col min="4" max="4" width="13.5703125" style="22" customWidth="1"/>
    <col min="5" max="5" width="15.140625" style="22" customWidth="1"/>
    <col min="6" max="6" width="13.7109375" style="22" customWidth="1"/>
    <col min="7" max="7" width="16.28515625" style="22" customWidth="1"/>
    <col min="8" max="8" width="13.5703125" style="22" customWidth="1"/>
    <col min="9" max="9" width="14.28515625" style="22" customWidth="1"/>
    <col min="10" max="10" width="15.28515625" style="22" customWidth="1"/>
    <col min="11" max="11" width="16.140625" style="22" customWidth="1"/>
    <col min="12" max="12" width="17.7109375" style="22" customWidth="1"/>
    <col min="13" max="13" width="13.5703125" style="22" customWidth="1"/>
    <col min="14" max="14" width="14.28515625" style="22" customWidth="1"/>
    <col min="15" max="15" width="17" style="22" customWidth="1"/>
    <col min="16" max="16" width="16" style="22" customWidth="1"/>
    <col min="17" max="17" width="17" style="22" bestFit="1" customWidth="1"/>
    <col min="18" max="18" width="12" style="22" customWidth="1"/>
    <col min="19" max="19" width="9.140625" style="461"/>
    <col min="20" max="16384" width="9.140625" style="22"/>
  </cols>
  <sheetData>
    <row r="1" spans="1:17" x14ac:dyDescent="0.2">
      <c r="A1" s="592" t="s">
        <v>1503</v>
      </c>
      <c r="B1" s="592"/>
      <c r="C1" s="592"/>
      <c r="D1" s="592"/>
      <c r="E1" s="592"/>
      <c r="F1" s="592"/>
      <c r="G1" s="592"/>
      <c r="H1" s="592"/>
      <c r="I1" s="592"/>
      <c r="J1" s="592"/>
      <c r="K1" s="592"/>
      <c r="L1" s="592"/>
      <c r="M1" s="592"/>
      <c r="N1" s="592"/>
      <c r="O1" s="592"/>
      <c r="P1" s="592"/>
      <c r="Q1" s="592"/>
    </row>
    <row r="2" spans="1:17" x14ac:dyDescent="0.2">
      <c r="A2" s="592"/>
      <c r="B2" s="592"/>
      <c r="C2" s="592"/>
      <c r="D2" s="592"/>
      <c r="E2" s="592"/>
      <c r="F2" s="592"/>
      <c r="G2" s="592"/>
      <c r="H2" s="592"/>
      <c r="I2" s="592"/>
      <c r="J2" s="592"/>
      <c r="K2" s="592"/>
      <c r="L2" s="592"/>
      <c r="M2" s="592"/>
      <c r="N2" s="592"/>
      <c r="O2" s="592"/>
      <c r="P2" s="592"/>
      <c r="Q2" s="592"/>
    </row>
    <row r="3" spans="1:17" ht="13.5" thickBot="1" x14ac:dyDescent="0.25">
      <c r="A3" s="793"/>
      <c r="B3" s="284"/>
      <c r="C3" s="284"/>
      <c r="D3" s="284"/>
      <c r="E3" s="284"/>
      <c r="F3" s="284"/>
      <c r="G3" s="284"/>
      <c r="H3" s="284"/>
      <c r="I3" s="284"/>
      <c r="J3" s="284"/>
      <c r="K3" s="284"/>
      <c r="L3" s="284"/>
      <c r="M3" s="284"/>
      <c r="N3" s="284"/>
      <c r="O3" s="284"/>
      <c r="P3" s="284"/>
      <c r="Q3" s="284" t="s">
        <v>741</v>
      </c>
    </row>
    <row r="4" spans="1:17" ht="13.5" thickTop="1" x14ac:dyDescent="0.2">
      <c r="A4" s="285" t="s">
        <v>1227</v>
      </c>
      <c r="B4" s="286"/>
      <c r="C4" s="286"/>
      <c r="D4" s="286"/>
      <c r="E4" s="286"/>
      <c r="F4" s="286"/>
      <c r="G4" s="286"/>
      <c r="H4" s="286"/>
      <c r="I4" s="286"/>
      <c r="J4" s="286"/>
      <c r="K4" s="286"/>
      <c r="L4" s="286"/>
      <c r="M4" s="286"/>
      <c r="N4" s="286"/>
      <c r="O4" s="286"/>
      <c r="P4" s="286"/>
      <c r="Q4" s="286"/>
    </row>
    <row r="5" spans="1:17" ht="72" x14ac:dyDescent="0.2">
      <c r="A5" s="998"/>
      <c r="B5" s="998"/>
      <c r="C5" s="1000" t="s">
        <v>1504</v>
      </c>
      <c r="D5" s="1000" t="s">
        <v>1505</v>
      </c>
      <c r="E5" s="1000" t="s">
        <v>1183</v>
      </c>
      <c r="F5" s="1000" t="s">
        <v>1506</v>
      </c>
      <c r="G5" s="1000" t="s">
        <v>1185</v>
      </c>
      <c r="H5" s="1000" t="s">
        <v>1186</v>
      </c>
      <c r="I5" s="1000" t="s">
        <v>1187</v>
      </c>
      <c r="J5" s="1000" t="s">
        <v>1188</v>
      </c>
      <c r="K5" s="1000" t="s">
        <v>1507</v>
      </c>
      <c r="L5" s="1000" t="s">
        <v>1508</v>
      </c>
      <c r="M5" s="1000" t="s">
        <v>1245</v>
      </c>
      <c r="N5" s="1000" t="s">
        <v>1191</v>
      </c>
      <c r="O5" s="1000" t="s">
        <v>1192</v>
      </c>
      <c r="P5" s="1000" t="s">
        <v>332</v>
      </c>
      <c r="Q5" s="1000" t="s">
        <v>868</v>
      </c>
    </row>
    <row r="6" spans="1:17" x14ac:dyDescent="0.2">
      <c r="A6" s="63" t="s">
        <v>1509</v>
      </c>
      <c r="B6" s="145"/>
      <c r="C6" s="287"/>
      <c r="D6" s="287"/>
      <c r="E6" s="287"/>
      <c r="F6" s="287"/>
      <c r="G6" s="287"/>
      <c r="H6" s="287"/>
      <c r="I6" s="287"/>
      <c r="J6" s="287"/>
      <c r="K6" s="287"/>
      <c r="L6" s="287"/>
      <c r="M6" s="287"/>
      <c r="N6" s="287"/>
      <c r="O6" s="287"/>
      <c r="P6" s="287"/>
      <c r="Q6" s="287"/>
    </row>
    <row r="7" spans="1:17" x14ac:dyDescent="0.2">
      <c r="A7" s="63" t="s">
        <v>789</v>
      </c>
      <c r="B7" s="145"/>
      <c r="C7" s="884">
        <f>SUM(C8,C10)</f>
        <v>0</v>
      </c>
      <c r="D7" s="884">
        <f>SUM(D8,D10)</f>
        <v>0</v>
      </c>
      <c r="E7" s="884">
        <f t="shared" ref="E7:M7" si="0">SUM(E8,E10)</f>
        <v>0</v>
      </c>
      <c r="F7" s="884">
        <f t="shared" si="0"/>
        <v>0</v>
      </c>
      <c r="G7" s="884">
        <f t="shared" si="0"/>
        <v>0</v>
      </c>
      <c r="H7" s="884">
        <f t="shared" si="0"/>
        <v>0</v>
      </c>
      <c r="I7" s="884">
        <f t="shared" si="0"/>
        <v>0</v>
      </c>
      <c r="J7" s="884">
        <f t="shared" si="0"/>
        <v>0</v>
      </c>
      <c r="K7" s="884">
        <f t="shared" si="0"/>
        <v>0</v>
      </c>
      <c r="L7" s="884">
        <f t="shared" si="0"/>
        <v>0</v>
      </c>
      <c r="M7" s="884">
        <f t="shared" si="0"/>
        <v>0</v>
      </c>
      <c r="N7" s="884">
        <f>SUM(N8,N9,N10)</f>
        <v>0</v>
      </c>
      <c r="O7" s="884">
        <f t="shared" ref="O7" si="1">SUM(O8,O9,O10)</f>
        <v>0</v>
      </c>
      <c r="P7" s="884">
        <f>SUM(P8,P9,P10)</f>
        <v>0</v>
      </c>
      <c r="Q7" s="884">
        <f>SUM(C7:P7)</f>
        <v>0</v>
      </c>
    </row>
    <row r="8" spans="1:17" x14ac:dyDescent="0.2">
      <c r="A8" s="101" t="s">
        <v>1159</v>
      </c>
      <c r="B8" s="77"/>
      <c r="C8" s="820"/>
      <c r="D8" s="820"/>
      <c r="E8" s="820"/>
      <c r="F8" s="820"/>
      <c r="G8" s="820"/>
      <c r="H8" s="820"/>
      <c r="I8" s="820"/>
      <c r="J8" s="820"/>
      <c r="K8" s="820"/>
      <c r="L8" s="820"/>
      <c r="M8" s="820"/>
      <c r="N8" s="820"/>
      <c r="O8" s="820"/>
      <c r="P8" s="820"/>
      <c r="Q8" s="884">
        <f t="shared" ref="Q8" si="2">SUM(C8:P8)</f>
        <v>0</v>
      </c>
    </row>
    <row r="9" spans="1:17" x14ac:dyDescent="0.2">
      <c r="A9" s="101" t="s">
        <v>1160</v>
      </c>
      <c r="B9" s="77"/>
      <c r="C9" s="972"/>
      <c r="D9" s="972"/>
      <c r="E9" s="972"/>
      <c r="F9" s="972"/>
      <c r="G9" s="972"/>
      <c r="H9" s="972"/>
      <c r="I9" s="972"/>
      <c r="J9" s="972"/>
      <c r="K9" s="972"/>
      <c r="L9" s="972"/>
      <c r="M9" s="972"/>
      <c r="N9" s="972"/>
      <c r="O9" s="972"/>
      <c r="P9" s="972"/>
      <c r="Q9" s="972"/>
    </row>
    <row r="10" spans="1:17" x14ac:dyDescent="0.2">
      <c r="A10" s="238" t="s">
        <v>1161</v>
      </c>
      <c r="B10" s="77"/>
      <c r="C10" s="884">
        <f>SUMIFS(C28:C740, $B$28:$B740, "Corporates Outstanding Amount")</f>
        <v>0</v>
      </c>
      <c r="D10" s="884">
        <f>SUMIFS(D28:D745, $B$28:$B745, "Corporates Outstanding Amount")</f>
        <v>0</v>
      </c>
      <c r="E10" s="884">
        <f>SUMIFS(E28:E745, $B$28:$B745, "Corporates Outstanding Amount")</f>
        <v>0</v>
      </c>
      <c r="F10" s="884">
        <f>SUMIFS(F28:F745, $B$28:$B745, "Corporates Outstanding Amount")</f>
        <v>0</v>
      </c>
      <c r="G10" s="884">
        <f>SUMIFS(G28:G745, $B$28:$B745, "Corporates Outstanding Amount")</f>
        <v>0</v>
      </c>
      <c r="H10" s="884">
        <f>SUMIFS(H28:H745, $B$28:$B745, "Corporates Outstanding Amount")</f>
        <v>0</v>
      </c>
      <c r="I10" s="884">
        <f>SUMIFS(I28:I745, $B$28:$B745, "Corporates Outstanding Amount")</f>
        <v>0</v>
      </c>
      <c r="J10" s="884">
        <f>SUMIFS(J28:J745, $B$28:$B745, "Corporates Outstanding Amount")</f>
        <v>0</v>
      </c>
      <c r="K10" s="884">
        <f>SUMIFS(K28:K745, $B$28:$B745, "Corporates Outstanding Amount")</f>
        <v>0</v>
      </c>
      <c r="L10" s="884">
        <f>SUMIFS(L28:L745, $B$28:$B745, "Corporates Outstanding Amount")</f>
        <v>0</v>
      </c>
      <c r="M10" s="884">
        <f>SUMIFS(M28:M745, $B$28:$B745, "Corporates Outstanding Amount")</f>
        <v>0</v>
      </c>
      <c r="N10" s="884">
        <f>SUMIFS(N28:N745, $B$28:$B745, "Corporates Outstanding Amount")</f>
        <v>0</v>
      </c>
      <c r="O10" s="884">
        <f>SUMIFS(O28:O745, $B$28:$B745, "Corporates Outstanding Amount")</f>
        <v>0</v>
      </c>
      <c r="P10" s="884">
        <f>SUMIFS(P28:P745, $B$28:$B745, "Corporates Outstanding Amount")</f>
        <v>0</v>
      </c>
      <c r="Q10" s="884">
        <f>SUMIFS(Q28:Q745, $B$28:$B745, "Corporates Outstanding Amount")</f>
        <v>0</v>
      </c>
    </row>
    <row r="11" spans="1:17" x14ac:dyDescent="0.2">
      <c r="A11" s="288"/>
      <c r="B11" s="289"/>
      <c r="C11" s="973"/>
      <c r="D11" s="973"/>
      <c r="E11" s="973"/>
      <c r="F11" s="973"/>
      <c r="G11" s="973"/>
      <c r="H11" s="973"/>
      <c r="I11" s="973"/>
      <c r="J11" s="973"/>
      <c r="K11" s="973"/>
      <c r="L11" s="973"/>
      <c r="M11" s="973"/>
      <c r="N11" s="973"/>
      <c r="O11" s="973"/>
      <c r="P11" s="973"/>
      <c r="Q11" s="973"/>
    </row>
    <row r="12" spans="1:17" x14ac:dyDescent="0.2">
      <c r="A12" s="238" t="s">
        <v>1468</v>
      </c>
      <c r="B12" s="77"/>
      <c r="C12" s="884">
        <f>SUM(C13:C15)</f>
        <v>0</v>
      </c>
      <c r="D12" s="884">
        <f t="shared" ref="D12:P12" si="3">SUM(D13:D15)</f>
        <v>0</v>
      </c>
      <c r="E12" s="884">
        <f t="shared" si="3"/>
        <v>0</v>
      </c>
      <c r="F12" s="884">
        <f t="shared" si="3"/>
        <v>0</v>
      </c>
      <c r="G12" s="884">
        <f t="shared" si="3"/>
        <v>0</v>
      </c>
      <c r="H12" s="884">
        <f t="shared" si="3"/>
        <v>0</v>
      </c>
      <c r="I12" s="884">
        <f t="shared" si="3"/>
        <v>0</v>
      </c>
      <c r="J12" s="884">
        <f t="shared" si="3"/>
        <v>0</v>
      </c>
      <c r="K12" s="884">
        <f t="shared" si="3"/>
        <v>0</v>
      </c>
      <c r="L12" s="884">
        <f t="shared" si="3"/>
        <v>0</v>
      </c>
      <c r="M12" s="884">
        <f t="shared" si="3"/>
        <v>0</v>
      </c>
      <c r="N12" s="884">
        <f t="shared" si="3"/>
        <v>0</v>
      </c>
      <c r="O12" s="884">
        <f t="shared" si="3"/>
        <v>0</v>
      </c>
      <c r="P12" s="884">
        <f t="shared" si="3"/>
        <v>0</v>
      </c>
      <c r="Q12" s="884">
        <f t="shared" ref="Q12:Q14" si="4">SUM(C12:P12)</f>
        <v>0</v>
      </c>
    </row>
    <row r="13" spans="1:17" x14ac:dyDescent="0.2">
      <c r="A13" s="101" t="s">
        <v>1159</v>
      </c>
      <c r="B13" s="77"/>
      <c r="C13" s="820"/>
      <c r="D13" s="820"/>
      <c r="E13" s="820"/>
      <c r="F13" s="820"/>
      <c r="G13" s="820"/>
      <c r="H13" s="820"/>
      <c r="I13" s="820"/>
      <c r="J13" s="820"/>
      <c r="K13" s="820"/>
      <c r="L13" s="820"/>
      <c r="M13" s="820"/>
      <c r="N13" s="820"/>
      <c r="O13" s="820"/>
      <c r="P13" s="820"/>
      <c r="Q13" s="884">
        <f>SUM(C13:P13)</f>
        <v>0</v>
      </c>
    </row>
    <row r="14" spans="1:17" x14ac:dyDescent="0.2">
      <c r="A14" s="101" t="s">
        <v>1160</v>
      </c>
      <c r="B14" s="77"/>
      <c r="C14" s="885"/>
      <c r="D14" s="885"/>
      <c r="E14" s="885"/>
      <c r="F14" s="885"/>
      <c r="G14" s="885"/>
      <c r="H14" s="885"/>
      <c r="I14" s="885"/>
      <c r="J14" s="885"/>
      <c r="K14" s="885"/>
      <c r="L14" s="885"/>
      <c r="M14" s="885"/>
      <c r="N14" s="885"/>
      <c r="O14" s="885"/>
      <c r="P14" s="885"/>
      <c r="Q14" s="884">
        <f t="shared" si="4"/>
        <v>0</v>
      </c>
    </row>
    <row r="15" spans="1:17" x14ac:dyDescent="0.2">
      <c r="A15" s="238" t="s">
        <v>1161</v>
      </c>
      <c r="B15" s="77"/>
      <c r="C15" s="884">
        <f>SUMIFS(C28:C740, $B$28:$B740, "Corporates Stage 3 Loss Allowance for Credit Impaired Exposures")</f>
        <v>0</v>
      </c>
      <c r="D15" s="884">
        <f>SUMIFS(D28:D740, $B$28:$B740, "Corporates Stage 3 Loss Allowance for Credit Impaired Exposures")</f>
        <v>0</v>
      </c>
      <c r="E15" s="884">
        <f>SUMIFS(E28:E740, $B$28:$B740, "Corporates Stage 3 Loss Allowance for Credit Impaired Exposures")</f>
        <v>0</v>
      </c>
      <c r="F15" s="884">
        <f>SUMIFS(F28:F740, $B$28:$B740, "Corporates Stage 3 Loss Allowance for Credit Impaired Exposures")</f>
        <v>0</v>
      </c>
      <c r="G15" s="884">
        <f>SUMIFS(G28:G740, $B$28:$B740, "Corporates Stage 3 Loss Allowance for Credit Impaired Exposures")</f>
        <v>0</v>
      </c>
      <c r="H15" s="884">
        <f>SUMIFS(H28:H740, $B$28:$B740, "Corporates Stage 3 Loss Allowance for Credit Impaired Exposures")</f>
        <v>0</v>
      </c>
      <c r="I15" s="884">
        <f>SUMIFS(I28:I740, $B$28:$B740, "Corporates Stage 3 Loss Allowance for Credit Impaired Exposures")</f>
        <v>0</v>
      </c>
      <c r="J15" s="884">
        <f>SUMIFS(J28:J740, $B$28:$B740, "Corporates Stage 3 Loss Allowance for Credit Impaired Exposures")</f>
        <v>0</v>
      </c>
      <c r="K15" s="884">
        <f>SUMIFS(K28:K740, $B$28:$B740, "Corporates Stage 3 Loss Allowance for Credit Impaired Exposures")</f>
        <v>0</v>
      </c>
      <c r="L15" s="884">
        <f>SUMIFS(L28:L740, $B$28:$B740, "Corporates Stage 3 Loss Allowance for Credit Impaired Exposures")</f>
        <v>0</v>
      </c>
      <c r="M15" s="884">
        <f>SUMIFS(M28:M740, $B$28:$B740, "Corporates Stage 3 Loss Allowance for Credit Impaired Exposures")</f>
        <v>0</v>
      </c>
      <c r="N15" s="884">
        <f>SUMIFS(N28:N740, $B$28:$B740, "Corporates Stage 3 Loss Allowance for Credit Impaired Exposures")</f>
        <v>0</v>
      </c>
      <c r="O15" s="884">
        <f>SUMIFS(O28:O740, $B$28:$B740, "Corporates Stage 3 Loss Allowance for Credit Impaired Exposures")</f>
        <v>0</v>
      </c>
      <c r="P15" s="884">
        <f>SUMIFS(P28:P740, $B$28:$B740, "Corporates Stage 3 Loss Allowance for Credit Impaired Exposures")</f>
        <v>0</v>
      </c>
      <c r="Q15" s="884">
        <f>SUMIFS(Q28:Q740, $B$28:$B740, "Corporates Stage 3 Loss Allowance for Credit Impaired Exposures")</f>
        <v>0</v>
      </c>
    </row>
    <row r="16" spans="1:17" x14ac:dyDescent="0.2">
      <c r="A16" s="288"/>
      <c r="B16" s="289"/>
      <c r="C16" s="973"/>
      <c r="D16" s="973"/>
      <c r="E16" s="973"/>
      <c r="F16" s="973"/>
      <c r="G16" s="973"/>
      <c r="H16" s="973"/>
      <c r="I16" s="973"/>
      <c r="J16" s="973"/>
      <c r="K16" s="973"/>
      <c r="L16" s="973"/>
      <c r="M16" s="973"/>
      <c r="N16" s="973"/>
      <c r="O16" s="973"/>
      <c r="P16" s="973"/>
      <c r="Q16" s="973"/>
    </row>
    <row r="17" spans="1:17" x14ac:dyDescent="0.2">
      <c r="A17" s="63" t="s">
        <v>1510</v>
      </c>
      <c r="B17" s="290"/>
      <c r="C17" s="974"/>
      <c r="D17" s="974"/>
      <c r="E17" s="974"/>
      <c r="F17" s="974"/>
      <c r="G17" s="974"/>
      <c r="H17" s="974"/>
      <c r="I17" s="974"/>
      <c r="J17" s="974"/>
      <c r="K17" s="974"/>
      <c r="L17" s="974"/>
      <c r="M17" s="974"/>
      <c r="N17" s="974"/>
      <c r="O17" s="974"/>
      <c r="P17" s="974"/>
      <c r="Q17" s="974"/>
    </row>
    <row r="18" spans="1:17" x14ac:dyDescent="0.2">
      <c r="A18" s="63" t="s">
        <v>789</v>
      </c>
      <c r="B18" s="145"/>
      <c r="C18" s="884">
        <f>SUM(C19:C21)</f>
        <v>0</v>
      </c>
      <c r="D18" s="884">
        <f t="shared" ref="D18:P18" si="5">SUM(D19:D21)</f>
        <v>0</v>
      </c>
      <c r="E18" s="884">
        <f t="shared" si="5"/>
        <v>0</v>
      </c>
      <c r="F18" s="884">
        <f t="shared" si="5"/>
        <v>0</v>
      </c>
      <c r="G18" s="884">
        <f t="shared" si="5"/>
        <v>0</v>
      </c>
      <c r="H18" s="884">
        <f t="shared" si="5"/>
        <v>0</v>
      </c>
      <c r="I18" s="884">
        <f t="shared" si="5"/>
        <v>0</v>
      </c>
      <c r="J18" s="884">
        <f t="shared" si="5"/>
        <v>0</v>
      </c>
      <c r="K18" s="884">
        <f t="shared" si="5"/>
        <v>0</v>
      </c>
      <c r="L18" s="884">
        <f t="shared" si="5"/>
        <v>0</v>
      </c>
      <c r="M18" s="884">
        <f t="shared" si="5"/>
        <v>0</v>
      </c>
      <c r="N18" s="884">
        <f t="shared" si="5"/>
        <v>0</v>
      </c>
      <c r="O18" s="884">
        <f t="shared" si="5"/>
        <v>0</v>
      </c>
      <c r="P18" s="884">
        <f t="shared" si="5"/>
        <v>0</v>
      </c>
      <c r="Q18" s="884">
        <f t="shared" ref="Q18:Q19" si="6">SUM(C18:P18)</f>
        <v>0</v>
      </c>
    </row>
    <row r="19" spans="1:17" x14ac:dyDescent="0.2">
      <c r="A19" s="101" t="s">
        <v>1159</v>
      </c>
      <c r="B19" s="77"/>
      <c r="C19" s="820"/>
      <c r="D19" s="820"/>
      <c r="E19" s="820"/>
      <c r="F19" s="820"/>
      <c r="G19" s="820"/>
      <c r="H19" s="820"/>
      <c r="I19" s="820"/>
      <c r="J19" s="820"/>
      <c r="K19" s="820"/>
      <c r="L19" s="820"/>
      <c r="M19" s="820"/>
      <c r="N19" s="820"/>
      <c r="O19" s="820"/>
      <c r="P19" s="820"/>
      <c r="Q19" s="884">
        <f t="shared" si="6"/>
        <v>0</v>
      </c>
    </row>
    <row r="20" spans="1:17" x14ac:dyDescent="0.2">
      <c r="A20" s="101" t="s">
        <v>1160</v>
      </c>
      <c r="B20" s="77"/>
      <c r="C20" s="885"/>
      <c r="D20" s="885"/>
      <c r="E20" s="885"/>
      <c r="F20" s="885"/>
      <c r="G20" s="885"/>
      <c r="H20" s="885"/>
      <c r="I20" s="885"/>
      <c r="J20" s="885"/>
      <c r="K20" s="885"/>
      <c r="L20" s="885"/>
      <c r="M20" s="885"/>
      <c r="N20" s="885"/>
      <c r="O20" s="885"/>
      <c r="P20" s="885"/>
      <c r="Q20" s="885"/>
    </row>
    <row r="21" spans="1:17" x14ac:dyDescent="0.2">
      <c r="A21" s="238" t="s">
        <v>1161</v>
      </c>
      <c r="B21" s="77"/>
      <c r="C21" s="884">
        <f>SUMIFS(C28:C740, $B$28:$B740, "Unincorporated Outstanding Amount")</f>
        <v>0</v>
      </c>
      <c r="D21" s="884">
        <f>SUMIFS(D28:D740, $B$28:$B740, "Unincorporated Outstanding Amount")</f>
        <v>0</v>
      </c>
      <c r="E21" s="884">
        <f>SUMIFS(E28:E740, $B$28:$B740, "Unincorporated Outstanding Amount")</f>
        <v>0</v>
      </c>
      <c r="F21" s="884">
        <f>SUMIFS(F28:F740, $B$28:$B740, "Unincorporated Outstanding Amount")</f>
        <v>0</v>
      </c>
      <c r="G21" s="884">
        <f>SUMIFS(G28:G740, $B$28:$B740, "Unincorporated Outstanding Amount")</f>
        <v>0</v>
      </c>
      <c r="H21" s="884">
        <f>SUMIFS(H28:H740, $B$28:$B740, "Unincorporated Outstanding Amount")</f>
        <v>0</v>
      </c>
      <c r="I21" s="884">
        <f>SUMIFS(I28:I740, $B$28:$B740, "Unincorporated Outstanding Amount")</f>
        <v>0</v>
      </c>
      <c r="J21" s="884">
        <f>SUMIFS(J28:J740, $B$28:$B740, "Unincorporated Outstanding Amount")</f>
        <v>0</v>
      </c>
      <c r="K21" s="884">
        <f>SUMIFS(K28:K740, $B$28:$B740, "Unincorporated Outstanding Amount")</f>
        <v>0</v>
      </c>
      <c r="L21" s="884">
        <f>SUMIFS(L28:L740, $B$28:$B740, "Unincorporated Outstanding Amount")</f>
        <v>0</v>
      </c>
      <c r="M21" s="884">
        <f>SUMIFS(M28:M740, $B$28:$B740, "Unincorporated Outstanding Amount")</f>
        <v>0</v>
      </c>
      <c r="N21" s="884">
        <f>SUMIFS(N28:N740, $B$28:$B740, "Unincorporated Outstanding Amount")</f>
        <v>0</v>
      </c>
      <c r="O21" s="884">
        <f>SUMIFS(O28:O740, $B$28:$B740, "Unincorporated Outstanding Amount")</f>
        <v>0</v>
      </c>
      <c r="P21" s="884">
        <f>SUMIFS(P28:P740, $B$28:$B740, "Unincorporated Outstanding Amount")</f>
        <v>0</v>
      </c>
      <c r="Q21" s="884">
        <f>SUMIFS(Q28:Q740, $B$28:$B740, "Unincorporated Outstanding Amount")</f>
        <v>0</v>
      </c>
    </row>
    <row r="22" spans="1:17" x14ac:dyDescent="0.2">
      <c r="A22" s="288"/>
      <c r="B22" s="289"/>
      <c r="C22" s="973"/>
      <c r="D22" s="973"/>
      <c r="E22" s="973"/>
      <c r="F22" s="973"/>
      <c r="G22" s="973"/>
      <c r="H22" s="973"/>
      <c r="I22" s="973"/>
      <c r="J22" s="973"/>
      <c r="K22" s="973"/>
      <c r="L22" s="973"/>
      <c r="M22" s="973"/>
      <c r="N22" s="973"/>
      <c r="O22" s="973"/>
      <c r="P22" s="973"/>
      <c r="Q22" s="973"/>
    </row>
    <row r="23" spans="1:17" x14ac:dyDescent="0.2">
      <c r="A23" s="63" t="s">
        <v>1468</v>
      </c>
      <c r="B23" s="145"/>
      <c r="C23" s="884">
        <f>SUM(C24:C26)</f>
        <v>0</v>
      </c>
      <c r="D23" s="884">
        <f t="shared" ref="D23:P23" si="7">SUM(D24:D26)</f>
        <v>0</v>
      </c>
      <c r="E23" s="884">
        <f t="shared" si="7"/>
        <v>0</v>
      </c>
      <c r="F23" s="884">
        <f t="shared" si="7"/>
        <v>0</v>
      </c>
      <c r="G23" s="884">
        <f t="shared" si="7"/>
        <v>0</v>
      </c>
      <c r="H23" s="884">
        <f t="shared" si="7"/>
        <v>0</v>
      </c>
      <c r="I23" s="884">
        <f t="shared" si="7"/>
        <v>0</v>
      </c>
      <c r="J23" s="884">
        <f t="shared" si="7"/>
        <v>0</v>
      </c>
      <c r="K23" s="884">
        <f t="shared" si="7"/>
        <v>0</v>
      </c>
      <c r="L23" s="884">
        <f t="shared" si="7"/>
        <v>0</v>
      </c>
      <c r="M23" s="884">
        <f t="shared" si="7"/>
        <v>0</v>
      </c>
      <c r="N23" s="884">
        <f t="shared" si="7"/>
        <v>0</v>
      </c>
      <c r="O23" s="884">
        <f t="shared" si="7"/>
        <v>0</v>
      </c>
      <c r="P23" s="884">
        <f t="shared" si="7"/>
        <v>0</v>
      </c>
      <c r="Q23" s="884">
        <f t="shared" ref="Q23:Q24" si="8">SUM(C23:P23)</f>
        <v>0</v>
      </c>
    </row>
    <row r="24" spans="1:17" x14ac:dyDescent="0.2">
      <c r="A24" s="101" t="s">
        <v>1159</v>
      </c>
      <c r="B24" s="77"/>
      <c r="C24" s="799"/>
      <c r="D24" s="799"/>
      <c r="E24" s="799"/>
      <c r="F24" s="799"/>
      <c r="G24" s="799"/>
      <c r="H24" s="799"/>
      <c r="I24" s="799"/>
      <c r="J24" s="799"/>
      <c r="K24" s="799"/>
      <c r="L24" s="799"/>
      <c r="M24" s="799"/>
      <c r="N24" s="799"/>
      <c r="O24" s="799"/>
      <c r="P24" s="799"/>
      <c r="Q24" s="884">
        <f t="shared" si="8"/>
        <v>0</v>
      </c>
    </row>
    <row r="25" spans="1:17" x14ac:dyDescent="0.2">
      <c r="A25" s="101" t="s">
        <v>1160</v>
      </c>
      <c r="B25" s="77"/>
      <c r="C25" s="885"/>
      <c r="D25" s="885"/>
      <c r="E25" s="885"/>
      <c r="F25" s="885"/>
      <c r="G25" s="885"/>
      <c r="H25" s="885"/>
      <c r="I25" s="885"/>
      <c r="J25" s="885"/>
      <c r="K25" s="885"/>
      <c r="L25" s="885"/>
      <c r="M25" s="885"/>
      <c r="N25" s="885"/>
      <c r="O25" s="885"/>
      <c r="P25" s="885"/>
      <c r="Q25" s="885"/>
    </row>
    <row r="26" spans="1:17" x14ac:dyDescent="0.2">
      <c r="A26" s="238" t="s">
        <v>1161</v>
      </c>
      <c r="B26" s="77"/>
      <c r="C26" s="884">
        <f>SUMIFS(C28:C740, $B$28:$B740, "Unincorporated Stage 3 Loss Allowance for Credit Impaired Exposures")</f>
        <v>0</v>
      </c>
      <c r="D26" s="884">
        <f>SUMIFS(D28:D740, $B$28:$B740, "Unincorporated Stage 3 Loss Allowance for Credit Impaired Exposures")</f>
        <v>0</v>
      </c>
      <c r="E26" s="884">
        <f>SUMIFS(E28:E740, $B$28:$B740, "Unincorporated Stage 3 Loss Allowance for Credit Impaired Exposures")</f>
        <v>0</v>
      </c>
      <c r="F26" s="884">
        <f>SUMIFS(F28:F740, $B$28:$B740, "Unincorporated Stage 3 Loss Allowance for Credit Impaired Exposures")</f>
        <v>0</v>
      </c>
      <c r="G26" s="884">
        <f>SUMIFS(G28:G740, $B$28:$B740, "Unincorporated Stage 3 Loss Allowance for Credit Impaired Exposures")</f>
        <v>0</v>
      </c>
      <c r="H26" s="884">
        <f>SUMIFS(H28:H740, $B$28:$B740, "Unincorporated Stage 3 Loss Allowance for Credit Impaired Exposures")</f>
        <v>0</v>
      </c>
      <c r="I26" s="884">
        <f>SUMIFS(I28:I740, $B$28:$B740, "Unincorporated Stage 3 Loss Allowance for Credit Impaired Exposures")</f>
        <v>0</v>
      </c>
      <c r="J26" s="884">
        <f>SUMIFS(J28:J740, $B$28:$B740, "Unincorporated Stage 3 Loss Allowance for Credit Impaired Exposures")</f>
        <v>0</v>
      </c>
      <c r="K26" s="884">
        <f>SUMIFS(K28:K740, $B$28:$B740, "Unincorporated Stage 3 Loss Allowance for Credit Impaired Exposures")</f>
        <v>0</v>
      </c>
      <c r="L26" s="884">
        <f>SUMIFS(L28:L740, $B$28:$B740, "Unincorporated Stage 3 Loss Allowance for Credit Impaired Exposures")</f>
        <v>0</v>
      </c>
      <c r="M26" s="884">
        <f>SUMIFS(M28:M740, $B$28:$B740, "Unincorporated Stage 3 Loss Allowance for Credit Impaired Exposures")</f>
        <v>0</v>
      </c>
      <c r="N26" s="884">
        <f>SUMIFS(N28:N740, $B$28:$B740, "Unincorporated Stage 3 Loss Allowance for Credit Impaired Exposures")</f>
        <v>0</v>
      </c>
      <c r="O26" s="884">
        <f>SUMIFS(O28:O740, $B$28:$B740, "Unincorporated Stage 3 Loss Allowance for Credit Impaired Exposures")</f>
        <v>0</v>
      </c>
      <c r="P26" s="884">
        <f>SUMIFS(P28:P740, $B$28:$B740, "Unincorporated Stage 3 Loss Allowance for Credit Impaired Exposures")</f>
        <v>0</v>
      </c>
      <c r="Q26" s="884">
        <f>SUMIFS(Q28:Q740, $B$28:$B740, "Unincorporated Stage 3 Loss Allowance for Credit Impaired Exposures")</f>
        <v>0</v>
      </c>
    </row>
    <row r="27" spans="1:17" ht="72" x14ac:dyDescent="0.2">
      <c r="A27" s="998" t="s">
        <v>1151</v>
      </c>
      <c r="B27" s="998" t="s">
        <v>878</v>
      </c>
      <c r="C27" s="713" t="s">
        <v>1504</v>
      </c>
      <c r="D27" s="713" t="s">
        <v>1505</v>
      </c>
      <c r="E27" s="713" t="s">
        <v>1183</v>
      </c>
      <c r="F27" s="713" t="s">
        <v>1506</v>
      </c>
      <c r="G27" s="713" t="s">
        <v>1185</v>
      </c>
      <c r="H27" s="713" t="s">
        <v>1186</v>
      </c>
      <c r="I27" s="713" t="s">
        <v>1187</v>
      </c>
      <c r="J27" s="713" t="s">
        <v>1188</v>
      </c>
      <c r="K27" s="713" t="s">
        <v>1507</v>
      </c>
      <c r="L27" s="713" t="s">
        <v>1508</v>
      </c>
      <c r="M27" s="713" t="s">
        <v>1245</v>
      </c>
      <c r="N27" s="713" t="s">
        <v>1191</v>
      </c>
      <c r="O27" s="713" t="s">
        <v>1192</v>
      </c>
      <c r="P27" s="713" t="s">
        <v>332</v>
      </c>
      <c r="Q27" s="713" t="s">
        <v>868</v>
      </c>
    </row>
    <row r="28" spans="1:17" x14ac:dyDescent="0.2">
      <c r="A28" s="541"/>
      <c r="B28" s="772"/>
      <c r="C28" s="888"/>
      <c r="D28" s="888"/>
      <c r="E28" s="888"/>
      <c r="F28" s="888"/>
      <c r="G28" s="888"/>
      <c r="H28" s="888"/>
      <c r="I28" s="888"/>
      <c r="J28" s="888"/>
      <c r="K28" s="888"/>
      <c r="L28" s="888"/>
      <c r="M28" s="888"/>
      <c r="N28" s="888"/>
      <c r="O28" s="888"/>
      <c r="P28" s="888"/>
      <c r="Q28" s="884">
        <f>SUM(C28:P28)</f>
        <v>0</v>
      </c>
    </row>
  </sheetData>
  <pageMargins left="0.7" right="0.7" top="0.75" bottom="0.75" header="0.3" footer="0.3"/>
  <pageSetup paperSize="9" scale="32" orientation="portrait" horizontalDpi="300" verticalDpi="300" r:id="rId1"/>
  <colBreaks count="1" manualBreakCount="1">
    <brk id="17" max="34" man="1"/>
  </col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3100-000000000000}">
          <x14:formula1>
            <xm:f>'Drop-Down'!$P$2:$P$5</xm:f>
          </x14:formula1>
          <xm:sqref>B28</xm:sqref>
        </x14:dataValidation>
        <x14:dataValidation type="list" allowBlank="1" showInputMessage="1" showErrorMessage="1" xr:uid="{00000000-0002-0000-3100-000001000000}">
          <x14:formula1>
            <xm:f>'Drop-Down'!$J$2:$J$251</xm:f>
          </x14:formula1>
          <xm:sqref>A28</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1"/>
  <dimension ref="A1:Z64"/>
  <sheetViews>
    <sheetView showGridLines="0" view="pageBreakPreview" topLeftCell="A4" zoomScale="80" zoomScaleNormal="85" zoomScaleSheetLayoutView="80" workbookViewId="0">
      <selection activeCell="T401" sqref="D401:T401"/>
    </sheetView>
  </sheetViews>
  <sheetFormatPr defaultColWidth="9.140625" defaultRowHeight="11.25" x14ac:dyDescent="0.2"/>
  <cols>
    <col min="1" max="1" width="9.140625" style="7" customWidth="1"/>
    <col min="2" max="2" width="50.85546875" style="6" customWidth="1"/>
    <col min="3" max="3" width="14.85546875" style="6" customWidth="1"/>
    <col min="4" max="4" width="15.5703125" style="6" customWidth="1"/>
    <col min="5" max="15" width="15" style="6" bestFit="1" customWidth="1"/>
    <col min="16" max="16" width="15.7109375" style="6" customWidth="1"/>
    <col min="17" max="16384" width="9.140625" style="6"/>
  </cols>
  <sheetData>
    <row r="1" spans="1:26" hidden="1" x14ac:dyDescent="0.2"/>
    <row r="2" spans="1:26" hidden="1" x14ac:dyDescent="0.2"/>
    <row r="3" spans="1:26" hidden="1" x14ac:dyDescent="0.2"/>
    <row r="4" spans="1:26" s="142" customFormat="1" ht="12" customHeight="1" x14ac:dyDescent="0.2">
      <c r="A4" s="592" t="s">
        <v>1511</v>
      </c>
      <c r="B4" s="592"/>
      <c r="C4" s="592" t="s">
        <v>1512</v>
      </c>
      <c r="D4" s="592"/>
      <c r="E4" s="592"/>
      <c r="F4" s="592"/>
      <c r="G4" s="592"/>
      <c r="H4" s="592"/>
      <c r="I4" s="592"/>
      <c r="J4" s="592"/>
      <c r="K4" s="592"/>
      <c r="L4" s="592"/>
      <c r="M4" s="592"/>
      <c r="N4" s="592"/>
      <c r="O4" s="592"/>
      <c r="P4" s="592"/>
    </row>
    <row r="5" spans="1:26" s="142" customFormat="1" ht="12" customHeight="1" thickBot="1" x14ac:dyDescent="0.25">
      <c r="A5" s="593"/>
      <c r="B5" s="593"/>
      <c r="C5" s="593"/>
      <c r="D5" s="593"/>
      <c r="E5" s="593"/>
      <c r="F5" s="593"/>
      <c r="G5" s="593"/>
      <c r="H5" s="593"/>
      <c r="I5" s="593"/>
      <c r="J5" s="593"/>
      <c r="K5" s="593"/>
      <c r="L5" s="593"/>
      <c r="M5" s="593"/>
      <c r="N5" s="593"/>
      <c r="O5" s="593"/>
      <c r="P5" s="593" t="s">
        <v>741</v>
      </c>
      <c r="Y5" s="6"/>
      <c r="Z5" s="6"/>
    </row>
    <row r="6" spans="1:26" ht="24.75" thickTop="1" x14ac:dyDescent="0.2">
      <c r="A6" s="1387"/>
      <c r="B6" s="1388"/>
      <c r="C6" s="1392" t="s">
        <v>868</v>
      </c>
      <c r="D6" s="178" t="s">
        <v>1513</v>
      </c>
      <c r="E6" s="178" t="s">
        <v>1514</v>
      </c>
      <c r="F6" s="178" t="s">
        <v>1515</v>
      </c>
      <c r="G6" s="178" t="s">
        <v>1516</v>
      </c>
      <c r="H6" s="178" t="s">
        <v>1517</v>
      </c>
      <c r="I6" s="178" t="s">
        <v>1518</v>
      </c>
      <c r="J6" s="178" t="s">
        <v>1519</v>
      </c>
      <c r="K6" s="178" t="s">
        <v>1520</v>
      </c>
      <c r="L6" s="178" t="s">
        <v>1521</v>
      </c>
      <c r="M6" s="178" t="s">
        <v>1522</v>
      </c>
      <c r="N6" s="178" t="s">
        <v>1523</v>
      </c>
      <c r="O6" s="178" t="s">
        <v>1524</v>
      </c>
      <c r="P6" s="178" t="s">
        <v>1525</v>
      </c>
      <c r="S6" s="142"/>
      <c r="T6" s="142"/>
      <c r="U6" s="142"/>
      <c r="V6" s="142"/>
      <c r="W6" s="142"/>
      <c r="X6" s="142"/>
    </row>
    <row r="7" spans="1:26" ht="11.25" customHeight="1" x14ac:dyDescent="0.2">
      <c r="A7" s="1179" t="s">
        <v>742</v>
      </c>
      <c r="B7" s="1391"/>
      <c r="C7" s="1393"/>
      <c r="D7" s="294"/>
      <c r="E7" s="294"/>
      <c r="F7" s="294"/>
      <c r="G7" s="294"/>
      <c r="H7" s="294"/>
      <c r="I7" s="294"/>
      <c r="J7" s="294"/>
      <c r="K7" s="294"/>
      <c r="L7" s="294"/>
      <c r="M7" s="294"/>
      <c r="N7" s="294"/>
      <c r="O7" s="294"/>
      <c r="P7" s="294"/>
      <c r="S7" s="142"/>
      <c r="T7" s="142"/>
      <c r="U7" s="142"/>
      <c r="V7" s="142"/>
      <c r="W7" s="142"/>
      <c r="X7" s="142"/>
      <c r="Y7" s="142"/>
      <c r="Z7" s="142"/>
    </row>
    <row r="8" spans="1:26" ht="11.25" customHeight="1" x14ac:dyDescent="0.2">
      <c r="A8" s="341">
        <v>1</v>
      </c>
      <c r="B8" s="342" t="s">
        <v>190</v>
      </c>
      <c r="C8" s="815">
        <f>SUM(D8:P8)</f>
        <v>0</v>
      </c>
      <c r="D8" s="799"/>
      <c r="E8" s="799"/>
      <c r="F8" s="799"/>
      <c r="G8" s="799"/>
      <c r="H8" s="799"/>
      <c r="I8" s="799"/>
      <c r="J8" s="799"/>
      <c r="K8" s="799"/>
      <c r="L8" s="799"/>
      <c r="M8" s="799"/>
      <c r="N8" s="799"/>
      <c r="O8" s="799"/>
      <c r="P8" s="799"/>
      <c r="S8" s="142"/>
      <c r="T8" s="142"/>
      <c r="U8" s="142"/>
      <c r="V8" s="142"/>
      <c r="W8" s="142"/>
      <c r="X8" s="142"/>
    </row>
    <row r="9" spans="1:26" ht="12" x14ac:dyDescent="0.2">
      <c r="A9" s="341">
        <v>2</v>
      </c>
      <c r="B9" s="342" t="s">
        <v>1069</v>
      </c>
      <c r="C9" s="815">
        <f t="shared" ref="C9:C20" si="0">SUM(D9:P9)</f>
        <v>0</v>
      </c>
      <c r="D9" s="799"/>
      <c r="E9" s="799"/>
      <c r="F9" s="799"/>
      <c r="G9" s="799"/>
      <c r="H9" s="799"/>
      <c r="I9" s="799"/>
      <c r="J9" s="799"/>
      <c r="K9" s="799"/>
      <c r="L9" s="799"/>
      <c r="M9" s="799"/>
      <c r="N9" s="799"/>
      <c r="O9" s="799"/>
      <c r="P9" s="799"/>
      <c r="S9" s="142"/>
      <c r="T9" s="142"/>
      <c r="U9" s="142"/>
      <c r="V9" s="142"/>
      <c r="W9" s="142"/>
      <c r="X9" s="142"/>
      <c r="Y9" s="142"/>
      <c r="Z9" s="142"/>
    </row>
    <row r="10" spans="1:26" ht="12" x14ac:dyDescent="0.2">
      <c r="A10" s="341">
        <v>3</v>
      </c>
      <c r="B10" s="342" t="s">
        <v>219</v>
      </c>
      <c r="C10" s="815">
        <f t="shared" si="0"/>
        <v>0</v>
      </c>
      <c r="D10" s="799"/>
      <c r="E10" s="799"/>
      <c r="F10" s="799"/>
      <c r="G10" s="799"/>
      <c r="H10" s="799"/>
      <c r="I10" s="799"/>
      <c r="J10" s="799"/>
      <c r="K10" s="799"/>
      <c r="L10" s="799"/>
      <c r="M10" s="799"/>
      <c r="N10" s="799"/>
      <c r="O10" s="799"/>
      <c r="P10" s="799"/>
      <c r="S10" s="142"/>
      <c r="T10" s="142"/>
      <c r="U10" s="142"/>
      <c r="V10" s="142"/>
      <c r="W10" s="142"/>
      <c r="X10" s="142"/>
    </row>
    <row r="11" spans="1:26" ht="12" x14ac:dyDescent="0.2">
      <c r="A11" s="341">
        <v>4</v>
      </c>
      <c r="B11" s="342" t="s">
        <v>764</v>
      </c>
      <c r="C11" s="815">
        <f t="shared" si="0"/>
        <v>0</v>
      </c>
      <c r="D11" s="799"/>
      <c r="E11" s="799"/>
      <c r="F11" s="799"/>
      <c r="G11" s="799"/>
      <c r="H11" s="799"/>
      <c r="I11" s="799"/>
      <c r="J11" s="799"/>
      <c r="K11" s="799"/>
      <c r="L11" s="799"/>
      <c r="M11" s="799"/>
      <c r="N11" s="799"/>
      <c r="O11" s="799"/>
      <c r="P11" s="799"/>
      <c r="S11" s="142"/>
      <c r="T11" s="142"/>
      <c r="U11" s="142"/>
      <c r="V11" s="142"/>
      <c r="W11" s="142"/>
      <c r="X11" s="142"/>
      <c r="Y11" s="142"/>
      <c r="Z11" s="142"/>
    </row>
    <row r="12" spans="1:26" ht="12" x14ac:dyDescent="0.2">
      <c r="A12" s="341">
        <v>5</v>
      </c>
      <c r="B12" s="342" t="s">
        <v>745</v>
      </c>
      <c r="C12" s="815">
        <f t="shared" si="0"/>
        <v>0</v>
      </c>
      <c r="D12" s="799"/>
      <c r="E12" s="799"/>
      <c r="F12" s="799"/>
      <c r="G12" s="799"/>
      <c r="H12" s="799"/>
      <c r="I12" s="799"/>
      <c r="J12" s="799"/>
      <c r="K12" s="799"/>
      <c r="L12" s="799"/>
      <c r="M12" s="799"/>
      <c r="N12" s="799"/>
      <c r="O12" s="799"/>
      <c r="P12" s="799"/>
      <c r="S12" s="142"/>
      <c r="T12" s="142"/>
      <c r="U12" s="142"/>
      <c r="V12" s="142"/>
      <c r="W12" s="142"/>
      <c r="X12" s="142"/>
    </row>
    <row r="13" spans="1:26" ht="12" x14ac:dyDescent="0.2">
      <c r="A13" s="341">
        <v>6</v>
      </c>
      <c r="B13" s="342" t="s">
        <v>247</v>
      </c>
      <c r="C13" s="815">
        <f t="shared" si="0"/>
        <v>0</v>
      </c>
      <c r="D13" s="799"/>
      <c r="E13" s="799"/>
      <c r="F13" s="799"/>
      <c r="G13" s="799"/>
      <c r="H13" s="799"/>
      <c r="I13" s="799"/>
      <c r="J13" s="799"/>
      <c r="K13" s="799"/>
      <c r="L13" s="799"/>
      <c r="M13" s="799"/>
      <c r="N13" s="799"/>
      <c r="O13" s="799"/>
      <c r="P13" s="799"/>
      <c r="S13" s="142"/>
      <c r="T13" s="142"/>
      <c r="U13" s="142"/>
      <c r="V13" s="142"/>
      <c r="W13" s="142"/>
      <c r="X13" s="142"/>
      <c r="Y13" s="142"/>
      <c r="Z13" s="142"/>
    </row>
    <row r="14" spans="1:26" ht="12" x14ac:dyDescent="0.2">
      <c r="A14" s="341">
        <v>7</v>
      </c>
      <c r="B14" s="342" t="s">
        <v>252</v>
      </c>
      <c r="C14" s="815">
        <f t="shared" si="0"/>
        <v>0</v>
      </c>
      <c r="D14" s="799"/>
      <c r="E14" s="799"/>
      <c r="F14" s="799"/>
      <c r="G14" s="799"/>
      <c r="H14" s="799"/>
      <c r="I14" s="799"/>
      <c r="J14" s="799"/>
      <c r="K14" s="799"/>
      <c r="L14" s="799"/>
      <c r="M14" s="799"/>
      <c r="N14" s="799"/>
      <c r="O14" s="799"/>
      <c r="P14" s="799"/>
      <c r="S14" s="142"/>
      <c r="T14" s="142"/>
      <c r="U14" s="142"/>
      <c r="V14" s="142"/>
      <c r="W14" s="142"/>
      <c r="X14" s="142"/>
    </row>
    <row r="15" spans="1:26" ht="12" x14ac:dyDescent="0.2">
      <c r="A15" s="341">
        <v>8</v>
      </c>
      <c r="B15" s="342" t="s">
        <v>257</v>
      </c>
      <c r="C15" s="815">
        <f t="shared" si="0"/>
        <v>0</v>
      </c>
      <c r="D15" s="799"/>
      <c r="E15" s="799"/>
      <c r="F15" s="799"/>
      <c r="G15" s="799"/>
      <c r="H15" s="799"/>
      <c r="I15" s="799"/>
      <c r="J15" s="799"/>
      <c r="K15" s="799"/>
      <c r="L15" s="799"/>
      <c r="M15" s="799"/>
      <c r="N15" s="799"/>
      <c r="O15" s="799"/>
      <c r="P15" s="799"/>
      <c r="S15" s="142"/>
      <c r="T15" s="142"/>
      <c r="U15" s="142"/>
      <c r="V15" s="142"/>
      <c r="W15" s="142"/>
      <c r="X15" s="142"/>
      <c r="Y15" s="142"/>
      <c r="Z15" s="142"/>
    </row>
    <row r="16" spans="1:26" ht="12" x14ac:dyDescent="0.2">
      <c r="A16" s="341">
        <v>9</v>
      </c>
      <c r="B16" s="342" t="s">
        <v>260</v>
      </c>
      <c r="C16" s="815">
        <f t="shared" si="0"/>
        <v>0</v>
      </c>
      <c r="D16" s="799"/>
      <c r="E16" s="799"/>
      <c r="F16" s="799"/>
      <c r="G16" s="799"/>
      <c r="H16" s="799"/>
      <c r="I16" s="799"/>
      <c r="J16" s="799"/>
      <c r="K16" s="799"/>
      <c r="L16" s="799"/>
      <c r="M16" s="799"/>
      <c r="N16" s="799"/>
      <c r="O16" s="799"/>
      <c r="P16" s="799"/>
      <c r="S16" s="142"/>
      <c r="T16" s="142"/>
      <c r="U16" s="142"/>
      <c r="V16" s="142"/>
      <c r="W16" s="142"/>
      <c r="X16" s="142"/>
      <c r="Y16" s="142"/>
      <c r="Z16" s="142"/>
    </row>
    <row r="17" spans="1:26" ht="12" x14ac:dyDescent="0.2">
      <c r="A17" s="341">
        <v>10</v>
      </c>
      <c r="B17" s="342" t="s">
        <v>264</v>
      </c>
      <c r="C17" s="815">
        <f t="shared" si="0"/>
        <v>0</v>
      </c>
      <c r="D17" s="799"/>
      <c r="E17" s="799"/>
      <c r="F17" s="799"/>
      <c r="G17" s="799"/>
      <c r="H17" s="799"/>
      <c r="I17" s="799"/>
      <c r="J17" s="799"/>
      <c r="K17" s="799"/>
      <c r="L17" s="799"/>
      <c r="M17" s="799"/>
      <c r="N17" s="799"/>
      <c r="O17" s="799"/>
      <c r="P17" s="799"/>
      <c r="S17" s="142"/>
      <c r="T17" s="142"/>
      <c r="U17" s="142"/>
      <c r="V17" s="142"/>
      <c r="W17" s="142"/>
      <c r="X17" s="142"/>
    </row>
    <row r="18" spans="1:26" ht="12" x14ac:dyDescent="0.2">
      <c r="A18" s="341">
        <v>11</v>
      </c>
      <c r="B18" s="342" t="s">
        <v>268</v>
      </c>
      <c r="C18" s="815">
        <f t="shared" si="0"/>
        <v>0</v>
      </c>
      <c r="D18" s="799"/>
      <c r="E18" s="799"/>
      <c r="F18" s="799"/>
      <c r="G18" s="799"/>
      <c r="H18" s="799"/>
      <c r="I18" s="799"/>
      <c r="J18" s="799"/>
      <c r="K18" s="799"/>
      <c r="L18" s="799"/>
      <c r="M18" s="799"/>
      <c r="N18" s="799"/>
      <c r="O18" s="799"/>
      <c r="P18" s="799"/>
      <c r="S18" s="142"/>
      <c r="T18" s="142"/>
      <c r="U18" s="142"/>
      <c r="V18" s="142"/>
      <c r="W18" s="142"/>
      <c r="X18" s="142"/>
    </row>
    <row r="19" spans="1:26" ht="12" x14ac:dyDescent="0.2">
      <c r="A19" s="341">
        <v>12</v>
      </c>
      <c r="B19" s="342" t="s">
        <v>271</v>
      </c>
      <c r="C19" s="815">
        <f t="shared" si="0"/>
        <v>0</v>
      </c>
      <c r="D19" s="799"/>
      <c r="E19" s="799"/>
      <c r="F19" s="799"/>
      <c r="G19" s="799"/>
      <c r="H19" s="799"/>
      <c r="I19" s="799"/>
      <c r="J19" s="799"/>
      <c r="K19" s="799"/>
      <c r="L19" s="799"/>
      <c r="M19" s="799"/>
      <c r="N19" s="799"/>
      <c r="O19" s="799"/>
      <c r="P19" s="799"/>
      <c r="S19" s="142"/>
      <c r="T19" s="142"/>
      <c r="U19" s="142"/>
      <c r="V19" s="142"/>
      <c r="W19" s="142"/>
      <c r="X19" s="142"/>
      <c r="Y19" s="142"/>
      <c r="Z19" s="142"/>
    </row>
    <row r="20" spans="1:26" ht="12" x14ac:dyDescent="0.2">
      <c r="A20" s="341">
        <v>13</v>
      </c>
      <c r="B20" s="342" t="s">
        <v>274</v>
      </c>
      <c r="C20" s="815">
        <f t="shared" si="0"/>
        <v>0</v>
      </c>
      <c r="D20" s="799"/>
      <c r="E20" s="799"/>
      <c r="F20" s="799"/>
      <c r="G20" s="799"/>
      <c r="H20" s="799"/>
      <c r="I20" s="799"/>
      <c r="J20" s="799"/>
      <c r="K20" s="799"/>
      <c r="L20" s="799"/>
      <c r="M20" s="799"/>
      <c r="N20" s="799"/>
      <c r="O20" s="799"/>
      <c r="P20" s="799"/>
      <c r="S20" s="142"/>
      <c r="T20" s="142"/>
      <c r="U20" s="142"/>
      <c r="V20" s="142"/>
      <c r="W20" s="142"/>
      <c r="X20" s="142"/>
    </row>
    <row r="21" spans="1:26" ht="12" x14ac:dyDescent="0.2">
      <c r="A21" s="341">
        <v>14</v>
      </c>
      <c r="B21" s="342" t="s">
        <v>277</v>
      </c>
      <c r="C21" s="815">
        <f>SUM(D21:P21)</f>
        <v>0</v>
      </c>
      <c r="D21" s="799"/>
      <c r="E21" s="799"/>
      <c r="F21" s="799"/>
      <c r="G21" s="799"/>
      <c r="H21" s="799"/>
      <c r="I21" s="799"/>
      <c r="J21" s="799"/>
      <c r="K21" s="799"/>
      <c r="L21" s="799"/>
      <c r="M21" s="799"/>
      <c r="N21" s="799"/>
      <c r="O21" s="799"/>
      <c r="P21" s="799"/>
      <c r="S21" s="142"/>
      <c r="T21" s="142"/>
      <c r="U21" s="142"/>
      <c r="V21" s="142"/>
      <c r="W21" s="142"/>
      <c r="X21" s="142"/>
    </row>
    <row r="22" spans="1:26" ht="12" x14ac:dyDescent="0.2">
      <c r="A22" s="293"/>
      <c r="B22" s="293" t="s">
        <v>280</v>
      </c>
      <c r="C22" s="815">
        <f>SUM(C8:C21)</f>
        <v>0</v>
      </c>
      <c r="D22" s="815">
        <f t="shared" ref="D22:P22" si="1">SUM(D8:D21)</f>
        <v>0</v>
      </c>
      <c r="E22" s="815">
        <f t="shared" si="1"/>
        <v>0</v>
      </c>
      <c r="F22" s="815">
        <f t="shared" si="1"/>
        <v>0</v>
      </c>
      <c r="G22" s="815">
        <f t="shared" si="1"/>
        <v>0</v>
      </c>
      <c r="H22" s="815">
        <f t="shared" si="1"/>
        <v>0</v>
      </c>
      <c r="I22" s="815">
        <f t="shared" si="1"/>
        <v>0</v>
      </c>
      <c r="J22" s="815">
        <f t="shared" si="1"/>
        <v>0</v>
      </c>
      <c r="K22" s="815">
        <f>SUM(K8:K21)</f>
        <v>0</v>
      </c>
      <c r="L22" s="815">
        <f t="shared" si="1"/>
        <v>0</v>
      </c>
      <c r="M22" s="815">
        <f t="shared" si="1"/>
        <v>0</v>
      </c>
      <c r="N22" s="815">
        <f t="shared" si="1"/>
        <v>0</v>
      </c>
      <c r="O22" s="815">
        <f t="shared" si="1"/>
        <v>0</v>
      </c>
      <c r="P22" s="815">
        <f t="shared" si="1"/>
        <v>0</v>
      </c>
      <c r="S22" s="142"/>
      <c r="T22" s="142"/>
      <c r="U22" s="142"/>
      <c r="V22" s="142"/>
      <c r="W22" s="142"/>
      <c r="X22" s="142"/>
      <c r="Y22" s="142"/>
      <c r="Z22" s="142"/>
    </row>
    <row r="23" spans="1:26" ht="12" x14ac:dyDescent="0.2">
      <c r="A23" s="1389" t="s">
        <v>763</v>
      </c>
      <c r="B23" s="1390"/>
      <c r="C23" s="1390"/>
      <c r="D23" s="1390"/>
      <c r="E23" s="1390"/>
      <c r="F23" s="1390"/>
      <c r="G23" s="1390"/>
      <c r="H23" s="1390"/>
      <c r="I23" s="1390"/>
      <c r="J23" s="1390"/>
      <c r="K23" s="1390"/>
      <c r="L23" s="1390"/>
      <c r="M23" s="1390"/>
      <c r="N23" s="1390"/>
      <c r="O23" s="1390"/>
      <c r="P23" s="1390"/>
      <c r="S23" s="142"/>
      <c r="T23" s="142"/>
      <c r="U23" s="142"/>
      <c r="V23" s="142"/>
      <c r="W23" s="142"/>
      <c r="X23" s="142"/>
    </row>
    <row r="24" spans="1:26" ht="12" x14ac:dyDescent="0.2">
      <c r="A24" s="341">
        <v>1</v>
      </c>
      <c r="B24" s="342" t="s">
        <v>283</v>
      </c>
      <c r="C24" s="815">
        <f>SUM(D24:P24)</f>
        <v>0</v>
      </c>
      <c r="D24" s="799"/>
      <c r="E24" s="799"/>
      <c r="F24" s="799"/>
      <c r="G24" s="799"/>
      <c r="H24" s="799"/>
      <c r="I24" s="799"/>
      <c r="J24" s="799"/>
      <c r="K24" s="799"/>
      <c r="L24" s="799"/>
      <c r="M24" s="799"/>
      <c r="N24" s="799"/>
      <c r="O24" s="799"/>
      <c r="P24" s="799"/>
      <c r="S24" s="142"/>
      <c r="T24" s="142"/>
      <c r="U24" s="142"/>
      <c r="V24" s="142"/>
      <c r="W24" s="142"/>
      <c r="X24" s="142"/>
      <c r="Y24" s="142"/>
      <c r="Z24" s="142"/>
    </row>
    <row r="25" spans="1:26" ht="12" x14ac:dyDescent="0.2">
      <c r="A25" s="341">
        <v>2</v>
      </c>
      <c r="B25" s="342" t="s">
        <v>286</v>
      </c>
      <c r="C25" s="815">
        <f t="shared" ref="C25:C37" si="2">SUM(D25:P25)</f>
        <v>0</v>
      </c>
      <c r="D25" s="799"/>
      <c r="E25" s="799"/>
      <c r="F25" s="799"/>
      <c r="G25" s="799"/>
      <c r="H25" s="799"/>
      <c r="I25" s="799"/>
      <c r="J25" s="799"/>
      <c r="K25" s="799"/>
      <c r="L25" s="799"/>
      <c r="M25" s="799"/>
      <c r="N25" s="799"/>
      <c r="O25" s="799"/>
      <c r="P25" s="799"/>
      <c r="S25" s="142"/>
      <c r="T25" s="142"/>
      <c r="U25" s="142"/>
      <c r="V25" s="142"/>
      <c r="W25" s="142"/>
      <c r="X25" s="142"/>
    </row>
    <row r="26" spans="1:26" ht="12" x14ac:dyDescent="0.2">
      <c r="A26" s="341">
        <v>3</v>
      </c>
      <c r="B26" s="342" t="s">
        <v>289</v>
      </c>
      <c r="C26" s="815">
        <f t="shared" si="2"/>
        <v>0</v>
      </c>
      <c r="D26" s="799"/>
      <c r="E26" s="799"/>
      <c r="F26" s="799"/>
      <c r="G26" s="799"/>
      <c r="H26" s="799"/>
      <c r="I26" s="799"/>
      <c r="J26" s="799"/>
      <c r="K26" s="799"/>
      <c r="L26" s="799"/>
      <c r="M26" s="799"/>
      <c r="N26" s="799"/>
      <c r="O26" s="799"/>
      <c r="P26" s="799"/>
      <c r="S26" s="142"/>
      <c r="T26" s="142"/>
      <c r="U26" s="142"/>
      <c r="V26" s="142"/>
      <c r="W26" s="142"/>
      <c r="X26" s="142"/>
    </row>
    <row r="27" spans="1:26" ht="12" x14ac:dyDescent="0.2">
      <c r="A27" s="341">
        <v>4</v>
      </c>
      <c r="B27" s="342" t="s">
        <v>292</v>
      </c>
      <c r="C27" s="815">
        <f t="shared" si="2"/>
        <v>0</v>
      </c>
      <c r="D27" s="799"/>
      <c r="E27" s="799"/>
      <c r="F27" s="799"/>
      <c r="G27" s="799"/>
      <c r="H27" s="799"/>
      <c r="I27" s="799"/>
      <c r="J27" s="799"/>
      <c r="K27" s="799"/>
      <c r="L27" s="799"/>
      <c r="M27" s="799"/>
      <c r="N27" s="799"/>
      <c r="O27" s="799"/>
      <c r="P27" s="799"/>
      <c r="S27" s="142"/>
      <c r="T27" s="142"/>
      <c r="U27" s="142"/>
      <c r="V27" s="142"/>
      <c r="W27" s="142"/>
      <c r="X27" s="142"/>
      <c r="Y27" s="142"/>
      <c r="Z27" s="142"/>
    </row>
    <row r="28" spans="1:26" ht="12" x14ac:dyDescent="0.2">
      <c r="A28" s="341">
        <v>5</v>
      </c>
      <c r="B28" s="342" t="s">
        <v>295</v>
      </c>
      <c r="C28" s="815">
        <f t="shared" si="2"/>
        <v>0</v>
      </c>
      <c r="D28" s="799"/>
      <c r="E28" s="799"/>
      <c r="F28" s="799"/>
      <c r="G28" s="799"/>
      <c r="H28" s="799"/>
      <c r="I28" s="799"/>
      <c r="J28" s="799"/>
      <c r="K28" s="799"/>
      <c r="L28" s="799"/>
      <c r="M28" s="799"/>
      <c r="N28" s="799"/>
      <c r="O28" s="799"/>
      <c r="P28" s="799"/>
      <c r="S28" s="142"/>
      <c r="T28" s="142"/>
      <c r="U28" s="142"/>
      <c r="V28" s="142"/>
      <c r="W28" s="142"/>
      <c r="X28" s="142"/>
    </row>
    <row r="29" spans="1:26" ht="12" x14ac:dyDescent="0.2">
      <c r="A29" s="341">
        <v>6</v>
      </c>
      <c r="B29" s="342" t="s">
        <v>203</v>
      </c>
      <c r="C29" s="815">
        <f t="shared" si="2"/>
        <v>0</v>
      </c>
      <c r="D29" s="799"/>
      <c r="E29" s="799"/>
      <c r="F29" s="799"/>
      <c r="G29" s="799"/>
      <c r="H29" s="799"/>
      <c r="I29" s="799"/>
      <c r="J29" s="799"/>
      <c r="K29" s="799"/>
      <c r="L29" s="799"/>
      <c r="M29" s="799"/>
      <c r="N29" s="799"/>
      <c r="O29" s="799"/>
      <c r="P29" s="799"/>
      <c r="S29" s="142"/>
      <c r="T29" s="142"/>
      <c r="U29" s="142"/>
      <c r="V29" s="142"/>
      <c r="W29" s="142"/>
      <c r="X29" s="142"/>
      <c r="Y29" s="142"/>
      <c r="Z29" s="142"/>
    </row>
    <row r="30" spans="1:26" ht="12" x14ac:dyDescent="0.2">
      <c r="A30" s="341">
        <v>7</v>
      </c>
      <c r="B30" s="342" t="s">
        <v>216</v>
      </c>
      <c r="C30" s="815">
        <f t="shared" si="2"/>
        <v>0</v>
      </c>
      <c r="D30" s="799"/>
      <c r="E30" s="799"/>
      <c r="F30" s="799"/>
      <c r="G30" s="799"/>
      <c r="H30" s="799"/>
      <c r="I30" s="799"/>
      <c r="J30" s="799"/>
      <c r="K30" s="799"/>
      <c r="L30" s="799"/>
      <c r="M30" s="799"/>
      <c r="N30" s="799"/>
      <c r="O30" s="799"/>
      <c r="P30" s="799"/>
      <c r="S30" s="142"/>
      <c r="T30" s="142"/>
      <c r="U30" s="142"/>
      <c r="V30" s="142"/>
      <c r="W30" s="142"/>
      <c r="X30" s="142"/>
    </row>
    <row r="31" spans="1:26" ht="12" x14ac:dyDescent="0.2">
      <c r="A31" s="341">
        <v>8</v>
      </c>
      <c r="B31" s="342" t="s">
        <v>302</v>
      </c>
      <c r="C31" s="815">
        <f t="shared" si="2"/>
        <v>0</v>
      </c>
      <c r="D31" s="799"/>
      <c r="E31" s="799"/>
      <c r="F31" s="799"/>
      <c r="G31" s="799"/>
      <c r="H31" s="799"/>
      <c r="I31" s="799"/>
      <c r="J31" s="799"/>
      <c r="K31" s="799"/>
      <c r="L31" s="799"/>
      <c r="M31" s="799"/>
      <c r="N31" s="799"/>
      <c r="O31" s="799"/>
      <c r="P31" s="799"/>
      <c r="S31" s="142"/>
      <c r="T31" s="142"/>
      <c r="U31" s="142"/>
      <c r="V31" s="142"/>
      <c r="W31" s="142"/>
      <c r="X31" s="142"/>
      <c r="Y31" s="142"/>
      <c r="Z31" s="142"/>
    </row>
    <row r="32" spans="1:26" ht="12" x14ac:dyDescent="0.2">
      <c r="A32" s="341">
        <v>9</v>
      </c>
      <c r="B32" s="342" t="s">
        <v>764</v>
      </c>
      <c r="C32" s="815">
        <f t="shared" si="2"/>
        <v>0</v>
      </c>
      <c r="D32" s="799"/>
      <c r="E32" s="799"/>
      <c r="F32" s="799"/>
      <c r="G32" s="799"/>
      <c r="H32" s="799"/>
      <c r="I32" s="799"/>
      <c r="J32" s="799"/>
      <c r="K32" s="799"/>
      <c r="L32" s="799"/>
      <c r="M32" s="799"/>
      <c r="N32" s="799"/>
      <c r="O32" s="799"/>
      <c r="P32" s="799"/>
      <c r="S32" s="142"/>
      <c r="T32" s="142"/>
      <c r="U32" s="142"/>
      <c r="V32" s="142"/>
      <c r="W32" s="142"/>
      <c r="X32" s="142"/>
    </row>
    <row r="33" spans="1:26" ht="12" x14ac:dyDescent="0.2">
      <c r="A33" s="341">
        <v>10</v>
      </c>
      <c r="B33" s="342" t="s">
        <v>1122</v>
      </c>
      <c r="C33" s="815">
        <f t="shared" si="2"/>
        <v>0</v>
      </c>
      <c r="D33" s="799"/>
      <c r="E33" s="799"/>
      <c r="F33" s="799"/>
      <c r="G33" s="799"/>
      <c r="H33" s="799"/>
      <c r="I33" s="799"/>
      <c r="J33" s="799"/>
      <c r="K33" s="799"/>
      <c r="L33" s="799"/>
      <c r="M33" s="799"/>
      <c r="N33" s="799"/>
      <c r="O33" s="799"/>
      <c r="P33" s="799"/>
      <c r="S33" s="142"/>
      <c r="T33" s="142"/>
      <c r="U33" s="142"/>
      <c r="V33" s="142"/>
      <c r="W33" s="142"/>
      <c r="X33" s="142"/>
      <c r="Y33" s="142"/>
      <c r="Z33" s="142"/>
    </row>
    <row r="34" spans="1:26" ht="12" x14ac:dyDescent="0.2">
      <c r="A34" s="341">
        <v>11</v>
      </c>
      <c r="B34" s="342" t="s">
        <v>311</v>
      </c>
      <c r="C34" s="815">
        <f t="shared" si="2"/>
        <v>0</v>
      </c>
      <c r="D34" s="799"/>
      <c r="E34" s="799"/>
      <c r="F34" s="799"/>
      <c r="G34" s="799"/>
      <c r="H34" s="799"/>
      <c r="I34" s="799"/>
      <c r="J34" s="799"/>
      <c r="K34" s="799"/>
      <c r="L34" s="799"/>
      <c r="M34" s="799"/>
      <c r="N34" s="799"/>
      <c r="O34" s="799"/>
      <c r="P34" s="799"/>
      <c r="S34" s="142"/>
      <c r="T34" s="142"/>
      <c r="U34" s="142"/>
      <c r="V34" s="142"/>
      <c r="W34" s="142"/>
      <c r="X34" s="142"/>
      <c r="Y34" s="142"/>
      <c r="Z34" s="142"/>
    </row>
    <row r="35" spans="1:26" ht="12" x14ac:dyDescent="0.2">
      <c r="A35" s="341">
        <v>12</v>
      </c>
      <c r="B35" s="342" t="s">
        <v>314</v>
      </c>
      <c r="C35" s="815">
        <f t="shared" si="2"/>
        <v>0</v>
      </c>
      <c r="D35" s="799"/>
      <c r="E35" s="799"/>
      <c r="F35" s="799"/>
      <c r="G35" s="799"/>
      <c r="H35" s="799"/>
      <c r="I35" s="799"/>
      <c r="J35" s="799"/>
      <c r="K35" s="799"/>
      <c r="L35" s="799"/>
      <c r="M35" s="799"/>
      <c r="N35" s="799"/>
      <c r="O35" s="799"/>
      <c r="P35" s="799"/>
      <c r="S35" s="142"/>
      <c r="T35" s="142"/>
      <c r="U35" s="142"/>
      <c r="V35" s="142"/>
      <c r="W35" s="142"/>
      <c r="X35" s="142"/>
      <c r="Y35" s="142"/>
      <c r="Z35" s="142"/>
    </row>
    <row r="36" spans="1:26" ht="12" x14ac:dyDescent="0.2">
      <c r="A36" s="341">
        <v>13</v>
      </c>
      <c r="B36" s="342" t="s">
        <v>317</v>
      </c>
      <c r="C36" s="815">
        <f t="shared" si="2"/>
        <v>0</v>
      </c>
      <c r="D36" s="799"/>
      <c r="E36" s="799"/>
      <c r="F36" s="799"/>
      <c r="G36" s="799"/>
      <c r="H36" s="799"/>
      <c r="I36" s="799"/>
      <c r="J36" s="799"/>
      <c r="K36" s="799"/>
      <c r="L36" s="799"/>
      <c r="M36" s="799"/>
      <c r="N36" s="799"/>
      <c r="O36" s="799"/>
      <c r="P36" s="799"/>
      <c r="S36" s="142"/>
      <c r="T36" s="142"/>
      <c r="U36" s="142"/>
      <c r="V36" s="142"/>
      <c r="W36" s="142"/>
      <c r="X36" s="142"/>
    </row>
    <row r="37" spans="1:26" ht="12" x14ac:dyDescent="0.2">
      <c r="A37" s="341">
        <v>14</v>
      </c>
      <c r="B37" s="342" t="s">
        <v>320</v>
      </c>
      <c r="C37" s="815">
        <f t="shared" si="2"/>
        <v>0</v>
      </c>
      <c r="D37" s="799"/>
      <c r="E37" s="799"/>
      <c r="F37" s="799"/>
      <c r="G37" s="799"/>
      <c r="H37" s="799"/>
      <c r="I37" s="799"/>
      <c r="J37" s="799"/>
      <c r="K37" s="799"/>
      <c r="L37" s="799"/>
      <c r="M37" s="799"/>
      <c r="N37" s="799"/>
      <c r="O37" s="799"/>
      <c r="P37" s="799"/>
      <c r="S37" s="142"/>
      <c r="T37" s="142"/>
      <c r="U37" s="142"/>
      <c r="V37" s="142"/>
      <c r="W37" s="142"/>
      <c r="X37" s="142"/>
      <c r="Y37" s="142"/>
      <c r="Z37" s="142"/>
    </row>
    <row r="38" spans="1:26" ht="12" x14ac:dyDescent="0.2">
      <c r="A38" s="293"/>
      <c r="B38" s="293" t="s">
        <v>323</v>
      </c>
      <c r="C38" s="815">
        <f>SUM(C24:C37)</f>
        <v>0</v>
      </c>
      <c r="D38" s="815">
        <f>SUM(D24:D37)</f>
        <v>0</v>
      </c>
      <c r="E38" s="815">
        <f t="shared" ref="E38" si="3">SUM(E24:E37)</f>
        <v>0</v>
      </c>
      <c r="F38" s="815">
        <f t="shared" ref="F38" si="4">SUM(F24:F37)</f>
        <v>0</v>
      </c>
      <c r="G38" s="815">
        <f t="shared" ref="G38" si="5">SUM(G24:G37)</f>
        <v>0</v>
      </c>
      <c r="H38" s="815">
        <f t="shared" ref="H38" si="6">SUM(H24:H37)</f>
        <v>0</v>
      </c>
      <c r="I38" s="815">
        <f t="shared" ref="I38" si="7">SUM(I24:I37)</f>
        <v>0</v>
      </c>
      <c r="J38" s="815">
        <f t="shared" ref="J38" si="8">SUM(J24:J37)</f>
        <v>0</v>
      </c>
      <c r="K38" s="815">
        <f t="shared" ref="K38" si="9">SUM(K24:K37)</f>
        <v>0</v>
      </c>
      <c r="L38" s="815">
        <f t="shared" ref="L38" si="10">SUM(L24:L37)</f>
        <v>0</v>
      </c>
      <c r="M38" s="815">
        <f t="shared" ref="M38" si="11">SUM(M24:M37)</f>
        <v>0</v>
      </c>
      <c r="N38" s="815">
        <f t="shared" ref="N38" si="12">SUM(N24:N37)</f>
        <v>0</v>
      </c>
      <c r="O38" s="815">
        <f t="shared" ref="O38" si="13">SUM(O24:O37)</f>
        <v>0</v>
      </c>
      <c r="P38" s="815">
        <f t="shared" ref="P38" si="14">SUM(P24:P37)</f>
        <v>0</v>
      </c>
      <c r="S38" s="142"/>
      <c r="T38" s="142"/>
      <c r="U38" s="142"/>
      <c r="V38" s="142"/>
      <c r="W38" s="142"/>
      <c r="X38" s="142"/>
    </row>
    <row r="39" spans="1:26" ht="12" x14ac:dyDescent="0.2">
      <c r="A39" s="1389" t="s">
        <v>774</v>
      </c>
      <c r="B39" s="1390"/>
      <c r="C39" s="1390"/>
      <c r="D39" s="1390"/>
      <c r="E39" s="1390"/>
      <c r="F39" s="1390"/>
      <c r="G39" s="1390"/>
      <c r="H39" s="1390"/>
      <c r="I39" s="1390"/>
      <c r="J39" s="1390"/>
      <c r="K39" s="1390"/>
      <c r="L39" s="1390"/>
      <c r="M39" s="1390"/>
      <c r="N39" s="1390"/>
      <c r="O39" s="1390"/>
      <c r="P39" s="1390"/>
      <c r="S39" s="142"/>
      <c r="T39" s="142"/>
      <c r="U39" s="142"/>
      <c r="V39" s="142"/>
      <c r="W39" s="142"/>
      <c r="X39" s="142"/>
      <c r="Y39" s="142"/>
      <c r="Z39" s="142"/>
    </row>
    <row r="40" spans="1:26" ht="12" x14ac:dyDescent="0.2">
      <c r="A40" s="293"/>
      <c r="B40" s="293" t="s">
        <v>326</v>
      </c>
      <c r="C40" s="714"/>
      <c r="D40" s="673"/>
      <c r="E40" s="673"/>
      <c r="F40" s="673"/>
      <c r="G40" s="673"/>
      <c r="H40" s="673"/>
      <c r="I40" s="673"/>
      <c r="J40" s="673"/>
      <c r="K40" s="673"/>
      <c r="L40" s="673"/>
      <c r="M40" s="673"/>
      <c r="N40" s="673"/>
      <c r="O40" s="673"/>
      <c r="P40" s="673"/>
      <c r="S40" s="142"/>
      <c r="T40" s="142"/>
      <c r="U40" s="142"/>
      <c r="V40" s="142"/>
      <c r="W40" s="142"/>
      <c r="X40" s="142"/>
      <c r="Y40" s="142"/>
      <c r="Z40" s="142"/>
    </row>
    <row r="41" spans="1:26" ht="12" x14ac:dyDescent="0.2">
      <c r="A41" s="1389" t="s">
        <v>1444</v>
      </c>
      <c r="B41" s="1390"/>
      <c r="C41" s="1390"/>
      <c r="D41" s="1390"/>
      <c r="E41" s="1390"/>
      <c r="F41" s="1390"/>
      <c r="G41" s="1390"/>
      <c r="H41" s="1390"/>
      <c r="I41" s="1390"/>
      <c r="J41" s="1390"/>
      <c r="K41" s="1390"/>
      <c r="L41" s="1390"/>
      <c r="M41" s="1390"/>
      <c r="N41" s="1390"/>
      <c r="O41" s="1390"/>
      <c r="P41" s="1390"/>
      <c r="S41" s="142"/>
      <c r="T41" s="142"/>
      <c r="U41" s="142"/>
      <c r="V41" s="142"/>
      <c r="W41" s="142"/>
      <c r="X41" s="142"/>
      <c r="Y41" s="142"/>
      <c r="Z41" s="142"/>
    </row>
    <row r="42" spans="1:26" ht="12" x14ac:dyDescent="0.2">
      <c r="A42" s="60">
        <v>1</v>
      </c>
      <c r="B42" s="39" t="s">
        <v>329</v>
      </c>
      <c r="C42" s="886">
        <f>SUM(D42:P42)</f>
        <v>0</v>
      </c>
      <c r="D42" s="799"/>
      <c r="E42" s="799"/>
      <c r="F42" s="799"/>
      <c r="G42" s="799"/>
      <c r="H42" s="799"/>
      <c r="I42" s="799"/>
      <c r="J42" s="799"/>
      <c r="K42" s="799"/>
      <c r="L42" s="799"/>
      <c r="M42" s="799"/>
      <c r="N42" s="799"/>
      <c r="O42" s="799"/>
      <c r="P42" s="799"/>
      <c r="S42" s="142"/>
      <c r="T42" s="142"/>
      <c r="U42" s="142"/>
      <c r="V42" s="142"/>
      <c r="W42" s="142"/>
      <c r="X42" s="142"/>
      <c r="Y42" s="142"/>
      <c r="Z42" s="142"/>
    </row>
    <row r="43" spans="1:26" ht="12" x14ac:dyDescent="0.2">
      <c r="A43" s="60">
        <v>2</v>
      </c>
      <c r="B43" s="39" t="s">
        <v>332</v>
      </c>
      <c r="C43" s="886">
        <f t="shared" ref="C43" si="15">SUM(D43:P43)</f>
        <v>0</v>
      </c>
      <c r="D43" s="799"/>
      <c r="E43" s="799"/>
      <c r="F43" s="799"/>
      <c r="G43" s="799"/>
      <c r="H43" s="799"/>
      <c r="I43" s="799"/>
      <c r="J43" s="799"/>
      <c r="K43" s="799"/>
      <c r="L43" s="799"/>
      <c r="M43" s="799"/>
      <c r="N43" s="799"/>
      <c r="O43" s="799"/>
      <c r="P43" s="799"/>
      <c r="S43" s="142"/>
      <c r="T43" s="142"/>
      <c r="U43" s="142"/>
      <c r="V43" s="142"/>
      <c r="W43" s="142"/>
      <c r="X43" s="142"/>
      <c r="Y43" s="142"/>
      <c r="Z43" s="142"/>
    </row>
    <row r="44" spans="1:26" ht="12" x14ac:dyDescent="0.2">
      <c r="A44" s="293"/>
      <c r="B44" s="293" t="s">
        <v>335</v>
      </c>
      <c r="C44" s="815">
        <f>SUM(D44:P44)</f>
        <v>0</v>
      </c>
      <c r="D44" s="815">
        <f>SUM(D42:D43)</f>
        <v>0</v>
      </c>
      <c r="E44" s="815">
        <f t="shared" ref="E44:P44" si="16">SUM(E42:E43)</f>
        <v>0</v>
      </c>
      <c r="F44" s="815">
        <f t="shared" si="16"/>
        <v>0</v>
      </c>
      <c r="G44" s="815">
        <f t="shared" si="16"/>
        <v>0</v>
      </c>
      <c r="H44" s="815">
        <f t="shared" si="16"/>
        <v>0</v>
      </c>
      <c r="I44" s="815">
        <f t="shared" si="16"/>
        <v>0</v>
      </c>
      <c r="J44" s="815">
        <f t="shared" si="16"/>
        <v>0</v>
      </c>
      <c r="K44" s="815">
        <f t="shared" si="16"/>
        <v>0</v>
      </c>
      <c r="L44" s="815">
        <f t="shared" si="16"/>
        <v>0</v>
      </c>
      <c r="M44" s="815">
        <f t="shared" si="16"/>
        <v>0</v>
      </c>
      <c r="N44" s="815">
        <f t="shared" si="16"/>
        <v>0</v>
      </c>
      <c r="O44" s="815">
        <f t="shared" si="16"/>
        <v>0</v>
      </c>
      <c r="P44" s="815">
        <f t="shared" si="16"/>
        <v>0</v>
      </c>
      <c r="S44" s="142"/>
      <c r="T44" s="142"/>
      <c r="U44" s="142"/>
      <c r="V44" s="142"/>
      <c r="W44" s="142"/>
      <c r="X44" s="142"/>
      <c r="Y44" s="142"/>
      <c r="Z44" s="142"/>
    </row>
    <row r="45" spans="1:26" ht="12" x14ac:dyDescent="0.2">
      <c r="A45" s="293"/>
      <c r="B45" s="293" t="s">
        <v>338</v>
      </c>
      <c r="C45" s="815">
        <f>SUM(D45:P45)</f>
        <v>0</v>
      </c>
      <c r="D45" s="815">
        <f>D22-D38-D40+D44</f>
        <v>0</v>
      </c>
      <c r="E45" s="815">
        <f t="shared" ref="E45:P45" si="17">E22-E38-E40+E44</f>
        <v>0</v>
      </c>
      <c r="F45" s="815">
        <f t="shared" si="17"/>
        <v>0</v>
      </c>
      <c r="G45" s="815">
        <f t="shared" si="17"/>
        <v>0</v>
      </c>
      <c r="H45" s="815">
        <f t="shared" si="17"/>
        <v>0</v>
      </c>
      <c r="I45" s="815">
        <f t="shared" si="17"/>
        <v>0</v>
      </c>
      <c r="J45" s="815">
        <f t="shared" si="17"/>
        <v>0</v>
      </c>
      <c r="K45" s="815">
        <f t="shared" si="17"/>
        <v>0</v>
      </c>
      <c r="L45" s="815">
        <f t="shared" si="17"/>
        <v>0</v>
      </c>
      <c r="M45" s="815">
        <f t="shared" si="17"/>
        <v>0</v>
      </c>
      <c r="N45" s="815">
        <f t="shared" si="17"/>
        <v>0</v>
      </c>
      <c r="O45" s="815">
        <f t="shared" si="17"/>
        <v>0</v>
      </c>
      <c r="P45" s="815">
        <f t="shared" si="17"/>
        <v>0</v>
      </c>
      <c r="S45" s="142"/>
      <c r="T45" s="142"/>
      <c r="U45" s="142"/>
      <c r="V45" s="142"/>
      <c r="W45" s="142"/>
      <c r="X45" s="142"/>
      <c r="Y45" s="142"/>
      <c r="Z45" s="142"/>
    </row>
    <row r="46" spans="1:26" x14ac:dyDescent="0.2">
      <c r="A46" s="6"/>
      <c r="C46" s="975"/>
      <c r="D46" s="975"/>
      <c r="E46" s="975"/>
      <c r="F46" s="976"/>
      <c r="G46" s="976"/>
      <c r="H46" s="975"/>
      <c r="I46" s="975"/>
      <c r="J46" s="976"/>
      <c r="K46" s="976"/>
      <c r="L46" s="976"/>
      <c r="M46" s="976"/>
      <c r="N46" s="976"/>
      <c r="O46" s="976"/>
      <c r="P46" s="976"/>
      <c r="S46" s="142"/>
      <c r="T46" s="142"/>
      <c r="U46" s="142"/>
      <c r="V46" s="142"/>
      <c r="W46" s="142"/>
      <c r="X46" s="142"/>
    </row>
    <row r="47" spans="1:26" x14ac:dyDescent="0.2">
      <c r="A47" s="6"/>
      <c r="S47" s="142"/>
      <c r="T47" s="142"/>
      <c r="U47" s="142"/>
      <c r="V47" s="142"/>
      <c r="W47" s="142"/>
      <c r="X47" s="142"/>
      <c r="Y47" s="142"/>
      <c r="Z47" s="142"/>
    </row>
    <row r="48" spans="1:26" x14ac:dyDescent="0.2">
      <c r="A48" s="6"/>
      <c r="S48" s="142"/>
      <c r="T48" s="142"/>
      <c r="U48" s="142"/>
      <c r="V48" s="142"/>
      <c r="W48" s="142"/>
      <c r="X48" s="142"/>
    </row>
    <row r="49" spans="1:26" x14ac:dyDescent="0.2">
      <c r="A49" s="6"/>
      <c r="S49" s="142"/>
      <c r="T49" s="142"/>
      <c r="U49" s="142"/>
      <c r="V49" s="142"/>
      <c r="W49" s="142"/>
      <c r="X49" s="142"/>
      <c r="Y49" s="142"/>
      <c r="Z49" s="142"/>
    </row>
    <row r="50" spans="1:26" x14ac:dyDescent="0.2">
      <c r="A50" s="6"/>
      <c r="S50" s="142"/>
      <c r="T50" s="142"/>
      <c r="U50" s="142"/>
      <c r="V50" s="142"/>
      <c r="W50" s="142"/>
      <c r="X50" s="142"/>
    </row>
    <row r="51" spans="1:26" x14ac:dyDescent="0.2">
      <c r="A51" s="292"/>
      <c r="C51" s="291"/>
      <c r="D51" s="291"/>
      <c r="E51" s="291"/>
      <c r="H51" s="291"/>
      <c r="I51" s="291"/>
      <c r="S51" s="142"/>
      <c r="T51" s="142"/>
      <c r="U51" s="142"/>
      <c r="V51" s="142"/>
      <c r="W51" s="142"/>
      <c r="X51" s="142"/>
      <c r="Y51" s="142"/>
      <c r="Z51" s="142"/>
    </row>
    <row r="52" spans="1:26" x14ac:dyDescent="0.2">
      <c r="A52" s="6"/>
      <c r="S52" s="142"/>
      <c r="T52" s="142"/>
      <c r="U52" s="142"/>
      <c r="V52" s="142"/>
      <c r="W52" s="142"/>
      <c r="X52" s="142"/>
    </row>
    <row r="53" spans="1:26" x14ac:dyDescent="0.2">
      <c r="S53" s="142"/>
      <c r="T53" s="142"/>
      <c r="U53" s="142"/>
      <c r="V53" s="142"/>
      <c r="W53" s="142"/>
      <c r="X53" s="142"/>
      <c r="Y53" s="142"/>
      <c r="Z53" s="142"/>
    </row>
    <row r="54" spans="1:26" ht="14.25" x14ac:dyDescent="0.2">
      <c r="A54" s="1181"/>
      <c r="B54" s="1181"/>
      <c r="C54" s="1181"/>
      <c r="D54" s="1181"/>
      <c r="E54" s="1181"/>
      <c r="F54" s="1181"/>
      <c r="G54" s="1181"/>
      <c r="H54" s="1181"/>
      <c r="S54" s="142"/>
      <c r="T54" s="142"/>
      <c r="U54" s="142"/>
      <c r="V54" s="142"/>
      <c r="W54" s="142"/>
      <c r="X54" s="142"/>
    </row>
    <row r="55" spans="1:26" x14ac:dyDescent="0.2">
      <c r="S55" s="142"/>
      <c r="T55" s="142"/>
      <c r="U55" s="142"/>
      <c r="V55" s="142"/>
      <c r="W55" s="142"/>
      <c r="X55" s="142"/>
      <c r="Y55" s="142"/>
      <c r="Z55" s="142"/>
    </row>
    <row r="56" spans="1:26" x14ac:dyDescent="0.2">
      <c r="S56" s="142"/>
      <c r="T56" s="142"/>
      <c r="U56" s="142"/>
      <c r="V56" s="142"/>
      <c r="W56" s="142"/>
      <c r="X56" s="142"/>
    </row>
    <row r="57" spans="1:26" x14ac:dyDescent="0.2">
      <c r="S57" s="142"/>
      <c r="T57" s="142"/>
      <c r="U57" s="142"/>
      <c r="V57" s="142"/>
      <c r="W57" s="142"/>
      <c r="X57" s="142"/>
      <c r="Y57" s="142"/>
      <c r="Z57" s="142"/>
    </row>
    <row r="58" spans="1:26" x14ac:dyDescent="0.2">
      <c r="S58" s="142"/>
      <c r="T58" s="142"/>
      <c r="U58" s="142"/>
      <c r="V58" s="142"/>
      <c r="W58" s="142"/>
      <c r="X58" s="142"/>
    </row>
    <row r="59" spans="1:26" x14ac:dyDescent="0.2">
      <c r="S59" s="142"/>
      <c r="T59" s="142"/>
      <c r="U59" s="142"/>
      <c r="V59" s="142"/>
      <c r="W59" s="142"/>
      <c r="X59" s="142"/>
    </row>
    <row r="60" spans="1:26" x14ac:dyDescent="0.2">
      <c r="S60" s="142"/>
      <c r="T60" s="142"/>
      <c r="U60" s="142"/>
      <c r="V60" s="142"/>
      <c r="W60" s="142"/>
      <c r="X60" s="142"/>
    </row>
    <row r="61" spans="1:26" x14ac:dyDescent="0.2">
      <c r="S61" s="142"/>
      <c r="T61" s="142"/>
      <c r="U61" s="142"/>
      <c r="V61" s="142"/>
      <c r="W61" s="142"/>
      <c r="X61" s="142"/>
    </row>
    <row r="62" spans="1:26" x14ac:dyDescent="0.2">
      <c r="S62" s="142"/>
      <c r="T62" s="142"/>
      <c r="U62" s="142"/>
      <c r="V62" s="142"/>
      <c r="W62" s="142"/>
      <c r="X62" s="142"/>
    </row>
    <row r="63" spans="1:26" x14ac:dyDescent="0.2">
      <c r="S63" s="142"/>
      <c r="T63" s="142"/>
      <c r="U63" s="142"/>
      <c r="V63" s="142"/>
      <c r="W63" s="142"/>
      <c r="X63" s="142"/>
    </row>
    <row r="64" spans="1:26" x14ac:dyDescent="0.2">
      <c r="S64" s="142"/>
      <c r="T64" s="142"/>
      <c r="U64" s="142"/>
      <c r="V64" s="142"/>
      <c r="W64" s="142"/>
      <c r="X64" s="142"/>
    </row>
  </sheetData>
  <sheetProtection selectLockedCells="1" selectUnlockedCells="1"/>
  <mergeCells count="7">
    <mergeCell ref="A54:H54"/>
    <mergeCell ref="A6:B6"/>
    <mergeCell ref="A23:P23"/>
    <mergeCell ref="A39:P39"/>
    <mergeCell ref="A41:P41"/>
    <mergeCell ref="A7:B7"/>
    <mergeCell ref="C6:C7"/>
  </mergeCells>
  <printOptions horizontalCentered="1"/>
  <pageMargins left="0.19685039370078741" right="0.19685039370078741" top="0.19685039370078741" bottom="0.19685039370078741" header="0" footer="0"/>
  <pageSetup paperSize="9" scale="59" orientation="landscape"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2"/>
  <dimension ref="A1:Z208"/>
  <sheetViews>
    <sheetView showGridLines="0" view="pageBreakPreview" topLeftCell="A4" zoomScale="85" zoomScaleNormal="85" zoomScaleSheetLayoutView="85" workbookViewId="0">
      <selection activeCell="T401" sqref="D401:T401"/>
    </sheetView>
  </sheetViews>
  <sheetFormatPr defaultColWidth="9.140625" defaultRowHeight="11.25" x14ac:dyDescent="0.2"/>
  <cols>
    <col min="1" max="1" width="5.7109375" style="7" customWidth="1"/>
    <col min="2" max="2" width="45.5703125" style="6" customWidth="1"/>
    <col min="3" max="3" width="12.85546875" style="6" customWidth="1"/>
    <col min="4" max="4" width="15" style="6" customWidth="1"/>
    <col min="5" max="5" width="15.7109375" style="6" customWidth="1"/>
    <col min="6" max="6" width="14.28515625" style="6" customWidth="1"/>
    <col min="7" max="7" width="15.140625" style="6" bestFit="1" customWidth="1"/>
    <col min="8" max="8" width="14.140625" style="6" customWidth="1"/>
    <col min="9" max="9" width="14" style="6" customWidth="1"/>
    <col min="10" max="10" width="16.28515625" style="6" customWidth="1"/>
    <col min="11" max="11" width="17.42578125" style="6" customWidth="1"/>
    <col min="12" max="12" width="14.140625" style="6" bestFit="1" customWidth="1"/>
    <col min="13" max="13" width="13.7109375" style="6" customWidth="1"/>
    <col min="14" max="14" width="14.28515625" style="6" bestFit="1" customWidth="1"/>
    <col min="15" max="16" width="14.140625" style="6" customWidth="1"/>
    <col min="17" max="17" width="14.140625" style="6" bestFit="1" customWidth="1"/>
    <col min="18" max="19" width="9.140625" style="6"/>
    <col min="20" max="20" width="60.5703125" style="6" customWidth="1"/>
    <col min="21" max="21" width="9.140625" style="6" customWidth="1"/>
    <col min="22" max="22" width="11.85546875" style="6" customWidth="1"/>
    <col min="23" max="25" width="9.140625" style="6" customWidth="1"/>
    <col min="26" max="16384" width="9.140625" style="6"/>
  </cols>
  <sheetData>
    <row r="1" spans="1:26" hidden="1" x14ac:dyDescent="0.2"/>
    <row r="2" spans="1:26" hidden="1" x14ac:dyDescent="0.2"/>
    <row r="3" spans="1:26" hidden="1" x14ac:dyDescent="0.2"/>
    <row r="4" spans="1:26" s="142" customFormat="1" x14ac:dyDescent="0.2">
      <c r="A4" s="592" t="s">
        <v>1526</v>
      </c>
      <c r="B4" s="592"/>
      <c r="C4" s="592" t="s">
        <v>1527</v>
      </c>
      <c r="D4" s="592"/>
      <c r="E4" s="592"/>
      <c r="F4" s="592"/>
      <c r="G4" s="592"/>
      <c r="H4" s="592"/>
      <c r="I4" s="592"/>
      <c r="J4" s="592"/>
      <c r="K4" s="592"/>
      <c r="L4" s="592"/>
      <c r="M4" s="592"/>
      <c r="N4" s="592"/>
      <c r="O4" s="592"/>
      <c r="P4" s="592"/>
      <c r="Q4" s="592"/>
    </row>
    <row r="5" spans="1:26" s="142" customFormat="1" x14ac:dyDescent="0.2">
      <c r="A5" s="592"/>
      <c r="B5" s="592"/>
      <c r="C5" s="592"/>
      <c r="D5" s="592"/>
      <c r="E5" s="592"/>
      <c r="F5" s="592"/>
      <c r="G5" s="592"/>
      <c r="H5" s="592"/>
      <c r="I5" s="592"/>
      <c r="J5" s="592"/>
      <c r="K5" s="592"/>
      <c r="L5" s="592"/>
      <c r="M5" s="592"/>
      <c r="N5" s="592"/>
      <c r="O5" s="592"/>
      <c r="P5" s="592"/>
      <c r="Q5" s="592"/>
    </row>
    <row r="6" spans="1:26" s="142" customFormat="1" ht="12" thickBot="1" x14ac:dyDescent="0.25">
      <c r="A6" s="593"/>
      <c r="B6" s="593"/>
      <c r="C6" s="593"/>
      <c r="D6" s="593"/>
      <c r="E6" s="593"/>
      <c r="F6" s="593"/>
      <c r="G6" s="593"/>
      <c r="H6" s="593"/>
      <c r="I6" s="593"/>
      <c r="J6" s="593"/>
      <c r="K6" s="593"/>
      <c r="L6" s="593"/>
      <c r="M6" s="593"/>
      <c r="N6" s="593"/>
      <c r="O6" s="593"/>
      <c r="P6" s="593" t="s">
        <v>741</v>
      </c>
      <c r="Q6" s="593"/>
      <c r="Y6" s="6"/>
      <c r="Z6" s="6"/>
    </row>
    <row r="7" spans="1:26" ht="25.5" thickTop="1" x14ac:dyDescent="0.25">
      <c r="A7" s="594" t="s">
        <v>197</v>
      </c>
      <c r="B7" s="595" t="s">
        <v>1528</v>
      </c>
      <c r="C7" s="596" t="s">
        <v>879</v>
      </c>
      <c r="D7" s="597" t="s">
        <v>868</v>
      </c>
      <c r="E7" s="598" t="s">
        <v>1513</v>
      </c>
      <c r="F7" s="598" t="s">
        <v>1514</v>
      </c>
      <c r="G7" s="598" t="s">
        <v>1515</v>
      </c>
      <c r="H7" s="598" t="s">
        <v>1516</v>
      </c>
      <c r="I7" s="598" t="s">
        <v>1517</v>
      </c>
      <c r="J7" s="598" t="s">
        <v>1518</v>
      </c>
      <c r="K7" s="598" t="s">
        <v>1519</v>
      </c>
      <c r="L7" s="598" t="s">
        <v>1520</v>
      </c>
      <c r="M7" s="598" t="s">
        <v>1521</v>
      </c>
      <c r="N7" s="598" t="s">
        <v>1522</v>
      </c>
      <c r="O7" s="598" t="s">
        <v>1523</v>
      </c>
      <c r="P7" s="598" t="s">
        <v>1524</v>
      </c>
      <c r="Q7" s="598" t="s">
        <v>1525</v>
      </c>
      <c r="R7" s="591"/>
      <c r="S7" s="591"/>
      <c r="V7" s="142"/>
      <c r="W7" s="142"/>
      <c r="X7" s="142"/>
      <c r="Y7" s="142"/>
      <c r="Z7" s="142"/>
    </row>
    <row r="8" spans="1:26" ht="15" x14ac:dyDescent="0.25">
      <c r="A8" s="60">
        <v>1</v>
      </c>
      <c r="B8" s="325" t="s">
        <v>190</v>
      </c>
      <c r="C8" s="325" t="s">
        <v>214</v>
      </c>
      <c r="D8" s="815">
        <f>SUM(E8:Q8)</f>
        <v>0</v>
      </c>
      <c r="E8" s="820"/>
      <c r="F8" s="820"/>
      <c r="G8" s="820"/>
      <c r="H8" s="820"/>
      <c r="I8" s="820"/>
      <c r="J8" s="820"/>
      <c r="K8" s="820"/>
      <c r="L8" s="820"/>
      <c r="M8" s="820"/>
      <c r="N8" s="820"/>
      <c r="O8" s="820"/>
      <c r="P8" s="820"/>
      <c r="Q8" s="820"/>
      <c r="R8" s="591"/>
      <c r="S8" s="591"/>
      <c r="V8" s="142"/>
      <c r="W8" s="142"/>
      <c r="X8" s="142"/>
      <c r="Y8" s="142"/>
      <c r="Z8" s="142"/>
    </row>
    <row r="9" spans="1:26" ht="15" x14ac:dyDescent="0.25">
      <c r="A9" s="60">
        <v>2</v>
      </c>
      <c r="B9" s="325" t="s">
        <v>206</v>
      </c>
      <c r="C9" s="39" t="s">
        <v>214</v>
      </c>
      <c r="D9" s="815">
        <f t="shared" ref="D9:D40" si="0">SUM(E9:Q9)</f>
        <v>0</v>
      </c>
      <c r="E9" s="820"/>
      <c r="F9" s="820"/>
      <c r="G9" s="820"/>
      <c r="H9" s="820"/>
      <c r="I9" s="820"/>
      <c r="J9" s="820"/>
      <c r="K9" s="820"/>
      <c r="L9" s="820"/>
      <c r="M9" s="820"/>
      <c r="N9" s="820"/>
      <c r="O9" s="820"/>
      <c r="P9" s="820"/>
      <c r="Q9" s="820"/>
      <c r="R9" s="591"/>
      <c r="S9" s="591"/>
      <c r="V9" s="142"/>
      <c r="W9" s="142"/>
      <c r="X9" s="142"/>
      <c r="Y9" s="142"/>
      <c r="Z9" s="142"/>
    </row>
    <row r="10" spans="1:26" ht="15" x14ac:dyDescent="0.25">
      <c r="A10" s="60">
        <v>3</v>
      </c>
      <c r="B10" s="325" t="s">
        <v>219</v>
      </c>
      <c r="C10" s="39" t="s">
        <v>214</v>
      </c>
      <c r="D10" s="815">
        <f t="shared" si="0"/>
        <v>0</v>
      </c>
      <c r="E10" s="820"/>
      <c r="F10" s="820"/>
      <c r="G10" s="820"/>
      <c r="H10" s="820"/>
      <c r="I10" s="820"/>
      <c r="J10" s="820"/>
      <c r="K10" s="820"/>
      <c r="L10" s="820"/>
      <c r="M10" s="820"/>
      <c r="N10" s="820"/>
      <c r="O10" s="820"/>
      <c r="P10" s="820"/>
      <c r="Q10" s="820"/>
      <c r="R10" s="591"/>
      <c r="S10" s="591"/>
      <c r="V10" s="142"/>
      <c r="W10" s="142"/>
      <c r="X10" s="142"/>
      <c r="Y10" s="142"/>
      <c r="Z10" s="142"/>
    </row>
    <row r="11" spans="1:26" ht="15" x14ac:dyDescent="0.25">
      <c r="A11" s="60">
        <v>4</v>
      </c>
      <c r="B11" s="325" t="s">
        <v>230</v>
      </c>
      <c r="C11" s="39" t="s">
        <v>214</v>
      </c>
      <c r="D11" s="815">
        <f t="shared" si="0"/>
        <v>0</v>
      </c>
      <c r="E11" s="820"/>
      <c r="F11" s="820"/>
      <c r="G11" s="820"/>
      <c r="H11" s="820"/>
      <c r="I11" s="820"/>
      <c r="J11" s="820"/>
      <c r="K11" s="820"/>
      <c r="L11" s="820"/>
      <c r="M11" s="820"/>
      <c r="N11" s="820"/>
      <c r="O11" s="820"/>
      <c r="P11" s="820"/>
      <c r="Q11" s="820"/>
      <c r="R11" s="591"/>
      <c r="S11" s="591"/>
      <c r="V11" s="142"/>
      <c r="W11" s="142"/>
      <c r="X11" s="142"/>
      <c r="Y11" s="142"/>
      <c r="Z11" s="142"/>
    </row>
    <row r="12" spans="1:26" ht="15" x14ac:dyDescent="0.25">
      <c r="A12" s="60">
        <v>5</v>
      </c>
      <c r="B12" s="325" t="s">
        <v>241</v>
      </c>
      <c r="C12" s="39" t="s">
        <v>214</v>
      </c>
      <c r="D12" s="815">
        <f t="shared" si="0"/>
        <v>0</v>
      </c>
      <c r="E12" s="820"/>
      <c r="F12" s="820"/>
      <c r="G12" s="820"/>
      <c r="H12" s="820"/>
      <c r="I12" s="820"/>
      <c r="J12" s="820"/>
      <c r="K12" s="820"/>
      <c r="L12" s="820"/>
      <c r="M12" s="820"/>
      <c r="N12" s="820"/>
      <c r="O12" s="820"/>
      <c r="P12" s="820"/>
      <c r="Q12" s="820"/>
      <c r="R12" s="591"/>
      <c r="S12" s="591"/>
      <c r="V12" s="142"/>
      <c r="W12" s="142"/>
      <c r="X12" s="142"/>
      <c r="Y12" s="142"/>
      <c r="Z12" s="142"/>
    </row>
    <row r="13" spans="1:26" ht="15" x14ac:dyDescent="0.25">
      <c r="A13" s="60">
        <v>6</v>
      </c>
      <c r="B13" s="325" t="s">
        <v>247</v>
      </c>
      <c r="C13" s="39" t="s">
        <v>214</v>
      </c>
      <c r="D13" s="815">
        <f t="shared" si="0"/>
        <v>0</v>
      </c>
      <c r="E13" s="820"/>
      <c r="F13" s="820"/>
      <c r="G13" s="820"/>
      <c r="H13" s="820"/>
      <c r="I13" s="820"/>
      <c r="J13" s="820"/>
      <c r="K13" s="820"/>
      <c r="L13" s="820"/>
      <c r="M13" s="820"/>
      <c r="N13" s="820"/>
      <c r="O13" s="820"/>
      <c r="P13" s="820"/>
      <c r="Q13" s="820"/>
      <c r="R13" s="591"/>
      <c r="S13" s="591"/>
      <c r="V13" s="142"/>
      <c r="W13" s="142"/>
      <c r="X13" s="142"/>
    </row>
    <row r="14" spans="1:26" ht="15" x14ac:dyDescent="0.25">
      <c r="A14" s="60">
        <v>7</v>
      </c>
      <c r="B14" s="325" t="s">
        <v>252</v>
      </c>
      <c r="C14" s="39" t="s">
        <v>214</v>
      </c>
      <c r="D14" s="815">
        <f t="shared" si="0"/>
        <v>0</v>
      </c>
      <c r="E14" s="820"/>
      <c r="F14" s="820"/>
      <c r="G14" s="820"/>
      <c r="H14" s="820"/>
      <c r="I14" s="820"/>
      <c r="J14" s="820"/>
      <c r="K14" s="820"/>
      <c r="L14" s="820"/>
      <c r="M14" s="820"/>
      <c r="N14" s="820"/>
      <c r="O14" s="820"/>
      <c r="P14" s="820"/>
      <c r="Q14" s="820"/>
      <c r="R14" s="591"/>
      <c r="S14" s="591"/>
      <c r="V14" s="142"/>
      <c r="W14" s="142"/>
      <c r="X14" s="142"/>
      <c r="Y14" s="142"/>
      <c r="Z14" s="142"/>
    </row>
    <row r="15" spans="1:26" ht="15" x14ac:dyDescent="0.25">
      <c r="A15" s="60">
        <v>8</v>
      </c>
      <c r="B15" s="325" t="s">
        <v>257</v>
      </c>
      <c r="C15" s="39" t="s">
        <v>214</v>
      </c>
      <c r="D15" s="815">
        <f t="shared" si="0"/>
        <v>0</v>
      </c>
      <c r="E15" s="820"/>
      <c r="F15" s="820"/>
      <c r="G15" s="820"/>
      <c r="H15" s="820"/>
      <c r="I15" s="820"/>
      <c r="J15" s="820"/>
      <c r="K15" s="820"/>
      <c r="L15" s="820"/>
      <c r="M15" s="820"/>
      <c r="N15" s="820"/>
      <c r="O15" s="820"/>
      <c r="P15" s="820"/>
      <c r="Q15" s="820"/>
      <c r="R15" s="591"/>
      <c r="S15" s="591"/>
      <c r="V15" s="142"/>
      <c r="W15" s="142"/>
      <c r="X15" s="142"/>
    </row>
    <row r="16" spans="1:26" ht="15" x14ac:dyDescent="0.25">
      <c r="A16" s="60">
        <v>9</v>
      </c>
      <c r="B16" s="325" t="s">
        <v>260</v>
      </c>
      <c r="C16" s="39" t="s">
        <v>214</v>
      </c>
      <c r="D16" s="815">
        <f t="shared" si="0"/>
        <v>0</v>
      </c>
      <c r="E16" s="820"/>
      <c r="F16" s="820"/>
      <c r="G16" s="820"/>
      <c r="H16" s="820"/>
      <c r="I16" s="820"/>
      <c r="J16" s="820"/>
      <c r="K16" s="820"/>
      <c r="L16" s="820"/>
      <c r="M16" s="820"/>
      <c r="N16" s="820"/>
      <c r="O16" s="820"/>
      <c r="P16" s="820"/>
      <c r="Q16" s="820"/>
      <c r="R16" s="591"/>
      <c r="S16" s="591"/>
      <c r="V16" s="142"/>
      <c r="W16" s="142"/>
      <c r="X16" s="142"/>
      <c r="Y16" s="142"/>
      <c r="Z16" s="142"/>
    </row>
    <row r="17" spans="1:26" ht="15" x14ac:dyDescent="0.25">
      <c r="A17" s="60">
        <v>10</v>
      </c>
      <c r="B17" s="325" t="s">
        <v>264</v>
      </c>
      <c r="C17" s="39" t="s">
        <v>214</v>
      </c>
      <c r="D17" s="815">
        <f t="shared" si="0"/>
        <v>0</v>
      </c>
      <c r="E17" s="820"/>
      <c r="F17" s="820"/>
      <c r="G17" s="820"/>
      <c r="H17" s="820"/>
      <c r="I17" s="820"/>
      <c r="J17" s="820"/>
      <c r="K17" s="820"/>
      <c r="L17" s="820"/>
      <c r="M17" s="820"/>
      <c r="N17" s="820"/>
      <c r="O17" s="820"/>
      <c r="P17" s="820"/>
      <c r="Q17" s="820"/>
      <c r="R17" s="591"/>
      <c r="S17" s="591"/>
      <c r="V17" s="142"/>
      <c r="W17" s="142"/>
      <c r="X17" s="142"/>
    </row>
    <row r="18" spans="1:26" ht="15" x14ac:dyDescent="0.25">
      <c r="A18" s="60">
        <v>11</v>
      </c>
      <c r="B18" s="325" t="s">
        <v>268</v>
      </c>
      <c r="C18" s="39" t="s">
        <v>214</v>
      </c>
      <c r="D18" s="815">
        <f t="shared" si="0"/>
        <v>0</v>
      </c>
      <c r="E18" s="820"/>
      <c r="F18" s="820"/>
      <c r="G18" s="820"/>
      <c r="H18" s="820"/>
      <c r="I18" s="820"/>
      <c r="J18" s="820"/>
      <c r="K18" s="820"/>
      <c r="L18" s="820"/>
      <c r="M18" s="820"/>
      <c r="N18" s="820"/>
      <c r="O18" s="820"/>
      <c r="P18" s="820"/>
      <c r="Q18" s="820"/>
      <c r="R18" s="591"/>
      <c r="S18" s="591"/>
      <c r="V18" s="142"/>
      <c r="W18" s="142"/>
      <c r="X18" s="142"/>
      <c r="Y18" s="142"/>
      <c r="Z18" s="142"/>
    </row>
    <row r="19" spans="1:26" ht="15" x14ac:dyDescent="0.25">
      <c r="A19" s="60">
        <v>12</v>
      </c>
      <c r="B19" s="325" t="s">
        <v>271</v>
      </c>
      <c r="C19" s="39" t="s">
        <v>214</v>
      </c>
      <c r="D19" s="815">
        <f t="shared" si="0"/>
        <v>0</v>
      </c>
      <c r="E19" s="820"/>
      <c r="F19" s="820"/>
      <c r="G19" s="820"/>
      <c r="H19" s="820"/>
      <c r="I19" s="820"/>
      <c r="J19" s="820"/>
      <c r="K19" s="820"/>
      <c r="L19" s="820"/>
      <c r="M19" s="820"/>
      <c r="N19" s="820"/>
      <c r="O19" s="820"/>
      <c r="P19" s="820"/>
      <c r="Q19" s="820"/>
      <c r="R19" s="591"/>
      <c r="S19" s="591"/>
      <c r="V19" s="142"/>
      <c r="W19" s="142"/>
      <c r="X19" s="142"/>
    </row>
    <row r="20" spans="1:26" ht="15" x14ac:dyDescent="0.25">
      <c r="A20" s="60">
        <v>13</v>
      </c>
      <c r="B20" s="325" t="s">
        <v>274</v>
      </c>
      <c r="C20" s="39" t="s">
        <v>214</v>
      </c>
      <c r="D20" s="815">
        <f t="shared" si="0"/>
        <v>0</v>
      </c>
      <c r="E20" s="820"/>
      <c r="F20" s="820"/>
      <c r="G20" s="820"/>
      <c r="H20" s="820"/>
      <c r="I20" s="820"/>
      <c r="J20" s="820"/>
      <c r="K20" s="820"/>
      <c r="L20" s="820"/>
      <c r="M20" s="820"/>
      <c r="N20" s="820"/>
      <c r="O20" s="820"/>
      <c r="P20" s="820"/>
      <c r="Q20" s="820"/>
      <c r="R20" s="591"/>
      <c r="S20" s="591"/>
    </row>
    <row r="21" spans="1:26" ht="15" x14ac:dyDescent="0.25">
      <c r="A21" s="60">
        <v>14</v>
      </c>
      <c r="B21" s="325" t="s">
        <v>277</v>
      </c>
      <c r="C21" s="39" t="s">
        <v>214</v>
      </c>
      <c r="D21" s="815">
        <f t="shared" si="0"/>
        <v>0</v>
      </c>
      <c r="E21" s="820"/>
      <c r="F21" s="820"/>
      <c r="G21" s="820"/>
      <c r="H21" s="820"/>
      <c r="I21" s="820"/>
      <c r="J21" s="820"/>
      <c r="K21" s="820"/>
      <c r="L21" s="820"/>
      <c r="M21" s="820"/>
      <c r="N21" s="820"/>
      <c r="O21" s="820"/>
      <c r="P21" s="820"/>
      <c r="Q21" s="820"/>
      <c r="R21" s="591"/>
      <c r="S21" s="591"/>
    </row>
    <row r="22" spans="1:26" ht="15" x14ac:dyDescent="0.25">
      <c r="A22" s="60">
        <v>15</v>
      </c>
      <c r="B22" s="325" t="s">
        <v>280</v>
      </c>
      <c r="C22" s="39" t="s">
        <v>214</v>
      </c>
      <c r="D22" s="815">
        <f t="shared" si="0"/>
        <v>0</v>
      </c>
      <c r="E22" s="815">
        <f>SUM(E8:E21)</f>
        <v>0</v>
      </c>
      <c r="F22" s="815">
        <f t="shared" ref="F22:Q22" si="1">SUM(F8:F21)</f>
        <v>0</v>
      </c>
      <c r="G22" s="815">
        <f t="shared" si="1"/>
        <v>0</v>
      </c>
      <c r="H22" s="815">
        <f t="shared" si="1"/>
        <v>0</v>
      </c>
      <c r="I22" s="815">
        <f t="shared" si="1"/>
        <v>0</v>
      </c>
      <c r="J22" s="815">
        <f t="shared" si="1"/>
        <v>0</v>
      </c>
      <c r="K22" s="815">
        <f t="shared" si="1"/>
        <v>0</v>
      </c>
      <c r="L22" s="815">
        <f t="shared" si="1"/>
        <v>0</v>
      </c>
      <c r="M22" s="815">
        <f t="shared" si="1"/>
        <v>0</v>
      </c>
      <c r="N22" s="815">
        <f t="shared" si="1"/>
        <v>0</v>
      </c>
      <c r="O22" s="815">
        <f t="shared" si="1"/>
        <v>0</v>
      </c>
      <c r="P22" s="815">
        <f t="shared" si="1"/>
        <v>0</v>
      </c>
      <c r="Q22" s="815">
        <f t="shared" si="1"/>
        <v>0</v>
      </c>
      <c r="R22" s="591"/>
      <c r="S22" s="591"/>
    </row>
    <row r="23" spans="1:26" ht="15" x14ac:dyDescent="0.25">
      <c r="A23" s="60">
        <v>16</v>
      </c>
      <c r="B23" s="325" t="s">
        <v>283</v>
      </c>
      <c r="C23" s="39" t="s">
        <v>214</v>
      </c>
      <c r="D23" s="815">
        <f t="shared" si="0"/>
        <v>0</v>
      </c>
      <c r="E23" s="977"/>
      <c r="F23" s="977"/>
      <c r="G23" s="977"/>
      <c r="H23" s="977"/>
      <c r="I23" s="977"/>
      <c r="J23" s="977"/>
      <c r="K23" s="977"/>
      <c r="L23" s="977"/>
      <c r="M23" s="977"/>
      <c r="N23" s="977"/>
      <c r="O23" s="977"/>
      <c r="P23" s="977"/>
      <c r="Q23" s="977"/>
      <c r="R23" s="591"/>
      <c r="S23" s="591"/>
    </row>
    <row r="24" spans="1:26" ht="15" x14ac:dyDescent="0.25">
      <c r="A24" s="60">
        <v>17</v>
      </c>
      <c r="B24" s="325" t="s">
        <v>286</v>
      </c>
      <c r="C24" s="39" t="s">
        <v>214</v>
      </c>
      <c r="D24" s="815">
        <f t="shared" si="0"/>
        <v>0</v>
      </c>
      <c r="E24" s="820"/>
      <c r="F24" s="820"/>
      <c r="G24" s="820"/>
      <c r="H24" s="820"/>
      <c r="I24" s="820"/>
      <c r="J24" s="820"/>
      <c r="K24" s="820"/>
      <c r="L24" s="820"/>
      <c r="M24" s="820"/>
      <c r="N24" s="820"/>
      <c r="O24" s="820"/>
      <c r="P24" s="820"/>
      <c r="Q24" s="820"/>
      <c r="R24" s="591"/>
      <c r="S24" s="591"/>
    </row>
    <row r="25" spans="1:26" ht="15" x14ac:dyDescent="0.25">
      <c r="A25" s="60">
        <v>18</v>
      </c>
      <c r="B25" s="325" t="s">
        <v>289</v>
      </c>
      <c r="C25" s="39" t="s">
        <v>214</v>
      </c>
      <c r="D25" s="815">
        <f t="shared" si="0"/>
        <v>0</v>
      </c>
      <c r="E25" s="820"/>
      <c r="F25" s="820"/>
      <c r="G25" s="820"/>
      <c r="H25" s="820"/>
      <c r="I25" s="820"/>
      <c r="J25" s="820"/>
      <c r="K25" s="820"/>
      <c r="L25" s="820"/>
      <c r="M25" s="820"/>
      <c r="N25" s="820"/>
      <c r="O25" s="820"/>
      <c r="P25" s="820"/>
      <c r="Q25" s="820"/>
      <c r="R25" s="591"/>
      <c r="S25" s="591"/>
    </row>
    <row r="26" spans="1:26" ht="15" x14ac:dyDescent="0.25">
      <c r="A26" s="60">
        <v>19</v>
      </c>
      <c r="B26" s="325" t="s">
        <v>292</v>
      </c>
      <c r="C26" s="39" t="s">
        <v>214</v>
      </c>
      <c r="D26" s="815">
        <f t="shared" si="0"/>
        <v>0</v>
      </c>
      <c r="E26" s="820"/>
      <c r="F26" s="820"/>
      <c r="G26" s="820"/>
      <c r="H26" s="820"/>
      <c r="I26" s="820"/>
      <c r="J26" s="820"/>
      <c r="K26" s="820"/>
      <c r="L26" s="820"/>
      <c r="M26" s="820"/>
      <c r="N26" s="820"/>
      <c r="O26" s="820"/>
      <c r="P26" s="820"/>
      <c r="Q26" s="820"/>
      <c r="R26" s="591"/>
      <c r="S26" s="591"/>
    </row>
    <row r="27" spans="1:26" ht="15" x14ac:dyDescent="0.25">
      <c r="A27" s="60">
        <v>20</v>
      </c>
      <c r="B27" s="325" t="s">
        <v>295</v>
      </c>
      <c r="C27" s="39" t="s">
        <v>214</v>
      </c>
      <c r="D27" s="815">
        <f t="shared" si="0"/>
        <v>0</v>
      </c>
      <c r="E27" s="820"/>
      <c r="F27" s="820"/>
      <c r="G27" s="820"/>
      <c r="H27" s="820"/>
      <c r="I27" s="820"/>
      <c r="J27" s="820"/>
      <c r="K27" s="820"/>
      <c r="L27" s="820"/>
      <c r="M27" s="820"/>
      <c r="N27" s="820"/>
      <c r="O27" s="820"/>
      <c r="P27" s="820"/>
      <c r="Q27" s="820"/>
      <c r="R27" s="591"/>
      <c r="S27" s="591"/>
    </row>
    <row r="28" spans="1:26" ht="15" x14ac:dyDescent="0.25">
      <c r="A28" s="60">
        <v>21</v>
      </c>
      <c r="B28" s="325" t="s">
        <v>203</v>
      </c>
      <c r="C28" s="39" t="s">
        <v>214</v>
      </c>
      <c r="D28" s="815">
        <f t="shared" si="0"/>
        <v>0</v>
      </c>
      <c r="E28" s="820"/>
      <c r="F28" s="820"/>
      <c r="G28" s="820"/>
      <c r="H28" s="820"/>
      <c r="I28" s="820"/>
      <c r="J28" s="820"/>
      <c r="K28" s="820"/>
      <c r="L28" s="820"/>
      <c r="M28" s="820"/>
      <c r="N28" s="820"/>
      <c r="O28" s="820"/>
      <c r="P28" s="820"/>
      <c r="Q28" s="820"/>
      <c r="R28" s="591"/>
      <c r="S28" s="591"/>
    </row>
    <row r="29" spans="1:26" ht="15" x14ac:dyDescent="0.25">
      <c r="A29" s="60">
        <v>22</v>
      </c>
      <c r="B29" s="325" t="s">
        <v>216</v>
      </c>
      <c r="C29" s="39" t="s">
        <v>214</v>
      </c>
      <c r="D29" s="815">
        <f t="shared" si="0"/>
        <v>0</v>
      </c>
      <c r="E29" s="820"/>
      <c r="F29" s="820"/>
      <c r="G29" s="820"/>
      <c r="H29" s="820"/>
      <c r="I29" s="820"/>
      <c r="J29" s="820"/>
      <c r="K29" s="820"/>
      <c r="L29" s="820"/>
      <c r="M29" s="820"/>
      <c r="N29" s="820"/>
      <c r="O29" s="820"/>
      <c r="P29" s="820"/>
      <c r="Q29" s="820"/>
      <c r="R29" s="591"/>
      <c r="S29" s="591"/>
    </row>
    <row r="30" spans="1:26" ht="15" x14ac:dyDescent="0.25">
      <c r="A30" s="60">
        <v>23</v>
      </c>
      <c r="B30" s="325" t="s">
        <v>302</v>
      </c>
      <c r="C30" s="39" t="s">
        <v>214</v>
      </c>
      <c r="D30" s="815">
        <f t="shared" si="0"/>
        <v>0</v>
      </c>
      <c r="E30" s="820"/>
      <c r="F30" s="820"/>
      <c r="G30" s="820"/>
      <c r="H30" s="820"/>
      <c r="I30" s="820"/>
      <c r="J30" s="820"/>
      <c r="K30" s="820"/>
      <c r="L30" s="820"/>
      <c r="M30" s="820"/>
      <c r="N30" s="820"/>
      <c r="O30" s="820"/>
      <c r="P30" s="820"/>
      <c r="Q30" s="820"/>
      <c r="R30" s="591"/>
      <c r="S30" s="591"/>
    </row>
    <row r="31" spans="1:26" ht="15" x14ac:dyDescent="0.25">
      <c r="A31" s="60">
        <v>24</v>
      </c>
      <c r="B31" s="325" t="s">
        <v>305</v>
      </c>
      <c r="C31" s="39" t="s">
        <v>214</v>
      </c>
      <c r="D31" s="815">
        <f t="shared" si="0"/>
        <v>0</v>
      </c>
      <c r="E31" s="820"/>
      <c r="F31" s="820"/>
      <c r="G31" s="820"/>
      <c r="H31" s="820"/>
      <c r="I31" s="820"/>
      <c r="J31" s="820"/>
      <c r="K31" s="820"/>
      <c r="L31" s="820"/>
      <c r="M31" s="820"/>
      <c r="N31" s="820"/>
      <c r="O31" s="820"/>
      <c r="P31" s="820"/>
      <c r="Q31" s="820"/>
      <c r="R31" s="591"/>
      <c r="S31" s="591"/>
    </row>
    <row r="32" spans="1:26" ht="15" x14ac:dyDescent="0.25">
      <c r="A32" s="60">
        <v>25</v>
      </c>
      <c r="B32" s="325" t="s">
        <v>308</v>
      </c>
      <c r="C32" s="39" t="s">
        <v>214</v>
      </c>
      <c r="D32" s="815">
        <f t="shared" si="0"/>
        <v>0</v>
      </c>
      <c r="E32" s="820"/>
      <c r="F32" s="820"/>
      <c r="G32" s="820"/>
      <c r="H32" s="820"/>
      <c r="I32" s="820"/>
      <c r="J32" s="820"/>
      <c r="K32" s="820"/>
      <c r="L32" s="820"/>
      <c r="M32" s="820"/>
      <c r="N32" s="820"/>
      <c r="O32" s="820"/>
      <c r="P32" s="820"/>
      <c r="Q32" s="820"/>
      <c r="R32" s="591"/>
      <c r="S32" s="591"/>
    </row>
    <row r="33" spans="1:24" ht="15" x14ac:dyDescent="0.25">
      <c r="A33" s="60">
        <v>26</v>
      </c>
      <c r="B33" s="325" t="s">
        <v>311</v>
      </c>
      <c r="C33" s="39" t="s">
        <v>214</v>
      </c>
      <c r="D33" s="815">
        <f t="shared" si="0"/>
        <v>0</v>
      </c>
      <c r="E33" s="820"/>
      <c r="F33" s="820"/>
      <c r="G33" s="820"/>
      <c r="H33" s="820"/>
      <c r="I33" s="820"/>
      <c r="J33" s="820"/>
      <c r="K33" s="820"/>
      <c r="L33" s="820"/>
      <c r="M33" s="820"/>
      <c r="N33" s="820"/>
      <c r="O33" s="820"/>
      <c r="P33" s="820"/>
      <c r="Q33" s="820"/>
      <c r="R33" s="591"/>
      <c r="S33" s="591"/>
    </row>
    <row r="34" spans="1:24" ht="15" x14ac:dyDescent="0.25">
      <c r="A34" s="60">
        <v>27</v>
      </c>
      <c r="B34" s="325" t="s">
        <v>314</v>
      </c>
      <c r="C34" s="39" t="s">
        <v>214</v>
      </c>
      <c r="D34" s="815">
        <f t="shared" si="0"/>
        <v>0</v>
      </c>
      <c r="E34" s="820"/>
      <c r="F34" s="820"/>
      <c r="G34" s="820"/>
      <c r="H34" s="820"/>
      <c r="I34" s="820"/>
      <c r="J34" s="820"/>
      <c r="K34" s="820"/>
      <c r="L34" s="820"/>
      <c r="M34" s="820"/>
      <c r="N34" s="820"/>
      <c r="O34" s="820"/>
      <c r="P34" s="820"/>
      <c r="Q34" s="820"/>
      <c r="R34" s="591"/>
      <c r="S34" s="591"/>
    </row>
    <row r="35" spans="1:24" ht="15" x14ac:dyDescent="0.25">
      <c r="A35" s="60">
        <v>28</v>
      </c>
      <c r="B35" s="325" t="s">
        <v>317</v>
      </c>
      <c r="C35" s="39" t="s">
        <v>214</v>
      </c>
      <c r="D35" s="815">
        <f t="shared" si="0"/>
        <v>0</v>
      </c>
      <c r="E35" s="820"/>
      <c r="F35" s="820"/>
      <c r="G35" s="820"/>
      <c r="H35" s="820"/>
      <c r="I35" s="820"/>
      <c r="J35" s="820"/>
      <c r="K35" s="820"/>
      <c r="L35" s="820"/>
      <c r="M35" s="820"/>
      <c r="N35" s="820"/>
      <c r="O35" s="820"/>
      <c r="P35" s="820"/>
      <c r="Q35" s="820"/>
      <c r="R35" s="591"/>
      <c r="S35" s="591"/>
    </row>
    <row r="36" spans="1:24" ht="15" x14ac:dyDescent="0.25">
      <c r="A36" s="60">
        <v>29</v>
      </c>
      <c r="B36" s="325" t="s">
        <v>320</v>
      </c>
      <c r="C36" s="39" t="s">
        <v>214</v>
      </c>
      <c r="D36" s="815">
        <f t="shared" si="0"/>
        <v>0</v>
      </c>
      <c r="E36" s="820"/>
      <c r="F36" s="820"/>
      <c r="G36" s="820"/>
      <c r="H36" s="820"/>
      <c r="I36" s="820"/>
      <c r="J36" s="820"/>
      <c r="K36" s="820"/>
      <c r="L36" s="820"/>
      <c r="M36" s="820"/>
      <c r="N36" s="820"/>
      <c r="O36" s="820"/>
      <c r="P36" s="820"/>
      <c r="Q36" s="820"/>
      <c r="R36" s="591"/>
      <c r="S36" s="591"/>
    </row>
    <row r="37" spans="1:24" ht="15" x14ac:dyDescent="0.25">
      <c r="A37" s="60">
        <v>30</v>
      </c>
      <c r="B37" s="325" t="s">
        <v>323</v>
      </c>
      <c r="C37" s="39" t="s">
        <v>214</v>
      </c>
      <c r="D37" s="815">
        <f>SUM(E37:Q37)</f>
        <v>0</v>
      </c>
      <c r="E37" s="815">
        <f>SUM(E23:E36)</f>
        <v>0</v>
      </c>
      <c r="F37" s="815">
        <f t="shared" ref="F37:P37" si="2">SUM(F23:F36)</f>
        <v>0</v>
      </c>
      <c r="G37" s="815">
        <f t="shared" si="2"/>
        <v>0</v>
      </c>
      <c r="H37" s="815">
        <f t="shared" si="2"/>
        <v>0</v>
      </c>
      <c r="I37" s="815">
        <f t="shared" si="2"/>
        <v>0</v>
      </c>
      <c r="J37" s="815">
        <f t="shared" si="2"/>
        <v>0</v>
      </c>
      <c r="K37" s="815">
        <f t="shared" si="2"/>
        <v>0</v>
      </c>
      <c r="L37" s="815">
        <f t="shared" si="2"/>
        <v>0</v>
      </c>
      <c r="M37" s="815">
        <f t="shared" si="2"/>
        <v>0</v>
      </c>
      <c r="N37" s="815">
        <f t="shared" si="2"/>
        <v>0</v>
      </c>
      <c r="O37" s="815">
        <f t="shared" si="2"/>
        <v>0</v>
      </c>
      <c r="P37" s="815">
        <f t="shared" si="2"/>
        <v>0</v>
      </c>
      <c r="Q37" s="815">
        <f>SUM(Q23:Q36)</f>
        <v>0</v>
      </c>
      <c r="R37" s="591"/>
      <c r="S37" s="591"/>
    </row>
    <row r="38" spans="1:24" ht="15" x14ac:dyDescent="0.25">
      <c r="A38" s="60">
        <v>31</v>
      </c>
      <c r="B38" s="325" t="s">
        <v>326</v>
      </c>
      <c r="C38" s="39" t="s">
        <v>214</v>
      </c>
      <c r="D38" s="815">
        <f>SUM(E38:Q38)</f>
        <v>0</v>
      </c>
      <c r="E38" s="820"/>
      <c r="F38" s="820"/>
      <c r="G38" s="820"/>
      <c r="H38" s="820"/>
      <c r="I38" s="820"/>
      <c r="J38" s="820"/>
      <c r="K38" s="820"/>
      <c r="L38" s="820"/>
      <c r="M38" s="820"/>
      <c r="N38" s="820"/>
      <c r="O38" s="820"/>
      <c r="P38" s="820"/>
      <c r="Q38" s="820"/>
      <c r="R38" s="591"/>
      <c r="S38" s="591"/>
    </row>
    <row r="39" spans="1:24" ht="15" x14ac:dyDescent="0.25">
      <c r="A39" s="60">
        <v>32</v>
      </c>
      <c r="B39" s="325" t="s">
        <v>329</v>
      </c>
      <c r="C39" s="39" t="s">
        <v>214</v>
      </c>
      <c r="D39" s="815">
        <f t="shared" si="0"/>
        <v>0</v>
      </c>
      <c r="E39" s="820"/>
      <c r="F39" s="820"/>
      <c r="G39" s="820"/>
      <c r="H39" s="820"/>
      <c r="I39" s="820"/>
      <c r="J39" s="820"/>
      <c r="K39" s="820"/>
      <c r="L39" s="820"/>
      <c r="M39" s="820"/>
      <c r="N39" s="820"/>
      <c r="O39" s="820"/>
      <c r="P39" s="820"/>
      <c r="Q39" s="820"/>
      <c r="R39" s="591"/>
      <c r="S39" s="591"/>
    </row>
    <row r="40" spans="1:24" ht="15" x14ac:dyDescent="0.25">
      <c r="A40" s="60">
        <v>33</v>
      </c>
      <c r="B40" s="325" t="s">
        <v>332</v>
      </c>
      <c r="C40" s="39" t="s">
        <v>214</v>
      </c>
      <c r="D40" s="815">
        <f t="shared" si="0"/>
        <v>0</v>
      </c>
      <c r="E40" s="820"/>
      <c r="F40" s="820"/>
      <c r="G40" s="820"/>
      <c r="H40" s="820"/>
      <c r="I40" s="820"/>
      <c r="J40" s="820"/>
      <c r="K40" s="820"/>
      <c r="L40" s="820"/>
      <c r="M40" s="820"/>
      <c r="N40" s="820"/>
      <c r="O40" s="820"/>
      <c r="P40" s="820"/>
      <c r="Q40" s="820"/>
      <c r="R40" s="591"/>
      <c r="S40" s="591"/>
    </row>
    <row r="41" spans="1:24" ht="15" x14ac:dyDescent="0.25">
      <c r="A41" s="60">
        <v>34</v>
      </c>
      <c r="B41" s="325" t="s">
        <v>335</v>
      </c>
      <c r="C41" s="39" t="s">
        <v>214</v>
      </c>
      <c r="D41" s="815">
        <f>SUM(E41:Q41)</f>
        <v>0</v>
      </c>
      <c r="E41" s="815">
        <f>SUM(E39:E40)</f>
        <v>0</v>
      </c>
      <c r="F41" s="815">
        <f t="shared" ref="F41:Q41" si="3">SUM(F39:F40)</f>
        <v>0</v>
      </c>
      <c r="G41" s="815">
        <f t="shared" si="3"/>
        <v>0</v>
      </c>
      <c r="H41" s="815">
        <f t="shared" si="3"/>
        <v>0</v>
      </c>
      <c r="I41" s="815">
        <f t="shared" si="3"/>
        <v>0</v>
      </c>
      <c r="J41" s="815">
        <f t="shared" si="3"/>
        <v>0</v>
      </c>
      <c r="K41" s="815">
        <f t="shared" si="3"/>
        <v>0</v>
      </c>
      <c r="L41" s="815">
        <f t="shared" si="3"/>
        <v>0</v>
      </c>
      <c r="M41" s="815">
        <f t="shared" si="3"/>
        <v>0</v>
      </c>
      <c r="N41" s="815">
        <f t="shared" si="3"/>
        <v>0</v>
      </c>
      <c r="O41" s="815">
        <f t="shared" si="3"/>
        <v>0</v>
      </c>
      <c r="P41" s="815">
        <f t="shared" si="3"/>
        <v>0</v>
      </c>
      <c r="Q41" s="815">
        <f t="shared" si="3"/>
        <v>0</v>
      </c>
      <c r="R41" s="591"/>
      <c r="S41" s="591"/>
    </row>
    <row r="42" spans="1:24" ht="12" x14ac:dyDescent="0.2">
      <c r="A42" s="60">
        <v>35</v>
      </c>
      <c r="B42" s="325" t="s">
        <v>338</v>
      </c>
      <c r="C42" s="39" t="s">
        <v>214</v>
      </c>
      <c r="D42" s="815">
        <f>SUM(E42:Q42)</f>
        <v>0</v>
      </c>
      <c r="E42" s="815">
        <f>E22-E37-E38+E41</f>
        <v>0</v>
      </c>
      <c r="F42" s="815">
        <f t="shared" ref="F42:Q42" si="4">F22-F37-F38+F41</f>
        <v>0</v>
      </c>
      <c r="G42" s="815">
        <f t="shared" si="4"/>
        <v>0</v>
      </c>
      <c r="H42" s="815">
        <f t="shared" si="4"/>
        <v>0</v>
      </c>
      <c r="I42" s="815">
        <f t="shared" si="4"/>
        <v>0</v>
      </c>
      <c r="J42" s="815">
        <f t="shared" si="4"/>
        <v>0</v>
      </c>
      <c r="K42" s="815">
        <f t="shared" si="4"/>
        <v>0</v>
      </c>
      <c r="L42" s="815">
        <f t="shared" si="4"/>
        <v>0</v>
      </c>
      <c r="M42" s="815">
        <f t="shared" si="4"/>
        <v>0</v>
      </c>
      <c r="N42" s="815">
        <f t="shared" si="4"/>
        <v>0</v>
      </c>
      <c r="O42" s="815">
        <f t="shared" si="4"/>
        <v>0</v>
      </c>
      <c r="P42" s="815">
        <f t="shared" si="4"/>
        <v>0</v>
      </c>
      <c r="Q42" s="815">
        <f t="shared" si="4"/>
        <v>0</v>
      </c>
    </row>
    <row r="47" spans="1:24" ht="12.75" x14ac:dyDescent="0.2">
      <c r="X47" s="22"/>
    </row>
    <row r="48" spans="1:24" ht="12.75" x14ac:dyDescent="0.2">
      <c r="X48" s="22"/>
    </row>
    <row r="49" spans="24:24" ht="12.75" x14ac:dyDescent="0.2">
      <c r="X49" s="22"/>
    </row>
    <row r="50" spans="24:24" ht="12.75" x14ac:dyDescent="0.2">
      <c r="X50" s="22"/>
    </row>
    <row r="51" spans="24:24" ht="12.75" x14ac:dyDescent="0.2">
      <c r="X51" s="22"/>
    </row>
    <row r="52" spans="24:24" ht="12.75" x14ac:dyDescent="0.2">
      <c r="X52" s="22"/>
    </row>
    <row r="53" spans="24:24" ht="12.75" x14ac:dyDescent="0.2">
      <c r="X53" s="22"/>
    </row>
    <row r="54" spans="24:24" ht="12.75" x14ac:dyDescent="0.2">
      <c r="X54" s="22"/>
    </row>
    <row r="55" spans="24:24" ht="12.75" x14ac:dyDescent="0.2">
      <c r="X55" s="22"/>
    </row>
    <row r="56" spans="24:24" ht="12.75" x14ac:dyDescent="0.2">
      <c r="X56" s="22"/>
    </row>
    <row r="57" spans="24:24" ht="12.75" x14ac:dyDescent="0.2">
      <c r="X57" s="22"/>
    </row>
    <row r="58" spans="24:24" ht="12.75" x14ac:dyDescent="0.2">
      <c r="X58" s="22"/>
    </row>
    <row r="59" spans="24:24" ht="12.75" x14ac:dyDescent="0.2">
      <c r="X59" s="22"/>
    </row>
    <row r="60" spans="24:24" ht="12.75" x14ac:dyDescent="0.2">
      <c r="X60" s="22"/>
    </row>
    <row r="61" spans="24:24" ht="12.75" x14ac:dyDescent="0.2">
      <c r="X61" s="22"/>
    </row>
    <row r="62" spans="24:24" ht="12.75" x14ac:dyDescent="0.2">
      <c r="X62" s="22"/>
    </row>
    <row r="63" spans="24:24" ht="12.75" x14ac:dyDescent="0.2">
      <c r="X63" s="22"/>
    </row>
    <row r="64" spans="24:24" ht="12.75" x14ac:dyDescent="0.2">
      <c r="X64" s="22"/>
    </row>
    <row r="65" spans="24:24" ht="12.75" x14ac:dyDescent="0.2">
      <c r="X65" s="22"/>
    </row>
    <row r="66" spans="24:24" ht="12.75" x14ac:dyDescent="0.2">
      <c r="X66" s="22"/>
    </row>
    <row r="67" spans="24:24" ht="12.75" x14ac:dyDescent="0.2">
      <c r="X67" s="22"/>
    </row>
    <row r="68" spans="24:24" ht="12.75" x14ac:dyDescent="0.2">
      <c r="X68" s="22"/>
    </row>
    <row r="69" spans="24:24" ht="12.75" x14ac:dyDescent="0.2">
      <c r="X69" s="22"/>
    </row>
    <row r="70" spans="24:24" ht="12.75" x14ac:dyDescent="0.2">
      <c r="X70" s="22"/>
    </row>
    <row r="71" spans="24:24" ht="12.75" x14ac:dyDescent="0.2">
      <c r="X71" s="22"/>
    </row>
    <row r="72" spans="24:24" ht="12.75" x14ac:dyDescent="0.2">
      <c r="X72" s="22"/>
    </row>
    <row r="73" spans="24:24" ht="12.75" x14ac:dyDescent="0.2">
      <c r="X73" s="22"/>
    </row>
    <row r="74" spans="24:24" ht="12.75" x14ac:dyDescent="0.2">
      <c r="X74" s="22"/>
    </row>
    <row r="75" spans="24:24" ht="12.75" x14ac:dyDescent="0.2">
      <c r="X75" s="22"/>
    </row>
    <row r="76" spans="24:24" ht="12.75" x14ac:dyDescent="0.2">
      <c r="X76" s="22"/>
    </row>
    <row r="77" spans="24:24" ht="12.75" x14ac:dyDescent="0.2">
      <c r="X77" s="22"/>
    </row>
    <row r="78" spans="24:24" ht="12.75" x14ac:dyDescent="0.2">
      <c r="X78" s="22"/>
    </row>
    <row r="79" spans="24:24" ht="12.75" x14ac:dyDescent="0.2">
      <c r="X79" s="22"/>
    </row>
    <row r="80" spans="24:24" ht="12.75" x14ac:dyDescent="0.2">
      <c r="X80" s="22"/>
    </row>
    <row r="81" spans="24:24" ht="12.75" x14ac:dyDescent="0.2">
      <c r="X81" s="22"/>
    </row>
    <row r="82" spans="24:24" ht="12.75" x14ac:dyDescent="0.2">
      <c r="X82" s="22"/>
    </row>
    <row r="83" spans="24:24" ht="12.75" x14ac:dyDescent="0.2">
      <c r="X83" s="22"/>
    </row>
    <row r="84" spans="24:24" ht="12.75" x14ac:dyDescent="0.2">
      <c r="X84" s="22"/>
    </row>
    <row r="85" spans="24:24" ht="12.75" x14ac:dyDescent="0.2">
      <c r="X85" s="22"/>
    </row>
    <row r="86" spans="24:24" ht="12.75" x14ac:dyDescent="0.2">
      <c r="X86" s="22"/>
    </row>
    <row r="87" spans="24:24" ht="12.75" x14ac:dyDescent="0.2">
      <c r="X87" s="22"/>
    </row>
    <row r="88" spans="24:24" ht="12.75" x14ac:dyDescent="0.2">
      <c r="X88" s="22"/>
    </row>
    <row r="89" spans="24:24" ht="12.75" x14ac:dyDescent="0.2">
      <c r="X89" s="22"/>
    </row>
    <row r="90" spans="24:24" ht="12.75" x14ac:dyDescent="0.2">
      <c r="X90" s="22"/>
    </row>
    <row r="91" spans="24:24" ht="12.75" x14ac:dyDescent="0.2">
      <c r="X91" s="22"/>
    </row>
    <row r="92" spans="24:24" ht="12.75" x14ac:dyDescent="0.2">
      <c r="X92" s="22"/>
    </row>
    <row r="93" spans="24:24" ht="12.75" x14ac:dyDescent="0.2">
      <c r="X93" s="22"/>
    </row>
    <row r="94" spans="24:24" ht="12.75" x14ac:dyDescent="0.2">
      <c r="X94" s="22"/>
    </row>
    <row r="95" spans="24:24" ht="12.75" x14ac:dyDescent="0.2">
      <c r="X95" s="22"/>
    </row>
    <row r="96" spans="24:24" ht="12.75" x14ac:dyDescent="0.2">
      <c r="X96" s="22"/>
    </row>
    <row r="97" spans="24:24" ht="12.75" x14ac:dyDescent="0.2">
      <c r="X97" s="22"/>
    </row>
    <row r="98" spans="24:24" ht="12.75" x14ac:dyDescent="0.2">
      <c r="X98" s="22"/>
    </row>
    <row r="99" spans="24:24" ht="12.75" x14ac:dyDescent="0.2">
      <c r="X99" s="22"/>
    </row>
    <row r="100" spans="24:24" ht="12.75" x14ac:dyDescent="0.2">
      <c r="X100" s="22"/>
    </row>
    <row r="101" spans="24:24" ht="12.75" x14ac:dyDescent="0.2">
      <c r="X101" s="22"/>
    </row>
    <row r="102" spans="24:24" ht="12.75" x14ac:dyDescent="0.2">
      <c r="X102" s="22"/>
    </row>
    <row r="103" spans="24:24" ht="12.75" x14ac:dyDescent="0.2">
      <c r="X103" s="22"/>
    </row>
    <row r="104" spans="24:24" ht="12.75" x14ac:dyDescent="0.2">
      <c r="X104" s="22"/>
    </row>
    <row r="105" spans="24:24" ht="12.75" x14ac:dyDescent="0.2">
      <c r="X105" s="22"/>
    </row>
    <row r="106" spans="24:24" ht="12.75" x14ac:dyDescent="0.2">
      <c r="X106" s="22"/>
    </row>
    <row r="107" spans="24:24" ht="12.75" x14ac:dyDescent="0.2">
      <c r="X107" s="22"/>
    </row>
    <row r="108" spans="24:24" ht="12.75" x14ac:dyDescent="0.2">
      <c r="X108" s="22"/>
    </row>
    <row r="109" spans="24:24" ht="12.75" x14ac:dyDescent="0.2">
      <c r="X109" s="22"/>
    </row>
    <row r="110" spans="24:24" ht="12.75" x14ac:dyDescent="0.2">
      <c r="X110" s="22"/>
    </row>
    <row r="111" spans="24:24" ht="12.75" x14ac:dyDescent="0.2">
      <c r="X111" s="22"/>
    </row>
    <row r="112" spans="24:24" ht="12.75" x14ac:dyDescent="0.2">
      <c r="X112" s="22"/>
    </row>
    <row r="113" spans="24:24" ht="12.75" x14ac:dyDescent="0.2">
      <c r="X113" s="22"/>
    </row>
    <row r="114" spans="24:24" ht="12.75" x14ac:dyDescent="0.2">
      <c r="X114" s="22"/>
    </row>
    <row r="115" spans="24:24" ht="12.75" x14ac:dyDescent="0.2">
      <c r="X115" s="22"/>
    </row>
    <row r="116" spans="24:24" ht="12.75" x14ac:dyDescent="0.2">
      <c r="X116" s="22"/>
    </row>
    <row r="117" spans="24:24" ht="12.75" x14ac:dyDescent="0.2">
      <c r="X117" s="22"/>
    </row>
    <row r="118" spans="24:24" ht="12.75" x14ac:dyDescent="0.2">
      <c r="X118" s="22"/>
    </row>
    <row r="119" spans="24:24" ht="12.75" x14ac:dyDescent="0.2">
      <c r="X119" s="22"/>
    </row>
    <row r="120" spans="24:24" ht="12.75" x14ac:dyDescent="0.2">
      <c r="X120" s="22"/>
    </row>
    <row r="121" spans="24:24" ht="12.75" x14ac:dyDescent="0.2">
      <c r="X121" s="22"/>
    </row>
    <row r="122" spans="24:24" ht="12.75" x14ac:dyDescent="0.2">
      <c r="X122" s="22"/>
    </row>
    <row r="123" spans="24:24" ht="12.75" x14ac:dyDescent="0.2">
      <c r="X123" s="22"/>
    </row>
    <row r="124" spans="24:24" ht="12.75" x14ac:dyDescent="0.2">
      <c r="X124" s="22"/>
    </row>
    <row r="125" spans="24:24" ht="12.75" x14ac:dyDescent="0.2">
      <c r="X125" s="22"/>
    </row>
    <row r="126" spans="24:24" ht="12.75" x14ac:dyDescent="0.2">
      <c r="X126" s="22"/>
    </row>
    <row r="127" spans="24:24" ht="12.75" x14ac:dyDescent="0.2">
      <c r="X127" s="22"/>
    </row>
    <row r="128" spans="24:24" ht="12.75" x14ac:dyDescent="0.2">
      <c r="X128" s="22"/>
    </row>
    <row r="129" spans="24:24" ht="12.75" x14ac:dyDescent="0.2">
      <c r="X129" s="22"/>
    </row>
    <row r="130" spans="24:24" ht="12.75" x14ac:dyDescent="0.2">
      <c r="X130" s="22"/>
    </row>
    <row r="131" spans="24:24" ht="12.75" x14ac:dyDescent="0.2">
      <c r="X131" s="22"/>
    </row>
    <row r="132" spans="24:24" ht="12.75" x14ac:dyDescent="0.2">
      <c r="X132" s="22"/>
    </row>
    <row r="133" spans="24:24" ht="12.75" x14ac:dyDescent="0.2">
      <c r="X133" s="22"/>
    </row>
    <row r="134" spans="24:24" ht="12.75" x14ac:dyDescent="0.2">
      <c r="X134" s="22"/>
    </row>
    <row r="135" spans="24:24" ht="12.75" x14ac:dyDescent="0.2">
      <c r="X135" s="22"/>
    </row>
    <row r="136" spans="24:24" ht="12.75" x14ac:dyDescent="0.2">
      <c r="X136" s="22"/>
    </row>
    <row r="137" spans="24:24" ht="12.75" x14ac:dyDescent="0.2">
      <c r="X137" s="22"/>
    </row>
    <row r="138" spans="24:24" ht="12.75" x14ac:dyDescent="0.2">
      <c r="X138" s="22"/>
    </row>
    <row r="139" spans="24:24" ht="12.75" x14ac:dyDescent="0.2">
      <c r="X139" s="22"/>
    </row>
    <row r="140" spans="24:24" ht="12.75" x14ac:dyDescent="0.2">
      <c r="X140" s="22"/>
    </row>
    <row r="141" spans="24:24" ht="12.75" x14ac:dyDescent="0.2">
      <c r="X141" s="22"/>
    </row>
    <row r="142" spans="24:24" ht="12.75" x14ac:dyDescent="0.2">
      <c r="X142" s="22"/>
    </row>
    <row r="143" spans="24:24" ht="12.75" x14ac:dyDescent="0.2">
      <c r="X143" s="22"/>
    </row>
    <row r="144" spans="24:24" ht="12.75" x14ac:dyDescent="0.2">
      <c r="X144" s="22"/>
    </row>
    <row r="145" spans="24:24" ht="12.75" x14ac:dyDescent="0.2">
      <c r="X145" s="22"/>
    </row>
    <row r="146" spans="24:24" ht="12.75" x14ac:dyDescent="0.2">
      <c r="X146" s="22"/>
    </row>
    <row r="147" spans="24:24" ht="12.75" x14ac:dyDescent="0.2">
      <c r="X147" s="22"/>
    </row>
    <row r="148" spans="24:24" ht="12.75" x14ac:dyDescent="0.2">
      <c r="X148" s="22"/>
    </row>
    <row r="149" spans="24:24" ht="12.75" x14ac:dyDescent="0.2">
      <c r="X149" s="22"/>
    </row>
    <row r="150" spans="24:24" ht="12.75" x14ac:dyDescent="0.2">
      <c r="X150" s="22"/>
    </row>
    <row r="151" spans="24:24" ht="12.75" x14ac:dyDescent="0.2">
      <c r="X151" s="22"/>
    </row>
    <row r="152" spans="24:24" ht="12.75" x14ac:dyDescent="0.2">
      <c r="X152" s="22"/>
    </row>
    <row r="153" spans="24:24" ht="12.75" x14ac:dyDescent="0.2">
      <c r="X153" s="22"/>
    </row>
    <row r="154" spans="24:24" ht="12.75" x14ac:dyDescent="0.2">
      <c r="X154" s="22"/>
    </row>
    <row r="155" spans="24:24" ht="12.75" x14ac:dyDescent="0.2">
      <c r="X155" s="22"/>
    </row>
    <row r="156" spans="24:24" ht="12.75" x14ac:dyDescent="0.2">
      <c r="X156" s="22"/>
    </row>
    <row r="157" spans="24:24" ht="12.75" x14ac:dyDescent="0.2">
      <c r="X157" s="22"/>
    </row>
    <row r="158" spans="24:24" ht="12.75" x14ac:dyDescent="0.2">
      <c r="X158" s="22"/>
    </row>
    <row r="159" spans="24:24" ht="12.75" x14ac:dyDescent="0.2">
      <c r="X159" s="22"/>
    </row>
    <row r="160" spans="24:24" ht="12.75" x14ac:dyDescent="0.2">
      <c r="X160" s="22"/>
    </row>
    <row r="161" spans="24:24" ht="12.75" x14ac:dyDescent="0.2">
      <c r="X161" s="22"/>
    </row>
    <row r="162" spans="24:24" ht="12.75" x14ac:dyDescent="0.2">
      <c r="X162" s="22"/>
    </row>
    <row r="163" spans="24:24" ht="12.75" x14ac:dyDescent="0.2">
      <c r="X163" s="22"/>
    </row>
    <row r="164" spans="24:24" ht="12.75" x14ac:dyDescent="0.2">
      <c r="X164" s="22"/>
    </row>
    <row r="165" spans="24:24" ht="12.75" x14ac:dyDescent="0.2">
      <c r="X165" s="22"/>
    </row>
    <row r="166" spans="24:24" ht="12.75" x14ac:dyDescent="0.2">
      <c r="X166" s="22"/>
    </row>
    <row r="167" spans="24:24" ht="12.75" x14ac:dyDescent="0.2">
      <c r="X167" s="22"/>
    </row>
    <row r="168" spans="24:24" ht="12.75" x14ac:dyDescent="0.2">
      <c r="X168" s="22"/>
    </row>
    <row r="169" spans="24:24" ht="12.75" x14ac:dyDescent="0.2">
      <c r="X169" s="22"/>
    </row>
    <row r="170" spans="24:24" ht="12.75" x14ac:dyDescent="0.2">
      <c r="X170" s="22"/>
    </row>
    <row r="171" spans="24:24" ht="12.75" x14ac:dyDescent="0.2">
      <c r="X171" s="22"/>
    </row>
    <row r="172" spans="24:24" ht="12.75" x14ac:dyDescent="0.2">
      <c r="X172" s="22"/>
    </row>
    <row r="173" spans="24:24" ht="12.75" x14ac:dyDescent="0.2">
      <c r="X173" s="22"/>
    </row>
    <row r="174" spans="24:24" ht="12.75" x14ac:dyDescent="0.2">
      <c r="X174" s="22"/>
    </row>
    <row r="175" spans="24:24" ht="12.75" x14ac:dyDescent="0.2">
      <c r="X175" s="22"/>
    </row>
    <row r="176" spans="24:24" ht="12.75" x14ac:dyDescent="0.2">
      <c r="X176" s="22"/>
    </row>
    <row r="177" spans="24:24" ht="12.75" x14ac:dyDescent="0.2">
      <c r="X177" s="22"/>
    </row>
    <row r="178" spans="24:24" ht="12.75" x14ac:dyDescent="0.2">
      <c r="X178" s="22"/>
    </row>
    <row r="179" spans="24:24" ht="12.75" x14ac:dyDescent="0.2">
      <c r="X179" s="22"/>
    </row>
    <row r="180" spans="24:24" ht="12.75" x14ac:dyDescent="0.2">
      <c r="X180" s="22"/>
    </row>
    <row r="181" spans="24:24" ht="12.75" x14ac:dyDescent="0.2">
      <c r="X181" s="22"/>
    </row>
    <row r="182" spans="24:24" ht="12.75" x14ac:dyDescent="0.2">
      <c r="X182" s="22"/>
    </row>
    <row r="183" spans="24:24" ht="12.75" x14ac:dyDescent="0.2">
      <c r="X183" s="22"/>
    </row>
    <row r="184" spans="24:24" ht="12.75" x14ac:dyDescent="0.2">
      <c r="X184" s="22"/>
    </row>
    <row r="185" spans="24:24" ht="12.75" x14ac:dyDescent="0.2">
      <c r="X185" s="22"/>
    </row>
    <row r="186" spans="24:24" ht="12.75" x14ac:dyDescent="0.2">
      <c r="X186" s="22"/>
    </row>
    <row r="187" spans="24:24" ht="12.75" x14ac:dyDescent="0.2">
      <c r="X187" s="22"/>
    </row>
    <row r="188" spans="24:24" ht="12.75" x14ac:dyDescent="0.2">
      <c r="X188" s="22"/>
    </row>
    <row r="189" spans="24:24" ht="12.75" x14ac:dyDescent="0.2">
      <c r="X189" s="22"/>
    </row>
    <row r="190" spans="24:24" ht="12.75" x14ac:dyDescent="0.2">
      <c r="X190" s="22"/>
    </row>
    <row r="191" spans="24:24" ht="12.75" x14ac:dyDescent="0.2">
      <c r="X191" s="22"/>
    </row>
    <row r="192" spans="24:24" ht="12.75" x14ac:dyDescent="0.2">
      <c r="X192" s="22"/>
    </row>
    <row r="193" spans="24:24" ht="12.75" x14ac:dyDescent="0.2">
      <c r="X193" s="22"/>
    </row>
    <row r="194" spans="24:24" ht="12.75" x14ac:dyDescent="0.2">
      <c r="X194" s="22"/>
    </row>
    <row r="195" spans="24:24" ht="12.75" x14ac:dyDescent="0.2">
      <c r="X195" s="22"/>
    </row>
    <row r="196" spans="24:24" ht="12.75" x14ac:dyDescent="0.2">
      <c r="X196" s="22"/>
    </row>
    <row r="197" spans="24:24" ht="12.75" x14ac:dyDescent="0.2">
      <c r="X197" s="22"/>
    </row>
    <row r="198" spans="24:24" ht="12.75" x14ac:dyDescent="0.2">
      <c r="X198" s="22"/>
    </row>
    <row r="199" spans="24:24" ht="12.75" x14ac:dyDescent="0.2">
      <c r="X199" s="22"/>
    </row>
    <row r="200" spans="24:24" ht="12.75" x14ac:dyDescent="0.2">
      <c r="X200" s="22"/>
    </row>
    <row r="201" spans="24:24" ht="12.75" x14ac:dyDescent="0.2">
      <c r="X201" s="22"/>
    </row>
    <row r="202" spans="24:24" ht="12.75" x14ac:dyDescent="0.2">
      <c r="X202" s="22"/>
    </row>
    <row r="203" spans="24:24" ht="12.75" x14ac:dyDescent="0.2">
      <c r="X203" s="22"/>
    </row>
    <row r="204" spans="24:24" ht="12.75" x14ac:dyDescent="0.2">
      <c r="X204" s="22"/>
    </row>
    <row r="205" spans="24:24" ht="12.75" x14ac:dyDescent="0.2">
      <c r="X205" s="22"/>
    </row>
    <row r="206" spans="24:24" ht="12.75" x14ac:dyDescent="0.2">
      <c r="X206" s="22"/>
    </row>
    <row r="207" spans="24:24" ht="12.75" x14ac:dyDescent="0.2">
      <c r="X207" s="22"/>
    </row>
    <row r="208" spans="24:24" ht="12.75" x14ac:dyDescent="0.2">
      <c r="X208" s="22"/>
    </row>
  </sheetData>
  <sheetProtection selectLockedCells="1" selectUnlockedCells="1"/>
  <printOptions horizontalCentered="1"/>
  <pageMargins left="0.19685039370078741" right="0.19685039370078741" top="0.19685039370078741" bottom="0.19685039370078741" header="0" footer="0"/>
  <pageSetup paperSize="9" scale="61"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3300-000000000000}">
          <x14:formula1>
            <xm:f>'Drop-Down'!$R$2:$R$164</xm:f>
          </x14:formula1>
          <xm:sqref>C8:C42</xm:sqref>
        </x14:dataValidation>
        <x14:dataValidation type="list" allowBlank="1" showInputMessage="1" showErrorMessage="1" xr:uid="{00000000-0002-0000-3300-000001000000}">
          <x14:formula1>
            <xm:f>'Drop-Down'!$Q$2:$Q$36</xm:f>
          </x14:formula1>
          <xm:sqref>B8:B42</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4">
    <pageSetUpPr fitToPage="1"/>
  </sheetPr>
  <dimension ref="A1:O82"/>
  <sheetViews>
    <sheetView showGridLines="0" view="pageBreakPreview" topLeftCell="A3" zoomScaleNormal="91" zoomScaleSheetLayoutView="100" zoomScalePageLayoutView="70" workbookViewId="0">
      <selection activeCell="T401" sqref="D401:T401"/>
    </sheetView>
  </sheetViews>
  <sheetFormatPr defaultColWidth="8.7109375" defaultRowHeight="16.350000000000001" customHeight="1" x14ac:dyDescent="0.2"/>
  <cols>
    <col min="1" max="1" width="20" style="142" customWidth="1"/>
    <col min="2" max="2" width="13.7109375" style="142" customWidth="1"/>
    <col min="3" max="4" width="13.5703125" style="142" customWidth="1"/>
    <col min="5" max="5" width="13.28515625" style="142" customWidth="1"/>
    <col min="6" max="6" width="1.5703125" style="142" customWidth="1"/>
    <col min="7" max="7" width="20.7109375" style="142" customWidth="1"/>
    <col min="8" max="8" width="13.5703125" style="142" customWidth="1"/>
    <col min="9" max="9" width="14.28515625" style="142" customWidth="1"/>
    <col min="10" max="10" width="13.5703125" style="142" customWidth="1"/>
    <col min="11" max="11" width="21" style="142" customWidth="1"/>
    <col min="12" max="12" width="8.7109375" style="142"/>
    <col min="13" max="13" width="8.7109375" style="251"/>
    <col min="14" max="16384" width="8.7109375" style="142"/>
  </cols>
  <sheetData>
    <row r="1" spans="1:15" ht="16.350000000000001" hidden="1" customHeight="1" x14ac:dyDescent="0.2"/>
    <row r="2" spans="1:15" ht="16.350000000000001" hidden="1" customHeight="1" x14ac:dyDescent="0.2"/>
    <row r="3" spans="1:15" s="200" customFormat="1" ht="11.25" x14ac:dyDescent="0.2">
      <c r="A3" s="592" t="s">
        <v>1529</v>
      </c>
      <c r="B3" s="592"/>
      <c r="C3" s="592"/>
      <c r="D3" s="592"/>
      <c r="E3" s="592"/>
      <c r="F3" s="592"/>
      <c r="G3" s="592"/>
      <c r="H3" s="592"/>
      <c r="I3" s="592"/>
      <c r="J3" s="592"/>
      <c r="K3" s="592"/>
      <c r="M3" s="251"/>
    </row>
    <row r="4" spans="1:15" s="200" customFormat="1" ht="12" thickBot="1" x14ac:dyDescent="0.25">
      <c r="A4" s="593"/>
      <c r="B4" s="593"/>
      <c r="C4" s="593"/>
      <c r="D4" s="593"/>
      <c r="E4" s="593"/>
      <c r="F4" s="593"/>
      <c r="G4" s="593"/>
      <c r="H4" s="593"/>
      <c r="I4" s="593"/>
      <c r="J4" s="593"/>
      <c r="K4" s="593" t="s">
        <v>741</v>
      </c>
      <c r="M4" s="251"/>
    </row>
    <row r="5" spans="1:15" ht="12.75" thickTop="1" x14ac:dyDescent="0.2">
      <c r="A5" s="1394"/>
      <c r="B5" s="1191"/>
      <c r="C5" s="1191"/>
      <c r="D5" s="1191"/>
      <c r="E5" s="1395"/>
      <c r="F5" s="296"/>
      <c r="G5" s="1394"/>
      <c r="H5" s="1191"/>
      <c r="I5" s="1191"/>
      <c r="J5" s="1191"/>
      <c r="K5" s="1395"/>
      <c r="L5" s="200"/>
      <c r="N5" s="200"/>
      <c r="O5" s="200"/>
    </row>
    <row r="6" spans="1:15" ht="24" customHeight="1" x14ac:dyDescent="0.2">
      <c r="A6" s="178"/>
      <c r="B6" s="1142" t="s">
        <v>240</v>
      </c>
      <c r="C6" s="1143"/>
      <c r="D6" s="1142" t="s">
        <v>1530</v>
      </c>
      <c r="E6" s="1143"/>
      <c r="F6" s="148"/>
      <c r="G6" s="170"/>
      <c r="H6" s="1142" t="s">
        <v>240</v>
      </c>
      <c r="I6" s="1143"/>
      <c r="J6" s="1142" t="s">
        <v>1530</v>
      </c>
      <c r="K6" s="1143"/>
      <c r="L6" s="200"/>
      <c r="N6" s="200"/>
      <c r="O6" s="200"/>
    </row>
    <row r="7" spans="1:15" s="133" customFormat="1" ht="60" customHeight="1" x14ac:dyDescent="0.2">
      <c r="A7" s="170" t="s">
        <v>1531</v>
      </c>
      <c r="B7" s="170" t="s">
        <v>1532</v>
      </c>
      <c r="C7" s="170" t="s">
        <v>1533</v>
      </c>
      <c r="D7" s="170" t="s">
        <v>1532</v>
      </c>
      <c r="E7" s="170" t="s">
        <v>1534</v>
      </c>
      <c r="F7" s="226"/>
      <c r="G7" s="170" t="s">
        <v>1531</v>
      </c>
      <c r="H7" s="170" t="s">
        <v>1535</v>
      </c>
      <c r="I7" s="170" t="s">
        <v>1536</v>
      </c>
      <c r="J7" s="170" t="s">
        <v>1535</v>
      </c>
      <c r="K7" s="170" t="s">
        <v>1536</v>
      </c>
      <c r="L7" s="200"/>
      <c r="M7" s="251"/>
      <c r="N7" s="200"/>
      <c r="O7" s="200"/>
    </row>
    <row r="8" spans="1:15" ht="13.15" customHeight="1" x14ac:dyDescent="0.2">
      <c r="A8" s="39" t="s">
        <v>1537</v>
      </c>
      <c r="B8" s="799"/>
      <c r="C8" s="799"/>
      <c r="D8" s="799"/>
      <c r="E8" s="799"/>
      <c r="F8" s="133"/>
      <c r="G8" s="39" t="s">
        <v>1537</v>
      </c>
      <c r="H8" s="799"/>
      <c r="I8" s="799"/>
      <c r="J8" s="799"/>
      <c r="K8" s="799"/>
    </row>
    <row r="9" spans="1:15" ht="13.15" customHeight="1" x14ac:dyDescent="0.2">
      <c r="A9" s="39" t="s">
        <v>1538</v>
      </c>
      <c r="B9" s="799"/>
      <c r="C9" s="799"/>
      <c r="D9" s="799"/>
      <c r="E9" s="799"/>
      <c r="F9" s="133"/>
      <c r="G9" s="39" t="s">
        <v>1538</v>
      </c>
      <c r="H9" s="799"/>
      <c r="I9" s="799"/>
      <c r="J9" s="799"/>
      <c r="K9" s="799"/>
    </row>
    <row r="10" spans="1:15" ht="13.15" customHeight="1" x14ac:dyDescent="0.2">
      <c r="A10" s="39" t="s">
        <v>1539</v>
      </c>
      <c r="B10" s="799"/>
      <c r="C10" s="799"/>
      <c r="D10" s="799"/>
      <c r="E10" s="799"/>
      <c r="F10" s="133"/>
      <c r="G10" s="39" t="s">
        <v>1539</v>
      </c>
      <c r="H10" s="799"/>
      <c r="I10" s="799"/>
      <c r="J10" s="799"/>
      <c r="K10" s="799"/>
    </row>
    <row r="11" spans="1:15" ht="13.15" customHeight="1" x14ac:dyDescent="0.2">
      <c r="A11" s="39" t="s">
        <v>1540</v>
      </c>
      <c r="B11" s="799"/>
      <c r="C11" s="799"/>
      <c r="D11" s="799"/>
      <c r="E11" s="799"/>
      <c r="F11" s="133"/>
      <c r="G11" s="39" t="s">
        <v>1540</v>
      </c>
      <c r="H11" s="799"/>
      <c r="I11" s="799"/>
      <c r="J11" s="799"/>
      <c r="K11" s="799"/>
    </row>
    <row r="12" spans="1:15" ht="13.15" customHeight="1" x14ac:dyDescent="0.2">
      <c r="A12" s="39" t="s">
        <v>1541</v>
      </c>
      <c r="B12" s="799"/>
      <c r="C12" s="799"/>
      <c r="D12" s="799"/>
      <c r="E12" s="799"/>
      <c r="F12" s="133"/>
      <c r="G12" s="39" t="s">
        <v>1542</v>
      </c>
      <c r="H12" s="799"/>
      <c r="I12" s="799"/>
      <c r="J12" s="799"/>
      <c r="K12" s="799"/>
    </row>
    <row r="13" spans="1:15" ht="13.15" customHeight="1" x14ac:dyDescent="0.2">
      <c r="A13" s="39" t="s">
        <v>1543</v>
      </c>
      <c r="B13" s="799"/>
      <c r="C13" s="799"/>
      <c r="D13" s="799"/>
      <c r="E13" s="799"/>
      <c r="F13" s="133"/>
      <c r="G13" s="39" t="s">
        <v>1544</v>
      </c>
      <c r="H13" s="799"/>
      <c r="I13" s="799"/>
      <c r="J13" s="799"/>
      <c r="K13" s="799"/>
    </row>
    <row r="14" spans="1:15" ht="13.15" customHeight="1" x14ac:dyDescent="0.2">
      <c r="A14" s="39" t="s">
        <v>1545</v>
      </c>
      <c r="B14" s="799"/>
      <c r="C14" s="799"/>
      <c r="D14" s="799"/>
      <c r="E14" s="799"/>
      <c r="F14" s="133"/>
      <c r="G14" s="39" t="s">
        <v>1546</v>
      </c>
      <c r="H14" s="799"/>
      <c r="I14" s="799"/>
      <c r="J14" s="799"/>
      <c r="K14" s="799"/>
    </row>
    <row r="15" spans="1:15" ht="13.15" customHeight="1" x14ac:dyDescent="0.2">
      <c r="A15" s="39" t="s">
        <v>1547</v>
      </c>
      <c r="B15" s="799"/>
      <c r="C15" s="799"/>
      <c r="D15" s="799"/>
      <c r="E15" s="799"/>
      <c r="F15" s="133"/>
      <c r="G15" s="39" t="s">
        <v>1548</v>
      </c>
      <c r="H15" s="799"/>
      <c r="I15" s="799"/>
      <c r="J15" s="799"/>
      <c r="K15" s="799"/>
    </row>
    <row r="16" spans="1:15" ht="13.15" customHeight="1" x14ac:dyDescent="0.2">
      <c r="A16" s="39" t="s">
        <v>1549</v>
      </c>
      <c r="B16" s="799"/>
      <c r="C16" s="799"/>
      <c r="D16" s="799"/>
      <c r="E16" s="799"/>
      <c r="F16" s="133"/>
      <c r="G16" s="39" t="s">
        <v>1550</v>
      </c>
      <c r="H16" s="799"/>
      <c r="I16" s="799"/>
      <c r="J16" s="799"/>
      <c r="K16" s="799"/>
    </row>
    <row r="17" spans="1:13" ht="13.15" customHeight="1" x14ac:dyDescent="0.2">
      <c r="A17" s="39" t="s">
        <v>1551</v>
      </c>
      <c r="B17" s="799"/>
      <c r="C17" s="799"/>
      <c r="D17" s="799"/>
      <c r="E17" s="799"/>
      <c r="F17" s="133"/>
      <c r="G17" s="39" t="s">
        <v>1552</v>
      </c>
      <c r="H17" s="799"/>
      <c r="I17" s="799"/>
      <c r="J17" s="799"/>
      <c r="K17" s="799"/>
    </row>
    <row r="18" spans="1:13" ht="13.15" customHeight="1" x14ac:dyDescent="0.2">
      <c r="A18" s="39" t="s">
        <v>1553</v>
      </c>
      <c r="B18" s="799"/>
      <c r="C18" s="799"/>
      <c r="D18" s="799"/>
      <c r="E18" s="799"/>
      <c r="F18" s="133"/>
      <c r="G18" s="39" t="s">
        <v>1554</v>
      </c>
      <c r="H18" s="799"/>
      <c r="I18" s="799"/>
      <c r="J18" s="799"/>
      <c r="K18" s="799"/>
    </row>
    <row r="19" spans="1:13" ht="13.15" customHeight="1" x14ac:dyDescent="0.2">
      <c r="A19" s="295" t="s">
        <v>784</v>
      </c>
      <c r="B19" s="815">
        <f>SUM(B8:B18)</f>
        <v>0</v>
      </c>
      <c r="C19" s="815">
        <f t="shared" ref="C19:E19" si="0">SUM(C8:C18)</f>
        <v>0</v>
      </c>
      <c r="D19" s="815">
        <f>SUM(D8:D18)</f>
        <v>0</v>
      </c>
      <c r="E19" s="815">
        <f t="shared" si="0"/>
        <v>0</v>
      </c>
      <c r="F19" s="133"/>
      <c r="G19" s="39" t="s">
        <v>1553</v>
      </c>
      <c r="H19" s="799"/>
      <c r="I19" s="799"/>
      <c r="J19" s="799"/>
      <c r="K19" s="799"/>
    </row>
    <row r="20" spans="1:13" ht="13.15" customHeight="1" x14ac:dyDescent="0.2">
      <c r="A20" s="133"/>
      <c r="B20" s="133"/>
      <c r="C20" s="133"/>
      <c r="D20" s="133"/>
      <c r="E20" s="133"/>
      <c r="F20" s="133"/>
      <c r="G20" s="295" t="s">
        <v>784</v>
      </c>
      <c r="H20" s="815">
        <f t="shared" ref="H20:J20" si="1">SUM(H8:H19)</f>
        <v>0</v>
      </c>
      <c r="I20" s="815">
        <f t="shared" si="1"/>
        <v>0</v>
      </c>
      <c r="J20" s="815">
        <f t="shared" si="1"/>
        <v>0</v>
      </c>
      <c r="K20" s="815">
        <f>SUM(K8:K19)</f>
        <v>0</v>
      </c>
    </row>
    <row r="21" spans="1:13" ht="10.5" customHeight="1" x14ac:dyDescent="0.2">
      <c r="A21" s="178"/>
      <c r="B21" s="1142" t="s">
        <v>240</v>
      </c>
      <c r="C21" s="1143"/>
      <c r="D21" s="1142" t="s">
        <v>1530</v>
      </c>
      <c r="E21" s="1143"/>
      <c r="G21" s="170"/>
      <c r="H21" s="1142" t="s">
        <v>240</v>
      </c>
      <c r="I21" s="1143"/>
      <c r="J21" s="1142" t="s">
        <v>1530</v>
      </c>
      <c r="K21" s="1143"/>
    </row>
    <row r="22" spans="1:13" s="133" customFormat="1" ht="67.5" customHeight="1" x14ac:dyDescent="0.2">
      <c r="A22" s="170" t="s">
        <v>1555</v>
      </c>
      <c r="B22" s="170" t="s">
        <v>1556</v>
      </c>
      <c r="C22" s="170" t="s">
        <v>1557</v>
      </c>
      <c r="D22" s="170" t="s">
        <v>1558</v>
      </c>
      <c r="E22" s="170" t="s">
        <v>1559</v>
      </c>
      <c r="F22" s="226"/>
      <c r="G22" s="170" t="s">
        <v>1555</v>
      </c>
      <c r="H22" s="170" t="s">
        <v>1560</v>
      </c>
      <c r="I22" s="170" t="s">
        <v>1561</v>
      </c>
      <c r="J22" s="170" t="s">
        <v>1560</v>
      </c>
      <c r="K22" s="170" t="s">
        <v>1561</v>
      </c>
      <c r="M22" s="251"/>
    </row>
    <row r="23" spans="1:13" ht="13.15" customHeight="1" x14ac:dyDescent="0.2">
      <c r="A23" s="39" t="s">
        <v>1537</v>
      </c>
      <c r="B23" s="799"/>
      <c r="C23" s="799"/>
      <c r="D23" s="799"/>
      <c r="E23" s="799"/>
      <c r="F23" s="133"/>
      <c r="G23" s="39" t="s">
        <v>1537</v>
      </c>
      <c r="H23" s="799"/>
      <c r="I23" s="799"/>
      <c r="J23" s="799"/>
      <c r="K23" s="799"/>
    </row>
    <row r="24" spans="1:13" ht="13.15" customHeight="1" x14ac:dyDescent="0.2">
      <c r="A24" s="39" t="s">
        <v>1538</v>
      </c>
      <c r="B24" s="799"/>
      <c r="C24" s="799"/>
      <c r="D24" s="799"/>
      <c r="E24" s="799"/>
      <c r="F24" s="133"/>
      <c r="G24" s="39" t="s">
        <v>1538</v>
      </c>
      <c r="H24" s="799"/>
      <c r="I24" s="799"/>
      <c r="J24" s="799"/>
      <c r="K24" s="799"/>
    </row>
    <row r="25" spans="1:13" ht="13.15" customHeight="1" x14ac:dyDescent="0.2">
      <c r="A25" s="39" t="s">
        <v>1539</v>
      </c>
      <c r="B25" s="799"/>
      <c r="C25" s="799"/>
      <c r="D25" s="799"/>
      <c r="E25" s="799"/>
      <c r="F25" s="133"/>
      <c r="G25" s="39" t="s">
        <v>1539</v>
      </c>
      <c r="H25" s="799"/>
      <c r="I25" s="799"/>
      <c r="J25" s="799"/>
      <c r="K25" s="799"/>
    </row>
    <row r="26" spans="1:13" ht="13.15" customHeight="1" x14ac:dyDescent="0.2">
      <c r="A26" s="39" t="s">
        <v>1540</v>
      </c>
      <c r="B26" s="799"/>
      <c r="C26" s="799"/>
      <c r="D26" s="799"/>
      <c r="E26" s="799"/>
      <c r="F26" s="133"/>
      <c r="G26" s="39" t="s">
        <v>1540</v>
      </c>
      <c r="H26" s="799"/>
      <c r="I26" s="799"/>
      <c r="J26" s="799"/>
      <c r="K26" s="799"/>
    </row>
    <row r="27" spans="1:13" ht="13.15" customHeight="1" x14ac:dyDescent="0.2">
      <c r="A27" s="39" t="s">
        <v>1541</v>
      </c>
      <c r="B27" s="799"/>
      <c r="C27" s="799"/>
      <c r="D27" s="799"/>
      <c r="E27" s="799"/>
      <c r="F27" s="133"/>
      <c r="G27" s="39" t="s">
        <v>1542</v>
      </c>
      <c r="H27" s="799"/>
      <c r="I27" s="799"/>
      <c r="J27" s="799"/>
      <c r="K27" s="799"/>
    </row>
    <row r="28" spans="1:13" ht="13.15" customHeight="1" x14ac:dyDescent="0.2">
      <c r="A28" s="39" t="s">
        <v>1543</v>
      </c>
      <c r="B28" s="799"/>
      <c r="C28" s="799"/>
      <c r="D28" s="799"/>
      <c r="E28" s="799"/>
      <c r="F28" s="133"/>
      <c r="G28" s="39" t="s">
        <v>1544</v>
      </c>
      <c r="H28" s="799"/>
      <c r="I28" s="799"/>
      <c r="J28" s="799"/>
      <c r="K28" s="799"/>
    </row>
    <row r="29" spans="1:13" ht="13.15" customHeight="1" x14ac:dyDescent="0.2">
      <c r="A29" s="39" t="s">
        <v>1545</v>
      </c>
      <c r="B29" s="799"/>
      <c r="C29" s="799"/>
      <c r="D29" s="799"/>
      <c r="E29" s="799"/>
      <c r="F29" s="133"/>
      <c r="G29" s="39" t="s">
        <v>1546</v>
      </c>
      <c r="H29" s="799"/>
      <c r="I29" s="799"/>
      <c r="J29" s="799"/>
      <c r="K29" s="799"/>
    </row>
    <row r="30" spans="1:13" ht="13.15" customHeight="1" x14ac:dyDescent="0.2">
      <c r="A30" s="39" t="s">
        <v>1547</v>
      </c>
      <c r="B30" s="799"/>
      <c r="C30" s="799"/>
      <c r="D30" s="799"/>
      <c r="E30" s="799"/>
      <c r="F30" s="133"/>
      <c r="G30" s="39" t="s">
        <v>1548</v>
      </c>
      <c r="H30" s="799"/>
      <c r="I30" s="799"/>
      <c r="J30" s="799"/>
      <c r="K30" s="799"/>
    </row>
    <row r="31" spans="1:13" ht="13.15" customHeight="1" x14ac:dyDescent="0.2">
      <c r="A31" s="39" t="s">
        <v>1549</v>
      </c>
      <c r="B31" s="799"/>
      <c r="C31" s="799"/>
      <c r="D31" s="799"/>
      <c r="E31" s="799"/>
      <c r="F31" s="133"/>
      <c r="G31" s="39" t="s">
        <v>1550</v>
      </c>
      <c r="H31" s="799"/>
      <c r="I31" s="799"/>
      <c r="J31" s="799"/>
      <c r="K31" s="799"/>
    </row>
    <row r="32" spans="1:13" ht="13.15" customHeight="1" x14ac:dyDescent="0.2">
      <c r="A32" s="39" t="s">
        <v>1551</v>
      </c>
      <c r="B32" s="799"/>
      <c r="C32" s="799"/>
      <c r="D32" s="799"/>
      <c r="E32" s="799"/>
      <c r="F32" s="133"/>
      <c r="G32" s="39" t="s">
        <v>1552</v>
      </c>
      <c r="H32" s="799"/>
      <c r="I32" s="799"/>
      <c r="J32" s="799"/>
      <c r="K32" s="799"/>
    </row>
    <row r="33" spans="1:11" ht="13.15" customHeight="1" x14ac:dyDescent="0.2">
      <c r="A33" s="39" t="s">
        <v>1553</v>
      </c>
      <c r="B33" s="799"/>
      <c r="C33" s="799"/>
      <c r="D33" s="799"/>
      <c r="E33" s="799"/>
      <c r="F33" s="133"/>
      <c r="G33" s="39" t="s">
        <v>1554</v>
      </c>
      <c r="H33" s="799"/>
      <c r="I33" s="799"/>
      <c r="J33" s="799"/>
      <c r="K33" s="799"/>
    </row>
    <row r="34" spans="1:11" ht="13.15" customHeight="1" x14ac:dyDescent="0.2">
      <c r="A34" s="295" t="s">
        <v>784</v>
      </c>
      <c r="B34" s="815">
        <f>SUM(B23:B33)</f>
        <v>0</v>
      </c>
      <c r="C34" s="815">
        <f t="shared" ref="C34" si="2">SUM(C23:C33)</f>
        <v>0</v>
      </c>
      <c r="D34" s="815">
        <f t="shared" ref="D34" si="3">SUM(D23:D33)</f>
        <v>0</v>
      </c>
      <c r="E34" s="815">
        <f t="shared" ref="E34" si="4">SUM(E23:E33)</f>
        <v>0</v>
      </c>
      <c r="F34" s="133"/>
      <c r="G34" s="39" t="s">
        <v>1553</v>
      </c>
      <c r="H34" s="799"/>
      <c r="I34" s="799"/>
      <c r="J34" s="799"/>
      <c r="K34" s="799"/>
    </row>
    <row r="35" spans="1:11" ht="13.15" customHeight="1" x14ac:dyDescent="0.2">
      <c r="B35" s="151"/>
      <c r="C35" s="151"/>
      <c r="D35" s="151"/>
      <c r="E35" s="151"/>
      <c r="F35" s="133"/>
      <c r="G35" s="295" t="s">
        <v>784</v>
      </c>
      <c r="H35" s="815">
        <f>SUM(H23:H34)</f>
        <v>0</v>
      </c>
      <c r="I35" s="815">
        <f t="shared" ref="I35:K35" si="5">SUM(I23:I34)</f>
        <v>0</v>
      </c>
      <c r="J35" s="815">
        <f t="shared" si="5"/>
        <v>0</v>
      </c>
      <c r="K35" s="815">
        <f t="shared" si="5"/>
        <v>0</v>
      </c>
    </row>
    <row r="36" spans="1:11" ht="10.5" customHeight="1" x14ac:dyDescent="0.2">
      <c r="A36" s="178"/>
      <c r="B36" s="1142" t="s">
        <v>240</v>
      </c>
      <c r="C36" s="1143"/>
      <c r="D36" s="1142" t="s">
        <v>1530</v>
      </c>
      <c r="E36" s="1143"/>
      <c r="G36" s="170"/>
      <c r="H36" s="1142" t="s">
        <v>240</v>
      </c>
      <c r="I36" s="1143"/>
      <c r="J36" s="1142" t="s">
        <v>1530</v>
      </c>
      <c r="K36" s="1143"/>
    </row>
    <row r="37" spans="1:11" ht="36" x14ac:dyDescent="0.2">
      <c r="A37" s="170" t="s">
        <v>1562</v>
      </c>
      <c r="B37" s="170" t="s">
        <v>1556</v>
      </c>
      <c r="C37" s="170" t="s">
        <v>1557</v>
      </c>
      <c r="D37" s="170" t="s">
        <v>1558</v>
      </c>
      <c r="E37" s="170" t="s">
        <v>1559</v>
      </c>
      <c r="F37" s="226"/>
      <c r="G37" s="170" t="s">
        <v>1562</v>
      </c>
      <c r="H37" s="170" t="s">
        <v>1560</v>
      </c>
      <c r="I37" s="170" t="s">
        <v>1561</v>
      </c>
      <c r="J37" s="170" t="s">
        <v>1560</v>
      </c>
      <c r="K37" s="170" t="s">
        <v>1561</v>
      </c>
    </row>
    <row r="38" spans="1:11" ht="14.1" customHeight="1" x14ac:dyDescent="0.2">
      <c r="A38" s="39" t="s">
        <v>1537</v>
      </c>
      <c r="B38" s="799"/>
      <c r="C38" s="799"/>
      <c r="D38" s="799"/>
      <c r="E38" s="799"/>
      <c r="F38" s="133"/>
      <c r="G38" s="39" t="s">
        <v>1537</v>
      </c>
      <c r="H38" s="799"/>
      <c r="I38" s="799"/>
      <c r="J38" s="799"/>
      <c r="K38" s="799"/>
    </row>
    <row r="39" spans="1:11" ht="14.1" customHeight="1" x14ac:dyDescent="0.2">
      <c r="A39" s="39" t="s">
        <v>1538</v>
      </c>
      <c r="B39" s="799"/>
      <c r="C39" s="799"/>
      <c r="D39" s="799"/>
      <c r="E39" s="799"/>
      <c r="F39" s="133"/>
      <c r="G39" s="39" t="s">
        <v>1538</v>
      </c>
      <c r="H39" s="799"/>
      <c r="I39" s="799"/>
      <c r="J39" s="799"/>
      <c r="K39" s="799"/>
    </row>
    <row r="40" spans="1:11" ht="14.1" customHeight="1" x14ac:dyDescent="0.2">
      <c r="A40" s="39" t="s">
        <v>1539</v>
      </c>
      <c r="B40" s="799"/>
      <c r="C40" s="799"/>
      <c r="D40" s="799"/>
      <c r="E40" s="799"/>
      <c r="F40" s="133"/>
      <c r="G40" s="39" t="s">
        <v>1539</v>
      </c>
      <c r="H40" s="799"/>
      <c r="I40" s="799"/>
      <c r="J40" s="799"/>
      <c r="K40" s="799"/>
    </row>
    <row r="41" spans="1:11" ht="14.1" customHeight="1" x14ac:dyDescent="0.2">
      <c r="A41" s="39" t="s">
        <v>1540</v>
      </c>
      <c r="B41" s="799"/>
      <c r="C41" s="799"/>
      <c r="D41" s="799"/>
      <c r="E41" s="799"/>
      <c r="F41" s="133"/>
      <c r="G41" s="39" t="s">
        <v>1540</v>
      </c>
      <c r="H41" s="799"/>
      <c r="I41" s="799"/>
      <c r="J41" s="799"/>
      <c r="K41" s="799"/>
    </row>
    <row r="42" spans="1:11" ht="14.1" customHeight="1" x14ac:dyDescent="0.2">
      <c r="A42" s="39" t="s">
        <v>1541</v>
      </c>
      <c r="B42" s="799"/>
      <c r="C42" s="799"/>
      <c r="D42" s="799"/>
      <c r="E42" s="799"/>
      <c r="F42" s="133"/>
      <c r="G42" s="39" t="s">
        <v>1542</v>
      </c>
      <c r="H42" s="799"/>
      <c r="I42" s="799"/>
      <c r="J42" s="799"/>
      <c r="K42" s="799"/>
    </row>
    <row r="43" spans="1:11" ht="14.1" customHeight="1" x14ac:dyDescent="0.2">
      <c r="A43" s="39" t="s">
        <v>1543</v>
      </c>
      <c r="B43" s="799"/>
      <c r="C43" s="799"/>
      <c r="D43" s="799"/>
      <c r="E43" s="799"/>
      <c r="F43" s="133"/>
      <c r="G43" s="39" t="s">
        <v>1544</v>
      </c>
      <c r="H43" s="799"/>
      <c r="I43" s="799"/>
      <c r="J43" s="799"/>
      <c r="K43" s="799"/>
    </row>
    <row r="44" spans="1:11" ht="14.1" customHeight="1" x14ac:dyDescent="0.2">
      <c r="A44" s="39" t="s">
        <v>1545</v>
      </c>
      <c r="B44" s="799"/>
      <c r="C44" s="799"/>
      <c r="D44" s="799"/>
      <c r="E44" s="799"/>
      <c r="F44" s="133"/>
      <c r="G44" s="39" t="s">
        <v>1546</v>
      </c>
      <c r="H44" s="799"/>
      <c r="I44" s="799"/>
      <c r="J44" s="799"/>
      <c r="K44" s="799"/>
    </row>
    <row r="45" spans="1:11" ht="14.1" customHeight="1" x14ac:dyDescent="0.2">
      <c r="A45" s="39" t="s">
        <v>1547</v>
      </c>
      <c r="B45" s="799"/>
      <c r="C45" s="799"/>
      <c r="D45" s="799"/>
      <c r="E45" s="799"/>
      <c r="F45" s="133"/>
      <c r="G45" s="39" t="s">
        <v>1548</v>
      </c>
      <c r="H45" s="799"/>
      <c r="I45" s="799"/>
      <c r="J45" s="799"/>
      <c r="K45" s="799"/>
    </row>
    <row r="46" spans="1:11" ht="14.1" customHeight="1" x14ac:dyDescent="0.2">
      <c r="A46" s="39" t="s">
        <v>1549</v>
      </c>
      <c r="B46" s="799"/>
      <c r="C46" s="799"/>
      <c r="D46" s="799"/>
      <c r="E46" s="799"/>
      <c r="F46" s="133"/>
      <c r="G46" s="39" t="s">
        <v>1550</v>
      </c>
      <c r="H46" s="799"/>
      <c r="I46" s="799"/>
      <c r="J46" s="799"/>
      <c r="K46" s="799"/>
    </row>
    <row r="47" spans="1:11" ht="14.1" customHeight="1" x14ac:dyDescent="0.2">
      <c r="A47" s="39" t="s">
        <v>1551</v>
      </c>
      <c r="B47" s="799"/>
      <c r="C47" s="799"/>
      <c r="D47" s="799"/>
      <c r="E47" s="799"/>
      <c r="F47" s="133"/>
      <c r="G47" s="39" t="s">
        <v>1552</v>
      </c>
      <c r="H47" s="799"/>
      <c r="I47" s="799"/>
      <c r="J47" s="799"/>
      <c r="K47" s="799"/>
    </row>
    <row r="48" spans="1:11" ht="14.1" customHeight="1" x14ac:dyDescent="0.2">
      <c r="A48" s="39" t="s">
        <v>1553</v>
      </c>
      <c r="B48" s="799"/>
      <c r="C48" s="799"/>
      <c r="D48" s="799"/>
      <c r="E48" s="799"/>
      <c r="F48" s="133"/>
      <c r="G48" s="39" t="s">
        <v>1554</v>
      </c>
      <c r="H48" s="799"/>
      <c r="I48" s="799"/>
      <c r="J48" s="799"/>
      <c r="K48" s="799"/>
    </row>
    <row r="49" spans="1:11" ht="14.1" customHeight="1" x14ac:dyDescent="0.2">
      <c r="A49" s="295" t="s">
        <v>784</v>
      </c>
      <c r="B49" s="815">
        <f>SUM(B38:B48)</f>
        <v>0</v>
      </c>
      <c r="C49" s="815">
        <f t="shared" ref="C49" si="6">SUM(C38:C48)</f>
        <v>0</v>
      </c>
      <c r="D49" s="815">
        <f t="shared" ref="D49" si="7">SUM(D38:D48)</f>
        <v>0</v>
      </c>
      <c r="E49" s="815">
        <f t="shared" ref="E49" si="8">SUM(E38:E48)</f>
        <v>0</v>
      </c>
      <c r="F49" s="133"/>
      <c r="G49" s="39" t="s">
        <v>1553</v>
      </c>
      <c r="H49" s="799"/>
      <c r="I49" s="799"/>
      <c r="J49" s="799"/>
      <c r="K49" s="799"/>
    </row>
    <row r="50" spans="1:11" ht="14.1" customHeight="1" x14ac:dyDescent="0.2">
      <c r="G50" s="295" t="s">
        <v>784</v>
      </c>
      <c r="H50" s="815">
        <f>SUM(H38:H49)</f>
        <v>0</v>
      </c>
      <c r="I50" s="815">
        <f t="shared" ref="I50:K50" si="9">SUM(I38:I49)</f>
        <v>0</v>
      </c>
      <c r="J50" s="815">
        <f t="shared" si="9"/>
        <v>0</v>
      </c>
      <c r="K50" s="815">
        <f t="shared" si="9"/>
        <v>0</v>
      </c>
    </row>
    <row r="51" spans="1:11" ht="11.25" customHeight="1" x14ac:dyDescent="0.2">
      <c r="A51" s="170"/>
      <c r="B51" s="1142" t="s">
        <v>240</v>
      </c>
      <c r="C51" s="1143"/>
      <c r="D51" s="1142" t="s">
        <v>1530</v>
      </c>
      <c r="E51" s="1143"/>
      <c r="G51" s="170"/>
      <c r="H51" s="1142" t="s">
        <v>240</v>
      </c>
      <c r="I51" s="1143"/>
      <c r="J51" s="1142" t="s">
        <v>1530</v>
      </c>
      <c r="K51" s="1143"/>
    </row>
    <row r="52" spans="1:11" ht="36" x14ac:dyDescent="0.2">
      <c r="A52" s="170" t="s">
        <v>1563</v>
      </c>
      <c r="B52" s="170" t="s">
        <v>1556</v>
      </c>
      <c r="C52" s="170" t="s">
        <v>1557</v>
      </c>
      <c r="D52" s="170" t="s">
        <v>1558</v>
      </c>
      <c r="E52" s="170" t="s">
        <v>1559</v>
      </c>
      <c r="F52" s="226"/>
      <c r="G52" s="170" t="s">
        <v>1563</v>
      </c>
      <c r="H52" s="170" t="s">
        <v>1560</v>
      </c>
      <c r="I52" s="170" t="s">
        <v>1561</v>
      </c>
      <c r="J52" s="170" t="s">
        <v>1560</v>
      </c>
      <c r="K52" s="170" t="s">
        <v>1561</v>
      </c>
    </row>
    <row r="53" spans="1:11" ht="16.149999999999999" customHeight="1" x14ac:dyDescent="0.2">
      <c r="A53" s="39" t="s">
        <v>1537</v>
      </c>
      <c r="B53" s="799"/>
      <c r="C53" s="799"/>
      <c r="D53" s="799"/>
      <c r="E53" s="799"/>
      <c r="F53" s="133"/>
      <c r="G53" s="39" t="s">
        <v>1537</v>
      </c>
      <c r="H53" s="799"/>
      <c r="I53" s="799"/>
      <c r="J53" s="799"/>
      <c r="K53" s="799"/>
    </row>
    <row r="54" spans="1:11" ht="16.149999999999999" customHeight="1" x14ac:dyDescent="0.2">
      <c r="A54" s="39" t="s">
        <v>1538</v>
      </c>
      <c r="B54" s="799"/>
      <c r="C54" s="799"/>
      <c r="D54" s="799"/>
      <c r="E54" s="799"/>
      <c r="F54" s="133"/>
      <c r="G54" s="39" t="s">
        <v>1538</v>
      </c>
      <c r="H54" s="799"/>
      <c r="I54" s="799"/>
      <c r="J54" s="799"/>
      <c r="K54" s="799"/>
    </row>
    <row r="55" spans="1:11" ht="16.149999999999999" customHeight="1" x14ac:dyDescent="0.2">
      <c r="A55" s="39" t="s">
        <v>1539</v>
      </c>
      <c r="B55" s="799"/>
      <c r="C55" s="799"/>
      <c r="D55" s="799"/>
      <c r="E55" s="799"/>
      <c r="F55" s="133"/>
      <c r="G55" s="39" t="s">
        <v>1539</v>
      </c>
      <c r="H55" s="799"/>
      <c r="I55" s="799"/>
      <c r="J55" s="799"/>
      <c r="K55" s="799"/>
    </row>
    <row r="56" spans="1:11" ht="16.149999999999999" customHeight="1" x14ac:dyDescent="0.2">
      <c r="A56" s="39" t="s">
        <v>1540</v>
      </c>
      <c r="B56" s="799"/>
      <c r="C56" s="799"/>
      <c r="D56" s="799"/>
      <c r="E56" s="799"/>
      <c r="F56" s="133"/>
      <c r="G56" s="39" t="s">
        <v>1540</v>
      </c>
      <c r="H56" s="799"/>
      <c r="I56" s="799"/>
      <c r="J56" s="799"/>
      <c r="K56" s="799"/>
    </row>
    <row r="57" spans="1:11" ht="16.149999999999999" customHeight="1" x14ac:dyDescent="0.2">
      <c r="A57" s="39" t="s">
        <v>1541</v>
      </c>
      <c r="B57" s="799"/>
      <c r="C57" s="799"/>
      <c r="D57" s="799"/>
      <c r="E57" s="799"/>
      <c r="F57" s="133"/>
      <c r="G57" s="39" t="s">
        <v>1542</v>
      </c>
      <c r="H57" s="799"/>
      <c r="I57" s="799"/>
      <c r="J57" s="799"/>
      <c r="K57" s="799"/>
    </row>
    <row r="58" spans="1:11" ht="16.149999999999999" customHeight="1" x14ac:dyDescent="0.2">
      <c r="A58" s="39" t="s">
        <v>1543</v>
      </c>
      <c r="B58" s="799"/>
      <c r="C58" s="799"/>
      <c r="D58" s="799"/>
      <c r="E58" s="799"/>
      <c r="F58" s="133"/>
      <c r="G58" s="39" t="s">
        <v>1544</v>
      </c>
      <c r="H58" s="799"/>
      <c r="I58" s="799"/>
      <c r="J58" s="799"/>
      <c r="K58" s="799"/>
    </row>
    <row r="59" spans="1:11" ht="16.149999999999999" customHeight="1" x14ac:dyDescent="0.2">
      <c r="A59" s="39" t="s">
        <v>1545</v>
      </c>
      <c r="B59" s="799"/>
      <c r="C59" s="799"/>
      <c r="D59" s="799"/>
      <c r="E59" s="799"/>
      <c r="F59" s="133"/>
      <c r="G59" s="39" t="s">
        <v>1546</v>
      </c>
      <c r="H59" s="799"/>
      <c r="I59" s="799"/>
      <c r="J59" s="799"/>
      <c r="K59" s="799"/>
    </row>
    <row r="60" spans="1:11" ht="16.149999999999999" customHeight="1" x14ac:dyDescent="0.2">
      <c r="A60" s="39" t="s">
        <v>1547</v>
      </c>
      <c r="B60" s="799"/>
      <c r="C60" s="799"/>
      <c r="D60" s="799"/>
      <c r="E60" s="799"/>
      <c r="F60" s="133"/>
      <c r="G60" s="39" t="s">
        <v>1548</v>
      </c>
      <c r="H60" s="799"/>
      <c r="I60" s="799"/>
      <c r="J60" s="799"/>
      <c r="K60" s="799"/>
    </row>
    <row r="61" spans="1:11" ht="16.149999999999999" customHeight="1" x14ac:dyDescent="0.2">
      <c r="A61" s="39" t="s">
        <v>1549</v>
      </c>
      <c r="B61" s="799"/>
      <c r="C61" s="799"/>
      <c r="D61" s="799"/>
      <c r="E61" s="799"/>
      <c r="F61" s="133"/>
      <c r="G61" s="39" t="s">
        <v>1550</v>
      </c>
      <c r="H61" s="799"/>
      <c r="I61" s="799"/>
      <c r="J61" s="799"/>
      <c r="K61" s="799"/>
    </row>
    <row r="62" spans="1:11" ht="16.149999999999999" customHeight="1" x14ac:dyDescent="0.2">
      <c r="A62" s="39" t="s">
        <v>1551</v>
      </c>
      <c r="B62" s="799"/>
      <c r="C62" s="799"/>
      <c r="D62" s="799"/>
      <c r="E62" s="799"/>
      <c r="F62" s="133"/>
      <c r="G62" s="39" t="s">
        <v>1552</v>
      </c>
      <c r="H62" s="799"/>
      <c r="I62" s="799"/>
      <c r="J62" s="799"/>
      <c r="K62" s="799"/>
    </row>
    <row r="63" spans="1:11" ht="16.149999999999999" customHeight="1" x14ac:dyDescent="0.2">
      <c r="A63" s="39" t="s">
        <v>1553</v>
      </c>
      <c r="B63" s="799"/>
      <c r="C63" s="799"/>
      <c r="D63" s="799"/>
      <c r="E63" s="799"/>
      <c r="F63" s="133"/>
      <c r="G63" s="39" t="s">
        <v>1554</v>
      </c>
      <c r="H63" s="799"/>
      <c r="I63" s="799"/>
      <c r="J63" s="799"/>
      <c r="K63" s="799"/>
    </row>
    <row r="64" spans="1:11" ht="16.149999999999999" customHeight="1" x14ac:dyDescent="0.2">
      <c r="A64" s="295" t="s">
        <v>784</v>
      </c>
      <c r="B64" s="815">
        <f>SUM(B53:B63)</f>
        <v>0</v>
      </c>
      <c r="C64" s="815">
        <f t="shared" ref="C64:E64" si="10">SUM(C53:C63)</f>
        <v>0</v>
      </c>
      <c r="D64" s="815">
        <f t="shared" si="10"/>
        <v>0</v>
      </c>
      <c r="E64" s="815">
        <f t="shared" si="10"/>
        <v>0</v>
      </c>
      <c r="G64" s="39" t="s">
        <v>1553</v>
      </c>
      <c r="H64" s="978"/>
      <c r="I64" s="799"/>
      <c r="J64" s="799"/>
      <c r="K64" s="799"/>
    </row>
    <row r="65" spans="7:11" ht="16.149999999999999" customHeight="1" x14ac:dyDescent="0.2">
      <c r="G65" s="295" t="s">
        <v>784</v>
      </c>
      <c r="H65" s="815">
        <f>SUM(H53:H64)</f>
        <v>0</v>
      </c>
      <c r="I65" s="815">
        <f t="shared" ref="I65:K65" si="11">SUM(I53:I64)</f>
        <v>0</v>
      </c>
      <c r="J65" s="815">
        <f t="shared" si="11"/>
        <v>0</v>
      </c>
      <c r="K65" s="815">
        <f t="shared" si="11"/>
        <v>0</v>
      </c>
    </row>
    <row r="66" spans="7:11" ht="16.149999999999999" customHeight="1" x14ac:dyDescent="0.2">
      <c r="G66" s="133"/>
      <c r="H66" s="132"/>
      <c r="I66" s="132"/>
      <c r="J66" s="132"/>
      <c r="K66" s="132"/>
    </row>
    <row r="67" spans="7:11" ht="16.149999999999999" customHeight="1" x14ac:dyDescent="0.2"/>
    <row r="68" spans="7:11" ht="41.65" customHeight="1" x14ac:dyDescent="0.2"/>
    <row r="69" spans="7:11" ht="21.6" customHeight="1" x14ac:dyDescent="0.2"/>
    <row r="71" spans="7:11" ht="16.149999999999999" customHeight="1" x14ac:dyDescent="0.2"/>
    <row r="72" spans="7:11" ht="16.149999999999999" customHeight="1" x14ac:dyDescent="0.2"/>
    <row r="73" spans="7:11" ht="16.149999999999999" customHeight="1" x14ac:dyDescent="0.2"/>
    <row r="74" spans="7:11" ht="16.149999999999999" customHeight="1" x14ac:dyDescent="0.2"/>
    <row r="75" spans="7:11" ht="16.149999999999999" customHeight="1" x14ac:dyDescent="0.2"/>
    <row r="80" spans="7:11" ht="16.149999999999999" customHeight="1" x14ac:dyDescent="0.2">
      <c r="G80" s="133"/>
    </row>
    <row r="81" spans="1:8" ht="16.149999999999999" customHeight="1" x14ac:dyDescent="0.2">
      <c r="A81" s="162"/>
      <c r="G81" s="133"/>
    </row>
    <row r="82" spans="1:8" ht="16.149999999999999" customHeight="1" x14ac:dyDescent="0.2">
      <c r="H82" s="133"/>
    </row>
  </sheetData>
  <sheetProtection selectLockedCells="1" selectUnlockedCells="1"/>
  <mergeCells count="18">
    <mergeCell ref="B51:C51"/>
    <mergeCell ref="D51:E51"/>
    <mergeCell ref="H51:I51"/>
    <mergeCell ref="J51:K51"/>
    <mergeCell ref="B21:C21"/>
    <mergeCell ref="D21:E21"/>
    <mergeCell ref="H21:I21"/>
    <mergeCell ref="J21:K21"/>
    <mergeCell ref="B36:C36"/>
    <mergeCell ref="D36:E36"/>
    <mergeCell ref="H36:I36"/>
    <mergeCell ref="J36:K36"/>
    <mergeCell ref="A5:E5"/>
    <mergeCell ref="G5:K5"/>
    <mergeCell ref="B6:C6"/>
    <mergeCell ref="D6:E6"/>
    <mergeCell ref="H6:I6"/>
    <mergeCell ref="J6:K6"/>
  </mergeCells>
  <printOptions horizontalCentered="1"/>
  <pageMargins left="0.19685039370078741" right="0.19685039370078741" top="0.19685039370078741" bottom="0.19685039370078741" header="0" footer="0"/>
  <pageSetup paperSize="9" scale="64" orientation="portrait"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6"/>
  <dimension ref="A1:AZ83"/>
  <sheetViews>
    <sheetView zoomScale="90" zoomScaleNormal="90" zoomScaleSheetLayoutView="90" workbookViewId="0">
      <pane ySplit="6" topLeftCell="A7" activePane="bottomLeft" state="frozen"/>
      <selection activeCell="T401" sqref="D401:T401"/>
      <selection pane="bottomLeft" activeCell="T401" sqref="D401:T401"/>
    </sheetView>
  </sheetViews>
  <sheetFormatPr defaultColWidth="9.140625" defaultRowHeight="12.75" x14ac:dyDescent="0.2"/>
  <cols>
    <col min="1" max="1" width="31.28515625" style="195" customWidth="1"/>
    <col min="2" max="2" width="19.85546875" style="195" customWidth="1"/>
    <col min="3" max="3" width="12.42578125" style="195" customWidth="1"/>
    <col min="4" max="4" width="12" style="195" customWidth="1"/>
    <col min="5" max="5" width="12.5703125" style="195" customWidth="1"/>
    <col min="6" max="6" width="11.7109375" style="195" customWidth="1"/>
    <col min="7" max="7" width="10.7109375" style="195" customWidth="1"/>
    <col min="8" max="8" width="12" style="195" customWidth="1"/>
    <col min="9" max="9" width="13.85546875" style="195" customWidth="1"/>
    <col min="10" max="10" width="12" style="195" customWidth="1"/>
    <col min="11" max="11" width="12.140625" style="195" customWidth="1"/>
    <col min="12" max="12" width="14.42578125" style="195" customWidth="1"/>
    <col min="13" max="13" width="12.5703125" style="195" customWidth="1"/>
    <col min="14" max="14" width="11.5703125" style="195" customWidth="1"/>
    <col min="15" max="15" width="12.140625" style="195" customWidth="1"/>
    <col min="16" max="16" width="11.42578125" style="195" customWidth="1"/>
    <col min="17" max="17" width="11.140625" style="195" customWidth="1"/>
    <col min="18" max="18" width="11.42578125" style="195" customWidth="1"/>
    <col min="19" max="19" width="12" style="195" customWidth="1"/>
    <col min="20" max="20" width="11.5703125" style="195" customWidth="1"/>
    <col min="21" max="21" width="12.140625" style="195" customWidth="1"/>
    <col min="22" max="22" width="11.85546875" style="195" customWidth="1"/>
    <col min="23" max="23" width="11.7109375" style="195" customWidth="1"/>
    <col min="24" max="24" width="12.140625" style="195" customWidth="1"/>
    <col min="25" max="25" width="12.28515625" style="195" customWidth="1"/>
    <col min="26" max="26" width="11.5703125" style="195" customWidth="1"/>
    <col min="27" max="27" width="12.140625" style="195" customWidth="1"/>
    <col min="28" max="28" width="12.42578125" style="195" customWidth="1"/>
    <col min="29" max="29" width="12.140625" style="195" customWidth="1"/>
    <col min="30" max="30" width="11.7109375" style="195" customWidth="1"/>
    <col min="31" max="31" width="12.85546875" style="195" customWidth="1"/>
    <col min="32" max="32" width="12.140625" style="195" customWidth="1"/>
    <col min="33" max="33" width="11.7109375" style="195" customWidth="1"/>
    <col min="34" max="34" width="11.5703125" style="195" customWidth="1"/>
    <col min="35" max="35" width="12.42578125" style="195" customWidth="1"/>
    <col min="36" max="36" width="11" style="195" customWidth="1"/>
    <col min="37" max="37" width="11.7109375" style="195" customWidth="1"/>
    <col min="38" max="38" width="12.7109375" style="195" customWidth="1"/>
    <col min="39" max="39" width="11.28515625" style="195" customWidth="1"/>
    <col min="40" max="40" width="11.85546875" style="195" customWidth="1"/>
    <col min="41" max="41" width="11.7109375" style="195" customWidth="1"/>
    <col min="42" max="42" width="12" style="195" customWidth="1"/>
    <col min="43" max="43" width="11" style="195" customWidth="1"/>
    <col min="44" max="44" width="11.7109375" style="195" customWidth="1"/>
    <col min="45" max="46" width="11.7109375" style="195" bestFit="1" customWidth="1"/>
    <col min="47" max="47" width="10.85546875" style="195" customWidth="1"/>
    <col min="48" max="48" width="11.7109375" style="195" bestFit="1" customWidth="1"/>
    <col min="49" max="49" width="12" style="195" customWidth="1"/>
    <col min="50" max="50" width="11.7109375" style="195" customWidth="1"/>
    <col min="51" max="51" width="9.140625" style="195"/>
    <col min="52" max="52" width="9.140625" style="447"/>
    <col min="53" max="16384" width="9.140625" style="195"/>
  </cols>
  <sheetData>
    <row r="1" spans="1:52" s="174" customFormat="1" ht="11.25" x14ac:dyDescent="0.2">
      <c r="A1" s="592" t="s">
        <v>108</v>
      </c>
      <c r="B1" s="592"/>
      <c r="C1" s="592"/>
      <c r="D1" s="592"/>
      <c r="E1" s="592"/>
      <c r="F1" s="592"/>
      <c r="G1" s="592"/>
      <c r="H1" s="592"/>
      <c r="I1" s="592"/>
      <c r="J1" s="592"/>
      <c r="K1" s="592"/>
      <c r="L1" s="592"/>
      <c r="M1" s="592"/>
      <c r="N1" s="592"/>
      <c r="O1" s="592"/>
      <c r="P1" s="592"/>
      <c r="Q1" s="592"/>
      <c r="R1" s="592"/>
      <c r="S1" s="592"/>
      <c r="T1" s="592"/>
      <c r="U1" s="592"/>
      <c r="V1" s="592"/>
      <c r="W1" s="592"/>
      <c r="X1" s="592"/>
      <c r="Y1" s="592"/>
      <c r="Z1" s="592"/>
      <c r="AA1" s="592"/>
      <c r="AB1" s="592"/>
      <c r="AC1" s="592"/>
      <c r="AD1" s="592"/>
      <c r="AE1" s="592"/>
      <c r="AF1" s="592"/>
      <c r="AG1" s="592"/>
      <c r="AH1" s="592"/>
      <c r="AI1" s="592"/>
      <c r="AJ1" s="592"/>
      <c r="AK1" s="592"/>
      <c r="AL1" s="592"/>
      <c r="AM1" s="592"/>
      <c r="AN1" s="592"/>
      <c r="AO1" s="592"/>
      <c r="AP1" s="592"/>
      <c r="AQ1" s="592"/>
      <c r="AR1" s="592"/>
      <c r="AS1" s="592"/>
      <c r="AT1" s="592"/>
      <c r="AU1" s="592"/>
      <c r="AV1" s="592"/>
      <c r="AW1" s="592"/>
      <c r="AX1" s="592"/>
      <c r="AZ1" s="460"/>
    </row>
    <row r="2" spans="1:52" s="174" customFormat="1" ht="12" thickBot="1" x14ac:dyDescent="0.25">
      <c r="A2" s="593"/>
      <c r="B2" s="593"/>
      <c r="C2" s="593"/>
      <c r="D2" s="593"/>
      <c r="E2" s="593"/>
      <c r="F2" s="593"/>
      <c r="G2" s="593"/>
      <c r="H2" s="593"/>
      <c r="I2" s="593"/>
      <c r="J2" s="593"/>
      <c r="K2" s="593"/>
      <c r="L2" s="593"/>
      <c r="M2" s="593"/>
      <c r="N2" s="593"/>
      <c r="O2" s="593"/>
      <c r="P2" s="593"/>
      <c r="Q2" s="593"/>
      <c r="R2" s="593"/>
      <c r="S2" s="593"/>
      <c r="T2" s="593"/>
      <c r="U2" s="593"/>
      <c r="V2" s="593"/>
      <c r="W2" s="593"/>
      <c r="X2" s="593"/>
      <c r="Y2" s="593"/>
      <c r="Z2" s="593"/>
      <c r="AA2" s="593"/>
      <c r="AB2" s="593"/>
      <c r="AC2" s="593"/>
      <c r="AD2" s="593"/>
      <c r="AE2" s="593"/>
      <c r="AF2" s="593"/>
      <c r="AG2" s="593"/>
      <c r="AH2" s="593"/>
      <c r="AI2" s="593"/>
      <c r="AJ2" s="593"/>
      <c r="AK2" s="593"/>
      <c r="AL2" s="593"/>
      <c r="AM2" s="593"/>
      <c r="AN2" s="593"/>
      <c r="AO2" s="593"/>
      <c r="AP2" s="593"/>
      <c r="AQ2" s="593"/>
      <c r="AR2" s="593"/>
      <c r="AS2" s="593"/>
      <c r="AT2" s="593"/>
      <c r="AU2" s="593"/>
      <c r="AV2" s="593"/>
      <c r="AW2" s="593"/>
      <c r="AX2" s="196" t="s">
        <v>1564</v>
      </c>
      <c r="AZ2" s="460"/>
    </row>
    <row r="3" spans="1:52" ht="24" customHeight="1" thickTop="1" x14ac:dyDescent="0.2">
      <c r="A3" s="592" t="s">
        <v>1565</v>
      </c>
      <c r="B3" s="592"/>
      <c r="C3" s="592"/>
      <c r="D3" s="592"/>
      <c r="E3" s="592"/>
      <c r="F3" s="592"/>
      <c r="G3" s="592"/>
      <c r="H3" s="592"/>
      <c r="I3" s="592"/>
      <c r="J3" s="592"/>
      <c r="K3" s="592"/>
      <c r="L3" s="592"/>
      <c r="M3" s="592"/>
      <c r="N3" s="592"/>
      <c r="O3" s="592"/>
      <c r="P3" s="592"/>
      <c r="Q3" s="592"/>
      <c r="R3" s="592"/>
      <c r="S3" s="592"/>
      <c r="T3" s="592"/>
      <c r="U3" s="592"/>
      <c r="V3" s="592"/>
      <c r="W3" s="592"/>
      <c r="X3" s="592"/>
      <c r="Y3" s="592"/>
      <c r="Z3" s="592"/>
      <c r="AA3" s="592"/>
      <c r="AB3" s="592"/>
      <c r="AC3" s="592"/>
      <c r="AD3" s="592"/>
      <c r="AE3" s="592"/>
      <c r="AF3" s="592"/>
      <c r="AG3" s="592"/>
      <c r="AH3" s="592"/>
      <c r="AI3" s="592"/>
      <c r="AJ3" s="592"/>
      <c r="AK3" s="592"/>
      <c r="AL3" s="592"/>
      <c r="AM3" s="592"/>
      <c r="AN3" s="592"/>
      <c r="AO3" s="592"/>
      <c r="AP3" s="592"/>
      <c r="AQ3" s="592"/>
      <c r="AR3" s="592"/>
      <c r="AS3" s="592"/>
      <c r="AT3" s="592"/>
      <c r="AU3" s="592"/>
      <c r="AV3" s="592"/>
      <c r="AW3" s="592"/>
      <c r="AX3" s="592"/>
    </row>
    <row r="4" spans="1:52" ht="12.75" customHeight="1" x14ac:dyDescent="0.2">
      <c r="A4" s="343"/>
      <c r="B4" s="1397" t="s">
        <v>1566</v>
      </c>
      <c r="C4" s="1397"/>
      <c r="D4" s="1397"/>
      <c r="E4" s="1397"/>
      <c r="F4" s="1397"/>
      <c r="G4" s="1397"/>
      <c r="H4" s="1397"/>
      <c r="I4" s="1397"/>
      <c r="J4" s="1397"/>
      <c r="K4" s="1397"/>
      <c r="L4" s="1397"/>
      <c r="M4" s="1397"/>
      <c r="N4" s="1397"/>
      <c r="O4" s="1397"/>
      <c r="P4" s="1397"/>
      <c r="Q4" s="1397"/>
      <c r="R4" s="1397"/>
      <c r="S4" s="1397"/>
      <c r="T4" s="1397"/>
      <c r="U4" s="1397"/>
      <c r="V4" s="1397"/>
      <c r="W4" s="1397"/>
      <c r="X4" s="1397"/>
      <c r="Y4" s="1397"/>
      <c r="Z4" s="1397"/>
      <c r="AA4" s="1397"/>
      <c r="AB4" s="1397"/>
      <c r="AC4" s="1397"/>
      <c r="AD4" s="1397"/>
      <c r="AE4" s="1397"/>
      <c r="AF4" s="1397"/>
      <c r="AG4" s="1397"/>
      <c r="AH4" s="1397"/>
      <c r="AI4" s="1397"/>
      <c r="AJ4" s="1397"/>
      <c r="AK4" s="1397"/>
      <c r="AL4" s="1397"/>
      <c r="AM4" s="1397"/>
      <c r="AN4" s="1397"/>
      <c r="AO4" s="1397"/>
      <c r="AP4" s="1045"/>
      <c r="AQ4" s="1045"/>
      <c r="AR4" s="1396" t="s">
        <v>1567</v>
      </c>
      <c r="AS4" s="1396" t="s">
        <v>1568</v>
      </c>
      <c r="AT4" s="1396" t="s">
        <v>1569</v>
      </c>
      <c r="AU4" s="1396" t="s">
        <v>1570</v>
      </c>
      <c r="AV4" s="1396" t="s">
        <v>1571</v>
      </c>
      <c r="AW4" s="1396" t="s">
        <v>1572</v>
      </c>
      <c r="AX4" s="1396" t="s">
        <v>1573</v>
      </c>
    </row>
    <row r="5" spans="1:52" ht="12.75" customHeight="1" x14ac:dyDescent="0.2">
      <c r="A5" s="343"/>
      <c r="B5" s="1396" t="s">
        <v>1101</v>
      </c>
      <c r="C5" s="1396"/>
      <c r="D5" s="1396"/>
      <c r="E5" s="1396"/>
      <c r="F5" s="1396"/>
      <c r="G5" s="1396"/>
      <c r="H5" s="1396"/>
      <c r="I5" s="1396" t="s">
        <v>1574</v>
      </c>
      <c r="J5" s="1396"/>
      <c r="K5" s="1396"/>
      <c r="L5" s="1396"/>
      <c r="M5" s="1396"/>
      <c r="N5" s="1396"/>
      <c r="O5" s="1396"/>
      <c r="P5" s="1396" t="s">
        <v>1575</v>
      </c>
      <c r="Q5" s="1396"/>
      <c r="R5" s="1396"/>
      <c r="S5" s="1396"/>
      <c r="T5" s="1396"/>
      <c r="U5" s="1396"/>
      <c r="V5" s="1396"/>
      <c r="W5" s="1396" t="s">
        <v>1102</v>
      </c>
      <c r="X5" s="1396"/>
      <c r="Y5" s="1396"/>
      <c r="Z5" s="1396"/>
      <c r="AA5" s="1396"/>
      <c r="AB5" s="1396"/>
      <c r="AC5" s="1396"/>
      <c r="AD5" s="1396" t="s">
        <v>1576</v>
      </c>
      <c r="AE5" s="1396"/>
      <c r="AF5" s="1396"/>
      <c r="AG5" s="1396"/>
      <c r="AH5" s="1396"/>
      <c r="AI5" s="1396"/>
      <c r="AJ5" s="1044"/>
      <c r="AK5" s="1396" t="s">
        <v>1577</v>
      </c>
      <c r="AL5" s="1396"/>
      <c r="AM5" s="1396"/>
      <c r="AN5" s="1396"/>
      <c r="AO5" s="1396"/>
      <c r="AP5" s="1396"/>
      <c r="AQ5" s="1396"/>
      <c r="AR5" s="1396"/>
      <c r="AS5" s="1396"/>
      <c r="AT5" s="1396"/>
      <c r="AU5" s="1396"/>
      <c r="AV5" s="1396"/>
      <c r="AW5" s="1396"/>
      <c r="AX5" s="1396"/>
    </row>
    <row r="6" spans="1:52" ht="36" x14ac:dyDescent="0.2">
      <c r="A6" s="343"/>
      <c r="B6" s="1044" t="s">
        <v>1578</v>
      </c>
      <c r="C6" s="1044" t="s">
        <v>1579</v>
      </c>
      <c r="D6" s="1044" t="s">
        <v>1580</v>
      </c>
      <c r="E6" s="356" t="s">
        <v>1581</v>
      </c>
      <c r="F6" s="356" t="s">
        <v>1582</v>
      </c>
      <c r="G6" s="356" t="s">
        <v>1583</v>
      </c>
      <c r="H6" s="356" t="s">
        <v>1584</v>
      </c>
      <c r="I6" s="1044" t="s">
        <v>1578</v>
      </c>
      <c r="J6" s="1044" t="s">
        <v>1579</v>
      </c>
      <c r="K6" s="1044" t="s">
        <v>1580</v>
      </c>
      <c r="L6" s="356" t="s">
        <v>1581</v>
      </c>
      <c r="M6" s="356" t="s">
        <v>1582</v>
      </c>
      <c r="N6" s="356" t="s">
        <v>1583</v>
      </c>
      <c r="O6" s="356" t="s">
        <v>1584</v>
      </c>
      <c r="P6" s="1044" t="s">
        <v>1578</v>
      </c>
      <c r="Q6" s="1044" t="s">
        <v>1579</v>
      </c>
      <c r="R6" s="1044" t="s">
        <v>1580</v>
      </c>
      <c r="S6" s="356" t="s">
        <v>1581</v>
      </c>
      <c r="T6" s="356" t="s">
        <v>1582</v>
      </c>
      <c r="U6" s="356" t="s">
        <v>1583</v>
      </c>
      <c r="V6" s="356" t="s">
        <v>1584</v>
      </c>
      <c r="W6" s="1044" t="s">
        <v>1578</v>
      </c>
      <c r="X6" s="1044" t="s">
        <v>1579</v>
      </c>
      <c r="Y6" s="1044" t="s">
        <v>1580</v>
      </c>
      <c r="Z6" s="356" t="s">
        <v>1581</v>
      </c>
      <c r="AA6" s="356" t="s">
        <v>1582</v>
      </c>
      <c r="AB6" s="356" t="s">
        <v>1583</v>
      </c>
      <c r="AC6" s="356" t="s">
        <v>1584</v>
      </c>
      <c r="AD6" s="1044" t="s">
        <v>1578</v>
      </c>
      <c r="AE6" s="1044" t="s">
        <v>1579</v>
      </c>
      <c r="AF6" s="1044" t="s">
        <v>1580</v>
      </c>
      <c r="AG6" s="356" t="s">
        <v>1581</v>
      </c>
      <c r="AH6" s="356" t="s">
        <v>1582</v>
      </c>
      <c r="AI6" s="356" t="s">
        <v>1583</v>
      </c>
      <c r="AJ6" s="356" t="s">
        <v>1584</v>
      </c>
      <c r="AK6" s="1044" t="s">
        <v>1578</v>
      </c>
      <c r="AL6" s="1044" t="s">
        <v>1579</v>
      </c>
      <c r="AM6" s="1044" t="s">
        <v>1580</v>
      </c>
      <c r="AN6" s="356" t="s">
        <v>1581</v>
      </c>
      <c r="AO6" s="356" t="s">
        <v>1582</v>
      </c>
      <c r="AP6" s="356" t="s">
        <v>1583</v>
      </c>
      <c r="AQ6" s="356" t="s">
        <v>1584</v>
      </c>
      <c r="AR6" s="1396"/>
      <c r="AS6" s="1396"/>
      <c r="AT6" s="1396"/>
      <c r="AU6" s="1396"/>
      <c r="AV6" s="1396"/>
      <c r="AW6" s="1396"/>
      <c r="AX6" s="1396"/>
    </row>
    <row r="7" spans="1:52" x14ac:dyDescent="0.2">
      <c r="A7" s="364" t="s">
        <v>1585</v>
      </c>
      <c r="B7" s="345"/>
      <c r="C7" s="345"/>
      <c r="D7" s="345"/>
      <c r="E7" s="345"/>
      <c r="F7" s="345"/>
      <c r="G7" s="345"/>
      <c r="H7" s="345"/>
      <c r="I7" s="345"/>
      <c r="J7" s="345"/>
      <c r="K7" s="345"/>
      <c r="L7" s="345"/>
      <c r="M7" s="345"/>
      <c r="N7" s="345"/>
      <c r="O7" s="345"/>
      <c r="P7" s="345"/>
      <c r="Q7" s="345"/>
      <c r="R7" s="345"/>
      <c r="S7" s="345"/>
      <c r="T7" s="345"/>
      <c r="U7" s="345"/>
      <c r="V7" s="345"/>
      <c r="W7" s="345"/>
      <c r="X7" s="345"/>
      <c r="Y7" s="345"/>
      <c r="Z7" s="345"/>
      <c r="AA7" s="345"/>
      <c r="AB7" s="345"/>
      <c r="AC7" s="345"/>
      <c r="AD7" s="345"/>
      <c r="AE7" s="345"/>
      <c r="AF7" s="345"/>
      <c r="AG7" s="345"/>
      <c r="AH7" s="345"/>
      <c r="AI7" s="345"/>
      <c r="AJ7" s="345"/>
      <c r="AK7" s="345"/>
      <c r="AL7" s="345"/>
      <c r="AM7" s="345"/>
      <c r="AN7" s="345"/>
      <c r="AO7" s="345"/>
      <c r="AP7" s="345"/>
      <c r="AQ7" s="345"/>
      <c r="AR7" s="346"/>
      <c r="AS7" s="347"/>
      <c r="AT7" s="347"/>
      <c r="AU7" s="347"/>
      <c r="AV7" s="347"/>
      <c r="AW7" s="345"/>
      <c r="AX7" s="345"/>
    </row>
    <row r="8" spans="1:52" x14ac:dyDescent="0.2">
      <c r="A8" s="364" t="s">
        <v>214</v>
      </c>
      <c r="B8" s="803"/>
      <c r="C8" s="803"/>
      <c r="D8" s="803"/>
      <c r="E8" s="803"/>
      <c r="F8" s="803"/>
      <c r="G8" s="979"/>
      <c r="H8" s="979"/>
      <c r="I8" s="803"/>
      <c r="J8" s="803"/>
      <c r="K8" s="803"/>
      <c r="L8" s="803"/>
      <c r="M8" s="803"/>
      <c r="N8" s="979"/>
      <c r="O8" s="979"/>
      <c r="P8" s="803"/>
      <c r="Q8" s="803"/>
      <c r="R8" s="803"/>
      <c r="S8" s="803"/>
      <c r="T8" s="803"/>
      <c r="U8" s="979"/>
      <c r="V8" s="979"/>
      <c r="W8" s="803"/>
      <c r="X8" s="803"/>
      <c r="Y8" s="803"/>
      <c r="Z8" s="803"/>
      <c r="AA8" s="803"/>
      <c r="AB8" s="979"/>
      <c r="AC8" s="979"/>
      <c r="AD8" s="803"/>
      <c r="AE8" s="803"/>
      <c r="AF8" s="803"/>
      <c r="AG8" s="803"/>
      <c r="AH8" s="803"/>
      <c r="AI8" s="979"/>
      <c r="AJ8" s="979"/>
      <c r="AK8" s="803"/>
      <c r="AL8" s="803"/>
      <c r="AM8" s="803"/>
      <c r="AN8" s="803"/>
      <c r="AO8" s="803"/>
      <c r="AP8" s="979"/>
      <c r="AQ8" s="979"/>
      <c r="AR8" s="980">
        <f>SUM(AK8,AD8,W8,P8,I8,B8)</f>
        <v>0</v>
      </c>
      <c r="AS8" s="980">
        <f>SUM(AL8,AE8,X8,Q8,J8,C8)</f>
        <v>0</v>
      </c>
      <c r="AT8" s="980">
        <f t="shared" ref="AT8:AV23" si="0">SUM(AM8,AF8,Y8,R8,K8,D8)</f>
        <v>0</v>
      </c>
      <c r="AU8" s="980">
        <f t="shared" si="0"/>
        <v>0</v>
      </c>
      <c r="AV8" s="980">
        <f t="shared" si="0"/>
        <v>0</v>
      </c>
      <c r="AW8" s="979"/>
      <c r="AX8" s="979"/>
    </row>
    <row r="9" spans="1:52" x14ac:dyDescent="0.2">
      <c r="A9" s="364" t="s">
        <v>225</v>
      </c>
      <c r="B9" s="803"/>
      <c r="C9" s="803"/>
      <c r="D9" s="803"/>
      <c r="E9" s="803"/>
      <c r="F9" s="803"/>
      <c r="G9" s="979"/>
      <c r="H9" s="979"/>
      <c r="I9" s="803"/>
      <c r="J9" s="803"/>
      <c r="K9" s="803"/>
      <c r="L9" s="803"/>
      <c r="M9" s="803"/>
      <c r="N9" s="979"/>
      <c r="O9" s="979"/>
      <c r="P9" s="803"/>
      <c r="Q9" s="803"/>
      <c r="R9" s="803"/>
      <c r="S9" s="803"/>
      <c r="T9" s="803"/>
      <c r="U9" s="979"/>
      <c r="V9" s="979"/>
      <c r="W9" s="803"/>
      <c r="X9" s="803"/>
      <c r="Y9" s="803"/>
      <c r="Z9" s="803"/>
      <c r="AA9" s="803"/>
      <c r="AB9" s="979"/>
      <c r="AC9" s="979"/>
      <c r="AD9" s="803"/>
      <c r="AE9" s="803"/>
      <c r="AF9" s="803"/>
      <c r="AG9" s="803"/>
      <c r="AH9" s="803"/>
      <c r="AI9" s="979"/>
      <c r="AJ9" s="979"/>
      <c r="AK9" s="803"/>
      <c r="AL9" s="803"/>
      <c r="AM9" s="803"/>
      <c r="AN9" s="803"/>
      <c r="AO9" s="803"/>
      <c r="AP9" s="979"/>
      <c r="AQ9" s="979"/>
      <c r="AR9" s="980">
        <f t="shared" ref="AR9:AR26" si="1">SUM(AK9,AD9,W9,P9,I9,B9)</f>
        <v>0</v>
      </c>
      <c r="AS9" s="980">
        <f t="shared" ref="AS9:AS27" si="2">SUM(AL9,AE9,X9,Q9,J9,C9)</f>
        <v>0</v>
      </c>
      <c r="AT9" s="980">
        <f t="shared" si="0"/>
        <v>0</v>
      </c>
      <c r="AU9" s="980">
        <f t="shared" si="0"/>
        <v>0</v>
      </c>
      <c r="AV9" s="980">
        <f t="shared" si="0"/>
        <v>0</v>
      </c>
      <c r="AW9" s="979"/>
      <c r="AX9" s="979"/>
    </row>
    <row r="10" spans="1:52" x14ac:dyDescent="0.2">
      <c r="A10" s="364" t="s">
        <v>237</v>
      </c>
      <c r="B10" s="803"/>
      <c r="C10" s="803"/>
      <c r="D10" s="803"/>
      <c r="E10" s="803"/>
      <c r="F10" s="803"/>
      <c r="G10" s="979"/>
      <c r="H10" s="979"/>
      <c r="I10" s="803"/>
      <c r="J10" s="803"/>
      <c r="K10" s="803"/>
      <c r="L10" s="803"/>
      <c r="M10" s="803"/>
      <c r="N10" s="979"/>
      <c r="O10" s="979"/>
      <c r="P10" s="803"/>
      <c r="Q10" s="803"/>
      <c r="R10" s="803"/>
      <c r="S10" s="803"/>
      <c r="T10" s="803"/>
      <c r="U10" s="979"/>
      <c r="V10" s="979"/>
      <c r="W10" s="803"/>
      <c r="X10" s="803"/>
      <c r="Y10" s="803"/>
      <c r="Z10" s="803"/>
      <c r="AA10" s="803"/>
      <c r="AB10" s="979"/>
      <c r="AC10" s="979"/>
      <c r="AD10" s="803"/>
      <c r="AE10" s="803"/>
      <c r="AF10" s="803"/>
      <c r="AG10" s="803"/>
      <c r="AH10" s="803"/>
      <c r="AI10" s="979"/>
      <c r="AJ10" s="979"/>
      <c r="AK10" s="803"/>
      <c r="AL10" s="803"/>
      <c r="AM10" s="803"/>
      <c r="AN10" s="803"/>
      <c r="AO10" s="803"/>
      <c r="AP10" s="979"/>
      <c r="AQ10" s="979"/>
      <c r="AR10" s="980">
        <f t="shared" si="1"/>
        <v>0</v>
      </c>
      <c r="AS10" s="980">
        <f t="shared" si="2"/>
        <v>0</v>
      </c>
      <c r="AT10" s="980">
        <f t="shared" si="0"/>
        <v>0</v>
      </c>
      <c r="AU10" s="980">
        <f t="shared" si="0"/>
        <v>0</v>
      </c>
      <c r="AV10" s="980">
        <f t="shared" si="0"/>
        <v>0</v>
      </c>
      <c r="AW10" s="979"/>
      <c r="AX10" s="979"/>
    </row>
    <row r="11" spans="1:52" x14ac:dyDescent="0.2">
      <c r="A11" s="364" t="s">
        <v>251</v>
      </c>
      <c r="B11" s="803"/>
      <c r="C11" s="803"/>
      <c r="D11" s="803"/>
      <c r="E11" s="803"/>
      <c r="F11" s="803"/>
      <c r="G11" s="803"/>
      <c r="H11" s="803"/>
      <c r="I11" s="803"/>
      <c r="J11" s="803"/>
      <c r="K11" s="803"/>
      <c r="L11" s="803"/>
      <c r="M11" s="803"/>
      <c r="N11" s="803"/>
      <c r="O11" s="803"/>
      <c r="P11" s="803"/>
      <c r="Q11" s="803"/>
      <c r="R11" s="803"/>
      <c r="S11" s="803"/>
      <c r="T11" s="803"/>
      <c r="U11" s="803"/>
      <c r="V11" s="803"/>
      <c r="W11" s="803"/>
      <c r="X11" s="803"/>
      <c r="Y11" s="803"/>
      <c r="Z11" s="803"/>
      <c r="AA11" s="803"/>
      <c r="AB11" s="803"/>
      <c r="AC11" s="803"/>
      <c r="AD11" s="803"/>
      <c r="AE11" s="803"/>
      <c r="AF11" s="803"/>
      <c r="AG11" s="803"/>
      <c r="AH11" s="803"/>
      <c r="AI11" s="803"/>
      <c r="AJ11" s="803"/>
      <c r="AK11" s="803"/>
      <c r="AL11" s="803"/>
      <c r="AM11" s="803"/>
      <c r="AN11" s="803"/>
      <c r="AO11" s="803"/>
      <c r="AP11" s="803"/>
      <c r="AQ11" s="803"/>
      <c r="AR11" s="980">
        <f t="shared" si="1"/>
        <v>0</v>
      </c>
      <c r="AS11" s="980">
        <f t="shared" si="2"/>
        <v>0</v>
      </c>
      <c r="AT11" s="980">
        <f t="shared" si="0"/>
        <v>0</v>
      </c>
      <c r="AU11" s="980">
        <f t="shared" si="0"/>
        <v>0</v>
      </c>
      <c r="AV11" s="980">
        <f t="shared" si="0"/>
        <v>0</v>
      </c>
      <c r="AW11" s="980">
        <f t="shared" ref="AW11" si="3">SUM(AP11,AI11,AB11,U11,N11,G11)</f>
        <v>0</v>
      </c>
      <c r="AX11" s="980">
        <f t="shared" ref="AX11" si="4">SUM(AQ11,AJ11,AC11,V11,O11,H11)</f>
        <v>0</v>
      </c>
    </row>
    <row r="12" spans="1:52" x14ac:dyDescent="0.2">
      <c r="A12" s="364" t="s">
        <v>1586</v>
      </c>
      <c r="B12" s="803"/>
      <c r="C12" s="803"/>
      <c r="D12" s="803"/>
      <c r="E12" s="803"/>
      <c r="F12" s="803"/>
      <c r="G12" s="803"/>
      <c r="H12" s="803"/>
      <c r="I12" s="803"/>
      <c r="J12" s="803"/>
      <c r="K12" s="803"/>
      <c r="L12" s="803"/>
      <c r="M12" s="803"/>
      <c r="N12" s="803"/>
      <c r="O12" s="803"/>
      <c r="P12" s="803"/>
      <c r="Q12" s="803"/>
      <c r="R12" s="803"/>
      <c r="S12" s="803"/>
      <c r="T12" s="803"/>
      <c r="U12" s="803"/>
      <c r="V12" s="803"/>
      <c r="W12" s="803"/>
      <c r="X12" s="803"/>
      <c r="Y12" s="803"/>
      <c r="Z12" s="803"/>
      <c r="AA12" s="803"/>
      <c r="AB12" s="803"/>
      <c r="AC12" s="803"/>
      <c r="AD12" s="803"/>
      <c r="AE12" s="803"/>
      <c r="AF12" s="803"/>
      <c r="AG12" s="803"/>
      <c r="AH12" s="803"/>
      <c r="AI12" s="803"/>
      <c r="AJ12" s="803"/>
      <c r="AK12" s="803"/>
      <c r="AL12" s="803"/>
      <c r="AM12" s="803"/>
      <c r="AN12" s="803"/>
      <c r="AO12" s="803"/>
      <c r="AP12" s="803"/>
      <c r="AQ12" s="803"/>
      <c r="AR12" s="980">
        <f t="shared" si="1"/>
        <v>0</v>
      </c>
      <c r="AS12" s="980">
        <f t="shared" si="2"/>
        <v>0</v>
      </c>
      <c r="AT12" s="980">
        <f t="shared" si="0"/>
        <v>0</v>
      </c>
      <c r="AU12" s="980">
        <f t="shared" si="0"/>
        <v>0</v>
      </c>
      <c r="AV12" s="980">
        <f t="shared" si="0"/>
        <v>0</v>
      </c>
      <c r="AW12" s="980">
        <f>SUM(AP12,AI12,AB12,U12,N12,G12)</f>
        <v>0</v>
      </c>
      <c r="AX12" s="980">
        <f>SUM(AQ12,AJ12,AC12,V12,O12,H12)</f>
        <v>0</v>
      </c>
    </row>
    <row r="13" spans="1:52" x14ac:dyDescent="0.2">
      <c r="A13" s="364" t="s">
        <v>1587</v>
      </c>
      <c r="B13" s="803"/>
      <c r="C13" s="803"/>
      <c r="D13" s="803"/>
      <c r="E13" s="803"/>
      <c r="F13" s="803"/>
      <c r="G13" s="803"/>
      <c r="H13" s="803"/>
      <c r="I13" s="803"/>
      <c r="J13" s="803"/>
      <c r="K13" s="803"/>
      <c r="L13" s="803"/>
      <c r="M13" s="803"/>
      <c r="N13" s="803"/>
      <c r="O13" s="803"/>
      <c r="P13" s="803"/>
      <c r="Q13" s="803"/>
      <c r="R13" s="803"/>
      <c r="S13" s="803"/>
      <c r="T13" s="803"/>
      <c r="U13" s="803"/>
      <c r="V13" s="803"/>
      <c r="W13" s="803"/>
      <c r="X13" s="803"/>
      <c r="Y13" s="803"/>
      <c r="Z13" s="803"/>
      <c r="AA13" s="803"/>
      <c r="AB13" s="803"/>
      <c r="AC13" s="803"/>
      <c r="AD13" s="803"/>
      <c r="AE13" s="803"/>
      <c r="AF13" s="803"/>
      <c r="AG13" s="803"/>
      <c r="AH13" s="803"/>
      <c r="AI13" s="803"/>
      <c r="AJ13" s="803"/>
      <c r="AK13" s="803"/>
      <c r="AL13" s="803"/>
      <c r="AM13" s="803"/>
      <c r="AN13" s="803"/>
      <c r="AO13" s="803"/>
      <c r="AP13" s="803"/>
      <c r="AQ13" s="803"/>
      <c r="AR13" s="980">
        <f t="shared" si="1"/>
        <v>0</v>
      </c>
      <c r="AS13" s="980">
        <f t="shared" si="2"/>
        <v>0</v>
      </c>
      <c r="AT13" s="980">
        <f t="shared" si="0"/>
        <v>0</v>
      </c>
      <c r="AU13" s="980">
        <f t="shared" si="0"/>
        <v>0</v>
      </c>
      <c r="AV13" s="980">
        <f t="shared" si="0"/>
        <v>0</v>
      </c>
      <c r="AW13" s="980">
        <f t="shared" ref="AW13" si="5">SUM(AP13,AI13,AB13,U13,N13,G13)</f>
        <v>0</v>
      </c>
      <c r="AX13" s="980">
        <f t="shared" ref="AX13" si="6">SUM(AQ13,AJ13,AC13,V13,O13,H13)</f>
        <v>0</v>
      </c>
    </row>
    <row r="14" spans="1:52" x14ac:dyDescent="0.2">
      <c r="A14" s="364" t="s">
        <v>258</v>
      </c>
      <c r="B14" s="803"/>
      <c r="C14" s="803"/>
      <c r="D14" s="803"/>
      <c r="E14" s="803"/>
      <c r="F14" s="803"/>
      <c r="G14" s="979"/>
      <c r="H14" s="979"/>
      <c r="I14" s="803"/>
      <c r="J14" s="803"/>
      <c r="K14" s="803"/>
      <c r="L14" s="803"/>
      <c r="M14" s="803"/>
      <c r="N14" s="979"/>
      <c r="O14" s="979"/>
      <c r="P14" s="803"/>
      <c r="Q14" s="803"/>
      <c r="R14" s="803"/>
      <c r="S14" s="803"/>
      <c r="T14" s="803"/>
      <c r="U14" s="979"/>
      <c r="V14" s="979"/>
      <c r="W14" s="803"/>
      <c r="X14" s="803"/>
      <c r="Y14" s="803"/>
      <c r="Z14" s="803"/>
      <c r="AA14" s="803"/>
      <c r="AB14" s="979"/>
      <c r="AC14" s="979"/>
      <c r="AD14" s="803"/>
      <c r="AE14" s="803"/>
      <c r="AF14" s="803"/>
      <c r="AG14" s="803"/>
      <c r="AH14" s="803"/>
      <c r="AI14" s="979"/>
      <c r="AJ14" s="979"/>
      <c r="AK14" s="803"/>
      <c r="AL14" s="803"/>
      <c r="AM14" s="803"/>
      <c r="AN14" s="803"/>
      <c r="AO14" s="803"/>
      <c r="AP14" s="979"/>
      <c r="AQ14" s="979"/>
      <c r="AR14" s="980">
        <f t="shared" si="1"/>
        <v>0</v>
      </c>
      <c r="AS14" s="980">
        <f t="shared" si="2"/>
        <v>0</v>
      </c>
      <c r="AT14" s="980">
        <f t="shared" si="0"/>
        <v>0</v>
      </c>
      <c r="AU14" s="980">
        <f t="shared" si="0"/>
        <v>0</v>
      </c>
      <c r="AV14" s="980">
        <f t="shared" si="0"/>
        <v>0</v>
      </c>
      <c r="AW14" s="979"/>
      <c r="AX14" s="979"/>
    </row>
    <row r="15" spans="1:52" x14ac:dyDescent="0.2">
      <c r="A15" s="364" t="s">
        <v>245</v>
      </c>
      <c r="B15" s="803"/>
      <c r="C15" s="803"/>
      <c r="D15" s="803"/>
      <c r="E15" s="803"/>
      <c r="F15" s="803"/>
      <c r="G15" s="979"/>
      <c r="H15" s="979"/>
      <c r="I15" s="803"/>
      <c r="J15" s="803"/>
      <c r="K15" s="803"/>
      <c r="L15" s="803"/>
      <c r="M15" s="803"/>
      <c r="N15" s="979"/>
      <c r="O15" s="979"/>
      <c r="P15" s="803"/>
      <c r="Q15" s="803"/>
      <c r="R15" s="803"/>
      <c r="S15" s="803"/>
      <c r="T15" s="803"/>
      <c r="U15" s="979"/>
      <c r="V15" s="979"/>
      <c r="W15" s="803"/>
      <c r="X15" s="803"/>
      <c r="Y15" s="803"/>
      <c r="Z15" s="803"/>
      <c r="AA15" s="803"/>
      <c r="AB15" s="979"/>
      <c r="AC15" s="979"/>
      <c r="AD15" s="803"/>
      <c r="AE15" s="803"/>
      <c r="AF15" s="803"/>
      <c r="AG15" s="803"/>
      <c r="AH15" s="803"/>
      <c r="AI15" s="979"/>
      <c r="AJ15" s="979"/>
      <c r="AK15" s="803"/>
      <c r="AL15" s="803"/>
      <c r="AM15" s="803"/>
      <c r="AN15" s="803"/>
      <c r="AO15" s="803"/>
      <c r="AP15" s="979"/>
      <c r="AQ15" s="979"/>
      <c r="AR15" s="980">
        <f t="shared" si="1"/>
        <v>0</v>
      </c>
      <c r="AS15" s="980">
        <f t="shared" si="2"/>
        <v>0</v>
      </c>
      <c r="AT15" s="980">
        <f t="shared" si="0"/>
        <v>0</v>
      </c>
      <c r="AU15" s="980">
        <f t="shared" si="0"/>
        <v>0</v>
      </c>
      <c r="AV15" s="980">
        <f t="shared" si="0"/>
        <v>0</v>
      </c>
      <c r="AW15" s="979"/>
      <c r="AX15" s="979"/>
    </row>
    <row r="16" spans="1:52" x14ac:dyDescent="0.2">
      <c r="A16" s="364" t="s">
        <v>312</v>
      </c>
      <c r="B16" s="803"/>
      <c r="C16" s="803"/>
      <c r="D16" s="803"/>
      <c r="E16" s="803"/>
      <c r="F16" s="803"/>
      <c r="G16" s="979"/>
      <c r="H16" s="979"/>
      <c r="I16" s="803"/>
      <c r="J16" s="803"/>
      <c r="K16" s="803"/>
      <c r="L16" s="803"/>
      <c r="M16" s="803"/>
      <c r="N16" s="979"/>
      <c r="O16" s="979"/>
      <c r="P16" s="803"/>
      <c r="Q16" s="803"/>
      <c r="R16" s="803"/>
      <c r="S16" s="803"/>
      <c r="T16" s="803"/>
      <c r="U16" s="979"/>
      <c r="V16" s="979"/>
      <c r="W16" s="803"/>
      <c r="X16" s="803"/>
      <c r="Y16" s="803"/>
      <c r="Z16" s="803"/>
      <c r="AA16" s="803"/>
      <c r="AB16" s="979"/>
      <c r="AC16" s="979"/>
      <c r="AD16" s="803"/>
      <c r="AE16" s="803"/>
      <c r="AF16" s="803"/>
      <c r="AG16" s="803"/>
      <c r="AH16" s="803"/>
      <c r="AI16" s="979"/>
      <c r="AJ16" s="979"/>
      <c r="AK16" s="803"/>
      <c r="AL16" s="803"/>
      <c r="AM16" s="803"/>
      <c r="AN16" s="803"/>
      <c r="AO16" s="803"/>
      <c r="AP16" s="979"/>
      <c r="AQ16" s="979"/>
      <c r="AR16" s="980">
        <f t="shared" si="1"/>
        <v>0</v>
      </c>
      <c r="AS16" s="980">
        <f t="shared" si="2"/>
        <v>0</v>
      </c>
      <c r="AT16" s="980">
        <f t="shared" si="0"/>
        <v>0</v>
      </c>
      <c r="AU16" s="980">
        <f t="shared" si="0"/>
        <v>0</v>
      </c>
      <c r="AV16" s="980">
        <f t="shared" si="0"/>
        <v>0</v>
      </c>
      <c r="AW16" s="979"/>
      <c r="AX16" s="979"/>
    </row>
    <row r="17" spans="1:50" x14ac:dyDescent="0.2">
      <c r="A17" s="364" t="s">
        <v>542</v>
      </c>
      <c r="B17" s="803"/>
      <c r="C17" s="803"/>
      <c r="D17" s="803"/>
      <c r="E17" s="803"/>
      <c r="F17" s="803"/>
      <c r="G17" s="979"/>
      <c r="H17" s="979"/>
      <c r="I17" s="803"/>
      <c r="J17" s="803"/>
      <c r="K17" s="803"/>
      <c r="L17" s="803"/>
      <c r="M17" s="803"/>
      <c r="N17" s="979"/>
      <c r="O17" s="979"/>
      <c r="P17" s="803"/>
      <c r="Q17" s="803"/>
      <c r="R17" s="803"/>
      <c r="S17" s="803"/>
      <c r="T17" s="803"/>
      <c r="U17" s="979"/>
      <c r="V17" s="979"/>
      <c r="W17" s="803"/>
      <c r="X17" s="803"/>
      <c r="Y17" s="803"/>
      <c r="Z17" s="803"/>
      <c r="AA17" s="803"/>
      <c r="AB17" s="979"/>
      <c r="AC17" s="979"/>
      <c r="AD17" s="803"/>
      <c r="AE17" s="803"/>
      <c r="AF17" s="803"/>
      <c r="AG17" s="803"/>
      <c r="AH17" s="803"/>
      <c r="AI17" s="979"/>
      <c r="AJ17" s="979"/>
      <c r="AK17" s="803"/>
      <c r="AL17" s="803"/>
      <c r="AM17" s="803"/>
      <c r="AN17" s="803"/>
      <c r="AO17" s="803"/>
      <c r="AP17" s="979"/>
      <c r="AQ17" s="979"/>
      <c r="AR17" s="980">
        <f t="shared" si="1"/>
        <v>0</v>
      </c>
      <c r="AS17" s="980">
        <f t="shared" si="2"/>
        <v>0</v>
      </c>
      <c r="AT17" s="980">
        <f t="shared" si="0"/>
        <v>0</v>
      </c>
      <c r="AU17" s="980">
        <f t="shared" si="0"/>
        <v>0</v>
      </c>
      <c r="AV17" s="980">
        <f t="shared" si="0"/>
        <v>0</v>
      </c>
      <c r="AW17" s="979"/>
      <c r="AX17" s="979"/>
    </row>
    <row r="18" spans="1:50" x14ac:dyDescent="0.2">
      <c r="A18" s="364" t="s">
        <v>396</v>
      </c>
      <c r="B18" s="803"/>
      <c r="C18" s="803"/>
      <c r="D18" s="803"/>
      <c r="E18" s="803"/>
      <c r="F18" s="803"/>
      <c r="G18" s="979"/>
      <c r="H18" s="979"/>
      <c r="I18" s="803"/>
      <c r="J18" s="803"/>
      <c r="K18" s="803"/>
      <c r="L18" s="803"/>
      <c r="M18" s="803"/>
      <c r="N18" s="979"/>
      <c r="O18" s="979"/>
      <c r="P18" s="803"/>
      <c r="Q18" s="803"/>
      <c r="R18" s="803"/>
      <c r="S18" s="803"/>
      <c r="T18" s="803"/>
      <c r="U18" s="979"/>
      <c r="V18" s="979"/>
      <c r="W18" s="803"/>
      <c r="X18" s="803"/>
      <c r="Y18" s="803"/>
      <c r="Z18" s="803"/>
      <c r="AA18" s="803"/>
      <c r="AB18" s="979"/>
      <c r="AC18" s="979"/>
      <c r="AD18" s="803"/>
      <c r="AE18" s="803"/>
      <c r="AF18" s="803"/>
      <c r="AG18" s="803"/>
      <c r="AH18" s="803"/>
      <c r="AI18" s="979"/>
      <c r="AJ18" s="979"/>
      <c r="AK18" s="803"/>
      <c r="AL18" s="803"/>
      <c r="AM18" s="803"/>
      <c r="AN18" s="803"/>
      <c r="AO18" s="803"/>
      <c r="AP18" s="979"/>
      <c r="AQ18" s="979"/>
      <c r="AR18" s="980">
        <f t="shared" si="1"/>
        <v>0</v>
      </c>
      <c r="AS18" s="980">
        <f t="shared" si="2"/>
        <v>0</v>
      </c>
      <c r="AT18" s="980">
        <f t="shared" si="0"/>
        <v>0</v>
      </c>
      <c r="AU18" s="980">
        <f t="shared" si="0"/>
        <v>0</v>
      </c>
      <c r="AV18" s="980">
        <f t="shared" si="0"/>
        <v>0</v>
      </c>
      <c r="AW18" s="979"/>
      <c r="AX18" s="979"/>
    </row>
    <row r="19" spans="1:50" x14ac:dyDescent="0.2">
      <c r="A19" s="364" t="s">
        <v>429</v>
      </c>
      <c r="B19" s="803"/>
      <c r="C19" s="803"/>
      <c r="D19" s="803"/>
      <c r="E19" s="803"/>
      <c r="F19" s="803"/>
      <c r="G19" s="979"/>
      <c r="H19" s="979"/>
      <c r="I19" s="803"/>
      <c r="J19" s="803"/>
      <c r="K19" s="803"/>
      <c r="L19" s="803"/>
      <c r="M19" s="803"/>
      <c r="N19" s="979"/>
      <c r="O19" s="979"/>
      <c r="P19" s="803"/>
      <c r="Q19" s="803"/>
      <c r="R19" s="803"/>
      <c r="S19" s="803"/>
      <c r="T19" s="803"/>
      <c r="U19" s="979"/>
      <c r="V19" s="979"/>
      <c r="W19" s="803"/>
      <c r="X19" s="803"/>
      <c r="Y19" s="803"/>
      <c r="Z19" s="803"/>
      <c r="AA19" s="803"/>
      <c r="AB19" s="979"/>
      <c r="AC19" s="979"/>
      <c r="AD19" s="803"/>
      <c r="AE19" s="803"/>
      <c r="AF19" s="803"/>
      <c r="AG19" s="803"/>
      <c r="AH19" s="803"/>
      <c r="AI19" s="979"/>
      <c r="AJ19" s="979"/>
      <c r="AK19" s="803"/>
      <c r="AL19" s="803"/>
      <c r="AM19" s="803"/>
      <c r="AN19" s="803"/>
      <c r="AO19" s="803"/>
      <c r="AP19" s="979"/>
      <c r="AQ19" s="979"/>
      <c r="AR19" s="980">
        <f t="shared" si="1"/>
        <v>0</v>
      </c>
      <c r="AS19" s="980">
        <f t="shared" si="2"/>
        <v>0</v>
      </c>
      <c r="AT19" s="980">
        <f t="shared" si="0"/>
        <v>0</v>
      </c>
      <c r="AU19" s="980">
        <f t="shared" si="0"/>
        <v>0</v>
      </c>
      <c r="AV19" s="980">
        <f t="shared" si="0"/>
        <v>0</v>
      </c>
      <c r="AW19" s="979"/>
      <c r="AX19" s="979"/>
    </row>
    <row r="20" spans="1:50" x14ac:dyDescent="0.2">
      <c r="A20" s="364" t="s">
        <v>546</v>
      </c>
      <c r="B20" s="803"/>
      <c r="C20" s="803"/>
      <c r="D20" s="803"/>
      <c r="E20" s="803"/>
      <c r="F20" s="803"/>
      <c r="G20" s="979"/>
      <c r="H20" s="979"/>
      <c r="I20" s="803"/>
      <c r="J20" s="803"/>
      <c r="K20" s="803"/>
      <c r="L20" s="803"/>
      <c r="M20" s="803"/>
      <c r="N20" s="979"/>
      <c r="O20" s="979"/>
      <c r="P20" s="803"/>
      <c r="Q20" s="803"/>
      <c r="R20" s="803"/>
      <c r="S20" s="803"/>
      <c r="T20" s="803"/>
      <c r="U20" s="979"/>
      <c r="V20" s="979"/>
      <c r="W20" s="803"/>
      <c r="X20" s="803"/>
      <c r="Y20" s="803"/>
      <c r="Z20" s="803"/>
      <c r="AA20" s="803"/>
      <c r="AB20" s="979"/>
      <c r="AC20" s="979"/>
      <c r="AD20" s="803"/>
      <c r="AE20" s="803"/>
      <c r="AF20" s="803"/>
      <c r="AG20" s="803"/>
      <c r="AH20" s="803"/>
      <c r="AI20" s="979"/>
      <c r="AJ20" s="979"/>
      <c r="AK20" s="803"/>
      <c r="AL20" s="803"/>
      <c r="AM20" s="803"/>
      <c r="AN20" s="803"/>
      <c r="AO20" s="803"/>
      <c r="AP20" s="979"/>
      <c r="AQ20" s="979"/>
      <c r="AR20" s="980">
        <f t="shared" si="1"/>
        <v>0</v>
      </c>
      <c r="AS20" s="980">
        <f t="shared" si="2"/>
        <v>0</v>
      </c>
      <c r="AT20" s="980">
        <f t="shared" si="0"/>
        <v>0</v>
      </c>
      <c r="AU20" s="980">
        <f t="shared" si="0"/>
        <v>0</v>
      </c>
      <c r="AV20" s="980">
        <f t="shared" si="0"/>
        <v>0</v>
      </c>
      <c r="AW20" s="979"/>
      <c r="AX20" s="979"/>
    </row>
    <row r="21" spans="1:50" x14ac:dyDescent="0.2">
      <c r="A21" s="364" t="s">
        <v>404</v>
      </c>
      <c r="B21" s="803"/>
      <c r="C21" s="803"/>
      <c r="D21" s="803"/>
      <c r="E21" s="803"/>
      <c r="F21" s="803"/>
      <c r="G21" s="979"/>
      <c r="H21" s="979"/>
      <c r="I21" s="803"/>
      <c r="J21" s="803"/>
      <c r="K21" s="803"/>
      <c r="L21" s="803"/>
      <c r="M21" s="803"/>
      <c r="N21" s="979"/>
      <c r="O21" s="979"/>
      <c r="P21" s="803"/>
      <c r="Q21" s="803"/>
      <c r="R21" s="803"/>
      <c r="S21" s="803"/>
      <c r="T21" s="803"/>
      <c r="U21" s="979"/>
      <c r="V21" s="979"/>
      <c r="W21" s="803"/>
      <c r="X21" s="803"/>
      <c r="Y21" s="803"/>
      <c r="Z21" s="803"/>
      <c r="AA21" s="803"/>
      <c r="AB21" s="979"/>
      <c r="AC21" s="979"/>
      <c r="AD21" s="803"/>
      <c r="AE21" s="803"/>
      <c r="AF21" s="803"/>
      <c r="AG21" s="803"/>
      <c r="AH21" s="803"/>
      <c r="AI21" s="979"/>
      <c r="AJ21" s="979"/>
      <c r="AK21" s="803"/>
      <c r="AL21" s="803"/>
      <c r="AM21" s="803"/>
      <c r="AN21" s="803"/>
      <c r="AO21" s="803"/>
      <c r="AP21" s="979"/>
      <c r="AQ21" s="979"/>
      <c r="AR21" s="980">
        <f t="shared" si="1"/>
        <v>0</v>
      </c>
      <c r="AS21" s="980">
        <f t="shared" si="2"/>
        <v>0</v>
      </c>
      <c r="AT21" s="980">
        <f t="shared" si="0"/>
        <v>0</v>
      </c>
      <c r="AU21" s="980">
        <f t="shared" si="0"/>
        <v>0</v>
      </c>
      <c r="AV21" s="980">
        <f t="shared" si="0"/>
        <v>0</v>
      </c>
      <c r="AW21" s="979"/>
      <c r="AX21" s="979"/>
    </row>
    <row r="22" spans="1:50" x14ac:dyDescent="0.2">
      <c r="A22" s="364" t="s">
        <v>402</v>
      </c>
      <c r="B22" s="803"/>
      <c r="C22" s="803"/>
      <c r="D22" s="803"/>
      <c r="E22" s="803"/>
      <c r="F22" s="803"/>
      <c r="G22" s="979"/>
      <c r="H22" s="979"/>
      <c r="I22" s="803"/>
      <c r="J22" s="803"/>
      <c r="K22" s="803"/>
      <c r="L22" s="803"/>
      <c r="M22" s="803"/>
      <c r="N22" s="979"/>
      <c r="O22" s="979"/>
      <c r="P22" s="803"/>
      <c r="Q22" s="803"/>
      <c r="R22" s="803"/>
      <c r="S22" s="803"/>
      <c r="T22" s="803"/>
      <c r="U22" s="979"/>
      <c r="V22" s="979"/>
      <c r="W22" s="803"/>
      <c r="X22" s="803"/>
      <c r="Y22" s="803"/>
      <c r="Z22" s="803"/>
      <c r="AA22" s="803"/>
      <c r="AB22" s="979"/>
      <c r="AC22" s="979"/>
      <c r="AD22" s="803"/>
      <c r="AE22" s="803"/>
      <c r="AF22" s="803"/>
      <c r="AG22" s="803"/>
      <c r="AH22" s="803"/>
      <c r="AI22" s="979"/>
      <c r="AJ22" s="979"/>
      <c r="AK22" s="803"/>
      <c r="AL22" s="803"/>
      <c r="AM22" s="803"/>
      <c r="AN22" s="803"/>
      <c r="AO22" s="803"/>
      <c r="AP22" s="979"/>
      <c r="AQ22" s="979"/>
      <c r="AR22" s="980">
        <f t="shared" si="1"/>
        <v>0</v>
      </c>
      <c r="AS22" s="980">
        <f t="shared" si="2"/>
        <v>0</v>
      </c>
      <c r="AT22" s="980">
        <f t="shared" si="0"/>
        <v>0</v>
      </c>
      <c r="AU22" s="980">
        <f t="shared" si="0"/>
        <v>0</v>
      </c>
      <c r="AV22" s="980">
        <f t="shared" si="0"/>
        <v>0</v>
      </c>
      <c r="AW22" s="979"/>
      <c r="AX22" s="979"/>
    </row>
    <row r="23" spans="1:50" x14ac:dyDescent="0.2">
      <c r="A23" s="364" t="s">
        <v>499</v>
      </c>
      <c r="B23" s="803"/>
      <c r="C23" s="803"/>
      <c r="D23" s="803"/>
      <c r="E23" s="803"/>
      <c r="F23" s="803"/>
      <c r="G23" s="979"/>
      <c r="H23" s="979"/>
      <c r="I23" s="803"/>
      <c r="J23" s="803"/>
      <c r="K23" s="803"/>
      <c r="L23" s="803"/>
      <c r="M23" s="803"/>
      <c r="N23" s="979"/>
      <c r="O23" s="979"/>
      <c r="P23" s="803"/>
      <c r="Q23" s="803"/>
      <c r="R23" s="803"/>
      <c r="S23" s="803"/>
      <c r="T23" s="803"/>
      <c r="U23" s="979"/>
      <c r="V23" s="979"/>
      <c r="W23" s="803"/>
      <c r="X23" s="803"/>
      <c r="Y23" s="803"/>
      <c r="Z23" s="803"/>
      <c r="AA23" s="803"/>
      <c r="AB23" s="979"/>
      <c r="AC23" s="979"/>
      <c r="AD23" s="803"/>
      <c r="AE23" s="803"/>
      <c r="AF23" s="803"/>
      <c r="AG23" s="803"/>
      <c r="AH23" s="803"/>
      <c r="AI23" s="979"/>
      <c r="AJ23" s="979"/>
      <c r="AK23" s="803"/>
      <c r="AL23" s="803"/>
      <c r="AM23" s="803"/>
      <c r="AN23" s="803"/>
      <c r="AO23" s="803"/>
      <c r="AP23" s="979"/>
      <c r="AQ23" s="979"/>
      <c r="AR23" s="980">
        <f t="shared" si="1"/>
        <v>0</v>
      </c>
      <c r="AS23" s="980">
        <f t="shared" si="2"/>
        <v>0</v>
      </c>
      <c r="AT23" s="980">
        <f t="shared" si="0"/>
        <v>0</v>
      </c>
      <c r="AU23" s="980">
        <f t="shared" si="0"/>
        <v>0</v>
      </c>
      <c r="AV23" s="980">
        <f t="shared" si="0"/>
        <v>0</v>
      </c>
      <c r="AW23" s="979"/>
      <c r="AX23" s="979"/>
    </row>
    <row r="24" spans="1:50" x14ac:dyDescent="0.2">
      <c r="A24" s="364" t="s">
        <v>453</v>
      </c>
      <c r="B24" s="803"/>
      <c r="C24" s="803"/>
      <c r="D24" s="803"/>
      <c r="E24" s="803"/>
      <c r="F24" s="803"/>
      <c r="G24" s="979"/>
      <c r="H24" s="979"/>
      <c r="I24" s="803"/>
      <c r="J24" s="803"/>
      <c r="K24" s="803"/>
      <c r="L24" s="803"/>
      <c r="M24" s="803"/>
      <c r="N24" s="979"/>
      <c r="O24" s="979"/>
      <c r="P24" s="803"/>
      <c r="Q24" s="803"/>
      <c r="R24" s="803"/>
      <c r="S24" s="803"/>
      <c r="T24" s="803"/>
      <c r="U24" s="979"/>
      <c r="V24" s="979"/>
      <c r="W24" s="803"/>
      <c r="X24" s="803"/>
      <c r="Y24" s="803"/>
      <c r="Z24" s="803"/>
      <c r="AA24" s="803"/>
      <c r="AB24" s="979"/>
      <c r="AC24" s="979"/>
      <c r="AD24" s="803"/>
      <c r="AE24" s="803"/>
      <c r="AF24" s="803"/>
      <c r="AG24" s="803"/>
      <c r="AH24" s="803"/>
      <c r="AI24" s="979"/>
      <c r="AJ24" s="979"/>
      <c r="AK24" s="803"/>
      <c r="AL24" s="803"/>
      <c r="AM24" s="803"/>
      <c r="AN24" s="803"/>
      <c r="AO24" s="803"/>
      <c r="AP24" s="979"/>
      <c r="AQ24" s="979"/>
      <c r="AR24" s="980">
        <f t="shared" si="1"/>
        <v>0</v>
      </c>
      <c r="AS24" s="980">
        <f t="shared" si="2"/>
        <v>0</v>
      </c>
      <c r="AT24" s="980">
        <f t="shared" ref="AT24:AT42" si="7">SUM(AM24,AF24,Y24,R24,K24,D24)</f>
        <v>0</v>
      </c>
      <c r="AU24" s="980">
        <f t="shared" ref="AU24:AU42" si="8">SUM(AN24,AG24,Z24,S24,L24,E24)</f>
        <v>0</v>
      </c>
      <c r="AV24" s="980">
        <f t="shared" ref="AV24:AV42" si="9">SUM(AO24,AH24,AA24,T24,M24,F24)</f>
        <v>0</v>
      </c>
      <c r="AW24" s="979"/>
      <c r="AX24" s="979"/>
    </row>
    <row r="25" spans="1:50" x14ac:dyDescent="0.2">
      <c r="A25" s="364" t="s">
        <v>1588</v>
      </c>
      <c r="B25" s="803"/>
      <c r="C25" s="803"/>
      <c r="D25" s="803"/>
      <c r="E25" s="803"/>
      <c r="F25" s="803"/>
      <c r="G25" s="979"/>
      <c r="H25" s="979"/>
      <c r="I25" s="803"/>
      <c r="J25" s="803"/>
      <c r="K25" s="803"/>
      <c r="L25" s="803"/>
      <c r="M25" s="803"/>
      <c r="N25" s="979"/>
      <c r="O25" s="979"/>
      <c r="P25" s="803"/>
      <c r="Q25" s="803"/>
      <c r="R25" s="803"/>
      <c r="S25" s="803"/>
      <c r="T25" s="803"/>
      <c r="U25" s="979"/>
      <c r="V25" s="979"/>
      <c r="W25" s="803"/>
      <c r="X25" s="803"/>
      <c r="Y25" s="803"/>
      <c r="Z25" s="803"/>
      <c r="AA25" s="803"/>
      <c r="AB25" s="979"/>
      <c r="AC25" s="979"/>
      <c r="AD25" s="803"/>
      <c r="AE25" s="803"/>
      <c r="AF25" s="803"/>
      <c r="AG25" s="803"/>
      <c r="AH25" s="803"/>
      <c r="AI25" s="979"/>
      <c r="AJ25" s="979"/>
      <c r="AK25" s="803"/>
      <c r="AL25" s="803"/>
      <c r="AM25" s="803"/>
      <c r="AN25" s="803"/>
      <c r="AO25" s="803"/>
      <c r="AP25" s="979"/>
      <c r="AQ25" s="979"/>
      <c r="AR25" s="980">
        <f t="shared" si="1"/>
        <v>0</v>
      </c>
      <c r="AS25" s="980">
        <f t="shared" si="2"/>
        <v>0</v>
      </c>
      <c r="AT25" s="980">
        <f t="shared" si="7"/>
        <v>0</v>
      </c>
      <c r="AU25" s="980">
        <f t="shared" si="8"/>
        <v>0</v>
      </c>
      <c r="AV25" s="980">
        <f t="shared" si="9"/>
        <v>0</v>
      </c>
      <c r="AW25" s="979"/>
      <c r="AX25" s="979"/>
    </row>
    <row r="26" spans="1:50" x14ac:dyDescent="0.2">
      <c r="A26" s="364" t="s">
        <v>332</v>
      </c>
      <c r="B26" s="803"/>
      <c r="C26" s="803"/>
      <c r="D26" s="803"/>
      <c r="E26" s="803"/>
      <c r="F26" s="803"/>
      <c r="G26" s="979"/>
      <c r="H26" s="979"/>
      <c r="I26" s="803"/>
      <c r="J26" s="803"/>
      <c r="K26" s="803"/>
      <c r="L26" s="803"/>
      <c r="M26" s="803"/>
      <c r="N26" s="979"/>
      <c r="O26" s="979"/>
      <c r="P26" s="803"/>
      <c r="Q26" s="803"/>
      <c r="R26" s="803"/>
      <c r="S26" s="803"/>
      <c r="T26" s="803"/>
      <c r="U26" s="979"/>
      <c r="V26" s="979"/>
      <c r="W26" s="803"/>
      <c r="X26" s="803"/>
      <c r="Y26" s="803"/>
      <c r="Z26" s="803"/>
      <c r="AA26" s="803"/>
      <c r="AB26" s="979"/>
      <c r="AC26" s="979"/>
      <c r="AD26" s="803"/>
      <c r="AE26" s="803"/>
      <c r="AF26" s="803"/>
      <c r="AG26" s="803"/>
      <c r="AH26" s="803"/>
      <c r="AI26" s="979"/>
      <c r="AJ26" s="979"/>
      <c r="AK26" s="803"/>
      <c r="AL26" s="803"/>
      <c r="AM26" s="803"/>
      <c r="AN26" s="803"/>
      <c r="AO26" s="803"/>
      <c r="AP26" s="979"/>
      <c r="AQ26" s="979"/>
      <c r="AR26" s="980">
        <f t="shared" si="1"/>
        <v>0</v>
      </c>
      <c r="AS26" s="980">
        <f t="shared" si="2"/>
        <v>0</v>
      </c>
      <c r="AT26" s="980">
        <f t="shared" si="7"/>
        <v>0</v>
      </c>
      <c r="AU26" s="980">
        <f t="shared" si="8"/>
        <v>0</v>
      </c>
      <c r="AV26" s="980">
        <f t="shared" si="9"/>
        <v>0</v>
      </c>
      <c r="AW26" s="979"/>
      <c r="AX26" s="979"/>
    </row>
    <row r="27" spans="1:50" x14ac:dyDescent="0.2">
      <c r="A27" s="365" t="s">
        <v>1589</v>
      </c>
      <c r="B27" s="802">
        <f>SUM(B7:B11,B14:B26)</f>
        <v>0</v>
      </c>
      <c r="C27" s="802">
        <f t="shared" ref="C27:AO27" si="10">SUM(C7:C11,C14:C26)</f>
        <v>0</v>
      </c>
      <c r="D27" s="802">
        <f t="shared" si="10"/>
        <v>0</v>
      </c>
      <c r="E27" s="802">
        <f t="shared" si="10"/>
        <v>0</v>
      </c>
      <c r="F27" s="802">
        <f>SUM(F7:F11,F14:F26)</f>
        <v>0</v>
      </c>
      <c r="G27" s="802">
        <f>SUM(G11)</f>
        <v>0</v>
      </c>
      <c r="H27" s="802">
        <f>SUM(H11)</f>
        <v>0</v>
      </c>
      <c r="I27" s="802">
        <f t="shared" si="10"/>
        <v>0</v>
      </c>
      <c r="J27" s="802">
        <f t="shared" si="10"/>
        <v>0</v>
      </c>
      <c r="K27" s="802">
        <f t="shared" si="10"/>
        <v>0</v>
      </c>
      <c r="L27" s="802">
        <f t="shared" si="10"/>
        <v>0</v>
      </c>
      <c r="M27" s="802">
        <f t="shared" si="10"/>
        <v>0</v>
      </c>
      <c r="N27" s="802">
        <f>SUM(N11)</f>
        <v>0</v>
      </c>
      <c r="O27" s="802">
        <f>SUM(O11)</f>
        <v>0</v>
      </c>
      <c r="P27" s="802">
        <f t="shared" si="10"/>
        <v>0</v>
      </c>
      <c r="Q27" s="802">
        <f t="shared" si="10"/>
        <v>0</v>
      </c>
      <c r="R27" s="802">
        <f t="shared" si="10"/>
        <v>0</v>
      </c>
      <c r="S27" s="802">
        <f t="shared" si="10"/>
        <v>0</v>
      </c>
      <c r="T27" s="802">
        <f t="shared" si="10"/>
        <v>0</v>
      </c>
      <c r="U27" s="802">
        <f>SUM(U11)</f>
        <v>0</v>
      </c>
      <c r="V27" s="802">
        <f>SUM(V11)</f>
        <v>0</v>
      </c>
      <c r="W27" s="802">
        <f t="shared" si="10"/>
        <v>0</v>
      </c>
      <c r="X27" s="802">
        <f t="shared" si="10"/>
        <v>0</v>
      </c>
      <c r="Y27" s="802">
        <f t="shared" si="10"/>
        <v>0</v>
      </c>
      <c r="Z27" s="802">
        <f t="shared" si="10"/>
        <v>0</v>
      </c>
      <c r="AA27" s="802">
        <f t="shared" si="10"/>
        <v>0</v>
      </c>
      <c r="AB27" s="802">
        <f>SUM(AB11)</f>
        <v>0</v>
      </c>
      <c r="AC27" s="802">
        <f>SUM(AC11)</f>
        <v>0</v>
      </c>
      <c r="AD27" s="802">
        <f t="shared" si="10"/>
        <v>0</v>
      </c>
      <c r="AE27" s="802">
        <f t="shared" si="10"/>
        <v>0</v>
      </c>
      <c r="AF27" s="802">
        <f t="shared" si="10"/>
        <v>0</v>
      </c>
      <c r="AG27" s="802">
        <f t="shared" si="10"/>
        <v>0</v>
      </c>
      <c r="AH27" s="802">
        <f t="shared" si="10"/>
        <v>0</v>
      </c>
      <c r="AI27" s="802">
        <f>SUM(AI11)</f>
        <v>0</v>
      </c>
      <c r="AJ27" s="802">
        <f>SUM(AJ11)</f>
        <v>0</v>
      </c>
      <c r="AK27" s="802">
        <f t="shared" si="10"/>
        <v>0</v>
      </c>
      <c r="AL27" s="802">
        <f t="shared" si="10"/>
        <v>0</v>
      </c>
      <c r="AM27" s="802">
        <f t="shared" si="10"/>
        <v>0</v>
      </c>
      <c r="AN27" s="802">
        <f t="shared" si="10"/>
        <v>0</v>
      </c>
      <c r="AO27" s="802">
        <f t="shared" si="10"/>
        <v>0</v>
      </c>
      <c r="AP27" s="802">
        <f>SUM(AP11)</f>
        <v>0</v>
      </c>
      <c r="AQ27" s="802">
        <f>SUM(AQ11)</f>
        <v>0</v>
      </c>
      <c r="AR27" s="980">
        <f>SUM(AK27,AD27,W27,P27,I27,B27)</f>
        <v>0</v>
      </c>
      <c r="AS27" s="980">
        <f t="shared" si="2"/>
        <v>0</v>
      </c>
      <c r="AT27" s="980">
        <f t="shared" si="7"/>
        <v>0</v>
      </c>
      <c r="AU27" s="980">
        <f t="shared" si="8"/>
        <v>0</v>
      </c>
      <c r="AV27" s="980">
        <f t="shared" si="9"/>
        <v>0</v>
      </c>
      <c r="AW27" s="980">
        <f t="shared" ref="AW27:AW34" si="11">SUM(AP27,AI27,AB27,U27,N27,G27)</f>
        <v>0</v>
      </c>
      <c r="AX27" s="980">
        <f>SUM(AQ27,AJ27,AC27,V27,O27,H27)</f>
        <v>0</v>
      </c>
    </row>
    <row r="28" spans="1:50" x14ac:dyDescent="0.2">
      <c r="A28" s="364"/>
      <c r="B28" s="979"/>
      <c r="C28" s="979"/>
      <c r="D28" s="979"/>
      <c r="E28" s="979"/>
      <c r="F28" s="979"/>
      <c r="G28" s="979"/>
      <c r="H28" s="979"/>
      <c r="I28" s="979"/>
      <c r="J28" s="979"/>
      <c r="K28" s="979"/>
      <c r="L28" s="979"/>
      <c r="M28" s="979"/>
      <c r="N28" s="979"/>
      <c r="O28" s="979"/>
      <c r="P28" s="979"/>
      <c r="Q28" s="979"/>
      <c r="R28" s="979"/>
      <c r="S28" s="979"/>
      <c r="T28" s="979"/>
      <c r="U28" s="979"/>
      <c r="V28" s="979"/>
      <c r="W28" s="979"/>
      <c r="X28" s="979"/>
      <c r="Y28" s="979"/>
      <c r="Z28" s="979"/>
      <c r="AA28" s="979"/>
      <c r="AB28" s="979"/>
      <c r="AC28" s="979"/>
      <c r="AD28" s="979"/>
      <c r="AE28" s="979"/>
      <c r="AF28" s="979"/>
      <c r="AG28" s="979"/>
      <c r="AH28" s="979"/>
      <c r="AI28" s="979"/>
      <c r="AJ28" s="979"/>
      <c r="AK28" s="979"/>
      <c r="AL28" s="979"/>
      <c r="AM28" s="979"/>
      <c r="AN28" s="979"/>
      <c r="AO28" s="979"/>
      <c r="AP28" s="979"/>
      <c r="AQ28" s="979"/>
      <c r="AR28" s="979"/>
      <c r="AS28" s="979"/>
      <c r="AT28" s="979"/>
      <c r="AU28" s="979"/>
      <c r="AV28" s="979"/>
      <c r="AW28" s="979"/>
      <c r="AX28" s="979"/>
    </row>
    <row r="29" spans="1:50" x14ac:dyDescent="0.2">
      <c r="A29" s="364" t="s">
        <v>1590</v>
      </c>
      <c r="B29" s="979"/>
      <c r="C29" s="979"/>
      <c r="D29" s="979"/>
      <c r="E29" s="979"/>
      <c r="F29" s="979"/>
      <c r="G29" s="979"/>
      <c r="H29" s="979"/>
      <c r="I29" s="979"/>
      <c r="J29" s="979"/>
      <c r="K29" s="979"/>
      <c r="L29" s="979"/>
      <c r="M29" s="979"/>
      <c r="N29" s="979"/>
      <c r="O29" s="979"/>
      <c r="P29" s="979"/>
      <c r="Q29" s="979"/>
      <c r="R29" s="979"/>
      <c r="S29" s="979"/>
      <c r="T29" s="979"/>
      <c r="U29" s="979"/>
      <c r="V29" s="979"/>
      <c r="W29" s="979"/>
      <c r="X29" s="979"/>
      <c r="Y29" s="979"/>
      <c r="Z29" s="979"/>
      <c r="AA29" s="979"/>
      <c r="AB29" s="979"/>
      <c r="AC29" s="979"/>
      <c r="AD29" s="979"/>
      <c r="AE29" s="979"/>
      <c r="AF29" s="979"/>
      <c r="AG29" s="979"/>
      <c r="AH29" s="979"/>
      <c r="AI29" s="979"/>
      <c r="AJ29" s="979"/>
      <c r="AK29" s="979"/>
      <c r="AL29" s="979"/>
      <c r="AM29" s="979"/>
      <c r="AN29" s="979"/>
      <c r="AO29" s="979"/>
      <c r="AP29" s="979"/>
      <c r="AQ29" s="979"/>
      <c r="AR29" s="979"/>
      <c r="AS29" s="979"/>
      <c r="AT29" s="979"/>
      <c r="AU29" s="979"/>
      <c r="AV29" s="979"/>
      <c r="AW29" s="979"/>
      <c r="AX29" s="979"/>
    </row>
    <row r="30" spans="1:50" x14ac:dyDescent="0.2">
      <c r="A30" s="364" t="s">
        <v>225</v>
      </c>
      <c r="B30" s="803"/>
      <c r="C30" s="803"/>
      <c r="D30" s="803"/>
      <c r="E30" s="803"/>
      <c r="F30" s="803"/>
      <c r="G30" s="979"/>
      <c r="H30" s="979"/>
      <c r="I30" s="803"/>
      <c r="J30" s="803"/>
      <c r="K30" s="803"/>
      <c r="L30" s="803"/>
      <c r="M30" s="803"/>
      <c r="N30" s="979"/>
      <c r="O30" s="979"/>
      <c r="P30" s="803"/>
      <c r="Q30" s="803"/>
      <c r="R30" s="803"/>
      <c r="S30" s="803"/>
      <c r="T30" s="803"/>
      <c r="U30" s="979"/>
      <c r="V30" s="979"/>
      <c r="W30" s="803"/>
      <c r="X30" s="803"/>
      <c r="Y30" s="803"/>
      <c r="Z30" s="803"/>
      <c r="AA30" s="803"/>
      <c r="AB30" s="979"/>
      <c r="AC30" s="979"/>
      <c r="AD30" s="803"/>
      <c r="AE30" s="803"/>
      <c r="AF30" s="803"/>
      <c r="AG30" s="803"/>
      <c r="AH30" s="803"/>
      <c r="AI30" s="979"/>
      <c r="AJ30" s="979"/>
      <c r="AK30" s="803"/>
      <c r="AL30" s="803"/>
      <c r="AM30" s="803"/>
      <c r="AN30" s="803"/>
      <c r="AO30" s="803"/>
      <c r="AP30" s="979"/>
      <c r="AQ30" s="979"/>
      <c r="AR30" s="980">
        <f t="shared" ref="AR30:AR55" si="12">SUM(AK30,AD30,W30,P30,I30,B30)</f>
        <v>0</v>
      </c>
      <c r="AS30" s="980">
        <f t="shared" ref="AS30:AS55" si="13">SUM(AL30,AE30,X30,Q30,J30,C30)</f>
        <v>0</v>
      </c>
      <c r="AT30" s="980">
        <f t="shared" si="7"/>
        <v>0</v>
      </c>
      <c r="AU30" s="980">
        <f t="shared" si="8"/>
        <v>0</v>
      </c>
      <c r="AV30" s="980">
        <f t="shared" si="9"/>
        <v>0</v>
      </c>
      <c r="AW30" s="979"/>
      <c r="AX30" s="979"/>
    </row>
    <row r="31" spans="1:50" x14ac:dyDescent="0.2">
      <c r="A31" s="364" t="s">
        <v>237</v>
      </c>
      <c r="B31" s="803"/>
      <c r="C31" s="803"/>
      <c r="D31" s="803"/>
      <c r="E31" s="803"/>
      <c r="F31" s="803"/>
      <c r="G31" s="979"/>
      <c r="H31" s="979"/>
      <c r="I31" s="803"/>
      <c r="J31" s="803"/>
      <c r="K31" s="803"/>
      <c r="L31" s="803"/>
      <c r="M31" s="803"/>
      <c r="N31" s="979"/>
      <c r="O31" s="979"/>
      <c r="P31" s="803"/>
      <c r="Q31" s="803"/>
      <c r="R31" s="803"/>
      <c r="S31" s="803"/>
      <c r="T31" s="803"/>
      <c r="U31" s="979"/>
      <c r="V31" s="979"/>
      <c r="W31" s="803"/>
      <c r="X31" s="803"/>
      <c r="Y31" s="803"/>
      <c r="Z31" s="803"/>
      <c r="AA31" s="803"/>
      <c r="AB31" s="979"/>
      <c r="AC31" s="979"/>
      <c r="AD31" s="803"/>
      <c r="AE31" s="803"/>
      <c r="AF31" s="803"/>
      <c r="AG31" s="803"/>
      <c r="AH31" s="803"/>
      <c r="AI31" s="979"/>
      <c r="AJ31" s="979"/>
      <c r="AK31" s="803"/>
      <c r="AL31" s="803"/>
      <c r="AM31" s="803"/>
      <c r="AN31" s="803"/>
      <c r="AO31" s="803"/>
      <c r="AP31" s="979"/>
      <c r="AQ31" s="979"/>
      <c r="AR31" s="980">
        <f t="shared" si="12"/>
        <v>0</v>
      </c>
      <c r="AS31" s="980">
        <f t="shared" si="13"/>
        <v>0</v>
      </c>
      <c r="AT31" s="980">
        <f t="shared" si="7"/>
        <v>0</v>
      </c>
      <c r="AU31" s="980">
        <f t="shared" si="8"/>
        <v>0</v>
      </c>
      <c r="AV31" s="980">
        <f t="shared" si="9"/>
        <v>0</v>
      </c>
      <c r="AW31" s="979"/>
      <c r="AX31" s="979"/>
    </row>
    <row r="32" spans="1:50" x14ac:dyDescent="0.2">
      <c r="A32" s="364" t="s">
        <v>251</v>
      </c>
      <c r="B32" s="803"/>
      <c r="C32" s="803"/>
      <c r="D32" s="803"/>
      <c r="E32" s="803"/>
      <c r="F32" s="803"/>
      <c r="G32" s="803"/>
      <c r="H32" s="803"/>
      <c r="I32" s="803"/>
      <c r="J32" s="803"/>
      <c r="K32" s="803"/>
      <c r="L32" s="803"/>
      <c r="M32" s="803"/>
      <c r="N32" s="803"/>
      <c r="O32" s="803"/>
      <c r="P32" s="803"/>
      <c r="Q32" s="803"/>
      <c r="R32" s="803"/>
      <c r="S32" s="803"/>
      <c r="T32" s="803"/>
      <c r="U32" s="803"/>
      <c r="V32" s="803"/>
      <c r="W32" s="803"/>
      <c r="X32" s="803"/>
      <c r="Y32" s="803"/>
      <c r="Z32" s="803"/>
      <c r="AA32" s="803"/>
      <c r="AB32" s="803"/>
      <c r="AC32" s="803"/>
      <c r="AD32" s="803"/>
      <c r="AE32" s="803"/>
      <c r="AF32" s="803"/>
      <c r="AG32" s="803"/>
      <c r="AH32" s="803"/>
      <c r="AI32" s="803"/>
      <c r="AJ32" s="803"/>
      <c r="AK32" s="803"/>
      <c r="AL32" s="803"/>
      <c r="AM32" s="803"/>
      <c r="AN32" s="803"/>
      <c r="AO32" s="803"/>
      <c r="AP32" s="803"/>
      <c r="AQ32" s="803"/>
      <c r="AR32" s="980">
        <f t="shared" si="12"/>
        <v>0</v>
      </c>
      <c r="AS32" s="980">
        <f t="shared" si="13"/>
        <v>0</v>
      </c>
      <c r="AT32" s="980">
        <f t="shared" si="7"/>
        <v>0</v>
      </c>
      <c r="AU32" s="980">
        <f t="shared" si="8"/>
        <v>0</v>
      </c>
      <c r="AV32" s="980">
        <f t="shared" si="9"/>
        <v>0</v>
      </c>
      <c r="AW32" s="980">
        <f t="shared" si="11"/>
        <v>0</v>
      </c>
      <c r="AX32" s="980">
        <f t="shared" ref="AX32:AX34" si="14">SUM(AQ32,AJ32,AC32,V32,O32,H32)</f>
        <v>0</v>
      </c>
    </row>
    <row r="33" spans="1:50" x14ac:dyDescent="0.2">
      <c r="A33" s="364" t="s">
        <v>1586</v>
      </c>
      <c r="B33" s="803"/>
      <c r="C33" s="803"/>
      <c r="D33" s="803"/>
      <c r="E33" s="803"/>
      <c r="F33" s="803"/>
      <c r="G33" s="803"/>
      <c r="H33" s="803"/>
      <c r="I33" s="803"/>
      <c r="J33" s="803"/>
      <c r="K33" s="803"/>
      <c r="L33" s="803"/>
      <c r="M33" s="803"/>
      <c r="N33" s="803"/>
      <c r="O33" s="803"/>
      <c r="P33" s="803"/>
      <c r="Q33" s="803"/>
      <c r="R33" s="803"/>
      <c r="S33" s="803"/>
      <c r="T33" s="803"/>
      <c r="U33" s="803"/>
      <c r="V33" s="803"/>
      <c r="W33" s="803"/>
      <c r="X33" s="803"/>
      <c r="Y33" s="803"/>
      <c r="Z33" s="803"/>
      <c r="AA33" s="803"/>
      <c r="AB33" s="803"/>
      <c r="AC33" s="803"/>
      <c r="AD33" s="803"/>
      <c r="AE33" s="803"/>
      <c r="AF33" s="803"/>
      <c r="AG33" s="803"/>
      <c r="AH33" s="803"/>
      <c r="AI33" s="803"/>
      <c r="AJ33" s="803"/>
      <c r="AK33" s="803"/>
      <c r="AL33" s="803"/>
      <c r="AM33" s="803"/>
      <c r="AN33" s="803"/>
      <c r="AO33" s="803"/>
      <c r="AP33" s="803"/>
      <c r="AQ33" s="803"/>
      <c r="AR33" s="980">
        <f t="shared" si="12"/>
        <v>0</v>
      </c>
      <c r="AS33" s="980">
        <f t="shared" si="13"/>
        <v>0</v>
      </c>
      <c r="AT33" s="980">
        <f t="shared" si="7"/>
        <v>0</v>
      </c>
      <c r="AU33" s="980">
        <f t="shared" si="8"/>
        <v>0</v>
      </c>
      <c r="AV33" s="980">
        <f t="shared" si="9"/>
        <v>0</v>
      </c>
      <c r="AW33" s="980">
        <f t="shared" si="11"/>
        <v>0</v>
      </c>
      <c r="AX33" s="980">
        <f t="shared" si="14"/>
        <v>0</v>
      </c>
    </row>
    <row r="34" spans="1:50" x14ac:dyDescent="0.2">
      <c r="A34" s="364" t="s">
        <v>1587</v>
      </c>
      <c r="B34" s="803"/>
      <c r="C34" s="803"/>
      <c r="D34" s="803"/>
      <c r="E34" s="803"/>
      <c r="F34" s="803"/>
      <c r="G34" s="803"/>
      <c r="H34" s="803"/>
      <c r="I34" s="803"/>
      <c r="J34" s="803"/>
      <c r="K34" s="803"/>
      <c r="L34" s="803"/>
      <c r="M34" s="803"/>
      <c r="N34" s="803"/>
      <c r="O34" s="803"/>
      <c r="P34" s="803"/>
      <c r="Q34" s="803"/>
      <c r="R34" s="803"/>
      <c r="S34" s="803"/>
      <c r="T34" s="803"/>
      <c r="U34" s="803"/>
      <c r="V34" s="803"/>
      <c r="W34" s="803"/>
      <c r="X34" s="803"/>
      <c r="Y34" s="803"/>
      <c r="Z34" s="803"/>
      <c r="AA34" s="803"/>
      <c r="AB34" s="803"/>
      <c r="AC34" s="803"/>
      <c r="AD34" s="803"/>
      <c r="AE34" s="803"/>
      <c r="AF34" s="803"/>
      <c r="AG34" s="803"/>
      <c r="AH34" s="803"/>
      <c r="AI34" s="803"/>
      <c r="AJ34" s="803"/>
      <c r="AK34" s="803"/>
      <c r="AL34" s="803"/>
      <c r="AM34" s="803"/>
      <c r="AN34" s="803"/>
      <c r="AO34" s="803"/>
      <c r="AP34" s="803"/>
      <c r="AQ34" s="803"/>
      <c r="AR34" s="980">
        <f t="shared" si="12"/>
        <v>0</v>
      </c>
      <c r="AS34" s="980">
        <f t="shared" si="13"/>
        <v>0</v>
      </c>
      <c r="AT34" s="980">
        <f t="shared" si="7"/>
        <v>0</v>
      </c>
      <c r="AU34" s="980">
        <f t="shared" si="8"/>
        <v>0</v>
      </c>
      <c r="AV34" s="980">
        <f t="shared" si="9"/>
        <v>0</v>
      </c>
      <c r="AW34" s="980">
        <f t="shared" si="11"/>
        <v>0</v>
      </c>
      <c r="AX34" s="980">
        <f t="shared" si="14"/>
        <v>0</v>
      </c>
    </row>
    <row r="35" spans="1:50" x14ac:dyDescent="0.2">
      <c r="A35" s="364" t="s">
        <v>258</v>
      </c>
      <c r="B35" s="803"/>
      <c r="C35" s="803"/>
      <c r="D35" s="803"/>
      <c r="E35" s="803"/>
      <c r="F35" s="803"/>
      <c r="G35" s="979"/>
      <c r="H35" s="979"/>
      <c r="I35" s="803"/>
      <c r="J35" s="803"/>
      <c r="K35" s="803"/>
      <c r="L35" s="803"/>
      <c r="M35" s="803"/>
      <c r="N35" s="979"/>
      <c r="O35" s="979"/>
      <c r="P35" s="803"/>
      <c r="Q35" s="803"/>
      <c r="R35" s="803"/>
      <c r="S35" s="803"/>
      <c r="T35" s="803"/>
      <c r="U35" s="979"/>
      <c r="V35" s="979"/>
      <c r="W35" s="803"/>
      <c r="X35" s="803"/>
      <c r="Y35" s="803"/>
      <c r="Z35" s="803"/>
      <c r="AA35" s="803"/>
      <c r="AB35" s="979"/>
      <c r="AC35" s="979"/>
      <c r="AD35" s="803"/>
      <c r="AE35" s="803"/>
      <c r="AF35" s="803"/>
      <c r="AG35" s="803"/>
      <c r="AH35" s="803"/>
      <c r="AI35" s="979"/>
      <c r="AJ35" s="979"/>
      <c r="AK35" s="803"/>
      <c r="AL35" s="803"/>
      <c r="AM35" s="803"/>
      <c r="AN35" s="803"/>
      <c r="AO35" s="803"/>
      <c r="AP35" s="979"/>
      <c r="AQ35" s="979"/>
      <c r="AR35" s="980">
        <f t="shared" si="12"/>
        <v>0</v>
      </c>
      <c r="AS35" s="980">
        <f t="shared" si="13"/>
        <v>0</v>
      </c>
      <c r="AT35" s="980">
        <f t="shared" si="7"/>
        <v>0</v>
      </c>
      <c r="AU35" s="980">
        <f t="shared" si="8"/>
        <v>0</v>
      </c>
      <c r="AV35" s="980">
        <f t="shared" si="9"/>
        <v>0</v>
      </c>
      <c r="AW35" s="979"/>
      <c r="AX35" s="979"/>
    </row>
    <row r="36" spans="1:50" x14ac:dyDescent="0.2">
      <c r="A36" s="364" t="s">
        <v>245</v>
      </c>
      <c r="B36" s="803"/>
      <c r="C36" s="803"/>
      <c r="D36" s="803"/>
      <c r="E36" s="803"/>
      <c r="F36" s="803"/>
      <c r="G36" s="979"/>
      <c r="H36" s="979"/>
      <c r="I36" s="803"/>
      <c r="J36" s="803"/>
      <c r="K36" s="803"/>
      <c r="L36" s="803"/>
      <c r="M36" s="803"/>
      <c r="N36" s="979"/>
      <c r="O36" s="979"/>
      <c r="P36" s="803"/>
      <c r="Q36" s="803"/>
      <c r="R36" s="803"/>
      <c r="S36" s="803"/>
      <c r="T36" s="803"/>
      <c r="U36" s="979"/>
      <c r="V36" s="979"/>
      <c r="W36" s="803"/>
      <c r="X36" s="803"/>
      <c r="Y36" s="803"/>
      <c r="Z36" s="803"/>
      <c r="AA36" s="803"/>
      <c r="AB36" s="979"/>
      <c r="AC36" s="979"/>
      <c r="AD36" s="803"/>
      <c r="AE36" s="803"/>
      <c r="AF36" s="803"/>
      <c r="AG36" s="803"/>
      <c r="AH36" s="803"/>
      <c r="AI36" s="979"/>
      <c r="AJ36" s="979"/>
      <c r="AK36" s="803"/>
      <c r="AL36" s="803"/>
      <c r="AM36" s="803"/>
      <c r="AN36" s="803"/>
      <c r="AO36" s="803"/>
      <c r="AP36" s="979"/>
      <c r="AQ36" s="979"/>
      <c r="AR36" s="980">
        <f t="shared" si="12"/>
        <v>0</v>
      </c>
      <c r="AS36" s="980">
        <f t="shared" si="13"/>
        <v>0</v>
      </c>
      <c r="AT36" s="980">
        <f t="shared" si="7"/>
        <v>0</v>
      </c>
      <c r="AU36" s="980">
        <f t="shared" si="8"/>
        <v>0</v>
      </c>
      <c r="AV36" s="980">
        <f t="shared" si="9"/>
        <v>0</v>
      </c>
      <c r="AW36" s="979"/>
      <c r="AX36" s="979"/>
    </row>
    <row r="37" spans="1:50" x14ac:dyDescent="0.2">
      <c r="A37" s="364" t="s">
        <v>312</v>
      </c>
      <c r="B37" s="803"/>
      <c r="C37" s="803"/>
      <c r="D37" s="803"/>
      <c r="E37" s="803"/>
      <c r="F37" s="803"/>
      <c r="G37" s="979"/>
      <c r="H37" s="979"/>
      <c r="I37" s="803"/>
      <c r="J37" s="803"/>
      <c r="K37" s="803"/>
      <c r="L37" s="803"/>
      <c r="M37" s="803"/>
      <c r="N37" s="979"/>
      <c r="O37" s="979"/>
      <c r="P37" s="803"/>
      <c r="Q37" s="803"/>
      <c r="R37" s="803"/>
      <c r="S37" s="803"/>
      <c r="T37" s="803"/>
      <c r="U37" s="979"/>
      <c r="V37" s="979"/>
      <c r="W37" s="803"/>
      <c r="X37" s="803"/>
      <c r="Y37" s="803"/>
      <c r="Z37" s="803"/>
      <c r="AA37" s="803"/>
      <c r="AB37" s="979"/>
      <c r="AC37" s="979"/>
      <c r="AD37" s="803"/>
      <c r="AE37" s="803"/>
      <c r="AF37" s="803"/>
      <c r="AG37" s="803"/>
      <c r="AH37" s="803"/>
      <c r="AI37" s="979"/>
      <c r="AJ37" s="979"/>
      <c r="AK37" s="803"/>
      <c r="AL37" s="803"/>
      <c r="AM37" s="803"/>
      <c r="AN37" s="803"/>
      <c r="AO37" s="803"/>
      <c r="AP37" s="979"/>
      <c r="AQ37" s="979"/>
      <c r="AR37" s="980">
        <f t="shared" si="12"/>
        <v>0</v>
      </c>
      <c r="AS37" s="980">
        <f t="shared" si="13"/>
        <v>0</v>
      </c>
      <c r="AT37" s="980">
        <f t="shared" si="7"/>
        <v>0</v>
      </c>
      <c r="AU37" s="980">
        <f t="shared" si="8"/>
        <v>0</v>
      </c>
      <c r="AV37" s="980">
        <f t="shared" si="9"/>
        <v>0</v>
      </c>
      <c r="AW37" s="979"/>
      <c r="AX37" s="979"/>
    </row>
    <row r="38" spans="1:50" x14ac:dyDescent="0.2">
      <c r="A38" s="364" t="s">
        <v>542</v>
      </c>
      <c r="B38" s="803"/>
      <c r="C38" s="803"/>
      <c r="D38" s="803"/>
      <c r="E38" s="803"/>
      <c r="F38" s="803"/>
      <c r="G38" s="979"/>
      <c r="H38" s="979"/>
      <c r="I38" s="803"/>
      <c r="J38" s="803"/>
      <c r="K38" s="803"/>
      <c r="L38" s="803"/>
      <c r="M38" s="803"/>
      <c r="N38" s="979"/>
      <c r="O38" s="979"/>
      <c r="P38" s="803"/>
      <c r="Q38" s="803"/>
      <c r="R38" s="803"/>
      <c r="S38" s="803"/>
      <c r="T38" s="803"/>
      <c r="U38" s="979"/>
      <c r="V38" s="979"/>
      <c r="W38" s="803"/>
      <c r="X38" s="803"/>
      <c r="Y38" s="803"/>
      <c r="Z38" s="803"/>
      <c r="AA38" s="803"/>
      <c r="AB38" s="979"/>
      <c r="AC38" s="979"/>
      <c r="AD38" s="803"/>
      <c r="AE38" s="803"/>
      <c r="AF38" s="803"/>
      <c r="AG38" s="803"/>
      <c r="AH38" s="803"/>
      <c r="AI38" s="979"/>
      <c r="AJ38" s="979"/>
      <c r="AK38" s="803"/>
      <c r="AL38" s="803"/>
      <c r="AM38" s="803"/>
      <c r="AN38" s="803"/>
      <c r="AO38" s="803"/>
      <c r="AP38" s="979"/>
      <c r="AQ38" s="979"/>
      <c r="AR38" s="980">
        <f t="shared" si="12"/>
        <v>0</v>
      </c>
      <c r="AS38" s="980">
        <f t="shared" si="13"/>
        <v>0</v>
      </c>
      <c r="AT38" s="980">
        <f t="shared" si="7"/>
        <v>0</v>
      </c>
      <c r="AU38" s="980">
        <f t="shared" si="8"/>
        <v>0</v>
      </c>
      <c r="AV38" s="980">
        <f t="shared" si="9"/>
        <v>0</v>
      </c>
      <c r="AW38" s="979"/>
      <c r="AX38" s="979"/>
    </row>
    <row r="39" spans="1:50" x14ac:dyDescent="0.2">
      <c r="A39" s="364" t="s">
        <v>540</v>
      </c>
      <c r="B39" s="803"/>
      <c r="C39" s="803"/>
      <c r="D39" s="803"/>
      <c r="E39" s="803"/>
      <c r="F39" s="803"/>
      <c r="G39" s="979"/>
      <c r="H39" s="979"/>
      <c r="I39" s="803"/>
      <c r="J39" s="803"/>
      <c r="K39" s="803"/>
      <c r="L39" s="803"/>
      <c r="M39" s="803"/>
      <c r="N39" s="979"/>
      <c r="O39" s="979"/>
      <c r="P39" s="803"/>
      <c r="Q39" s="803"/>
      <c r="R39" s="803"/>
      <c r="S39" s="803"/>
      <c r="T39" s="803"/>
      <c r="U39" s="979"/>
      <c r="V39" s="979"/>
      <c r="W39" s="803"/>
      <c r="X39" s="803"/>
      <c r="Y39" s="803"/>
      <c r="Z39" s="803"/>
      <c r="AA39" s="803"/>
      <c r="AB39" s="979"/>
      <c r="AC39" s="979"/>
      <c r="AD39" s="803"/>
      <c r="AE39" s="803"/>
      <c r="AF39" s="803"/>
      <c r="AG39" s="803"/>
      <c r="AH39" s="803"/>
      <c r="AI39" s="979"/>
      <c r="AJ39" s="979"/>
      <c r="AK39" s="803"/>
      <c r="AL39" s="803"/>
      <c r="AM39" s="803"/>
      <c r="AN39" s="803"/>
      <c r="AO39" s="803"/>
      <c r="AP39" s="979"/>
      <c r="AQ39" s="979"/>
      <c r="AR39" s="980">
        <f t="shared" si="12"/>
        <v>0</v>
      </c>
      <c r="AS39" s="980">
        <f t="shared" si="13"/>
        <v>0</v>
      </c>
      <c r="AT39" s="980">
        <f t="shared" si="7"/>
        <v>0</v>
      </c>
      <c r="AU39" s="980">
        <f t="shared" si="8"/>
        <v>0</v>
      </c>
      <c r="AV39" s="980">
        <f t="shared" si="9"/>
        <v>0</v>
      </c>
      <c r="AW39" s="979"/>
      <c r="AX39" s="979"/>
    </row>
    <row r="40" spans="1:50" x14ac:dyDescent="0.2">
      <c r="A40" s="364" t="s">
        <v>485</v>
      </c>
      <c r="B40" s="803"/>
      <c r="C40" s="803"/>
      <c r="D40" s="803"/>
      <c r="E40" s="803"/>
      <c r="F40" s="803"/>
      <c r="G40" s="979"/>
      <c r="H40" s="979"/>
      <c r="I40" s="803"/>
      <c r="J40" s="803"/>
      <c r="K40" s="803"/>
      <c r="L40" s="803"/>
      <c r="M40" s="803"/>
      <c r="N40" s="979"/>
      <c r="O40" s="979"/>
      <c r="P40" s="803"/>
      <c r="Q40" s="803"/>
      <c r="R40" s="803"/>
      <c r="S40" s="803"/>
      <c r="T40" s="803"/>
      <c r="U40" s="979"/>
      <c r="V40" s="979"/>
      <c r="W40" s="803"/>
      <c r="X40" s="803"/>
      <c r="Y40" s="803"/>
      <c r="Z40" s="803"/>
      <c r="AA40" s="803"/>
      <c r="AB40" s="979"/>
      <c r="AC40" s="979"/>
      <c r="AD40" s="803"/>
      <c r="AE40" s="803"/>
      <c r="AF40" s="803"/>
      <c r="AG40" s="803"/>
      <c r="AH40" s="803"/>
      <c r="AI40" s="979"/>
      <c r="AJ40" s="979"/>
      <c r="AK40" s="803"/>
      <c r="AL40" s="803"/>
      <c r="AM40" s="803"/>
      <c r="AN40" s="803"/>
      <c r="AO40" s="803"/>
      <c r="AP40" s="979"/>
      <c r="AQ40" s="979"/>
      <c r="AR40" s="980">
        <f t="shared" si="12"/>
        <v>0</v>
      </c>
      <c r="AS40" s="980">
        <f t="shared" si="13"/>
        <v>0</v>
      </c>
      <c r="AT40" s="980">
        <f t="shared" si="7"/>
        <v>0</v>
      </c>
      <c r="AU40" s="980">
        <f t="shared" si="8"/>
        <v>0</v>
      </c>
      <c r="AV40" s="980">
        <f t="shared" si="9"/>
        <v>0</v>
      </c>
      <c r="AW40" s="979"/>
      <c r="AX40" s="979"/>
    </row>
    <row r="41" spans="1:50" x14ac:dyDescent="0.2">
      <c r="A41" s="364" t="s">
        <v>479</v>
      </c>
      <c r="B41" s="803"/>
      <c r="C41" s="803"/>
      <c r="D41" s="803"/>
      <c r="E41" s="803"/>
      <c r="F41" s="803"/>
      <c r="G41" s="979"/>
      <c r="H41" s="979"/>
      <c r="I41" s="803"/>
      <c r="J41" s="803"/>
      <c r="K41" s="803"/>
      <c r="L41" s="803"/>
      <c r="M41" s="803"/>
      <c r="N41" s="979"/>
      <c r="O41" s="979"/>
      <c r="P41" s="803"/>
      <c r="Q41" s="803"/>
      <c r="R41" s="803"/>
      <c r="S41" s="803"/>
      <c r="T41" s="803"/>
      <c r="U41" s="979"/>
      <c r="V41" s="979"/>
      <c r="W41" s="803"/>
      <c r="X41" s="803"/>
      <c r="Y41" s="803"/>
      <c r="Z41" s="803"/>
      <c r="AA41" s="803"/>
      <c r="AB41" s="979"/>
      <c r="AC41" s="979"/>
      <c r="AD41" s="803"/>
      <c r="AE41" s="803"/>
      <c r="AF41" s="803"/>
      <c r="AG41" s="803"/>
      <c r="AH41" s="803"/>
      <c r="AI41" s="979"/>
      <c r="AJ41" s="979"/>
      <c r="AK41" s="803"/>
      <c r="AL41" s="803"/>
      <c r="AM41" s="803"/>
      <c r="AN41" s="803"/>
      <c r="AO41" s="803"/>
      <c r="AP41" s="979"/>
      <c r="AQ41" s="979"/>
      <c r="AR41" s="980">
        <f t="shared" si="12"/>
        <v>0</v>
      </c>
      <c r="AS41" s="980">
        <f t="shared" si="13"/>
        <v>0</v>
      </c>
      <c r="AT41" s="980">
        <f t="shared" si="7"/>
        <v>0</v>
      </c>
      <c r="AU41" s="980">
        <f t="shared" si="8"/>
        <v>0</v>
      </c>
      <c r="AV41" s="980">
        <f t="shared" si="9"/>
        <v>0</v>
      </c>
      <c r="AW41" s="979"/>
      <c r="AX41" s="979"/>
    </row>
    <row r="42" spans="1:50" x14ac:dyDescent="0.2">
      <c r="A42" s="364" t="s">
        <v>396</v>
      </c>
      <c r="B42" s="803"/>
      <c r="C42" s="803"/>
      <c r="D42" s="803"/>
      <c r="E42" s="803"/>
      <c r="F42" s="803"/>
      <c r="G42" s="979"/>
      <c r="H42" s="979"/>
      <c r="I42" s="803"/>
      <c r="J42" s="803"/>
      <c r="K42" s="803"/>
      <c r="L42" s="803"/>
      <c r="M42" s="803"/>
      <c r="N42" s="979"/>
      <c r="O42" s="979"/>
      <c r="P42" s="803"/>
      <c r="Q42" s="803"/>
      <c r="R42" s="803"/>
      <c r="S42" s="803"/>
      <c r="T42" s="803"/>
      <c r="U42" s="979"/>
      <c r="V42" s="979"/>
      <c r="W42" s="803"/>
      <c r="X42" s="803"/>
      <c r="Y42" s="803"/>
      <c r="Z42" s="803"/>
      <c r="AA42" s="803"/>
      <c r="AB42" s="979"/>
      <c r="AC42" s="979"/>
      <c r="AD42" s="803"/>
      <c r="AE42" s="803"/>
      <c r="AF42" s="803"/>
      <c r="AG42" s="803"/>
      <c r="AH42" s="803"/>
      <c r="AI42" s="979"/>
      <c r="AJ42" s="979"/>
      <c r="AK42" s="803"/>
      <c r="AL42" s="803"/>
      <c r="AM42" s="803"/>
      <c r="AN42" s="803"/>
      <c r="AO42" s="803"/>
      <c r="AP42" s="979"/>
      <c r="AQ42" s="979"/>
      <c r="AR42" s="980">
        <f t="shared" si="12"/>
        <v>0</v>
      </c>
      <c r="AS42" s="980">
        <f t="shared" si="13"/>
        <v>0</v>
      </c>
      <c r="AT42" s="980">
        <f t="shared" si="7"/>
        <v>0</v>
      </c>
      <c r="AU42" s="980">
        <f t="shared" si="8"/>
        <v>0</v>
      </c>
      <c r="AV42" s="980">
        <f t="shared" si="9"/>
        <v>0</v>
      </c>
      <c r="AW42" s="979"/>
      <c r="AX42" s="979"/>
    </row>
    <row r="43" spans="1:50" x14ac:dyDescent="0.2">
      <c r="A43" s="364" t="s">
        <v>429</v>
      </c>
      <c r="B43" s="803"/>
      <c r="C43" s="803"/>
      <c r="D43" s="803"/>
      <c r="E43" s="803"/>
      <c r="F43" s="803"/>
      <c r="G43" s="979"/>
      <c r="H43" s="979"/>
      <c r="I43" s="803"/>
      <c r="J43" s="803"/>
      <c r="K43" s="803"/>
      <c r="L43" s="803"/>
      <c r="M43" s="803"/>
      <c r="N43" s="979"/>
      <c r="O43" s="979"/>
      <c r="P43" s="803"/>
      <c r="Q43" s="803"/>
      <c r="R43" s="803"/>
      <c r="S43" s="803"/>
      <c r="T43" s="803"/>
      <c r="U43" s="979"/>
      <c r="V43" s="979"/>
      <c r="W43" s="803"/>
      <c r="X43" s="803"/>
      <c r="Y43" s="803"/>
      <c r="Z43" s="803"/>
      <c r="AA43" s="803"/>
      <c r="AB43" s="979"/>
      <c r="AC43" s="979"/>
      <c r="AD43" s="803"/>
      <c r="AE43" s="803"/>
      <c r="AF43" s="803"/>
      <c r="AG43" s="803"/>
      <c r="AH43" s="803"/>
      <c r="AI43" s="979"/>
      <c r="AJ43" s="979"/>
      <c r="AK43" s="803"/>
      <c r="AL43" s="803"/>
      <c r="AM43" s="803"/>
      <c r="AN43" s="803"/>
      <c r="AO43" s="803"/>
      <c r="AP43" s="979"/>
      <c r="AQ43" s="979"/>
      <c r="AR43" s="980">
        <f t="shared" si="12"/>
        <v>0</v>
      </c>
      <c r="AS43" s="980">
        <f t="shared" si="13"/>
        <v>0</v>
      </c>
      <c r="AT43" s="980">
        <f t="shared" ref="AT43:AT56" si="15">SUM(AM43,AF43,Y43,R43,K43,D43)</f>
        <v>0</v>
      </c>
      <c r="AU43" s="980">
        <f t="shared" ref="AU43:AU56" si="16">SUM(AN43,AG43,Z43,S43,L43,E43)</f>
        <v>0</v>
      </c>
      <c r="AV43" s="980">
        <f t="shared" ref="AV43:AV56" si="17">SUM(AO43,AH43,AA43,T43,M43,F43)</f>
        <v>0</v>
      </c>
      <c r="AW43" s="979"/>
      <c r="AX43" s="979"/>
    </row>
    <row r="44" spans="1:50" x14ac:dyDescent="0.2">
      <c r="A44" s="364" t="s">
        <v>546</v>
      </c>
      <c r="B44" s="803"/>
      <c r="C44" s="803"/>
      <c r="D44" s="803"/>
      <c r="E44" s="803"/>
      <c r="F44" s="803"/>
      <c r="G44" s="979"/>
      <c r="H44" s="979"/>
      <c r="I44" s="803"/>
      <c r="J44" s="803"/>
      <c r="K44" s="803"/>
      <c r="L44" s="803"/>
      <c r="M44" s="803"/>
      <c r="N44" s="979"/>
      <c r="O44" s="979"/>
      <c r="P44" s="803"/>
      <c r="Q44" s="803"/>
      <c r="R44" s="803"/>
      <c r="S44" s="803"/>
      <c r="T44" s="803"/>
      <c r="U44" s="979"/>
      <c r="V44" s="979"/>
      <c r="W44" s="803"/>
      <c r="X44" s="803"/>
      <c r="Y44" s="803"/>
      <c r="Z44" s="803"/>
      <c r="AA44" s="803"/>
      <c r="AB44" s="979"/>
      <c r="AC44" s="979"/>
      <c r="AD44" s="803"/>
      <c r="AE44" s="803"/>
      <c r="AF44" s="803"/>
      <c r="AG44" s="803"/>
      <c r="AH44" s="803"/>
      <c r="AI44" s="979"/>
      <c r="AJ44" s="979"/>
      <c r="AK44" s="803"/>
      <c r="AL44" s="803"/>
      <c r="AM44" s="803"/>
      <c r="AN44" s="803"/>
      <c r="AO44" s="803"/>
      <c r="AP44" s="979"/>
      <c r="AQ44" s="979"/>
      <c r="AR44" s="980">
        <f t="shared" si="12"/>
        <v>0</v>
      </c>
      <c r="AS44" s="980">
        <f t="shared" si="13"/>
        <v>0</v>
      </c>
      <c r="AT44" s="980">
        <f t="shared" si="15"/>
        <v>0</v>
      </c>
      <c r="AU44" s="980">
        <f t="shared" si="16"/>
        <v>0</v>
      </c>
      <c r="AV44" s="980">
        <f t="shared" si="17"/>
        <v>0</v>
      </c>
      <c r="AW44" s="979"/>
      <c r="AX44" s="979"/>
    </row>
    <row r="45" spans="1:50" x14ac:dyDescent="0.2">
      <c r="A45" s="364" t="s">
        <v>404</v>
      </c>
      <c r="B45" s="803"/>
      <c r="C45" s="803"/>
      <c r="D45" s="803"/>
      <c r="E45" s="803"/>
      <c r="F45" s="803"/>
      <c r="G45" s="979"/>
      <c r="H45" s="979"/>
      <c r="I45" s="803"/>
      <c r="J45" s="803"/>
      <c r="K45" s="803"/>
      <c r="L45" s="803"/>
      <c r="M45" s="803"/>
      <c r="N45" s="979"/>
      <c r="O45" s="979"/>
      <c r="P45" s="803"/>
      <c r="Q45" s="803"/>
      <c r="R45" s="803"/>
      <c r="S45" s="803"/>
      <c r="T45" s="803"/>
      <c r="U45" s="979"/>
      <c r="V45" s="979"/>
      <c r="W45" s="803"/>
      <c r="X45" s="803"/>
      <c r="Y45" s="803"/>
      <c r="Z45" s="803"/>
      <c r="AA45" s="803"/>
      <c r="AB45" s="979"/>
      <c r="AC45" s="979"/>
      <c r="AD45" s="803"/>
      <c r="AE45" s="803"/>
      <c r="AF45" s="803"/>
      <c r="AG45" s="803"/>
      <c r="AH45" s="803"/>
      <c r="AI45" s="979"/>
      <c r="AJ45" s="979"/>
      <c r="AK45" s="803"/>
      <c r="AL45" s="803"/>
      <c r="AM45" s="803"/>
      <c r="AN45" s="803"/>
      <c r="AO45" s="803"/>
      <c r="AP45" s="979"/>
      <c r="AQ45" s="979"/>
      <c r="AR45" s="980">
        <f t="shared" si="12"/>
        <v>0</v>
      </c>
      <c r="AS45" s="980">
        <f t="shared" si="13"/>
        <v>0</v>
      </c>
      <c r="AT45" s="980">
        <f t="shared" si="15"/>
        <v>0</v>
      </c>
      <c r="AU45" s="980">
        <f t="shared" si="16"/>
        <v>0</v>
      </c>
      <c r="AV45" s="980">
        <f t="shared" si="17"/>
        <v>0</v>
      </c>
      <c r="AW45" s="979"/>
      <c r="AX45" s="979"/>
    </row>
    <row r="46" spans="1:50" x14ac:dyDescent="0.2">
      <c r="A46" s="364" t="s">
        <v>402</v>
      </c>
      <c r="B46" s="803"/>
      <c r="C46" s="803"/>
      <c r="D46" s="803"/>
      <c r="E46" s="803"/>
      <c r="F46" s="803"/>
      <c r="G46" s="979"/>
      <c r="H46" s="979"/>
      <c r="I46" s="803"/>
      <c r="J46" s="803"/>
      <c r="K46" s="803"/>
      <c r="L46" s="803"/>
      <c r="M46" s="803"/>
      <c r="N46" s="979"/>
      <c r="O46" s="979"/>
      <c r="P46" s="803"/>
      <c r="Q46" s="803"/>
      <c r="R46" s="803"/>
      <c r="S46" s="803"/>
      <c r="T46" s="803"/>
      <c r="U46" s="979"/>
      <c r="V46" s="979"/>
      <c r="W46" s="803"/>
      <c r="X46" s="803"/>
      <c r="Y46" s="803"/>
      <c r="Z46" s="803"/>
      <c r="AA46" s="803"/>
      <c r="AB46" s="979"/>
      <c r="AC46" s="979"/>
      <c r="AD46" s="803"/>
      <c r="AE46" s="803"/>
      <c r="AF46" s="803"/>
      <c r="AG46" s="803"/>
      <c r="AH46" s="803"/>
      <c r="AI46" s="979"/>
      <c r="AJ46" s="979"/>
      <c r="AK46" s="803"/>
      <c r="AL46" s="803"/>
      <c r="AM46" s="803"/>
      <c r="AN46" s="803"/>
      <c r="AO46" s="803"/>
      <c r="AP46" s="979"/>
      <c r="AQ46" s="979"/>
      <c r="AR46" s="980">
        <f t="shared" si="12"/>
        <v>0</v>
      </c>
      <c r="AS46" s="980">
        <f t="shared" si="13"/>
        <v>0</v>
      </c>
      <c r="AT46" s="980">
        <f t="shared" si="15"/>
        <v>0</v>
      </c>
      <c r="AU46" s="980">
        <f t="shared" si="16"/>
        <v>0</v>
      </c>
      <c r="AV46" s="980">
        <f t="shared" si="17"/>
        <v>0</v>
      </c>
      <c r="AW46" s="979"/>
      <c r="AX46" s="979"/>
    </row>
    <row r="47" spans="1:50" x14ac:dyDescent="0.2">
      <c r="A47" s="364" t="s">
        <v>499</v>
      </c>
      <c r="B47" s="803"/>
      <c r="C47" s="803"/>
      <c r="D47" s="803"/>
      <c r="E47" s="803"/>
      <c r="F47" s="803"/>
      <c r="G47" s="979"/>
      <c r="H47" s="979"/>
      <c r="I47" s="803"/>
      <c r="J47" s="803"/>
      <c r="K47" s="803"/>
      <c r="L47" s="803"/>
      <c r="M47" s="803"/>
      <c r="N47" s="979"/>
      <c r="O47" s="979"/>
      <c r="P47" s="803"/>
      <c r="Q47" s="803"/>
      <c r="R47" s="803"/>
      <c r="S47" s="803"/>
      <c r="T47" s="803"/>
      <c r="U47" s="979"/>
      <c r="V47" s="979"/>
      <c r="W47" s="803"/>
      <c r="X47" s="803"/>
      <c r="Y47" s="803"/>
      <c r="Z47" s="803"/>
      <c r="AA47" s="803"/>
      <c r="AB47" s="979"/>
      <c r="AC47" s="979"/>
      <c r="AD47" s="803"/>
      <c r="AE47" s="803"/>
      <c r="AF47" s="803"/>
      <c r="AG47" s="803"/>
      <c r="AH47" s="803"/>
      <c r="AI47" s="979"/>
      <c r="AJ47" s="979"/>
      <c r="AK47" s="803"/>
      <c r="AL47" s="803"/>
      <c r="AM47" s="803"/>
      <c r="AN47" s="803"/>
      <c r="AO47" s="803"/>
      <c r="AP47" s="979"/>
      <c r="AQ47" s="979"/>
      <c r="AR47" s="980">
        <f t="shared" si="12"/>
        <v>0</v>
      </c>
      <c r="AS47" s="980">
        <f t="shared" si="13"/>
        <v>0</v>
      </c>
      <c r="AT47" s="980">
        <f t="shared" si="15"/>
        <v>0</v>
      </c>
      <c r="AU47" s="980">
        <f t="shared" si="16"/>
        <v>0</v>
      </c>
      <c r="AV47" s="980">
        <f t="shared" si="17"/>
        <v>0</v>
      </c>
      <c r="AW47" s="979"/>
      <c r="AX47" s="979"/>
    </row>
    <row r="48" spans="1:50" x14ac:dyDescent="0.2">
      <c r="A48" s="364" t="s">
        <v>453</v>
      </c>
      <c r="B48" s="803"/>
      <c r="C48" s="803"/>
      <c r="D48" s="803"/>
      <c r="E48" s="803"/>
      <c r="F48" s="803"/>
      <c r="G48" s="979"/>
      <c r="H48" s="979"/>
      <c r="I48" s="803"/>
      <c r="J48" s="803"/>
      <c r="K48" s="803"/>
      <c r="L48" s="803"/>
      <c r="M48" s="803"/>
      <c r="N48" s="979"/>
      <c r="O48" s="979"/>
      <c r="P48" s="803"/>
      <c r="Q48" s="803"/>
      <c r="R48" s="803"/>
      <c r="S48" s="803"/>
      <c r="T48" s="803"/>
      <c r="U48" s="979"/>
      <c r="V48" s="979"/>
      <c r="W48" s="803"/>
      <c r="X48" s="803"/>
      <c r="Y48" s="803"/>
      <c r="Z48" s="803"/>
      <c r="AA48" s="803"/>
      <c r="AB48" s="979"/>
      <c r="AC48" s="979"/>
      <c r="AD48" s="803"/>
      <c r="AE48" s="803"/>
      <c r="AF48" s="803"/>
      <c r="AG48" s="803"/>
      <c r="AH48" s="803"/>
      <c r="AI48" s="979"/>
      <c r="AJ48" s="979"/>
      <c r="AK48" s="803"/>
      <c r="AL48" s="803"/>
      <c r="AM48" s="803"/>
      <c r="AN48" s="803"/>
      <c r="AO48" s="803"/>
      <c r="AP48" s="979"/>
      <c r="AQ48" s="979"/>
      <c r="AR48" s="980">
        <f t="shared" si="12"/>
        <v>0</v>
      </c>
      <c r="AS48" s="980">
        <f t="shared" si="13"/>
        <v>0</v>
      </c>
      <c r="AT48" s="980">
        <f t="shared" si="15"/>
        <v>0</v>
      </c>
      <c r="AU48" s="980">
        <f t="shared" si="16"/>
        <v>0</v>
      </c>
      <c r="AV48" s="980">
        <f t="shared" si="17"/>
        <v>0</v>
      </c>
      <c r="AW48" s="979"/>
      <c r="AX48" s="979"/>
    </row>
    <row r="49" spans="1:50" x14ac:dyDescent="0.2">
      <c r="A49" s="364" t="s">
        <v>1588</v>
      </c>
      <c r="B49" s="803"/>
      <c r="C49" s="803"/>
      <c r="D49" s="803"/>
      <c r="E49" s="803"/>
      <c r="F49" s="803"/>
      <c r="G49" s="979"/>
      <c r="H49" s="979"/>
      <c r="I49" s="803"/>
      <c r="J49" s="803"/>
      <c r="K49" s="803"/>
      <c r="L49" s="803"/>
      <c r="M49" s="803"/>
      <c r="N49" s="979"/>
      <c r="O49" s="979"/>
      <c r="P49" s="803"/>
      <c r="Q49" s="803"/>
      <c r="R49" s="803"/>
      <c r="S49" s="803"/>
      <c r="T49" s="803"/>
      <c r="U49" s="979"/>
      <c r="V49" s="979"/>
      <c r="W49" s="803"/>
      <c r="X49" s="803"/>
      <c r="Y49" s="803"/>
      <c r="Z49" s="803"/>
      <c r="AA49" s="803"/>
      <c r="AB49" s="979"/>
      <c r="AC49" s="979"/>
      <c r="AD49" s="803"/>
      <c r="AE49" s="803"/>
      <c r="AF49" s="803"/>
      <c r="AG49" s="803"/>
      <c r="AH49" s="803"/>
      <c r="AI49" s="979"/>
      <c r="AJ49" s="979"/>
      <c r="AK49" s="803"/>
      <c r="AL49" s="803"/>
      <c r="AM49" s="803"/>
      <c r="AN49" s="803"/>
      <c r="AO49" s="803"/>
      <c r="AP49" s="979"/>
      <c r="AQ49" s="979"/>
      <c r="AR49" s="980">
        <f t="shared" si="12"/>
        <v>0</v>
      </c>
      <c r="AS49" s="980">
        <f t="shared" si="13"/>
        <v>0</v>
      </c>
      <c r="AT49" s="980">
        <f t="shared" si="15"/>
        <v>0</v>
      </c>
      <c r="AU49" s="980">
        <f t="shared" si="16"/>
        <v>0</v>
      </c>
      <c r="AV49" s="980">
        <f t="shared" si="17"/>
        <v>0</v>
      </c>
      <c r="AW49" s="979"/>
      <c r="AX49" s="979"/>
    </row>
    <row r="50" spans="1:50" x14ac:dyDescent="0.2">
      <c r="A50" s="364" t="s">
        <v>461</v>
      </c>
      <c r="B50" s="803"/>
      <c r="C50" s="803"/>
      <c r="D50" s="803"/>
      <c r="E50" s="803"/>
      <c r="F50" s="803"/>
      <c r="G50" s="979"/>
      <c r="H50" s="979"/>
      <c r="I50" s="803"/>
      <c r="J50" s="803"/>
      <c r="K50" s="803"/>
      <c r="L50" s="803"/>
      <c r="M50" s="803"/>
      <c r="N50" s="979"/>
      <c r="O50" s="979"/>
      <c r="P50" s="803"/>
      <c r="Q50" s="803"/>
      <c r="R50" s="803"/>
      <c r="S50" s="803"/>
      <c r="T50" s="803"/>
      <c r="U50" s="979"/>
      <c r="V50" s="979"/>
      <c r="W50" s="803"/>
      <c r="X50" s="803"/>
      <c r="Y50" s="803"/>
      <c r="Z50" s="803"/>
      <c r="AA50" s="803"/>
      <c r="AB50" s="979"/>
      <c r="AC50" s="979"/>
      <c r="AD50" s="803"/>
      <c r="AE50" s="803"/>
      <c r="AF50" s="803"/>
      <c r="AG50" s="803"/>
      <c r="AH50" s="803"/>
      <c r="AI50" s="979"/>
      <c r="AJ50" s="979"/>
      <c r="AK50" s="803"/>
      <c r="AL50" s="803"/>
      <c r="AM50" s="803"/>
      <c r="AN50" s="803"/>
      <c r="AO50" s="803"/>
      <c r="AP50" s="979"/>
      <c r="AQ50" s="979"/>
      <c r="AR50" s="980">
        <f t="shared" si="12"/>
        <v>0</v>
      </c>
      <c r="AS50" s="980">
        <f t="shared" si="13"/>
        <v>0</v>
      </c>
      <c r="AT50" s="980">
        <f t="shared" si="15"/>
        <v>0</v>
      </c>
      <c r="AU50" s="980">
        <f t="shared" si="16"/>
        <v>0</v>
      </c>
      <c r="AV50" s="980">
        <f t="shared" si="17"/>
        <v>0</v>
      </c>
      <c r="AW50" s="979"/>
      <c r="AX50" s="979"/>
    </row>
    <row r="51" spans="1:50" x14ac:dyDescent="0.2">
      <c r="A51" s="364" t="s">
        <v>298</v>
      </c>
      <c r="B51" s="803"/>
      <c r="C51" s="803"/>
      <c r="D51" s="803"/>
      <c r="E51" s="803"/>
      <c r="F51" s="803"/>
      <c r="G51" s="979"/>
      <c r="H51" s="979"/>
      <c r="I51" s="803"/>
      <c r="J51" s="803"/>
      <c r="K51" s="803"/>
      <c r="L51" s="803"/>
      <c r="M51" s="803"/>
      <c r="N51" s="979"/>
      <c r="O51" s="979"/>
      <c r="P51" s="803"/>
      <c r="Q51" s="803"/>
      <c r="R51" s="803"/>
      <c r="S51" s="803"/>
      <c r="T51" s="803"/>
      <c r="U51" s="979"/>
      <c r="V51" s="979"/>
      <c r="W51" s="803"/>
      <c r="X51" s="803"/>
      <c r="Y51" s="803"/>
      <c r="Z51" s="803"/>
      <c r="AA51" s="803"/>
      <c r="AB51" s="979"/>
      <c r="AC51" s="979"/>
      <c r="AD51" s="803"/>
      <c r="AE51" s="803"/>
      <c r="AF51" s="803"/>
      <c r="AG51" s="803"/>
      <c r="AH51" s="803"/>
      <c r="AI51" s="979"/>
      <c r="AJ51" s="979"/>
      <c r="AK51" s="803"/>
      <c r="AL51" s="803"/>
      <c r="AM51" s="803"/>
      <c r="AN51" s="803"/>
      <c r="AO51" s="803"/>
      <c r="AP51" s="979"/>
      <c r="AQ51" s="979"/>
      <c r="AR51" s="980">
        <f t="shared" si="12"/>
        <v>0</v>
      </c>
      <c r="AS51" s="980">
        <f t="shared" si="13"/>
        <v>0</v>
      </c>
      <c r="AT51" s="980">
        <f t="shared" si="15"/>
        <v>0</v>
      </c>
      <c r="AU51" s="980">
        <f t="shared" si="16"/>
        <v>0</v>
      </c>
      <c r="AV51" s="980">
        <f t="shared" si="17"/>
        <v>0</v>
      </c>
      <c r="AW51" s="979"/>
      <c r="AX51" s="979"/>
    </row>
    <row r="52" spans="1:50" x14ac:dyDescent="0.2">
      <c r="A52" s="364" t="s">
        <v>507</v>
      </c>
      <c r="B52" s="803"/>
      <c r="C52" s="803"/>
      <c r="D52" s="803"/>
      <c r="E52" s="803"/>
      <c r="F52" s="803"/>
      <c r="G52" s="979"/>
      <c r="H52" s="979"/>
      <c r="I52" s="803"/>
      <c r="J52" s="803"/>
      <c r="K52" s="803"/>
      <c r="L52" s="803"/>
      <c r="M52" s="803"/>
      <c r="N52" s="979"/>
      <c r="O52" s="979"/>
      <c r="P52" s="803"/>
      <c r="Q52" s="803"/>
      <c r="R52" s="803"/>
      <c r="S52" s="803"/>
      <c r="T52" s="803"/>
      <c r="U52" s="979"/>
      <c r="V52" s="979"/>
      <c r="W52" s="803"/>
      <c r="X52" s="803"/>
      <c r="Y52" s="803"/>
      <c r="Z52" s="803"/>
      <c r="AA52" s="803"/>
      <c r="AB52" s="979"/>
      <c r="AC52" s="979"/>
      <c r="AD52" s="803"/>
      <c r="AE52" s="803"/>
      <c r="AF52" s="803"/>
      <c r="AG52" s="803"/>
      <c r="AH52" s="803"/>
      <c r="AI52" s="979"/>
      <c r="AJ52" s="979"/>
      <c r="AK52" s="803"/>
      <c r="AL52" s="803"/>
      <c r="AM52" s="803"/>
      <c r="AN52" s="803"/>
      <c r="AO52" s="803"/>
      <c r="AP52" s="979"/>
      <c r="AQ52" s="979"/>
      <c r="AR52" s="980">
        <f t="shared" si="12"/>
        <v>0</v>
      </c>
      <c r="AS52" s="980">
        <f t="shared" si="13"/>
        <v>0</v>
      </c>
      <c r="AT52" s="980">
        <f t="shared" si="15"/>
        <v>0</v>
      </c>
      <c r="AU52" s="980">
        <f t="shared" si="16"/>
        <v>0</v>
      </c>
      <c r="AV52" s="980">
        <f t="shared" si="17"/>
        <v>0</v>
      </c>
      <c r="AW52" s="979"/>
      <c r="AX52" s="979"/>
    </row>
    <row r="53" spans="1:50" x14ac:dyDescent="0.2">
      <c r="A53" s="364" t="s">
        <v>560</v>
      </c>
      <c r="B53" s="803"/>
      <c r="C53" s="803"/>
      <c r="D53" s="803"/>
      <c r="E53" s="803"/>
      <c r="F53" s="803"/>
      <c r="G53" s="979"/>
      <c r="H53" s="979"/>
      <c r="I53" s="803"/>
      <c r="J53" s="803"/>
      <c r="K53" s="803"/>
      <c r="L53" s="803"/>
      <c r="M53" s="803"/>
      <c r="N53" s="979"/>
      <c r="O53" s="979"/>
      <c r="P53" s="803"/>
      <c r="Q53" s="803"/>
      <c r="R53" s="803"/>
      <c r="S53" s="803"/>
      <c r="T53" s="803"/>
      <c r="U53" s="979"/>
      <c r="V53" s="979"/>
      <c r="W53" s="803"/>
      <c r="X53" s="803"/>
      <c r="Y53" s="803"/>
      <c r="Z53" s="803"/>
      <c r="AA53" s="803"/>
      <c r="AB53" s="979"/>
      <c r="AC53" s="979"/>
      <c r="AD53" s="803"/>
      <c r="AE53" s="803"/>
      <c r="AF53" s="803"/>
      <c r="AG53" s="803"/>
      <c r="AH53" s="803"/>
      <c r="AI53" s="979"/>
      <c r="AJ53" s="979"/>
      <c r="AK53" s="803"/>
      <c r="AL53" s="803"/>
      <c r="AM53" s="803"/>
      <c r="AN53" s="803"/>
      <c r="AO53" s="803"/>
      <c r="AP53" s="979"/>
      <c r="AQ53" s="979"/>
      <c r="AR53" s="980">
        <f t="shared" si="12"/>
        <v>0</v>
      </c>
      <c r="AS53" s="980">
        <f t="shared" si="13"/>
        <v>0</v>
      </c>
      <c r="AT53" s="980">
        <f t="shared" si="15"/>
        <v>0</v>
      </c>
      <c r="AU53" s="980">
        <f t="shared" si="16"/>
        <v>0</v>
      </c>
      <c r="AV53" s="980">
        <f t="shared" si="17"/>
        <v>0</v>
      </c>
      <c r="AW53" s="979"/>
      <c r="AX53" s="979"/>
    </row>
    <row r="54" spans="1:50" x14ac:dyDescent="0.2">
      <c r="A54" s="364" t="s">
        <v>532</v>
      </c>
      <c r="B54" s="803"/>
      <c r="C54" s="803"/>
      <c r="D54" s="803"/>
      <c r="E54" s="803"/>
      <c r="F54" s="803"/>
      <c r="G54" s="979"/>
      <c r="H54" s="979"/>
      <c r="I54" s="803"/>
      <c r="J54" s="803"/>
      <c r="K54" s="803"/>
      <c r="L54" s="803"/>
      <c r="M54" s="803"/>
      <c r="N54" s="979"/>
      <c r="O54" s="979"/>
      <c r="P54" s="803"/>
      <c r="Q54" s="803"/>
      <c r="R54" s="803"/>
      <c r="S54" s="803"/>
      <c r="T54" s="803"/>
      <c r="U54" s="979"/>
      <c r="V54" s="979"/>
      <c r="W54" s="803"/>
      <c r="X54" s="803"/>
      <c r="Y54" s="803"/>
      <c r="Z54" s="803"/>
      <c r="AA54" s="803"/>
      <c r="AB54" s="979"/>
      <c r="AC54" s="979"/>
      <c r="AD54" s="803"/>
      <c r="AE54" s="803"/>
      <c r="AF54" s="803"/>
      <c r="AG54" s="803"/>
      <c r="AH54" s="803"/>
      <c r="AI54" s="979"/>
      <c r="AJ54" s="979"/>
      <c r="AK54" s="803"/>
      <c r="AL54" s="803"/>
      <c r="AM54" s="803"/>
      <c r="AN54" s="803"/>
      <c r="AO54" s="803"/>
      <c r="AP54" s="979"/>
      <c r="AQ54" s="979"/>
      <c r="AR54" s="980">
        <f t="shared" si="12"/>
        <v>0</v>
      </c>
      <c r="AS54" s="980">
        <f t="shared" si="13"/>
        <v>0</v>
      </c>
      <c r="AT54" s="980">
        <f t="shared" si="15"/>
        <v>0</v>
      </c>
      <c r="AU54" s="980">
        <f t="shared" si="16"/>
        <v>0</v>
      </c>
      <c r="AV54" s="980">
        <f t="shared" si="17"/>
        <v>0</v>
      </c>
      <c r="AW54" s="979"/>
      <c r="AX54" s="979"/>
    </row>
    <row r="55" spans="1:50" x14ac:dyDescent="0.2">
      <c r="A55" s="364" t="s">
        <v>1591</v>
      </c>
      <c r="B55" s="803"/>
      <c r="C55" s="803"/>
      <c r="D55" s="803"/>
      <c r="E55" s="803"/>
      <c r="F55" s="803"/>
      <c r="G55" s="979"/>
      <c r="H55" s="979"/>
      <c r="I55" s="803"/>
      <c r="J55" s="803"/>
      <c r="K55" s="803"/>
      <c r="L55" s="803"/>
      <c r="M55" s="803"/>
      <c r="N55" s="979"/>
      <c r="O55" s="979"/>
      <c r="P55" s="803"/>
      <c r="Q55" s="803"/>
      <c r="R55" s="803"/>
      <c r="S55" s="803"/>
      <c r="T55" s="803"/>
      <c r="U55" s="979"/>
      <c r="V55" s="979"/>
      <c r="W55" s="803"/>
      <c r="X55" s="803"/>
      <c r="Y55" s="803"/>
      <c r="Z55" s="803"/>
      <c r="AA55" s="803"/>
      <c r="AB55" s="979"/>
      <c r="AC55" s="979"/>
      <c r="AD55" s="803"/>
      <c r="AE55" s="803"/>
      <c r="AF55" s="803"/>
      <c r="AG55" s="803"/>
      <c r="AH55" s="803"/>
      <c r="AI55" s="979"/>
      <c r="AJ55" s="979"/>
      <c r="AK55" s="803"/>
      <c r="AL55" s="803"/>
      <c r="AM55" s="803"/>
      <c r="AN55" s="803"/>
      <c r="AO55" s="803"/>
      <c r="AP55" s="979"/>
      <c r="AQ55" s="979"/>
      <c r="AR55" s="980">
        <f t="shared" si="12"/>
        <v>0</v>
      </c>
      <c r="AS55" s="980">
        <f t="shared" si="13"/>
        <v>0</v>
      </c>
      <c r="AT55" s="980">
        <f t="shared" si="15"/>
        <v>0</v>
      </c>
      <c r="AU55" s="980">
        <f t="shared" si="16"/>
        <v>0</v>
      </c>
      <c r="AV55" s="980">
        <f t="shared" si="17"/>
        <v>0</v>
      </c>
      <c r="AW55" s="979"/>
      <c r="AX55" s="979"/>
    </row>
    <row r="56" spans="1:50" x14ac:dyDescent="0.2">
      <c r="A56" s="365" t="s">
        <v>1592</v>
      </c>
      <c r="B56" s="802">
        <f>SUM(B30:B32,B35:B55)</f>
        <v>0</v>
      </c>
      <c r="C56" s="802">
        <f t="shared" ref="C56:AO56" si="18">SUM(C30:C32,C35:C55)</f>
        <v>0</v>
      </c>
      <c r="D56" s="802">
        <f t="shared" si="18"/>
        <v>0</v>
      </c>
      <c r="E56" s="802">
        <f t="shared" si="18"/>
        <v>0</v>
      </c>
      <c r="F56" s="802">
        <f t="shared" si="18"/>
        <v>0</v>
      </c>
      <c r="G56" s="802">
        <f>SUM(G32)</f>
        <v>0</v>
      </c>
      <c r="H56" s="802">
        <f>SUM(H32)</f>
        <v>0</v>
      </c>
      <c r="I56" s="802">
        <f t="shared" si="18"/>
        <v>0</v>
      </c>
      <c r="J56" s="802">
        <f t="shared" si="18"/>
        <v>0</v>
      </c>
      <c r="K56" s="802">
        <f t="shared" si="18"/>
        <v>0</v>
      </c>
      <c r="L56" s="802">
        <f t="shared" si="18"/>
        <v>0</v>
      </c>
      <c r="M56" s="802">
        <f t="shared" si="18"/>
        <v>0</v>
      </c>
      <c r="N56" s="802">
        <f>SUM(N32)</f>
        <v>0</v>
      </c>
      <c r="O56" s="802">
        <f>SUM(O32)</f>
        <v>0</v>
      </c>
      <c r="P56" s="802">
        <f t="shared" si="18"/>
        <v>0</v>
      </c>
      <c r="Q56" s="802">
        <f t="shared" si="18"/>
        <v>0</v>
      </c>
      <c r="R56" s="802">
        <f t="shared" si="18"/>
        <v>0</v>
      </c>
      <c r="S56" s="802">
        <f t="shared" si="18"/>
        <v>0</v>
      </c>
      <c r="T56" s="802">
        <f t="shared" si="18"/>
        <v>0</v>
      </c>
      <c r="U56" s="802">
        <f>SUM(U32)</f>
        <v>0</v>
      </c>
      <c r="V56" s="802">
        <f>SUM(V32)</f>
        <v>0</v>
      </c>
      <c r="W56" s="802">
        <f t="shared" si="18"/>
        <v>0</v>
      </c>
      <c r="X56" s="802">
        <f t="shared" si="18"/>
        <v>0</v>
      </c>
      <c r="Y56" s="802">
        <f t="shared" si="18"/>
        <v>0</v>
      </c>
      <c r="Z56" s="802">
        <f t="shared" si="18"/>
        <v>0</v>
      </c>
      <c r="AA56" s="802">
        <f t="shared" si="18"/>
        <v>0</v>
      </c>
      <c r="AB56" s="802">
        <f>SUM(AB32)</f>
        <v>0</v>
      </c>
      <c r="AC56" s="802">
        <f>SUM(AC32)</f>
        <v>0</v>
      </c>
      <c r="AD56" s="802">
        <f t="shared" si="18"/>
        <v>0</v>
      </c>
      <c r="AE56" s="802">
        <f t="shared" si="18"/>
        <v>0</v>
      </c>
      <c r="AF56" s="802">
        <f t="shared" si="18"/>
        <v>0</v>
      </c>
      <c r="AG56" s="802">
        <f t="shared" si="18"/>
        <v>0</v>
      </c>
      <c r="AH56" s="802">
        <f t="shared" si="18"/>
        <v>0</v>
      </c>
      <c r="AI56" s="802">
        <f>SUM(AI32)</f>
        <v>0</v>
      </c>
      <c r="AJ56" s="802">
        <f>SUM(AJ32)</f>
        <v>0</v>
      </c>
      <c r="AK56" s="802">
        <f t="shared" si="18"/>
        <v>0</v>
      </c>
      <c r="AL56" s="802">
        <f t="shared" si="18"/>
        <v>0</v>
      </c>
      <c r="AM56" s="802">
        <f t="shared" si="18"/>
        <v>0</v>
      </c>
      <c r="AN56" s="802">
        <f t="shared" si="18"/>
        <v>0</v>
      </c>
      <c r="AO56" s="802">
        <f t="shared" si="18"/>
        <v>0</v>
      </c>
      <c r="AP56" s="802">
        <f>SUM(AP32)</f>
        <v>0</v>
      </c>
      <c r="AQ56" s="802">
        <f>SUM(AQ32)</f>
        <v>0</v>
      </c>
      <c r="AR56" s="980">
        <f>SUM(AK56,AD56,W56,P56,I56,B56)</f>
        <v>0</v>
      </c>
      <c r="AS56" s="980">
        <f>SUM(AL56,AE56,X56,Q56,J56,C56)</f>
        <v>0</v>
      </c>
      <c r="AT56" s="980">
        <f t="shared" si="15"/>
        <v>0</v>
      </c>
      <c r="AU56" s="980">
        <f t="shared" si="16"/>
        <v>0</v>
      </c>
      <c r="AV56" s="980">
        <f t="shared" si="17"/>
        <v>0</v>
      </c>
      <c r="AW56" s="979"/>
      <c r="AX56" s="979"/>
    </row>
    <row r="57" spans="1:50" ht="13.5" thickBot="1" x14ac:dyDescent="0.25">
      <c r="A57" s="364"/>
      <c r="B57" s="981"/>
      <c r="C57" s="981"/>
      <c r="D57" s="981"/>
      <c r="E57" s="981"/>
      <c r="F57" s="981"/>
      <c r="G57" s="981"/>
      <c r="H57" s="981"/>
      <c r="I57" s="981"/>
      <c r="J57" s="981"/>
      <c r="K57" s="981"/>
      <c r="L57" s="981"/>
      <c r="M57" s="981"/>
      <c r="N57" s="981"/>
      <c r="O57" s="981"/>
      <c r="P57" s="981"/>
      <c r="Q57" s="981"/>
      <c r="R57" s="981"/>
      <c r="S57" s="981"/>
      <c r="T57" s="981"/>
      <c r="U57" s="981"/>
      <c r="V57" s="981"/>
      <c r="W57" s="981"/>
      <c r="X57" s="981"/>
      <c r="Y57" s="981"/>
      <c r="Z57" s="981"/>
      <c r="AA57" s="981"/>
      <c r="AB57" s="981"/>
      <c r="AC57" s="981"/>
      <c r="AD57" s="981"/>
      <c r="AE57" s="981"/>
      <c r="AF57" s="981"/>
      <c r="AG57" s="981"/>
      <c r="AH57" s="981"/>
      <c r="AI57" s="981"/>
      <c r="AJ57" s="981"/>
      <c r="AK57" s="981"/>
      <c r="AL57" s="981"/>
      <c r="AM57" s="981"/>
      <c r="AN57" s="981"/>
      <c r="AO57" s="981"/>
      <c r="AP57" s="981"/>
      <c r="AQ57" s="981"/>
      <c r="AR57" s="981"/>
      <c r="AS57" s="981"/>
      <c r="AT57" s="981"/>
      <c r="AU57" s="981"/>
      <c r="AV57" s="981"/>
      <c r="AW57" s="981"/>
      <c r="AX57" s="981"/>
    </row>
    <row r="58" spans="1:50" x14ac:dyDescent="0.2">
      <c r="A58" s="364" t="s">
        <v>1593</v>
      </c>
      <c r="B58" s="982"/>
      <c r="C58" s="982"/>
      <c r="D58" s="982"/>
      <c r="E58" s="982"/>
      <c r="F58" s="982"/>
      <c r="G58" s="982"/>
      <c r="H58" s="982"/>
      <c r="I58" s="982"/>
      <c r="J58" s="982"/>
      <c r="K58" s="982"/>
      <c r="L58" s="982"/>
      <c r="M58" s="982"/>
      <c r="N58" s="982"/>
      <c r="O58" s="982"/>
      <c r="P58" s="982"/>
      <c r="Q58" s="982"/>
      <c r="R58" s="982"/>
      <c r="S58" s="982"/>
      <c r="T58" s="982"/>
      <c r="U58" s="982"/>
      <c r="V58" s="982"/>
      <c r="W58" s="982"/>
      <c r="X58" s="982"/>
      <c r="Y58" s="982"/>
      <c r="Z58" s="982"/>
      <c r="AA58" s="982"/>
      <c r="AB58" s="982"/>
      <c r="AC58" s="982"/>
      <c r="AD58" s="982"/>
      <c r="AE58" s="982"/>
      <c r="AF58" s="982"/>
      <c r="AG58" s="982"/>
      <c r="AH58" s="982"/>
      <c r="AI58" s="982"/>
      <c r="AJ58" s="982"/>
      <c r="AK58" s="982"/>
      <c r="AL58" s="982"/>
      <c r="AM58" s="982"/>
      <c r="AN58" s="982"/>
      <c r="AO58" s="982"/>
      <c r="AP58" s="982"/>
      <c r="AQ58" s="982"/>
      <c r="AR58" s="982"/>
      <c r="AS58" s="982"/>
      <c r="AT58" s="982"/>
      <c r="AU58" s="982"/>
      <c r="AV58" s="982"/>
      <c r="AW58" s="982"/>
      <c r="AX58" s="983"/>
    </row>
    <row r="59" spans="1:50" x14ac:dyDescent="0.2">
      <c r="A59" s="364" t="s">
        <v>245</v>
      </c>
      <c r="B59" s="803"/>
      <c r="C59" s="803"/>
      <c r="D59" s="803"/>
      <c r="E59" s="803"/>
      <c r="F59" s="803"/>
      <c r="G59" s="803"/>
      <c r="H59" s="803"/>
      <c r="I59" s="803"/>
      <c r="J59" s="803"/>
      <c r="K59" s="803"/>
      <c r="L59" s="803"/>
      <c r="M59" s="803"/>
      <c r="N59" s="803"/>
      <c r="O59" s="803"/>
      <c r="P59" s="803"/>
      <c r="Q59" s="803"/>
      <c r="R59" s="803"/>
      <c r="S59" s="803"/>
      <c r="T59" s="803"/>
      <c r="U59" s="803"/>
      <c r="V59" s="803"/>
      <c r="W59" s="803"/>
      <c r="X59" s="803"/>
      <c r="Y59" s="803"/>
      <c r="Z59" s="803"/>
      <c r="AA59" s="803"/>
      <c r="AB59" s="803"/>
      <c r="AC59" s="803"/>
      <c r="AD59" s="803"/>
      <c r="AE59" s="803"/>
      <c r="AF59" s="803"/>
      <c r="AG59" s="803"/>
      <c r="AH59" s="803"/>
      <c r="AI59" s="803"/>
      <c r="AJ59" s="803"/>
      <c r="AK59" s="803"/>
      <c r="AL59" s="803"/>
      <c r="AM59" s="803"/>
      <c r="AN59" s="803"/>
      <c r="AO59" s="803"/>
      <c r="AP59" s="803"/>
      <c r="AQ59" s="803"/>
      <c r="AR59" s="980">
        <f t="shared" ref="AR59:AR69" si="19">SUM(AK59,AD59,W59,P59,I59,B59)</f>
        <v>0</v>
      </c>
      <c r="AS59" s="980">
        <f t="shared" ref="AS59:AS64" si="20">SUM(AL59,AE59,X59,Q59,J59,C59)</f>
        <v>0</v>
      </c>
      <c r="AT59" s="980">
        <f t="shared" ref="AT59:AT64" si="21">SUM(AM59,AF59,Y59,R59,K59,D59)</f>
        <v>0</v>
      </c>
      <c r="AU59" s="980">
        <f t="shared" ref="AU59:AU64" si="22">SUM(AN59,AG59,Z59,S59,L59,E59)</f>
        <v>0</v>
      </c>
      <c r="AV59" s="980">
        <f t="shared" ref="AV59:AV64" si="23">SUM(AO59,AH59,AA59,T59,M59,F59)</f>
        <v>0</v>
      </c>
      <c r="AW59" s="980">
        <f t="shared" ref="AW59:AW64" si="24">SUM(AP59,AI59,AB59,U59,N59,G59)</f>
        <v>0</v>
      </c>
      <c r="AX59" s="984">
        <f t="shared" ref="AX59:AX64" si="25">SUM(AQ59,AJ59,AC59,V59,O59,H59)</f>
        <v>0</v>
      </c>
    </row>
    <row r="60" spans="1:50" x14ac:dyDescent="0.2">
      <c r="A60" s="364" t="s">
        <v>237</v>
      </c>
      <c r="B60" s="803"/>
      <c r="C60" s="803"/>
      <c r="D60" s="803"/>
      <c r="E60" s="803"/>
      <c r="F60" s="803"/>
      <c r="G60" s="803"/>
      <c r="H60" s="803"/>
      <c r="I60" s="803"/>
      <c r="J60" s="803"/>
      <c r="K60" s="803"/>
      <c r="L60" s="803"/>
      <c r="M60" s="803"/>
      <c r="N60" s="803"/>
      <c r="O60" s="803"/>
      <c r="P60" s="803"/>
      <c r="Q60" s="803"/>
      <c r="R60" s="803"/>
      <c r="S60" s="803"/>
      <c r="T60" s="803"/>
      <c r="U60" s="803"/>
      <c r="V60" s="803"/>
      <c r="W60" s="803"/>
      <c r="X60" s="803"/>
      <c r="Y60" s="803"/>
      <c r="Z60" s="803"/>
      <c r="AA60" s="803"/>
      <c r="AB60" s="803"/>
      <c r="AC60" s="803"/>
      <c r="AD60" s="803"/>
      <c r="AE60" s="803"/>
      <c r="AF60" s="803"/>
      <c r="AG60" s="803"/>
      <c r="AH60" s="803"/>
      <c r="AI60" s="803"/>
      <c r="AJ60" s="803"/>
      <c r="AK60" s="803"/>
      <c r="AL60" s="803"/>
      <c r="AM60" s="803"/>
      <c r="AN60" s="803"/>
      <c r="AO60" s="803"/>
      <c r="AP60" s="803"/>
      <c r="AQ60" s="803"/>
      <c r="AR60" s="980">
        <f t="shared" si="19"/>
        <v>0</v>
      </c>
      <c r="AS60" s="980">
        <f t="shared" si="20"/>
        <v>0</v>
      </c>
      <c r="AT60" s="980">
        <f t="shared" si="21"/>
        <v>0</v>
      </c>
      <c r="AU60" s="980">
        <f t="shared" si="22"/>
        <v>0</v>
      </c>
      <c r="AV60" s="980">
        <f t="shared" si="23"/>
        <v>0</v>
      </c>
      <c r="AW60" s="980">
        <f t="shared" si="24"/>
        <v>0</v>
      </c>
      <c r="AX60" s="984">
        <f t="shared" si="25"/>
        <v>0</v>
      </c>
    </row>
    <row r="61" spans="1:50" x14ac:dyDescent="0.2">
      <c r="A61" s="364" t="s">
        <v>251</v>
      </c>
      <c r="B61" s="803"/>
      <c r="C61" s="803"/>
      <c r="D61" s="803"/>
      <c r="E61" s="803"/>
      <c r="F61" s="803"/>
      <c r="G61" s="803"/>
      <c r="H61" s="803"/>
      <c r="I61" s="803"/>
      <c r="J61" s="803"/>
      <c r="K61" s="803"/>
      <c r="L61" s="803"/>
      <c r="M61" s="803"/>
      <c r="N61" s="803"/>
      <c r="O61" s="803"/>
      <c r="P61" s="803"/>
      <c r="Q61" s="803"/>
      <c r="R61" s="803"/>
      <c r="S61" s="803"/>
      <c r="T61" s="803"/>
      <c r="U61" s="803"/>
      <c r="V61" s="803"/>
      <c r="W61" s="803"/>
      <c r="X61" s="803"/>
      <c r="Y61" s="803"/>
      <c r="Z61" s="803"/>
      <c r="AA61" s="803"/>
      <c r="AB61" s="803"/>
      <c r="AC61" s="803"/>
      <c r="AD61" s="803"/>
      <c r="AE61" s="803"/>
      <c r="AF61" s="803"/>
      <c r="AG61" s="803"/>
      <c r="AH61" s="803"/>
      <c r="AI61" s="803"/>
      <c r="AJ61" s="803"/>
      <c r="AK61" s="803"/>
      <c r="AL61" s="803"/>
      <c r="AM61" s="803"/>
      <c r="AN61" s="803"/>
      <c r="AO61" s="803"/>
      <c r="AP61" s="803"/>
      <c r="AQ61" s="803"/>
      <c r="AR61" s="980">
        <f t="shared" ref="AR61:AR63" si="26">SUM(AK61,AD61,W61,P61,I61,B61)</f>
        <v>0</v>
      </c>
      <c r="AS61" s="980">
        <f t="shared" ref="AS61:AS63" si="27">SUM(AL61,AE61,X61,Q61,J61,C61)</f>
        <v>0</v>
      </c>
      <c r="AT61" s="980">
        <f t="shared" ref="AT61:AT63" si="28">SUM(AM61,AF61,Y61,R61,K61,D61)</f>
        <v>0</v>
      </c>
      <c r="AU61" s="980">
        <f t="shared" ref="AU61:AU63" si="29">SUM(AN61,AG61,Z61,S61,L61,E61)</f>
        <v>0</v>
      </c>
      <c r="AV61" s="980">
        <f t="shared" ref="AV61:AV63" si="30">SUM(AO61,AH61,AA61,T61,M61,F61)</f>
        <v>0</v>
      </c>
      <c r="AW61" s="980">
        <f t="shared" ref="AW61:AW63" si="31">SUM(AP61,AI61,AB61,U61,N61,G61)</f>
        <v>0</v>
      </c>
      <c r="AX61" s="984">
        <f t="shared" ref="AX61:AX63" si="32">SUM(AQ61,AJ61,AC61,V61,O61,H61)</f>
        <v>0</v>
      </c>
    </row>
    <row r="62" spans="1:50" x14ac:dyDescent="0.2">
      <c r="A62" s="364" t="s">
        <v>1586</v>
      </c>
      <c r="B62" s="803"/>
      <c r="C62" s="803"/>
      <c r="D62" s="803"/>
      <c r="E62" s="803"/>
      <c r="F62" s="803"/>
      <c r="G62" s="803"/>
      <c r="H62" s="803"/>
      <c r="I62" s="803"/>
      <c r="J62" s="803"/>
      <c r="K62" s="803"/>
      <c r="L62" s="803"/>
      <c r="M62" s="803"/>
      <c r="N62" s="803"/>
      <c r="O62" s="803"/>
      <c r="P62" s="803"/>
      <c r="Q62" s="803"/>
      <c r="R62" s="803"/>
      <c r="S62" s="803"/>
      <c r="T62" s="803"/>
      <c r="U62" s="803"/>
      <c r="V62" s="803"/>
      <c r="W62" s="803"/>
      <c r="X62" s="803"/>
      <c r="Y62" s="803"/>
      <c r="Z62" s="803"/>
      <c r="AA62" s="803"/>
      <c r="AB62" s="803"/>
      <c r="AC62" s="803"/>
      <c r="AD62" s="803"/>
      <c r="AE62" s="803"/>
      <c r="AF62" s="803"/>
      <c r="AG62" s="803"/>
      <c r="AH62" s="803"/>
      <c r="AI62" s="803"/>
      <c r="AJ62" s="803"/>
      <c r="AK62" s="803"/>
      <c r="AL62" s="803"/>
      <c r="AM62" s="803"/>
      <c r="AN62" s="803"/>
      <c r="AO62" s="803"/>
      <c r="AP62" s="803"/>
      <c r="AQ62" s="803"/>
      <c r="AR62" s="980">
        <f t="shared" si="26"/>
        <v>0</v>
      </c>
      <c r="AS62" s="980">
        <f t="shared" si="27"/>
        <v>0</v>
      </c>
      <c r="AT62" s="980">
        <f t="shared" si="28"/>
        <v>0</v>
      </c>
      <c r="AU62" s="980">
        <f t="shared" si="29"/>
        <v>0</v>
      </c>
      <c r="AV62" s="980">
        <f t="shared" si="30"/>
        <v>0</v>
      </c>
      <c r="AW62" s="980">
        <f t="shared" si="31"/>
        <v>0</v>
      </c>
      <c r="AX62" s="984">
        <f t="shared" si="32"/>
        <v>0</v>
      </c>
    </row>
    <row r="63" spans="1:50" x14ac:dyDescent="0.2">
      <c r="A63" s="364" t="s">
        <v>1587</v>
      </c>
      <c r="B63" s="803"/>
      <c r="C63" s="803"/>
      <c r="D63" s="803"/>
      <c r="E63" s="803"/>
      <c r="F63" s="803"/>
      <c r="G63" s="803"/>
      <c r="H63" s="803"/>
      <c r="I63" s="803"/>
      <c r="J63" s="803"/>
      <c r="K63" s="803"/>
      <c r="L63" s="803"/>
      <c r="M63" s="803"/>
      <c r="N63" s="803"/>
      <c r="O63" s="803"/>
      <c r="P63" s="803"/>
      <c r="Q63" s="803"/>
      <c r="R63" s="803"/>
      <c r="S63" s="803"/>
      <c r="T63" s="803"/>
      <c r="U63" s="803"/>
      <c r="V63" s="803"/>
      <c r="W63" s="803"/>
      <c r="X63" s="803"/>
      <c r="Y63" s="803"/>
      <c r="Z63" s="803"/>
      <c r="AA63" s="803"/>
      <c r="AB63" s="803"/>
      <c r="AC63" s="803"/>
      <c r="AD63" s="803"/>
      <c r="AE63" s="803"/>
      <c r="AF63" s="803"/>
      <c r="AG63" s="803"/>
      <c r="AH63" s="803"/>
      <c r="AI63" s="803"/>
      <c r="AJ63" s="803"/>
      <c r="AK63" s="803"/>
      <c r="AL63" s="803"/>
      <c r="AM63" s="803"/>
      <c r="AN63" s="803"/>
      <c r="AO63" s="803"/>
      <c r="AP63" s="803"/>
      <c r="AQ63" s="803"/>
      <c r="AR63" s="980">
        <f t="shared" si="26"/>
        <v>0</v>
      </c>
      <c r="AS63" s="980">
        <f t="shared" si="27"/>
        <v>0</v>
      </c>
      <c r="AT63" s="980">
        <f t="shared" si="28"/>
        <v>0</v>
      </c>
      <c r="AU63" s="980">
        <f t="shared" si="29"/>
        <v>0</v>
      </c>
      <c r="AV63" s="980">
        <f t="shared" si="30"/>
        <v>0</v>
      </c>
      <c r="AW63" s="980">
        <f t="shared" si="31"/>
        <v>0</v>
      </c>
      <c r="AX63" s="984">
        <f t="shared" si="32"/>
        <v>0</v>
      </c>
    </row>
    <row r="64" spans="1:50" x14ac:dyDescent="0.2">
      <c r="A64" s="364" t="s">
        <v>1594</v>
      </c>
      <c r="B64" s="803"/>
      <c r="C64" s="803"/>
      <c r="D64" s="803"/>
      <c r="E64" s="803"/>
      <c r="F64" s="803"/>
      <c r="G64" s="803"/>
      <c r="H64" s="803"/>
      <c r="I64" s="803"/>
      <c r="J64" s="803"/>
      <c r="K64" s="803"/>
      <c r="L64" s="803"/>
      <c r="M64" s="803"/>
      <c r="N64" s="803"/>
      <c r="O64" s="803"/>
      <c r="P64" s="803"/>
      <c r="Q64" s="803"/>
      <c r="R64" s="803"/>
      <c r="S64" s="803"/>
      <c r="T64" s="803"/>
      <c r="U64" s="803"/>
      <c r="V64" s="803"/>
      <c r="W64" s="803"/>
      <c r="X64" s="803"/>
      <c r="Y64" s="803"/>
      <c r="Z64" s="803"/>
      <c r="AA64" s="803"/>
      <c r="AB64" s="803"/>
      <c r="AC64" s="803"/>
      <c r="AD64" s="803"/>
      <c r="AE64" s="803"/>
      <c r="AF64" s="803"/>
      <c r="AG64" s="803"/>
      <c r="AH64" s="803"/>
      <c r="AI64" s="803"/>
      <c r="AJ64" s="803"/>
      <c r="AK64" s="803"/>
      <c r="AL64" s="803"/>
      <c r="AM64" s="803"/>
      <c r="AN64" s="803"/>
      <c r="AO64" s="803"/>
      <c r="AP64" s="803"/>
      <c r="AQ64" s="803"/>
      <c r="AR64" s="980">
        <f t="shared" si="19"/>
        <v>0</v>
      </c>
      <c r="AS64" s="980">
        <f t="shared" si="20"/>
        <v>0</v>
      </c>
      <c r="AT64" s="980">
        <f t="shared" si="21"/>
        <v>0</v>
      </c>
      <c r="AU64" s="980">
        <f t="shared" si="22"/>
        <v>0</v>
      </c>
      <c r="AV64" s="980">
        <f t="shared" si="23"/>
        <v>0</v>
      </c>
      <c r="AW64" s="980">
        <f t="shared" si="24"/>
        <v>0</v>
      </c>
      <c r="AX64" s="984">
        <f t="shared" si="25"/>
        <v>0</v>
      </c>
    </row>
    <row r="65" spans="1:50" x14ac:dyDescent="0.2">
      <c r="A65" s="365" t="s">
        <v>1595</v>
      </c>
      <c r="B65" s="802">
        <f>SUM(B59:B61,B64)</f>
        <v>0</v>
      </c>
      <c r="C65" s="802">
        <f>SUM(C59:C61,C64)</f>
        <v>0</v>
      </c>
      <c r="D65" s="802">
        <f t="shared" ref="D65:AQ65" si="33">SUM(D59:D61,D64)</f>
        <v>0</v>
      </c>
      <c r="E65" s="802">
        <f t="shared" si="33"/>
        <v>0</v>
      </c>
      <c r="F65" s="802">
        <f t="shared" si="33"/>
        <v>0</v>
      </c>
      <c r="G65" s="802">
        <f>SUM(G59:G61,G64)</f>
        <v>0</v>
      </c>
      <c r="H65" s="802">
        <f t="shared" si="33"/>
        <v>0</v>
      </c>
      <c r="I65" s="802">
        <f t="shared" si="33"/>
        <v>0</v>
      </c>
      <c r="J65" s="802">
        <f t="shared" si="33"/>
        <v>0</v>
      </c>
      <c r="K65" s="802">
        <f t="shared" si="33"/>
        <v>0</v>
      </c>
      <c r="L65" s="802">
        <f t="shared" si="33"/>
        <v>0</v>
      </c>
      <c r="M65" s="802">
        <f t="shared" si="33"/>
        <v>0</v>
      </c>
      <c r="N65" s="802">
        <f t="shared" si="33"/>
        <v>0</v>
      </c>
      <c r="O65" s="802">
        <f t="shared" si="33"/>
        <v>0</v>
      </c>
      <c r="P65" s="802">
        <f t="shared" si="33"/>
        <v>0</v>
      </c>
      <c r="Q65" s="802">
        <f t="shared" si="33"/>
        <v>0</v>
      </c>
      <c r="R65" s="802">
        <f t="shared" si="33"/>
        <v>0</v>
      </c>
      <c r="S65" s="802">
        <f t="shared" si="33"/>
        <v>0</v>
      </c>
      <c r="T65" s="802">
        <f t="shared" si="33"/>
        <v>0</v>
      </c>
      <c r="U65" s="802">
        <f t="shared" si="33"/>
        <v>0</v>
      </c>
      <c r="V65" s="802">
        <f t="shared" si="33"/>
        <v>0</v>
      </c>
      <c r="W65" s="802">
        <f t="shared" si="33"/>
        <v>0</v>
      </c>
      <c r="X65" s="802">
        <f t="shared" si="33"/>
        <v>0</v>
      </c>
      <c r="Y65" s="802">
        <f t="shared" si="33"/>
        <v>0</v>
      </c>
      <c r="Z65" s="802">
        <f t="shared" si="33"/>
        <v>0</v>
      </c>
      <c r="AA65" s="802">
        <f t="shared" si="33"/>
        <v>0</v>
      </c>
      <c r="AB65" s="802">
        <f t="shared" si="33"/>
        <v>0</v>
      </c>
      <c r="AC65" s="802">
        <f t="shared" si="33"/>
        <v>0</v>
      </c>
      <c r="AD65" s="802">
        <f t="shared" si="33"/>
        <v>0</v>
      </c>
      <c r="AE65" s="802">
        <f t="shared" si="33"/>
        <v>0</v>
      </c>
      <c r="AF65" s="802">
        <f t="shared" si="33"/>
        <v>0</v>
      </c>
      <c r="AG65" s="802">
        <f t="shared" si="33"/>
        <v>0</v>
      </c>
      <c r="AH65" s="802">
        <f t="shared" si="33"/>
        <v>0</v>
      </c>
      <c r="AI65" s="802">
        <f t="shared" si="33"/>
        <v>0</v>
      </c>
      <c r="AJ65" s="802">
        <f t="shared" si="33"/>
        <v>0</v>
      </c>
      <c r="AK65" s="802">
        <f t="shared" si="33"/>
        <v>0</v>
      </c>
      <c r="AL65" s="802">
        <f t="shared" si="33"/>
        <v>0</v>
      </c>
      <c r="AM65" s="802">
        <f t="shared" si="33"/>
        <v>0</v>
      </c>
      <c r="AN65" s="802">
        <f t="shared" si="33"/>
        <v>0</v>
      </c>
      <c r="AO65" s="802">
        <f t="shared" si="33"/>
        <v>0</v>
      </c>
      <c r="AP65" s="802">
        <f t="shared" si="33"/>
        <v>0</v>
      </c>
      <c r="AQ65" s="802">
        <f t="shared" si="33"/>
        <v>0</v>
      </c>
      <c r="AR65" s="802">
        <f>SUM(AR59:AR61,AR64)</f>
        <v>0</v>
      </c>
      <c r="AS65" s="802">
        <f t="shared" ref="AS65" si="34">SUM(AS59:AS61,AS64)</f>
        <v>0</v>
      </c>
      <c r="AT65" s="802">
        <f t="shared" ref="AT65" si="35">SUM(AT59:AT61,AT64)</f>
        <v>0</v>
      </c>
      <c r="AU65" s="802">
        <f t="shared" ref="AU65" si="36">SUM(AU59:AU61,AU64)</f>
        <v>0</v>
      </c>
      <c r="AV65" s="802">
        <f t="shared" ref="AV65" si="37">SUM(AV59:AV61,AV64)</f>
        <v>0</v>
      </c>
      <c r="AW65" s="802">
        <f t="shared" ref="AW65" si="38">SUM(AW59:AW61,AW64)</f>
        <v>0</v>
      </c>
      <c r="AX65" s="984">
        <f t="shared" ref="AX65" si="39">SUM(AX59:AX61,AX64)</f>
        <v>0</v>
      </c>
    </row>
    <row r="66" spans="1:50" x14ac:dyDescent="0.2">
      <c r="A66" s="364" t="s">
        <v>1596</v>
      </c>
      <c r="B66" s="979"/>
      <c r="C66" s="979"/>
      <c r="D66" s="979"/>
      <c r="E66" s="979"/>
      <c r="F66" s="979"/>
      <c r="G66" s="979"/>
      <c r="H66" s="979"/>
      <c r="I66" s="979"/>
      <c r="J66" s="979"/>
      <c r="K66" s="979"/>
      <c r="L66" s="979"/>
      <c r="M66" s="979"/>
      <c r="N66" s="979"/>
      <c r="O66" s="979"/>
      <c r="P66" s="979"/>
      <c r="Q66" s="979"/>
      <c r="R66" s="979"/>
      <c r="S66" s="979"/>
      <c r="T66" s="979"/>
      <c r="U66" s="979"/>
      <c r="V66" s="979"/>
      <c r="W66" s="979"/>
      <c r="X66" s="979"/>
      <c r="Y66" s="979"/>
      <c r="Z66" s="979"/>
      <c r="AA66" s="979"/>
      <c r="AB66" s="979"/>
      <c r="AC66" s="979"/>
      <c r="AD66" s="979"/>
      <c r="AE66" s="979"/>
      <c r="AF66" s="979"/>
      <c r="AG66" s="979"/>
      <c r="AH66" s="979"/>
      <c r="AI66" s="979"/>
      <c r="AJ66" s="979"/>
      <c r="AK66" s="979"/>
      <c r="AL66" s="979"/>
      <c r="AM66" s="979"/>
      <c r="AN66" s="979"/>
      <c r="AO66" s="979"/>
      <c r="AP66" s="979"/>
      <c r="AQ66" s="979"/>
      <c r="AR66" s="979"/>
      <c r="AS66" s="979"/>
      <c r="AT66" s="979"/>
      <c r="AU66" s="979"/>
      <c r="AV66" s="979"/>
      <c r="AW66" s="979"/>
      <c r="AX66" s="985"/>
    </row>
    <row r="67" spans="1:50" x14ac:dyDescent="0.2">
      <c r="A67" s="364" t="s">
        <v>245</v>
      </c>
      <c r="B67" s="803"/>
      <c r="C67" s="803"/>
      <c r="D67" s="803"/>
      <c r="E67" s="803"/>
      <c r="F67" s="803"/>
      <c r="G67" s="803"/>
      <c r="H67" s="803"/>
      <c r="I67" s="803"/>
      <c r="J67" s="803"/>
      <c r="K67" s="803"/>
      <c r="L67" s="803"/>
      <c r="M67" s="803"/>
      <c r="N67" s="803"/>
      <c r="O67" s="803"/>
      <c r="P67" s="803"/>
      <c r="Q67" s="803"/>
      <c r="R67" s="803"/>
      <c r="S67" s="803"/>
      <c r="T67" s="803"/>
      <c r="U67" s="803"/>
      <c r="V67" s="803"/>
      <c r="W67" s="803"/>
      <c r="X67" s="803"/>
      <c r="Y67" s="803"/>
      <c r="Z67" s="803"/>
      <c r="AA67" s="803"/>
      <c r="AB67" s="803"/>
      <c r="AC67" s="803"/>
      <c r="AD67" s="803"/>
      <c r="AE67" s="803"/>
      <c r="AF67" s="803"/>
      <c r="AG67" s="803"/>
      <c r="AH67" s="803"/>
      <c r="AI67" s="803"/>
      <c r="AJ67" s="803"/>
      <c r="AK67" s="803"/>
      <c r="AL67" s="803"/>
      <c r="AM67" s="803"/>
      <c r="AN67" s="803"/>
      <c r="AO67" s="803"/>
      <c r="AP67" s="803"/>
      <c r="AQ67" s="803"/>
      <c r="AR67" s="980">
        <f t="shared" si="19"/>
        <v>0</v>
      </c>
      <c r="AS67" s="980">
        <f>SUM(AL67,AE67,X67,Q67,J67,C67)</f>
        <v>0</v>
      </c>
      <c r="AT67" s="980">
        <f t="shared" ref="AT67:AT69" si="40">SUM(AM67,AF67,Y67,R67,K67,D67)</f>
        <v>0</v>
      </c>
      <c r="AU67" s="980">
        <f t="shared" ref="AU67:AU69" si="41">SUM(AN67,AG67,Z67,S67,L67,E67)</f>
        <v>0</v>
      </c>
      <c r="AV67" s="980">
        <f t="shared" ref="AV67:AV69" si="42">SUM(AO67,AH67,AA67,T67,M67,F67)</f>
        <v>0</v>
      </c>
      <c r="AW67" s="980">
        <f t="shared" ref="AW67:AW69" si="43">SUM(AP67,AI67,AB67,U67,N67,G67)</f>
        <v>0</v>
      </c>
      <c r="AX67" s="984">
        <f t="shared" ref="AX67:AX69" si="44">SUM(AQ67,AJ67,AC67,V67,O67,H67)</f>
        <v>0</v>
      </c>
    </row>
    <row r="68" spans="1:50" x14ac:dyDescent="0.2">
      <c r="A68" s="364" t="s">
        <v>258</v>
      </c>
      <c r="B68" s="803"/>
      <c r="C68" s="803"/>
      <c r="D68" s="803"/>
      <c r="E68" s="803"/>
      <c r="F68" s="803"/>
      <c r="G68" s="803"/>
      <c r="H68" s="803"/>
      <c r="I68" s="803"/>
      <c r="J68" s="803"/>
      <c r="K68" s="803"/>
      <c r="L68" s="803"/>
      <c r="M68" s="803"/>
      <c r="N68" s="803"/>
      <c r="O68" s="803"/>
      <c r="P68" s="803"/>
      <c r="Q68" s="803"/>
      <c r="R68" s="803"/>
      <c r="S68" s="803"/>
      <c r="T68" s="803"/>
      <c r="U68" s="803"/>
      <c r="V68" s="803"/>
      <c r="W68" s="803"/>
      <c r="X68" s="803"/>
      <c r="Y68" s="803"/>
      <c r="Z68" s="803"/>
      <c r="AA68" s="803"/>
      <c r="AB68" s="803"/>
      <c r="AC68" s="803"/>
      <c r="AD68" s="803"/>
      <c r="AE68" s="803"/>
      <c r="AF68" s="803"/>
      <c r="AG68" s="803"/>
      <c r="AH68" s="803"/>
      <c r="AI68" s="803"/>
      <c r="AJ68" s="803"/>
      <c r="AK68" s="803"/>
      <c r="AL68" s="803"/>
      <c r="AM68" s="803"/>
      <c r="AN68" s="803"/>
      <c r="AO68" s="803"/>
      <c r="AP68" s="803"/>
      <c r="AQ68" s="803"/>
      <c r="AR68" s="980">
        <f t="shared" si="19"/>
        <v>0</v>
      </c>
      <c r="AS68" s="980">
        <f t="shared" ref="AS68:AS73" si="45">SUM(AL68,AE68,X68,Q68,J68,C68)</f>
        <v>0</v>
      </c>
      <c r="AT68" s="980">
        <f t="shared" si="40"/>
        <v>0</v>
      </c>
      <c r="AU68" s="980">
        <f t="shared" si="41"/>
        <v>0</v>
      </c>
      <c r="AV68" s="980">
        <f t="shared" si="42"/>
        <v>0</v>
      </c>
      <c r="AW68" s="980">
        <f t="shared" si="43"/>
        <v>0</v>
      </c>
      <c r="AX68" s="984">
        <f t="shared" si="44"/>
        <v>0</v>
      </c>
    </row>
    <row r="69" spans="1:50" x14ac:dyDescent="0.2">
      <c r="A69" s="364" t="s">
        <v>479</v>
      </c>
      <c r="B69" s="803"/>
      <c r="C69" s="803"/>
      <c r="D69" s="803"/>
      <c r="E69" s="803"/>
      <c r="F69" s="803"/>
      <c r="G69" s="803"/>
      <c r="H69" s="803"/>
      <c r="I69" s="803"/>
      <c r="J69" s="803"/>
      <c r="K69" s="803"/>
      <c r="L69" s="803"/>
      <c r="M69" s="803"/>
      <c r="N69" s="803"/>
      <c r="O69" s="803"/>
      <c r="P69" s="803"/>
      <c r="Q69" s="803"/>
      <c r="R69" s="803"/>
      <c r="S69" s="803"/>
      <c r="T69" s="803"/>
      <c r="U69" s="803"/>
      <c r="V69" s="803"/>
      <c r="W69" s="803"/>
      <c r="X69" s="803"/>
      <c r="Y69" s="803"/>
      <c r="Z69" s="803"/>
      <c r="AA69" s="803"/>
      <c r="AB69" s="803"/>
      <c r="AC69" s="803"/>
      <c r="AD69" s="803"/>
      <c r="AE69" s="803"/>
      <c r="AF69" s="803"/>
      <c r="AG69" s="803"/>
      <c r="AH69" s="803"/>
      <c r="AI69" s="803"/>
      <c r="AJ69" s="803"/>
      <c r="AK69" s="803"/>
      <c r="AL69" s="803"/>
      <c r="AM69" s="803"/>
      <c r="AN69" s="803"/>
      <c r="AO69" s="803"/>
      <c r="AP69" s="803"/>
      <c r="AQ69" s="803"/>
      <c r="AR69" s="980">
        <f t="shared" si="19"/>
        <v>0</v>
      </c>
      <c r="AS69" s="980">
        <f t="shared" si="45"/>
        <v>0</v>
      </c>
      <c r="AT69" s="980">
        <f t="shared" si="40"/>
        <v>0</v>
      </c>
      <c r="AU69" s="980">
        <f t="shared" si="41"/>
        <v>0</v>
      </c>
      <c r="AV69" s="980">
        <f t="shared" si="42"/>
        <v>0</v>
      </c>
      <c r="AW69" s="980">
        <f t="shared" si="43"/>
        <v>0</v>
      </c>
      <c r="AX69" s="984">
        <f t="shared" si="44"/>
        <v>0</v>
      </c>
    </row>
    <row r="70" spans="1:50" x14ac:dyDescent="0.2">
      <c r="A70" s="364" t="s">
        <v>251</v>
      </c>
      <c r="B70" s="803"/>
      <c r="C70" s="803"/>
      <c r="D70" s="803"/>
      <c r="E70" s="803"/>
      <c r="F70" s="803"/>
      <c r="G70" s="803"/>
      <c r="H70" s="803"/>
      <c r="I70" s="803"/>
      <c r="J70" s="803"/>
      <c r="K70" s="803"/>
      <c r="L70" s="803"/>
      <c r="M70" s="803"/>
      <c r="N70" s="803"/>
      <c r="O70" s="803"/>
      <c r="P70" s="803"/>
      <c r="Q70" s="803"/>
      <c r="R70" s="803"/>
      <c r="S70" s="803"/>
      <c r="T70" s="803"/>
      <c r="U70" s="803"/>
      <c r="V70" s="803"/>
      <c r="W70" s="803"/>
      <c r="X70" s="803"/>
      <c r="Y70" s="803"/>
      <c r="Z70" s="803"/>
      <c r="AA70" s="803"/>
      <c r="AB70" s="803"/>
      <c r="AC70" s="803"/>
      <c r="AD70" s="803"/>
      <c r="AE70" s="803"/>
      <c r="AF70" s="803"/>
      <c r="AG70" s="803"/>
      <c r="AH70" s="803"/>
      <c r="AI70" s="803"/>
      <c r="AJ70" s="803"/>
      <c r="AK70" s="803"/>
      <c r="AL70" s="803"/>
      <c r="AM70" s="803"/>
      <c r="AN70" s="803"/>
      <c r="AO70" s="803"/>
      <c r="AP70" s="803"/>
      <c r="AQ70" s="803"/>
      <c r="AR70" s="980">
        <f t="shared" ref="AR70:AR72" si="46">SUM(AK70,AD70,W70,P70,I70,B70)</f>
        <v>0</v>
      </c>
      <c r="AS70" s="980">
        <f t="shared" si="45"/>
        <v>0</v>
      </c>
      <c r="AT70" s="980">
        <f t="shared" ref="AT70:AT73" si="47">SUM(AM70,AF70,Y70,R70,K70,D70)</f>
        <v>0</v>
      </c>
      <c r="AU70" s="980">
        <f t="shared" ref="AU70:AU73" si="48">SUM(AN70,AG70,Z70,S70,L70,E70)</f>
        <v>0</v>
      </c>
      <c r="AV70" s="980">
        <f t="shared" ref="AV70:AV73" si="49">SUM(AO70,AH70,AA70,T70,M70,F70)</f>
        <v>0</v>
      </c>
      <c r="AW70" s="980">
        <f t="shared" ref="AW70:AW73" si="50">SUM(AP70,AI70,AB70,U70,N70,G70)</f>
        <v>0</v>
      </c>
      <c r="AX70" s="984">
        <f t="shared" ref="AX70:AX73" si="51">SUM(AQ70,AJ70,AC70,V70,O70,H70)</f>
        <v>0</v>
      </c>
    </row>
    <row r="71" spans="1:50" x14ac:dyDescent="0.2">
      <c r="A71" s="364" t="s">
        <v>1586</v>
      </c>
      <c r="B71" s="803"/>
      <c r="C71" s="803"/>
      <c r="D71" s="803"/>
      <c r="E71" s="803"/>
      <c r="F71" s="803"/>
      <c r="G71" s="803"/>
      <c r="H71" s="803"/>
      <c r="I71" s="803"/>
      <c r="J71" s="803"/>
      <c r="K71" s="803"/>
      <c r="L71" s="803"/>
      <c r="M71" s="803"/>
      <c r="N71" s="803"/>
      <c r="O71" s="803"/>
      <c r="P71" s="803"/>
      <c r="Q71" s="803"/>
      <c r="R71" s="803"/>
      <c r="S71" s="803"/>
      <c r="T71" s="803"/>
      <c r="U71" s="803"/>
      <c r="V71" s="803"/>
      <c r="W71" s="803"/>
      <c r="X71" s="803"/>
      <c r="Y71" s="803"/>
      <c r="Z71" s="803"/>
      <c r="AA71" s="803"/>
      <c r="AB71" s="803"/>
      <c r="AC71" s="803"/>
      <c r="AD71" s="803"/>
      <c r="AE71" s="803"/>
      <c r="AF71" s="803"/>
      <c r="AG71" s="803"/>
      <c r="AH71" s="803"/>
      <c r="AI71" s="803"/>
      <c r="AJ71" s="803"/>
      <c r="AK71" s="803"/>
      <c r="AL71" s="803"/>
      <c r="AM71" s="803"/>
      <c r="AN71" s="803"/>
      <c r="AO71" s="803"/>
      <c r="AP71" s="803"/>
      <c r="AQ71" s="803"/>
      <c r="AR71" s="980">
        <f t="shared" si="46"/>
        <v>0</v>
      </c>
      <c r="AS71" s="980">
        <f t="shared" si="45"/>
        <v>0</v>
      </c>
      <c r="AT71" s="980">
        <f t="shared" si="47"/>
        <v>0</v>
      </c>
      <c r="AU71" s="980">
        <f t="shared" si="48"/>
        <v>0</v>
      </c>
      <c r="AV71" s="980">
        <f t="shared" si="49"/>
        <v>0</v>
      </c>
      <c r="AW71" s="980">
        <f t="shared" si="50"/>
        <v>0</v>
      </c>
      <c r="AX71" s="984">
        <f t="shared" si="51"/>
        <v>0</v>
      </c>
    </row>
    <row r="72" spans="1:50" x14ac:dyDescent="0.2">
      <c r="A72" s="364" t="s">
        <v>1587</v>
      </c>
      <c r="B72" s="803"/>
      <c r="C72" s="803"/>
      <c r="D72" s="803"/>
      <c r="E72" s="803"/>
      <c r="F72" s="803"/>
      <c r="G72" s="803"/>
      <c r="H72" s="803"/>
      <c r="I72" s="803"/>
      <c r="J72" s="803"/>
      <c r="K72" s="803"/>
      <c r="L72" s="803"/>
      <c r="M72" s="803"/>
      <c r="N72" s="803"/>
      <c r="O72" s="803"/>
      <c r="P72" s="803"/>
      <c r="Q72" s="803"/>
      <c r="R72" s="803"/>
      <c r="S72" s="803"/>
      <c r="T72" s="803"/>
      <c r="U72" s="803"/>
      <c r="V72" s="803"/>
      <c r="W72" s="803"/>
      <c r="X72" s="803"/>
      <c r="Y72" s="803"/>
      <c r="Z72" s="803"/>
      <c r="AA72" s="803"/>
      <c r="AB72" s="803"/>
      <c r="AC72" s="803"/>
      <c r="AD72" s="803"/>
      <c r="AE72" s="803"/>
      <c r="AF72" s="803"/>
      <c r="AG72" s="803"/>
      <c r="AH72" s="803"/>
      <c r="AI72" s="803"/>
      <c r="AJ72" s="803"/>
      <c r="AK72" s="803"/>
      <c r="AL72" s="803"/>
      <c r="AM72" s="803"/>
      <c r="AN72" s="803"/>
      <c r="AO72" s="803"/>
      <c r="AP72" s="803"/>
      <c r="AQ72" s="803"/>
      <c r="AR72" s="980">
        <f t="shared" si="46"/>
        <v>0</v>
      </c>
      <c r="AS72" s="980">
        <f t="shared" si="45"/>
        <v>0</v>
      </c>
      <c r="AT72" s="980">
        <f t="shared" si="47"/>
        <v>0</v>
      </c>
      <c r="AU72" s="980">
        <f t="shared" si="48"/>
        <v>0</v>
      </c>
      <c r="AV72" s="980">
        <f t="shared" si="49"/>
        <v>0</v>
      </c>
      <c r="AW72" s="980">
        <f t="shared" si="50"/>
        <v>0</v>
      </c>
      <c r="AX72" s="984">
        <f t="shared" si="51"/>
        <v>0</v>
      </c>
    </row>
    <row r="73" spans="1:50" x14ac:dyDescent="0.2">
      <c r="A73" s="364" t="s">
        <v>1597</v>
      </c>
      <c r="B73" s="803"/>
      <c r="C73" s="803"/>
      <c r="D73" s="803"/>
      <c r="E73" s="803"/>
      <c r="F73" s="803"/>
      <c r="G73" s="803"/>
      <c r="H73" s="803"/>
      <c r="I73" s="803"/>
      <c r="J73" s="803"/>
      <c r="K73" s="803"/>
      <c r="L73" s="803"/>
      <c r="M73" s="803"/>
      <c r="N73" s="803"/>
      <c r="O73" s="803"/>
      <c r="P73" s="803"/>
      <c r="Q73" s="803"/>
      <c r="R73" s="803"/>
      <c r="S73" s="803"/>
      <c r="T73" s="803"/>
      <c r="U73" s="803"/>
      <c r="V73" s="803"/>
      <c r="W73" s="803"/>
      <c r="X73" s="803"/>
      <c r="Y73" s="803"/>
      <c r="Z73" s="803"/>
      <c r="AA73" s="803"/>
      <c r="AB73" s="803"/>
      <c r="AC73" s="803"/>
      <c r="AD73" s="803"/>
      <c r="AE73" s="803"/>
      <c r="AF73" s="803"/>
      <c r="AG73" s="803"/>
      <c r="AH73" s="803"/>
      <c r="AI73" s="803"/>
      <c r="AJ73" s="803"/>
      <c r="AK73" s="803"/>
      <c r="AL73" s="803"/>
      <c r="AM73" s="803"/>
      <c r="AN73" s="803"/>
      <c r="AO73" s="803"/>
      <c r="AP73" s="803"/>
      <c r="AQ73" s="803"/>
      <c r="AR73" s="980">
        <f>SUM(AK73,AD73,W73,P73,I73,B73)</f>
        <v>0</v>
      </c>
      <c r="AS73" s="980">
        <f t="shared" si="45"/>
        <v>0</v>
      </c>
      <c r="AT73" s="980">
        <f t="shared" si="47"/>
        <v>0</v>
      </c>
      <c r="AU73" s="980">
        <f t="shared" si="48"/>
        <v>0</v>
      </c>
      <c r="AV73" s="980">
        <f t="shared" si="49"/>
        <v>0</v>
      </c>
      <c r="AW73" s="980">
        <f t="shared" si="50"/>
        <v>0</v>
      </c>
      <c r="AX73" s="984">
        <f t="shared" si="51"/>
        <v>0</v>
      </c>
    </row>
    <row r="74" spans="1:50" x14ac:dyDescent="0.2">
      <c r="A74" s="365" t="s">
        <v>1598</v>
      </c>
      <c r="B74" s="802">
        <f>SUM(B67:B70,B73)</f>
        <v>0</v>
      </c>
      <c r="C74" s="802">
        <f>SUM(C67:C70,C73)</f>
        <v>0</v>
      </c>
      <c r="D74" s="802">
        <f t="shared" ref="D74:AX74" si="52">SUM(D67:D70,D73)</f>
        <v>0</v>
      </c>
      <c r="E74" s="802">
        <f t="shared" si="52"/>
        <v>0</v>
      </c>
      <c r="F74" s="802">
        <f t="shared" si="52"/>
        <v>0</v>
      </c>
      <c r="G74" s="802">
        <f>SUM(G67:G70,G73)</f>
        <v>0</v>
      </c>
      <c r="H74" s="802">
        <f t="shared" si="52"/>
        <v>0</v>
      </c>
      <c r="I74" s="802">
        <f t="shared" si="52"/>
        <v>0</v>
      </c>
      <c r="J74" s="802">
        <f t="shared" si="52"/>
        <v>0</v>
      </c>
      <c r="K74" s="802">
        <f t="shared" si="52"/>
        <v>0</v>
      </c>
      <c r="L74" s="802">
        <f t="shared" si="52"/>
        <v>0</v>
      </c>
      <c r="M74" s="802">
        <f t="shared" si="52"/>
        <v>0</v>
      </c>
      <c r="N74" s="802">
        <f t="shared" si="52"/>
        <v>0</v>
      </c>
      <c r="O74" s="802">
        <f t="shared" si="52"/>
        <v>0</v>
      </c>
      <c r="P74" s="802">
        <f t="shared" si="52"/>
        <v>0</v>
      </c>
      <c r="Q74" s="802">
        <f t="shared" si="52"/>
        <v>0</v>
      </c>
      <c r="R74" s="802">
        <f t="shared" si="52"/>
        <v>0</v>
      </c>
      <c r="S74" s="802">
        <f t="shared" si="52"/>
        <v>0</v>
      </c>
      <c r="T74" s="802">
        <f t="shared" si="52"/>
        <v>0</v>
      </c>
      <c r="U74" s="802">
        <f t="shared" si="52"/>
        <v>0</v>
      </c>
      <c r="V74" s="802">
        <f t="shared" si="52"/>
        <v>0</v>
      </c>
      <c r="W74" s="802">
        <f t="shared" si="52"/>
        <v>0</v>
      </c>
      <c r="X74" s="802">
        <f t="shared" si="52"/>
        <v>0</v>
      </c>
      <c r="Y74" s="802">
        <f t="shared" si="52"/>
        <v>0</v>
      </c>
      <c r="Z74" s="802">
        <f t="shared" si="52"/>
        <v>0</v>
      </c>
      <c r="AA74" s="802">
        <f t="shared" si="52"/>
        <v>0</v>
      </c>
      <c r="AB74" s="802">
        <f t="shared" si="52"/>
        <v>0</v>
      </c>
      <c r="AC74" s="802">
        <f t="shared" si="52"/>
        <v>0</v>
      </c>
      <c r="AD74" s="802">
        <f t="shared" si="52"/>
        <v>0</v>
      </c>
      <c r="AE74" s="802">
        <f t="shared" si="52"/>
        <v>0</v>
      </c>
      <c r="AF74" s="802">
        <f t="shared" si="52"/>
        <v>0</v>
      </c>
      <c r="AG74" s="802">
        <f t="shared" si="52"/>
        <v>0</v>
      </c>
      <c r="AH74" s="802">
        <f t="shared" si="52"/>
        <v>0</v>
      </c>
      <c r="AI74" s="802">
        <f t="shared" si="52"/>
        <v>0</v>
      </c>
      <c r="AJ74" s="802">
        <f t="shared" si="52"/>
        <v>0</v>
      </c>
      <c r="AK74" s="802">
        <f t="shared" si="52"/>
        <v>0</v>
      </c>
      <c r="AL74" s="802">
        <f t="shared" si="52"/>
        <v>0</v>
      </c>
      <c r="AM74" s="802">
        <f t="shared" si="52"/>
        <v>0</v>
      </c>
      <c r="AN74" s="802">
        <f t="shared" si="52"/>
        <v>0</v>
      </c>
      <c r="AO74" s="802">
        <f t="shared" si="52"/>
        <v>0</v>
      </c>
      <c r="AP74" s="802">
        <f t="shared" si="52"/>
        <v>0</v>
      </c>
      <c r="AQ74" s="802">
        <f t="shared" si="52"/>
        <v>0</v>
      </c>
      <c r="AR74" s="802">
        <f t="shared" si="52"/>
        <v>0</v>
      </c>
      <c r="AS74" s="802">
        <f t="shared" si="52"/>
        <v>0</v>
      </c>
      <c r="AT74" s="802">
        <f t="shared" si="52"/>
        <v>0</v>
      </c>
      <c r="AU74" s="802">
        <f t="shared" si="52"/>
        <v>0</v>
      </c>
      <c r="AV74" s="802">
        <f t="shared" si="52"/>
        <v>0</v>
      </c>
      <c r="AW74" s="802">
        <f t="shared" si="52"/>
        <v>0</v>
      </c>
      <c r="AX74" s="984">
        <f t="shared" si="52"/>
        <v>0</v>
      </c>
    </row>
    <row r="75" spans="1:50" x14ac:dyDescent="0.2">
      <c r="A75" s="364"/>
      <c r="B75" s="979"/>
      <c r="C75" s="979"/>
      <c r="D75" s="979"/>
      <c r="E75" s="979"/>
      <c r="F75" s="979"/>
      <c r="G75" s="979"/>
      <c r="H75" s="979"/>
      <c r="I75" s="979"/>
      <c r="J75" s="979"/>
      <c r="K75" s="979"/>
      <c r="L75" s="979"/>
      <c r="M75" s="979"/>
      <c r="N75" s="979"/>
      <c r="O75" s="979"/>
      <c r="P75" s="979"/>
      <c r="Q75" s="979"/>
      <c r="R75" s="979"/>
      <c r="S75" s="979"/>
      <c r="T75" s="979"/>
      <c r="U75" s="979"/>
      <c r="V75" s="979"/>
      <c r="W75" s="979"/>
      <c r="X75" s="979"/>
      <c r="Y75" s="979"/>
      <c r="Z75" s="979"/>
      <c r="AA75" s="979"/>
      <c r="AB75" s="979"/>
      <c r="AC75" s="979"/>
      <c r="AD75" s="979"/>
      <c r="AE75" s="979"/>
      <c r="AF75" s="979"/>
      <c r="AG75" s="979"/>
      <c r="AH75" s="979"/>
      <c r="AI75" s="979"/>
      <c r="AJ75" s="979"/>
      <c r="AK75" s="979"/>
      <c r="AL75" s="979"/>
      <c r="AM75" s="979"/>
      <c r="AN75" s="979"/>
      <c r="AO75" s="979"/>
      <c r="AP75" s="979"/>
      <c r="AQ75" s="979"/>
      <c r="AR75" s="979"/>
      <c r="AS75" s="979"/>
      <c r="AT75" s="979"/>
      <c r="AU75" s="979"/>
      <c r="AV75" s="979"/>
      <c r="AW75" s="979"/>
      <c r="AX75" s="985"/>
    </row>
    <row r="76" spans="1:50" x14ac:dyDescent="0.2">
      <c r="A76" s="760" t="s">
        <v>1599</v>
      </c>
      <c r="B76" s="979"/>
      <c r="C76" s="979"/>
      <c r="D76" s="979"/>
      <c r="E76" s="979"/>
      <c r="F76" s="979"/>
      <c r="G76" s="979"/>
      <c r="H76" s="979"/>
      <c r="I76" s="979"/>
      <c r="J76" s="979"/>
      <c r="K76" s="979"/>
      <c r="L76" s="979"/>
      <c r="M76" s="979"/>
      <c r="N76" s="979"/>
      <c r="O76" s="979"/>
      <c r="P76" s="979"/>
      <c r="Q76" s="979"/>
      <c r="R76" s="979"/>
      <c r="S76" s="979"/>
      <c r="T76" s="979"/>
      <c r="U76" s="979"/>
      <c r="V76" s="979"/>
      <c r="W76" s="979"/>
      <c r="X76" s="979"/>
      <c r="Y76" s="979"/>
      <c r="Z76" s="979"/>
      <c r="AA76" s="979"/>
      <c r="AB76" s="979"/>
      <c r="AC76" s="979"/>
      <c r="AD76" s="979"/>
      <c r="AE76" s="979"/>
      <c r="AF76" s="979"/>
      <c r="AG76" s="979"/>
      <c r="AH76" s="979"/>
      <c r="AI76" s="979"/>
      <c r="AJ76" s="979"/>
      <c r="AK76" s="979"/>
      <c r="AL76" s="979"/>
      <c r="AM76" s="979"/>
      <c r="AN76" s="979"/>
      <c r="AO76" s="979"/>
      <c r="AP76" s="979"/>
      <c r="AQ76" s="979"/>
      <c r="AR76" s="979"/>
      <c r="AS76" s="979"/>
      <c r="AT76" s="979"/>
      <c r="AU76" s="979"/>
      <c r="AV76" s="979"/>
      <c r="AW76" s="979"/>
      <c r="AX76" s="985"/>
    </row>
    <row r="77" spans="1:50" x14ac:dyDescent="0.2">
      <c r="A77" s="364" t="s">
        <v>251</v>
      </c>
      <c r="B77" s="803"/>
      <c r="C77" s="803"/>
      <c r="D77" s="803"/>
      <c r="E77" s="803"/>
      <c r="F77" s="803"/>
      <c r="G77" s="803"/>
      <c r="H77" s="803"/>
      <c r="I77" s="803"/>
      <c r="J77" s="803"/>
      <c r="K77" s="803"/>
      <c r="L77" s="803"/>
      <c r="M77" s="803"/>
      <c r="N77" s="803"/>
      <c r="O77" s="803"/>
      <c r="P77" s="803"/>
      <c r="Q77" s="803"/>
      <c r="R77" s="803"/>
      <c r="S77" s="803"/>
      <c r="T77" s="803"/>
      <c r="U77" s="803"/>
      <c r="V77" s="803"/>
      <c r="W77" s="803"/>
      <c r="X77" s="803"/>
      <c r="Y77" s="803"/>
      <c r="Z77" s="803"/>
      <c r="AA77" s="803"/>
      <c r="AB77" s="803"/>
      <c r="AC77" s="803"/>
      <c r="AD77" s="803"/>
      <c r="AE77" s="803"/>
      <c r="AF77" s="803"/>
      <c r="AG77" s="803"/>
      <c r="AH77" s="803"/>
      <c r="AI77" s="803"/>
      <c r="AJ77" s="803"/>
      <c r="AK77" s="803"/>
      <c r="AL77" s="803"/>
      <c r="AM77" s="803"/>
      <c r="AN77" s="803"/>
      <c r="AO77" s="803"/>
      <c r="AP77" s="803"/>
      <c r="AQ77" s="803"/>
      <c r="AR77" s="980">
        <f t="shared" ref="AR77:AR80" si="53">SUM(AK77,AD77,W77,P77,I77,B77)</f>
        <v>0</v>
      </c>
      <c r="AS77" s="980">
        <f t="shared" ref="AS77:AS81" si="54">SUM(AL77,AE77,X77,Q77,J77,C77)</f>
        <v>0</v>
      </c>
      <c r="AT77" s="980">
        <f t="shared" ref="AT77:AT81" si="55">SUM(AM77,AF77,Y77,R77,K77,D77)</f>
        <v>0</v>
      </c>
      <c r="AU77" s="980">
        <f t="shared" ref="AU77:AU81" si="56">SUM(AN77,AG77,Z77,S77,L77,E77)</f>
        <v>0</v>
      </c>
      <c r="AV77" s="980">
        <f t="shared" ref="AV77:AV81" si="57">SUM(AO77,AH77,AA77,T77,M77,F77)</f>
        <v>0</v>
      </c>
      <c r="AW77" s="980">
        <f t="shared" ref="AW77:AW81" si="58">SUM(AP77,AI77,AB77,U77,N77,G77)</f>
        <v>0</v>
      </c>
      <c r="AX77" s="984">
        <f t="shared" ref="AX77:AX81" si="59">SUM(AQ77,AJ77,AC77,V77,O77,H77)</f>
        <v>0</v>
      </c>
    </row>
    <row r="78" spans="1:50" x14ac:dyDescent="0.2">
      <c r="A78" s="364" t="s">
        <v>1586</v>
      </c>
      <c r="B78" s="803"/>
      <c r="C78" s="803"/>
      <c r="D78" s="803"/>
      <c r="E78" s="803"/>
      <c r="F78" s="803"/>
      <c r="G78" s="803"/>
      <c r="H78" s="803"/>
      <c r="I78" s="803"/>
      <c r="J78" s="803"/>
      <c r="K78" s="803"/>
      <c r="L78" s="803"/>
      <c r="M78" s="803"/>
      <c r="N78" s="803"/>
      <c r="O78" s="803"/>
      <c r="P78" s="803"/>
      <c r="Q78" s="803"/>
      <c r="R78" s="803"/>
      <c r="S78" s="803"/>
      <c r="T78" s="803"/>
      <c r="U78" s="803"/>
      <c r="V78" s="803"/>
      <c r="W78" s="803"/>
      <c r="X78" s="803"/>
      <c r="Y78" s="803"/>
      <c r="Z78" s="803"/>
      <c r="AA78" s="803"/>
      <c r="AB78" s="803"/>
      <c r="AC78" s="803"/>
      <c r="AD78" s="803"/>
      <c r="AE78" s="803"/>
      <c r="AF78" s="803"/>
      <c r="AG78" s="803"/>
      <c r="AH78" s="803"/>
      <c r="AI78" s="803"/>
      <c r="AJ78" s="803"/>
      <c r="AK78" s="803"/>
      <c r="AL78" s="803"/>
      <c r="AM78" s="803"/>
      <c r="AN78" s="803"/>
      <c r="AO78" s="803"/>
      <c r="AP78" s="803"/>
      <c r="AQ78" s="803"/>
      <c r="AR78" s="980">
        <f t="shared" si="53"/>
        <v>0</v>
      </c>
      <c r="AS78" s="980">
        <f t="shared" si="54"/>
        <v>0</v>
      </c>
      <c r="AT78" s="980">
        <f t="shared" si="55"/>
        <v>0</v>
      </c>
      <c r="AU78" s="980">
        <f t="shared" si="56"/>
        <v>0</v>
      </c>
      <c r="AV78" s="980">
        <f t="shared" si="57"/>
        <v>0</v>
      </c>
      <c r="AW78" s="980">
        <f t="shared" si="58"/>
        <v>0</v>
      </c>
      <c r="AX78" s="984">
        <f t="shared" si="59"/>
        <v>0</v>
      </c>
    </row>
    <row r="79" spans="1:50" x14ac:dyDescent="0.2">
      <c r="A79" s="364" t="s">
        <v>1587</v>
      </c>
      <c r="B79" s="803"/>
      <c r="C79" s="803"/>
      <c r="D79" s="803"/>
      <c r="E79" s="803"/>
      <c r="F79" s="803"/>
      <c r="G79" s="803"/>
      <c r="H79" s="803"/>
      <c r="I79" s="803"/>
      <c r="J79" s="803"/>
      <c r="K79" s="803"/>
      <c r="L79" s="803"/>
      <c r="M79" s="803"/>
      <c r="N79" s="803"/>
      <c r="O79" s="803"/>
      <c r="P79" s="803"/>
      <c r="Q79" s="803"/>
      <c r="R79" s="803"/>
      <c r="S79" s="803"/>
      <c r="T79" s="803"/>
      <c r="U79" s="803"/>
      <c r="V79" s="803"/>
      <c r="W79" s="803"/>
      <c r="X79" s="803"/>
      <c r="Y79" s="803"/>
      <c r="Z79" s="803"/>
      <c r="AA79" s="803"/>
      <c r="AB79" s="803"/>
      <c r="AC79" s="803"/>
      <c r="AD79" s="803"/>
      <c r="AE79" s="803"/>
      <c r="AF79" s="803"/>
      <c r="AG79" s="803"/>
      <c r="AH79" s="803"/>
      <c r="AI79" s="803"/>
      <c r="AJ79" s="803"/>
      <c r="AK79" s="803"/>
      <c r="AL79" s="803"/>
      <c r="AM79" s="803"/>
      <c r="AN79" s="803"/>
      <c r="AO79" s="803"/>
      <c r="AP79" s="803"/>
      <c r="AQ79" s="803"/>
      <c r="AR79" s="980">
        <f t="shared" si="53"/>
        <v>0</v>
      </c>
      <c r="AS79" s="980">
        <f t="shared" si="54"/>
        <v>0</v>
      </c>
      <c r="AT79" s="980">
        <f t="shared" si="55"/>
        <v>0</v>
      </c>
      <c r="AU79" s="980">
        <f t="shared" si="56"/>
        <v>0</v>
      </c>
      <c r="AV79" s="980">
        <f t="shared" si="57"/>
        <v>0</v>
      </c>
      <c r="AW79" s="980">
        <f t="shared" si="58"/>
        <v>0</v>
      </c>
      <c r="AX79" s="984">
        <f t="shared" si="59"/>
        <v>0</v>
      </c>
    </row>
    <row r="80" spans="1:50" x14ac:dyDescent="0.2">
      <c r="A80" s="364" t="s">
        <v>1600</v>
      </c>
      <c r="B80" s="803"/>
      <c r="C80" s="803"/>
      <c r="D80" s="803"/>
      <c r="E80" s="803"/>
      <c r="F80" s="803"/>
      <c r="G80" s="803"/>
      <c r="H80" s="803"/>
      <c r="I80" s="803"/>
      <c r="J80" s="803"/>
      <c r="K80" s="803"/>
      <c r="L80" s="803"/>
      <c r="M80" s="803"/>
      <c r="N80" s="803"/>
      <c r="O80" s="803"/>
      <c r="P80" s="803"/>
      <c r="Q80" s="803"/>
      <c r="R80" s="803"/>
      <c r="S80" s="803"/>
      <c r="T80" s="803"/>
      <c r="U80" s="803"/>
      <c r="V80" s="803"/>
      <c r="W80" s="803"/>
      <c r="X80" s="803"/>
      <c r="Y80" s="803"/>
      <c r="Z80" s="803"/>
      <c r="AA80" s="803"/>
      <c r="AB80" s="803"/>
      <c r="AC80" s="803"/>
      <c r="AD80" s="803"/>
      <c r="AE80" s="803"/>
      <c r="AF80" s="803"/>
      <c r="AG80" s="803"/>
      <c r="AH80" s="803"/>
      <c r="AI80" s="803"/>
      <c r="AJ80" s="803"/>
      <c r="AK80" s="803"/>
      <c r="AL80" s="803"/>
      <c r="AM80" s="803"/>
      <c r="AN80" s="803"/>
      <c r="AO80" s="803"/>
      <c r="AP80" s="803"/>
      <c r="AQ80" s="803"/>
      <c r="AR80" s="980">
        <f t="shared" si="53"/>
        <v>0</v>
      </c>
      <c r="AS80" s="980">
        <f t="shared" si="54"/>
        <v>0</v>
      </c>
      <c r="AT80" s="980">
        <f t="shared" si="55"/>
        <v>0</v>
      </c>
      <c r="AU80" s="980">
        <f t="shared" si="56"/>
        <v>0</v>
      </c>
      <c r="AV80" s="980">
        <f t="shared" si="57"/>
        <v>0</v>
      </c>
      <c r="AW80" s="980">
        <f t="shared" si="58"/>
        <v>0</v>
      </c>
      <c r="AX80" s="984">
        <f t="shared" si="59"/>
        <v>0</v>
      </c>
    </row>
    <row r="81" spans="1:50" x14ac:dyDescent="0.2">
      <c r="A81" s="365" t="s">
        <v>1601</v>
      </c>
      <c r="B81" s="802">
        <f>SUM(B77,B80)</f>
        <v>0</v>
      </c>
      <c r="C81" s="802">
        <f>SUM(C77,C80)</f>
        <v>0</v>
      </c>
      <c r="D81" s="802">
        <f t="shared" ref="D81:AQ81" si="60">SUM(D77,D80)</f>
        <v>0</v>
      </c>
      <c r="E81" s="802">
        <f t="shared" si="60"/>
        <v>0</v>
      </c>
      <c r="F81" s="802">
        <f t="shared" si="60"/>
        <v>0</v>
      </c>
      <c r="G81" s="802">
        <f t="shared" si="60"/>
        <v>0</v>
      </c>
      <c r="H81" s="802">
        <f t="shared" si="60"/>
        <v>0</v>
      </c>
      <c r="I81" s="802">
        <f t="shared" si="60"/>
        <v>0</v>
      </c>
      <c r="J81" s="802">
        <f t="shared" si="60"/>
        <v>0</v>
      </c>
      <c r="K81" s="802">
        <f t="shared" si="60"/>
        <v>0</v>
      </c>
      <c r="L81" s="802">
        <f t="shared" si="60"/>
        <v>0</v>
      </c>
      <c r="M81" s="802">
        <f t="shared" si="60"/>
        <v>0</v>
      </c>
      <c r="N81" s="802">
        <f t="shared" si="60"/>
        <v>0</v>
      </c>
      <c r="O81" s="802">
        <f t="shared" si="60"/>
        <v>0</v>
      </c>
      <c r="P81" s="802">
        <f t="shared" si="60"/>
        <v>0</v>
      </c>
      <c r="Q81" s="802">
        <f t="shared" si="60"/>
        <v>0</v>
      </c>
      <c r="R81" s="802">
        <f t="shared" si="60"/>
        <v>0</v>
      </c>
      <c r="S81" s="802">
        <f t="shared" si="60"/>
        <v>0</v>
      </c>
      <c r="T81" s="802">
        <f t="shared" si="60"/>
        <v>0</v>
      </c>
      <c r="U81" s="802">
        <f t="shared" si="60"/>
        <v>0</v>
      </c>
      <c r="V81" s="802">
        <f t="shared" si="60"/>
        <v>0</v>
      </c>
      <c r="W81" s="802">
        <f t="shared" si="60"/>
        <v>0</v>
      </c>
      <c r="X81" s="802">
        <f t="shared" si="60"/>
        <v>0</v>
      </c>
      <c r="Y81" s="802">
        <f t="shared" si="60"/>
        <v>0</v>
      </c>
      <c r="Z81" s="802">
        <f t="shared" si="60"/>
        <v>0</v>
      </c>
      <c r="AA81" s="802">
        <f t="shared" si="60"/>
        <v>0</v>
      </c>
      <c r="AB81" s="802">
        <f t="shared" si="60"/>
        <v>0</v>
      </c>
      <c r="AC81" s="802">
        <f t="shared" si="60"/>
        <v>0</v>
      </c>
      <c r="AD81" s="802">
        <f t="shared" si="60"/>
        <v>0</v>
      </c>
      <c r="AE81" s="802">
        <f t="shared" si="60"/>
        <v>0</v>
      </c>
      <c r="AF81" s="802">
        <f t="shared" si="60"/>
        <v>0</v>
      </c>
      <c r="AG81" s="802">
        <f t="shared" si="60"/>
        <v>0</v>
      </c>
      <c r="AH81" s="802">
        <f t="shared" si="60"/>
        <v>0</v>
      </c>
      <c r="AI81" s="802">
        <f t="shared" si="60"/>
        <v>0</v>
      </c>
      <c r="AJ81" s="802">
        <f t="shared" si="60"/>
        <v>0</v>
      </c>
      <c r="AK81" s="802">
        <f t="shared" si="60"/>
        <v>0</v>
      </c>
      <c r="AL81" s="802">
        <f t="shared" si="60"/>
        <v>0</v>
      </c>
      <c r="AM81" s="802">
        <f t="shared" si="60"/>
        <v>0</v>
      </c>
      <c r="AN81" s="802">
        <f t="shared" si="60"/>
        <v>0</v>
      </c>
      <c r="AO81" s="802">
        <f t="shared" si="60"/>
        <v>0</v>
      </c>
      <c r="AP81" s="802">
        <f t="shared" si="60"/>
        <v>0</v>
      </c>
      <c r="AQ81" s="802">
        <f t="shared" si="60"/>
        <v>0</v>
      </c>
      <c r="AR81" s="802">
        <f>SUM(AK81,AD81,W81,P81,I81,B81)</f>
        <v>0</v>
      </c>
      <c r="AS81" s="980">
        <f t="shared" si="54"/>
        <v>0</v>
      </c>
      <c r="AT81" s="980">
        <f t="shared" si="55"/>
        <v>0</v>
      </c>
      <c r="AU81" s="980">
        <f t="shared" si="56"/>
        <v>0</v>
      </c>
      <c r="AV81" s="980">
        <f t="shared" si="57"/>
        <v>0</v>
      </c>
      <c r="AW81" s="980">
        <f t="shared" si="58"/>
        <v>0</v>
      </c>
      <c r="AX81" s="984">
        <f t="shared" si="59"/>
        <v>0</v>
      </c>
    </row>
    <row r="82" spans="1:50" x14ac:dyDescent="0.2">
      <c r="A82" s="364"/>
      <c r="B82" s="979"/>
      <c r="C82" s="979"/>
      <c r="D82" s="979"/>
      <c r="E82" s="979"/>
      <c r="F82" s="979"/>
      <c r="G82" s="979"/>
      <c r="H82" s="979"/>
      <c r="I82" s="979"/>
      <c r="J82" s="979"/>
      <c r="K82" s="979"/>
      <c r="L82" s="979"/>
      <c r="M82" s="979"/>
      <c r="N82" s="979"/>
      <c r="O82" s="979"/>
      <c r="P82" s="979"/>
      <c r="Q82" s="979"/>
      <c r="R82" s="979"/>
      <c r="S82" s="979"/>
      <c r="T82" s="979"/>
      <c r="U82" s="979"/>
      <c r="V82" s="979"/>
      <c r="W82" s="979"/>
      <c r="X82" s="979"/>
      <c r="Y82" s="979"/>
      <c r="Z82" s="979"/>
      <c r="AA82" s="979"/>
      <c r="AB82" s="979"/>
      <c r="AC82" s="979"/>
      <c r="AD82" s="979"/>
      <c r="AE82" s="979"/>
      <c r="AF82" s="979"/>
      <c r="AG82" s="979"/>
      <c r="AH82" s="979"/>
      <c r="AI82" s="979"/>
      <c r="AJ82" s="979"/>
      <c r="AK82" s="979"/>
      <c r="AL82" s="979"/>
      <c r="AM82" s="979"/>
      <c r="AN82" s="979"/>
      <c r="AO82" s="979"/>
      <c r="AP82" s="979"/>
      <c r="AQ82" s="979"/>
      <c r="AR82" s="979"/>
      <c r="AS82" s="979"/>
      <c r="AT82" s="979"/>
      <c r="AU82" s="979"/>
      <c r="AV82" s="979"/>
      <c r="AW82" s="979"/>
      <c r="AX82" s="985"/>
    </row>
    <row r="83" spans="1:50" ht="13.5" thickBot="1" x14ac:dyDescent="0.25">
      <c r="A83" s="365" t="s">
        <v>1602</v>
      </c>
      <c r="B83" s="986">
        <f>SUM(B65,B74,B81,B56,B27)</f>
        <v>0</v>
      </c>
      <c r="C83" s="986">
        <f t="shared" ref="C83:AX83" si="61">SUM(C65,C74,C81,C56,C27)</f>
        <v>0</v>
      </c>
      <c r="D83" s="986">
        <f t="shared" si="61"/>
        <v>0</v>
      </c>
      <c r="E83" s="986">
        <f>SUM(E65,E74,E81,E56,E27)</f>
        <v>0</v>
      </c>
      <c r="F83" s="986">
        <f t="shared" si="61"/>
        <v>0</v>
      </c>
      <c r="G83" s="986">
        <f t="shared" si="61"/>
        <v>0</v>
      </c>
      <c r="H83" s="986">
        <f t="shared" si="61"/>
        <v>0</v>
      </c>
      <c r="I83" s="986">
        <f t="shared" si="61"/>
        <v>0</v>
      </c>
      <c r="J83" s="986">
        <f>SUM(J65,J74,J81,J56,J27)</f>
        <v>0</v>
      </c>
      <c r="K83" s="986">
        <f t="shared" si="61"/>
        <v>0</v>
      </c>
      <c r="L83" s="986">
        <f t="shared" si="61"/>
        <v>0</v>
      </c>
      <c r="M83" s="986">
        <f t="shared" si="61"/>
        <v>0</v>
      </c>
      <c r="N83" s="986">
        <f t="shared" si="61"/>
        <v>0</v>
      </c>
      <c r="O83" s="986">
        <f t="shared" si="61"/>
        <v>0</v>
      </c>
      <c r="P83" s="986">
        <f t="shared" si="61"/>
        <v>0</v>
      </c>
      <c r="Q83" s="986">
        <f t="shared" si="61"/>
        <v>0</v>
      </c>
      <c r="R83" s="986">
        <f t="shared" si="61"/>
        <v>0</v>
      </c>
      <c r="S83" s="986">
        <f t="shared" si="61"/>
        <v>0</v>
      </c>
      <c r="T83" s="986">
        <f t="shared" si="61"/>
        <v>0</v>
      </c>
      <c r="U83" s="986">
        <f t="shared" si="61"/>
        <v>0</v>
      </c>
      <c r="V83" s="986">
        <f t="shared" si="61"/>
        <v>0</v>
      </c>
      <c r="W83" s="986">
        <f t="shared" si="61"/>
        <v>0</v>
      </c>
      <c r="X83" s="986">
        <f t="shared" si="61"/>
        <v>0</v>
      </c>
      <c r="Y83" s="986">
        <f t="shared" si="61"/>
        <v>0</v>
      </c>
      <c r="Z83" s="986">
        <f t="shared" si="61"/>
        <v>0</v>
      </c>
      <c r="AA83" s="986">
        <f t="shared" si="61"/>
        <v>0</v>
      </c>
      <c r="AB83" s="986">
        <f t="shared" si="61"/>
        <v>0</v>
      </c>
      <c r="AC83" s="986">
        <f t="shared" si="61"/>
        <v>0</v>
      </c>
      <c r="AD83" s="986">
        <f t="shared" si="61"/>
        <v>0</v>
      </c>
      <c r="AE83" s="986">
        <f t="shared" si="61"/>
        <v>0</v>
      </c>
      <c r="AF83" s="986">
        <f t="shared" si="61"/>
        <v>0</v>
      </c>
      <c r="AG83" s="986">
        <f t="shared" si="61"/>
        <v>0</v>
      </c>
      <c r="AH83" s="986">
        <f t="shared" si="61"/>
        <v>0</v>
      </c>
      <c r="AI83" s="986">
        <f t="shared" si="61"/>
        <v>0</v>
      </c>
      <c r="AJ83" s="986">
        <f t="shared" si="61"/>
        <v>0</v>
      </c>
      <c r="AK83" s="986">
        <f t="shared" si="61"/>
        <v>0</v>
      </c>
      <c r="AL83" s="986">
        <f t="shared" si="61"/>
        <v>0</v>
      </c>
      <c r="AM83" s="986">
        <f t="shared" si="61"/>
        <v>0</v>
      </c>
      <c r="AN83" s="986">
        <f t="shared" si="61"/>
        <v>0</v>
      </c>
      <c r="AO83" s="986">
        <f t="shared" si="61"/>
        <v>0</v>
      </c>
      <c r="AP83" s="986">
        <f t="shared" si="61"/>
        <v>0</v>
      </c>
      <c r="AQ83" s="986">
        <f t="shared" si="61"/>
        <v>0</v>
      </c>
      <c r="AR83" s="986">
        <f t="shared" si="61"/>
        <v>0</v>
      </c>
      <c r="AS83" s="986">
        <f t="shared" si="61"/>
        <v>0</v>
      </c>
      <c r="AT83" s="986">
        <f t="shared" si="61"/>
        <v>0</v>
      </c>
      <c r="AU83" s="986">
        <f t="shared" si="61"/>
        <v>0</v>
      </c>
      <c r="AV83" s="986">
        <f t="shared" si="61"/>
        <v>0</v>
      </c>
      <c r="AW83" s="986">
        <f t="shared" si="61"/>
        <v>0</v>
      </c>
      <c r="AX83" s="987">
        <f t="shared" si="61"/>
        <v>0</v>
      </c>
    </row>
  </sheetData>
  <mergeCells count="14">
    <mergeCell ref="AW4:AW6"/>
    <mergeCell ref="AX4:AX6"/>
    <mergeCell ref="AD5:AI5"/>
    <mergeCell ref="AK5:AQ5"/>
    <mergeCell ref="AV4:AV6"/>
    <mergeCell ref="AR4:AR6"/>
    <mergeCell ref="AS4:AS6"/>
    <mergeCell ref="AT4:AT6"/>
    <mergeCell ref="AU4:AU6"/>
    <mergeCell ref="B5:H5"/>
    <mergeCell ref="I5:O5"/>
    <mergeCell ref="W5:AC5"/>
    <mergeCell ref="P5:V5"/>
    <mergeCell ref="B4:AO4"/>
  </mergeCells>
  <pageMargins left="0.7" right="0.7" top="0.75" bottom="0.75" header="0.3" footer="0.3"/>
  <pageSetup paperSize="9" scale="16"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7"/>
  <dimension ref="A1:AN37"/>
  <sheetViews>
    <sheetView view="pageBreakPreview" topLeftCell="A2" zoomScale="85" zoomScaleNormal="100" zoomScaleSheetLayoutView="85" workbookViewId="0">
      <selection activeCell="T401" sqref="D401:T401"/>
    </sheetView>
  </sheetViews>
  <sheetFormatPr defaultColWidth="8.7109375" defaultRowHeight="11.25" x14ac:dyDescent="0.2"/>
  <cols>
    <col min="1" max="1" width="15.28515625" style="309" customWidth="1"/>
    <col min="2" max="2" width="16.85546875" style="309" customWidth="1"/>
    <col min="3" max="3" width="16.5703125" style="309" customWidth="1"/>
    <col min="4" max="4" width="14.85546875" style="309" customWidth="1"/>
    <col min="5" max="5" width="15.28515625" style="309" customWidth="1"/>
    <col min="6" max="6" width="14.28515625" style="309" customWidth="1"/>
    <col min="7" max="7" width="15" style="309" customWidth="1"/>
    <col min="8" max="8" width="18.85546875" style="309" bestFit="1" customWidth="1"/>
    <col min="9" max="9" width="14.140625" style="309" bestFit="1" customWidth="1"/>
    <col min="10" max="10" width="15" style="309" customWidth="1"/>
    <col min="11" max="11" width="14.140625" style="309" customWidth="1"/>
    <col min="12" max="13" width="14.140625" style="309" bestFit="1" customWidth="1"/>
    <col min="14" max="14" width="15.7109375" style="309" customWidth="1"/>
    <col min="15" max="15" width="14.140625" style="309" customWidth="1"/>
    <col min="16" max="18" width="14.140625" style="309" bestFit="1" customWidth="1"/>
    <col min="19" max="19" width="14.5703125" style="309" customWidth="1"/>
    <col min="20" max="21" width="14.140625" style="309" bestFit="1" customWidth="1"/>
    <col min="22" max="22" width="13.85546875" style="309" customWidth="1"/>
    <col min="23" max="23" width="13.42578125" style="309" customWidth="1"/>
    <col min="24" max="25" width="14.140625" style="309" bestFit="1" customWidth="1"/>
    <col min="26" max="26" width="16.140625" style="309" customWidth="1"/>
    <col min="27" max="27" width="13.7109375" style="309" customWidth="1"/>
    <col min="28" max="29" width="14.140625" style="309" bestFit="1" customWidth="1"/>
    <col min="30" max="30" width="8.7109375" style="309"/>
    <col min="31" max="31" width="8.7109375" style="459"/>
    <col min="32" max="16384" width="8.7109375" style="309"/>
  </cols>
  <sheetData>
    <row r="1" spans="1:31" hidden="1" x14ac:dyDescent="0.2"/>
    <row r="2" spans="1:31" s="305" customFormat="1" ht="11.25" customHeight="1" x14ac:dyDescent="0.2">
      <c r="A2" s="348" t="s">
        <v>111</v>
      </c>
      <c r="B2" s="348"/>
      <c r="C2" s="348"/>
      <c r="D2" s="348"/>
      <c r="E2" s="348"/>
      <c r="F2" s="348"/>
      <c r="G2" s="348"/>
      <c r="H2" s="348"/>
      <c r="I2" s="349"/>
      <c r="J2" s="349"/>
      <c r="K2" s="349"/>
      <c r="L2" s="349"/>
      <c r="M2" s="349"/>
      <c r="N2" s="349"/>
      <c r="O2" s="349"/>
      <c r="P2" s="349"/>
      <c r="Q2" s="349"/>
      <c r="R2" s="349"/>
      <c r="S2" s="349"/>
      <c r="T2" s="349"/>
      <c r="U2" s="349"/>
      <c r="V2" s="349"/>
      <c r="W2" s="349"/>
      <c r="X2" s="349"/>
      <c r="Y2" s="349"/>
      <c r="Z2" s="349"/>
      <c r="AA2" s="349"/>
      <c r="AB2" s="349"/>
      <c r="AC2" s="349"/>
      <c r="AE2" s="458"/>
    </row>
    <row r="3" spans="1:31" s="305" customFormat="1" ht="10.5" customHeight="1" thickBot="1" x14ac:dyDescent="0.25">
      <c r="A3" s="350"/>
      <c r="B3" s="351"/>
      <c r="C3" s="351"/>
      <c r="D3" s="351"/>
      <c r="E3" s="351"/>
      <c r="F3" s="351"/>
      <c r="G3" s="351"/>
      <c r="H3" s="351"/>
      <c r="I3" s="351"/>
      <c r="J3" s="351"/>
      <c r="K3" s="351"/>
      <c r="L3" s="351"/>
      <c r="M3" s="351"/>
      <c r="N3" s="351"/>
      <c r="O3" s="351"/>
      <c r="P3" s="351"/>
      <c r="Q3" s="351"/>
      <c r="R3" s="351"/>
      <c r="S3" s="351"/>
      <c r="T3" s="351"/>
      <c r="U3" s="351"/>
      <c r="V3" s="351"/>
      <c r="W3" s="351"/>
      <c r="X3" s="351"/>
      <c r="Y3" s="351"/>
      <c r="Z3" s="351"/>
      <c r="AA3" s="351"/>
      <c r="AB3" s="351"/>
      <c r="AC3" s="479" t="s">
        <v>1603</v>
      </c>
      <c r="AE3" s="458"/>
    </row>
    <row r="4" spans="1:31" s="305" customFormat="1" ht="15" customHeight="1" thickTop="1" x14ac:dyDescent="0.2">
      <c r="A4" s="354" t="s">
        <v>1604</v>
      </c>
      <c r="B4" s="352"/>
      <c r="C4" s="352"/>
      <c r="D4" s="352"/>
      <c r="E4" s="352"/>
      <c r="F4" s="352"/>
      <c r="G4" s="352"/>
      <c r="H4" s="352"/>
      <c r="I4" s="352"/>
      <c r="J4" s="352"/>
      <c r="K4" s="352"/>
      <c r="L4" s="352"/>
      <c r="M4" s="352"/>
      <c r="N4" s="352"/>
      <c r="O4" s="352"/>
      <c r="P4" s="352"/>
      <c r="Q4" s="352"/>
      <c r="R4" s="352"/>
      <c r="S4" s="352"/>
      <c r="T4" s="352"/>
      <c r="U4" s="352"/>
      <c r="V4" s="352"/>
      <c r="W4" s="352"/>
      <c r="X4" s="352"/>
      <c r="Y4" s="352"/>
      <c r="Z4" s="352"/>
      <c r="AA4" s="352"/>
      <c r="AB4" s="352"/>
      <c r="AC4" s="353"/>
      <c r="AE4" s="458"/>
    </row>
    <row r="5" spans="1:31" ht="11.1" customHeight="1" x14ac:dyDescent="0.2">
      <c r="A5" s="1397"/>
      <c r="B5" s="1397" t="s">
        <v>1566</v>
      </c>
      <c r="C5" s="1397"/>
      <c r="D5" s="1397"/>
      <c r="E5" s="1397"/>
      <c r="F5" s="1397"/>
      <c r="G5" s="1397"/>
      <c r="H5" s="1397"/>
      <c r="I5" s="1397"/>
      <c r="J5" s="1397"/>
      <c r="K5" s="1397"/>
      <c r="L5" s="1397"/>
      <c r="M5" s="1397"/>
      <c r="N5" s="1397"/>
      <c r="O5" s="1397"/>
      <c r="P5" s="1397"/>
      <c r="Q5" s="1397"/>
      <c r="R5" s="1397"/>
      <c r="S5" s="1397"/>
      <c r="T5" s="1397"/>
      <c r="U5" s="1397"/>
      <c r="V5" s="1397"/>
      <c r="W5" s="1397"/>
      <c r="X5" s="1397"/>
      <c r="Y5" s="1397"/>
      <c r="Z5" s="1398" t="s">
        <v>1605</v>
      </c>
      <c r="AA5" s="1398" t="s">
        <v>1606</v>
      </c>
      <c r="AB5" s="1398" t="s">
        <v>1607</v>
      </c>
      <c r="AC5" s="1398" t="s">
        <v>1571</v>
      </c>
    </row>
    <row r="6" spans="1:31" ht="11.1" customHeight="1" x14ac:dyDescent="0.2">
      <c r="A6" s="1397"/>
      <c r="B6" s="1396" t="s">
        <v>1101</v>
      </c>
      <c r="C6" s="1396"/>
      <c r="D6" s="1396"/>
      <c r="E6" s="1396"/>
      <c r="F6" s="1396" t="s">
        <v>1608</v>
      </c>
      <c r="G6" s="1396"/>
      <c r="H6" s="1396"/>
      <c r="I6" s="1396"/>
      <c r="J6" s="1396" t="s">
        <v>1575</v>
      </c>
      <c r="K6" s="1396"/>
      <c r="L6" s="1396"/>
      <c r="M6" s="1396"/>
      <c r="N6" s="1396" t="s">
        <v>1102</v>
      </c>
      <c r="O6" s="1396"/>
      <c r="P6" s="1396"/>
      <c r="Q6" s="1396"/>
      <c r="R6" s="1396" t="s">
        <v>1576</v>
      </c>
      <c r="S6" s="1396"/>
      <c r="T6" s="1396"/>
      <c r="U6" s="1396"/>
      <c r="V6" s="1396" t="s">
        <v>1577</v>
      </c>
      <c r="W6" s="1396"/>
      <c r="X6" s="1396"/>
      <c r="Y6" s="1396"/>
      <c r="Z6" s="1399"/>
      <c r="AA6" s="1399"/>
      <c r="AB6" s="1399"/>
      <c r="AC6" s="1399"/>
    </row>
    <row r="7" spans="1:31" ht="54.75" customHeight="1" x14ac:dyDescent="0.2">
      <c r="A7" s="1397"/>
      <c r="B7" s="1044" t="s">
        <v>1609</v>
      </c>
      <c r="C7" s="1044" t="s">
        <v>1610</v>
      </c>
      <c r="D7" s="1044" t="s">
        <v>1611</v>
      </c>
      <c r="E7" s="356" t="s">
        <v>1582</v>
      </c>
      <c r="F7" s="1044" t="s">
        <v>1609</v>
      </c>
      <c r="G7" s="1044" t="s">
        <v>1610</v>
      </c>
      <c r="H7" s="1044" t="s">
        <v>1611</v>
      </c>
      <c r="I7" s="356" t="s">
        <v>1582</v>
      </c>
      <c r="J7" s="1044" t="s">
        <v>1609</v>
      </c>
      <c r="K7" s="1044" t="s">
        <v>1610</v>
      </c>
      <c r="L7" s="1044" t="s">
        <v>1611</v>
      </c>
      <c r="M7" s="356" t="s">
        <v>1582</v>
      </c>
      <c r="N7" s="1044" t="s">
        <v>1609</v>
      </c>
      <c r="O7" s="1044" t="s">
        <v>1610</v>
      </c>
      <c r="P7" s="1044" t="s">
        <v>1611</v>
      </c>
      <c r="Q7" s="356" t="s">
        <v>1582</v>
      </c>
      <c r="R7" s="1044" t="s">
        <v>1609</v>
      </c>
      <c r="S7" s="1044" t="s">
        <v>1610</v>
      </c>
      <c r="T7" s="1044" t="s">
        <v>1611</v>
      </c>
      <c r="U7" s="356" t="s">
        <v>1582</v>
      </c>
      <c r="V7" s="1044" t="s">
        <v>1609</v>
      </c>
      <c r="W7" s="1044" t="s">
        <v>1610</v>
      </c>
      <c r="X7" s="1044" t="s">
        <v>1611</v>
      </c>
      <c r="Y7" s="356" t="s">
        <v>1582</v>
      </c>
      <c r="Z7" s="1400"/>
      <c r="AA7" s="1400"/>
      <c r="AB7" s="1400"/>
      <c r="AC7" s="1400"/>
    </row>
    <row r="8" spans="1:31" ht="11.1" customHeight="1" x14ac:dyDescent="0.2">
      <c r="A8" s="355" t="s">
        <v>214</v>
      </c>
      <c r="B8" s="988"/>
      <c r="C8" s="988"/>
      <c r="D8" s="988"/>
      <c r="E8" s="988"/>
      <c r="F8" s="988"/>
      <c r="G8" s="988"/>
      <c r="H8" s="988"/>
      <c r="I8" s="988"/>
      <c r="J8" s="988"/>
      <c r="K8" s="988"/>
      <c r="L8" s="988"/>
      <c r="M8" s="988"/>
      <c r="N8" s="988"/>
      <c r="O8" s="988"/>
      <c r="P8" s="988"/>
      <c r="Q8" s="988"/>
      <c r="R8" s="988"/>
      <c r="S8" s="988"/>
      <c r="T8" s="988"/>
      <c r="U8" s="988"/>
      <c r="V8" s="988"/>
      <c r="W8" s="988"/>
      <c r="X8" s="988"/>
      <c r="Y8" s="988"/>
      <c r="Z8" s="802">
        <f>SUM(R8,V8,N8,J8,F8,B8)</f>
        <v>0</v>
      </c>
      <c r="AA8" s="802">
        <f>SUM(S8,W8,O8,K8,G8,C8)</f>
        <v>0</v>
      </c>
      <c r="AB8" s="802">
        <f>SUM(T8,X8,P8,L8,H8,D8)</f>
        <v>0</v>
      </c>
      <c r="AC8" s="802">
        <f>SUM(U8, Y8,Q8,M8,I8,E8)</f>
        <v>0</v>
      </c>
    </row>
    <row r="9" spans="1:31" ht="11.1" customHeight="1" x14ac:dyDescent="0.2">
      <c r="A9" s="344" t="s">
        <v>194</v>
      </c>
      <c r="B9" s="988"/>
      <c r="C9" s="988"/>
      <c r="D9" s="988"/>
      <c r="E9" s="988"/>
      <c r="F9" s="988"/>
      <c r="G9" s="988"/>
      <c r="H9" s="988"/>
      <c r="I9" s="988"/>
      <c r="J9" s="988"/>
      <c r="K9" s="988"/>
      <c r="L9" s="988"/>
      <c r="M9" s="988"/>
      <c r="N9" s="988"/>
      <c r="O9" s="988"/>
      <c r="P9" s="988"/>
      <c r="Q9" s="988"/>
      <c r="R9" s="988"/>
      <c r="S9" s="988"/>
      <c r="T9" s="988"/>
      <c r="U9" s="988"/>
      <c r="V9" s="988"/>
      <c r="W9" s="988"/>
      <c r="X9" s="988"/>
      <c r="Y9" s="988"/>
      <c r="Z9" s="802">
        <f>SUM(R9,V9,N9,J9,F9,B9)</f>
        <v>0</v>
      </c>
      <c r="AA9" s="802">
        <f t="shared" ref="AA9:AA34" si="0">SUM(S9,W9,O9,K9,G9,C9)</f>
        <v>0</v>
      </c>
      <c r="AB9" s="802">
        <f t="shared" ref="AB9:AB35" si="1">SUM(T9,X9,P9,L9,H9,D9)</f>
        <v>0</v>
      </c>
      <c r="AC9" s="802">
        <f t="shared" ref="AC9:AC35" si="2">SUM(U9, Y9,Q9,M9,I9,E9)</f>
        <v>0</v>
      </c>
    </row>
    <row r="10" spans="1:31" ht="11.1" customHeight="1" x14ac:dyDescent="0.2">
      <c r="A10" s="344" t="s">
        <v>225</v>
      </c>
      <c r="B10" s="988"/>
      <c r="C10" s="988"/>
      <c r="D10" s="988"/>
      <c r="E10" s="988"/>
      <c r="F10" s="988"/>
      <c r="G10" s="988"/>
      <c r="H10" s="988"/>
      <c r="I10" s="988"/>
      <c r="J10" s="988"/>
      <c r="K10" s="988"/>
      <c r="L10" s="988"/>
      <c r="M10" s="988"/>
      <c r="N10" s="988"/>
      <c r="O10" s="988"/>
      <c r="P10" s="988"/>
      <c r="Q10" s="988"/>
      <c r="R10" s="988"/>
      <c r="S10" s="988"/>
      <c r="T10" s="988"/>
      <c r="U10" s="988"/>
      <c r="V10" s="988"/>
      <c r="W10" s="988"/>
      <c r="X10" s="988"/>
      <c r="Y10" s="988"/>
      <c r="Z10" s="802">
        <f t="shared" ref="Z10:Z35" si="3">SUM(R10,V10,N10,J10,F10,B10)</f>
        <v>0</v>
      </c>
      <c r="AA10" s="802">
        <f t="shared" si="0"/>
        <v>0</v>
      </c>
      <c r="AB10" s="802">
        <f>SUM(T10,X10,P10,L10,H10,D10)</f>
        <v>0</v>
      </c>
      <c r="AC10" s="802">
        <f t="shared" si="2"/>
        <v>0</v>
      </c>
    </row>
    <row r="11" spans="1:31" ht="11.1" customHeight="1" x14ac:dyDescent="0.2">
      <c r="A11" s="344" t="s">
        <v>237</v>
      </c>
      <c r="B11" s="988"/>
      <c r="C11" s="988"/>
      <c r="D11" s="988"/>
      <c r="E11" s="988"/>
      <c r="F11" s="988"/>
      <c r="G11" s="988"/>
      <c r="H11" s="988"/>
      <c r="I11" s="988"/>
      <c r="J11" s="988"/>
      <c r="K11" s="988"/>
      <c r="L11" s="988"/>
      <c r="M11" s="988"/>
      <c r="N11" s="988"/>
      <c r="O11" s="988"/>
      <c r="P11" s="988"/>
      <c r="Q11" s="988"/>
      <c r="R11" s="988"/>
      <c r="S11" s="988"/>
      <c r="T11" s="988"/>
      <c r="U11" s="988"/>
      <c r="V11" s="988"/>
      <c r="W11" s="988"/>
      <c r="X11" s="988"/>
      <c r="Y11" s="988"/>
      <c r="Z11" s="802">
        <f t="shared" si="3"/>
        <v>0</v>
      </c>
      <c r="AA11" s="802">
        <f t="shared" si="0"/>
        <v>0</v>
      </c>
      <c r="AB11" s="802">
        <f t="shared" si="1"/>
        <v>0</v>
      </c>
      <c r="AC11" s="802">
        <f t="shared" si="2"/>
        <v>0</v>
      </c>
    </row>
    <row r="12" spans="1:31" ht="11.1" customHeight="1" x14ac:dyDescent="0.2">
      <c r="A12" s="344" t="s">
        <v>251</v>
      </c>
      <c r="B12" s="988"/>
      <c r="C12" s="988"/>
      <c r="D12" s="988"/>
      <c r="E12" s="988"/>
      <c r="F12" s="988"/>
      <c r="G12" s="988"/>
      <c r="H12" s="988"/>
      <c r="I12" s="988"/>
      <c r="J12" s="988"/>
      <c r="K12" s="988"/>
      <c r="L12" s="988"/>
      <c r="M12" s="988"/>
      <c r="N12" s="988"/>
      <c r="O12" s="988"/>
      <c r="P12" s="988"/>
      <c r="Q12" s="988"/>
      <c r="R12" s="988"/>
      <c r="S12" s="988"/>
      <c r="T12" s="988"/>
      <c r="U12" s="988"/>
      <c r="V12" s="988"/>
      <c r="W12" s="988"/>
      <c r="X12" s="988"/>
      <c r="Y12" s="988"/>
      <c r="Z12" s="802">
        <f t="shared" si="3"/>
        <v>0</v>
      </c>
      <c r="AA12" s="802">
        <f t="shared" si="0"/>
        <v>0</v>
      </c>
      <c r="AB12" s="802">
        <f t="shared" si="1"/>
        <v>0</v>
      </c>
      <c r="AC12" s="802">
        <f t="shared" si="2"/>
        <v>0</v>
      </c>
    </row>
    <row r="13" spans="1:31" ht="11.1" customHeight="1" x14ac:dyDescent="0.2">
      <c r="A13" s="344" t="s">
        <v>1612</v>
      </c>
      <c r="B13" s="988"/>
      <c r="C13" s="988"/>
      <c r="D13" s="988"/>
      <c r="E13" s="988"/>
      <c r="F13" s="988"/>
      <c r="G13" s="988"/>
      <c r="H13" s="988"/>
      <c r="I13" s="988"/>
      <c r="J13" s="988"/>
      <c r="K13" s="988"/>
      <c r="L13" s="988"/>
      <c r="M13" s="988"/>
      <c r="N13" s="988"/>
      <c r="O13" s="988"/>
      <c r="P13" s="988"/>
      <c r="Q13" s="988"/>
      <c r="R13" s="988"/>
      <c r="S13" s="988"/>
      <c r="T13" s="988"/>
      <c r="U13" s="988"/>
      <c r="V13" s="988"/>
      <c r="W13" s="988"/>
      <c r="X13" s="988"/>
      <c r="Y13" s="988"/>
      <c r="Z13" s="802">
        <f t="shared" si="3"/>
        <v>0</v>
      </c>
      <c r="AA13" s="802">
        <f t="shared" si="0"/>
        <v>0</v>
      </c>
      <c r="AB13" s="802">
        <f t="shared" si="1"/>
        <v>0</v>
      </c>
      <c r="AC13" s="802">
        <f t="shared" si="2"/>
        <v>0</v>
      </c>
    </row>
    <row r="14" spans="1:31" ht="11.1" customHeight="1" x14ac:dyDescent="0.2">
      <c r="A14" s="344" t="s">
        <v>1613</v>
      </c>
      <c r="B14" s="988"/>
      <c r="C14" s="988"/>
      <c r="D14" s="988"/>
      <c r="E14" s="988"/>
      <c r="F14" s="988"/>
      <c r="G14" s="988"/>
      <c r="H14" s="988"/>
      <c r="I14" s="988"/>
      <c r="J14" s="988"/>
      <c r="K14" s="988"/>
      <c r="L14" s="988"/>
      <c r="M14" s="988"/>
      <c r="N14" s="988"/>
      <c r="O14" s="988"/>
      <c r="P14" s="988"/>
      <c r="Q14" s="988"/>
      <c r="R14" s="988"/>
      <c r="S14" s="988"/>
      <c r="T14" s="988"/>
      <c r="U14" s="988"/>
      <c r="V14" s="988"/>
      <c r="W14" s="988"/>
      <c r="X14" s="988"/>
      <c r="Y14" s="988"/>
      <c r="Z14" s="802">
        <f t="shared" si="3"/>
        <v>0</v>
      </c>
      <c r="AA14" s="802">
        <f t="shared" si="0"/>
        <v>0</v>
      </c>
      <c r="AB14" s="802">
        <f t="shared" si="1"/>
        <v>0</v>
      </c>
      <c r="AC14" s="802">
        <f t="shared" si="2"/>
        <v>0</v>
      </c>
    </row>
    <row r="15" spans="1:31" ht="11.1" customHeight="1" x14ac:dyDescent="0.2">
      <c r="A15" s="344" t="s">
        <v>258</v>
      </c>
      <c r="B15" s="988"/>
      <c r="C15" s="988"/>
      <c r="D15" s="988"/>
      <c r="E15" s="988"/>
      <c r="F15" s="988"/>
      <c r="G15" s="988"/>
      <c r="H15" s="988"/>
      <c r="I15" s="988"/>
      <c r="J15" s="988"/>
      <c r="K15" s="988"/>
      <c r="L15" s="988"/>
      <c r="M15" s="988"/>
      <c r="N15" s="988"/>
      <c r="O15" s="988"/>
      <c r="P15" s="988"/>
      <c r="Q15" s="988"/>
      <c r="R15" s="988"/>
      <c r="S15" s="988"/>
      <c r="T15" s="988"/>
      <c r="U15" s="988"/>
      <c r="V15" s="988"/>
      <c r="W15" s="988"/>
      <c r="X15" s="988"/>
      <c r="Y15" s="988"/>
      <c r="Z15" s="802">
        <f t="shared" si="3"/>
        <v>0</v>
      </c>
      <c r="AA15" s="802">
        <f t="shared" si="0"/>
        <v>0</v>
      </c>
      <c r="AB15" s="802">
        <f t="shared" si="1"/>
        <v>0</v>
      </c>
      <c r="AC15" s="802">
        <f t="shared" si="2"/>
        <v>0</v>
      </c>
    </row>
    <row r="16" spans="1:31" ht="11.1" customHeight="1" x14ac:dyDescent="0.2">
      <c r="A16" s="344" t="s">
        <v>245</v>
      </c>
      <c r="B16" s="988"/>
      <c r="C16" s="988"/>
      <c r="D16" s="988"/>
      <c r="E16" s="988"/>
      <c r="F16" s="988"/>
      <c r="G16" s="988"/>
      <c r="H16" s="988"/>
      <c r="I16" s="988"/>
      <c r="J16" s="988"/>
      <c r="K16" s="988"/>
      <c r="L16" s="988"/>
      <c r="M16" s="988"/>
      <c r="N16" s="988"/>
      <c r="O16" s="988"/>
      <c r="P16" s="988"/>
      <c r="Q16" s="988"/>
      <c r="R16" s="988"/>
      <c r="S16" s="988"/>
      <c r="T16" s="988"/>
      <c r="U16" s="988"/>
      <c r="V16" s="988"/>
      <c r="W16" s="988"/>
      <c r="X16" s="988"/>
      <c r="Y16" s="988"/>
      <c r="Z16" s="802">
        <f t="shared" si="3"/>
        <v>0</v>
      </c>
      <c r="AA16" s="802">
        <f t="shared" si="0"/>
        <v>0</v>
      </c>
      <c r="AB16" s="802">
        <f t="shared" si="1"/>
        <v>0</v>
      </c>
      <c r="AC16" s="802">
        <f t="shared" si="2"/>
        <v>0</v>
      </c>
    </row>
    <row r="17" spans="1:40" ht="11.1" customHeight="1" x14ac:dyDescent="0.2">
      <c r="A17" s="344" t="s">
        <v>312</v>
      </c>
      <c r="B17" s="988"/>
      <c r="C17" s="988"/>
      <c r="D17" s="988"/>
      <c r="E17" s="988"/>
      <c r="F17" s="988"/>
      <c r="G17" s="988"/>
      <c r="H17" s="988"/>
      <c r="I17" s="988"/>
      <c r="J17" s="988"/>
      <c r="K17" s="988"/>
      <c r="L17" s="988"/>
      <c r="M17" s="988"/>
      <c r="N17" s="988"/>
      <c r="O17" s="988"/>
      <c r="P17" s="988"/>
      <c r="Q17" s="988"/>
      <c r="R17" s="988"/>
      <c r="S17" s="988"/>
      <c r="T17" s="988"/>
      <c r="U17" s="988"/>
      <c r="V17" s="988"/>
      <c r="W17" s="988"/>
      <c r="X17" s="988"/>
      <c r="Y17" s="988"/>
      <c r="Z17" s="802">
        <f t="shared" si="3"/>
        <v>0</v>
      </c>
      <c r="AA17" s="802">
        <f t="shared" si="0"/>
        <v>0</v>
      </c>
      <c r="AB17" s="802">
        <f t="shared" si="1"/>
        <v>0</v>
      </c>
      <c r="AC17" s="802">
        <f t="shared" si="2"/>
        <v>0</v>
      </c>
    </row>
    <row r="18" spans="1:40" ht="11.1" customHeight="1" x14ac:dyDescent="0.2">
      <c r="A18" s="344" t="s">
        <v>542</v>
      </c>
      <c r="B18" s="988"/>
      <c r="C18" s="988"/>
      <c r="D18" s="988"/>
      <c r="E18" s="988"/>
      <c r="F18" s="988"/>
      <c r="G18" s="988"/>
      <c r="H18" s="988"/>
      <c r="I18" s="988"/>
      <c r="J18" s="988"/>
      <c r="K18" s="988"/>
      <c r="L18" s="988"/>
      <c r="M18" s="988"/>
      <c r="N18" s="988"/>
      <c r="O18" s="988"/>
      <c r="P18" s="988"/>
      <c r="Q18" s="988"/>
      <c r="R18" s="988"/>
      <c r="S18" s="988"/>
      <c r="T18" s="988"/>
      <c r="U18" s="988"/>
      <c r="V18" s="988"/>
      <c r="W18" s="988"/>
      <c r="X18" s="988"/>
      <c r="Y18" s="988"/>
      <c r="Z18" s="802">
        <f t="shared" si="3"/>
        <v>0</v>
      </c>
      <c r="AA18" s="802">
        <f t="shared" si="0"/>
        <v>0</v>
      </c>
      <c r="AB18" s="802">
        <f t="shared" si="1"/>
        <v>0</v>
      </c>
      <c r="AC18" s="802">
        <f t="shared" si="2"/>
        <v>0</v>
      </c>
    </row>
    <row r="19" spans="1:40" s="310" customFormat="1" ht="12" x14ac:dyDescent="0.2">
      <c r="A19" s="344" t="s">
        <v>540</v>
      </c>
      <c r="B19" s="988"/>
      <c r="C19" s="988"/>
      <c r="D19" s="988"/>
      <c r="E19" s="988"/>
      <c r="F19" s="988"/>
      <c r="G19" s="988"/>
      <c r="H19" s="988"/>
      <c r="I19" s="988"/>
      <c r="J19" s="988"/>
      <c r="K19" s="988"/>
      <c r="L19" s="988"/>
      <c r="M19" s="988"/>
      <c r="N19" s="988"/>
      <c r="O19" s="988"/>
      <c r="P19" s="988"/>
      <c r="Q19" s="988"/>
      <c r="R19" s="988"/>
      <c r="S19" s="988"/>
      <c r="T19" s="988"/>
      <c r="U19" s="988"/>
      <c r="V19" s="988"/>
      <c r="W19" s="988"/>
      <c r="X19" s="988"/>
      <c r="Y19" s="988"/>
      <c r="Z19" s="802">
        <f t="shared" si="3"/>
        <v>0</v>
      </c>
      <c r="AA19" s="802">
        <f t="shared" si="0"/>
        <v>0</v>
      </c>
      <c r="AB19" s="802">
        <f t="shared" si="1"/>
        <v>0</v>
      </c>
      <c r="AC19" s="802">
        <f t="shared" si="2"/>
        <v>0</v>
      </c>
      <c r="AD19" s="309"/>
      <c r="AE19" s="459"/>
      <c r="AF19" s="309"/>
      <c r="AG19" s="309"/>
      <c r="AH19" s="309"/>
      <c r="AI19" s="309"/>
      <c r="AJ19" s="309"/>
      <c r="AK19" s="309"/>
      <c r="AL19" s="309"/>
      <c r="AM19" s="309"/>
      <c r="AN19" s="309"/>
    </row>
    <row r="20" spans="1:40" s="310" customFormat="1" ht="11.1" customHeight="1" x14ac:dyDescent="0.2">
      <c r="A20" s="344" t="s">
        <v>485</v>
      </c>
      <c r="B20" s="988"/>
      <c r="C20" s="988"/>
      <c r="D20" s="988"/>
      <c r="E20" s="988"/>
      <c r="F20" s="988"/>
      <c r="G20" s="988"/>
      <c r="H20" s="988"/>
      <c r="I20" s="988"/>
      <c r="J20" s="988"/>
      <c r="K20" s="988"/>
      <c r="L20" s="988"/>
      <c r="M20" s="988"/>
      <c r="N20" s="988"/>
      <c r="O20" s="988"/>
      <c r="P20" s="988"/>
      <c r="Q20" s="988"/>
      <c r="R20" s="988"/>
      <c r="S20" s="988"/>
      <c r="T20" s="988"/>
      <c r="U20" s="988"/>
      <c r="V20" s="988"/>
      <c r="W20" s="988"/>
      <c r="X20" s="988"/>
      <c r="Y20" s="988"/>
      <c r="Z20" s="802">
        <f t="shared" si="3"/>
        <v>0</v>
      </c>
      <c r="AA20" s="802">
        <f t="shared" si="0"/>
        <v>0</v>
      </c>
      <c r="AB20" s="802">
        <f t="shared" si="1"/>
        <v>0</v>
      </c>
      <c r="AC20" s="802">
        <f t="shared" si="2"/>
        <v>0</v>
      </c>
      <c r="AD20" s="309"/>
      <c r="AE20" s="459"/>
      <c r="AF20" s="309"/>
      <c r="AG20" s="309"/>
      <c r="AH20" s="309"/>
      <c r="AI20" s="309"/>
      <c r="AJ20" s="309"/>
      <c r="AK20" s="309"/>
      <c r="AL20" s="309"/>
      <c r="AM20" s="309"/>
      <c r="AN20" s="309"/>
    </row>
    <row r="21" spans="1:40" s="310" customFormat="1" ht="11.1" customHeight="1" x14ac:dyDescent="0.2">
      <c r="A21" s="344" t="s">
        <v>479</v>
      </c>
      <c r="B21" s="988"/>
      <c r="C21" s="988"/>
      <c r="D21" s="988"/>
      <c r="E21" s="988"/>
      <c r="F21" s="988"/>
      <c r="G21" s="988"/>
      <c r="H21" s="988"/>
      <c r="I21" s="988"/>
      <c r="J21" s="988"/>
      <c r="K21" s="988"/>
      <c r="L21" s="988"/>
      <c r="M21" s="988"/>
      <c r="N21" s="988"/>
      <c r="O21" s="988"/>
      <c r="P21" s="988"/>
      <c r="Q21" s="988"/>
      <c r="R21" s="988"/>
      <c r="S21" s="988"/>
      <c r="T21" s="988"/>
      <c r="U21" s="988"/>
      <c r="V21" s="988"/>
      <c r="W21" s="988"/>
      <c r="X21" s="988"/>
      <c r="Y21" s="988"/>
      <c r="Z21" s="802">
        <f t="shared" si="3"/>
        <v>0</v>
      </c>
      <c r="AA21" s="802">
        <f t="shared" si="0"/>
        <v>0</v>
      </c>
      <c r="AB21" s="802">
        <f t="shared" si="1"/>
        <v>0</v>
      </c>
      <c r="AC21" s="802">
        <f t="shared" si="2"/>
        <v>0</v>
      </c>
      <c r="AD21" s="309"/>
      <c r="AE21" s="459"/>
      <c r="AF21" s="309"/>
      <c r="AG21" s="309"/>
      <c r="AH21" s="309"/>
      <c r="AI21" s="309"/>
      <c r="AJ21" s="309"/>
      <c r="AK21" s="309"/>
      <c r="AL21" s="309"/>
      <c r="AM21" s="309"/>
      <c r="AN21" s="309"/>
    </row>
    <row r="22" spans="1:40" s="310" customFormat="1" ht="11.1" customHeight="1" x14ac:dyDescent="0.2">
      <c r="A22" s="344" t="s">
        <v>396</v>
      </c>
      <c r="B22" s="988"/>
      <c r="C22" s="988"/>
      <c r="D22" s="988"/>
      <c r="E22" s="988"/>
      <c r="F22" s="988"/>
      <c r="G22" s="988"/>
      <c r="H22" s="988"/>
      <c r="I22" s="988"/>
      <c r="J22" s="988"/>
      <c r="K22" s="988"/>
      <c r="L22" s="988"/>
      <c r="M22" s="988"/>
      <c r="N22" s="988"/>
      <c r="O22" s="988"/>
      <c r="P22" s="988"/>
      <c r="Q22" s="988"/>
      <c r="R22" s="988"/>
      <c r="S22" s="988"/>
      <c r="T22" s="988"/>
      <c r="U22" s="988"/>
      <c r="V22" s="988"/>
      <c r="W22" s="988"/>
      <c r="X22" s="988"/>
      <c r="Y22" s="988"/>
      <c r="Z22" s="802">
        <f t="shared" si="3"/>
        <v>0</v>
      </c>
      <c r="AA22" s="802">
        <f t="shared" si="0"/>
        <v>0</v>
      </c>
      <c r="AB22" s="802">
        <f t="shared" si="1"/>
        <v>0</v>
      </c>
      <c r="AC22" s="802">
        <f t="shared" si="2"/>
        <v>0</v>
      </c>
      <c r="AD22" s="309"/>
      <c r="AE22" s="459"/>
      <c r="AF22" s="309"/>
      <c r="AG22" s="309"/>
      <c r="AH22" s="309"/>
      <c r="AI22" s="309"/>
      <c r="AJ22" s="309"/>
      <c r="AK22" s="309"/>
      <c r="AL22" s="309"/>
      <c r="AM22" s="309"/>
      <c r="AN22" s="309"/>
    </row>
    <row r="23" spans="1:40" s="310" customFormat="1" ht="11.1" customHeight="1" x14ac:dyDescent="0.2">
      <c r="A23" s="344" t="s">
        <v>429</v>
      </c>
      <c r="B23" s="988"/>
      <c r="C23" s="988"/>
      <c r="D23" s="988"/>
      <c r="E23" s="988"/>
      <c r="F23" s="988"/>
      <c r="G23" s="988"/>
      <c r="H23" s="988"/>
      <c r="I23" s="988"/>
      <c r="J23" s="988"/>
      <c r="K23" s="988"/>
      <c r="L23" s="988"/>
      <c r="M23" s="988"/>
      <c r="N23" s="988"/>
      <c r="O23" s="988"/>
      <c r="P23" s="988"/>
      <c r="Q23" s="988"/>
      <c r="R23" s="988"/>
      <c r="S23" s="988"/>
      <c r="T23" s="988"/>
      <c r="U23" s="988"/>
      <c r="V23" s="988"/>
      <c r="W23" s="988"/>
      <c r="X23" s="988"/>
      <c r="Y23" s="988"/>
      <c r="Z23" s="802">
        <f t="shared" si="3"/>
        <v>0</v>
      </c>
      <c r="AA23" s="802">
        <f t="shared" si="0"/>
        <v>0</v>
      </c>
      <c r="AB23" s="802">
        <f t="shared" si="1"/>
        <v>0</v>
      </c>
      <c r="AC23" s="802">
        <f t="shared" si="2"/>
        <v>0</v>
      </c>
      <c r="AD23" s="309"/>
      <c r="AE23" s="459"/>
      <c r="AF23" s="309"/>
      <c r="AG23" s="309"/>
      <c r="AH23" s="309"/>
      <c r="AI23" s="309"/>
      <c r="AJ23" s="309"/>
      <c r="AK23" s="309"/>
      <c r="AL23" s="309"/>
      <c r="AM23" s="309"/>
      <c r="AN23" s="309"/>
    </row>
    <row r="24" spans="1:40" s="310" customFormat="1" ht="11.1" customHeight="1" x14ac:dyDescent="0.2">
      <c r="A24" s="344" t="s">
        <v>546</v>
      </c>
      <c r="B24" s="988"/>
      <c r="C24" s="988"/>
      <c r="D24" s="988"/>
      <c r="E24" s="988"/>
      <c r="F24" s="988"/>
      <c r="G24" s="988"/>
      <c r="H24" s="988"/>
      <c r="I24" s="988"/>
      <c r="J24" s="988"/>
      <c r="K24" s="988"/>
      <c r="L24" s="988"/>
      <c r="M24" s="988"/>
      <c r="N24" s="988"/>
      <c r="O24" s="988"/>
      <c r="P24" s="988"/>
      <c r="Q24" s="988"/>
      <c r="R24" s="988"/>
      <c r="S24" s="988"/>
      <c r="T24" s="988"/>
      <c r="U24" s="988"/>
      <c r="V24" s="988"/>
      <c r="W24" s="988"/>
      <c r="X24" s="988"/>
      <c r="Y24" s="988"/>
      <c r="Z24" s="802">
        <f t="shared" si="3"/>
        <v>0</v>
      </c>
      <c r="AA24" s="802">
        <f t="shared" si="0"/>
        <v>0</v>
      </c>
      <c r="AB24" s="802">
        <f t="shared" si="1"/>
        <v>0</v>
      </c>
      <c r="AC24" s="802">
        <f t="shared" si="2"/>
        <v>0</v>
      </c>
      <c r="AD24" s="309"/>
      <c r="AE24" s="459"/>
      <c r="AF24" s="309"/>
      <c r="AG24" s="309"/>
      <c r="AH24" s="309"/>
      <c r="AI24" s="309"/>
      <c r="AJ24" s="309"/>
      <c r="AK24" s="309"/>
      <c r="AL24" s="309"/>
      <c r="AM24" s="309"/>
      <c r="AN24" s="309"/>
    </row>
    <row r="25" spans="1:40" ht="11.1" customHeight="1" x14ac:dyDescent="0.2">
      <c r="A25" s="344" t="s">
        <v>404</v>
      </c>
      <c r="B25" s="988"/>
      <c r="C25" s="988"/>
      <c r="D25" s="988"/>
      <c r="E25" s="988"/>
      <c r="F25" s="988"/>
      <c r="G25" s="988"/>
      <c r="H25" s="988"/>
      <c r="I25" s="988"/>
      <c r="J25" s="988"/>
      <c r="K25" s="988"/>
      <c r="L25" s="988"/>
      <c r="M25" s="988"/>
      <c r="N25" s="988"/>
      <c r="O25" s="988"/>
      <c r="P25" s="988"/>
      <c r="Q25" s="988"/>
      <c r="R25" s="988"/>
      <c r="S25" s="988"/>
      <c r="T25" s="988"/>
      <c r="U25" s="988"/>
      <c r="V25" s="988"/>
      <c r="W25" s="988"/>
      <c r="X25" s="988"/>
      <c r="Y25" s="988"/>
      <c r="Z25" s="802">
        <f t="shared" si="3"/>
        <v>0</v>
      </c>
      <c r="AA25" s="802">
        <f t="shared" si="0"/>
        <v>0</v>
      </c>
      <c r="AB25" s="802">
        <f t="shared" si="1"/>
        <v>0</v>
      </c>
      <c r="AC25" s="802">
        <f t="shared" si="2"/>
        <v>0</v>
      </c>
    </row>
    <row r="26" spans="1:40" ht="12" x14ac:dyDescent="0.2">
      <c r="A26" s="344" t="s">
        <v>402</v>
      </c>
      <c r="B26" s="988"/>
      <c r="C26" s="988"/>
      <c r="D26" s="988"/>
      <c r="E26" s="988"/>
      <c r="F26" s="988"/>
      <c r="G26" s="988"/>
      <c r="H26" s="988"/>
      <c r="I26" s="988"/>
      <c r="J26" s="988"/>
      <c r="K26" s="988"/>
      <c r="L26" s="988"/>
      <c r="M26" s="988"/>
      <c r="N26" s="988"/>
      <c r="O26" s="988"/>
      <c r="P26" s="988"/>
      <c r="Q26" s="988"/>
      <c r="R26" s="988"/>
      <c r="S26" s="988"/>
      <c r="T26" s="988"/>
      <c r="U26" s="988"/>
      <c r="V26" s="988"/>
      <c r="W26" s="988"/>
      <c r="X26" s="988"/>
      <c r="Y26" s="988"/>
      <c r="Z26" s="802">
        <f t="shared" si="3"/>
        <v>0</v>
      </c>
      <c r="AA26" s="802">
        <f t="shared" si="0"/>
        <v>0</v>
      </c>
      <c r="AB26" s="802">
        <f t="shared" si="1"/>
        <v>0</v>
      </c>
      <c r="AC26" s="802">
        <f t="shared" si="2"/>
        <v>0</v>
      </c>
    </row>
    <row r="27" spans="1:40" ht="12" x14ac:dyDescent="0.2">
      <c r="A27" s="344" t="s">
        <v>499</v>
      </c>
      <c r="B27" s="988"/>
      <c r="C27" s="988"/>
      <c r="D27" s="988"/>
      <c r="E27" s="988"/>
      <c r="F27" s="988"/>
      <c r="G27" s="988"/>
      <c r="H27" s="988"/>
      <c r="I27" s="988"/>
      <c r="J27" s="988"/>
      <c r="K27" s="988"/>
      <c r="L27" s="988"/>
      <c r="M27" s="988"/>
      <c r="N27" s="988"/>
      <c r="O27" s="988"/>
      <c r="P27" s="988"/>
      <c r="Q27" s="988"/>
      <c r="R27" s="988"/>
      <c r="S27" s="988"/>
      <c r="T27" s="988"/>
      <c r="U27" s="988"/>
      <c r="V27" s="988"/>
      <c r="W27" s="988"/>
      <c r="X27" s="988"/>
      <c r="Y27" s="988"/>
      <c r="Z27" s="802">
        <f t="shared" si="3"/>
        <v>0</v>
      </c>
      <c r="AA27" s="802">
        <f t="shared" si="0"/>
        <v>0</v>
      </c>
      <c r="AB27" s="802">
        <f t="shared" si="1"/>
        <v>0</v>
      </c>
      <c r="AC27" s="802">
        <f t="shared" si="2"/>
        <v>0</v>
      </c>
    </row>
    <row r="28" spans="1:40" ht="12" x14ac:dyDescent="0.2">
      <c r="A28" s="344" t="s">
        <v>453</v>
      </c>
      <c r="B28" s="988"/>
      <c r="C28" s="988"/>
      <c r="D28" s="988"/>
      <c r="E28" s="988"/>
      <c r="F28" s="988"/>
      <c r="G28" s="988"/>
      <c r="H28" s="988"/>
      <c r="I28" s="988"/>
      <c r="J28" s="988"/>
      <c r="K28" s="988"/>
      <c r="L28" s="988"/>
      <c r="M28" s="988"/>
      <c r="N28" s="988"/>
      <c r="O28" s="988"/>
      <c r="P28" s="988"/>
      <c r="Q28" s="988"/>
      <c r="R28" s="988"/>
      <c r="S28" s="988"/>
      <c r="T28" s="988"/>
      <c r="U28" s="988"/>
      <c r="V28" s="988"/>
      <c r="W28" s="988"/>
      <c r="X28" s="988"/>
      <c r="Y28" s="988"/>
      <c r="Z28" s="802">
        <f t="shared" si="3"/>
        <v>0</v>
      </c>
      <c r="AA28" s="802">
        <f t="shared" si="0"/>
        <v>0</v>
      </c>
      <c r="AB28" s="802">
        <f t="shared" si="1"/>
        <v>0</v>
      </c>
      <c r="AC28" s="802">
        <f t="shared" si="2"/>
        <v>0</v>
      </c>
    </row>
    <row r="29" spans="1:40" ht="12" x14ac:dyDescent="0.2">
      <c r="A29" s="344" t="s">
        <v>1588</v>
      </c>
      <c r="B29" s="988"/>
      <c r="C29" s="988"/>
      <c r="D29" s="988"/>
      <c r="E29" s="988"/>
      <c r="F29" s="988"/>
      <c r="G29" s="988"/>
      <c r="H29" s="988"/>
      <c r="I29" s="988"/>
      <c r="J29" s="988"/>
      <c r="K29" s="988"/>
      <c r="L29" s="988"/>
      <c r="M29" s="988"/>
      <c r="N29" s="988"/>
      <c r="O29" s="988"/>
      <c r="P29" s="988"/>
      <c r="Q29" s="988"/>
      <c r="R29" s="988"/>
      <c r="S29" s="988"/>
      <c r="T29" s="988"/>
      <c r="U29" s="988"/>
      <c r="V29" s="988"/>
      <c r="W29" s="988"/>
      <c r="X29" s="988"/>
      <c r="Y29" s="988"/>
      <c r="Z29" s="802">
        <f t="shared" si="3"/>
        <v>0</v>
      </c>
      <c r="AA29" s="802">
        <f t="shared" si="0"/>
        <v>0</v>
      </c>
      <c r="AB29" s="802">
        <f t="shared" si="1"/>
        <v>0</v>
      </c>
      <c r="AC29" s="802">
        <f t="shared" si="2"/>
        <v>0</v>
      </c>
    </row>
    <row r="30" spans="1:40" ht="12" x14ac:dyDescent="0.2">
      <c r="A30" s="344" t="s">
        <v>461</v>
      </c>
      <c r="B30" s="988"/>
      <c r="C30" s="988"/>
      <c r="D30" s="988"/>
      <c r="E30" s="988"/>
      <c r="F30" s="988"/>
      <c r="G30" s="988"/>
      <c r="H30" s="988"/>
      <c r="I30" s="988"/>
      <c r="J30" s="988"/>
      <c r="K30" s="988"/>
      <c r="L30" s="988"/>
      <c r="M30" s="988"/>
      <c r="N30" s="988"/>
      <c r="O30" s="988"/>
      <c r="P30" s="988"/>
      <c r="Q30" s="988"/>
      <c r="R30" s="988"/>
      <c r="S30" s="988"/>
      <c r="T30" s="988"/>
      <c r="U30" s="988"/>
      <c r="V30" s="988"/>
      <c r="W30" s="988"/>
      <c r="X30" s="988"/>
      <c r="Y30" s="988"/>
      <c r="Z30" s="802">
        <f t="shared" si="3"/>
        <v>0</v>
      </c>
      <c r="AA30" s="802">
        <f t="shared" si="0"/>
        <v>0</v>
      </c>
      <c r="AB30" s="802">
        <f t="shared" si="1"/>
        <v>0</v>
      </c>
      <c r="AC30" s="802">
        <f t="shared" si="2"/>
        <v>0</v>
      </c>
    </row>
    <row r="31" spans="1:40" ht="12" x14ac:dyDescent="0.2">
      <c r="A31" s="344" t="s">
        <v>298</v>
      </c>
      <c r="B31" s="988"/>
      <c r="C31" s="988"/>
      <c r="D31" s="988"/>
      <c r="E31" s="988"/>
      <c r="F31" s="988"/>
      <c r="G31" s="988"/>
      <c r="H31" s="988"/>
      <c r="I31" s="988"/>
      <c r="J31" s="988"/>
      <c r="K31" s="988"/>
      <c r="L31" s="988"/>
      <c r="M31" s="988"/>
      <c r="N31" s="988"/>
      <c r="O31" s="988"/>
      <c r="P31" s="988"/>
      <c r="Q31" s="988"/>
      <c r="R31" s="988"/>
      <c r="S31" s="988"/>
      <c r="T31" s="988"/>
      <c r="U31" s="988"/>
      <c r="V31" s="988"/>
      <c r="W31" s="988"/>
      <c r="X31" s="988"/>
      <c r="Y31" s="988"/>
      <c r="Z31" s="802">
        <f t="shared" si="3"/>
        <v>0</v>
      </c>
      <c r="AA31" s="802">
        <f t="shared" si="0"/>
        <v>0</v>
      </c>
      <c r="AB31" s="802">
        <f t="shared" si="1"/>
        <v>0</v>
      </c>
      <c r="AC31" s="802">
        <f t="shared" si="2"/>
        <v>0</v>
      </c>
    </row>
    <row r="32" spans="1:40" ht="12" x14ac:dyDescent="0.2">
      <c r="A32" s="344" t="s">
        <v>507</v>
      </c>
      <c r="B32" s="988"/>
      <c r="C32" s="988"/>
      <c r="D32" s="988"/>
      <c r="E32" s="988"/>
      <c r="F32" s="988"/>
      <c r="G32" s="988"/>
      <c r="H32" s="988"/>
      <c r="I32" s="988"/>
      <c r="J32" s="988"/>
      <c r="K32" s="988"/>
      <c r="L32" s="988"/>
      <c r="M32" s="988"/>
      <c r="N32" s="988"/>
      <c r="O32" s="988"/>
      <c r="P32" s="988"/>
      <c r="Q32" s="988"/>
      <c r="R32" s="988"/>
      <c r="S32" s="988"/>
      <c r="T32" s="988"/>
      <c r="U32" s="988"/>
      <c r="V32" s="988"/>
      <c r="W32" s="988"/>
      <c r="X32" s="988"/>
      <c r="Y32" s="988"/>
      <c r="Z32" s="802">
        <f t="shared" si="3"/>
        <v>0</v>
      </c>
      <c r="AA32" s="802">
        <f t="shared" si="0"/>
        <v>0</v>
      </c>
      <c r="AB32" s="802">
        <f t="shared" si="1"/>
        <v>0</v>
      </c>
      <c r="AC32" s="802">
        <f t="shared" si="2"/>
        <v>0</v>
      </c>
    </row>
    <row r="33" spans="1:29" ht="12" x14ac:dyDescent="0.2">
      <c r="A33" s="344" t="s">
        <v>560</v>
      </c>
      <c r="B33" s="988"/>
      <c r="C33" s="988"/>
      <c r="D33" s="988"/>
      <c r="E33" s="988"/>
      <c r="F33" s="988"/>
      <c r="G33" s="988"/>
      <c r="H33" s="988"/>
      <c r="I33" s="988"/>
      <c r="J33" s="988"/>
      <c r="K33" s="988"/>
      <c r="L33" s="988"/>
      <c r="M33" s="988"/>
      <c r="N33" s="988"/>
      <c r="O33" s="988"/>
      <c r="P33" s="988"/>
      <c r="Q33" s="988"/>
      <c r="R33" s="988"/>
      <c r="S33" s="988"/>
      <c r="T33" s="988"/>
      <c r="U33" s="988"/>
      <c r="V33" s="988"/>
      <c r="W33" s="988"/>
      <c r="X33" s="988"/>
      <c r="Y33" s="988"/>
      <c r="Z33" s="802">
        <f t="shared" si="3"/>
        <v>0</v>
      </c>
      <c r="AA33" s="802">
        <f t="shared" si="0"/>
        <v>0</v>
      </c>
      <c r="AB33" s="802">
        <f t="shared" si="1"/>
        <v>0</v>
      </c>
      <c r="AC33" s="802">
        <f t="shared" si="2"/>
        <v>0</v>
      </c>
    </row>
    <row r="34" spans="1:29" ht="12" x14ac:dyDescent="0.2">
      <c r="A34" s="344" t="s">
        <v>532</v>
      </c>
      <c r="B34" s="988"/>
      <c r="C34" s="988"/>
      <c r="D34" s="988"/>
      <c r="E34" s="988"/>
      <c r="F34" s="988"/>
      <c r="G34" s="988"/>
      <c r="H34" s="988"/>
      <c r="I34" s="988"/>
      <c r="J34" s="988"/>
      <c r="K34" s="988"/>
      <c r="L34" s="988"/>
      <c r="M34" s="988"/>
      <c r="N34" s="988"/>
      <c r="O34" s="988"/>
      <c r="P34" s="988"/>
      <c r="Q34" s="988"/>
      <c r="R34" s="988"/>
      <c r="S34" s="988"/>
      <c r="T34" s="988"/>
      <c r="U34" s="988"/>
      <c r="V34" s="988"/>
      <c r="W34" s="988"/>
      <c r="X34" s="988"/>
      <c r="Y34" s="988"/>
      <c r="Z34" s="802">
        <f t="shared" si="3"/>
        <v>0</v>
      </c>
      <c r="AA34" s="802">
        <f t="shared" si="0"/>
        <v>0</v>
      </c>
      <c r="AB34" s="802">
        <f t="shared" si="1"/>
        <v>0</v>
      </c>
      <c r="AC34" s="802">
        <f t="shared" si="2"/>
        <v>0</v>
      </c>
    </row>
    <row r="35" spans="1:29" ht="12" x14ac:dyDescent="0.2">
      <c r="A35" s="344" t="s">
        <v>808</v>
      </c>
      <c r="B35" s="988"/>
      <c r="C35" s="988"/>
      <c r="D35" s="988"/>
      <c r="E35" s="988"/>
      <c r="F35" s="988"/>
      <c r="G35" s="988"/>
      <c r="H35" s="988"/>
      <c r="I35" s="988"/>
      <c r="J35" s="988"/>
      <c r="K35" s="988"/>
      <c r="L35" s="988"/>
      <c r="M35" s="988"/>
      <c r="N35" s="988"/>
      <c r="O35" s="988"/>
      <c r="P35" s="988"/>
      <c r="Q35" s="988"/>
      <c r="R35" s="988"/>
      <c r="S35" s="988"/>
      <c r="T35" s="988"/>
      <c r="U35" s="988"/>
      <c r="V35" s="988"/>
      <c r="W35" s="988"/>
      <c r="X35" s="988"/>
      <c r="Y35" s="988"/>
      <c r="Z35" s="802">
        <f t="shared" si="3"/>
        <v>0</v>
      </c>
      <c r="AA35" s="802">
        <f>SUM(S35,W35,O35,K35,G35,C35)</f>
        <v>0</v>
      </c>
      <c r="AB35" s="802">
        <f t="shared" si="1"/>
        <v>0</v>
      </c>
      <c r="AC35" s="802">
        <f t="shared" si="2"/>
        <v>0</v>
      </c>
    </row>
    <row r="36" spans="1:29" ht="12" x14ac:dyDescent="0.2">
      <c r="A36" s="1015" t="s">
        <v>1602</v>
      </c>
      <c r="B36" s="802">
        <f>SUM(B8:B12,B15:B35)</f>
        <v>0</v>
      </c>
      <c r="C36" s="802">
        <f t="shared" ref="C36:Y36" si="4">SUM(C8:C12,C15:C35)</f>
        <v>0</v>
      </c>
      <c r="D36" s="802">
        <f t="shared" si="4"/>
        <v>0</v>
      </c>
      <c r="E36" s="802">
        <f>SUM(E8:E12,E15:E35)</f>
        <v>0</v>
      </c>
      <c r="F36" s="802">
        <f>SUM(F8:F12,F15:F35)</f>
        <v>0</v>
      </c>
      <c r="G36" s="802">
        <f t="shared" si="4"/>
        <v>0</v>
      </c>
      <c r="H36" s="802">
        <f t="shared" si="4"/>
        <v>0</v>
      </c>
      <c r="I36" s="802">
        <f t="shared" si="4"/>
        <v>0</v>
      </c>
      <c r="J36" s="802">
        <f>SUM(J8:J12,J15:J35)</f>
        <v>0</v>
      </c>
      <c r="K36" s="802">
        <f t="shared" si="4"/>
        <v>0</v>
      </c>
      <c r="L36" s="802">
        <f t="shared" si="4"/>
        <v>0</v>
      </c>
      <c r="M36" s="802">
        <f>SUM(M8:M12,M15:M35)</f>
        <v>0</v>
      </c>
      <c r="N36" s="802">
        <f t="shared" si="4"/>
        <v>0</v>
      </c>
      <c r="O36" s="802">
        <f t="shared" si="4"/>
        <v>0</v>
      </c>
      <c r="P36" s="802">
        <f t="shared" si="4"/>
        <v>0</v>
      </c>
      <c r="Q36" s="802">
        <f t="shared" si="4"/>
        <v>0</v>
      </c>
      <c r="R36" s="802">
        <f t="shared" si="4"/>
        <v>0</v>
      </c>
      <c r="S36" s="802">
        <f t="shared" si="4"/>
        <v>0</v>
      </c>
      <c r="T36" s="802">
        <f t="shared" si="4"/>
        <v>0</v>
      </c>
      <c r="U36" s="802">
        <f t="shared" si="4"/>
        <v>0</v>
      </c>
      <c r="V36" s="802">
        <f t="shared" si="4"/>
        <v>0</v>
      </c>
      <c r="W36" s="802">
        <f t="shared" si="4"/>
        <v>0</v>
      </c>
      <c r="X36" s="802">
        <f t="shared" si="4"/>
        <v>0</v>
      </c>
      <c r="Y36" s="802">
        <f t="shared" si="4"/>
        <v>0</v>
      </c>
      <c r="Z36" s="802">
        <f>SUM(Z8:Z12,Z15:Z35)</f>
        <v>0</v>
      </c>
      <c r="AA36" s="802">
        <f t="shared" ref="AA36" si="5">SUM(AA8:AA12,AA15:AA35)</f>
        <v>0</v>
      </c>
      <c r="AB36" s="802">
        <f t="shared" ref="AB36" si="6">SUM(AB8:AB12,AB15:AB35)</f>
        <v>0</v>
      </c>
      <c r="AC36" s="802">
        <f t="shared" ref="AC36" si="7">SUM(AC8:AC12,AC15:AC35)</f>
        <v>0</v>
      </c>
    </row>
    <row r="37" spans="1:29" x14ac:dyDescent="0.2">
      <c r="B37" s="989"/>
      <c r="C37" s="989"/>
      <c r="D37" s="989"/>
      <c r="E37" s="989"/>
      <c r="F37" s="989"/>
      <c r="G37" s="989"/>
      <c r="H37" s="989"/>
      <c r="I37" s="989"/>
      <c r="J37" s="989"/>
      <c r="K37" s="989"/>
      <c r="L37" s="989"/>
      <c r="M37" s="989"/>
      <c r="N37" s="989"/>
      <c r="O37" s="989"/>
      <c r="P37" s="989"/>
      <c r="Q37" s="989"/>
      <c r="R37" s="989"/>
      <c r="S37" s="989"/>
      <c r="T37" s="989"/>
      <c r="U37" s="989"/>
      <c r="V37" s="989"/>
      <c r="W37" s="989"/>
      <c r="X37" s="989"/>
      <c r="Y37" s="989"/>
      <c r="Z37" s="989"/>
      <c r="AA37" s="989"/>
      <c r="AB37" s="989"/>
      <c r="AC37" s="989"/>
    </row>
  </sheetData>
  <mergeCells count="12">
    <mergeCell ref="A5:A7"/>
    <mergeCell ref="B5:Y5"/>
    <mergeCell ref="Z5:Z7"/>
    <mergeCell ref="AA5:AA7"/>
    <mergeCell ref="AB5:AB7"/>
    <mergeCell ref="AC5:AC7"/>
    <mergeCell ref="B6:E6"/>
    <mergeCell ref="F6:I6"/>
    <mergeCell ref="J6:M6"/>
    <mergeCell ref="N6:Q6"/>
    <mergeCell ref="R6:U6"/>
    <mergeCell ref="V6:Y6"/>
  </mergeCells>
  <pageMargins left="0.7" right="0.7" top="0.75" bottom="0.75" header="0.3" footer="0.3"/>
  <pageSetup paperSize="9" scale="29" orientation="portrait" r:id="rId1"/>
  <colBreaks count="1" manualBreakCount="1">
    <brk id="29" max="1048575" man="1"/>
  </colBreak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8"/>
  <dimension ref="A1:G74"/>
  <sheetViews>
    <sheetView view="pageBreakPreview" topLeftCell="A60" zoomScaleNormal="100" zoomScaleSheetLayoutView="100" workbookViewId="0">
      <selection activeCell="T401" sqref="D401:T401"/>
    </sheetView>
  </sheetViews>
  <sheetFormatPr defaultColWidth="9.28515625" defaultRowHeight="11.25" x14ac:dyDescent="0.2"/>
  <cols>
    <col min="1" max="1" width="2.5703125" style="308" customWidth="1"/>
    <col min="2" max="2" width="55.140625" style="308" customWidth="1"/>
    <col min="3" max="3" width="18.28515625" style="308" customWidth="1"/>
    <col min="4" max="4" width="19" style="308" customWidth="1"/>
    <col min="5" max="5" width="17.28515625" style="308" customWidth="1"/>
    <col min="6" max="6" width="13.28515625" style="308" customWidth="1"/>
    <col min="7" max="16384" width="9.28515625" style="308"/>
  </cols>
  <sheetData>
    <row r="1" spans="1:7" hidden="1" x14ac:dyDescent="0.2"/>
    <row r="2" spans="1:7" hidden="1" x14ac:dyDescent="0.2"/>
    <row r="3" spans="1:7" ht="11.1" customHeight="1" x14ac:dyDescent="0.2">
      <c r="A3" s="592" t="s">
        <v>1614</v>
      </c>
      <c r="B3" s="592"/>
      <c r="C3" s="592"/>
      <c r="D3" s="592"/>
      <c r="E3" s="592"/>
      <c r="F3" s="592"/>
    </row>
    <row r="4" spans="1:7" ht="11.1" customHeight="1" thickBot="1" x14ac:dyDescent="0.25">
      <c r="A4" s="593"/>
      <c r="B4" s="593"/>
      <c r="C4" s="593"/>
      <c r="D4" s="593"/>
      <c r="E4" s="593"/>
      <c r="F4" s="593"/>
    </row>
    <row r="5" spans="1:7" ht="11.1" customHeight="1" thickTop="1" x14ac:dyDescent="0.2">
      <c r="A5" s="592" t="s">
        <v>1615</v>
      </c>
      <c r="B5" s="592"/>
      <c r="C5" s="592"/>
      <c r="D5" s="592"/>
      <c r="E5" s="592"/>
      <c r="F5" s="592"/>
    </row>
    <row r="6" spans="1:7" ht="11.1" customHeight="1" x14ac:dyDescent="0.2">
      <c r="A6" s="592"/>
      <c r="B6" s="592"/>
      <c r="C6" s="592"/>
      <c r="D6" s="592"/>
      <c r="E6" s="592"/>
      <c r="F6" s="592"/>
    </row>
    <row r="7" spans="1:7" ht="15.75" customHeight="1" x14ac:dyDescent="0.2">
      <c r="A7" s="1404" t="s">
        <v>1616</v>
      </c>
      <c r="B7" s="1405"/>
      <c r="C7" s="1406" t="s">
        <v>1617</v>
      </c>
      <c r="D7" s="1407"/>
      <c r="E7" s="1407"/>
      <c r="F7" s="1408"/>
      <c r="G7" s="445"/>
    </row>
    <row r="8" spans="1:7" ht="22.5" customHeight="1" x14ac:dyDescent="0.2">
      <c r="A8" s="60">
        <v>1</v>
      </c>
      <c r="B8" s="39" t="s">
        <v>1618</v>
      </c>
      <c r="C8" s="1401"/>
      <c r="D8" s="1402"/>
      <c r="E8" s="1402"/>
      <c r="F8" s="1403"/>
    </row>
    <row r="9" spans="1:7" ht="22.5" customHeight="1" x14ac:dyDescent="0.2">
      <c r="A9" s="60">
        <v>2</v>
      </c>
      <c r="B9" s="39" t="s">
        <v>1619</v>
      </c>
      <c r="C9" s="1401"/>
      <c r="D9" s="1402"/>
      <c r="E9" s="1402"/>
      <c r="F9" s="1403"/>
    </row>
    <row r="10" spans="1:7" ht="22.5" customHeight="1" x14ac:dyDescent="0.2">
      <c r="A10" s="60">
        <v>3</v>
      </c>
      <c r="B10" s="39" t="s">
        <v>1620</v>
      </c>
      <c r="C10" s="1401"/>
      <c r="D10" s="1402"/>
      <c r="E10" s="1402"/>
      <c r="F10" s="1403"/>
    </row>
    <row r="11" spans="1:7" ht="22.5" customHeight="1" x14ac:dyDescent="0.2">
      <c r="A11" s="60">
        <v>4</v>
      </c>
      <c r="B11" s="39" t="s">
        <v>1621</v>
      </c>
      <c r="C11" s="1401"/>
      <c r="D11" s="1402"/>
      <c r="E11" s="1402"/>
      <c r="F11" s="1403"/>
    </row>
    <row r="12" spans="1:7" ht="22.5" customHeight="1" x14ac:dyDescent="0.2">
      <c r="A12" s="60">
        <v>5</v>
      </c>
      <c r="B12" s="39" t="s">
        <v>1622</v>
      </c>
      <c r="C12" s="1401"/>
      <c r="D12" s="1402"/>
      <c r="E12" s="1402"/>
      <c r="F12" s="1403"/>
    </row>
    <row r="13" spans="1:7" ht="22.5" customHeight="1" x14ac:dyDescent="0.2">
      <c r="A13" s="60">
        <v>6</v>
      </c>
      <c r="B13" s="39" t="s">
        <v>1623</v>
      </c>
      <c r="C13" s="1401"/>
      <c r="D13" s="1402"/>
      <c r="E13" s="1402"/>
      <c r="F13" s="1403"/>
    </row>
    <row r="14" spans="1:7" ht="22.5" customHeight="1" x14ac:dyDescent="0.2">
      <c r="A14" s="60">
        <v>7</v>
      </c>
      <c r="B14" s="39" t="s">
        <v>332</v>
      </c>
      <c r="C14" s="1401"/>
      <c r="D14" s="1402"/>
      <c r="E14" s="1402"/>
      <c r="F14" s="1403"/>
    </row>
    <row r="15" spans="1:7" ht="15.75" customHeight="1" x14ac:dyDescent="0.2">
      <c r="A15" s="592" t="s">
        <v>1624</v>
      </c>
      <c r="B15" s="592"/>
      <c r="C15" s="592"/>
      <c r="D15" s="592"/>
      <c r="E15" s="592"/>
      <c r="F15" s="592"/>
      <c r="G15" s="445"/>
    </row>
    <row r="16" spans="1:7" ht="15.75" customHeight="1" x14ac:dyDescent="0.2">
      <c r="A16" s="592"/>
      <c r="B16" s="592"/>
      <c r="C16" s="592"/>
      <c r="D16" s="592"/>
      <c r="E16" s="592"/>
      <c r="F16" s="592"/>
    </row>
    <row r="17" spans="1:7" ht="15.75" customHeight="1" x14ac:dyDescent="0.2">
      <c r="A17" s="119" t="s">
        <v>22</v>
      </c>
      <c r="B17" s="39" t="s">
        <v>1625</v>
      </c>
      <c r="C17" s="61"/>
      <c r="D17" s="306"/>
      <c r="E17" s="306"/>
      <c r="F17" s="306"/>
    </row>
    <row r="18" spans="1:7" ht="26.25" customHeight="1" x14ac:dyDescent="0.2">
      <c r="A18" s="81" t="s">
        <v>1396</v>
      </c>
      <c r="B18" s="77" t="s">
        <v>1626</v>
      </c>
      <c r="C18" s="299" t="s">
        <v>1627</v>
      </c>
      <c r="D18" s="1046" t="s">
        <v>1628</v>
      </c>
      <c r="E18" s="307"/>
      <c r="F18" s="307"/>
    </row>
    <row r="19" spans="1:7" ht="11.1" customHeight="1" x14ac:dyDescent="0.2">
      <c r="A19" s="60">
        <v>1</v>
      </c>
      <c r="B19" s="39" t="s">
        <v>1618</v>
      </c>
      <c r="C19" s="715"/>
      <c r="D19" s="715"/>
      <c r="E19" s="303"/>
      <c r="F19" s="306"/>
    </row>
    <row r="20" spans="1:7" ht="11.1" customHeight="1" x14ac:dyDescent="0.2">
      <c r="A20" s="60">
        <v>2</v>
      </c>
      <c r="B20" s="39" t="s">
        <v>1619</v>
      </c>
      <c r="C20" s="715"/>
      <c r="D20" s="715"/>
      <c r="E20" s="303"/>
      <c r="F20" s="306"/>
    </row>
    <row r="21" spans="1:7" ht="11.1" customHeight="1" x14ac:dyDescent="0.2">
      <c r="A21" s="60">
        <v>3</v>
      </c>
      <c r="B21" s="39" t="s">
        <v>1620</v>
      </c>
      <c r="C21" s="715"/>
      <c r="D21" s="715"/>
      <c r="E21" s="303"/>
      <c r="F21" s="306"/>
    </row>
    <row r="22" spans="1:7" ht="11.1" customHeight="1" x14ac:dyDescent="0.2">
      <c r="A22" s="60">
        <v>4</v>
      </c>
      <c r="B22" s="39" t="s">
        <v>1621</v>
      </c>
      <c r="C22" s="715"/>
      <c r="D22" s="715"/>
      <c r="E22" s="303"/>
      <c r="F22" s="306"/>
    </row>
    <row r="23" spans="1:7" ht="11.1" customHeight="1" x14ac:dyDescent="0.2">
      <c r="A23" s="60">
        <v>5</v>
      </c>
      <c r="B23" s="39" t="s">
        <v>1622</v>
      </c>
      <c r="C23" s="715"/>
      <c r="D23" s="715"/>
      <c r="E23" s="303"/>
      <c r="F23" s="306"/>
    </row>
    <row r="24" spans="1:7" ht="11.1" customHeight="1" x14ac:dyDescent="0.2">
      <c r="A24" s="60">
        <v>6</v>
      </c>
      <c r="B24" s="39" t="s">
        <v>1623</v>
      </c>
      <c r="C24" s="715"/>
      <c r="D24" s="715"/>
      <c r="E24" s="303"/>
      <c r="F24" s="306"/>
    </row>
    <row r="25" spans="1:7" ht="11.1" customHeight="1" x14ac:dyDescent="0.2">
      <c r="A25" s="60">
        <v>7</v>
      </c>
      <c r="B25" s="39" t="s">
        <v>332</v>
      </c>
      <c r="C25" s="715"/>
      <c r="D25" s="715"/>
      <c r="E25" s="303"/>
      <c r="F25" s="306"/>
    </row>
    <row r="26" spans="1:7" ht="16.5" customHeight="1" x14ac:dyDescent="0.2">
      <c r="A26" s="592" t="s">
        <v>1629</v>
      </c>
      <c r="B26" s="592"/>
      <c r="C26" s="1409" t="s">
        <v>1630</v>
      </c>
      <c r="D26" s="1409" t="s">
        <v>1631</v>
      </c>
      <c r="E26" s="171"/>
      <c r="F26" s="592"/>
      <c r="G26" s="445"/>
    </row>
    <row r="27" spans="1:7" ht="11.25" customHeight="1" x14ac:dyDescent="0.2">
      <c r="A27" s="592"/>
      <c r="B27" s="592"/>
      <c r="C27" s="1410"/>
      <c r="D27" s="1410"/>
      <c r="E27" s="171"/>
      <c r="F27" s="592"/>
    </row>
    <row r="28" spans="1:7" ht="11.1" customHeight="1" x14ac:dyDescent="0.2">
      <c r="A28" s="60">
        <v>1</v>
      </c>
      <c r="B28" s="39" t="s">
        <v>1618</v>
      </c>
      <c r="C28" s="715"/>
      <c r="D28" s="715"/>
      <c r="E28" s="171"/>
      <c r="F28" s="592"/>
    </row>
    <row r="29" spans="1:7" ht="11.1" customHeight="1" x14ac:dyDescent="0.2">
      <c r="A29" s="60">
        <v>2</v>
      </c>
      <c r="B29" s="39" t="s">
        <v>1619</v>
      </c>
      <c r="C29" s="715"/>
      <c r="D29" s="715"/>
      <c r="E29" s="171"/>
      <c r="F29" s="592"/>
    </row>
    <row r="30" spans="1:7" ht="11.1" customHeight="1" x14ac:dyDescent="0.2">
      <c r="A30" s="60">
        <v>3</v>
      </c>
      <c r="B30" s="39" t="s">
        <v>1620</v>
      </c>
      <c r="C30" s="715"/>
      <c r="D30" s="715"/>
      <c r="E30" s="171"/>
      <c r="F30" s="592"/>
    </row>
    <row r="31" spans="1:7" ht="11.1" customHeight="1" x14ac:dyDescent="0.2">
      <c r="A31" s="60">
        <v>4</v>
      </c>
      <c r="B31" s="39" t="s">
        <v>1621</v>
      </c>
      <c r="C31" s="715"/>
      <c r="D31" s="715"/>
      <c r="E31" s="171"/>
      <c r="F31" s="592"/>
    </row>
    <row r="32" spans="1:7" ht="11.1" customHeight="1" x14ac:dyDescent="0.2">
      <c r="A32" s="60">
        <v>5</v>
      </c>
      <c r="B32" s="39" t="s">
        <v>1622</v>
      </c>
      <c r="C32" s="715"/>
      <c r="D32" s="715"/>
      <c r="E32" s="171"/>
      <c r="F32" s="592"/>
    </row>
    <row r="33" spans="1:7" ht="11.1" customHeight="1" x14ac:dyDescent="0.2">
      <c r="A33" s="60">
        <v>6</v>
      </c>
      <c r="B33" s="39" t="s">
        <v>1623</v>
      </c>
      <c r="C33" s="715"/>
      <c r="D33" s="715"/>
      <c r="E33" s="171"/>
      <c r="F33" s="592"/>
    </row>
    <row r="34" spans="1:7" ht="11.1" customHeight="1" x14ac:dyDescent="0.2">
      <c r="A34" s="60">
        <v>7</v>
      </c>
      <c r="B34" s="39" t="s">
        <v>332</v>
      </c>
      <c r="C34" s="301"/>
      <c r="D34" s="301"/>
      <c r="E34" s="171"/>
      <c r="F34" s="592"/>
    </row>
    <row r="35" spans="1:7" ht="11.1" customHeight="1" x14ac:dyDescent="0.2">
      <c r="A35" s="592" t="s">
        <v>1632</v>
      </c>
      <c r="B35" s="592"/>
      <c r="C35" s="1263" t="s">
        <v>1633</v>
      </c>
      <c r="D35" s="1263" t="s">
        <v>1634</v>
      </c>
      <c r="E35" s="1263" t="s">
        <v>1635</v>
      </c>
      <c r="F35" s="592"/>
      <c r="G35" s="445"/>
    </row>
    <row r="36" spans="1:7" ht="11.1" customHeight="1" x14ac:dyDescent="0.2">
      <c r="A36" s="592"/>
      <c r="B36" s="592"/>
      <c r="C36" s="1261"/>
      <c r="D36" s="1261"/>
      <c r="E36" s="1261"/>
      <c r="F36" s="592"/>
    </row>
    <row r="37" spans="1:7" x14ac:dyDescent="0.2">
      <c r="A37" s="592"/>
      <c r="B37" s="592"/>
      <c r="C37" s="1254"/>
      <c r="D37" s="1254"/>
      <c r="E37" s="1254"/>
      <c r="F37" s="592"/>
    </row>
    <row r="38" spans="1:7" ht="11.1" customHeight="1" x14ac:dyDescent="0.2">
      <c r="A38" s="60">
        <v>1</v>
      </c>
      <c r="B38" s="39" t="s">
        <v>1618</v>
      </c>
      <c r="C38" s="657"/>
      <c r="D38" s="362"/>
      <c r="E38" s="362"/>
      <c r="F38" s="592"/>
    </row>
    <row r="39" spans="1:7" ht="11.1" customHeight="1" x14ac:dyDescent="0.2">
      <c r="A39" s="60">
        <v>2</v>
      </c>
      <c r="B39" s="39" t="s">
        <v>1619</v>
      </c>
      <c r="C39" s="657"/>
      <c r="D39" s="362"/>
      <c r="E39" s="362"/>
      <c r="F39" s="592"/>
    </row>
    <row r="40" spans="1:7" ht="11.1" customHeight="1" x14ac:dyDescent="0.2">
      <c r="A40" s="60">
        <v>3</v>
      </c>
      <c r="B40" s="39" t="s">
        <v>1620</v>
      </c>
      <c r="C40" s="657"/>
      <c r="D40" s="362"/>
      <c r="E40" s="362"/>
      <c r="F40" s="592"/>
    </row>
    <row r="41" spans="1:7" ht="11.1" customHeight="1" x14ac:dyDescent="0.2">
      <c r="A41" s="60">
        <v>4</v>
      </c>
      <c r="B41" s="39" t="s">
        <v>1621</v>
      </c>
      <c r="C41" s="657"/>
      <c r="D41" s="362"/>
      <c r="E41" s="362"/>
      <c r="F41" s="592"/>
    </row>
    <row r="42" spans="1:7" ht="11.1" customHeight="1" x14ac:dyDescent="0.2">
      <c r="A42" s="60">
        <v>5</v>
      </c>
      <c r="B42" s="39" t="s">
        <v>1622</v>
      </c>
      <c r="C42" s="657"/>
      <c r="D42" s="362"/>
      <c r="E42" s="362"/>
      <c r="F42" s="592"/>
    </row>
    <row r="43" spans="1:7" ht="11.1" customHeight="1" x14ac:dyDescent="0.2">
      <c r="A43" s="60">
        <v>6</v>
      </c>
      <c r="B43" s="39" t="s">
        <v>1623</v>
      </c>
      <c r="C43" s="657"/>
      <c r="D43" s="362"/>
      <c r="E43" s="362"/>
      <c r="F43" s="592"/>
    </row>
    <row r="44" spans="1:7" ht="11.1" customHeight="1" x14ac:dyDescent="0.2">
      <c r="A44" s="60">
        <v>7</v>
      </c>
      <c r="B44" s="39" t="s">
        <v>332</v>
      </c>
      <c r="C44" s="657"/>
      <c r="D44" s="362"/>
      <c r="E44" s="362"/>
      <c r="F44" s="592"/>
    </row>
    <row r="45" spans="1:7" ht="23.25" customHeight="1" x14ac:dyDescent="0.2">
      <c r="A45" s="592" t="s">
        <v>1636</v>
      </c>
      <c r="B45" s="1007"/>
      <c r="C45" s="1263" t="s">
        <v>1637</v>
      </c>
      <c r="D45" s="1144"/>
      <c r="E45" s="1133"/>
      <c r="F45" s="1133"/>
      <c r="G45" s="445"/>
    </row>
    <row r="46" spans="1:7" s="132" customFormat="1" ht="25.5" customHeight="1" x14ac:dyDescent="0.2">
      <c r="A46" s="592"/>
      <c r="B46" s="1007"/>
      <c r="C46" s="1254"/>
      <c r="D46" s="1118"/>
      <c r="E46" s="1132"/>
      <c r="F46" s="1132"/>
    </row>
    <row r="47" spans="1:7" ht="11.1" customHeight="1" x14ac:dyDescent="0.2">
      <c r="A47" s="60" t="s">
        <v>746</v>
      </c>
      <c r="B47" s="39" t="s">
        <v>1638</v>
      </c>
      <c r="C47" s="657"/>
      <c r="D47" s="1118"/>
      <c r="E47" s="1132"/>
      <c r="F47" s="1132"/>
    </row>
    <row r="48" spans="1:7" ht="11.1" customHeight="1" x14ac:dyDescent="0.2">
      <c r="A48" s="60" t="s">
        <v>748</v>
      </c>
      <c r="B48" s="39" t="s">
        <v>1639</v>
      </c>
      <c r="C48" s="657"/>
      <c r="D48" s="1118"/>
      <c r="E48" s="1132"/>
      <c r="F48" s="1132"/>
    </row>
    <row r="49" spans="1:7" ht="11.1" customHeight="1" x14ac:dyDescent="0.2">
      <c r="A49" s="592"/>
      <c r="B49" s="592"/>
      <c r="C49" s="1164" t="s">
        <v>1640</v>
      </c>
      <c r="D49" s="1118"/>
      <c r="E49" s="1132"/>
      <c r="F49" s="1132"/>
    </row>
    <row r="50" spans="1:7" ht="12" customHeight="1" x14ac:dyDescent="0.2">
      <c r="A50" s="592" t="s">
        <v>1641</v>
      </c>
      <c r="B50" s="592"/>
      <c r="C50" s="1165"/>
      <c r="D50" s="1118"/>
      <c r="E50" s="1132"/>
      <c r="F50" s="1132"/>
      <c r="G50" s="445"/>
    </row>
    <row r="51" spans="1:7" ht="32.25" customHeight="1" x14ac:dyDescent="0.2">
      <c r="A51" s="592"/>
      <c r="B51" s="592"/>
      <c r="C51" s="1166"/>
      <c r="D51" s="1118"/>
      <c r="E51" s="1132"/>
      <c r="F51" s="1132"/>
    </row>
    <row r="52" spans="1:7" ht="12" x14ac:dyDescent="0.2">
      <c r="A52" s="60">
        <v>1</v>
      </c>
      <c r="B52" s="39" t="s">
        <v>1642</v>
      </c>
      <c r="C52" s="799"/>
      <c r="D52" s="1118"/>
      <c r="E52" s="1132"/>
      <c r="F52" s="1132"/>
    </row>
    <row r="53" spans="1:7" ht="12" x14ac:dyDescent="0.2">
      <c r="A53" s="60">
        <v>2</v>
      </c>
      <c r="B53" s="39" t="s">
        <v>1643</v>
      </c>
      <c r="C53" s="799"/>
      <c r="D53" s="1118"/>
      <c r="E53" s="1132"/>
      <c r="F53" s="1132"/>
    </row>
    <row r="54" spans="1:7" ht="12" x14ac:dyDescent="0.2">
      <c r="A54" s="60">
        <v>3</v>
      </c>
      <c r="B54" s="39" t="s">
        <v>1644</v>
      </c>
      <c r="C54" s="799"/>
      <c r="D54" s="1118"/>
      <c r="E54" s="1132"/>
      <c r="F54" s="1132"/>
    </row>
    <row r="55" spans="1:7" ht="12" x14ac:dyDescent="0.2">
      <c r="A55" s="60">
        <v>4</v>
      </c>
      <c r="B55" s="39" t="s">
        <v>1645</v>
      </c>
      <c r="C55" s="799"/>
      <c r="D55" s="1118"/>
      <c r="E55" s="1132"/>
      <c r="F55" s="1132"/>
    </row>
    <row r="56" spans="1:7" ht="12" customHeight="1" x14ac:dyDescent="0.2">
      <c r="A56" s="592"/>
      <c r="B56" s="592"/>
      <c r="C56" s="990"/>
      <c r="D56" s="1118"/>
      <c r="E56" s="1132"/>
      <c r="F56" s="1132"/>
      <c r="G56" s="445"/>
    </row>
    <row r="57" spans="1:7" ht="12" customHeight="1" x14ac:dyDescent="0.2">
      <c r="A57" s="592" t="s">
        <v>1646</v>
      </c>
      <c r="B57" s="592"/>
      <c r="C57" s="991"/>
      <c r="D57" s="1118"/>
      <c r="E57" s="1132"/>
      <c r="F57" s="1132"/>
    </row>
    <row r="58" spans="1:7" ht="38.25" customHeight="1" x14ac:dyDescent="0.2">
      <c r="A58" s="1007"/>
      <c r="B58" s="1007"/>
      <c r="C58" s="992" t="s">
        <v>1647</v>
      </c>
      <c r="D58" s="1118"/>
      <c r="E58" s="1132"/>
      <c r="F58" s="1132"/>
    </row>
    <row r="59" spans="1:7" ht="12" x14ac:dyDescent="0.2">
      <c r="A59" s="60">
        <v>1</v>
      </c>
      <c r="B59" s="39" t="s">
        <v>745</v>
      </c>
      <c r="C59" s="799"/>
      <c r="D59" s="1118"/>
      <c r="E59" s="1132"/>
      <c r="F59" s="1132"/>
    </row>
    <row r="60" spans="1:7" ht="12" x14ac:dyDescent="0.2">
      <c r="A60" s="60">
        <v>2</v>
      </c>
      <c r="B60" s="39" t="s">
        <v>247</v>
      </c>
      <c r="C60" s="799"/>
      <c r="D60" s="1118"/>
      <c r="E60" s="1132"/>
      <c r="F60" s="1132"/>
    </row>
    <row r="61" spans="1:7" ht="11.1" customHeight="1" x14ac:dyDescent="0.2">
      <c r="A61" s="60">
        <v>3</v>
      </c>
      <c r="B61" s="39" t="s">
        <v>1648</v>
      </c>
      <c r="C61" s="799"/>
      <c r="D61" s="1118"/>
      <c r="E61" s="1132"/>
      <c r="F61" s="1132"/>
    </row>
    <row r="62" spans="1:7" ht="11.1" customHeight="1" x14ac:dyDescent="0.2">
      <c r="A62" s="60">
        <v>4</v>
      </c>
      <c r="B62" s="39" t="s">
        <v>332</v>
      </c>
      <c r="C62" s="799"/>
      <c r="D62" s="1118"/>
      <c r="E62" s="1132"/>
      <c r="F62" s="1132"/>
    </row>
    <row r="63" spans="1:7" ht="11.1" customHeight="1" x14ac:dyDescent="0.2">
      <c r="A63" s="592" t="s">
        <v>1649</v>
      </c>
      <c r="B63" s="592"/>
      <c r="C63" s="592"/>
      <c r="D63" s="1189"/>
      <c r="E63" s="1163"/>
      <c r="F63" s="1163"/>
    </row>
    <row r="64" spans="1:7" ht="24.75" customHeight="1" x14ac:dyDescent="0.2">
      <c r="A64" s="592"/>
      <c r="B64" s="1007"/>
      <c r="C64" s="1142" t="s">
        <v>1647</v>
      </c>
      <c r="D64" s="1209"/>
      <c r="E64" s="1143"/>
      <c r="F64" s="1007"/>
    </row>
    <row r="65" spans="1:7" ht="66" customHeight="1" x14ac:dyDescent="0.2">
      <c r="A65" s="592"/>
      <c r="B65" s="1007"/>
      <c r="C65" s="1007" t="s">
        <v>1650</v>
      </c>
      <c r="D65" s="1007" t="s">
        <v>1651</v>
      </c>
      <c r="E65" s="1007" t="s">
        <v>1468</v>
      </c>
      <c r="F65" s="1007"/>
    </row>
    <row r="66" spans="1:7" ht="12" x14ac:dyDescent="0.2">
      <c r="A66" s="39" t="s">
        <v>1652</v>
      </c>
      <c r="B66" s="39"/>
      <c r="C66" s="799"/>
      <c r="D66" s="799"/>
      <c r="E66" s="799"/>
      <c r="F66" s="592"/>
    </row>
    <row r="67" spans="1:7" ht="12" x14ac:dyDescent="0.2">
      <c r="A67" s="300" t="s">
        <v>1653</v>
      </c>
      <c r="B67" s="300"/>
      <c r="C67" s="799"/>
      <c r="D67" s="799"/>
      <c r="E67" s="991"/>
      <c r="F67" s="592"/>
    </row>
    <row r="68" spans="1:7" ht="12" x14ac:dyDescent="0.2">
      <c r="A68" s="300" t="s">
        <v>1654</v>
      </c>
      <c r="B68" s="300"/>
      <c r="C68" s="991"/>
      <c r="D68" s="799"/>
      <c r="E68" s="799"/>
      <c r="F68" s="592"/>
    </row>
    <row r="69" spans="1:7" ht="12" x14ac:dyDescent="0.2">
      <c r="A69" s="39" t="s">
        <v>1655</v>
      </c>
      <c r="B69" s="39"/>
      <c r="C69" s="799"/>
      <c r="D69" s="991"/>
      <c r="E69" s="799"/>
      <c r="F69" s="592"/>
    </row>
    <row r="70" spans="1:7" ht="12" x14ac:dyDescent="0.2">
      <c r="A70" s="39" t="s">
        <v>1656</v>
      </c>
      <c r="B70" s="39"/>
      <c r="C70" s="799"/>
      <c r="D70" s="799"/>
      <c r="E70" s="799"/>
      <c r="F70" s="592"/>
      <c r="G70" s="445"/>
    </row>
    <row r="71" spans="1:7" ht="12" x14ac:dyDescent="0.2">
      <c r="A71" s="39" t="s">
        <v>1657</v>
      </c>
      <c r="B71" s="39"/>
      <c r="C71" s="799"/>
      <c r="D71" s="799"/>
      <c r="E71" s="799"/>
      <c r="F71" s="592"/>
    </row>
    <row r="72" spans="1:7" ht="12" x14ac:dyDescent="0.2">
      <c r="A72" s="39" t="s">
        <v>1658</v>
      </c>
      <c r="B72" s="39"/>
      <c r="C72" s="799"/>
      <c r="D72" s="799"/>
      <c r="E72" s="799"/>
      <c r="F72" s="592"/>
    </row>
    <row r="73" spans="1:7" ht="12" x14ac:dyDescent="0.2">
      <c r="A73" s="39" t="s">
        <v>1659</v>
      </c>
      <c r="B73" s="39"/>
      <c r="C73" s="799"/>
      <c r="D73" s="799"/>
      <c r="E73" s="799"/>
      <c r="F73" s="592"/>
    </row>
    <row r="74" spans="1:7" ht="12" x14ac:dyDescent="0.2">
      <c r="A74" s="39" t="s">
        <v>940</v>
      </c>
      <c r="B74" s="39"/>
      <c r="C74" s="799"/>
      <c r="D74" s="799"/>
      <c r="E74" s="799"/>
      <c r="F74" s="592"/>
    </row>
  </sheetData>
  <sheetProtection selectLockedCells="1" selectUnlockedCells="1"/>
  <mergeCells count="18">
    <mergeCell ref="C45:C46"/>
    <mergeCell ref="D45:F63"/>
    <mergeCell ref="C49:C51"/>
    <mergeCell ref="C64:E64"/>
    <mergeCell ref="C12:F12"/>
    <mergeCell ref="C13:F13"/>
    <mergeCell ref="C14:F14"/>
    <mergeCell ref="C26:C27"/>
    <mergeCell ref="D26:D27"/>
    <mergeCell ref="C35:C37"/>
    <mergeCell ref="D35:D37"/>
    <mergeCell ref="E35:E37"/>
    <mergeCell ref="C11:F11"/>
    <mergeCell ref="A7:B7"/>
    <mergeCell ref="C7:F7"/>
    <mergeCell ref="C8:F8"/>
    <mergeCell ref="C9:F9"/>
    <mergeCell ref="C10:F10"/>
  </mergeCells>
  <printOptions horizontalCentered="1"/>
  <pageMargins left="0" right="0" top="0.59055118110236227" bottom="0.19685039370078741" header="0" footer="0"/>
  <pageSetup paperSize="9" scale="63"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9"/>
  <dimension ref="A1:F15"/>
  <sheetViews>
    <sheetView view="pageBreakPreview" topLeftCell="A4" zoomScaleNormal="100" zoomScaleSheetLayoutView="100" workbookViewId="0">
      <selection activeCell="T401" sqref="D401:T401"/>
    </sheetView>
  </sheetViews>
  <sheetFormatPr defaultColWidth="9.140625" defaultRowHeight="12.75" x14ac:dyDescent="0.2"/>
  <cols>
    <col min="1" max="1" width="4.85546875" style="146" customWidth="1"/>
    <col min="2" max="2" width="29.7109375" style="146" bestFit="1" customWidth="1"/>
    <col min="3" max="3" width="25" style="146" customWidth="1"/>
    <col min="4" max="4" width="32.7109375" style="146" customWidth="1"/>
    <col min="5" max="5" width="9.140625" style="146"/>
    <col min="6" max="6" width="9.140625" style="457"/>
    <col min="7" max="16384" width="9.140625" style="146"/>
  </cols>
  <sheetData>
    <row r="1" spans="1:6" hidden="1" x14ac:dyDescent="0.2"/>
    <row r="2" spans="1:6" hidden="1" x14ac:dyDescent="0.2"/>
    <row r="3" spans="1:6" hidden="1" x14ac:dyDescent="0.2"/>
    <row r="4" spans="1:6" s="195" customFormat="1" x14ac:dyDescent="0.2">
      <c r="A4" s="592" t="s">
        <v>1660</v>
      </c>
      <c r="B4" s="592"/>
      <c r="C4" s="592"/>
      <c r="D4" s="592"/>
      <c r="F4" s="447"/>
    </row>
    <row r="5" spans="1:6" s="195" customFormat="1" ht="13.5" thickBot="1" x14ac:dyDescent="0.25">
      <c r="A5" s="593"/>
      <c r="B5" s="593"/>
      <c r="C5" s="593"/>
      <c r="D5" s="1026"/>
      <c r="F5" s="447"/>
    </row>
    <row r="6" spans="1:6" s="195" customFormat="1" ht="13.5" thickTop="1" x14ac:dyDescent="0.2">
      <c r="A6" s="358" t="s">
        <v>1661</v>
      </c>
      <c r="B6" s="358"/>
      <c r="C6" s="358"/>
      <c r="D6" s="359"/>
      <c r="F6" s="447"/>
    </row>
    <row r="7" spans="1:6" s="195" customFormat="1" ht="66.75" customHeight="1" x14ac:dyDescent="0.2">
      <c r="A7" s="1007"/>
      <c r="B7" s="1007"/>
      <c r="C7" s="1007" t="s">
        <v>1662</v>
      </c>
      <c r="D7" s="1007" t="s">
        <v>1663</v>
      </c>
      <c r="F7" s="447"/>
    </row>
    <row r="8" spans="1:6" s="195" customFormat="1" x14ac:dyDescent="0.2">
      <c r="A8" s="119" t="s">
        <v>746</v>
      </c>
      <c r="B8" s="39" t="s">
        <v>1664</v>
      </c>
      <c r="C8" s="658"/>
      <c r="D8" s="658"/>
      <c r="F8" s="447"/>
    </row>
    <row r="9" spans="1:6" s="195" customFormat="1" x14ac:dyDescent="0.2">
      <c r="A9" s="119"/>
      <c r="B9" s="39" t="s">
        <v>1665</v>
      </c>
      <c r="C9" s="799"/>
      <c r="D9" s="799"/>
      <c r="F9" s="447"/>
    </row>
    <row r="10" spans="1:6" s="195" customFormat="1" x14ac:dyDescent="0.2">
      <c r="A10" s="119"/>
      <c r="B10" s="39" t="s">
        <v>1666</v>
      </c>
      <c r="C10" s="799"/>
      <c r="D10" s="799"/>
      <c r="F10" s="447"/>
    </row>
    <row r="11" spans="1:6" s="195" customFormat="1" x14ac:dyDescent="0.2">
      <c r="A11" s="119"/>
      <c r="B11" s="39" t="s">
        <v>1667</v>
      </c>
      <c r="C11" s="799"/>
      <c r="D11" s="799"/>
      <c r="F11" s="447"/>
    </row>
    <row r="12" spans="1:6" s="195" customFormat="1" x14ac:dyDescent="0.2">
      <c r="A12" s="119"/>
      <c r="B12" s="39" t="s">
        <v>1668</v>
      </c>
      <c r="C12" s="799"/>
      <c r="D12" s="799"/>
      <c r="F12" s="447"/>
    </row>
    <row r="13" spans="1:6" s="195" customFormat="1" x14ac:dyDescent="0.2">
      <c r="A13" s="119" t="s">
        <v>748</v>
      </c>
      <c r="B13" s="39" t="s">
        <v>286</v>
      </c>
      <c r="C13" s="837"/>
      <c r="D13" s="837"/>
      <c r="F13" s="447"/>
    </row>
    <row r="14" spans="1:6" s="195" customFormat="1" x14ac:dyDescent="0.2">
      <c r="A14" s="39"/>
      <c r="B14" s="39" t="s">
        <v>1669</v>
      </c>
      <c r="C14" s="799"/>
      <c r="D14" s="799"/>
      <c r="F14" s="447"/>
    </row>
    <row r="15" spans="1:6" s="195" customFormat="1" x14ac:dyDescent="0.2">
      <c r="A15" s="39"/>
      <c r="B15" s="39" t="s">
        <v>1670</v>
      </c>
      <c r="C15" s="799"/>
      <c r="D15" s="799"/>
      <c r="F15" s="447"/>
    </row>
  </sheetData>
  <pageMargins left="0.7" right="0.7" top="0.75" bottom="0.75" header="0.3" footer="0.3"/>
  <pageSetup paperSize="9" scale="96" orientation="portrait" horizontalDpi="300" verticalDpi="300"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71"/>
  <dimension ref="A1:F8"/>
  <sheetViews>
    <sheetView view="pageBreakPreview" topLeftCell="A5" zoomScaleNormal="73" zoomScaleSheetLayoutView="100" workbookViewId="0">
      <selection activeCell="T401" sqref="D401:T401"/>
    </sheetView>
  </sheetViews>
  <sheetFormatPr defaultColWidth="9.140625" defaultRowHeight="11.25" x14ac:dyDescent="0.2"/>
  <cols>
    <col min="1" max="1" width="4.85546875" style="133" customWidth="1"/>
    <col min="2" max="2" width="58.5703125" style="133" customWidth="1"/>
    <col min="3" max="3" width="13" style="133" customWidth="1"/>
    <col min="4" max="4" width="13.7109375" style="133" bestFit="1" customWidth="1"/>
    <col min="5" max="6" width="9.140625" style="133"/>
    <col min="7" max="7" width="14" style="133" customWidth="1"/>
    <col min="8" max="16384" width="9.140625" style="133"/>
  </cols>
  <sheetData>
    <row r="1" spans="1:6" hidden="1" x14ac:dyDescent="0.2"/>
    <row r="2" spans="1:6" hidden="1" x14ac:dyDescent="0.2"/>
    <row r="3" spans="1:6" hidden="1" x14ac:dyDescent="0.2"/>
    <row r="4" spans="1:6" hidden="1" x14ac:dyDescent="0.2"/>
    <row r="5" spans="1:6" s="132" customFormat="1" x14ac:dyDescent="0.2">
      <c r="A5" s="592" t="s">
        <v>1671</v>
      </c>
      <c r="B5" s="592"/>
      <c r="C5" s="592"/>
      <c r="D5" s="592"/>
    </row>
    <row r="6" spans="1:6" s="132" customFormat="1" ht="12" thickBot="1" x14ac:dyDescent="0.25">
      <c r="A6" s="593" t="s">
        <v>1672</v>
      </c>
      <c r="B6" s="593"/>
      <c r="C6" s="593"/>
      <c r="D6" s="1026" t="s">
        <v>741</v>
      </c>
    </row>
    <row r="7" spans="1:6" ht="24.75" thickTop="1" x14ac:dyDescent="0.2">
      <c r="A7" s="1007" t="s">
        <v>197</v>
      </c>
      <c r="B7" s="1007" t="s">
        <v>1673</v>
      </c>
      <c r="C7" s="1007" t="s">
        <v>1674</v>
      </c>
      <c r="D7" s="1007" t="s">
        <v>1675</v>
      </c>
      <c r="F7" s="132"/>
    </row>
    <row r="8" spans="1:6" ht="12" x14ac:dyDescent="0.2">
      <c r="A8" s="39">
        <v>1</v>
      </c>
      <c r="B8" s="39"/>
      <c r="C8" s="39"/>
      <c r="D8" s="1047"/>
      <c r="F8" s="132"/>
    </row>
  </sheetData>
  <phoneticPr fontId="28" type="noConversion"/>
  <pageMargins left="0.7" right="0.7" top="0.75" bottom="0.75" header="0.3" footer="0.3"/>
  <pageSetup paperSize="9" scale="63" orientation="portrait" r:id="rId1"/>
  <colBreaks count="1" manualBreakCount="1">
    <brk id="4" max="1048575" man="1"/>
  </colBreak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72"/>
  <dimension ref="A1:E21"/>
  <sheetViews>
    <sheetView view="pageBreakPreview" topLeftCell="A3" zoomScaleNormal="100" zoomScaleSheetLayoutView="100" workbookViewId="0">
      <selection activeCell="T401" sqref="D401:T401"/>
    </sheetView>
  </sheetViews>
  <sheetFormatPr defaultColWidth="9.140625" defaultRowHeight="12.75" x14ac:dyDescent="0.2"/>
  <cols>
    <col min="1" max="1" width="3.7109375" style="146" customWidth="1"/>
    <col min="2" max="2" width="53.140625" style="146" customWidth="1"/>
    <col min="3" max="3" width="20.28515625" style="146" customWidth="1"/>
    <col min="4" max="16384" width="9.140625" style="146"/>
  </cols>
  <sheetData>
    <row r="1" spans="1:5" hidden="1" x14ac:dyDescent="0.2"/>
    <row r="2" spans="1:5" hidden="1" x14ac:dyDescent="0.2"/>
    <row r="3" spans="1:5" s="132" customFormat="1" ht="11.25" x14ac:dyDescent="0.2">
      <c r="A3" s="592" t="s">
        <v>1676</v>
      </c>
      <c r="B3" s="592"/>
      <c r="C3" s="592"/>
    </row>
    <row r="4" spans="1:5" s="132" customFormat="1" ht="9.6" customHeight="1" x14ac:dyDescent="0.2">
      <c r="A4" s="592"/>
      <c r="B4" s="592"/>
      <c r="C4" s="592"/>
    </row>
    <row r="5" spans="1:5" s="132" customFormat="1" ht="10.9" customHeight="1" x14ac:dyDescent="0.2">
      <c r="A5" s="592" t="s">
        <v>1677</v>
      </c>
      <c r="B5" s="592"/>
      <c r="C5" s="592"/>
    </row>
    <row r="6" spans="1:5" s="132" customFormat="1" ht="10.5" customHeight="1" x14ac:dyDescent="0.2">
      <c r="A6" s="358"/>
      <c r="B6" s="358"/>
      <c r="C6" s="371" t="s">
        <v>741</v>
      </c>
    </row>
    <row r="7" spans="1:5" s="133" customFormat="1" ht="11.25" x14ac:dyDescent="0.2">
      <c r="A7" s="764" t="s">
        <v>1678</v>
      </c>
      <c r="B7" s="765"/>
      <c r="C7" s="766"/>
    </row>
    <row r="8" spans="1:5" s="133" customFormat="1" ht="11.25" x14ac:dyDescent="0.2">
      <c r="A8" s="438">
        <v>1</v>
      </c>
      <c r="B8" s="438" t="s">
        <v>1679</v>
      </c>
      <c r="C8" s="1048"/>
    </row>
    <row r="9" spans="1:5" s="133" customFormat="1" ht="11.25" x14ac:dyDescent="0.2">
      <c r="A9" s="438">
        <v>2</v>
      </c>
      <c r="B9" s="438" t="s">
        <v>1680</v>
      </c>
      <c r="C9" s="1048"/>
    </row>
    <row r="10" spans="1:5" s="133" customFormat="1" ht="11.25" x14ac:dyDescent="0.2">
      <c r="A10" s="438">
        <v>3</v>
      </c>
      <c r="B10" s="438" t="s">
        <v>1681</v>
      </c>
      <c r="C10" s="1048"/>
    </row>
    <row r="11" spans="1:5" s="133" customFormat="1" ht="11.25" x14ac:dyDescent="0.2">
      <c r="A11" s="438">
        <v>4</v>
      </c>
      <c r="B11" s="438" t="s">
        <v>1682</v>
      </c>
      <c r="C11" s="1048"/>
    </row>
    <row r="12" spans="1:5" s="133" customFormat="1" ht="11.25" x14ac:dyDescent="0.2">
      <c r="A12" s="358" t="s">
        <v>1683</v>
      </c>
      <c r="B12" s="358"/>
      <c r="C12" s="358"/>
    </row>
    <row r="13" spans="1:5" s="133" customFormat="1" ht="12" x14ac:dyDescent="0.2">
      <c r="A13" s="1007"/>
      <c r="B13" s="1007" t="s">
        <v>879</v>
      </c>
      <c r="C13" s="1007" t="s">
        <v>789</v>
      </c>
      <c r="E13" s="448"/>
    </row>
    <row r="14" spans="1:5" s="133" customFormat="1" ht="12" x14ac:dyDescent="0.2">
      <c r="A14" s="39"/>
      <c r="B14" s="39" t="s">
        <v>194</v>
      </c>
      <c r="C14" s="1049"/>
    </row>
    <row r="15" spans="1:5" s="133" customFormat="1" ht="12" x14ac:dyDescent="0.2">
      <c r="A15" s="39"/>
      <c r="B15" s="39" t="s">
        <v>214</v>
      </c>
      <c r="C15" s="1049"/>
    </row>
    <row r="16" spans="1:5" s="133" customFormat="1" ht="12" x14ac:dyDescent="0.2">
      <c r="A16" s="39"/>
      <c r="B16" s="39" t="s">
        <v>225</v>
      </c>
      <c r="C16" s="1049"/>
    </row>
    <row r="17" spans="1:3" s="133" customFormat="1" ht="12" x14ac:dyDescent="0.2">
      <c r="A17" s="39"/>
      <c r="B17" s="39" t="s">
        <v>237</v>
      </c>
      <c r="C17" s="1049"/>
    </row>
    <row r="18" spans="1:3" s="133" customFormat="1" ht="12" x14ac:dyDescent="0.2">
      <c r="A18" s="39"/>
      <c r="B18" s="39" t="s">
        <v>245</v>
      </c>
      <c r="C18" s="1049"/>
    </row>
    <row r="19" spans="1:3" s="133" customFormat="1" ht="12" x14ac:dyDescent="0.2">
      <c r="A19" s="39"/>
      <c r="B19" s="39" t="s">
        <v>251</v>
      </c>
      <c r="C19" s="1049"/>
    </row>
    <row r="20" spans="1:3" s="133" customFormat="1" ht="12" x14ac:dyDescent="0.2">
      <c r="A20" s="39"/>
      <c r="B20" s="39" t="s">
        <v>1684</v>
      </c>
      <c r="C20" s="1049"/>
    </row>
    <row r="21" spans="1:3" s="133" customFormat="1" ht="12" x14ac:dyDescent="0.2">
      <c r="A21" s="39"/>
      <c r="B21" s="238" t="s">
        <v>868</v>
      </c>
      <c r="C21" s="815">
        <f>SUM(C14:C20)</f>
        <v>0</v>
      </c>
    </row>
  </sheetData>
  <pageMargins left="0.7" right="0.7" top="0.75" bottom="0.75" header="0.3" footer="0.3"/>
  <pageSetup paperSize="9" scale="79" orientation="portrait" r:id="rId1"/>
  <colBreaks count="1" manualBreakCount="1">
    <brk id="4" max="1048575" man="1"/>
  </colBreak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73">
    <pageSetUpPr fitToPage="1"/>
  </sheetPr>
  <dimension ref="A1:S21"/>
  <sheetViews>
    <sheetView showGridLines="0" view="pageBreakPreview" topLeftCell="A16" zoomScaleNormal="100" zoomScaleSheetLayoutView="100" workbookViewId="0">
      <selection activeCell="T401" sqref="D401:T401"/>
    </sheetView>
  </sheetViews>
  <sheetFormatPr defaultColWidth="9.28515625" defaultRowHeight="11.25" x14ac:dyDescent="0.2"/>
  <cols>
    <col min="1" max="1" width="15" style="133" customWidth="1"/>
    <col min="2" max="5" width="9.28515625" style="133"/>
    <col min="6" max="6" width="9.28515625" style="133" customWidth="1"/>
    <col min="7" max="9" width="9.28515625" style="133"/>
    <col min="10" max="10" width="13.7109375" style="133" customWidth="1"/>
    <col min="11" max="11" width="9.28515625" style="133"/>
    <col min="12" max="12" width="7.85546875" style="133" customWidth="1"/>
    <col min="13" max="16384" width="9.28515625" style="133"/>
  </cols>
  <sheetData>
    <row r="1" spans="1:19" hidden="1" x14ac:dyDescent="0.2"/>
    <row r="2" spans="1:19" hidden="1" x14ac:dyDescent="0.2"/>
    <row r="3" spans="1:19" hidden="1" x14ac:dyDescent="0.2"/>
    <row r="4" spans="1:19" s="308" customFormat="1" x14ac:dyDescent="0.2">
      <c r="A4" s="592" t="s">
        <v>1685</v>
      </c>
      <c r="B4" s="592"/>
      <c r="C4" s="592"/>
      <c r="D4" s="592"/>
      <c r="E4" s="592"/>
      <c r="F4" s="592"/>
      <c r="G4" s="592"/>
      <c r="H4" s="592"/>
      <c r="I4" s="592"/>
      <c r="J4" s="592"/>
      <c r="K4" s="592"/>
      <c r="L4" s="592"/>
      <c r="M4" s="132"/>
      <c r="N4" s="302"/>
      <c r="O4" s="302"/>
      <c r="P4" s="302"/>
      <c r="Q4" s="302"/>
      <c r="R4" s="302"/>
      <c r="S4" s="302"/>
    </row>
    <row r="5" spans="1:19" s="308" customFormat="1" ht="14.25" customHeight="1" thickBot="1" x14ac:dyDescent="0.25">
      <c r="A5" s="593"/>
      <c r="B5" s="593"/>
      <c r="C5" s="593"/>
      <c r="D5" s="593"/>
      <c r="E5" s="593"/>
      <c r="F5" s="593"/>
      <c r="G5" s="593"/>
      <c r="H5" s="593"/>
      <c r="I5" s="593"/>
      <c r="J5" s="593"/>
      <c r="K5" s="357" t="s">
        <v>741</v>
      </c>
      <c r="L5" s="297"/>
      <c r="M5" s="132"/>
      <c r="N5" s="304"/>
      <c r="O5" s="304"/>
      <c r="P5" s="304"/>
      <c r="Q5" s="304"/>
      <c r="R5" s="304"/>
      <c r="S5" s="304"/>
    </row>
    <row r="6" spans="1:19" s="308" customFormat="1" ht="14.25" customHeight="1" thickTop="1" x14ac:dyDescent="0.2">
      <c r="A6" s="358"/>
      <c r="B6" s="358"/>
      <c r="C6" s="358"/>
      <c r="D6" s="358"/>
      <c r="E6" s="358"/>
      <c r="F6" s="358"/>
      <c r="G6" s="358"/>
      <c r="H6" s="358"/>
      <c r="I6" s="358"/>
      <c r="J6" s="358"/>
      <c r="K6" s="480"/>
      <c r="L6" s="481"/>
      <c r="M6" s="132"/>
      <c r="N6" s="304"/>
      <c r="O6" s="304"/>
      <c r="P6" s="304"/>
      <c r="Q6" s="304"/>
      <c r="R6" s="304"/>
      <c r="S6" s="304"/>
    </row>
    <row r="7" spans="1:19" ht="11.65" customHeight="1" x14ac:dyDescent="0.2">
      <c r="A7" s="592" t="s">
        <v>1686</v>
      </c>
      <c r="B7" s="592"/>
      <c r="C7" s="592"/>
      <c r="D7" s="592"/>
      <c r="E7" s="592"/>
      <c r="F7" s="592"/>
      <c r="G7" s="592"/>
      <c r="H7" s="592"/>
      <c r="I7" s="592"/>
      <c r="J7" s="592"/>
      <c r="K7" s="592"/>
      <c r="L7" s="592"/>
      <c r="N7" s="448"/>
    </row>
    <row r="8" spans="1:19" ht="14.25" customHeight="1" x14ac:dyDescent="0.2">
      <c r="A8" s="1415" t="s">
        <v>1687</v>
      </c>
      <c r="B8" s="1416"/>
      <c r="C8" s="1416"/>
      <c r="D8" s="1417"/>
      <c r="E8" s="871"/>
      <c r="F8" s="139"/>
      <c r="G8" s="139"/>
      <c r="H8" s="139"/>
      <c r="I8" s="139"/>
      <c r="J8" s="139"/>
      <c r="K8" s="139"/>
      <c r="L8" s="139"/>
    </row>
    <row r="9" spans="1:19" ht="12" x14ac:dyDescent="0.2">
      <c r="A9" s="1415" t="s">
        <v>1688</v>
      </c>
      <c r="B9" s="1416"/>
      <c r="C9" s="1416"/>
      <c r="D9" s="1417"/>
      <c r="E9" s="871"/>
      <c r="F9" s="439"/>
      <c r="G9" s="439"/>
      <c r="H9" s="439"/>
      <c r="I9" s="439"/>
      <c r="J9" s="439"/>
      <c r="K9" s="439"/>
      <c r="L9" s="139"/>
    </row>
    <row r="10" spans="1:19" ht="11.65" customHeight="1" x14ac:dyDescent="0.2">
      <c r="A10" s="592" t="s">
        <v>1689</v>
      </c>
      <c r="B10" s="592"/>
      <c r="C10" s="592"/>
      <c r="D10" s="592"/>
      <c r="E10" s="1050"/>
      <c r="F10" s="592"/>
      <c r="G10" s="592"/>
      <c r="H10" s="592"/>
      <c r="I10" s="592"/>
      <c r="J10" s="592"/>
      <c r="K10" s="592"/>
      <c r="L10" s="592"/>
    </row>
    <row r="11" spans="1:19" ht="14.25" customHeight="1" x14ac:dyDescent="0.2">
      <c r="A11" s="1415" t="s">
        <v>1690</v>
      </c>
      <c r="B11" s="1416"/>
      <c r="C11" s="1416"/>
      <c r="D11" s="1417"/>
      <c r="E11" s="871"/>
      <c r="F11" s="139"/>
      <c r="G11" s="139"/>
      <c r="H11" s="139"/>
      <c r="I11" s="139"/>
      <c r="J11" s="139"/>
      <c r="K11" s="139"/>
      <c r="L11" s="139"/>
    </row>
    <row r="12" spans="1:19" ht="12" x14ac:dyDescent="0.2">
      <c r="A12" s="1415" t="s">
        <v>1691</v>
      </c>
      <c r="B12" s="1416"/>
      <c r="C12" s="1416"/>
      <c r="D12" s="1417"/>
      <c r="E12" s="871"/>
      <c r="F12" s="439"/>
      <c r="G12" s="439"/>
      <c r="H12" s="439"/>
      <c r="I12" s="439"/>
      <c r="J12" s="439"/>
      <c r="K12" s="439"/>
      <c r="L12" s="139"/>
    </row>
    <row r="13" spans="1:19" x14ac:dyDescent="0.2">
      <c r="A13" s="139"/>
      <c r="B13" s="139"/>
      <c r="C13" s="139"/>
      <c r="D13" s="439"/>
      <c r="E13" s="439"/>
      <c r="F13" s="439"/>
      <c r="G13" s="439"/>
      <c r="H13" s="439"/>
      <c r="I13" s="439"/>
      <c r="J13" s="439"/>
      <c r="K13" s="439"/>
      <c r="L13" s="139"/>
    </row>
    <row r="14" spans="1:19" s="298" customFormat="1" ht="26.25" customHeight="1" x14ac:dyDescent="0.2">
      <c r="A14" s="592" t="s">
        <v>1692</v>
      </c>
      <c r="B14" s="592"/>
      <c r="C14" s="592"/>
      <c r="D14" s="592"/>
      <c r="E14" s="592"/>
      <c r="F14" s="592"/>
      <c r="G14" s="592"/>
      <c r="H14" s="592"/>
      <c r="I14" s="592"/>
      <c r="J14" s="592"/>
      <c r="K14" s="592"/>
      <c r="L14" s="592"/>
      <c r="N14" s="456"/>
    </row>
    <row r="15" spans="1:19" ht="27" customHeight="1" x14ac:dyDescent="0.2">
      <c r="A15" s="1418" t="s">
        <v>1693</v>
      </c>
      <c r="B15" s="1419"/>
      <c r="C15" s="1419"/>
      <c r="D15" s="1419"/>
      <c r="E15" s="1419"/>
      <c r="F15" s="1419"/>
      <c r="G15" s="1419"/>
      <c r="H15" s="1419"/>
      <c r="I15" s="1419"/>
      <c r="J15" s="1419"/>
      <c r="K15" s="1419"/>
      <c r="L15" s="1420"/>
    </row>
    <row r="16" spans="1:19" ht="51" customHeight="1" x14ac:dyDescent="0.2">
      <c r="A16" s="1411"/>
      <c r="B16" s="1412"/>
      <c r="C16" s="1412"/>
      <c r="D16" s="1412"/>
      <c r="E16" s="1412"/>
      <c r="F16" s="1412"/>
      <c r="G16" s="1412"/>
      <c r="H16" s="1412"/>
      <c r="I16" s="1412"/>
      <c r="J16" s="1412"/>
      <c r="K16" s="1412"/>
      <c r="L16" s="1413"/>
    </row>
    <row r="17" spans="1:14" ht="12" x14ac:dyDescent="0.2">
      <c r="A17" s="1414" t="s">
        <v>1694</v>
      </c>
      <c r="B17" s="1414"/>
      <c r="C17" s="1414"/>
      <c r="D17" s="1414"/>
      <c r="E17" s="1414"/>
      <c r="F17" s="1414"/>
      <c r="G17" s="1414"/>
      <c r="H17" s="1414"/>
      <c r="I17" s="1414"/>
      <c r="J17" s="1414"/>
      <c r="K17" s="1414"/>
      <c r="L17" s="1414"/>
    </row>
    <row r="18" spans="1:14" ht="57" customHeight="1" x14ac:dyDescent="0.2">
      <c r="A18" s="1411"/>
      <c r="B18" s="1412"/>
      <c r="C18" s="1412"/>
      <c r="D18" s="1412"/>
      <c r="E18" s="1412"/>
      <c r="F18" s="1412"/>
      <c r="G18" s="1412"/>
      <c r="H18" s="1412"/>
      <c r="I18" s="1412"/>
      <c r="J18" s="1412"/>
      <c r="K18" s="1412"/>
      <c r="L18" s="1413"/>
    </row>
    <row r="19" spans="1:14" ht="14.65" customHeight="1" x14ac:dyDescent="0.2">
      <c r="A19" s="439"/>
      <c r="B19" s="439"/>
      <c r="C19" s="439"/>
      <c r="D19" s="439"/>
      <c r="E19" s="439"/>
      <c r="F19" s="439"/>
      <c r="G19" s="439"/>
      <c r="H19" s="439"/>
      <c r="I19" s="439"/>
      <c r="J19" s="439"/>
      <c r="K19" s="439"/>
      <c r="L19" s="439"/>
    </row>
    <row r="20" spans="1:14" ht="11.25" customHeight="1" x14ac:dyDescent="0.2">
      <c r="A20" s="592" t="s">
        <v>1695</v>
      </c>
      <c r="B20" s="592" t="s">
        <v>1696</v>
      </c>
      <c r="C20" s="592"/>
      <c r="D20" s="592"/>
      <c r="E20" s="592"/>
      <c r="F20" s="592"/>
      <c r="G20" s="592"/>
      <c r="H20" s="592"/>
      <c r="I20" s="592"/>
      <c r="J20" s="592"/>
      <c r="K20" s="592"/>
      <c r="L20" s="592"/>
      <c r="N20" s="448"/>
    </row>
    <row r="21" spans="1:14" ht="83.25" customHeight="1" x14ac:dyDescent="0.2">
      <c r="A21" s="1411"/>
      <c r="B21" s="1412"/>
      <c r="C21" s="1412"/>
      <c r="D21" s="1412"/>
      <c r="E21" s="1412"/>
      <c r="F21" s="1412"/>
      <c r="G21" s="1412"/>
      <c r="H21" s="1412"/>
      <c r="I21" s="1412"/>
      <c r="J21" s="1412"/>
      <c r="K21" s="1412"/>
      <c r="L21" s="1413"/>
    </row>
  </sheetData>
  <sheetProtection selectLockedCells="1" selectUnlockedCells="1"/>
  <mergeCells count="9">
    <mergeCell ref="A21:L21"/>
    <mergeCell ref="A17:L17"/>
    <mergeCell ref="A16:L16"/>
    <mergeCell ref="A18:L18"/>
    <mergeCell ref="A8:D8"/>
    <mergeCell ref="A9:D9"/>
    <mergeCell ref="A11:D11"/>
    <mergeCell ref="A12:D12"/>
    <mergeCell ref="A15:L15"/>
  </mergeCells>
  <printOptions horizontalCentered="1"/>
  <pageMargins left="0.19685039370078741" right="0.19685039370078741" top="0.19685039370078741" bottom="0.19685039370078741" header="0" footer="0"/>
  <pageSetup paperSize="9" scale="5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a90f38b-cee7-4289-b705-21e4ceceb96b">
      <Value>27</Value>
      <Value>13</Value>
      <Value>10</Value>
    </TaxCatchAll>
    <SharedWithUsers xmlns="ff9a7dd0-594a-47fc-ab58-b5cbb706558b">
      <UserInfo>
        <DisplayName>Shane Gillespie</DisplayName>
        <AccountId>14</AccountId>
        <AccountType/>
      </UserInfo>
    </SharedWithUsers>
    <Workflow xmlns="3a90f38b-cee7-4289-b705-21e4ceceb96b">
      <Url xsi:nil="true"/>
      <Description xsi:nil="true"/>
    </Workflow>
    <b1f4bea4dbaa4479a68e8cee40e226b9 xmlns="3a90f38b-cee7-4289-b705-21e4ceceb96b">
      <Terms xmlns="http://schemas.microsoft.com/office/infopath/2007/PartnerControls"/>
    </b1f4bea4dbaa4479a68e8cee40e226b9>
    <pb016fef86a642189c1d23bc7cb88f0e xmlns="3a90f38b-cee7-4289-b705-21e4ceceb96b">
      <Terms xmlns="http://schemas.microsoft.com/office/infopath/2007/PartnerControls">
        <TermInfo xmlns="http://schemas.microsoft.com/office/infopath/2007/PartnerControls">
          <TermName xmlns="http://schemas.microsoft.com/office/infopath/2007/PartnerControls">Data Governance ＆ Analytics</TermName>
          <TermId xmlns="http://schemas.microsoft.com/office/infopath/2007/PartnerControls">12cb0b2e-66ac-47aa-9729-0c9b97c84a7d</TermId>
        </TermInfo>
      </Terms>
    </pb016fef86a642189c1d23bc7cb88f0e>
    <h63e849b28044e64bfbe5f5fa7b8c866 xmlns="3a90f38b-cee7-4289-b705-21e4ceceb96b">
      <Terms xmlns="http://schemas.microsoft.com/office/infopath/2007/PartnerControls"/>
    </h63e849b28044e64bfbe5f5fa7b8c866>
    <IconOverlay xmlns="http://schemas.microsoft.com/sharepoint/v4" xsi:nil="true"/>
    <a2b7da5d9b994f938881636f0a7c63d6 xmlns="3a90f38b-cee7-4289-b705-21e4ceceb96b">
      <Terms xmlns="http://schemas.microsoft.com/office/infopath/2007/PartnerControls"/>
    </a2b7da5d9b994f938881636f0a7c63d6>
    <g5d17599f0654139ac247b509bd42854 xmlns="3a90f38b-cee7-4289-b705-21e4ceceb96b">
      <Terms xmlns="http://schemas.microsoft.com/office/infopath/2007/PartnerControls">
        <TermInfo xmlns="http://schemas.microsoft.com/office/infopath/2007/PartnerControls">
          <TermName xmlns="http://schemas.microsoft.com/office/infopath/2007/PartnerControls">Restricted</TermName>
          <TermId xmlns="http://schemas.microsoft.com/office/infopath/2007/PartnerControls">86c47f45-3406-42c4-a9a0-f1318f859c90</TermId>
        </TermInfo>
      </Terms>
    </g5d17599f0654139ac247b509bd42854>
    <h6ac82fb60e7404bb7825d9f5fed2f8a xmlns="3a90f38b-cee7-4289-b705-21e4ceceb96b">
      <Terms xmlns="http://schemas.microsoft.com/office/infopath/2007/PartnerControls"/>
    </h6ac82fb60e7404bb7825d9f5fed2f8a>
    <ee94ffbfe3174827a439912fa17811b9 xmlns="3a90f38b-cee7-4289-b705-21e4ceceb96b">
      <Terms xmlns="http://schemas.microsoft.com/office/infopath/2007/PartnerControls"/>
    </ee94ffbfe3174827a439912fa17811b9>
    <c569feee562949f193efcc6c33983d2e xmlns="3a90f38b-cee7-4289-b705-21e4ceceb96b">
      <Terms xmlns="http://schemas.microsoft.com/office/infopath/2007/PartnerControls">
        <TermInfo xmlns="http://schemas.microsoft.com/office/infopath/2007/PartnerControls">
          <TermName xmlns="http://schemas.microsoft.com/office/infopath/2007/PartnerControls">Surveys and Returns</TermName>
          <TermId xmlns="http://schemas.microsoft.com/office/infopath/2007/PartnerControls">980f742a-649b-4111-a1f5-c23bf520b2e9</TermId>
        </TermInfo>
      </Terms>
    </c569feee562949f193efcc6c33983d2e>
    <Document_x0020_Date xmlns="3a90f38b-cee7-4289-b705-21e4ceceb96b">2022-01-12T16:00:00+00:00</Document_x0020_Date>
    <_dlc_DocId xmlns="3a90f38b-cee7-4289-b705-21e4ceceb96b">2deea805-fa5f-45b2-8d82-ed083995fd25</_dlc_DocId>
    <_dlc_DocIdUrl xmlns="3a90f38b-cee7-4289-b705-21e4ceceb96b">
      <Url>https://home.dms.mas.gov.sg/_layouts/15/MASGlobalID/DocAveRedirect.aspx?DocId=2deea805-fa5f-45b2-8d82-ed083995fd25&amp;SiteID=e871c81e-221c-4c3f-aa05-94db4870f1f7_ff9a7dd0-594a-47fc-ab58-b5cbb706558b</Url>
      <Description>2deea805-fa5f-45b2-8d82-ed083995fd25</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MAS Team Document" ma:contentTypeID="0x0101003618E443DE96424ABE734F4442FBF2B30100A28ADBA2CC813B48B046C9BBC86CA1B3" ma:contentTypeVersion="8" ma:contentTypeDescription="Create a new document specific to MAS Team Collaboration." ma:contentTypeScope="" ma:versionID="852cd2687fb6cf5d0e169e3847db39aa">
  <xsd:schema xmlns:xsd="http://www.w3.org/2001/XMLSchema" xmlns:xs="http://www.w3.org/2001/XMLSchema" xmlns:p="http://schemas.microsoft.com/office/2006/metadata/properties" xmlns:ns2="3a90f38b-cee7-4289-b705-21e4ceceb96b" xmlns:ns4="ff9a7dd0-594a-47fc-ab58-b5cbb706558b" xmlns:ns5="http://schemas.microsoft.com/sharepoint/v4" targetNamespace="http://schemas.microsoft.com/office/2006/metadata/properties" ma:root="true" ma:fieldsID="8840b977ab07f41117108c291a6017d0" ns2:_="" ns4:_="" ns5:_="">
    <xsd:import namespace="3a90f38b-cee7-4289-b705-21e4ceceb96b"/>
    <xsd:import namespace="ff9a7dd0-594a-47fc-ab58-b5cbb706558b"/>
    <xsd:import namespace="http://schemas.microsoft.com/sharepoint/v4"/>
    <xsd:element name="properties">
      <xsd:complexType>
        <xsd:sequence>
          <xsd:element name="documentManagement">
            <xsd:complexType>
              <xsd:all>
                <xsd:element ref="ns2:_dlc_DocId" minOccurs="0"/>
                <xsd:element ref="ns2:_dlc_DocIdUrl" minOccurs="0"/>
                <xsd:element ref="ns2:_dlc_DocIdPersistId" minOccurs="0"/>
                <xsd:element ref="ns2:pb016fef86a642189c1d23bc7cb88f0e" minOccurs="0"/>
                <xsd:element ref="ns2:TaxCatchAll" minOccurs="0"/>
                <xsd:element ref="ns2:TaxCatchAllLabel" minOccurs="0"/>
                <xsd:element ref="ns2:c569feee562949f193efcc6c33983d2e" minOccurs="0"/>
                <xsd:element ref="ns2:g5d17599f0654139ac247b509bd42854" minOccurs="0"/>
                <xsd:element ref="ns2:Document_x0020_Date" minOccurs="0"/>
                <xsd:element ref="ns2:Workflow" minOccurs="0"/>
                <xsd:element ref="ns2:a2b7da5d9b994f938881636f0a7c63d6" minOccurs="0"/>
                <xsd:element ref="ns2:ee94ffbfe3174827a439912fa17811b9" minOccurs="0"/>
                <xsd:element ref="ns2:b1f4bea4dbaa4479a68e8cee40e226b9" minOccurs="0"/>
                <xsd:element ref="ns2:h6ac82fb60e7404bb7825d9f5fed2f8a" minOccurs="0"/>
                <xsd:element ref="ns2:h63e849b28044e64bfbe5f5fa7b8c866" minOccurs="0"/>
                <xsd:element ref="ns4:SharedWithUsers" minOccurs="0"/>
                <xsd:element ref="ns5: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90f38b-cee7-4289-b705-21e4ceceb96b"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pb016fef86a642189c1d23bc7cb88f0e" ma:index="11" ma:taxonomy="true" ma:internalName="pb016fef86a642189c1d23bc7cb88f0e" ma:taxonomyFieldName="Business_x0020_Functions" ma:displayName="Business Functions" ma:default="" ma:fieldId="{9b016fef-86a6-4218-9c1d-23bc7cb88f0e}" ma:sspId="afabadb4-2257-48ec-869f-64421b8f49cd" ma:termSetId="de72b2be-0a69-4604-8964-d6861f8eac42" ma:anchorId="00000000-0000-0000-0000-000000000000" ma:open="false" ma:isKeyword="false">
      <xsd:complexType>
        <xsd:sequence>
          <xsd:element ref="pc:Terms" minOccurs="0" maxOccurs="1"/>
        </xsd:sequence>
      </xsd:complexType>
    </xsd:element>
    <xsd:element name="TaxCatchAll" ma:index="12" nillable="true" ma:displayName="Taxonomy Catch All Column" ma:description="" ma:hidden="true" ma:list="{0f24dbd7-8f76-4227-aa5c-dc5d1423fd24}" ma:internalName="TaxCatchAll" ma:showField="CatchAllData" ma:web="ff9a7dd0-594a-47fc-ab58-b5cbb706558b">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description="" ma:hidden="true" ma:list="{0f24dbd7-8f76-4227-aa5c-dc5d1423fd24}" ma:internalName="TaxCatchAllLabel" ma:readOnly="true" ma:showField="CatchAllDataLabel" ma:web="ff9a7dd0-594a-47fc-ab58-b5cbb706558b">
      <xsd:complexType>
        <xsd:complexContent>
          <xsd:extension base="dms:MultiChoiceLookup">
            <xsd:sequence>
              <xsd:element name="Value" type="dms:Lookup" maxOccurs="unbounded" minOccurs="0" nillable="true"/>
            </xsd:sequence>
          </xsd:extension>
        </xsd:complexContent>
      </xsd:complexType>
    </xsd:element>
    <xsd:element name="c569feee562949f193efcc6c33983d2e" ma:index="15" ma:taxonomy="true" ma:internalName="c569feee562949f193efcc6c33983d2e" ma:taxonomyFieldName="Document_x0020_Type" ma:displayName="Document Type" ma:default="" ma:fieldId="{c569feee-5629-49f1-93ef-cc6c33983d2e}" ma:sspId="afabadb4-2257-48ec-869f-64421b8f49cd" ma:termSetId="517dae02-1ab1-4993-aae9-22f62c9845ab" ma:anchorId="00000000-0000-0000-0000-000000000000" ma:open="false" ma:isKeyword="false">
      <xsd:complexType>
        <xsd:sequence>
          <xsd:element ref="pc:Terms" minOccurs="0" maxOccurs="1"/>
        </xsd:sequence>
      </xsd:complexType>
    </xsd:element>
    <xsd:element name="g5d17599f0654139ac247b509bd42854" ma:index="17" ma:taxonomy="true" ma:internalName="g5d17599f0654139ac247b509bd42854" ma:taxonomyFieldName="Security_x0020_Classification" ma:displayName="Security Classification" ma:default="" ma:fieldId="{05d17599-f065-4139-ac24-7b509bd42854}" ma:sspId="afabadb4-2257-48ec-869f-64421b8f49cd" ma:termSetId="b00b6dbf-39ae-4d84-a129-f0bacf0fa746" ma:anchorId="00000000-0000-0000-0000-000000000000" ma:open="false" ma:isKeyword="false">
      <xsd:complexType>
        <xsd:sequence>
          <xsd:element ref="pc:Terms" minOccurs="0" maxOccurs="1"/>
        </xsd:sequence>
      </xsd:complexType>
    </xsd:element>
    <xsd:element name="Document_x0020_Date" ma:index="19" nillable="true" ma:displayName="Document Date" ma:default="[today]" ma:format="DateOnly" ma:internalName="Document_x0020_Date">
      <xsd:simpleType>
        <xsd:restriction base="dms:DateTime"/>
      </xsd:simpleType>
    </xsd:element>
    <xsd:element name="Workflow" ma:index="20" nillable="true" ma:displayName="Workflow" ma:format="Hyperlink" ma:hidden="true" ma:internalName="Workflow"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a2b7da5d9b994f938881636f0a7c63d6" ma:index="22" nillable="true" ma:taxonomy="true" ma:internalName="a2b7da5d9b994f938881636f0a7c63d6" ma:taxonomyFieldName="Projects" ma:displayName="Projects" ma:default="" ma:fieldId="{a2b7da5d-9b99-4f93-8881-636f0a7c63d6}" ma:taxonomyMulti="true" ma:sspId="afabadb4-2257-48ec-869f-64421b8f49cd" ma:termSetId="5fe96bc1-6189-41c9-b83e-08cb0563998d" ma:anchorId="00000000-0000-0000-0000-000000000000" ma:open="false" ma:isKeyword="false">
      <xsd:complexType>
        <xsd:sequence>
          <xsd:element ref="pc:Terms" minOccurs="0" maxOccurs="1"/>
        </xsd:sequence>
      </xsd:complexType>
    </xsd:element>
    <xsd:element name="ee94ffbfe3174827a439912fa17811b9" ma:index="24" nillable="true" ma:taxonomy="true" ma:internalName="ee94ffbfe3174827a439912fa17811b9" ma:taxonomyFieldName="Subjects" ma:displayName="Subjects" ma:default="" ma:fieldId="{ee94ffbf-e317-4827-a439-912fa17811b9}" ma:taxonomyMulti="true" ma:sspId="afabadb4-2257-48ec-869f-64421b8f49cd" ma:termSetId="d8b55116-fb8b-4ce5-bb6d-7615087702dd" ma:anchorId="00000000-0000-0000-0000-000000000000" ma:open="false" ma:isKeyword="false">
      <xsd:complexType>
        <xsd:sequence>
          <xsd:element ref="pc:Terms" minOccurs="0" maxOccurs="1"/>
        </xsd:sequence>
      </xsd:complexType>
    </xsd:element>
    <xsd:element name="b1f4bea4dbaa4479a68e8cee40e226b9" ma:index="26" nillable="true" ma:taxonomy="true" ma:internalName="b1f4bea4dbaa4479a68e8cee40e226b9" ma:taxonomyFieldName="Events" ma:displayName="Events" ma:default="" ma:fieldId="{b1f4bea4-dbaa-4479-a68e-8cee40e226b9}" ma:taxonomyMulti="true" ma:sspId="afabadb4-2257-48ec-869f-64421b8f49cd" ma:termSetId="ae8532c2-1b69-4678-b6a3-43209a99ff84" ma:anchorId="00000000-0000-0000-0000-000000000000" ma:open="false" ma:isKeyword="false">
      <xsd:complexType>
        <xsd:sequence>
          <xsd:element ref="pc:Terms" minOccurs="0" maxOccurs="1"/>
        </xsd:sequence>
      </xsd:complexType>
    </xsd:element>
    <xsd:element name="h6ac82fb60e7404bb7825d9f5fed2f8a" ma:index="28" nillable="true" ma:taxonomy="true" ma:internalName="h6ac82fb60e7404bb7825d9f5fed2f8a" ma:taxonomyFieldName="Geographical" ma:displayName="Geographical" ma:default="" ma:fieldId="{16ac82fb-60e7-404b-b782-5d9f5fed2f8a}" ma:taxonomyMulti="true" ma:sspId="afabadb4-2257-48ec-869f-64421b8f49cd" ma:termSetId="7858cba8-e863-431c-a109-bcc6b0c9a353" ma:anchorId="00000000-0000-0000-0000-000000000000" ma:open="false" ma:isKeyword="false">
      <xsd:complexType>
        <xsd:sequence>
          <xsd:element ref="pc:Terms" minOccurs="0" maxOccurs="1"/>
        </xsd:sequence>
      </xsd:complexType>
    </xsd:element>
    <xsd:element name="h63e849b28044e64bfbe5f5fa7b8c866" ma:index="30" nillable="true" ma:taxonomy="true" ma:internalName="h63e849b28044e64bfbe5f5fa7b8c866" ma:taxonomyFieldName="Organisations" ma:displayName="Organisations" ma:default="" ma:fieldId="{163e849b-2804-4e64-bfbe-5f5fa7b8c866}" ma:taxonomyMulti="true" ma:sspId="afabadb4-2257-48ec-869f-64421b8f49cd" ma:termSetId="f1947048-467f-4973-9028-c91de76bba85"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f9a7dd0-594a-47fc-ab58-b5cbb706558b" elementFormDefault="qualified">
    <xsd:import namespace="http://schemas.microsoft.com/office/2006/documentManagement/types"/>
    <xsd:import namespace="http://schemas.microsoft.com/office/infopath/2007/PartnerControls"/>
    <xsd:element name="SharedWithUsers" ma:index="32"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3"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21" ma:displayName="Author"/>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afabadb4-2257-48ec-869f-64421b8f49cd" ContentTypeId="0x0101003618E443DE96424ABE734F4442FBF2B301" PreviousValue="false"/>
</file>

<file path=customXml/item5.xml><?xml version="1.0" encoding="utf-8"?>
<?mso-contentType ?>
<spe:Receivers xmlns:spe="http://schemas.microsoft.com/sharepoint/events"/>
</file>

<file path=customXml/itemProps1.xml><?xml version="1.0" encoding="utf-8"?>
<ds:datastoreItem xmlns:ds="http://schemas.openxmlformats.org/officeDocument/2006/customXml" ds:itemID="{1D9426B4-5E7B-470D-A40A-F6A711B87E41}">
  <ds:schemaRefs>
    <ds:schemaRef ds:uri="http://schemas.microsoft.com/office/2006/metadata/properties"/>
    <ds:schemaRef ds:uri="http://schemas.microsoft.com/office/infopath/2007/PartnerControls"/>
    <ds:schemaRef ds:uri="22140b95-b34d-40db-858b-bc851c26007a"/>
    <ds:schemaRef ds:uri="28fb42a0-d0d5-464b-a82e-802209f1e51d"/>
    <ds:schemaRef ds:uri="8c86f894-5442-4698-a7f1-7ca784c0f740"/>
    <ds:schemaRef ds:uri="3a90f38b-cee7-4289-b705-21e4ceceb96b"/>
    <ds:schemaRef ds:uri="ff9a7dd0-594a-47fc-ab58-b5cbb706558b"/>
    <ds:schemaRef ds:uri="http://schemas.microsoft.com/sharepoint/v4"/>
  </ds:schemaRefs>
</ds:datastoreItem>
</file>

<file path=customXml/itemProps2.xml><?xml version="1.0" encoding="utf-8"?>
<ds:datastoreItem xmlns:ds="http://schemas.openxmlformats.org/officeDocument/2006/customXml" ds:itemID="{085D09D5-BAAA-4947-A88B-2D50677956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a90f38b-cee7-4289-b705-21e4ceceb96b"/>
    <ds:schemaRef ds:uri="ff9a7dd0-594a-47fc-ab58-b5cbb706558b"/>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DA75CC7-E97D-4FEA-B1D8-07ADE9200943}">
  <ds:schemaRefs>
    <ds:schemaRef ds:uri="http://schemas.microsoft.com/sharepoint/v3/contenttype/forms"/>
  </ds:schemaRefs>
</ds:datastoreItem>
</file>

<file path=customXml/itemProps4.xml><?xml version="1.0" encoding="utf-8"?>
<ds:datastoreItem xmlns:ds="http://schemas.openxmlformats.org/officeDocument/2006/customXml" ds:itemID="{CB9BCCF2-40AB-44D8-B6AE-F5933902B5A7}">
  <ds:schemaRefs>
    <ds:schemaRef ds:uri="Microsoft.SharePoint.Taxonomy.ContentTypeSync"/>
  </ds:schemaRefs>
</ds:datastoreItem>
</file>

<file path=customXml/itemProps5.xml><?xml version="1.0" encoding="utf-8"?>
<ds:datastoreItem xmlns:ds="http://schemas.openxmlformats.org/officeDocument/2006/customXml" ds:itemID="{3E9928F6-0577-49D5-97C9-BD3FED1BADD5}">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60</vt:i4>
      </vt:variant>
    </vt:vector>
  </HeadingPairs>
  <TitlesOfParts>
    <vt:vector size="60" baseType="lpstr">
      <vt:lpstr>610_A1_2_ReportingFrequency_1</vt:lpstr>
      <vt:lpstr>610_A1_2_ReportingFrequency_2</vt:lpstr>
      <vt:lpstr>1003_A1_2_ReportingFrequency_1</vt:lpstr>
      <vt:lpstr>Drop-Down</vt:lpstr>
      <vt:lpstr>A1(1)</vt:lpstr>
      <vt:lpstr>B1(1)</vt:lpstr>
      <vt:lpstr>B2(1)</vt:lpstr>
      <vt:lpstr>B1_2(1)</vt:lpstr>
      <vt:lpstr>B1_3(1)</vt:lpstr>
      <vt:lpstr>B2_1(1)</vt:lpstr>
      <vt:lpstr>B2_2_I(1)</vt:lpstr>
      <vt:lpstr>B2_2_II(1)</vt:lpstr>
      <vt:lpstr>B2_3_I(1)</vt:lpstr>
      <vt:lpstr>B2_3_II(1)</vt:lpstr>
      <vt:lpstr>B2_4(1)</vt:lpstr>
      <vt:lpstr>B3_1(1)</vt:lpstr>
      <vt:lpstr>B3_2_I(1)</vt:lpstr>
      <vt:lpstr>B3_2_II(1)</vt:lpstr>
      <vt:lpstr>B3_3(1)</vt:lpstr>
      <vt:lpstr>B3_4_I(1)</vt:lpstr>
      <vt:lpstr>B3_4_II(1)</vt:lpstr>
      <vt:lpstr>B3_4_III(1)</vt:lpstr>
      <vt:lpstr>B3_5(1)</vt:lpstr>
      <vt:lpstr>B3_6(1)</vt:lpstr>
      <vt:lpstr>B3_7(1)</vt:lpstr>
      <vt:lpstr>C1_1(1)</vt:lpstr>
      <vt:lpstr>C1_2(1)</vt:lpstr>
      <vt:lpstr>C1_3(1)</vt:lpstr>
      <vt:lpstr>C1_4(1)</vt:lpstr>
      <vt:lpstr>C1_5(1)</vt:lpstr>
      <vt:lpstr>C1_6_I(1)</vt:lpstr>
      <vt:lpstr>C1_6_II(1)</vt:lpstr>
      <vt:lpstr>D1(1)</vt:lpstr>
      <vt:lpstr>D2_I(1)</vt:lpstr>
      <vt:lpstr>D2_II(1)</vt:lpstr>
      <vt:lpstr>D2_III(1)</vt:lpstr>
      <vt:lpstr>D3_1_I(1)</vt:lpstr>
      <vt:lpstr>D3_1_II(1)</vt:lpstr>
      <vt:lpstr>D3_1_III(1)</vt:lpstr>
      <vt:lpstr>D3_2_I_II(1)</vt:lpstr>
      <vt:lpstr>D3_2_III_IV_V(1)</vt:lpstr>
      <vt:lpstr>D4_I(1)</vt:lpstr>
      <vt:lpstr>D4_II(1)</vt:lpstr>
      <vt:lpstr>D5(1)</vt:lpstr>
      <vt:lpstr>E_1(1)</vt:lpstr>
      <vt:lpstr>E_2(1)</vt:lpstr>
      <vt:lpstr>E_3_I_II(1)</vt:lpstr>
      <vt:lpstr>F_1(1)</vt:lpstr>
      <vt:lpstr>F_2(1)</vt:lpstr>
      <vt:lpstr>F_3(1)</vt:lpstr>
      <vt:lpstr>G1_1(1)</vt:lpstr>
      <vt:lpstr>G1_2(1)</vt:lpstr>
      <vt:lpstr>H_1(1)</vt:lpstr>
      <vt:lpstr>I_FX_IR_I(1)</vt:lpstr>
      <vt:lpstr>I_FX_IR_II(1)</vt:lpstr>
      <vt:lpstr>J_1(1)</vt:lpstr>
      <vt:lpstr>K_1(1)</vt:lpstr>
      <vt:lpstr>L_1(1)</vt:lpstr>
      <vt:lpstr>L_2(1)</vt:lpstr>
      <vt:lpstr>M_1(1)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MAS 6101003  Excel Submission Template Aug 2020 Version 2.1</dc:title>
  <dc:subject/>
  <dc:creator>Benjamin TEO (MAS)</dc:creator>
  <cp:keywords/>
  <dc:description/>
  <cp:lastModifiedBy>Benjamin TEO (MAS)</cp:lastModifiedBy>
  <cp:revision/>
  <dcterms:created xsi:type="dcterms:W3CDTF">2019-12-03T03:55:53Z</dcterms:created>
  <dcterms:modified xsi:type="dcterms:W3CDTF">2022-09-14T07:43:18Z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0x0101003618E443DE96424ABE734F4442FBF2B30100A28ADBA2CC813B48B046C9BBC86CA1B3</vt:lpwstr>
  </property>
  <property fmtid="{D5CDD505-2E9C-101B-9397-08002B2CF9AE}" pid="3" name="_dlc_DocIdItemGuid">
    <vt:lpwstr>2deea805-fa5f-45b2-8d82-ed083995fd25</vt:lpwstr>
  </property>
  <property fmtid="{D5CDD505-2E9C-101B-9397-08002B2CF9AE}" pid="4" name="kfb1d384101645d79dfb3e1eb6303efc">
    <vt:lpwstr/>
  </property>
  <property fmtid="{D5CDD505-2E9C-101B-9397-08002B2CF9AE}" pid="5" name="Projects">
    <vt:lpwstr/>
  </property>
  <property fmtid="{D5CDD505-2E9C-101B-9397-08002B2CF9AE}" pid="6" name="CTG Classification">
    <vt:lpwstr/>
  </property>
  <property fmtid="{D5CDD505-2E9C-101B-9397-08002B2CF9AE}" pid="7" name="Geographical">
    <vt:lpwstr/>
  </property>
  <property fmtid="{D5CDD505-2E9C-101B-9397-08002B2CF9AE}" pid="8" name="o1bc9418e5f14cc08546fd3687d4faf2">
    <vt:lpwstr/>
  </property>
  <property fmtid="{D5CDD505-2E9C-101B-9397-08002B2CF9AE}" pid="9" name="Document Type">
    <vt:lpwstr>27;#Surveys and Returns|980f742a-649b-4111-a1f5-c23bf520b2e9</vt:lpwstr>
  </property>
  <property fmtid="{D5CDD505-2E9C-101B-9397-08002B2CF9AE}" pid="10" name="Security Classification">
    <vt:lpwstr>10;#Restricted|86c47f45-3406-42c4-a9a0-f1318f859c90</vt:lpwstr>
  </property>
  <property fmtid="{D5CDD505-2E9C-101B-9397-08002B2CF9AE}" pid="11" name="Subjects">
    <vt:lpwstr/>
  </property>
  <property fmtid="{D5CDD505-2E9C-101B-9397-08002B2CF9AE}" pid="12" name="Events">
    <vt:lpwstr/>
  </property>
  <property fmtid="{D5CDD505-2E9C-101B-9397-08002B2CF9AE}" pid="13" name="Organisations">
    <vt:lpwstr/>
  </property>
  <property fmtid="{D5CDD505-2E9C-101B-9397-08002B2CF9AE}" pid="14" name="Business Functions">
    <vt:lpwstr>13;#Data Governance ＆ Analytics|12cb0b2e-66ac-47aa-9729-0c9b97c84a7d</vt:lpwstr>
  </property>
  <property fmtid="{D5CDD505-2E9C-101B-9397-08002B2CF9AE}" pid="15" name="Divisions">
    <vt:lpwstr/>
  </property>
  <property fmtid="{D5CDD505-2E9C-101B-9397-08002B2CF9AE}" pid="16" name="ClientCode">
    <vt:lpwstr/>
  </property>
  <property fmtid="{D5CDD505-2E9C-101B-9397-08002B2CF9AE}" pid="17" name="ProjectCode">
    <vt:lpwstr/>
  </property>
  <property fmtid="{D5CDD505-2E9C-101B-9397-08002B2CF9AE}" pid="18" name="MSIP_Label_4f288355-fb4c-44cd-b9ca-40cfc2aee5f8_Enabled">
    <vt:lpwstr>true</vt:lpwstr>
  </property>
  <property fmtid="{D5CDD505-2E9C-101B-9397-08002B2CF9AE}" pid="19" name="MSIP_Label_4f288355-fb4c-44cd-b9ca-40cfc2aee5f8_SetDate">
    <vt:lpwstr>2021-11-09T08:00:58Z</vt:lpwstr>
  </property>
  <property fmtid="{D5CDD505-2E9C-101B-9397-08002B2CF9AE}" pid="20" name="MSIP_Label_4f288355-fb4c-44cd-b9ca-40cfc2aee5f8_Method">
    <vt:lpwstr>Standard</vt:lpwstr>
  </property>
  <property fmtid="{D5CDD505-2E9C-101B-9397-08002B2CF9AE}" pid="21" name="MSIP_Label_4f288355-fb4c-44cd-b9ca-40cfc2aee5f8_Name">
    <vt:lpwstr>Non Sensitive_1</vt:lpwstr>
  </property>
  <property fmtid="{D5CDD505-2E9C-101B-9397-08002B2CF9AE}" pid="22" name="MSIP_Label_4f288355-fb4c-44cd-b9ca-40cfc2aee5f8_SiteId">
    <vt:lpwstr>0b11c524-9a1c-4e1b-84cb-6336aefc2243</vt:lpwstr>
  </property>
  <property fmtid="{D5CDD505-2E9C-101B-9397-08002B2CF9AE}" pid="23" name="MSIP_Label_4f288355-fb4c-44cd-b9ca-40cfc2aee5f8_ActionId">
    <vt:lpwstr>69bab58f-2bac-4f1c-b761-d0e34f4d9b68</vt:lpwstr>
  </property>
  <property fmtid="{D5CDD505-2E9C-101B-9397-08002B2CF9AE}" pid="24" name="MSIP_Label_4f288355-fb4c-44cd-b9ca-40cfc2aee5f8_ContentBits">
    <vt:lpwstr>0</vt:lpwstr>
  </property>
</Properties>
</file>