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THIHI\PycharmProjects\MoamProject\MarketingMail\templates\"/>
    </mc:Choice>
  </mc:AlternateContent>
  <xr:revisionPtr revIDLastSave="0" documentId="13_ncr:1_{696FAAE4-413E-4265-A52F-402A29AC5F0C}" xr6:coauthVersionLast="47" xr6:coauthVersionMax="47" xr10:uidLastSave="{00000000-0000-0000-0000-000000000000}"/>
  <bookViews>
    <workbookView xWindow="-120" yWindow="-120" windowWidth="29040" windowHeight="15720" xr2:uid="{EE254522-B9A6-4ECE-95C9-945019AE9520}"/>
  </bookViews>
  <sheets>
    <sheet name="Maatwerk Notes nieuw" sheetId="2" r:id="rId1"/>
    <sheet name="Sheet1" sheetId="1" r:id="rId2"/>
  </sheets>
  <externalReferences>
    <externalReference r:id="rId3"/>
    <externalReference r:id="rId4"/>
  </externalReferences>
  <definedNames>
    <definedName name="Agent">[1]Sheet1!$C$8</definedName>
    <definedName name="Delta">[1]Sheet1!#REF!</definedName>
    <definedName name="INCREASE\DECREASE">[1]Sheet1!$C$7</definedName>
    <definedName name="only1">'Maatwerk Notes nieuw'!$A$1:$M$38</definedName>
    <definedName name="only2">'Maatwerk Notes nieuw'!$A$1:$M$61</definedName>
    <definedName name="only3">'Maatwerk Notes nieuw'!$A$1:$M$85</definedName>
    <definedName name="only4">'Maatwerk Notes nieuw'!$A$1:$M$108</definedName>
    <definedName name="Size">[1]Sheet1!$C$11</definedName>
    <definedName name="To">[1]Sheet1!#REF!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6" i="2" l="1"/>
  <c r="B106" i="2"/>
  <c r="G104" i="2"/>
  <c r="B104" i="2"/>
  <c r="G102" i="2"/>
  <c r="B102" i="2"/>
  <c r="G100" i="2"/>
  <c r="B100" i="2"/>
  <c r="K98" i="2"/>
  <c r="G98" i="2"/>
  <c r="G96" i="2"/>
  <c r="G94" i="2"/>
  <c r="G92" i="2"/>
  <c r="G90" i="2"/>
  <c r="B88" i="2"/>
  <c r="B83" i="2"/>
  <c r="B81" i="2"/>
  <c r="B79" i="2"/>
  <c r="B77" i="2"/>
  <c r="K75" i="2"/>
  <c r="G75" i="2"/>
  <c r="G73" i="2"/>
  <c r="G71" i="2"/>
  <c r="G69" i="2"/>
  <c r="G67" i="2"/>
  <c r="B65" i="2"/>
  <c r="B60" i="2"/>
  <c r="B58" i="2"/>
  <c r="B56" i="2"/>
  <c r="B54" i="2"/>
  <c r="K52" i="2"/>
  <c r="G52" i="2"/>
  <c r="G50" i="2"/>
  <c r="G48" i="2"/>
  <c r="G46" i="2"/>
  <c r="G44" i="2"/>
  <c r="Y30" i="2"/>
  <c r="K30" i="2"/>
  <c r="G30" i="2"/>
  <c r="G28" i="2"/>
  <c r="G24" i="2"/>
  <c r="T22" i="2"/>
  <c r="G22" i="2"/>
  <c r="B20" i="2"/>
  <c r="S17" i="2"/>
  <c r="B32" i="2" l="1"/>
  <c r="B36" i="2"/>
  <c r="B34" i="2"/>
  <c r="B38" i="2"/>
  <c r="G26" i="2" l="1"/>
  <c r="B12" i="2" l="1"/>
</calcChain>
</file>

<file path=xl/sharedStrings.xml><?xml version="1.0" encoding="utf-8"?>
<sst xmlns="http://schemas.openxmlformats.org/spreadsheetml/2006/main" count="28" uniqueCount="13">
  <si>
    <t>BNP Paribas Issuance B.V. (Moody's: Aa3 / Fitch: AA- / S&amp;P: A+)</t>
  </si>
  <si>
    <t>SG Issuer, gewaarborgd door Société Générale (Moody's: A1, S&amp;P: A, Fitch: A)</t>
  </si>
  <si>
    <t>UBS AG (Moody's: Aa3, S&amp;P A+, Fitch: AA-)</t>
  </si>
  <si>
    <t>Uitgevende Instelling</t>
  </si>
  <si>
    <t xml:space="preserve">EWZ UP </t>
  </si>
  <si>
    <t>ISIN / VL code / Uitgiftedatum</t>
  </si>
  <si>
    <t>Valuta / Nominale Waarde</t>
  </si>
  <si>
    <t>Looptijd</t>
  </si>
  <si>
    <t>Onderliggende Waarde</t>
  </si>
  <si>
    <t>EURO STOXX 50 Index (SX5E) / S&amp;P 500 (SPX)</t>
  </si>
  <si>
    <r>
      <t xml:space="preserve">Startwaarde: </t>
    </r>
    <r>
      <rPr>
        <sz val="10"/>
        <color rgb="FF003646"/>
        <rFont val="Arial Narrow"/>
        <family val="2"/>
      </rPr>
      <t xml:space="preserve">TBD  </t>
    </r>
    <r>
      <rPr>
        <b/>
        <sz val="10"/>
        <color rgb="FF003646"/>
        <rFont val="Arial Narrow"/>
        <family val="2"/>
      </rPr>
      <t xml:space="preserve">(slot </t>
    </r>
    <r>
      <rPr>
        <b/>
        <sz val="10"/>
        <color rgb="FFFF0000"/>
        <rFont val="Arial Narrow"/>
        <family val="2"/>
      </rPr>
      <t>7 feb 24</t>
    </r>
    <r>
      <rPr>
        <b/>
        <sz val="10"/>
        <color rgb="FF003646"/>
        <rFont val="Arial Narrow"/>
        <family val="2"/>
      </rPr>
      <t>)</t>
    </r>
  </si>
  <si>
    <t>BNP Paribas Issuance B.V. (Moody's: A1 / Fitch: A+ / S&amp;P: A+)</t>
  </si>
  <si>
    <t>dw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</si>
</sst>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color theme="1"/>
      <name val="Aptos Narrow"/>
      <family val="2"/>
      <scheme val="minor"/>
    </font>
    <font>
      <sz val="11"/>
      <color theme="1"/>
      <name val="Arial Narrow"/>
      <family val="2"/>
    </font>
    <font>
      <sz val="11"/>
      <color rgb="FF00285D"/>
      <name val="Arial Narrow"/>
      <family val="2"/>
    </font>
    <font>
      <b/>
      <sz val="14"/>
      <color rgb="FF003646"/>
      <name val="Arial Narrow"/>
      <family val="2"/>
    </font>
    <font>
      <b/>
      <sz val="11"/>
      <color rgb="FF003646"/>
      <name val="Arial Narrow"/>
      <family val="2"/>
    </font>
    <font>
      <b/>
      <sz val="11"/>
      <color theme="0"/>
      <name val="Arial Narrow"/>
      <family val="2"/>
    </font>
    <font>
      <sz val="11"/>
      <color rgb="FF003646"/>
      <name val="Arial Narrow"/>
      <family val="2"/>
    </font>
    <font>
      <b/>
      <sz val="11"/>
      <color theme="1"/>
      <name val="Arial Narrow"/>
      <family val="2"/>
    </font>
    <font>
      <sz val="10"/>
      <color rgb="FF003646"/>
      <name val="Arial Narrow"/>
      <family val="2"/>
    </font>
    <font>
      <sz val="11"/>
      <color rgb="FF1C304B"/>
      <name val="Lato"/>
      <family val="2"/>
    </font>
    <font>
      <b/>
      <sz val="10"/>
      <color rgb="FF003646"/>
      <name val="Arial Narrow"/>
      <family val="2"/>
    </font>
    <font>
      <b/>
      <sz val="10"/>
      <color rgb="FFFF0000"/>
      <name val="Arial Narrow"/>
      <family val="2"/>
    </font>
    <font>
      <sz val="11"/>
      <color rgb="FFFF0000"/>
      <name val="Arial Narrow"/>
      <family val="2"/>
    </font>
  </fonts>
  <fills count="6">
    <fill>
      <patternFill patternType="none"/>
    </fill>
    <fill>
      <patternFill patternType="gray125"/>
    </fill>
    <fill>
      <patternFill patternType="solid">
        <fgColor theme="0"/>
        <bgColor indexed="64"/>
      </patternFill>
    </fill>
    <fill>
      <patternFill patternType="solid">
        <fgColor rgb="FFCF952E"/>
        <bgColor indexed="64"/>
      </patternFill>
    </fill>
    <fill>
      <patternFill patternType="solid">
        <fgColor rgb="FF003646"/>
        <bgColor indexed="64"/>
      </patternFill>
    </fill>
    <fill>
      <patternFill patternType="solid">
        <fgColor rgb="FFE99CB4"/>
        <bgColor indexed="64"/>
      </patternFill>
    </fill>
  </fills>
  <borders count="2">
    <border>
      <left/>
      <right/>
      <top/>
      <bottom/>
      <diagonal/>
    </border>
    <border>
      <left/>
      <right/>
      <top/>
      <bottom style="medium">
        <color rgb="FF00285D"/>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0" fontId="2" fillId="2" borderId="0" xfId="0" applyFont="1" applyFill="1"/>
    <xf numFmtId="0" fontId="2" fillId="0" borderId="0" xfId="0" applyFont="1"/>
    <xf numFmtId="0" fontId="2" fillId="3" borderId="0" xfId="0" applyFont="1" applyFill="1"/>
    <xf numFmtId="0" fontId="5" fillId="2" borderId="1" xfId="0" applyFont="1" applyFill="1" applyBorder="1"/>
    <xf numFmtId="0" fontId="3" fillId="2" borderId="1" xfId="0" applyFont="1" applyFill="1" applyBorder="1"/>
    <xf numFmtId="0" fontId="8" fillId="2" borderId="0" xfId="0" applyFont="1" applyFill="1"/>
    <xf numFmtId="0" fontId="7" fillId="2" borderId="0" xfId="0" applyFont="1" applyFill="1"/>
    <xf numFmtId="0" fontId="10" fillId="0" borderId="0" xfId="0" applyFont="1"/>
    <xf numFmtId="9" fontId="7" fillId="2" borderId="0" xfId="0" applyNumberFormat="1" applyFont="1" applyFill="1"/>
    <xf numFmtId="0" fontId="13" fillId="2" borderId="0" xfId="0" applyFont="1" applyFill="1"/>
    <xf numFmtId="0" fontId="3" fillId="2" borderId="1" xfId="0" applyFont="1" applyFill="1" applyBorder="1" applyAlignment="1">
      <alignment horizontal="left"/>
    </xf>
    <xf numFmtId="0" fontId="4" fillId="2" borderId="0" xfId="0" applyFont="1" applyFill="1" applyAlignment="1">
      <alignment horizontal="left" vertical="center" wrapText="1"/>
    </xf>
    <xf numFmtId="0" fontId="6" fillId="4" borderId="0" xfId="0" applyFont="1" applyFill="1" applyAlignment="1">
      <alignment horizontal="left"/>
    </xf>
    <xf numFmtId="0" fontId="7" fillId="2" borderId="1" xfId="0" applyFont="1" applyFill="1" applyBorder="1" applyAlignment="1">
      <alignment horizontal="left"/>
    </xf>
    <xf numFmtId="0" fontId="9" fillId="2" borderId="1" xfId="0" applyFont="1" applyFill="1" applyBorder="1" applyAlignment="1">
      <alignment horizontal="left"/>
    </xf>
    <xf numFmtId="0" fontId="6" fillId="5" borderId="0" xfId="0" applyFont="1" applyFill="1" applyAlignment="1">
      <alignment horizontal="left"/>
    </xf>
    <xf numFmtId="0" fontId="7" fillId="2" borderId="1" xfId="0" applyFont="1" applyFill="1" applyBorder="1" applyAlignment="1">
      <alignment horizontal="right" wrapText="1"/>
    </xf>
    <xf numFmtId="49" fontId="7" fillId="2" borderId="1" xfId="0" applyNumberFormat="1" applyFont="1" applyFill="1" applyBorder="1" applyAlignment="1">
      <alignment horizontal="right" wrapText="1"/>
    </xf>
    <xf numFmtId="0" fontId="7" fillId="2" borderId="1" xfId="1" applyNumberFormat="1" applyFont="1" applyFill="1" applyBorder="1" applyAlignment="1">
      <alignment horizontal="left"/>
    </xf>
    <xf numFmtId="10" fontId="7" fillId="2" borderId="0" xfId="0" applyNumberFormat="1" applyFont="1" applyFill="1"/>
    <xf numFmtId="0" fontId="7" fillId="2" borderId="0" xfId="0" applyNumberFormat="1" applyFont="1" applyFill="1"/>
    <xf numFmtId="0" fontId="7" fillId="2" borderId="1" xfId="0" applyNumberFormat="1" applyFont="1" applyFill="1" applyBorder="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0</xdr:rowOff>
    </xdr:from>
    <xdr:to>
      <xdr:col>11</xdr:col>
      <xdr:colOff>1095375</xdr:colOff>
      <xdr:row>11</xdr:row>
      <xdr:rowOff>107570</xdr:rowOff>
    </xdr:to>
    <xdr:pic>
      <xdr:nvPicPr>
        <xdr:cNvPr id="2" name="Picture 1">
          <a:extLst>
            <a:ext uri="{FF2B5EF4-FFF2-40B4-BE49-F238E27FC236}">
              <a16:creationId xmlns:a16="http://schemas.microsoft.com/office/drawing/2014/main" id="{0ED907E8-BAB6-4EC5-9FE9-D59322F40AB0}"/>
            </a:ext>
          </a:extLst>
        </xdr:cNvPr>
        <xdr:cNvPicPr>
          <a:picLocks noChangeAspect="1"/>
        </xdr:cNvPicPr>
      </xdr:nvPicPr>
      <xdr:blipFill>
        <a:blip xmlns:r="http://schemas.openxmlformats.org/officeDocument/2006/relationships" r:embed="rId1"/>
        <a:stretch>
          <a:fillRect/>
        </a:stretch>
      </xdr:blipFill>
      <xdr:spPr>
        <a:xfrm>
          <a:off x="257175" y="0"/>
          <a:ext cx="7458075" cy="4212845"/>
        </a:xfrm>
        <a:prstGeom prst="rect">
          <a:avLst/>
        </a:prstGeom>
      </xdr:spPr>
    </xdr:pic>
    <xdr:clientData/>
  </xdr:twoCellAnchor>
  <xdr:twoCellAnchor editAs="oneCell">
    <xdr:from>
      <xdr:col>1</xdr:col>
      <xdr:colOff>9525</xdr:colOff>
      <xdr:row>0</xdr:row>
      <xdr:rowOff>0</xdr:rowOff>
    </xdr:from>
    <xdr:to>
      <xdr:col>11</xdr:col>
      <xdr:colOff>1219200</xdr:colOff>
      <xdr:row>11</xdr:row>
      <xdr:rowOff>95250</xdr:rowOff>
    </xdr:to>
    <xdr:pic>
      <xdr:nvPicPr>
        <xdr:cNvPr id="3" name="Picture 2">
          <a:extLst>
            <a:ext uri="{FF2B5EF4-FFF2-40B4-BE49-F238E27FC236}">
              <a16:creationId xmlns:a16="http://schemas.microsoft.com/office/drawing/2014/main" id="{9DB2F5D9-6D1D-4BAE-A87D-A562E140FA9A}"/>
            </a:ext>
          </a:extLst>
        </xdr:cNvPr>
        <xdr:cNvPicPr>
          <a:picLocks noChangeAspect="1"/>
        </xdr:cNvPicPr>
      </xdr:nvPicPr>
      <xdr:blipFill>
        <a:blip xmlns:r="http://schemas.openxmlformats.org/officeDocument/2006/relationships" r:embed="rId1"/>
        <a:stretch>
          <a:fillRect/>
        </a:stretch>
      </xdr:blipFill>
      <xdr:spPr>
        <a:xfrm>
          <a:off x="257175" y="0"/>
          <a:ext cx="7581900" cy="42005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vlkco.sharepoint.com/Sites/ts-StructuredInvestments/Proces%20guides/Sales%20Map/F2%20&#9996;&#65039;/Increase%20or%20Decrease.xlsm" TargetMode="External"/><Relationship Id="rId1" Type="http://schemas.openxmlformats.org/officeDocument/2006/relationships/externalLinkPath" Target="https://vlkco.sharepoint.com/Sites/ts-StructuredInvestments/Proces%20guides/Sales%20Map/F2%20&#9996;&#65039;/Increase%20or%20Decrease.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vlkco-my.sharepoint.com/personal/t_hillen_vanlanschotkempen_com/Documents/Desktop/Mail%20templates/PC%20Mail/MOAM_backup.xlsm" TargetMode="External"/><Relationship Id="rId1" Type="http://schemas.openxmlformats.org/officeDocument/2006/relationships/externalLinkPath" Target="https://vlkco-my.sharepoint.com/personal/t_hillen_vanlanschotkempen_com/Documents/Desktop/Mail%20templates/PC%20Mail/MOAM_backup.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rt1"/>
      <sheetName val="Sheet1"/>
      <sheetName val="Sheet3"/>
      <sheetName val="Sheet2"/>
    </sheetNames>
    <sheetDataSet>
      <sheetData sheetId="0" refreshError="1"/>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C MAIL"/>
      <sheetName val="Benchmarks"/>
      <sheetName val="Target Market"/>
      <sheetName val="Marketing MAIL"/>
      <sheetName val="Maatwerk Notes nieuw"/>
      <sheetName val="Documentatie Mail"/>
      <sheetName val="IncreaseDecrease"/>
    </sheetNames>
    <sheetDataSet>
      <sheetData sheetId="0"/>
      <sheetData sheetId="1"/>
      <sheetData sheetId="2"/>
      <sheetData sheetId="3">
        <row r="2">
          <cell r="G2">
            <v>2</v>
          </cell>
        </row>
        <row r="4">
          <cell r="D4" t="str">
            <v>Index Garantie Note</v>
          </cell>
          <cell r="F4" t="str">
            <v>Product:</v>
          </cell>
          <cell r="G4" t="str">
            <v>Memory Coupon</v>
          </cell>
          <cell r="J4" t="str">
            <v>Memory Coupon</v>
          </cell>
          <cell r="L4" t="str">
            <v>Product:</v>
          </cell>
          <cell r="M4" t="str">
            <v>Memory Coupon</v>
          </cell>
        </row>
        <row r="5">
          <cell r="D5">
            <v>5</v>
          </cell>
          <cell r="F5" t="str">
            <v>T+x</v>
          </cell>
          <cell r="G5">
            <v>5</v>
          </cell>
          <cell r="J5">
            <v>5</v>
          </cell>
          <cell r="L5" t="str">
            <v>T+x</v>
          </cell>
          <cell r="M5">
            <v>5</v>
          </cell>
        </row>
        <row r="6">
          <cell r="D6" t="str">
            <v>5Y</v>
          </cell>
          <cell r="F6" t="str">
            <v>Maturity:</v>
          </cell>
          <cell r="G6" t="str">
            <v>5Y</v>
          </cell>
          <cell r="J6" t="str">
            <v>7Y</v>
          </cell>
          <cell r="L6" t="str">
            <v>Maturity:</v>
          </cell>
          <cell r="M6" t="str">
            <v>7Y</v>
          </cell>
        </row>
        <row r="7">
          <cell r="D7" t="str">
            <v>SX5E</v>
          </cell>
          <cell r="F7" t="str">
            <v>OW:</v>
          </cell>
          <cell r="G7" t="str">
            <v>SX5E</v>
          </cell>
          <cell r="J7" t="str">
            <v>SX5E</v>
          </cell>
          <cell r="L7" t="str">
            <v>OW:</v>
          </cell>
          <cell r="M7" t="str">
            <v>SX5E</v>
          </cell>
        </row>
        <row r="9">
          <cell r="J9" t="str">
            <v>SPX</v>
          </cell>
          <cell r="M9" t="str">
            <v>SPX</v>
          </cell>
        </row>
        <row r="11">
          <cell r="D11" t="str">
            <v>EUR</v>
          </cell>
          <cell r="F11" t="str">
            <v>Currency:</v>
          </cell>
          <cell r="G11" t="str">
            <v>EUR</v>
          </cell>
          <cell r="J11" t="str">
            <v>EUR</v>
          </cell>
          <cell r="L11" t="str">
            <v>Currency:</v>
          </cell>
          <cell r="M11" t="str">
            <v>EUR</v>
          </cell>
        </row>
        <row r="13">
          <cell r="D13" t="str">
            <v>VLK</v>
          </cell>
          <cell r="F13" t="str">
            <v>Issuer:</v>
          </cell>
          <cell r="G13" t="str">
            <v>VLK</v>
          </cell>
          <cell r="J13" t="str">
            <v>VLK</v>
          </cell>
          <cell r="L13" t="str">
            <v>Issuer:</v>
          </cell>
          <cell r="M13" t="str">
            <v>BNP</v>
          </cell>
        </row>
        <row r="16">
          <cell r="D16" t="str">
            <v>50k</v>
          </cell>
          <cell r="F16" t="str">
            <v>Denomination:</v>
          </cell>
          <cell r="G16" t="str">
            <v>100k</v>
          </cell>
          <cell r="J16" t="str">
            <v>100k</v>
          </cell>
          <cell r="L16" t="str">
            <v>Denomination:</v>
          </cell>
          <cell r="M16" t="str">
            <v>100k</v>
          </cell>
        </row>
        <row r="18">
          <cell r="C18" t="str">
            <v>Protection:</v>
          </cell>
          <cell r="F18" t="str">
            <v>Premie:</v>
          </cell>
          <cell r="G18">
            <v>7</v>
          </cell>
          <cell r="I18" t="str">
            <v>Premie:</v>
          </cell>
          <cell r="L18" t="str">
            <v>Premie:</v>
          </cell>
          <cell r="M18">
            <v>5.2</v>
          </cell>
        </row>
        <row r="19">
          <cell r="C19" t="str">
            <v>Participatiegraad:</v>
          </cell>
          <cell r="F19" t="str">
            <v>Aflossingsbarriere:</v>
          </cell>
          <cell r="G19" t="str">
            <v>nvt</v>
          </cell>
          <cell r="I19" t="str">
            <v>Aflossingsbarriere:</v>
          </cell>
          <cell r="L19" t="str">
            <v>Aflossingsbarriere:</v>
          </cell>
        </row>
        <row r="20">
          <cell r="C20" t="str">
            <v>Max redemp:</v>
          </cell>
          <cell r="F20" t="str">
            <v>Couponbarriere:</v>
          </cell>
          <cell r="G20">
            <v>90</v>
          </cell>
          <cell r="I20" t="str">
            <v>Couponbarriere:</v>
          </cell>
          <cell r="L20" t="str">
            <v>Couponbarriere:</v>
          </cell>
        </row>
        <row r="21">
          <cell r="C21" t="str">
            <v>Middeling:</v>
          </cell>
          <cell r="F21" t="str">
            <v>Bescherming:</v>
          </cell>
          <cell r="G21">
            <v>70</v>
          </cell>
          <cell r="I21" t="str">
            <v>Bescherming:</v>
          </cell>
          <cell r="L21" t="str">
            <v>Bescherming:</v>
          </cell>
        </row>
        <row r="25">
          <cell r="D25">
            <v>0</v>
          </cell>
          <cell r="F25" t="str">
            <v>Fixing if not today +</v>
          </cell>
          <cell r="G25">
            <v>0</v>
          </cell>
          <cell r="J25">
            <v>0</v>
          </cell>
          <cell r="L25" t="str">
            <v>Fixing if not today +</v>
          </cell>
          <cell r="M25">
            <v>0</v>
          </cell>
        </row>
        <row r="159">
          <cell r="F159" t="str">
            <v>denom</v>
          </cell>
        </row>
        <row r="165">
          <cell r="F165" t="str">
            <v>Look Ups</v>
          </cell>
          <cell r="K165" t="str">
            <v>OW:</v>
          </cell>
          <cell r="Q165" t="str">
            <v>aliases:</v>
          </cell>
        </row>
        <row r="166">
          <cell r="K166" t="str">
            <v>AEX</v>
          </cell>
          <cell r="L166" t="str">
            <v>AEX Index</v>
          </cell>
          <cell r="P166" t="str">
            <v>AEX</v>
          </cell>
        </row>
        <row r="167">
          <cell r="F167" t="str">
            <v>VLK</v>
          </cell>
          <cell r="G167" t="str">
            <v>Van Lanschot Kempen N.V. (Fitch: A- / S&amp;P: BBB+)</v>
          </cell>
          <cell r="K167" t="str">
            <v>SX5E</v>
          </cell>
          <cell r="L167" t="str">
            <v>EURO STOXX 50 Index</v>
          </cell>
          <cell r="P167" t="str">
            <v>SX5E</v>
          </cell>
          <cell r="Q167" t="str">
            <v>Eurozone</v>
          </cell>
        </row>
        <row r="168">
          <cell r="F168" t="str">
            <v>BNP</v>
          </cell>
          <cell r="G168" t="str">
            <v>BNP Paribas Issuance B.V. (Moody's: Aa3 / Fitch: AA- / S&amp;P: A+)</v>
          </cell>
          <cell r="K168" t="str">
            <v>SX7E</v>
          </cell>
          <cell r="L168" t="str">
            <v>EURO STOXX Banks</v>
          </cell>
          <cell r="P168" t="str">
            <v>SX7E</v>
          </cell>
          <cell r="Q168" t="str">
            <v>Eurozone Banks</v>
          </cell>
        </row>
        <row r="169">
          <cell r="F169" t="str">
            <v>ING</v>
          </cell>
          <cell r="G169" t="str">
            <v>ING Bank N.V. (Fitch: A / S&amp;P: A)</v>
          </cell>
          <cell r="K169" t="str">
            <v>SD3E</v>
          </cell>
          <cell r="L169" t="str">
            <v>EURO STOXX Select Dividend 30 Index</v>
          </cell>
          <cell r="P169" t="str">
            <v>SD3E</v>
          </cell>
          <cell r="Q169" t="str">
            <v>Eurozone Dividend</v>
          </cell>
        </row>
        <row r="170">
          <cell r="K170" t="str">
            <v>NKY</v>
          </cell>
          <cell r="L170" t="str">
            <v>Nikkei 225</v>
          </cell>
          <cell r="P170" t="str">
            <v>NKY</v>
          </cell>
          <cell r="Q170" t="str">
            <v>JPN</v>
          </cell>
        </row>
        <row r="171">
          <cell r="D171" t="str">
            <v>EUR 50k</v>
          </cell>
          <cell r="K171" t="str">
            <v>SPX</v>
          </cell>
          <cell r="L171" t="str">
            <v>S&amp;P 500</v>
          </cell>
          <cell r="P171" t="str">
            <v>SPX</v>
          </cell>
          <cell r="Q171" t="str">
            <v>VS</v>
          </cell>
        </row>
        <row r="172">
          <cell r="K172" t="str">
            <v>EEM UP</v>
          </cell>
          <cell r="L172" t="str">
            <v>iShares MSCI Emerging Markets ETF</v>
          </cell>
          <cell r="P172" t="str">
            <v>EEM UP</v>
          </cell>
          <cell r="Q172" t="str">
            <v>EM</v>
          </cell>
        </row>
        <row r="173">
          <cell r="K173" t="str">
            <v>SDGP</v>
          </cell>
          <cell r="L173" t="str">
            <v>STOXX Global Select Dividend 100 Index EUR</v>
          </cell>
          <cell r="P173" t="str">
            <v>SDGP</v>
          </cell>
          <cell r="Q173" t="str">
            <v>Global Dividend</v>
          </cell>
        </row>
        <row r="174">
          <cell r="K174" t="str">
            <v>SX7P</v>
          </cell>
          <cell r="L174" t="str">
            <v>STOXX Europe 600 Banks</v>
          </cell>
          <cell r="P174" t="str">
            <v>SX7P</v>
          </cell>
        </row>
        <row r="175">
          <cell r="K175" t="str">
            <v>SXEP</v>
          </cell>
          <cell r="L175" t="str">
            <v>STOXX Europe 600 Oil &amp; Gas</v>
          </cell>
          <cell r="P175" t="str">
            <v>SXEP</v>
          </cell>
        </row>
        <row r="176">
          <cell r="K176" t="str">
            <v>SXKP</v>
          </cell>
          <cell r="L176" t="str">
            <v>STOXX Europe 600 Telecommunications</v>
          </cell>
          <cell r="P176" t="str">
            <v>SXKP</v>
          </cell>
        </row>
        <row r="177">
          <cell r="K177" t="str">
            <v>SX6P</v>
          </cell>
          <cell r="L177" t="str">
            <v>STOXX Europe 600 Utilities</v>
          </cell>
          <cell r="P177" t="str">
            <v>SX6P</v>
          </cell>
        </row>
      </sheetData>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D3E00-23FA-41E0-9B52-A86A7DF7DAA2}">
  <sheetPr codeName="Sheet3"/>
  <dimension ref="A1:Y158"/>
  <sheetViews>
    <sheetView tabSelected="1" topLeftCell="A73" zoomScaleNormal="100" workbookViewId="0">
      <selection activeCell="U102" sqref="U102"/>
    </sheetView>
  </sheetViews>
  <sheetFormatPr defaultColWidth="9.140625" defaultRowHeight="16.5" x14ac:dyDescent="0.3"/>
  <cols>
    <col min="1" max="1" width="3.7109375" style="2" customWidth="1"/>
    <col min="2" max="4" width="9.140625" style="2"/>
    <col min="5" max="5" width="9.7109375" style="2" customWidth="1"/>
    <col min="6" max="6" width="2" style="2" customWidth="1"/>
    <col min="7" max="9" width="9.140625" style="2"/>
    <col min="10" max="10" width="23.140625" style="2" customWidth="1"/>
    <col min="11" max="11" width="5.85546875" style="2" customWidth="1"/>
    <col min="12" max="12" width="20.5703125" style="2" customWidth="1"/>
    <col min="13" max="13" width="4.42578125" style="2" customWidth="1"/>
    <col min="14" max="16384" width="9.140625" style="2"/>
  </cols>
  <sheetData>
    <row r="1" spans="1:23" x14ac:dyDescent="0.3">
      <c r="A1" s="1"/>
      <c r="B1" s="1"/>
      <c r="C1" s="1"/>
      <c r="D1" s="1"/>
      <c r="E1" s="1"/>
      <c r="F1" s="1"/>
      <c r="G1" s="1"/>
      <c r="H1" s="1"/>
      <c r="I1" s="1"/>
      <c r="J1" s="1"/>
      <c r="K1" s="1"/>
      <c r="L1" s="1"/>
      <c r="M1" s="1"/>
    </row>
    <row r="2" spans="1:23" x14ac:dyDescent="0.3">
      <c r="A2" s="1"/>
      <c r="B2" s="1"/>
      <c r="C2" s="1"/>
      <c r="D2" s="1"/>
      <c r="E2" s="1"/>
      <c r="F2" s="1"/>
      <c r="G2" s="1"/>
      <c r="H2" s="1"/>
      <c r="I2" s="1"/>
      <c r="J2" s="1"/>
      <c r="K2" s="1"/>
      <c r="L2" s="1"/>
      <c r="M2" s="1"/>
    </row>
    <row r="3" spans="1:23" x14ac:dyDescent="0.3">
      <c r="A3" s="1"/>
      <c r="B3" s="1"/>
      <c r="C3" s="1"/>
      <c r="D3" s="1"/>
      <c r="E3" s="1"/>
      <c r="F3" s="1"/>
      <c r="G3" s="1"/>
      <c r="H3" s="1"/>
      <c r="I3" s="1"/>
      <c r="J3" s="1"/>
      <c r="K3" s="1"/>
      <c r="L3" s="1"/>
      <c r="M3" s="1"/>
    </row>
    <row r="4" spans="1:23" x14ac:dyDescent="0.3">
      <c r="A4" s="1"/>
      <c r="B4" s="1"/>
      <c r="C4" s="1"/>
      <c r="D4" s="1"/>
      <c r="E4" s="1"/>
      <c r="F4" s="1"/>
      <c r="G4" s="1"/>
      <c r="H4" s="1"/>
      <c r="I4" s="1"/>
      <c r="J4" s="1"/>
      <c r="K4" s="1"/>
      <c r="L4" s="1"/>
      <c r="M4" s="1"/>
    </row>
    <row r="5" spans="1:23" x14ac:dyDescent="0.3">
      <c r="A5" s="1"/>
      <c r="B5" s="1"/>
      <c r="C5" s="1"/>
      <c r="D5" s="1"/>
      <c r="E5" s="1"/>
      <c r="F5" s="1"/>
      <c r="G5" s="1"/>
      <c r="H5" s="1"/>
      <c r="I5" s="1"/>
      <c r="J5" s="1"/>
      <c r="K5" s="1"/>
      <c r="L5" s="1"/>
      <c r="M5" s="1"/>
    </row>
    <row r="6" spans="1:23" x14ac:dyDescent="0.3">
      <c r="A6" s="1"/>
      <c r="B6" s="1"/>
      <c r="C6" s="1"/>
      <c r="D6" s="1"/>
      <c r="E6" s="1"/>
      <c r="F6" s="1"/>
      <c r="G6" s="1"/>
      <c r="H6" s="1"/>
      <c r="I6" s="1"/>
      <c r="J6" s="1"/>
      <c r="K6" s="1"/>
      <c r="L6" s="1"/>
      <c r="M6" s="1"/>
    </row>
    <row r="7" spans="1:23" x14ac:dyDescent="0.3">
      <c r="A7" s="1"/>
      <c r="B7" s="1"/>
      <c r="C7" s="1"/>
      <c r="D7" s="1"/>
      <c r="E7" s="1"/>
      <c r="F7" s="1"/>
      <c r="G7" s="1"/>
      <c r="H7" s="1"/>
      <c r="I7" s="1"/>
      <c r="J7" s="1"/>
      <c r="K7" s="1"/>
      <c r="L7" s="1"/>
      <c r="M7" s="1"/>
    </row>
    <row r="8" spans="1:23" x14ac:dyDescent="0.3">
      <c r="A8" s="1"/>
      <c r="B8" s="1"/>
      <c r="C8" s="1"/>
      <c r="D8" s="1"/>
      <c r="E8" s="1"/>
      <c r="F8" s="1"/>
      <c r="G8" s="1"/>
      <c r="H8" s="1"/>
      <c r="I8" s="1"/>
      <c r="J8" s="1"/>
      <c r="K8" s="1"/>
      <c r="L8" s="1"/>
      <c r="M8" s="1"/>
    </row>
    <row r="9" spans="1:23" x14ac:dyDescent="0.3">
      <c r="A9" s="1"/>
      <c r="B9" s="1"/>
      <c r="C9" s="1"/>
      <c r="D9" s="1"/>
      <c r="E9" s="1"/>
      <c r="F9" s="1"/>
      <c r="G9" s="1"/>
      <c r="H9" s="1"/>
      <c r="I9" s="1"/>
      <c r="J9" s="1"/>
      <c r="K9" s="1"/>
      <c r="L9" s="1"/>
      <c r="M9" s="1"/>
    </row>
    <row r="10" spans="1:23" ht="17.25" thickBot="1" x14ac:dyDescent="0.35">
      <c r="A10" s="1"/>
      <c r="B10" s="1"/>
      <c r="C10" s="1"/>
      <c r="D10" s="1"/>
      <c r="E10" s="1"/>
      <c r="F10" s="1"/>
      <c r="G10" s="1"/>
      <c r="H10" s="1"/>
      <c r="I10" s="1"/>
      <c r="J10" s="1"/>
      <c r="K10" s="1"/>
      <c r="L10" s="1"/>
      <c r="M10" s="1"/>
      <c r="R10" s="11" t="s">
        <v>0</v>
      </c>
      <c r="S10" s="11"/>
      <c r="T10" s="11"/>
      <c r="U10" s="11"/>
      <c r="V10" s="11"/>
      <c r="W10" s="11"/>
    </row>
    <row r="11" spans="1:23" ht="157.5" customHeight="1" x14ac:dyDescent="0.3">
      <c r="A11" s="1"/>
      <c r="B11" s="1"/>
      <c r="C11" s="1"/>
      <c r="D11" s="1"/>
      <c r="E11" s="1"/>
      <c r="F11" s="1"/>
      <c r="G11" s="1"/>
      <c r="H11" s="1"/>
      <c r="I11" s="1"/>
      <c r="J11" s="1"/>
      <c r="K11" s="1"/>
      <c r="L11" s="1"/>
      <c r="M11" s="1"/>
    </row>
    <row r="12" spans="1:23" ht="22.5" customHeight="1" thickBot="1" x14ac:dyDescent="0.35">
      <c r="A12" s="1"/>
      <c r="B12" s="12" t="str">
        <f>"Van Lanschot Kempen heeft de volgende maatwerk producten gelanceerd. Vanaf heden kan zolang er Notes beschikbaar zijn vanaf "&amp;
'[2]Marketing MAIL'!D171 &amp;
" mee gedaan worden in deze producten tegen de actuele laatprijs. Neem voor de actuele laatprijs en/of het opgeven van een order contact op met Van Lanschot Kempen Structured Products. "&amp;
"Hieronder vindt u beknopt de belangrijkste kenmerken van de nieuwe maatwerk producten. De volledige documentatie verschijnt binnenkort op www.markets.vanlanschotkempen.com."</f>
        <v>Van Lanschot Kempen heeft de volgende maatwerk producten gelanceerd. Vanaf heden kan zolang er Notes beschikbaar zijn vanaf EUR 50k mee gedaan worden in deze producten tegen de actuele laatprijs. Neem voor de actuele laatprijs en/of het opgeven van een order contact op met Van Lanschot Kempen Structured Products. Hieronder vindt u beknopt de belangrijkste kenmerken van de nieuwe maatwerk producten. De volledige documentatie verschijnt binnenkort op www.markets.vanlanschotkempen.com.</v>
      </c>
      <c r="C12" s="12"/>
      <c r="D12" s="12"/>
      <c r="E12" s="12"/>
      <c r="F12" s="12"/>
      <c r="G12" s="12"/>
      <c r="H12" s="12"/>
      <c r="I12" s="12"/>
      <c r="J12" s="12"/>
      <c r="K12" s="12"/>
      <c r="L12" s="12"/>
      <c r="M12" s="1"/>
      <c r="R12" s="11" t="s">
        <v>1</v>
      </c>
      <c r="S12" s="11"/>
      <c r="T12" s="11"/>
      <c r="U12" s="11"/>
      <c r="V12" s="11"/>
      <c r="W12" s="11"/>
    </row>
    <row r="13" spans="1:23" ht="22.5" customHeight="1" x14ac:dyDescent="0.3">
      <c r="A13" s="1"/>
      <c r="B13" s="12"/>
      <c r="C13" s="12"/>
      <c r="D13" s="12"/>
      <c r="E13" s="12"/>
      <c r="F13" s="12"/>
      <c r="G13" s="12"/>
      <c r="H13" s="12"/>
      <c r="I13" s="12"/>
      <c r="J13" s="12"/>
      <c r="K13" s="12"/>
      <c r="L13" s="12"/>
      <c r="M13" s="1"/>
    </row>
    <row r="14" spans="1:23" ht="23.25" customHeight="1" thickBot="1" x14ac:dyDescent="0.35">
      <c r="A14" s="1"/>
      <c r="B14" s="12"/>
      <c r="C14" s="12"/>
      <c r="D14" s="12"/>
      <c r="E14" s="12"/>
      <c r="F14" s="12"/>
      <c r="G14" s="12"/>
      <c r="H14" s="12"/>
      <c r="I14" s="12"/>
      <c r="J14" s="12"/>
      <c r="K14" s="12"/>
      <c r="L14" s="12"/>
      <c r="M14" s="1"/>
      <c r="R14" s="11" t="s">
        <v>2</v>
      </c>
      <c r="S14" s="11"/>
      <c r="T14" s="11"/>
      <c r="U14" s="11"/>
      <c r="V14" s="11"/>
      <c r="W14" s="11"/>
    </row>
    <row r="15" spans="1:23" ht="23.25" customHeight="1" x14ac:dyDescent="0.3">
      <c r="A15" s="1"/>
      <c r="B15" s="12"/>
      <c r="C15" s="12"/>
      <c r="D15" s="12"/>
      <c r="E15" s="12"/>
      <c r="F15" s="12"/>
      <c r="G15" s="12"/>
      <c r="H15" s="12"/>
      <c r="I15" s="12"/>
      <c r="J15" s="12"/>
      <c r="K15" s="12"/>
      <c r="L15" s="12"/>
      <c r="M15" s="1"/>
    </row>
    <row r="16" spans="1:23" ht="22.5" customHeight="1" x14ac:dyDescent="0.3">
      <c r="A16" s="1"/>
      <c r="B16" s="12"/>
      <c r="C16" s="12"/>
      <c r="D16" s="12"/>
      <c r="E16" s="12"/>
      <c r="F16" s="12"/>
      <c r="G16" s="12"/>
      <c r="H16" s="12"/>
      <c r="I16" s="12"/>
      <c r="J16" s="12"/>
      <c r="K16" s="12"/>
      <c r="L16" s="12"/>
      <c r="M16" s="1"/>
    </row>
    <row r="17" spans="1:25" ht="15.75" customHeight="1" x14ac:dyDescent="0.3">
      <c r="A17" s="1"/>
      <c r="B17" s="12"/>
      <c r="C17" s="12"/>
      <c r="D17" s="12"/>
      <c r="E17" s="12"/>
      <c r="F17" s="12"/>
      <c r="G17" s="12"/>
      <c r="H17" s="12"/>
      <c r="I17" s="12"/>
      <c r="J17" s="12"/>
      <c r="K17" s="12"/>
      <c r="L17" s="12"/>
      <c r="M17" s="1"/>
      <c r="S17" s="2" t="str">
        <f>'[2]Marketing MAIL'!D13 &amp; " " &amp; '[2]Marketing MAIL'!D4 &amp; " " &amp;
VLOOKUP('[2]Marketing MAIL'!D7,'[2]Marketing MAIL'!P:Q,2,FALSE)&amp;
IF('[2]Marketing MAIL'!D9="",""," " &amp; VLOOKUP('[2]Marketing MAIL'!D9,'[2]Marketing MAIL'!P:Q,2,FALSE))&amp;
" " &amp;
"26-" &amp;(26+VALUE(LEFT('[2]Marketing MAIL'!D6,LEN('[2]Marketing MAIL'!D6)-1))) &amp; " USD"</f>
        <v>VLK Index Garantie Note Eurozone 26-31 USD</v>
      </c>
    </row>
    <row r="18" spans="1:25" ht="7.5" customHeight="1" x14ac:dyDescent="0.3">
      <c r="A18" s="3"/>
      <c r="B18" s="3"/>
      <c r="C18" s="3"/>
      <c r="D18" s="3"/>
      <c r="E18" s="3"/>
      <c r="F18" s="3"/>
      <c r="G18" s="3"/>
      <c r="H18" s="3"/>
      <c r="I18" s="3"/>
      <c r="J18" s="3"/>
      <c r="K18" s="3"/>
      <c r="L18" s="3"/>
      <c r="M18" s="1"/>
    </row>
    <row r="19" spans="1:25" ht="16.5" customHeight="1" x14ac:dyDescent="0.3">
      <c r="A19" s="1"/>
      <c r="B19" s="1"/>
      <c r="C19" s="1"/>
      <c r="D19" s="1"/>
      <c r="E19" s="1"/>
      <c r="F19" s="1"/>
      <c r="G19" s="1"/>
      <c r="H19" s="1"/>
      <c r="I19" s="1"/>
      <c r="J19" s="1"/>
      <c r="K19" s="1"/>
      <c r="L19" s="1"/>
      <c r="M19" s="1"/>
    </row>
    <row r="20" spans="1:25" ht="17.25" thickBot="1" x14ac:dyDescent="0.35">
      <c r="A20" s="1"/>
      <c r="B20" s="4" t="str">
        <f>'[2]Marketing MAIL'!D13 &amp; " " &amp; '[2]Marketing MAIL'!D4 &amp; " " &amp;
VLOOKUP('[2]Marketing MAIL'!D7,'[2]Marketing MAIL'!P:Q,2,FALSE)&amp;
IF('[2]Marketing MAIL'!D9="",""," " &amp; VLOOKUP('[2]Marketing MAIL'!D8,'[2]Marketing MAIL'!P:Q,2,FALSE))&amp;
" " &amp;
"26-" &amp;(26+VALUE(LEFT('[2]Marketing MAIL'!D6,LEN('[2]Marketing MAIL'!D6)-1)))</f>
        <v>VLK Index Garantie Note Eurozone 26-31</v>
      </c>
      <c r="C20" s="5"/>
      <c r="D20" s="5"/>
      <c r="E20" s="5"/>
      <c r="F20" s="5"/>
      <c r="G20" s="5"/>
      <c r="H20" s="5"/>
      <c r="I20" s="5"/>
      <c r="J20" s="5"/>
      <c r="K20" s="5"/>
      <c r="L20" s="5"/>
      <c r="M20" s="1"/>
    </row>
    <row r="21" spans="1:25" ht="4.5" customHeight="1" x14ac:dyDescent="0.3">
      <c r="A21" s="1"/>
      <c r="B21" s="1"/>
      <c r="C21" s="1"/>
      <c r="D21" s="1"/>
      <c r="E21" s="1"/>
      <c r="F21" s="1"/>
      <c r="G21" s="1"/>
      <c r="H21" s="1"/>
      <c r="I21" s="1"/>
      <c r="J21" s="1"/>
      <c r="K21" s="1"/>
      <c r="L21" s="1"/>
      <c r="M21" s="1"/>
    </row>
    <row r="22" spans="1:25" ht="17.25" thickBot="1" x14ac:dyDescent="0.35">
      <c r="A22" s="1"/>
      <c r="B22" s="13" t="s">
        <v>3</v>
      </c>
      <c r="C22" s="13"/>
      <c r="D22" s="13"/>
      <c r="E22" s="1"/>
      <c r="F22" s="1"/>
      <c r="G22" s="14" t="str">
        <f>_xlfn.XLOOKUP('[2]Marketing MAIL'!D13,'[2]Marketing MAIL'!F:F,'[2]Marketing MAIL'!G:G)</f>
        <v>Van Lanschot Kempen N.V. (Fitch: A- / S&amp;P: BBB+)</v>
      </c>
      <c r="H22" s="14"/>
      <c r="I22" s="14"/>
      <c r="J22" s="14"/>
      <c r="K22" s="14"/>
      <c r="L22" s="14"/>
      <c r="M22" s="1"/>
      <c r="Q22" s="2" t="s">
        <v>4</v>
      </c>
      <c r="T22" s="2" t="str">
        <f>_xlfn.TEXTJOIN(" / ",TRUE,_xlfn.XLOOKUP('[2]Marketing MAIL'!D7,'[2]Marketing MAIL'!K:K,'[2]Marketing MAIL'!L:L,""),_xlfn.XLOOKUP('[2]Marketing MAIL'!D9,'[2]Marketing MAIL'!K:K,'[2]Marketing MAIL'!L:L,""))</f>
        <v>EURO STOXX 50 Index</v>
      </c>
    </row>
    <row r="23" spans="1:25" ht="4.5" customHeight="1" x14ac:dyDescent="0.3">
      <c r="A23" s="1"/>
      <c r="B23" s="6"/>
      <c r="C23" s="6"/>
      <c r="D23" s="6"/>
      <c r="E23" s="1"/>
      <c r="F23" s="1"/>
      <c r="G23" s="7"/>
      <c r="H23" s="7"/>
      <c r="I23" s="7"/>
      <c r="J23" s="7"/>
      <c r="K23" s="7"/>
      <c r="L23" s="7"/>
      <c r="M23" s="1"/>
    </row>
    <row r="24" spans="1:25" ht="17.25" thickBot="1" x14ac:dyDescent="0.35">
      <c r="A24" s="1"/>
      <c r="B24" s="13" t="s">
        <v>5</v>
      </c>
      <c r="C24" s="13"/>
      <c r="D24" s="13"/>
      <c r="E24" s="1"/>
      <c r="F24" s="1"/>
      <c r="G24" s="14" t="str">
        <f ca="1">"TBD/TBD/" &amp; TEXT(WORKDAY(TODAY(),'[2]Marketing MAIL'!D5+'[2]Marketing MAIL'!D25 +2),"d mmm yyyy")</f>
        <v>TBD/TBD/28 Apr 2026</v>
      </c>
      <c r="H24" s="14"/>
      <c r="I24" s="14"/>
      <c r="J24" s="14"/>
      <c r="K24" s="14"/>
      <c r="L24" s="14"/>
      <c r="M24" s="1"/>
    </row>
    <row r="25" spans="1:25" ht="4.5" customHeight="1" x14ac:dyDescent="0.3">
      <c r="A25" s="1"/>
      <c r="B25" s="6"/>
      <c r="C25" s="6"/>
      <c r="D25" s="6"/>
      <c r="E25" s="1"/>
      <c r="F25" s="1"/>
      <c r="G25" s="7"/>
      <c r="H25" s="7"/>
      <c r="I25" s="7"/>
      <c r="J25" s="7"/>
      <c r="K25" s="7"/>
      <c r="L25" s="7"/>
      <c r="M25" s="1"/>
    </row>
    <row r="26" spans="1:25" ht="17.25" thickBot="1" x14ac:dyDescent="0.35">
      <c r="A26" s="1"/>
      <c r="B26" s="13" t="s">
        <v>6</v>
      </c>
      <c r="C26" s="13"/>
      <c r="D26" s="13"/>
      <c r="E26" s="1"/>
      <c r="F26" s="1"/>
      <c r="G26" s="14" t="str">
        <f>'[2]Marketing MAIL'!D11 &amp; " " &amp; TEXT(_xlfn.NUMBERVALUE(SUBSTITUTE(LOWER(TRIM('[2]Marketing MAIL'!D16)),"k",""), ",", ".")*1000, "#,##0")</f>
        <v>EUR 50,000</v>
      </c>
      <c r="H26" s="14"/>
      <c r="I26" s="14"/>
      <c r="J26" s="14"/>
      <c r="K26" s="14"/>
      <c r="L26" s="14"/>
      <c r="M26" s="1"/>
    </row>
    <row r="27" spans="1:25" ht="4.5" customHeight="1" x14ac:dyDescent="0.3">
      <c r="A27" s="1"/>
      <c r="B27" s="6"/>
      <c r="C27" s="6"/>
      <c r="D27" s="6"/>
      <c r="E27" s="1"/>
      <c r="F27" s="1"/>
      <c r="G27" s="7"/>
      <c r="H27" s="7"/>
      <c r="I27" s="7"/>
      <c r="J27" s="7"/>
      <c r="K27" s="7"/>
      <c r="L27" s="7"/>
      <c r="M27" s="1"/>
    </row>
    <row r="28" spans="1:25" ht="17.25" thickBot="1" x14ac:dyDescent="0.35">
      <c r="A28" s="1"/>
      <c r="B28" s="13" t="s">
        <v>7</v>
      </c>
      <c r="C28" s="13"/>
      <c r="D28" s="13"/>
      <c r="E28" s="1"/>
      <c r="F28" s="1"/>
      <c r="G28" s="14" t="str">
        <f>SUBSTITUTE('[2]Marketing MAIL'!D6,"Y"," jaar")</f>
        <v>5 jaar</v>
      </c>
      <c r="H28" s="14"/>
      <c r="I28" s="14"/>
      <c r="J28" s="14"/>
      <c r="K28" s="14"/>
      <c r="L28" s="14"/>
      <c r="M28" s="1"/>
    </row>
    <row r="29" spans="1:25" ht="4.5" customHeight="1" x14ac:dyDescent="0.3">
      <c r="A29" s="1"/>
      <c r="B29" s="6"/>
      <c r="C29" s="6"/>
      <c r="D29" s="6"/>
      <c r="E29" s="1"/>
      <c r="F29" s="1"/>
      <c r="G29" s="7"/>
      <c r="H29" s="7"/>
      <c r="I29" s="7"/>
      <c r="J29" s="7"/>
      <c r="K29" s="7"/>
      <c r="L29" s="7"/>
      <c r="M29" s="1"/>
    </row>
    <row r="30" spans="1:25" ht="17.25" customHeight="1" thickBot="1" x14ac:dyDescent="0.35">
      <c r="A30" s="1"/>
      <c r="B30" s="13" t="s">
        <v>8</v>
      </c>
      <c r="C30" s="13"/>
      <c r="D30" s="13"/>
      <c r="E30" s="1"/>
      <c r="F30" s="1"/>
      <c r="G30" s="15" t="str">
        <f>_xlfn.TEXTJOIN("/",TRUE,_xlfn.XLOOKUP('[2]Marketing MAIL'!D7,'[2]Marketing MAIL'!K:K,'[2]Marketing MAIL'!L:L,""),_xlfn.XLOOKUP('[2]Marketing MAIL'!D8,'[2]Marketing MAIL'!K:K,'[2]Marketing MAIL'!L:L,""),_xlfn.XLOOKUP('[2]Marketing MAIL'!D9,'[2]Marketing MAIL'!K:K,'[2]Marketing MAIL'!L:L,""),"")</f>
        <v>EURO STOXX 50 Index</v>
      </c>
      <c r="H30" s="15"/>
      <c r="I30" s="15"/>
      <c r="J30" s="15"/>
      <c r="K30" s="17" t="str">
        <f ca="1">"Startwaarde: TBD(" &amp; TEXT(WORKDAY(TODAY(),'[2]Marketing MAIL'!D25),"[$-nl-NL]d mmm yy")&amp; ")"</f>
        <v>Startwaarde: TBD(17 apr 26)</v>
      </c>
      <c r="L30" s="17"/>
      <c r="M30" s="1"/>
      <c r="R30" s="15" t="s">
        <v>9</v>
      </c>
      <c r="S30" s="15"/>
      <c r="T30" s="15"/>
      <c r="U30" s="15"/>
      <c r="Y30" s="8">
        <f>2.103/4</f>
        <v>0.52575000000000005</v>
      </c>
    </row>
    <row r="31" spans="1:25" ht="4.5" customHeight="1" x14ac:dyDescent="0.3">
      <c r="A31" s="1"/>
      <c r="B31" s="6"/>
      <c r="C31" s="6"/>
      <c r="D31" s="6"/>
      <c r="E31" s="1"/>
      <c r="F31" s="1"/>
      <c r="G31" s="7"/>
      <c r="H31" s="7"/>
      <c r="I31" s="7"/>
      <c r="J31" s="7"/>
      <c r="K31" s="7"/>
      <c r="L31" s="7"/>
      <c r="M31" s="1"/>
    </row>
    <row r="32" spans="1:25" ht="17.25" thickBot="1" x14ac:dyDescent="0.35">
      <c r="A32" s="1"/>
      <c r="B32" s="16" t="str">
        <f>'[2]Marketing MAIL'!C18</f>
        <v>Protection:</v>
      </c>
      <c r="C32" s="16"/>
      <c r="D32" s="16"/>
      <c r="E32" s="1"/>
      <c r="F32" s="1"/>
      <c r="G32" s="19"/>
      <c r="H32" s="19"/>
      <c r="I32" s="19"/>
      <c r="J32" s="19"/>
      <c r="K32" s="19"/>
      <c r="L32" s="19"/>
      <c r="M32" s="1"/>
    </row>
    <row r="33" spans="1:19" ht="4.5" customHeight="1" x14ac:dyDescent="0.3">
      <c r="A33" s="1"/>
      <c r="B33" s="6"/>
      <c r="C33" s="6"/>
      <c r="D33" s="6"/>
      <c r="E33" s="1"/>
      <c r="F33" s="1"/>
      <c r="G33" s="7"/>
      <c r="H33" s="7"/>
      <c r="I33" s="7"/>
      <c r="J33" s="7"/>
      <c r="K33" s="7"/>
      <c r="L33" s="7"/>
      <c r="M33" s="1"/>
    </row>
    <row r="34" spans="1:19" ht="17.25" thickBot="1" x14ac:dyDescent="0.35">
      <c r="A34" s="1"/>
      <c r="B34" s="13" t="str">
        <f>'[2]Marketing MAIL'!C19</f>
        <v>Participatiegraad:</v>
      </c>
      <c r="C34" s="13"/>
      <c r="D34" s="13"/>
      <c r="E34" s="1"/>
      <c r="F34" s="1"/>
      <c r="G34" s="19"/>
      <c r="H34" s="19"/>
      <c r="I34" s="19"/>
      <c r="J34" s="19"/>
      <c r="K34" s="19"/>
      <c r="L34" s="19"/>
      <c r="M34" s="1"/>
      <c r="R34" s="18" t="s">
        <v>10</v>
      </c>
      <c r="S34" s="18"/>
    </row>
    <row r="35" spans="1:19" ht="4.5" customHeight="1" x14ac:dyDescent="0.3">
      <c r="A35" s="1"/>
      <c r="B35" s="6"/>
      <c r="C35" s="6"/>
      <c r="D35" s="6"/>
      <c r="E35" s="1"/>
      <c r="F35" s="1"/>
      <c r="G35" s="7"/>
      <c r="H35" s="20"/>
      <c r="I35" s="7"/>
      <c r="J35" s="7"/>
      <c r="K35" s="7"/>
      <c r="L35" s="7"/>
      <c r="M35" s="1"/>
    </row>
    <row r="36" spans="1:19" ht="17.25" thickBot="1" x14ac:dyDescent="0.35">
      <c r="A36" s="1"/>
      <c r="B36" s="13" t="str">
        <f>'[2]Marketing MAIL'!C20</f>
        <v>Max redemp:</v>
      </c>
      <c r="C36" s="13"/>
      <c r="D36" s="13"/>
      <c r="E36" s="1"/>
      <c r="F36" s="1"/>
      <c r="G36" s="19"/>
      <c r="H36" s="19"/>
      <c r="I36" s="19"/>
      <c r="J36" s="19"/>
      <c r="K36" s="19"/>
      <c r="L36" s="19"/>
      <c r="M36" s="1"/>
    </row>
    <row r="37" spans="1:19" ht="4.5" customHeight="1" x14ac:dyDescent="0.3">
      <c r="A37" s="1"/>
      <c r="B37" s="6"/>
      <c r="C37" s="6"/>
      <c r="D37" s="6"/>
      <c r="E37" s="1"/>
      <c r="F37" s="1"/>
      <c r="G37" s="9"/>
      <c r="H37" s="9"/>
      <c r="I37" s="9"/>
      <c r="J37" s="9"/>
      <c r="K37" s="9"/>
      <c r="L37" s="9"/>
      <c r="M37" s="1"/>
    </row>
    <row r="38" spans="1:19" ht="19.5" customHeight="1" thickBot="1" x14ac:dyDescent="0.35">
      <c r="A38" s="1"/>
      <c r="B38" s="13" t="str">
        <f>'[2]Marketing MAIL'!C21</f>
        <v>Middeling:</v>
      </c>
      <c r="C38" s="13"/>
      <c r="D38" s="13"/>
      <c r="E38" s="1"/>
      <c r="F38" s="1"/>
      <c r="G38" s="19"/>
      <c r="H38" s="19"/>
      <c r="I38" s="19"/>
      <c r="J38" s="19"/>
      <c r="K38" s="19"/>
      <c r="L38" s="19"/>
      <c r="M38" s="1"/>
      <c r="R38" s="2" t="s">
        <v>11</v>
      </c>
    </row>
    <row r="39" spans="1:19" ht="4.5" customHeight="1" x14ac:dyDescent="0.3">
      <c r="A39" s="1"/>
      <c r="B39" s="6"/>
      <c r="C39" s="6"/>
      <c r="D39" s="6"/>
      <c r="E39" s="1"/>
      <c r="F39" s="1"/>
      <c r="G39" s="1"/>
      <c r="H39" s="1"/>
      <c r="I39" s="1"/>
      <c r="J39" s="1"/>
      <c r="K39" s="1"/>
      <c r="L39" s="1"/>
      <c r="M39" s="1"/>
    </row>
    <row r="40" spans="1:19" ht="7.5" customHeight="1" x14ac:dyDescent="0.3">
      <c r="A40" s="3"/>
      <c r="B40" s="3"/>
      <c r="C40" s="3"/>
      <c r="D40" s="3"/>
      <c r="E40" s="3"/>
      <c r="F40" s="3"/>
      <c r="G40" s="3"/>
      <c r="H40" s="3"/>
      <c r="I40" s="3"/>
      <c r="J40" s="3"/>
      <c r="K40" s="3"/>
      <c r="L40" s="3"/>
      <c r="M40" s="1"/>
    </row>
    <row r="41" spans="1:19" ht="16.5" customHeight="1" x14ac:dyDescent="0.3">
      <c r="A41" s="1"/>
      <c r="B41" s="1"/>
      <c r="C41" s="1"/>
      <c r="D41" s="1"/>
      <c r="E41" s="1"/>
      <c r="F41" s="1"/>
      <c r="G41" s="1"/>
      <c r="H41" s="1"/>
      <c r="I41" s="1"/>
      <c r="J41" s="1"/>
      <c r="K41" s="1"/>
      <c r="L41" s="1"/>
      <c r="M41" s="1"/>
    </row>
    <row r="42" spans="1:19" ht="17.25" thickBot="1" x14ac:dyDescent="0.35">
      <c r="A42" s="1"/>
      <c r="B42" s="4" t="s">
        <v>12</v>
      </c>
      <c r="C42" s="5"/>
      <c r="D42" s="5"/>
      <c r="E42" s="5"/>
      <c r="F42" s="5"/>
      <c r="G42" s="5"/>
      <c r="H42" s="5"/>
      <c r="I42" s="5"/>
      <c r="J42" s="5"/>
      <c r="K42" s="5"/>
      <c r="L42" s="5"/>
      <c r="M42" s="1"/>
    </row>
    <row r="43" spans="1:19" ht="4.5" customHeight="1" x14ac:dyDescent="0.3">
      <c r="A43" s="1"/>
      <c r="B43" s="1"/>
      <c r="C43" s="1"/>
      <c r="D43" s="1"/>
      <c r="E43" s="1"/>
      <c r="F43" s="1"/>
      <c r="G43" s="1"/>
      <c r="H43" s="1"/>
      <c r="I43" s="1"/>
      <c r="J43" s="1"/>
      <c r="K43" s="1"/>
      <c r="L43" s="1"/>
      <c r="M43" s="1"/>
    </row>
    <row r="44" spans="1:19" ht="17.25" thickBot="1" x14ac:dyDescent="0.35">
      <c r="A44" s="1"/>
      <c r="B44" s="13" t="s">
        <v>3</v>
      </c>
      <c r="C44" s="13"/>
      <c r="D44" s="13"/>
      <c r="E44" s="1"/>
      <c r="F44" s="1"/>
      <c r="G44" s="14" t="str">
        <f>_xlfn.XLOOKUP('[2]Marketing MAIL'!G13,'[2]Marketing MAIL'!F:F,'[2]Marketing MAIL'!G:G)</f>
        <v>Van Lanschot Kempen N.V. (Fitch: A- / S&amp;P: BBB+)</v>
      </c>
      <c r="H44" s="14"/>
      <c r="I44" s="14"/>
      <c r="J44" s="14"/>
      <c r="K44" s="14"/>
      <c r="L44" s="14"/>
      <c r="M44" s="1"/>
    </row>
    <row r="45" spans="1:19" ht="4.5" customHeight="1" x14ac:dyDescent="0.3">
      <c r="A45" s="1"/>
      <c r="B45" s="6"/>
      <c r="C45" s="6"/>
      <c r="D45" s="6"/>
      <c r="E45" s="1"/>
      <c r="F45" s="1"/>
      <c r="G45" s="7"/>
      <c r="H45" s="7"/>
      <c r="I45" s="7"/>
      <c r="J45" s="7"/>
      <c r="K45" s="7"/>
      <c r="L45" s="7"/>
      <c r="M45" s="1"/>
    </row>
    <row r="46" spans="1:19" ht="17.25" thickBot="1" x14ac:dyDescent="0.35">
      <c r="A46" s="1"/>
      <c r="B46" s="13" t="s">
        <v>5</v>
      </c>
      <c r="C46" s="13"/>
      <c r="D46" s="13"/>
      <c r="E46" s="1"/>
      <c r="F46" s="1"/>
      <c r="G46" s="14" t="str">
        <f ca="1">"TBD/TBD/" &amp; TEXT(WORKDAY(TODAY(),'[2]Marketing MAIL'!G5+'[2]Marketing MAIL'!G25 +2),"d mmm yyyy")</f>
        <v>TBD/TBD/28 Apr 2026</v>
      </c>
      <c r="H46" s="14"/>
      <c r="I46" s="14"/>
      <c r="J46" s="14"/>
      <c r="K46" s="14"/>
      <c r="L46" s="14"/>
      <c r="M46" s="1"/>
    </row>
    <row r="47" spans="1:19" ht="4.5" customHeight="1" x14ac:dyDescent="0.3">
      <c r="A47" s="1"/>
      <c r="B47" s="6"/>
      <c r="C47" s="6"/>
      <c r="D47" s="6"/>
      <c r="E47" s="1"/>
      <c r="F47" s="1"/>
      <c r="G47" s="7"/>
      <c r="H47" s="7"/>
      <c r="I47" s="7"/>
      <c r="J47" s="7"/>
      <c r="K47" s="7"/>
      <c r="L47" s="7"/>
      <c r="M47" s="1"/>
    </row>
    <row r="48" spans="1:19" ht="17.25" thickBot="1" x14ac:dyDescent="0.35">
      <c r="A48" s="1"/>
      <c r="B48" s="13" t="s">
        <v>6</v>
      </c>
      <c r="C48" s="13"/>
      <c r="D48" s="13"/>
      <c r="E48" s="1"/>
      <c r="F48" s="1"/>
      <c r="G48" s="14" t="str">
        <f>'[2]Marketing MAIL'!G11 &amp; " " &amp; TEXT(_xlfn.NUMBERVALUE(SUBSTITUTE(LOWER(TRIM('[2]Marketing MAIL'!G16)),"k",""), ",", ".")*1000, "#,##0")</f>
        <v>EUR 100,000</v>
      </c>
      <c r="H48" s="14"/>
      <c r="I48" s="14"/>
      <c r="J48" s="14"/>
      <c r="K48" s="14"/>
      <c r="L48" s="14"/>
      <c r="M48" s="1"/>
    </row>
    <row r="49" spans="1:13" ht="4.5" customHeight="1" x14ac:dyDescent="0.3">
      <c r="A49" s="1"/>
      <c r="B49" s="6"/>
      <c r="C49" s="6"/>
      <c r="D49" s="6"/>
      <c r="E49" s="1"/>
      <c r="F49" s="1"/>
      <c r="G49" s="7"/>
      <c r="H49" s="7"/>
      <c r="I49" s="7"/>
      <c r="J49" s="7"/>
      <c r="K49" s="7"/>
      <c r="L49" s="7"/>
      <c r="M49" s="1"/>
    </row>
    <row r="50" spans="1:13" ht="17.25" thickBot="1" x14ac:dyDescent="0.35">
      <c r="A50" s="1"/>
      <c r="B50" s="13" t="s">
        <v>7</v>
      </c>
      <c r="C50" s="13"/>
      <c r="D50" s="13"/>
      <c r="E50" s="1"/>
      <c r="F50" s="1"/>
      <c r="G50" s="14" t="str">
        <f>SUBSTITUTE('[2]Marketing MAIL'!G6,"Y"," jaar")</f>
        <v>5 jaar</v>
      </c>
      <c r="H50" s="14"/>
      <c r="I50" s="14"/>
      <c r="J50" s="14"/>
      <c r="K50" s="14"/>
      <c r="L50" s="14"/>
      <c r="M50" s="1"/>
    </row>
    <row r="51" spans="1:13" ht="4.5" customHeight="1" x14ac:dyDescent="0.3">
      <c r="A51" s="1"/>
      <c r="B51" s="6"/>
      <c r="C51" s="6"/>
      <c r="D51" s="6"/>
      <c r="E51" s="1"/>
      <c r="F51" s="1"/>
      <c r="G51" s="7"/>
      <c r="H51" s="7"/>
      <c r="I51" s="7"/>
      <c r="J51" s="7"/>
      <c r="K51" s="7"/>
      <c r="L51" s="7"/>
      <c r="M51" s="1"/>
    </row>
    <row r="52" spans="1:13" ht="17.25" customHeight="1" thickBot="1" x14ac:dyDescent="0.35">
      <c r="A52" s="1"/>
      <c r="B52" s="13" t="s">
        <v>8</v>
      </c>
      <c r="C52" s="13"/>
      <c r="D52" s="13"/>
      <c r="E52" s="1"/>
      <c r="F52" s="1"/>
      <c r="G52" s="15" t="str">
        <f>_xlfn.TEXTJOIN(" / ",TRUE,_xlfn.XLOOKUP('[2]Marketing MAIL'!G7,'[2]Marketing MAIL'!K:K,'[2]Marketing MAIL'!L:L,""),_xlfn.XLOOKUP('[2]Marketing MAIL'!G8,'[2]Marketing MAIL'!K:K,'[2]Marketing MAIL'!L:L,""),_xlfn.XLOOKUP('[2]Marketing MAIL'!G9,'[2]Marketing MAIL'!K:K,'[2]Marketing MAIL'!L:L,""))</f>
        <v>EURO STOXX 50 Index</v>
      </c>
      <c r="H52" s="15"/>
      <c r="I52" s="15"/>
      <c r="J52" s="15"/>
      <c r="K52" s="17" t="str">
        <f ca="1">"Startwaarde: TBD(" &amp; TEXT(WORKDAY(TODAY(),'[2]Marketing MAIL'!G25),"[$-nl-NL]d mmm yy")&amp; ")"</f>
        <v>Startwaarde: TBD(17 apr 26)</v>
      </c>
      <c r="L52" s="17"/>
      <c r="M52" s="1"/>
    </row>
    <row r="53" spans="1:13" ht="4.5" customHeight="1" x14ac:dyDescent="0.3">
      <c r="A53" s="1"/>
      <c r="B53" s="6"/>
      <c r="C53" s="6"/>
      <c r="D53" s="6"/>
      <c r="E53" s="1"/>
      <c r="F53" s="1"/>
      <c r="G53" s="7"/>
      <c r="H53" s="7"/>
      <c r="I53" s="7"/>
      <c r="J53" s="7"/>
      <c r="K53" s="7"/>
      <c r="L53" s="7"/>
      <c r="M53" s="1"/>
    </row>
    <row r="54" spans="1:13" ht="17.25" thickBot="1" x14ac:dyDescent="0.35">
      <c r="A54" s="1"/>
      <c r="B54" s="16" t="str">
        <f>'[2]Marketing MAIL'!F18</f>
        <v>Premie:</v>
      </c>
      <c r="C54" s="16"/>
      <c r="D54" s="16"/>
      <c r="E54" s="1"/>
      <c r="F54" s="1"/>
      <c r="G54" s="19"/>
      <c r="H54" s="19"/>
      <c r="I54" s="19"/>
      <c r="J54" s="19"/>
      <c r="K54" s="19"/>
      <c r="L54" s="19"/>
      <c r="M54" s="1"/>
    </row>
    <row r="55" spans="1:13" ht="4.5" customHeight="1" x14ac:dyDescent="0.3">
      <c r="A55" s="1"/>
      <c r="B55" s="6"/>
      <c r="C55" s="6"/>
      <c r="D55" s="6"/>
      <c r="E55" s="1"/>
      <c r="F55" s="1"/>
      <c r="G55" s="21"/>
      <c r="H55" s="21"/>
      <c r="I55" s="21"/>
      <c r="J55" s="21"/>
      <c r="K55" s="21"/>
      <c r="L55" s="21"/>
      <c r="M55" s="1"/>
    </row>
    <row r="56" spans="1:13" ht="17.25" thickBot="1" x14ac:dyDescent="0.35">
      <c r="A56" s="1"/>
      <c r="B56" s="13" t="str">
        <f>'[2]Marketing MAIL'!F19</f>
        <v>Aflossingsbarriere:</v>
      </c>
      <c r="C56" s="13"/>
      <c r="D56" s="13"/>
      <c r="E56" s="1"/>
      <c r="F56" s="1"/>
      <c r="G56" s="19"/>
      <c r="H56" s="19"/>
      <c r="I56" s="19"/>
      <c r="J56" s="19"/>
      <c r="K56" s="19"/>
      <c r="L56" s="19"/>
      <c r="M56" s="1"/>
    </row>
    <row r="57" spans="1:13" ht="4.5" customHeight="1" x14ac:dyDescent="0.3">
      <c r="A57" s="1"/>
      <c r="B57" s="6"/>
      <c r="C57" s="6"/>
      <c r="D57" s="6"/>
      <c r="E57" s="1"/>
      <c r="F57" s="1"/>
      <c r="G57" s="21"/>
      <c r="H57" s="21"/>
      <c r="I57" s="21"/>
      <c r="J57" s="21"/>
      <c r="K57" s="21"/>
      <c r="L57" s="21"/>
      <c r="M57" s="1"/>
    </row>
    <row r="58" spans="1:13" ht="17.25" thickBot="1" x14ac:dyDescent="0.35">
      <c r="A58" s="1"/>
      <c r="B58" s="13" t="str">
        <f>'[2]Marketing MAIL'!F20</f>
        <v>Couponbarriere:</v>
      </c>
      <c r="C58" s="13"/>
      <c r="D58" s="13"/>
      <c r="E58" s="1"/>
      <c r="F58" s="1"/>
      <c r="G58" s="19"/>
      <c r="H58" s="19"/>
      <c r="I58" s="19"/>
      <c r="J58" s="19"/>
      <c r="K58" s="19"/>
      <c r="L58" s="19"/>
      <c r="M58" s="1"/>
    </row>
    <row r="59" spans="1:13" ht="4.5" customHeight="1" x14ac:dyDescent="0.3">
      <c r="A59" s="1"/>
      <c r="B59" s="6"/>
      <c r="C59" s="6"/>
      <c r="D59" s="6"/>
      <c r="E59" s="1"/>
      <c r="F59" s="1"/>
      <c r="G59" s="21"/>
      <c r="H59" s="21"/>
      <c r="I59" s="21"/>
      <c r="J59" s="21"/>
      <c r="K59" s="21"/>
      <c r="L59" s="21"/>
      <c r="M59" s="1"/>
    </row>
    <row r="60" spans="1:13" ht="17.25" thickBot="1" x14ac:dyDescent="0.35">
      <c r="A60" s="1"/>
      <c r="B60" s="13" t="str">
        <f>'[2]Marketing MAIL'!F21</f>
        <v>Bescherming:</v>
      </c>
      <c r="C60" s="13"/>
      <c r="D60" s="13"/>
      <c r="E60" s="1"/>
      <c r="F60" s="1"/>
      <c r="G60" s="19"/>
      <c r="H60" s="19"/>
      <c r="I60" s="19"/>
      <c r="J60" s="19"/>
      <c r="K60" s="19"/>
      <c r="L60" s="19"/>
      <c r="M60" s="1"/>
    </row>
    <row r="61" spans="1:13" ht="4.5" customHeight="1" x14ac:dyDescent="0.3">
      <c r="A61" s="1"/>
      <c r="B61" s="6"/>
      <c r="C61" s="6"/>
      <c r="D61" s="6"/>
      <c r="E61" s="1"/>
      <c r="F61" s="1"/>
      <c r="G61" s="1"/>
      <c r="H61" s="1"/>
      <c r="I61" s="1"/>
      <c r="J61" s="1"/>
      <c r="K61" s="1"/>
      <c r="L61" s="1"/>
      <c r="M61" s="1"/>
    </row>
    <row r="62" spans="1:13" ht="11.25" customHeight="1" x14ac:dyDescent="0.3">
      <c r="A62" s="1"/>
      <c r="B62" s="1"/>
      <c r="C62" s="1"/>
      <c r="D62" s="1"/>
      <c r="E62" s="1"/>
      <c r="F62" s="1"/>
      <c r="G62" s="10"/>
      <c r="H62" s="1"/>
      <c r="I62" s="1"/>
      <c r="J62" s="1"/>
      <c r="K62" s="1"/>
      <c r="L62" s="1"/>
      <c r="M62" s="1"/>
    </row>
    <row r="63" spans="1:13" s="1" customFormat="1" ht="7.5" customHeight="1" x14ac:dyDescent="0.3">
      <c r="A63" s="3"/>
      <c r="B63" s="3"/>
      <c r="C63" s="3"/>
      <c r="D63" s="3"/>
      <c r="E63" s="3"/>
      <c r="F63" s="3"/>
      <c r="G63" s="3"/>
      <c r="H63" s="3"/>
      <c r="I63" s="3"/>
      <c r="J63" s="3"/>
      <c r="K63" s="3"/>
      <c r="L63" s="3"/>
    </row>
    <row r="64" spans="1:13" ht="16.5" customHeight="1" x14ac:dyDescent="0.3">
      <c r="A64" s="1"/>
      <c r="B64" s="1"/>
      <c r="C64" s="1"/>
      <c r="D64" s="1"/>
      <c r="E64" s="1"/>
      <c r="F64" s="1"/>
      <c r="G64" s="1"/>
      <c r="H64" s="1"/>
      <c r="I64" s="1"/>
      <c r="J64" s="1"/>
      <c r="K64" s="1"/>
      <c r="L64" s="1"/>
      <c r="M64" s="1"/>
    </row>
    <row r="65" spans="1:13" ht="17.25" thickBot="1" x14ac:dyDescent="0.35">
      <c r="A65" s="1"/>
      <c r="B65" s="4" t="str">
        <f>'[2]Marketing MAIL'!J13 &amp; " " &amp; '[2]Marketing MAIL'!J4 &amp; " " &amp;
VLOOKUP('[2]Marketing MAIL'!J7,'[2]Marketing MAIL'!P:Q,2,FALSE)&amp;
IF('[2]Marketing MAIL'!J9="",""," " &amp; VLOOKUP('[2]Marketing MAIL'!J9,'[2]Marketing MAIL'!P:Q,2,FALSE))&amp;
" " &amp;
"26-" &amp;(26+VALUE(LEFT('[2]Marketing MAIL'!J6,LEN('[2]Marketing MAIL'!J6)-1)))</f>
        <v>VLK Memory Coupon Eurozone VS 26-33</v>
      </c>
      <c r="C65" s="5"/>
      <c r="D65" s="5"/>
      <c r="E65" s="5"/>
      <c r="F65" s="5"/>
      <c r="G65" s="5"/>
      <c r="H65" s="5"/>
      <c r="I65" s="5"/>
      <c r="J65" s="5"/>
      <c r="K65" s="5"/>
      <c r="L65" s="5"/>
      <c r="M65" s="1"/>
    </row>
    <row r="66" spans="1:13" ht="4.5" customHeight="1" x14ac:dyDescent="0.3">
      <c r="A66" s="1"/>
      <c r="B66" s="1"/>
      <c r="C66" s="1"/>
      <c r="D66" s="1"/>
      <c r="E66" s="1"/>
      <c r="F66" s="1"/>
      <c r="G66" s="1"/>
      <c r="H66" s="1"/>
      <c r="I66" s="1"/>
      <c r="J66" s="1"/>
      <c r="K66" s="1"/>
      <c r="L66" s="1"/>
      <c r="M66" s="1"/>
    </row>
    <row r="67" spans="1:13" ht="17.25" thickBot="1" x14ac:dyDescent="0.35">
      <c r="A67" s="1"/>
      <c r="B67" s="13" t="s">
        <v>3</v>
      </c>
      <c r="C67" s="13"/>
      <c r="D67" s="13"/>
      <c r="E67" s="1"/>
      <c r="F67" s="1"/>
      <c r="G67" s="14" t="str">
        <f>_xlfn.XLOOKUP('[2]Marketing MAIL'!J13,'[2]Marketing MAIL'!F:F,'[2]Marketing MAIL'!G:G)</f>
        <v>Van Lanschot Kempen N.V. (Fitch: A- / S&amp;P: BBB+)</v>
      </c>
      <c r="H67" s="14"/>
      <c r="I67" s="14"/>
      <c r="J67" s="14"/>
      <c r="K67" s="14"/>
      <c r="L67" s="14"/>
      <c r="M67" s="1"/>
    </row>
    <row r="68" spans="1:13" ht="4.5" customHeight="1" x14ac:dyDescent="0.3">
      <c r="A68" s="1"/>
      <c r="B68" s="6"/>
      <c r="C68" s="6"/>
      <c r="D68" s="6"/>
      <c r="E68" s="1"/>
      <c r="F68" s="1"/>
      <c r="G68" s="7"/>
      <c r="H68" s="7"/>
      <c r="I68" s="7"/>
      <c r="J68" s="7"/>
      <c r="K68" s="7"/>
      <c r="L68" s="7"/>
      <c r="M68" s="1"/>
    </row>
    <row r="69" spans="1:13" ht="17.25" thickBot="1" x14ac:dyDescent="0.35">
      <c r="A69" s="1"/>
      <c r="B69" s="13" t="s">
        <v>5</v>
      </c>
      <c r="C69" s="13"/>
      <c r="D69" s="13"/>
      <c r="E69" s="1"/>
      <c r="F69" s="1"/>
      <c r="G69" s="14" t="str">
        <f ca="1">"TBD/TBD/" &amp; TEXT(WORKDAY(TODAY(),'[2]Marketing MAIL'!J5+'[2]Marketing MAIL'!J25),"d mmm yyyy")</f>
        <v>TBD/TBD/24 Apr 2026</v>
      </c>
      <c r="H69" s="14"/>
      <c r="I69" s="14"/>
      <c r="J69" s="14"/>
      <c r="K69" s="14"/>
      <c r="L69" s="14"/>
      <c r="M69" s="1"/>
    </row>
    <row r="70" spans="1:13" ht="4.5" customHeight="1" x14ac:dyDescent="0.3">
      <c r="A70" s="1"/>
      <c r="B70" s="6"/>
      <c r="C70" s="6"/>
      <c r="D70" s="6"/>
      <c r="E70" s="1"/>
      <c r="F70" s="1"/>
      <c r="G70" s="7"/>
      <c r="H70" s="7"/>
      <c r="I70" s="7"/>
      <c r="J70" s="7"/>
      <c r="K70" s="7"/>
      <c r="L70" s="7"/>
      <c r="M70" s="1"/>
    </row>
    <row r="71" spans="1:13" ht="17.25" thickBot="1" x14ac:dyDescent="0.35">
      <c r="A71" s="1"/>
      <c r="B71" s="13" t="s">
        <v>6</v>
      </c>
      <c r="C71" s="13"/>
      <c r="D71" s="13"/>
      <c r="E71" s="1"/>
      <c r="F71" s="1"/>
      <c r="G71" s="14" t="str">
        <f>'[2]Marketing MAIL'!J11 &amp; " " &amp; TEXT(_xlfn.NUMBERVALUE(SUBSTITUTE(LOWER(TRIM('[2]Marketing MAIL'!J16)),"k",""), ",", ".")*1000, "#,##0")</f>
        <v>EUR 100,000</v>
      </c>
      <c r="H71" s="14"/>
      <c r="I71" s="14"/>
      <c r="J71" s="14"/>
      <c r="K71" s="14"/>
      <c r="L71" s="14"/>
      <c r="M71" s="1"/>
    </row>
    <row r="72" spans="1:13" ht="4.5" customHeight="1" x14ac:dyDescent="0.3">
      <c r="A72" s="1"/>
      <c r="B72" s="6"/>
      <c r="C72" s="6"/>
      <c r="D72" s="6"/>
      <c r="E72" s="1"/>
      <c r="F72" s="1"/>
      <c r="G72" s="7"/>
      <c r="H72" s="7"/>
      <c r="I72" s="7"/>
      <c r="J72" s="7"/>
      <c r="K72" s="7"/>
      <c r="L72" s="7"/>
      <c r="M72" s="1"/>
    </row>
    <row r="73" spans="1:13" ht="17.25" thickBot="1" x14ac:dyDescent="0.35">
      <c r="A73" s="1"/>
      <c r="B73" s="13" t="s">
        <v>7</v>
      </c>
      <c r="C73" s="13"/>
      <c r="D73" s="13"/>
      <c r="E73" s="1"/>
      <c r="F73" s="1"/>
      <c r="G73" s="14" t="str">
        <f>SUBSTITUTE('[2]Marketing MAIL'!J6,"Y"," jaar")</f>
        <v>7 jaar</v>
      </c>
      <c r="H73" s="14"/>
      <c r="I73" s="14"/>
      <c r="J73" s="14"/>
      <c r="K73" s="14"/>
      <c r="L73" s="14"/>
      <c r="M73" s="1"/>
    </row>
    <row r="74" spans="1:13" ht="4.5" customHeight="1" x14ac:dyDescent="0.3">
      <c r="A74" s="1"/>
      <c r="B74" s="6"/>
      <c r="C74" s="6"/>
      <c r="D74" s="6"/>
      <c r="E74" s="1"/>
      <c r="F74" s="1"/>
      <c r="G74" s="7"/>
      <c r="H74" s="7"/>
      <c r="I74" s="7"/>
      <c r="J74" s="7"/>
      <c r="K74" s="7"/>
      <c r="L74" s="7"/>
      <c r="M74" s="1"/>
    </row>
    <row r="75" spans="1:13" ht="17.25" customHeight="1" thickBot="1" x14ac:dyDescent="0.35">
      <c r="A75" s="1"/>
      <c r="B75" s="13" t="s">
        <v>8</v>
      </c>
      <c r="C75" s="13"/>
      <c r="D75" s="13"/>
      <c r="E75" s="1"/>
      <c r="F75" s="1"/>
      <c r="G75" s="15" t="str">
        <f>_xlfn.TEXTJOIN(" / ",TRUE,_xlfn.XLOOKUP('[2]Marketing MAIL'!J7,'[2]Marketing MAIL'!K:K,'[2]Marketing MAIL'!L:L,""),_xlfn.XLOOKUP('[2]Marketing MAIL'!J8,'[2]Marketing MAIL'!K:K,'[2]Marketing MAIL'!L:L,""),_xlfn.XLOOKUP('[2]Marketing MAIL'!J9,'[2]Marketing MAIL'!K:K,'[2]Marketing MAIL'!L:L,""))</f>
        <v>EURO STOXX 50 Index / S&amp;P 500</v>
      </c>
      <c r="H75" s="15"/>
      <c r="I75" s="15"/>
      <c r="J75" s="15"/>
      <c r="K75" s="17" t="str">
        <f ca="1">"Startwaarde: TBD(" &amp; TEXT(WORKDAY(TODAY(),'[2]Marketing MAIL'!J25),"[$-nl-NL]d mmm yy")&amp; ")"</f>
        <v>Startwaarde: TBD(17 apr 26)</v>
      </c>
      <c r="L75" s="17"/>
      <c r="M75" s="1"/>
    </row>
    <row r="76" spans="1:13" ht="4.5" customHeight="1" x14ac:dyDescent="0.3">
      <c r="A76" s="1"/>
      <c r="B76" s="6"/>
      <c r="C76" s="6"/>
      <c r="D76" s="6"/>
      <c r="E76" s="1"/>
      <c r="F76" s="1"/>
      <c r="G76" s="7"/>
      <c r="H76" s="7"/>
      <c r="I76" s="7"/>
      <c r="J76" s="7"/>
      <c r="K76" s="7"/>
      <c r="L76" s="7"/>
      <c r="M76" s="1"/>
    </row>
    <row r="77" spans="1:13" ht="17.25" thickBot="1" x14ac:dyDescent="0.35">
      <c r="A77" s="1"/>
      <c r="B77" s="16" t="str">
        <f>'[2]Marketing MAIL'!I18</f>
        <v>Premie:</v>
      </c>
      <c r="C77" s="16"/>
      <c r="D77" s="16"/>
      <c r="E77" s="1"/>
      <c r="F77" s="1"/>
      <c r="G77" s="19"/>
      <c r="H77" s="19"/>
      <c r="I77" s="19"/>
      <c r="J77" s="19"/>
      <c r="K77" s="19"/>
      <c r="L77" s="19"/>
      <c r="M77" s="1"/>
    </row>
    <row r="78" spans="1:13" ht="4.5" customHeight="1" x14ac:dyDescent="0.3">
      <c r="A78" s="1"/>
      <c r="B78" s="6"/>
      <c r="C78" s="6"/>
      <c r="D78" s="6"/>
      <c r="E78" s="1"/>
      <c r="F78" s="1"/>
      <c r="G78" s="21"/>
      <c r="H78" s="21"/>
      <c r="I78" s="21"/>
      <c r="J78" s="21"/>
      <c r="K78" s="21"/>
      <c r="L78" s="21"/>
      <c r="M78" s="1"/>
    </row>
    <row r="79" spans="1:13" ht="17.25" thickBot="1" x14ac:dyDescent="0.35">
      <c r="A79" s="1"/>
      <c r="B79" s="13" t="str">
        <f>'[2]Marketing MAIL'!I19</f>
        <v>Aflossingsbarriere:</v>
      </c>
      <c r="C79" s="13"/>
      <c r="D79" s="13"/>
      <c r="E79" s="1"/>
      <c r="F79" s="1"/>
      <c r="G79" s="19"/>
      <c r="H79" s="19"/>
      <c r="I79" s="19"/>
      <c r="J79" s="19"/>
      <c r="K79" s="19"/>
      <c r="L79" s="19"/>
      <c r="M79" s="1"/>
    </row>
    <row r="80" spans="1:13" ht="4.5" customHeight="1" x14ac:dyDescent="0.3">
      <c r="A80" s="1"/>
      <c r="B80" s="6"/>
      <c r="C80" s="6"/>
      <c r="D80" s="6"/>
      <c r="E80" s="1"/>
      <c r="F80" s="1"/>
      <c r="G80" s="21"/>
      <c r="H80" s="21"/>
      <c r="I80" s="21"/>
      <c r="J80" s="21"/>
      <c r="K80" s="21"/>
      <c r="L80" s="21"/>
      <c r="M80" s="1"/>
    </row>
    <row r="81" spans="1:13" ht="17.25" thickBot="1" x14ac:dyDescent="0.35">
      <c r="A81" s="1"/>
      <c r="B81" s="13" t="str">
        <f>'[2]Marketing MAIL'!I20</f>
        <v>Couponbarriere:</v>
      </c>
      <c r="C81" s="13"/>
      <c r="D81" s="13"/>
      <c r="E81" s="1"/>
      <c r="F81" s="1"/>
      <c r="G81" s="19"/>
      <c r="H81" s="19"/>
      <c r="I81" s="19"/>
      <c r="J81" s="19"/>
      <c r="K81" s="19"/>
      <c r="L81" s="19"/>
      <c r="M81" s="1"/>
    </row>
    <row r="82" spans="1:13" ht="4.5" customHeight="1" x14ac:dyDescent="0.3">
      <c r="A82" s="1"/>
      <c r="B82" s="6"/>
      <c r="C82" s="6"/>
      <c r="D82" s="6"/>
      <c r="E82" s="1"/>
      <c r="F82" s="1"/>
      <c r="G82" s="21"/>
      <c r="H82" s="21"/>
      <c r="I82" s="21"/>
      <c r="J82" s="21"/>
      <c r="K82" s="21"/>
      <c r="L82" s="21"/>
      <c r="M82" s="1"/>
    </row>
    <row r="83" spans="1:13" ht="17.25" thickBot="1" x14ac:dyDescent="0.35">
      <c r="A83" s="1"/>
      <c r="B83" s="13" t="str">
        <f>'[2]Marketing MAIL'!I21</f>
        <v>Bescherming:</v>
      </c>
      <c r="C83" s="13"/>
      <c r="D83" s="13"/>
      <c r="E83" s="1"/>
      <c r="F83" s="1"/>
      <c r="G83" s="19"/>
      <c r="H83" s="19"/>
      <c r="I83" s="19"/>
      <c r="J83" s="19"/>
      <c r="K83" s="19"/>
      <c r="L83" s="19"/>
      <c r="M83" s="1"/>
    </row>
    <row r="84" spans="1:13" ht="4.5" customHeight="1" x14ac:dyDescent="0.3">
      <c r="A84" s="1"/>
      <c r="B84" s="6"/>
      <c r="C84" s="6"/>
      <c r="D84" s="6"/>
      <c r="E84" s="1"/>
      <c r="F84" s="1"/>
      <c r="G84" s="1"/>
      <c r="H84" s="1"/>
      <c r="I84" s="1"/>
      <c r="J84" s="1"/>
      <c r="K84" s="1"/>
      <c r="L84" s="1"/>
      <c r="M84" s="1"/>
    </row>
    <row r="85" spans="1:13" x14ac:dyDescent="0.3">
      <c r="A85" s="1"/>
      <c r="B85" s="1"/>
      <c r="C85" s="1"/>
      <c r="D85" s="1"/>
      <c r="E85" s="1"/>
      <c r="F85" s="1"/>
      <c r="G85" s="1"/>
      <c r="H85" s="1"/>
      <c r="I85" s="1"/>
      <c r="J85" s="1"/>
      <c r="K85" s="1"/>
      <c r="L85" s="1"/>
      <c r="M85" s="1"/>
    </row>
    <row r="86" spans="1:13" ht="7.5" customHeight="1" x14ac:dyDescent="0.3">
      <c r="A86" s="3"/>
      <c r="B86" s="3"/>
      <c r="C86" s="3"/>
      <c r="D86" s="3"/>
      <c r="E86" s="3"/>
      <c r="F86" s="3"/>
      <c r="G86" s="3"/>
      <c r="H86" s="3"/>
      <c r="I86" s="3"/>
      <c r="J86" s="3"/>
      <c r="K86" s="3"/>
      <c r="L86" s="3"/>
      <c r="M86" s="1"/>
    </row>
    <row r="87" spans="1:13" ht="16.5" customHeight="1" x14ac:dyDescent="0.3">
      <c r="A87" s="1"/>
      <c r="B87" s="1"/>
      <c r="C87" s="1"/>
      <c r="D87" s="1"/>
      <c r="E87" s="1"/>
      <c r="F87" s="1"/>
      <c r="G87" s="1"/>
      <c r="H87" s="1"/>
      <c r="I87" s="1"/>
      <c r="J87" s="1"/>
      <c r="K87" s="1"/>
      <c r="L87" s="1"/>
      <c r="M87" s="1"/>
    </row>
    <row r="88" spans="1:13" ht="17.25" thickBot="1" x14ac:dyDescent="0.35">
      <c r="A88" s="1"/>
      <c r="B88" s="4" t="str">
        <f>'[2]Marketing MAIL'!M13 &amp; " " &amp; '[2]Marketing MAIL'!M4 &amp; " " &amp;
VLOOKUP('[2]Marketing MAIL'!M7,'[2]Marketing MAIL'!P:Q,2,FALSE)&amp;
IF('[2]Marketing MAIL'!M9="",""," " &amp; VLOOKUP('[2]Marketing MAIL'!M9,'[2]Marketing MAIL'!P:Q,2,FALSE))&amp;
" " &amp;
"26-" &amp;(26+VALUE(LEFT('[2]Marketing MAIL'!M6,LEN('[2]Marketing MAIL'!M6)-1)))</f>
        <v>BNP Memory Coupon Eurozone VS 26-33</v>
      </c>
      <c r="C88" s="5"/>
      <c r="D88" s="5"/>
      <c r="E88" s="5"/>
      <c r="F88" s="5"/>
      <c r="G88" s="5"/>
      <c r="H88" s="5"/>
      <c r="I88" s="5"/>
      <c r="J88" s="5"/>
      <c r="K88" s="5"/>
      <c r="L88" s="5"/>
      <c r="M88" s="1"/>
    </row>
    <row r="89" spans="1:13" ht="4.5" customHeight="1" x14ac:dyDescent="0.3">
      <c r="A89" s="1"/>
      <c r="B89" s="1"/>
      <c r="C89" s="1"/>
      <c r="D89" s="1"/>
      <c r="E89" s="1"/>
      <c r="F89" s="1"/>
      <c r="G89" s="1"/>
      <c r="H89" s="1"/>
      <c r="I89" s="1"/>
      <c r="J89" s="1"/>
      <c r="K89" s="1"/>
      <c r="L89" s="1"/>
      <c r="M89" s="1"/>
    </row>
    <row r="90" spans="1:13" ht="17.25" thickBot="1" x14ac:dyDescent="0.35">
      <c r="A90" s="1"/>
      <c r="B90" s="13" t="s">
        <v>3</v>
      </c>
      <c r="C90" s="13"/>
      <c r="D90" s="13"/>
      <c r="E90" s="1"/>
      <c r="F90" s="1"/>
      <c r="G90" s="14" t="str">
        <f>_xlfn.XLOOKUP('[2]Marketing MAIL'!M13,'[2]Marketing MAIL'!F:F,'[2]Marketing MAIL'!G:G)</f>
        <v>BNP Paribas Issuance B.V. (Moody's: Aa3 / Fitch: AA- / S&amp;P: A+)</v>
      </c>
      <c r="H90" s="14"/>
      <c r="I90" s="14"/>
      <c r="J90" s="14"/>
      <c r="K90" s="14"/>
      <c r="L90" s="14"/>
      <c r="M90" s="1"/>
    </row>
    <row r="91" spans="1:13" ht="4.5" customHeight="1" x14ac:dyDescent="0.3">
      <c r="A91" s="1"/>
      <c r="B91" s="6"/>
      <c r="C91" s="6"/>
      <c r="D91" s="6"/>
      <c r="E91" s="1"/>
      <c r="F91" s="1"/>
      <c r="G91" s="7"/>
      <c r="H91" s="7"/>
      <c r="I91" s="7"/>
      <c r="J91" s="7"/>
      <c r="K91" s="7"/>
      <c r="L91" s="7"/>
      <c r="M91" s="1"/>
    </row>
    <row r="92" spans="1:13" ht="17.25" thickBot="1" x14ac:dyDescent="0.35">
      <c r="A92" s="1"/>
      <c r="B92" s="13" t="s">
        <v>5</v>
      </c>
      <c r="C92" s="13"/>
      <c r="D92" s="13"/>
      <c r="E92" s="1"/>
      <c r="F92" s="1"/>
      <c r="G92" s="14" t="str">
        <f ca="1">"TBD/TBD/" &amp; TEXT(WORKDAY(TODAY(),'[2]Marketing MAIL'!M5+'[2]Marketing MAIL'!M25),"d mmm yyyy")</f>
        <v>TBD/TBD/24 Apr 2026</v>
      </c>
      <c r="H92" s="14"/>
      <c r="I92" s="14"/>
      <c r="J92" s="14"/>
      <c r="K92" s="14"/>
      <c r="L92" s="14"/>
      <c r="M92" s="1"/>
    </row>
    <row r="93" spans="1:13" ht="4.5" customHeight="1" x14ac:dyDescent="0.3">
      <c r="A93" s="1"/>
      <c r="B93" s="6"/>
      <c r="C93" s="6"/>
      <c r="D93" s="6"/>
      <c r="E93" s="1"/>
      <c r="F93" s="1"/>
      <c r="G93" s="7"/>
      <c r="H93" s="7"/>
      <c r="I93" s="7"/>
      <c r="J93" s="7"/>
      <c r="K93" s="7"/>
      <c r="L93" s="7"/>
      <c r="M93" s="1"/>
    </row>
    <row r="94" spans="1:13" ht="17.25" thickBot="1" x14ac:dyDescent="0.35">
      <c r="A94" s="1"/>
      <c r="B94" s="13" t="s">
        <v>6</v>
      </c>
      <c r="C94" s="13"/>
      <c r="D94" s="13"/>
      <c r="E94" s="1"/>
      <c r="F94" s="1"/>
      <c r="G94" s="14" t="str">
        <f>'[2]Marketing MAIL'!M11 &amp; " " &amp; TEXT(_xlfn.NUMBERVALUE(SUBSTITUTE(LOWER(TRIM('[2]Marketing MAIL'!M16)),"k",""), ",", ".")*1000, "#,##0")</f>
        <v>EUR 100,000</v>
      </c>
      <c r="H94" s="14"/>
      <c r="I94" s="14"/>
      <c r="J94" s="14"/>
      <c r="K94" s="14"/>
      <c r="L94" s="14"/>
      <c r="M94" s="1"/>
    </row>
    <row r="95" spans="1:13" ht="4.5" customHeight="1" x14ac:dyDescent="0.3">
      <c r="A95" s="1"/>
      <c r="B95" s="6"/>
      <c r="C95" s="6"/>
      <c r="D95" s="6"/>
      <c r="E95" s="1"/>
      <c r="F95" s="1"/>
      <c r="G95" s="7"/>
      <c r="H95" s="7"/>
      <c r="I95" s="7"/>
      <c r="J95" s="7"/>
      <c r="K95" s="7"/>
      <c r="L95" s="7"/>
      <c r="M95" s="1"/>
    </row>
    <row r="96" spans="1:13" ht="17.25" thickBot="1" x14ac:dyDescent="0.35">
      <c r="A96" s="1"/>
      <c r="B96" s="13" t="s">
        <v>7</v>
      </c>
      <c r="C96" s="13"/>
      <c r="D96" s="13"/>
      <c r="E96" s="1"/>
      <c r="F96" s="1"/>
      <c r="G96" s="14" t="str">
        <f>SUBSTITUTE('[2]Marketing MAIL'!M6,"Y"," jaar")</f>
        <v>7 jaar</v>
      </c>
      <c r="H96" s="14"/>
      <c r="I96" s="14"/>
      <c r="J96" s="14"/>
      <c r="K96" s="14"/>
      <c r="L96" s="14"/>
      <c r="M96" s="1"/>
    </row>
    <row r="97" spans="1:13" ht="4.5" customHeight="1" x14ac:dyDescent="0.3">
      <c r="A97" s="1"/>
      <c r="B97" s="6"/>
      <c r="C97" s="6"/>
      <c r="D97" s="6"/>
      <c r="E97" s="1"/>
      <c r="F97" s="1"/>
      <c r="G97" s="7"/>
      <c r="H97" s="7"/>
      <c r="I97" s="7"/>
      <c r="J97" s="7"/>
      <c r="K97" s="7"/>
      <c r="L97" s="7"/>
      <c r="M97" s="1"/>
    </row>
    <row r="98" spans="1:13" ht="17.25" thickBot="1" x14ac:dyDescent="0.35">
      <c r="A98" s="1"/>
      <c r="B98" s="13" t="s">
        <v>8</v>
      </c>
      <c r="C98" s="13"/>
      <c r="D98" s="13"/>
      <c r="E98" s="1"/>
      <c r="F98" s="1"/>
      <c r="G98" s="15" t="str">
        <f>_xlfn.TEXTJOIN(" / ",TRUE,_xlfn.XLOOKUP('[2]Marketing MAIL'!M7,'[2]Marketing MAIL'!K:K,'[2]Marketing MAIL'!L:L,""),_xlfn.XLOOKUP('[2]Marketing MAIL'!M8,'[2]Marketing MAIL'!K:K,'[2]Marketing MAIL'!L:L,""),_xlfn.XLOOKUP('[2]Marketing MAIL'!M9,'[2]Marketing MAIL'!K:K,'[2]Marketing MAIL'!L:L,""))</f>
        <v>EURO STOXX 50 Index / S&amp;P 500</v>
      </c>
      <c r="H98" s="15"/>
      <c r="I98" s="15"/>
      <c r="J98" s="15"/>
      <c r="K98" s="17" t="str">
        <f ca="1">"Startwaarde: TBD(" &amp; TEXT(WORKDAY(TODAY(),'[2]Marketing MAIL'!J25),"[$-nl-NL]d mmm yy")&amp; ")"</f>
        <v>Startwaarde: TBD(17 apr 26)</v>
      </c>
      <c r="L98" s="17"/>
      <c r="M98" s="1"/>
    </row>
    <row r="99" spans="1:13" ht="4.5" customHeight="1" x14ac:dyDescent="0.3">
      <c r="A99" s="1"/>
      <c r="B99" s="6"/>
      <c r="C99" s="6"/>
      <c r="D99" s="6"/>
      <c r="E99" s="1"/>
      <c r="F99" s="1"/>
      <c r="G99" s="7"/>
      <c r="H99" s="7"/>
      <c r="I99" s="7"/>
      <c r="J99" s="7"/>
      <c r="K99" s="7"/>
      <c r="L99" s="7"/>
      <c r="M99" s="1"/>
    </row>
    <row r="100" spans="1:13" ht="17.25" thickBot="1" x14ac:dyDescent="0.35">
      <c r="A100" s="1"/>
      <c r="B100" s="16" t="str">
        <f>'[2]Marketing MAIL'!L18</f>
        <v>Premie:</v>
      </c>
      <c r="C100" s="16"/>
      <c r="D100" s="16"/>
      <c r="E100" s="1"/>
      <c r="F100" s="1"/>
      <c r="G100" s="19" t="str">
        <f>'[2]Marketing MAIL'!M18 &amp; "%"</f>
        <v>5.2%</v>
      </c>
      <c r="H100" s="19"/>
      <c r="I100" s="19"/>
      <c r="J100" s="19"/>
      <c r="K100" s="19"/>
      <c r="L100" s="19"/>
      <c r="M100" s="1"/>
    </row>
    <row r="101" spans="1:13" ht="4.5" customHeight="1" x14ac:dyDescent="0.3">
      <c r="A101" s="1"/>
      <c r="B101" s="6"/>
      <c r="C101" s="6"/>
      <c r="D101" s="6"/>
      <c r="E101" s="1"/>
      <c r="F101" s="1"/>
      <c r="G101" s="21"/>
      <c r="H101" s="21"/>
      <c r="I101" s="21"/>
      <c r="J101" s="21"/>
      <c r="K101" s="21"/>
      <c r="L101" s="21"/>
      <c r="M101" s="1"/>
    </row>
    <row r="102" spans="1:13" ht="17.25" thickBot="1" x14ac:dyDescent="0.35">
      <c r="A102" s="1"/>
      <c r="B102" s="13" t="str">
        <f>'[2]Marketing MAIL'!L19</f>
        <v>Aflossingsbarriere:</v>
      </c>
      <c r="C102" s="13"/>
      <c r="D102" s="13"/>
      <c r="E102" s="1"/>
      <c r="F102" s="1"/>
      <c r="G102" s="22" t="str">
        <f>IF(ISBLANK('[2]Marketing MAIL'!M19),"n.v.t",'[2]Marketing MAIL'!M19 &amp; "%")</f>
        <v>n.v.t</v>
      </c>
      <c r="H102" s="22"/>
      <c r="I102" s="22"/>
      <c r="J102" s="22"/>
      <c r="K102" s="22"/>
      <c r="L102" s="22"/>
      <c r="M102" s="1"/>
    </row>
    <row r="103" spans="1:13" ht="4.5" customHeight="1" x14ac:dyDescent="0.3">
      <c r="A103" s="1"/>
      <c r="B103" s="6"/>
      <c r="C103" s="6"/>
      <c r="D103" s="6"/>
      <c r="E103" s="1"/>
      <c r="F103" s="1"/>
      <c r="G103" s="21"/>
      <c r="H103" s="21"/>
      <c r="I103" s="21"/>
      <c r="J103" s="21"/>
      <c r="K103" s="21"/>
      <c r="L103" s="21"/>
      <c r="M103" s="1"/>
    </row>
    <row r="104" spans="1:13" ht="17.25" thickBot="1" x14ac:dyDescent="0.35">
      <c r="A104" s="1"/>
      <c r="B104" s="13" t="str">
        <f>'[2]Marketing MAIL'!L20</f>
        <v>Couponbarriere:</v>
      </c>
      <c r="C104" s="13"/>
      <c r="D104" s="13"/>
      <c r="E104" s="1"/>
      <c r="F104" s="1"/>
      <c r="G104" s="22" t="str">
        <f>IF(ISBLANK('[2]Marketing MAIL'!M20),"n.v.t",'[2]Marketing MAIL'!M20 &amp; "%")</f>
        <v>n.v.t</v>
      </c>
      <c r="H104" s="22"/>
      <c r="I104" s="22"/>
      <c r="J104" s="22"/>
      <c r="K104" s="22"/>
      <c r="L104" s="22"/>
      <c r="M104" s="1"/>
    </row>
    <row r="105" spans="1:13" ht="4.5" customHeight="1" x14ac:dyDescent="0.3">
      <c r="A105" s="1"/>
      <c r="B105" s="6"/>
      <c r="C105" s="6"/>
      <c r="D105" s="6"/>
      <c r="E105" s="1"/>
      <c r="F105" s="1"/>
      <c r="G105" s="21"/>
      <c r="H105" s="21"/>
      <c r="I105" s="21"/>
      <c r="J105" s="21"/>
      <c r="K105" s="21"/>
      <c r="L105" s="21"/>
      <c r="M105" s="1"/>
    </row>
    <row r="106" spans="1:13" ht="17.25" thickBot="1" x14ac:dyDescent="0.35">
      <c r="A106" s="1"/>
      <c r="B106" s="13" t="str">
        <f>'[2]Marketing MAIL'!L21</f>
        <v>Bescherming:</v>
      </c>
      <c r="C106" s="13"/>
      <c r="D106" s="13"/>
      <c r="E106" s="1"/>
      <c r="F106" s="1"/>
      <c r="G106" s="22" t="str">
        <f>IF(ISBLANK('[2]Marketing MAIL'!M21),"n.v.t",'[2]Marketing MAIL'!M21 &amp; "%")</f>
        <v>n.v.t</v>
      </c>
      <c r="H106" s="22"/>
      <c r="I106" s="22"/>
      <c r="J106" s="22"/>
      <c r="K106" s="22"/>
      <c r="L106" s="22"/>
      <c r="M106" s="1"/>
    </row>
    <row r="107" spans="1:13" ht="4.5" customHeight="1" x14ac:dyDescent="0.3">
      <c r="A107" s="1"/>
      <c r="B107" s="6"/>
      <c r="C107" s="6"/>
      <c r="D107" s="6"/>
      <c r="E107" s="1"/>
      <c r="F107" s="1"/>
      <c r="G107" s="1"/>
      <c r="H107" s="1"/>
      <c r="I107" s="1"/>
      <c r="J107" s="1"/>
      <c r="K107" s="1"/>
      <c r="L107" s="1"/>
      <c r="M107" s="1"/>
    </row>
    <row r="108" spans="1:13" ht="7.5" customHeight="1" x14ac:dyDescent="0.3">
      <c r="A108" s="3"/>
      <c r="B108" s="3"/>
      <c r="C108" s="3"/>
      <c r="D108" s="3"/>
      <c r="E108" s="3"/>
      <c r="F108" s="3"/>
      <c r="G108" s="3"/>
      <c r="H108" s="3"/>
      <c r="I108" s="3"/>
      <c r="J108" s="3"/>
      <c r="K108" s="3"/>
      <c r="L108" s="3"/>
      <c r="M108" s="1"/>
    </row>
    <row r="158" spans="3:3" x14ac:dyDescent="0.3">
      <c r="C158" s="2">
        <v>1</v>
      </c>
    </row>
  </sheetData>
  <mergeCells count="82">
    <mergeCell ref="B102:D102"/>
    <mergeCell ref="G102:L102"/>
    <mergeCell ref="B104:D104"/>
    <mergeCell ref="G104:L104"/>
    <mergeCell ref="B106:D106"/>
    <mergeCell ref="G106:L106"/>
    <mergeCell ref="B100:D100"/>
    <mergeCell ref="G100:L100"/>
    <mergeCell ref="B90:D90"/>
    <mergeCell ref="G90:L90"/>
    <mergeCell ref="B92:D92"/>
    <mergeCell ref="G92:L92"/>
    <mergeCell ref="B94:D94"/>
    <mergeCell ref="G94:L94"/>
    <mergeCell ref="B96:D96"/>
    <mergeCell ref="G96:L96"/>
    <mergeCell ref="B98:D98"/>
    <mergeCell ref="G98:J98"/>
    <mergeCell ref="K98:L98"/>
    <mergeCell ref="B79:D79"/>
    <mergeCell ref="G79:L79"/>
    <mergeCell ref="B81:D81"/>
    <mergeCell ref="G81:L81"/>
    <mergeCell ref="B83:D83"/>
    <mergeCell ref="G83:L83"/>
    <mergeCell ref="B77:D77"/>
    <mergeCell ref="G77:L77"/>
    <mergeCell ref="B67:D67"/>
    <mergeCell ref="G67:L67"/>
    <mergeCell ref="B69:D69"/>
    <mergeCell ref="G69:L69"/>
    <mergeCell ref="B71:D71"/>
    <mergeCell ref="G71:L71"/>
    <mergeCell ref="B73:D73"/>
    <mergeCell ref="G73:L73"/>
    <mergeCell ref="B75:D75"/>
    <mergeCell ref="G75:J75"/>
    <mergeCell ref="K75:L75"/>
    <mergeCell ref="B56:D56"/>
    <mergeCell ref="G56:L56"/>
    <mergeCell ref="B58:D58"/>
    <mergeCell ref="G58:L58"/>
    <mergeCell ref="B60:D60"/>
    <mergeCell ref="G60:L60"/>
    <mergeCell ref="R34:S34"/>
    <mergeCell ref="B36:D36"/>
    <mergeCell ref="G36:L36"/>
    <mergeCell ref="B54:D54"/>
    <mergeCell ref="G54:L54"/>
    <mergeCell ref="B44:D44"/>
    <mergeCell ref="G44:L44"/>
    <mergeCell ref="B46:D46"/>
    <mergeCell ref="G46:L46"/>
    <mergeCell ref="B48:D48"/>
    <mergeCell ref="G48:L48"/>
    <mergeCell ref="B50:D50"/>
    <mergeCell ref="G50:L50"/>
    <mergeCell ref="B52:D52"/>
    <mergeCell ref="G52:J52"/>
    <mergeCell ref="K52:L52"/>
    <mergeCell ref="B38:D38"/>
    <mergeCell ref="G38:L38"/>
    <mergeCell ref="B30:D30"/>
    <mergeCell ref="G30:J30"/>
    <mergeCell ref="K30:L30"/>
    <mergeCell ref="B34:D34"/>
    <mergeCell ref="G34:L34"/>
    <mergeCell ref="R30:U30"/>
    <mergeCell ref="B32:D32"/>
    <mergeCell ref="G32:L32"/>
    <mergeCell ref="B24:D24"/>
    <mergeCell ref="G24:L24"/>
    <mergeCell ref="B26:D26"/>
    <mergeCell ref="G26:L26"/>
    <mergeCell ref="B28:D28"/>
    <mergeCell ref="G28:L28"/>
    <mergeCell ref="R10:W10"/>
    <mergeCell ref="B12:L17"/>
    <mergeCell ref="R12:W12"/>
    <mergeCell ref="R14:W14"/>
    <mergeCell ref="B22:D22"/>
    <mergeCell ref="G22:L2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4B8BC-3C1F-4861-8ED5-DBC25D0E1F6F}">
  <sheetPr codeName="Sheet1"/>
  <dimension ref="A1"/>
  <sheetViews>
    <sheetView workbookViewId="0">
      <selection sqref="A1:XFD1048576"/>
    </sheetView>
  </sheetViews>
  <sheetFormatPr defaultRowHeight="15" x14ac:dyDescent="0.25"/>
  <sheetData/>
  <pageMargins left="0.7" right="0.7" top="0.75" bottom="0.75" header="0.3" footer="0.3"/>
</worksheet>
</file>

<file path=docMetadata/LabelInfo.xml><?xml version="1.0" encoding="utf-8"?>
<clbl:labelList xmlns:clbl="http://schemas.microsoft.com/office/2020/mipLabelMetadata">
  <clbl:label id="{5cf08532-638a-46cf-b7d0-f59dca62f829}" enabled="0" method="" siteId="{5cf08532-638a-46cf-b7d0-f59dca62f82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Maatwerk Notes nieuw</vt:lpstr>
      <vt:lpstr>Sheet1</vt:lpstr>
      <vt:lpstr>only1</vt:lpstr>
      <vt:lpstr>only2</vt:lpstr>
      <vt:lpstr>only3</vt:lpstr>
      <vt:lpstr>only4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Thijn Hillen</dc:creator>
  <cp:lastModifiedBy>Thijn Hillen</cp:lastModifiedBy>
  <dcterms:created xsi:type="dcterms:W3CDTF">2026-04-07T13:46:50Z</dcterms:created>
  <dcterms:modified xsi:type="dcterms:W3CDTF">2026-04-17T15:10:17Z</dcterms:modified>
</cp:coreProperties>
</file>