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13 Joseph Glass\2 February\"/>
    </mc:Choice>
  </mc:AlternateContent>
  <xr:revisionPtr revIDLastSave="0" documentId="13_ncr:1_{11AF7148-EA24-453E-84B0-05ADFD4DEE98}" xr6:coauthVersionLast="47" xr6:coauthVersionMax="47" xr10:uidLastSave="{00000000-0000-0000-0000-000000000000}"/>
  <bookViews>
    <workbookView xWindow="-110" yWindow="-110" windowWidth="25820" windowHeight="13900" xr2:uid="{00000000-000D-0000-FFFF-FFFF00000000}"/>
  </bookViews>
  <sheets>
    <sheet name="SUMMARY" sheetId="7" r:id="rId1"/>
    <sheet name="BOQ" sheetId="3" r:id="rId2"/>
    <sheet name="Glass Doors Progress" sheetId="4" r:id="rId3"/>
    <sheet name="VO.01" sheetId="5" r:id="rId4"/>
    <sheet name="VO.02" sheetId="6" r:id="rId5"/>
    <sheet name="WFA Valuation" sheetId="2" r:id="rId6"/>
  </sheets>
  <definedNames>
    <definedName name="_xlnm._FilterDatabase" localSheetId="1" hidden="1">BOQ!$B$6:$O$193</definedName>
    <definedName name="_xlnm._FilterDatabase" localSheetId="2" hidden="1">'Glass Doors Progress'!$B$2:$P$233</definedName>
    <definedName name="_xlnm.Print_Area" localSheetId="1">BOQ!$B$1:$O$195</definedName>
    <definedName name="_xlnm.Print_Area" localSheetId="2">'Glass Doors Progress'!$B$1:$L$277</definedName>
    <definedName name="_xlnm.Print_Area" localSheetId="0">SUMMARY!$A$1:$I$20</definedName>
    <definedName name="_xlnm.Print_Area" localSheetId="3">VO.01!$A$1:$M$23</definedName>
    <definedName name="_xlnm.Print_Area" localSheetId="5">'WFA Valuation'!$A$1:$G$46</definedName>
    <definedName name="_xlnm.Print_Titles" localSheetId="1">BOQ!$5:$5</definedName>
    <definedName name="_xlnm.Print_Titles" localSheetId="2">'Glass Doors Progress'!$1:$2</definedName>
    <definedName name="_xlnm.Print_Titles" localSheetId="5">'WFA Valuation'!$1:$6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7" l="1"/>
  <c r="H14" i="7"/>
  <c r="H13" i="7"/>
  <c r="H12" i="7"/>
  <c r="H9" i="7"/>
  <c r="H7" i="7"/>
  <c r="I24" i="7"/>
  <c r="G24" i="7"/>
  <c r="F24" i="7"/>
  <c r="L9" i="5"/>
  <c r="M9" i="5" s="1"/>
  <c r="M187" i="3"/>
  <c r="M179" i="3" l="1"/>
  <c r="M177" i="3"/>
  <c r="M174" i="3"/>
  <c r="M171" i="3"/>
  <c r="M168" i="3"/>
  <c r="M166" i="3"/>
  <c r="M163" i="3"/>
  <c r="M161" i="3"/>
  <c r="M158" i="3"/>
  <c r="M155" i="3"/>
  <c r="M153" i="3"/>
  <c r="M151" i="3"/>
  <c r="M149" i="3"/>
  <c r="M147" i="3"/>
  <c r="M144" i="3"/>
  <c r="M142" i="3"/>
  <c r="M140" i="3"/>
  <c r="M138" i="3"/>
  <c r="M136" i="3"/>
  <c r="M133" i="3"/>
  <c r="M131" i="3"/>
  <c r="M129" i="3"/>
  <c r="M127" i="3"/>
  <c r="M125" i="3"/>
  <c r="M122" i="3"/>
  <c r="M120" i="3"/>
  <c r="M118" i="3"/>
  <c r="M116" i="3"/>
  <c r="M114" i="3"/>
  <c r="M111" i="3"/>
  <c r="M108" i="3"/>
  <c r="M105" i="3"/>
  <c r="M102" i="3"/>
  <c r="M99" i="3"/>
  <c r="M97" i="3"/>
  <c r="M90" i="3"/>
  <c r="M83" i="3"/>
  <c r="M80" i="3"/>
  <c r="M78" i="3"/>
  <c r="M75" i="3"/>
  <c r="M73" i="3"/>
  <c r="M71" i="3"/>
  <c r="M68" i="3"/>
  <c r="M66" i="3"/>
  <c r="M64" i="3"/>
  <c r="M61" i="3"/>
  <c r="M59" i="3"/>
  <c r="M56" i="3"/>
  <c r="M54" i="3"/>
  <c r="M46" i="3"/>
  <c r="M44" i="3"/>
  <c r="M41" i="3"/>
  <c r="M39" i="3"/>
  <c r="M33" i="3"/>
  <c r="M30" i="3"/>
  <c r="M27" i="3"/>
  <c r="M24" i="3"/>
  <c r="M21" i="3"/>
  <c r="M15" i="3"/>
  <c r="M8" i="3"/>
  <c r="I19" i="5"/>
  <c r="J17" i="5"/>
  <c r="I17" i="5"/>
  <c r="J13" i="5"/>
  <c r="I13" i="5"/>
  <c r="I9" i="5"/>
  <c r="G18" i="7"/>
  <c r="I18" i="7"/>
  <c r="F18" i="7"/>
  <c r="E18" i="7"/>
  <c r="M184" i="3"/>
  <c r="F9" i="7"/>
  <c r="F14" i="7" l="1"/>
  <c r="F16" i="7" s="1"/>
  <c r="M51" i="3"/>
  <c r="Q51" i="3" s="1"/>
  <c r="M49" i="3"/>
  <c r="M18" i="3"/>
  <c r="Q18" i="3" s="1"/>
  <c r="M11" i="3"/>
  <c r="Q11" i="3" s="1"/>
  <c r="Q10" i="3"/>
  <c r="Q13" i="3"/>
  <c r="Q14" i="3"/>
  <c r="Q15" i="3"/>
  <c r="Q17" i="3"/>
  <c r="Q20" i="3"/>
  <c r="Q21" i="3"/>
  <c r="Q23" i="3"/>
  <c r="Q24" i="3"/>
  <c r="Q25" i="3"/>
  <c r="Q26" i="3"/>
  <c r="Q27" i="3"/>
  <c r="Q29" i="3"/>
  <c r="Q30" i="3"/>
  <c r="Q32" i="3"/>
  <c r="Q33" i="3"/>
  <c r="Q35" i="3"/>
  <c r="Q38" i="3"/>
  <c r="Q39" i="3"/>
  <c r="Q40" i="3"/>
  <c r="Q41" i="3"/>
  <c r="Q43" i="3"/>
  <c r="Q44" i="3"/>
  <c r="Q46" i="3"/>
  <c r="Q47" i="3"/>
  <c r="Q48" i="3"/>
  <c r="Q49" i="3"/>
  <c r="Q53" i="3"/>
  <c r="Q54" i="3"/>
  <c r="Q56" i="3"/>
  <c r="Q58" i="3"/>
  <c r="Q59" i="3"/>
  <c r="Q60" i="3"/>
  <c r="Q61" i="3"/>
  <c r="Q63" i="3"/>
  <c r="Q64" i="3"/>
  <c r="Q66" i="3"/>
  <c r="Q68" i="3"/>
  <c r="Q70" i="3"/>
  <c r="Q71" i="3"/>
  <c r="Q72" i="3"/>
  <c r="Q73" i="3"/>
  <c r="Q75" i="3"/>
  <c r="Q77" i="3"/>
  <c r="Q78" i="3"/>
  <c r="Q80" i="3"/>
  <c r="Q82" i="3"/>
  <c r="Q83" i="3"/>
  <c r="Q85" i="3"/>
  <c r="Q86" i="3"/>
  <c r="Q87" i="3"/>
  <c r="Q88" i="3"/>
  <c r="Q89" i="3"/>
  <c r="Q90" i="3"/>
  <c r="Q92" i="3"/>
  <c r="Q93" i="3"/>
  <c r="Q94" i="3"/>
  <c r="Q95" i="3"/>
  <c r="Q96" i="3"/>
  <c r="Q97" i="3"/>
  <c r="Q99" i="3"/>
  <c r="Q101" i="3"/>
  <c r="Q102" i="3"/>
  <c r="Q104" i="3"/>
  <c r="Q105" i="3"/>
  <c r="Q107" i="3"/>
  <c r="Q108" i="3"/>
  <c r="Q110" i="3"/>
  <c r="Q111" i="3"/>
  <c r="Q113" i="3"/>
  <c r="Q114" i="3"/>
  <c r="Q116" i="3"/>
  <c r="Q117" i="3"/>
  <c r="Q118" i="3"/>
  <c r="Q120" i="3"/>
  <c r="Q122" i="3"/>
  <c r="Q124" i="3"/>
  <c r="Q125" i="3"/>
  <c r="Q127" i="3"/>
  <c r="Q129" i="3"/>
  <c r="Q131" i="3"/>
  <c r="Q133" i="3"/>
  <c r="Q135" i="3"/>
  <c r="Q136" i="3"/>
  <c r="Q138" i="3"/>
  <c r="Q139" i="3"/>
  <c r="Q140" i="3"/>
  <c r="Q141" i="3"/>
  <c r="Q142" i="3"/>
  <c r="Q144" i="3"/>
  <c r="Q146" i="3"/>
  <c r="Q147" i="3"/>
  <c r="Q148" i="3"/>
  <c r="Q149" i="3"/>
  <c r="Q151" i="3"/>
  <c r="Q153" i="3"/>
  <c r="Q155" i="3"/>
  <c r="Q156" i="3"/>
  <c r="Q157" i="3"/>
  <c r="Q158" i="3"/>
  <c r="Q159" i="3"/>
  <c r="Q160" i="3"/>
  <c r="Q161" i="3"/>
  <c r="Q163" i="3"/>
  <c r="Q165" i="3"/>
  <c r="Q166" i="3"/>
  <c r="Q168" i="3"/>
  <c r="Q170" i="3"/>
  <c r="Q171" i="3"/>
  <c r="Q173" i="3"/>
  <c r="Q174" i="3"/>
  <c r="Q176" i="3"/>
  <c r="Q177" i="3"/>
  <c r="Q179" i="3"/>
  <c r="Q180" i="3"/>
  <c r="Q181" i="3"/>
  <c r="Q182" i="3"/>
  <c r="Q184" i="3"/>
  <c r="Q185" i="3"/>
  <c r="Q186" i="3"/>
  <c r="Q187" i="3"/>
  <c r="Q188" i="3"/>
  <c r="Q8" i="3"/>
  <c r="M17" i="5"/>
  <c r="L17" i="5"/>
  <c r="L13" i="5"/>
  <c r="M13" i="5"/>
  <c r="M180" i="3"/>
  <c r="M154" i="3"/>
  <c r="O154" i="3" s="1"/>
  <c r="M148" i="3"/>
  <c r="M89" i="3"/>
  <c r="M88" i="3"/>
  <c r="M87" i="3"/>
  <c r="M86" i="3"/>
  <c r="O27" i="3"/>
  <c r="M25" i="3"/>
  <c r="M12" i="3"/>
  <c r="Q12" i="3" s="1"/>
  <c r="M139" i="3"/>
  <c r="M117" i="3"/>
  <c r="M115" i="3"/>
  <c r="Q115" i="3" s="1"/>
  <c r="O90" i="3"/>
  <c r="G265" i="4"/>
  <c r="G21" i="5"/>
  <c r="I21" i="5"/>
  <c r="H21" i="5"/>
  <c r="D9" i="7"/>
  <c r="D16" i="7" s="1"/>
  <c r="D14" i="7"/>
  <c r="C14" i="7"/>
  <c r="E13" i="7"/>
  <c r="E12" i="7"/>
  <c r="E8" i="7"/>
  <c r="M186" i="3"/>
  <c r="F10" i="6"/>
  <c r="F9" i="6"/>
  <c r="F19" i="5"/>
  <c r="F17" i="5"/>
  <c r="F13" i="5"/>
  <c r="F9" i="5"/>
  <c r="K276" i="4"/>
  <c r="J276" i="4"/>
  <c r="I276" i="4"/>
  <c r="H276" i="4"/>
  <c r="G276" i="4"/>
  <c r="F276" i="4"/>
  <c r="E276" i="4"/>
  <c r="D276" i="4"/>
  <c r="M178" i="3" s="1"/>
  <c r="Q178" i="3" s="1"/>
  <c r="K275" i="4"/>
  <c r="J275" i="4"/>
  <c r="I275" i="4"/>
  <c r="H275" i="4"/>
  <c r="G275" i="4"/>
  <c r="F275" i="4"/>
  <c r="E275" i="4"/>
  <c r="D275" i="4"/>
  <c r="K274" i="4"/>
  <c r="J274" i="4"/>
  <c r="I274" i="4"/>
  <c r="H274" i="4"/>
  <c r="G274" i="4"/>
  <c r="F274" i="4"/>
  <c r="E274" i="4"/>
  <c r="D274" i="4"/>
  <c r="K273" i="4"/>
  <c r="J273" i="4"/>
  <c r="I273" i="4"/>
  <c r="H273" i="4"/>
  <c r="G273" i="4"/>
  <c r="F273" i="4"/>
  <c r="E273" i="4"/>
  <c r="D273" i="4"/>
  <c r="K272" i="4"/>
  <c r="J272" i="4"/>
  <c r="I272" i="4"/>
  <c r="H272" i="4"/>
  <c r="G272" i="4"/>
  <c r="F272" i="4"/>
  <c r="E272" i="4"/>
  <c r="D272" i="4"/>
  <c r="K271" i="4"/>
  <c r="J271" i="4"/>
  <c r="I271" i="4"/>
  <c r="H271" i="4"/>
  <c r="G271" i="4"/>
  <c r="F271" i="4"/>
  <c r="E271" i="4"/>
  <c r="O166" i="3"/>
  <c r="K270" i="4"/>
  <c r="J270" i="4"/>
  <c r="I270" i="4"/>
  <c r="H270" i="4"/>
  <c r="G270" i="4"/>
  <c r="F270" i="4"/>
  <c r="E270" i="4"/>
  <c r="D270" i="4"/>
  <c r="K269" i="4"/>
  <c r="J269" i="4"/>
  <c r="I269" i="4"/>
  <c r="H269" i="4"/>
  <c r="G269" i="4"/>
  <c r="F269" i="4"/>
  <c r="D269" i="4"/>
  <c r="K268" i="4"/>
  <c r="J268" i="4"/>
  <c r="I268" i="4"/>
  <c r="H268" i="4"/>
  <c r="G268" i="4"/>
  <c r="F268" i="4"/>
  <c r="E268" i="4"/>
  <c r="D268" i="4"/>
  <c r="K267" i="4"/>
  <c r="J267" i="4"/>
  <c r="H267" i="4"/>
  <c r="G267" i="4"/>
  <c r="F267" i="4"/>
  <c r="D267" i="4"/>
  <c r="K266" i="4"/>
  <c r="J266" i="4"/>
  <c r="F266" i="4"/>
  <c r="E266" i="4"/>
  <c r="D266" i="4"/>
  <c r="K265" i="4"/>
  <c r="M123" i="3" s="1"/>
  <c r="Q123" i="3" s="1"/>
  <c r="J265" i="4"/>
  <c r="I265" i="4"/>
  <c r="H265" i="4"/>
  <c r="E265" i="4"/>
  <c r="D265" i="4"/>
  <c r="K264" i="4"/>
  <c r="J264" i="4"/>
  <c r="I264" i="4"/>
  <c r="H264" i="4"/>
  <c r="G264" i="4"/>
  <c r="F264" i="4"/>
  <c r="D264" i="4"/>
  <c r="K263" i="4"/>
  <c r="J263" i="4"/>
  <c r="I263" i="4"/>
  <c r="H263" i="4"/>
  <c r="G263" i="4"/>
  <c r="F263" i="4"/>
  <c r="E263" i="4"/>
  <c r="D263" i="4"/>
  <c r="K262" i="4"/>
  <c r="J262" i="4"/>
  <c r="I262" i="4"/>
  <c r="H262" i="4"/>
  <c r="G262" i="4"/>
  <c r="F262" i="4"/>
  <c r="E262" i="4"/>
  <c r="D262" i="4"/>
  <c r="K261" i="4"/>
  <c r="J261" i="4"/>
  <c r="I261" i="4"/>
  <c r="H261" i="4"/>
  <c r="G261" i="4"/>
  <c r="F261" i="4"/>
  <c r="E261" i="4"/>
  <c r="D261" i="4"/>
  <c r="K260" i="4"/>
  <c r="J260" i="4"/>
  <c r="I260" i="4"/>
  <c r="H260" i="4"/>
  <c r="G260" i="4"/>
  <c r="F260" i="4"/>
  <c r="E260" i="4"/>
  <c r="M100" i="3" s="1"/>
  <c r="O100" i="3" s="1"/>
  <c r="D260" i="4"/>
  <c r="M98" i="3" s="1"/>
  <c r="Q98" i="3" s="1"/>
  <c r="K259" i="4"/>
  <c r="J259" i="4"/>
  <c r="I259" i="4"/>
  <c r="H259" i="4"/>
  <c r="G259" i="4"/>
  <c r="F259" i="4"/>
  <c r="E259" i="4"/>
  <c r="D259" i="4"/>
  <c r="K258" i="4"/>
  <c r="J258" i="4"/>
  <c r="I258" i="4"/>
  <c r="H258" i="4"/>
  <c r="G258" i="4"/>
  <c r="F258" i="4"/>
  <c r="D258" i="4"/>
  <c r="K257" i="4"/>
  <c r="J257" i="4"/>
  <c r="I257" i="4"/>
  <c r="H257" i="4"/>
  <c r="G257" i="4"/>
  <c r="F257" i="4"/>
  <c r="M79" i="3"/>
  <c r="Q79" i="3" s="1"/>
  <c r="M76" i="3"/>
  <c r="O76" i="3" s="1"/>
  <c r="J256" i="4"/>
  <c r="I256" i="4"/>
  <c r="H256" i="4"/>
  <c r="G256" i="4"/>
  <c r="F256" i="4"/>
  <c r="E256" i="4"/>
  <c r="M74" i="3" s="1"/>
  <c r="Q74" i="3" s="1"/>
  <c r="D256" i="4"/>
  <c r="M72" i="3" s="1"/>
  <c r="K255" i="4"/>
  <c r="J255" i="4"/>
  <c r="I255" i="4"/>
  <c r="H255" i="4"/>
  <c r="G255" i="4"/>
  <c r="F255" i="4"/>
  <c r="E255" i="4"/>
  <c r="D255" i="4"/>
  <c r="K254" i="4"/>
  <c r="J254" i="4"/>
  <c r="I254" i="4"/>
  <c r="H254" i="4"/>
  <c r="G254" i="4"/>
  <c r="F254" i="4"/>
  <c r="E254" i="4"/>
  <c r="M62" i="3" s="1"/>
  <c r="Q62" i="3" s="1"/>
  <c r="D254" i="4"/>
  <c r="M60" i="3" s="1"/>
  <c r="K253" i="4"/>
  <c r="J253" i="4"/>
  <c r="I253" i="4"/>
  <c r="H253" i="4"/>
  <c r="G253" i="4"/>
  <c r="F253" i="4"/>
  <c r="M55" i="3"/>
  <c r="Q55" i="3" s="1"/>
  <c r="K252" i="4"/>
  <c r="J252" i="4"/>
  <c r="I252" i="4"/>
  <c r="H252" i="4"/>
  <c r="G252" i="4"/>
  <c r="F252" i="4"/>
  <c r="E252" i="4"/>
  <c r="M50" i="3"/>
  <c r="Q50" i="3" s="1"/>
  <c r="K251" i="4"/>
  <c r="J251" i="4"/>
  <c r="I251" i="4"/>
  <c r="H251" i="4"/>
  <c r="G251" i="4"/>
  <c r="F251" i="4"/>
  <c r="M45" i="3"/>
  <c r="Q45" i="3" s="1"/>
  <c r="K250" i="4"/>
  <c r="J250" i="4"/>
  <c r="I250" i="4"/>
  <c r="H250" i="4"/>
  <c r="G250" i="4"/>
  <c r="F250" i="4"/>
  <c r="M42" i="3"/>
  <c r="Q42" i="3" s="1"/>
  <c r="M40" i="3"/>
  <c r="K249" i="4"/>
  <c r="J249" i="4"/>
  <c r="I249" i="4"/>
  <c r="H249" i="4"/>
  <c r="G249" i="4"/>
  <c r="F249" i="4"/>
  <c r="E249" i="4"/>
  <c r="D249" i="4"/>
  <c r="K248" i="4"/>
  <c r="J248" i="4"/>
  <c r="I248" i="4"/>
  <c r="H248" i="4"/>
  <c r="G248" i="4"/>
  <c r="F248" i="4"/>
  <c r="D248" i="4"/>
  <c r="K247" i="4"/>
  <c r="J247" i="4"/>
  <c r="I247" i="4"/>
  <c r="H247" i="4"/>
  <c r="G247" i="4"/>
  <c r="F247" i="4"/>
  <c r="M31" i="3"/>
  <c r="O31" i="3" s="1"/>
  <c r="D247" i="4"/>
  <c r="K246" i="4"/>
  <c r="J246" i="4"/>
  <c r="I246" i="4"/>
  <c r="H246" i="4"/>
  <c r="G246" i="4"/>
  <c r="F246" i="4"/>
  <c r="D246" i="4"/>
  <c r="K245" i="4"/>
  <c r="J245" i="4"/>
  <c r="I245" i="4"/>
  <c r="H245" i="4"/>
  <c r="G245" i="4"/>
  <c r="F245" i="4"/>
  <c r="D245" i="4"/>
  <c r="K244" i="4"/>
  <c r="J244" i="4"/>
  <c r="G244" i="4"/>
  <c r="F244" i="4"/>
  <c r="D244" i="4"/>
  <c r="K243" i="4"/>
  <c r="J243" i="4"/>
  <c r="G243" i="4"/>
  <c r="F243" i="4"/>
  <c r="D243" i="4"/>
  <c r="K242" i="4"/>
  <c r="J242" i="4"/>
  <c r="I242" i="4"/>
  <c r="H242" i="4"/>
  <c r="G242" i="4"/>
  <c r="F242" i="4"/>
  <c r="E242" i="4"/>
  <c r="D242" i="4"/>
  <c r="K241" i="4"/>
  <c r="J241" i="4"/>
  <c r="I241" i="4"/>
  <c r="H241" i="4"/>
  <c r="G241" i="4"/>
  <c r="F241" i="4"/>
  <c r="D241" i="4"/>
  <c r="K240" i="4"/>
  <c r="J240" i="4"/>
  <c r="I240" i="4"/>
  <c r="H240" i="4"/>
  <c r="G240" i="4"/>
  <c r="F240" i="4"/>
  <c r="D240" i="4"/>
  <c r="L233" i="4"/>
  <c r="K233" i="4"/>
  <c r="J233" i="4"/>
  <c r="I233" i="4"/>
  <c r="H233" i="4"/>
  <c r="G233" i="4"/>
  <c r="F233" i="4"/>
  <c r="E233" i="4"/>
  <c r="D233" i="4"/>
  <c r="O188" i="3"/>
  <c r="N188" i="3"/>
  <c r="I188" i="3"/>
  <c r="K188" i="3" s="1"/>
  <c r="N187" i="3"/>
  <c r="O187" i="3" s="1"/>
  <c r="K187" i="3"/>
  <c r="N186" i="3"/>
  <c r="K186" i="3"/>
  <c r="O185" i="3"/>
  <c r="N185" i="3"/>
  <c r="K185" i="3"/>
  <c r="N184" i="3"/>
  <c r="O184" i="3" s="1"/>
  <c r="K184" i="3"/>
  <c r="N183" i="3"/>
  <c r="M183" i="3"/>
  <c r="O183" i="3" s="1"/>
  <c r="K183" i="3"/>
  <c r="N182" i="3"/>
  <c r="O182" i="3" s="1"/>
  <c r="K182" i="3"/>
  <c r="N181" i="3"/>
  <c r="O181" i="3" s="1"/>
  <c r="K181" i="3"/>
  <c r="N180" i="3"/>
  <c r="K180" i="3"/>
  <c r="N179" i="3"/>
  <c r="K179" i="3"/>
  <c r="N178" i="3"/>
  <c r="K178" i="3"/>
  <c r="N177" i="3"/>
  <c r="K177" i="3"/>
  <c r="N176" i="3"/>
  <c r="O176" i="3" s="1"/>
  <c r="K176" i="3"/>
  <c r="N175" i="3"/>
  <c r="K175" i="3"/>
  <c r="N174" i="3"/>
  <c r="M175" i="3"/>
  <c r="Q175" i="3" s="1"/>
  <c r="K174" i="3"/>
  <c r="N173" i="3"/>
  <c r="O173" i="3" s="1"/>
  <c r="K173" i="3"/>
  <c r="N172" i="3"/>
  <c r="K172" i="3"/>
  <c r="N171" i="3"/>
  <c r="M172" i="3"/>
  <c r="Q172" i="3" s="1"/>
  <c r="K171" i="3"/>
  <c r="N170" i="3"/>
  <c r="O170" i="3" s="1"/>
  <c r="K170" i="3"/>
  <c r="N169" i="3"/>
  <c r="K169" i="3"/>
  <c r="N168" i="3"/>
  <c r="M169" i="3"/>
  <c r="Q169" i="3" s="1"/>
  <c r="K168" i="3"/>
  <c r="N167" i="3"/>
  <c r="K167" i="3"/>
  <c r="N166" i="3"/>
  <c r="K166" i="3"/>
  <c r="N165" i="3"/>
  <c r="O165" i="3" s="1"/>
  <c r="K165" i="3"/>
  <c r="N164" i="3"/>
  <c r="K164" i="3"/>
  <c r="N163" i="3"/>
  <c r="K163" i="3"/>
  <c r="N162" i="3"/>
  <c r="K162" i="3"/>
  <c r="N161" i="3"/>
  <c r="K161" i="3"/>
  <c r="N160" i="3"/>
  <c r="O160" i="3" s="1"/>
  <c r="K160" i="3"/>
  <c r="N159" i="3"/>
  <c r="K159" i="3"/>
  <c r="N158" i="3"/>
  <c r="M159" i="3"/>
  <c r="K158" i="3"/>
  <c r="N157" i="3"/>
  <c r="O157" i="3" s="1"/>
  <c r="K157" i="3"/>
  <c r="N156" i="3"/>
  <c r="M156" i="3"/>
  <c r="K156" i="3"/>
  <c r="N155" i="3"/>
  <c r="K155" i="3"/>
  <c r="N154" i="3"/>
  <c r="K154" i="3"/>
  <c r="N153" i="3"/>
  <c r="K153" i="3"/>
  <c r="N152" i="3"/>
  <c r="K152" i="3"/>
  <c r="N151" i="3"/>
  <c r="O151" i="3" s="1"/>
  <c r="M152" i="3"/>
  <c r="Q152" i="3" s="1"/>
  <c r="K151" i="3"/>
  <c r="N150" i="3"/>
  <c r="K150" i="3"/>
  <c r="N149" i="3"/>
  <c r="M150" i="3"/>
  <c r="Q150" i="3" s="1"/>
  <c r="K149" i="3"/>
  <c r="N148" i="3"/>
  <c r="K148" i="3"/>
  <c r="N147" i="3"/>
  <c r="K147" i="3"/>
  <c r="N146" i="3"/>
  <c r="O146" i="3" s="1"/>
  <c r="K146" i="3"/>
  <c r="N145" i="3"/>
  <c r="K145" i="3"/>
  <c r="N144" i="3"/>
  <c r="K144" i="3"/>
  <c r="N143" i="3"/>
  <c r="K143" i="3"/>
  <c r="N142" i="3"/>
  <c r="M143" i="3"/>
  <c r="Q143" i="3" s="1"/>
  <c r="K142" i="3"/>
  <c r="N141" i="3"/>
  <c r="K141" i="3"/>
  <c r="N140" i="3"/>
  <c r="M141" i="3"/>
  <c r="O141" i="3" s="1"/>
  <c r="K140" i="3"/>
  <c r="N139" i="3"/>
  <c r="K139" i="3"/>
  <c r="O138" i="3"/>
  <c r="N138" i="3"/>
  <c r="K138" i="3"/>
  <c r="N137" i="3"/>
  <c r="K137" i="3"/>
  <c r="N136" i="3"/>
  <c r="M137" i="3"/>
  <c r="Q137" i="3" s="1"/>
  <c r="K136" i="3"/>
  <c r="N135" i="3"/>
  <c r="O135" i="3" s="1"/>
  <c r="K135" i="3"/>
  <c r="N134" i="3"/>
  <c r="M134" i="3"/>
  <c r="Q134" i="3" s="1"/>
  <c r="K134" i="3"/>
  <c r="N133" i="3"/>
  <c r="O133" i="3" s="1"/>
  <c r="K133" i="3"/>
  <c r="N132" i="3"/>
  <c r="M132" i="3"/>
  <c r="Q132" i="3" s="1"/>
  <c r="K132" i="3"/>
  <c r="O131" i="3"/>
  <c r="N131" i="3"/>
  <c r="K131" i="3"/>
  <c r="N130" i="3"/>
  <c r="K130" i="3"/>
  <c r="N129" i="3"/>
  <c r="M130" i="3"/>
  <c r="Q130" i="3" s="1"/>
  <c r="K129" i="3"/>
  <c r="N128" i="3"/>
  <c r="K128" i="3"/>
  <c r="N127" i="3"/>
  <c r="M128" i="3"/>
  <c r="Q128" i="3" s="1"/>
  <c r="K127" i="3"/>
  <c r="N126" i="3"/>
  <c r="M126" i="3"/>
  <c r="Q126" i="3" s="1"/>
  <c r="K126" i="3"/>
  <c r="O125" i="3"/>
  <c r="N125" i="3"/>
  <c r="K125" i="3"/>
  <c r="N124" i="3"/>
  <c r="O124" i="3" s="1"/>
  <c r="K124" i="3"/>
  <c r="N123" i="3"/>
  <c r="K123" i="3"/>
  <c r="N122" i="3"/>
  <c r="K122" i="3"/>
  <c r="N121" i="3"/>
  <c r="M121" i="3"/>
  <c r="Q121" i="3" s="1"/>
  <c r="K121" i="3"/>
  <c r="N120" i="3"/>
  <c r="O120" i="3" s="1"/>
  <c r="K120" i="3"/>
  <c r="N119" i="3"/>
  <c r="M119" i="3"/>
  <c r="Q119" i="3" s="1"/>
  <c r="K119" i="3"/>
  <c r="N118" i="3"/>
  <c r="O118" i="3" s="1"/>
  <c r="K118" i="3"/>
  <c r="N117" i="3"/>
  <c r="K117" i="3"/>
  <c r="N116" i="3"/>
  <c r="O116" i="3" s="1"/>
  <c r="K116" i="3"/>
  <c r="N115" i="3"/>
  <c r="K115" i="3"/>
  <c r="N114" i="3"/>
  <c r="K114" i="3"/>
  <c r="N113" i="3"/>
  <c r="O113" i="3" s="1"/>
  <c r="K113" i="3"/>
  <c r="N112" i="3"/>
  <c r="K112" i="3"/>
  <c r="N111" i="3"/>
  <c r="M112" i="3"/>
  <c r="O112" i="3" s="1"/>
  <c r="K111" i="3"/>
  <c r="N110" i="3"/>
  <c r="O110" i="3" s="1"/>
  <c r="K110" i="3"/>
  <c r="N109" i="3"/>
  <c r="K109" i="3"/>
  <c r="N108" i="3"/>
  <c r="M109" i="3"/>
  <c r="Q109" i="3" s="1"/>
  <c r="K108" i="3"/>
  <c r="N107" i="3"/>
  <c r="O107" i="3" s="1"/>
  <c r="K107" i="3"/>
  <c r="N106" i="3"/>
  <c r="K106" i="3"/>
  <c r="N105" i="3"/>
  <c r="O105" i="3"/>
  <c r="K105" i="3"/>
  <c r="N104" i="3"/>
  <c r="O104" i="3" s="1"/>
  <c r="K104" i="3"/>
  <c r="N103" i="3"/>
  <c r="K103" i="3"/>
  <c r="N102" i="3"/>
  <c r="M103" i="3"/>
  <c r="Q103" i="3" s="1"/>
  <c r="K102" i="3"/>
  <c r="N101" i="3"/>
  <c r="O101" i="3" s="1"/>
  <c r="K101" i="3"/>
  <c r="N100" i="3"/>
  <c r="K100" i="3"/>
  <c r="N99" i="3"/>
  <c r="K99" i="3"/>
  <c r="N98" i="3"/>
  <c r="K98" i="3"/>
  <c r="N97" i="3"/>
  <c r="K97" i="3"/>
  <c r="N96" i="3"/>
  <c r="O96" i="3" s="1"/>
  <c r="K96" i="3"/>
  <c r="N95" i="3"/>
  <c r="K95" i="3"/>
  <c r="N94" i="3"/>
  <c r="O94" i="3" s="1"/>
  <c r="K94" i="3"/>
  <c r="N93" i="3"/>
  <c r="M93" i="3"/>
  <c r="K93" i="3"/>
  <c r="N92" i="3"/>
  <c r="O92" i="3" s="1"/>
  <c r="K92" i="3"/>
  <c r="N91" i="3"/>
  <c r="M91" i="3"/>
  <c r="Q91" i="3" s="1"/>
  <c r="K91" i="3"/>
  <c r="N90" i="3"/>
  <c r="K90" i="3"/>
  <c r="N85" i="3"/>
  <c r="O85" i="3" s="1"/>
  <c r="K85" i="3"/>
  <c r="N84" i="3"/>
  <c r="K84" i="3"/>
  <c r="N83" i="3"/>
  <c r="K83" i="3"/>
  <c r="N82" i="3"/>
  <c r="O82" i="3" s="1"/>
  <c r="K82" i="3"/>
  <c r="N81" i="3"/>
  <c r="K81" i="3"/>
  <c r="N80" i="3"/>
  <c r="O80" i="3" s="1"/>
  <c r="M81" i="3"/>
  <c r="Q81" i="3" s="1"/>
  <c r="K80" i="3"/>
  <c r="N79" i="3"/>
  <c r="K79" i="3"/>
  <c r="N78" i="3"/>
  <c r="K78" i="3"/>
  <c r="N77" i="3"/>
  <c r="O77" i="3" s="1"/>
  <c r="K77" i="3"/>
  <c r="N76" i="3"/>
  <c r="K76" i="3"/>
  <c r="N75" i="3"/>
  <c r="K75" i="3"/>
  <c r="N74" i="3"/>
  <c r="K74" i="3"/>
  <c r="N73" i="3"/>
  <c r="K73" i="3"/>
  <c r="N72" i="3"/>
  <c r="K72" i="3"/>
  <c r="N71" i="3"/>
  <c r="K71" i="3"/>
  <c r="N70" i="3"/>
  <c r="O70" i="3" s="1"/>
  <c r="K70" i="3"/>
  <c r="N69" i="3"/>
  <c r="K69" i="3"/>
  <c r="N68" i="3"/>
  <c r="M69" i="3"/>
  <c r="Q69" i="3" s="1"/>
  <c r="K68" i="3"/>
  <c r="N67" i="3"/>
  <c r="K67" i="3"/>
  <c r="N66" i="3"/>
  <c r="M67" i="3"/>
  <c r="Q67" i="3" s="1"/>
  <c r="K66" i="3"/>
  <c r="N65" i="3"/>
  <c r="K65" i="3"/>
  <c r="N64" i="3"/>
  <c r="K64" i="3"/>
  <c r="N63" i="3"/>
  <c r="O63" i="3" s="1"/>
  <c r="K63" i="3"/>
  <c r="N62" i="3"/>
  <c r="K62" i="3"/>
  <c r="N61" i="3"/>
  <c r="K61" i="3"/>
  <c r="N60" i="3"/>
  <c r="K60" i="3"/>
  <c r="N59" i="3"/>
  <c r="K59" i="3"/>
  <c r="N58" i="3"/>
  <c r="O58" i="3" s="1"/>
  <c r="K58" i="3"/>
  <c r="N57" i="3"/>
  <c r="K57" i="3"/>
  <c r="N56" i="3"/>
  <c r="M57" i="3"/>
  <c r="Q57" i="3" s="1"/>
  <c r="K56" i="3"/>
  <c r="N55" i="3"/>
  <c r="K55" i="3"/>
  <c r="N54" i="3"/>
  <c r="K54" i="3"/>
  <c r="N53" i="3"/>
  <c r="O53" i="3" s="1"/>
  <c r="K53" i="3"/>
  <c r="N52" i="3"/>
  <c r="K52" i="3"/>
  <c r="N51" i="3"/>
  <c r="K51" i="3"/>
  <c r="N50" i="3"/>
  <c r="K50" i="3"/>
  <c r="N49" i="3"/>
  <c r="K49" i="3"/>
  <c r="O48" i="3"/>
  <c r="N48" i="3"/>
  <c r="K48" i="3"/>
  <c r="N47" i="3"/>
  <c r="K47" i="3"/>
  <c r="N46" i="3"/>
  <c r="M47" i="3"/>
  <c r="K46" i="3"/>
  <c r="N45" i="3"/>
  <c r="K45" i="3"/>
  <c r="N44" i="3"/>
  <c r="K44" i="3"/>
  <c r="N43" i="3"/>
  <c r="O43" i="3" s="1"/>
  <c r="K43" i="3"/>
  <c r="N42" i="3"/>
  <c r="K42" i="3"/>
  <c r="N41" i="3"/>
  <c r="K41" i="3"/>
  <c r="N40" i="3"/>
  <c r="K40" i="3"/>
  <c r="N39" i="3"/>
  <c r="K39" i="3"/>
  <c r="N38" i="3"/>
  <c r="O38" i="3" s="1"/>
  <c r="K38" i="3"/>
  <c r="N37" i="3"/>
  <c r="K37" i="3"/>
  <c r="N36" i="3"/>
  <c r="K36" i="3"/>
  <c r="N35" i="3"/>
  <c r="O35" i="3" s="1"/>
  <c r="K35" i="3"/>
  <c r="N34" i="3"/>
  <c r="K34" i="3"/>
  <c r="N33" i="3"/>
  <c r="K33" i="3"/>
  <c r="N32" i="3"/>
  <c r="O32" i="3" s="1"/>
  <c r="K32" i="3"/>
  <c r="N31" i="3"/>
  <c r="K31" i="3"/>
  <c r="N30" i="3"/>
  <c r="K30" i="3"/>
  <c r="N29" i="3"/>
  <c r="O29" i="3" s="1"/>
  <c r="K29" i="3"/>
  <c r="N28" i="3"/>
  <c r="K28" i="3"/>
  <c r="N27" i="3"/>
  <c r="K27" i="3"/>
  <c r="N26" i="3"/>
  <c r="O26" i="3" s="1"/>
  <c r="K26" i="3"/>
  <c r="N25" i="3"/>
  <c r="K25" i="3"/>
  <c r="N24" i="3"/>
  <c r="K24" i="3"/>
  <c r="N23" i="3"/>
  <c r="O23" i="3" s="1"/>
  <c r="K23" i="3"/>
  <c r="N22" i="3"/>
  <c r="K22" i="3"/>
  <c r="N21" i="3"/>
  <c r="K21" i="3"/>
  <c r="N20" i="3"/>
  <c r="O20" i="3" s="1"/>
  <c r="K20" i="3"/>
  <c r="N19" i="3"/>
  <c r="K19" i="3"/>
  <c r="N18" i="3"/>
  <c r="K18" i="3"/>
  <c r="N17" i="3"/>
  <c r="O17" i="3" s="1"/>
  <c r="K17" i="3"/>
  <c r="N16" i="3"/>
  <c r="K16" i="3"/>
  <c r="N15" i="3"/>
  <c r="K15" i="3"/>
  <c r="N14" i="3"/>
  <c r="O14" i="3" s="1"/>
  <c r="K14" i="3"/>
  <c r="N13" i="3"/>
  <c r="O13" i="3" s="1"/>
  <c r="K13" i="3"/>
  <c r="N12" i="3"/>
  <c r="I12" i="3"/>
  <c r="K12" i="3" s="1"/>
  <c r="N11" i="3"/>
  <c r="I11" i="3"/>
  <c r="K11" i="3" s="1"/>
  <c r="N10" i="3"/>
  <c r="O10" i="3" s="1"/>
  <c r="K10" i="3"/>
  <c r="N9" i="3"/>
  <c r="I9" i="3"/>
  <c r="K9" i="3" s="1"/>
  <c r="N8" i="3"/>
  <c r="I8" i="3"/>
  <c r="K8" i="3" s="1"/>
  <c r="K19" i="5" l="1"/>
  <c r="M19" i="5" s="1"/>
  <c r="J19" i="5" s="1"/>
  <c r="J9" i="5"/>
  <c r="M37" i="3"/>
  <c r="Q37" i="3" s="1"/>
  <c r="M36" i="3"/>
  <c r="Q36" i="3" s="1"/>
  <c r="Q154" i="3"/>
  <c r="Q112" i="3"/>
  <c r="Q100" i="3"/>
  <c r="O91" i="3"/>
  <c r="Q76" i="3"/>
  <c r="Q31" i="3"/>
  <c r="F19" i="7"/>
  <c r="F20" i="7" s="1"/>
  <c r="Q183" i="3"/>
  <c r="M52" i="3"/>
  <c r="Q52" i="3" s="1"/>
  <c r="O175" i="3"/>
  <c r="M164" i="3"/>
  <c r="O155" i="3"/>
  <c r="M145" i="3"/>
  <c r="O121" i="3"/>
  <c r="O114" i="3"/>
  <c r="O140" i="3"/>
  <c r="O168" i="3"/>
  <c r="O149" i="3"/>
  <c r="H277" i="4"/>
  <c r="O75" i="3"/>
  <c r="O161" i="3"/>
  <c r="M162" i="3"/>
  <c r="M84" i="3"/>
  <c r="O83" i="3"/>
  <c r="O108" i="3"/>
  <c r="O115" i="3"/>
  <c r="O73" i="3"/>
  <c r="O172" i="3"/>
  <c r="O81" i="3"/>
  <c r="O11" i="3"/>
  <c r="O128" i="3"/>
  <c r="O122" i="3"/>
  <c r="O136" i="3"/>
  <c r="O97" i="3"/>
  <c r="O153" i="3"/>
  <c r="F277" i="4"/>
  <c r="O8" i="3"/>
  <c r="O93" i="3"/>
  <c r="G277" i="4"/>
  <c r="O30" i="3"/>
  <c r="O137" i="3"/>
  <c r="D277" i="4"/>
  <c r="I277" i="4"/>
  <c r="J277" i="4"/>
  <c r="O42" i="3"/>
  <c r="O129" i="3"/>
  <c r="O24" i="3"/>
  <c r="O45" i="3"/>
  <c r="O51" i="3"/>
  <c r="O71" i="3"/>
  <c r="O156" i="3"/>
  <c r="M73" i="4"/>
  <c r="M237" i="4" s="1"/>
  <c r="O126" i="3"/>
  <c r="K277" i="4"/>
  <c r="F21" i="5"/>
  <c r="O78" i="3"/>
  <c r="O163" i="3"/>
  <c r="N233" i="4"/>
  <c r="O95" i="3"/>
  <c r="O68" i="3"/>
  <c r="F14" i="6"/>
  <c r="E14" i="7"/>
  <c r="O186" i="3"/>
  <c r="O123" i="3"/>
  <c r="O180" i="3"/>
  <c r="O109" i="3"/>
  <c r="O36" i="3"/>
  <c r="O64" i="3"/>
  <c r="O67" i="3"/>
  <c r="O99" i="3"/>
  <c r="O102" i="3"/>
  <c r="O119" i="3"/>
  <c r="O144" i="3"/>
  <c r="O158" i="3"/>
  <c r="O174" i="3"/>
  <c r="O178" i="3"/>
  <c r="O61" i="3"/>
  <c r="O139" i="3"/>
  <c r="O169" i="3"/>
  <c r="O177" i="3"/>
  <c r="O46" i="3"/>
  <c r="O79" i="3"/>
  <c r="O148" i="3"/>
  <c r="M167" i="3"/>
  <c r="O62" i="3"/>
  <c r="O74" i="3"/>
  <c r="O103" i="3"/>
  <c r="M106" i="3"/>
  <c r="O111" i="3"/>
  <c r="O117" i="3"/>
  <c r="O159" i="3"/>
  <c r="O12" i="3"/>
  <c r="O47" i="3"/>
  <c r="O50" i="3"/>
  <c r="O56" i="3"/>
  <c r="O134" i="3"/>
  <c r="O41" i="3"/>
  <c r="O98" i="3"/>
  <c r="O132" i="3"/>
  <c r="O143" i="3"/>
  <c r="O152" i="3"/>
  <c r="O15" i="3"/>
  <c r="O66" i="3"/>
  <c r="O171" i="3"/>
  <c r="O179" i="3"/>
  <c r="K189" i="3"/>
  <c r="K193" i="3" s="1"/>
  <c r="C7" i="7" s="1"/>
  <c r="C9" i="7" s="1"/>
  <c r="C16" i="7" s="1"/>
  <c r="O25" i="3"/>
  <c r="O72" i="3"/>
  <c r="O150" i="3"/>
  <c r="O37" i="3"/>
  <c r="O57" i="3"/>
  <c r="O55" i="3"/>
  <c r="M9" i="3"/>
  <c r="M19" i="3"/>
  <c r="O18" i="3"/>
  <c r="M22" i="3"/>
  <c r="O21" i="3"/>
  <c r="M34" i="3"/>
  <c r="O33" i="3"/>
  <c r="O40" i="3"/>
  <c r="O60" i="3"/>
  <c r="O130" i="3"/>
  <c r="O69" i="3"/>
  <c r="O39" i="3"/>
  <c r="O49" i="3"/>
  <c r="O54" i="3"/>
  <c r="O59" i="3"/>
  <c r="O127" i="3"/>
  <c r="O147" i="3"/>
  <c r="E277" i="4"/>
  <c r="O44" i="3"/>
  <c r="O142" i="3"/>
  <c r="M16" i="3"/>
  <c r="Q16" i="3" s="1"/>
  <c r="M28" i="3"/>
  <c r="M65" i="3"/>
  <c r="I193" i="3"/>
  <c r="M21" i="5" l="1"/>
  <c r="I12" i="7" s="1"/>
  <c r="I14" i="7" s="1"/>
  <c r="J21" i="5"/>
  <c r="O167" i="3"/>
  <c r="Q167" i="3"/>
  <c r="O164" i="3"/>
  <c r="Q164" i="3"/>
  <c r="O162" i="3"/>
  <c r="Q162" i="3"/>
  <c r="O145" i="3"/>
  <c r="Q145" i="3"/>
  <c r="O106" i="3"/>
  <c r="Q106" i="3"/>
  <c r="O84" i="3"/>
  <c r="Q84" i="3"/>
  <c r="O65" i="3"/>
  <c r="Q65" i="3"/>
  <c r="O34" i="3"/>
  <c r="Q34" i="3"/>
  <c r="O28" i="3"/>
  <c r="Q28" i="3"/>
  <c r="O22" i="3"/>
  <c r="Q22" i="3"/>
  <c r="O9" i="3"/>
  <c r="Q9" i="3"/>
  <c r="O52" i="3"/>
  <c r="O19" i="3"/>
  <c r="Q19" i="3"/>
  <c r="E7" i="7"/>
  <c r="E9" i="7" s="1"/>
  <c r="E16" i="7" s="1"/>
  <c r="M193" i="3"/>
  <c r="M277" i="4"/>
  <c r="K21" i="5"/>
  <c r="O16" i="3"/>
  <c r="G12" i="7" l="1"/>
  <c r="G14" i="7" s="1"/>
  <c r="O189" i="3"/>
  <c r="O193" i="3" s="1"/>
  <c r="I7" i="7" s="1"/>
  <c r="G7" i="7" s="1"/>
  <c r="G9" i="7" s="1"/>
  <c r="G16" i="7" s="1"/>
  <c r="I9" i="7" l="1"/>
  <c r="I16" i="7" l="1"/>
  <c r="F21" i="2"/>
  <c r="D21" i="2"/>
  <c r="E20" i="2"/>
  <c r="E19" i="2"/>
  <c r="G20" i="2"/>
  <c r="G13" i="2"/>
  <c r="E13" i="2"/>
  <c r="E10" i="2"/>
  <c r="G11" i="2"/>
  <c r="E11" i="2"/>
  <c r="G9" i="2"/>
  <c r="E15" i="2"/>
  <c r="E14" i="2"/>
  <c r="E12" i="2"/>
  <c r="I19" i="7" l="1"/>
  <c r="G19" i="7" s="1"/>
  <c r="G20" i="7" s="1"/>
  <c r="E21" i="2"/>
  <c r="E9" i="2"/>
  <c r="D16" i="2"/>
  <c r="G15" i="2"/>
  <c r="G10" i="2"/>
  <c r="G14" i="2"/>
  <c r="F16" i="2"/>
  <c r="G12" i="2"/>
  <c r="I20" i="7" l="1"/>
  <c r="G24" i="2"/>
  <c r="G25" i="2" l="1"/>
  <c r="G33" i="2" s="1"/>
  <c r="F25" i="2"/>
  <c r="G40" i="2" s="1"/>
  <c r="G23" i="2" l="1"/>
  <c r="G18" i="2"/>
  <c r="E23" i="2"/>
  <c r="D23" i="2"/>
  <c r="E18" i="2"/>
  <c r="D18" i="2"/>
  <c r="D25" i="2" l="1"/>
  <c r="D27" i="2" l="1"/>
  <c r="G19" i="2" l="1"/>
  <c r="G21" i="2" l="1"/>
  <c r="G32" i="2" s="1"/>
  <c r="G39" i="2"/>
  <c r="E8" i="2" l="1"/>
  <c r="G8" i="2" l="1"/>
  <c r="G38" i="2"/>
  <c r="G41" i="2" s="1"/>
  <c r="G42" i="2" s="1"/>
  <c r="G44" i="2" s="1"/>
  <c r="G16" i="2" l="1"/>
  <c r="G31" i="2" s="1"/>
  <c r="G34" i="2" s="1"/>
  <c r="F27" i="2"/>
  <c r="E27" i="2" s="1"/>
  <c r="E16" i="2"/>
  <c r="G2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O90" authorId="0" shapeId="0" xr:uid="{FD490D41-D84C-4C11-AE4A-5E2BE773FE1A}">
      <text>
        <r>
          <rPr>
            <b/>
            <sz val="9"/>
            <color indexed="81"/>
            <rFont val="Tahoma"/>
            <family val="2"/>
          </rPr>
          <t>Himal Kosala:</t>
        </r>
        <r>
          <rPr>
            <sz val="9"/>
            <color indexed="81"/>
            <rFont val="Tahoma"/>
            <family val="2"/>
          </rPr>
          <t xml:space="preserve">
80% done</t>
        </r>
      </text>
    </comment>
    <comment ref="O91" authorId="0" shapeId="0" xr:uid="{FD7BE4DB-ECB0-45AB-95C1-8C220FD96D3B}">
      <text>
        <r>
          <rPr>
            <b/>
            <sz val="9"/>
            <color indexed="81"/>
            <rFont val="Tahoma"/>
            <family val="2"/>
          </rPr>
          <t>Himal Kosala:</t>
        </r>
        <r>
          <rPr>
            <sz val="9"/>
            <color indexed="81"/>
            <rFont val="Tahoma"/>
            <family val="2"/>
          </rPr>
          <t xml:space="preserve">
80%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K9" authorId="0" shapeId="0" xr:uid="{8B855477-F510-478B-9678-2A0C8EFEC992}">
      <text>
        <r>
          <rPr>
            <b/>
            <sz val="9"/>
            <color indexed="81"/>
            <rFont val="Tahoma"/>
            <family val="2"/>
          </rPr>
          <t>Himal Kosala:</t>
        </r>
        <r>
          <rPr>
            <sz val="9"/>
            <color indexed="81"/>
            <rFont val="Tahoma"/>
            <family val="2"/>
          </rPr>
          <t xml:space="preserve">
90% until WIR approval</t>
        </r>
      </text>
    </comment>
    <comment ref="K13" authorId="0" shapeId="0" xr:uid="{18AF994D-2610-4C10-880A-14ADE2962FEA}">
      <text>
        <r>
          <rPr>
            <b/>
            <sz val="9"/>
            <color indexed="81"/>
            <rFont val="Tahoma"/>
            <family val="2"/>
          </rPr>
          <t>Himal Kosala:</t>
        </r>
        <r>
          <rPr>
            <sz val="9"/>
            <color indexed="81"/>
            <rFont val="Tahoma"/>
            <family val="2"/>
          </rPr>
          <t xml:space="preserve">
90% until WIR approval</t>
        </r>
      </text>
    </comment>
    <comment ref="K17" authorId="0" shapeId="0" xr:uid="{CA679332-411C-4660-BEDE-7D61AFAA97FF}">
      <text>
        <r>
          <rPr>
            <b/>
            <sz val="9"/>
            <color indexed="81"/>
            <rFont val="Tahoma"/>
            <family val="2"/>
          </rPr>
          <t>Himal Kosala:</t>
        </r>
        <r>
          <rPr>
            <sz val="9"/>
            <color indexed="81"/>
            <rFont val="Tahoma"/>
            <family val="2"/>
          </rPr>
          <t xml:space="preserve">
90% until WIR approval</t>
        </r>
      </text>
    </comment>
  </commentList>
</comments>
</file>

<file path=xl/sharedStrings.xml><?xml version="1.0" encoding="utf-8"?>
<sst xmlns="http://schemas.openxmlformats.org/spreadsheetml/2006/main" count="1196" uniqueCount="251">
  <si>
    <t>Totals</t>
  </si>
  <si>
    <t>ORIGINAL SUBCONTRACT WORKS</t>
  </si>
  <si>
    <t>A</t>
  </si>
  <si>
    <t>Subcontractor:</t>
  </si>
  <si>
    <t>Trade Package:</t>
  </si>
  <si>
    <t>Sub-Totals</t>
  </si>
  <si>
    <t>NOTES</t>
  </si>
  <si>
    <t>Subcontract Ref:</t>
  </si>
  <si>
    <t>VALUE OF WORKS UNDER NEW SUBCONTRACT</t>
  </si>
  <si>
    <t>NEW SUBCONTRACT</t>
  </si>
  <si>
    <t>Value of Remaining Subcontract Works</t>
  </si>
  <si>
    <t>New Subcontract Price</t>
  </si>
  <si>
    <t>VARIATIONS</t>
  </si>
  <si>
    <t>MATERIALS ON SITE</t>
  </si>
  <si>
    <t>Value of Completed Subcontract Works</t>
  </si>
  <si>
    <t>Value of Completed Variation Works</t>
  </si>
  <si>
    <t>Less Value of Materials on Site at 28-Feb-22</t>
  </si>
  <si>
    <t>Value of Materials on Site at 28-Feb-22</t>
  </si>
  <si>
    <t>Value of Works Completed to 28-Feb-22</t>
  </si>
  <si>
    <t>VALUE OF WORKS COMPLETED
TO 28-FEB-2022</t>
  </si>
  <si>
    <t>WORKS COMPLETED TO 28-FEB-22</t>
  </si>
  <si>
    <t>Outstanding amount for Works Completed to 28-Feb-22</t>
  </si>
  <si>
    <t>Less Cash Retention to 28-Feb-22 (10%)</t>
  </si>
  <si>
    <t>None</t>
  </si>
  <si>
    <t xml:space="preserve">TOTAL VALUE OF SUBCONTRACT WORKS </t>
  </si>
  <si>
    <t>All amounts exclude VAT</t>
  </si>
  <si>
    <t>DORCHESTER COLLECTION HOTEL &amp; RESIDENCES (PLOT 18)</t>
  </si>
  <si>
    <t>VALUATION OF REMAINING SUBCONTRACT WORKS</t>
  </si>
  <si>
    <t>Less Payments to Date (incl. Advance Payment)</t>
  </si>
  <si>
    <t>Value of Remaining Variation Works</t>
  </si>
  <si>
    <t>B</t>
  </si>
  <si>
    <t>C</t>
  </si>
  <si>
    <t>D</t>
  </si>
  <si>
    <t>E</t>
  </si>
  <si>
    <t>Glass doors</t>
  </si>
  <si>
    <t>Wall finishes/mirrors</t>
  </si>
  <si>
    <t>Glass handrails</t>
  </si>
  <si>
    <t>Discount</t>
  </si>
  <si>
    <t>Provisional Sum for Presidential/Royal suites</t>
  </si>
  <si>
    <t>Glass shelves</t>
  </si>
  <si>
    <t>Mirror to ceiling</t>
  </si>
  <si>
    <t>Doors to valet boxes</t>
  </si>
  <si>
    <t>Internal Glazing</t>
  </si>
  <si>
    <t>Joseph Decorative Glass</t>
  </si>
  <si>
    <t>TBC</t>
  </si>
  <si>
    <t>F</t>
  </si>
  <si>
    <t>G</t>
  </si>
  <si>
    <t>H</t>
  </si>
  <si>
    <t>BOH glazed partitions, doors and mirrors (subject to remeasure)</t>
  </si>
  <si>
    <t>Mirrored cladding to D3b and D20 doors (subject to remeasure)</t>
  </si>
  <si>
    <r>
      <rPr>
        <b/>
        <sz val="10"/>
        <color theme="1"/>
        <rFont val="Calibri"/>
        <family val="2"/>
        <scheme val="minor"/>
      </rPr>
      <t>1)</t>
    </r>
    <r>
      <rPr>
        <sz val="10"/>
        <color theme="1"/>
        <rFont val="Calibri"/>
        <family val="2"/>
        <scheme val="minor"/>
      </rPr>
      <t xml:space="preserve">   The amount included at </t>
    </r>
    <r>
      <rPr>
        <i/>
        <sz val="10"/>
        <color theme="1"/>
        <rFont val="Calibri"/>
        <family val="2"/>
        <scheme val="minor"/>
      </rPr>
      <t>"Payments to Date"</t>
    </r>
    <r>
      <rPr>
        <sz val="10"/>
        <color theme="1"/>
        <rFont val="Calibri"/>
        <family val="2"/>
        <scheme val="minor"/>
      </rPr>
      <t xml:space="preserve"> is subject to final validation by the Employer's Representative.  The Subcontractor shall provide evidence substantiating the amount paid to date under the previous subcontract.
</t>
    </r>
    <r>
      <rPr>
        <b/>
        <sz val="10"/>
        <color theme="1"/>
        <rFont val="Calibri"/>
        <family val="2"/>
        <scheme val="minor"/>
      </rPr>
      <t>2)</t>
    </r>
    <r>
      <rPr>
        <sz val="10"/>
        <color theme="1"/>
        <rFont val="Calibri"/>
        <family val="2"/>
        <scheme val="minor"/>
      </rPr>
      <t xml:space="preserve">   Payment of amounts due under the previous RPJV subcontract (including retention) will be made pursuant to the terms of the WFA between the Employer and the Subcontractor.
</t>
    </r>
    <r>
      <rPr>
        <b/>
        <sz val="10"/>
        <color theme="1"/>
        <rFont val="Calibri"/>
        <family val="2"/>
        <scheme val="minor"/>
      </rPr>
      <t>3)</t>
    </r>
    <r>
      <rPr>
        <sz val="10"/>
        <color theme="1"/>
        <rFont val="Calibri"/>
        <family val="2"/>
        <scheme val="minor"/>
      </rPr>
      <t xml:space="preserve">   The subcontract shall provide security for its performance of the Subcontract Works in the amount of AED 225,832.00  in the form of an unconditional and irrevocable bank guarantee for the benefit of the Employer.
</t>
    </r>
  </si>
  <si>
    <t>Ver. 1</t>
  </si>
  <si>
    <t xml:space="preserve">Joseph Decorative Glass - Certification </t>
  </si>
  <si>
    <t xml:space="preserve">SL.NO </t>
  </si>
  <si>
    <t>DESCRIPTION</t>
  </si>
  <si>
    <t>Door Type</t>
  </si>
  <si>
    <t>Room Type</t>
  </si>
  <si>
    <t>No of Room</t>
  </si>
  <si>
    <t>JDG SPECIFICATION</t>
  </si>
  <si>
    <t>As per BOQ</t>
  </si>
  <si>
    <t>UNIT</t>
  </si>
  <si>
    <t>QTY</t>
  </si>
  <si>
    <t>RATE</t>
  </si>
  <si>
    <t>AMOUNT IN AED.</t>
  </si>
  <si>
    <t>Standard Guestroom - 1A (8 Nos)</t>
  </si>
  <si>
    <t>Door HO-GD-02 (800X2400)</t>
  </si>
  <si>
    <t>HO-GD-02</t>
  </si>
  <si>
    <t>1A</t>
  </si>
  <si>
    <r>
      <rPr>
        <b/>
        <sz val="10"/>
        <color theme="1"/>
        <rFont val="Cambria"/>
        <family val="1"/>
      </rPr>
      <t>Frameless Glass Door:</t>
    </r>
    <r>
      <rPr>
        <sz val="10"/>
        <color theme="1"/>
        <rFont val="Cambria"/>
        <family val="1"/>
      </rPr>
      <t xml:space="preserve"> 12mm thick gradient frosted tempered float glass with polished edges fixed with wall to glass hinges. </t>
    </r>
    <r>
      <rPr>
        <b/>
        <i/>
        <sz val="10"/>
        <color theme="1"/>
        <rFont val="Cambria"/>
        <family val="1"/>
      </rPr>
      <t>Ironmongeries measured and quoted separately.</t>
    </r>
    <r>
      <rPr>
        <sz val="10"/>
        <color theme="1"/>
        <rFont val="Cambria"/>
        <family val="1"/>
      </rPr>
      <t xml:space="preserve">  Over all size: 840 x 2420mm high</t>
    </r>
  </si>
  <si>
    <t>No</t>
  </si>
  <si>
    <r>
      <rPr>
        <b/>
        <sz val="10"/>
        <color theme="1"/>
        <rFont val="Cambria"/>
        <family val="1"/>
      </rPr>
      <t xml:space="preserve">Ironmongeries for the above item: </t>
    </r>
    <r>
      <rPr>
        <sz val="10"/>
        <color theme="1"/>
        <rFont val="Cambria"/>
        <family val="1"/>
      </rPr>
      <t>2 no's of wall to glass hinges, door stopper and PVC edges seal.</t>
    </r>
    <r>
      <rPr>
        <b/>
        <i/>
        <sz val="10"/>
        <color theme="1"/>
        <rFont val="Cambria"/>
        <family val="1"/>
      </rPr>
      <t xml:space="preserve"> All ironmongeries  from JDG brand in polished finish in stainless steel 304 Grade. Towel bar provided by Client on FOC basis and installation by JDG. </t>
    </r>
  </si>
  <si>
    <t>Standard Guestroom - 1C (2 Nos)</t>
  </si>
  <si>
    <t>1C</t>
  </si>
  <si>
    <r>
      <rPr>
        <b/>
        <sz val="10"/>
        <color theme="1"/>
        <rFont val="Cambria"/>
        <family val="1"/>
      </rPr>
      <t>Frameless Glass Door:</t>
    </r>
    <r>
      <rPr>
        <sz val="10"/>
        <color theme="1"/>
        <rFont val="Cambria"/>
        <family val="1"/>
      </rPr>
      <t xml:space="preserve"> 12mm thick gradient frosted tempered float glass with polished edges fixed with wall to glass hinges. </t>
    </r>
    <r>
      <rPr>
        <b/>
        <i/>
        <sz val="10"/>
        <color theme="1"/>
        <rFont val="Cambria"/>
        <family val="1"/>
      </rPr>
      <t>Ironmongeries measured and quoted separately.</t>
    </r>
    <r>
      <rPr>
        <sz val="10"/>
        <color theme="1"/>
        <rFont val="Cambria"/>
        <family val="1"/>
      </rPr>
      <t xml:space="preserve">  Over all size: 800 x 2400mm high</t>
    </r>
  </si>
  <si>
    <t>Standard Guestroom - 1B (6 Nos)</t>
  </si>
  <si>
    <t>Standard Guestrooms - 2A (13 Nos)</t>
  </si>
  <si>
    <t>2A</t>
  </si>
  <si>
    <t>Standard Guestrooms - 2B (16 Nos)</t>
  </si>
  <si>
    <t>2B</t>
  </si>
  <si>
    <t>Standard Guestrooms - 2C (8 Nos)</t>
  </si>
  <si>
    <t>2C</t>
  </si>
  <si>
    <t>Standard Guestrooms - 2D (7 Nos)</t>
  </si>
  <si>
    <t>2D</t>
  </si>
  <si>
    <t>Standard Guestrooms - 2E (9 Nos)</t>
  </si>
  <si>
    <t>2E</t>
  </si>
  <si>
    <t>Standard Guestrooms - 2F (8 Nos)</t>
  </si>
  <si>
    <t>2F</t>
  </si>
  <si>
    <t>Standard Guestrooms - 2G (9 Nos)</t>
  </si>
  <si>
    <t>2G</t>
  </si>
  <si>
    <t>Standard Guestrooms - 2H (1 Nos)</t>
  </si>
  <si>
    <t>2H</t>
  </si>
  <si>
    <t>Standard Guestrooms - 3A (15 Nos)</t>
  </si>
  <si>
    <t>Door HO-GD-01 (840X2420)</t>
  </si>
  <si>
    <t>HO-GD-01</t>
  </si>
  <si>
    <t>3A</t>
  </si>
  <si>
    <r>
      <rPr>
        <b/>
        <sz val="10"/>
        <color theme="1"/>
        <rFont val="Cambria"/>
        <family val="1"/>
      </rPr>
      <t>Framed Sliding Glass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840 x 2420mm high</t>
    </r>
  </si>
  <si>
    <r>
      <rPr>
        <b/>
        <sz val="10"/>
        <color theme="1"/>
        <rFont val="Cambria"/>
        <family val="1"/>
      </rPr>
      <t>Ironmongeries for the above item:</t>
    </r>
    <r>
      <rPr>
        <sz val="10"/>
        <color theme="1"/>
        <rFont val="Cambria"/>
        <family val="1"/>
      </rPr>
      <t xml:space="preserve"> Manual sliding mechanism with customized back to back handle in Brass finish. </t>
    </r>
  </si>
  <si>
    <t>Standard Guestrooms - 3C (9 Nos)</t>
  </si>
  <si>
    <t>3C</t>
  </si>
  <si>
    <t>Standard Guestrooms - 3D (20 Nos)</t>
  </si>
  <si>
    <t>3D</t>
  </si>
  <si>
    <t>Standard Guestrooms - 3F (9 Nos)</t>
  </si>
  <si>
    <t>3F</t>
  </si>
  <si>
    <r>
      <rPr>
        <b/>
        <sz val="10"/>
        <color theme="1"/>
        <rFont val="Cambria"/>
        <family val="1"/>
      </rPr>
      <t>Frameless Glass Door:</t>
    </r>
    <r>
      <rPr>
        <sz val="10"/>
        <color theme="1"/>
        <rFont val="Cambria"/>
        <family val="1"/>
      </rPr>
      <t xml:space="preserve"> 12mm thick gradient frosted tempered float glass with polished edges fixed with wall to glass hinges. </t>
    </r>
    <r>
      <rPr>
        <b/>
        <i/>
        <sz val="10"/>
        <color theme="1"/>
        <rFont val="Cambria"/>
        <family val="1"/>
      </rPr>
      <t>Ironmongeries measured and quoted separately.</t>
    </r>
    <r>
      <rPr>
        <sz val="10"/>
        <color theme="1"/>
        <rFont val="Cambria"/>
        <family val="1"/>
      </rPr>
      <t xml:space="preserve">  Over all size: 840 x 2400mm high</t>
    </r>
  </si>
  <si>
    <t>Standard Guestrooms - 3G (4 Nos)</t>
  </si>
  <si>
    <t>3G</t>
  </si>
  <si>
    <t>Junior Suite - 4A (4 Nos)</t>
  </si>
  <si>
    <t>4A</t>
  </si>
  <si>
    <t>HO-GD-10</t>
  </si>
  <si>
    <r>
      <rPr>
        <b/>
        <sz val="10"/>
        <color theme="1"/>
        <rFont val="Cambria"/>
        <family val="1"/>
      </rPr>
      <t>Framed Glass Door:</t>
    </r>
    <r>
      <rPr>
        <sz val="10"/>
        <color theme="1"/>
        <rFont val="Cambria"/>
        <family val="1"/>
      </rPr>
      <t xml:space="preserve"> 10mm thick low iron clear tempered glass with polished edges. Glass door fixed with manual sliding mechanism and fixed glass fixed with stainless steel frame in Brass finish. Over all size: 3000 x 2550mm high</t>
    </r>
  </si>
  <si>
    <t>Junior Suite - 4B (1 Nos)</t>
  </si>
  <si>
    <t>4B</t>
  </si>
  <si>
    <r>
      <rPr>
        <b/>
        <sz val="10"/>
        <color theme="1"/>
        <rFont val="Cambria"/>
        <family val="1"/>
      </rPr>
      <t>Framed Glass Door:</t>
    </r>
    <r>
      <rPr>
        <sz val="10"/>
        <color theme="1"/>
        <rFont val="Cambria"/>
        <family val="1"/>
      </rPr>
      <t xml:space="preserve"> 10mm thick low iron clear tempered glass with polished edges. Glass door  with manual sliding mechanism and fixed glass with stainless steel frame in Brass finish. Over all size: 3000 x 2550mm high</t>
    </r>
  </si>
  <si>
    <t>Junior Suite - 5A (9 Nos)</t>
  </si>
  <si>
    <t>5A</t>
  </si>
  <si>
    <t>Junior Suite - 6A (5 Nos)</t>
  </si>
  <si>
    <t>6A</t>
  </si>
  <si>
    <r>
      <rPr>
        <b/>
        <sz val="10"/>
        <color theme="1"/>
        <rFont val="Cambria"/>
        <family val="1"/>
      </rPr>
      <t>Frameless Glass Door:</t>
    </r>
    <r>
      <rPr>
        <sz val="10"/>
        <color theme="1"/>
        <rFont val="Cambria"/>
        <family val="1"/>
      </rPr>
      <t xml:space="preserve"> 12mm thick gradient frosted tempered float glass with polished edges fixed with wall to glass hinges. </t>
    </r>
    <r>
      <rPr>
        <b/>
        <i/>
        <sz val="10"/>
        <color theme="1"/>
        <rFont val="Cambria"/>
        <family val="1"/>
      </rPr>
      <t>Ironmongeries measured and quoted separately.</t>
    </r>
    <r>
      <rPr>
        <sz val="10"/>
        <color theme="1"/>
        <rFont val="Cambria"/>
        <family val="1"/>
      </rPr>
      <t xml:space="preserve">  Over all size: 8400 x 2420mm high</t>
    </r>
  </si>
  <si>
    <t>1 Bed Duplex Suite - 7A (5 Nos)</t>
  </si>
  <si>
    <t>8A</t>
  </si>
  <si>
    <t>Shower Cubical GD-09</t>
  </si>
  <si>
    <t>7A</t>
  </si>
  <si>
    <r>
      <t xml:space="preserve">Framed Glass Door with Partition: </t>
    </r>
    <r>
      <rPr>
        <sz val="10"/>
        <color theme="1"/>
        <rFont val="Cambria"/>
        <family val="1"/>
      </rPr>
      <t>12mm thick clear tempered low iron glass with polished edges. Fixed glass fixed with stainless steel frame and glass door fixed with glass to glass hinges. Ironmongeries measured and quoted separately.  Over all size: 4975 x 2450mm (In joints)</t>
    </r>
  </si>
  <si>
    <t>Mirror paneling in HTL-GL-01 Extra clear Mirror (5910 x 1960) as per drawing D1BS-707-200</t>
  </si>
  <si>
    <t>6mm thick clear Silver Float mirror with polished edges fixed on 12mm thick MDF including carcass. Over all size: 1960 x 5910mm high (In joints)</t>
  </si>
  <si>
    <t>Metal frame for Mirror Paneling HTL-ME-01 Brushed Bronze paintina (5910X20)</t>
  </si>
  <si>
    <t>1.5mm thick 316 Grade stainless steel trim all around in Brushed Bronze finish for the above mirror paneling. Over all size: 1960 x 5910mm high (In joints)</t>
  </si>
  <si>
    <t>Staircase Hand Rail</t>
  </si>
  <si>
    <r>
      <rPr>
        <b/>
        <sz val="10"/>
        <color theme="1"/>
        <rFont val="Cambria"/>
        <family val="1"/>
      </rPr>
      <t>Glass Balustrade:</t>
    </r>
    <r>
      <rPr>
        <sz val="10"/>
        <color theme="1"/>
        <rFont val="Cambria"/>
        <family val="1"/>
      </rPr>
      <t xml:space="preserve"> 12mm thick clear tempered low iron glass with polished edges fixed within 8mm thick galvanized channels. Height: 1200mm high from FFL.</t>
    </r>
  </si>
  <si>
    <t>Backlit mirror in Powder room Vanity - 3 sides</t>
  </si>
  <si>
    <r>
      <rPr>
        <b/>
        <sz val="10"/>
        <color theme="1"/>
        <rFont val="Cambria"/>
        <family val="1"/>
      </rPr>
      <t>Backlit Mirror:</t>
    </r>
    <r>
      <rPr>
        <sz val="10"/>
        <color theme="1"/>
        <rFont val="Cambria"/>
        <family val="1"/>
      </rPr>
      <t xml:space="preserve"> 6mm thick clear Silver Float mirror with polished edges bonded on  FSC plywood including 1.5mm thick 316 Grade stainless steel frame all around. Installation at site with hanging mechanism. </t>
    </r>
    <r>
      <rPr>
        <b/>
        <i/>
        <sz val="10"/>
        <color theme="1"/>
        <rFont val="Cambria"/>
        <family val="1"/>
      </rPr>
      <t>Our quotation includes complete set with LED lights.</t>
    </r>
    <r>
      <rPr>
        <sz val="10"/>
        <color theme="1"/>
        <rFont val="Cambria"/>
        <family val="1"/>
      </rPr>
      <t xml:space="preserve"> Over all size: 1580 x 1330mm high</t>
    </r>
  </si>
  <si>
    <t>1 Bed Suite - 8A (5 Nos)</t>
  </si>
  <si>
    <t>1 Bed Suite - 9A (2 Nos)</t>
  </si>
  <si>
    <t>9A</t>
  </si>
  <si>
    <t>1 Bed Suite - 9B (2 Nos)</t>
  </si>
  <si>
    <t>9B</t>
  </si>
  <si>
    <t>1 Bed Suite - 10A (5 Nos)</t>
  </si>
  <si>
    <t>10A</t>
  </si>
  <si>
    <t>1 Bed Suite - 10B (3 Nos)</t>
  </si>
  <si>
    <t>10B</t>
  </si>
  <si>
    <t>1 Bed Deluxe Suite - 11A (1 No)</t>
  </si>
  <si>
    <t>Door HO-GD-04 (840X2420)</t>
  </si>
  <si>
    <t>HO-GD-04</t>
  </si>
  <si>
    <t>11A</t>
  </si>
  <si>
    <t>Door HO-GD-05 (760X2420)</t>
  </si>
  <si>
    <t>HO-GD-05</t>
  </si>
  <si>
    <r>
      <rPr>
        <b/>
        <sz val="10"/>
        <color theme="1"/>
        <rFont val="Cambria"/>
        <family val="1"/>
      </rPr>
      <t xml:space="preserve">Framed Glass Door: </t>
    </r>
    <r>
      <rPr>
        <sz val="10"/>
        <color theme="1"/>
        <rFont val="Cambria"/>
        <family val="1"/>
      </rPr>
      <t>12mm thick gradient frosted tempered glass with polished edges fixed with wall to glass hinges including 1.5mm thick 316 Grade stainless steel frame all around in Brushed finish. Ironmongeries measured and quoted separately.  Over all size:830 x 2415mm high</t>
    </r>
  </si>
  <si>
    <t>Door HO-GD-06</t>
  </si>
  <si>
    <t>HO-GD-06</t>
  </si>
  <si>
    <r>
      <rPr>
        <b/>
        <sz val="10"/>
        <color theme="1"/>
        <rFont val="Cambria"/>
        <family val="1"/>
      </rPr>
      <t>Framed Sliding Glass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1160 x 2430mm high</t>
    </r>
  </si>
  <si>
    <t>Door HO-GD-07</t>
  </si>
  <si>
    <t>HO-GD-07</t>
  </si>
  <si>
    <t>Door HO-GD-08</t>
  </si>
  <si>
    <t>HO-GD-08</t>
  </si>
  <si>
    <r>
      <rPr>
        <b/>
        <sz val="10"/>
        <color theme="1"/>
        <rFont val="Cambria"/>
        <family val="1"/>
      </rPr>
      <t>Framed Swing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845 x 2425mm high</t>
    </r>
  </si>
  <si>
    <r>
      <rPr>
        <b/>
        <sz val="10"/>
        <color theme="1"/>
        <rFont val="Cambria"/>
        <family val="1"/>
      </rPr>
      <t xml:space="preserve">Ironmongeries for the above item: </t>
    </r>
    <r>
      <rPr>
        <sz val="10"/>
        <color theme="1"/>
        <rFont val="Cambria"/>
        <family val="1"/>
      </rPr>
      <t>4 no's of wall to glass hinges, door stopper and PVC edges seal.</t>
    </r>
    <r>
      <rPr>
        <b/>
        <i/>
        <sz val="10"/>
        <color theme="1"/>
        <rFont val="Cambria"/>
        <family val="1"/>
      </rPr>
      <t xml:space="preserve"> All ironmongeries  from JDG brand in polished finish in stainless steel 304 Grade. Towel bar provided by Client on FOC basis and installation by JDG. </t>
    </r>
  </si>
  <si>
    <t>1 Bed Deluxe Suite - 11B ( 4 No)</t>
  </si>
  <si>
    <t>11B</t>
  </si>
  <si>
    <r>
      <rPr>
        <b/>
        <sz val="10"/>
        <color theme="1"/>
        <rFont val="Cambria"/>
        <family val="1"/>
      </rPr>
      <t>Framed Sliding Glass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1145 x 2415mm high</t>
    </r>
  </si>
  <si>
    <t>1 Bed Deluxe Suite - 11C (11 No)</t>
  </si>
  <si>
    <t>11C</t>
  </si>
  <si>
    <t>1 Bed Deluxe Suite - 11D (4 No)</t>
  </si>
  <si>
    <t>11D</t>
  </si>
  <si>
    <t>1 Bed Suite - 12A (5 Nos)</t>
  </si>
  <si>
    <t>12A</t>
  </si>
  <si>
    <t>1 Bed Suite - 13A (1 Nos)</t>
  </si>
  <si>
    <t>13A</t>
  </si>
  <si>
    <t>1 Bed Suite - 14A (4 Nos)</t>
  </si>
  <si>
    <t>14A</t>
  </si>
  <si>
    <t>Standard Guestroom corner - 15A (2 Nos)</t>
  </si>
  <si>
    <t>15A</t>
  </si>
  <si>
    <t>Standard Guestroom corner - 16A (3 Nos)</t>
  </si>
  <si>
    <t>16A</t>
  </si>
  <si>
    <t>Standard Guestroom corner - 19A( 6 Nos)</t>
  </si>
  <si>
    <t>19A</t>
  </si>
  <si>
    <r>
      <rPr>
        <b/>
        <sz val="10"/>
        <color theme="1"/>
        <rFont val="Cambria"/>
        <family val="1"/>
      </rPr>
      <t>Framed Sliding Glass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800 x 2420mm high</t>
    </r>
  </si>
  <si>
    <t>Additional Item:</t>
  </si>
  <si>
    <t>Valet Box Door @ 11A, 11B, 11C, 11D</t>
  </si>
  <si>
    <r>
      <rPr>
        <b/>
        <sz val="10"/>
        <color theme="1"/>
        <rFont val="Cambria"/>
        <family val="1"/>
      </rPr>
      <t>Framed Sliding Glass Door:</t>
    </r>
    <r>
      <rPr>
        <sz val="10"/>
        <color theme="1"/>
        <rFont val="Cambria"/>
        <family val="1"/>
      </rPr>
      <t xml:space="preserve"> 6mm thick clear Silver Float mirror with polished edges bonded on both sides of door including 316 Grade stainless steel frame all around in Brass finish. Ironmongeries measured and quoted separately.  Over all size: 1150 x 2600mm high</t>
    </r>
  </si>
  <si>
    <t>Mirrored wall @ 15A</t>
  </si>
  <si>
    <t>6mm thick clear Silver Float mirror with polished edges fixed on timber backing including 1.5mm thick 316 Grade stainless steel frame all around in polished Chrome finish. Over all size: 1980 x 6440mm high (in joints)</t>
  </si>
  <si>
    <t>Mirror ceiling @ 7A</t>
  </si>
  <si>
    <t>Supply and installation of 6mm thick clear Silver Float mirror with polished edges including safety film at rear side fixed on timber backing. The cutout and holes are inclusive in our price. Over all size: 5670 x 3340mm</t>
  </si>
  <si>
    <t>Secondary support structure  for the ceiling mirror including timber backing before fixing mirror. Scaffolding and bottom support to be provided by client.</t>
  </si>
  <si>
    <t>Bathroom wall mirror @ 7A</t>
  </si>
  <si>
    <t>6mm thick clear Silver Float mirror with polished edges fixed on timber backing including wooden frame  all around. Over all size: 1200 x 2900mm high (in joints)</t>
  </si>
  <si>
    <t>New item</t>
  </si>
  <si>
    <t>Glass shelves @ 3A, 3C, 3D, 3F, 3G</t>
  </si>
  <si>
    <t>12mm thick clear tempered glass shelves fixed with frame in Brass finish. Over all size: 442 x 180mm</t>
  </si>
  <si>
    <t>Final Value as per agreement</t>
  </si>
  <si>
    <t>Level   / Room No.</t>
  </si>
  <si>
    <t>Sliding</t>
  </si>
  <si>
    <t xml:space="preserve">W C </t>
  </si>
  <si>
    <t>Shower</t>
  </si>
  <si>
    <t xml:space="preserve">DB Sliding </t>
  </si>
  <si>
    <t>1B</t>
  </si>
  <si>
    <t>17A</t>
  </si>
  <si>
    <t>18A</t>
  </si>
  <si>
    <t>Total</t>
  </si>
  <si>
    <t>Summary</t>
  </si>
  <si>
    <t xml:space="preserve">VO: SUPPLY, DELIVERY &amp; INSTALLATION OF BOH MIRRORS, GLASS DOORS, GLASS PARTITIONS </t>
  </si>
  <si>
    <t xml:space="preserve">Item. No. </t>
  </si>
  <si>
    <t xml:space="preserve">Description </t>
  </si>
  <si>
    <t xml:space="preserve">Unit </t>
  </si>
  <si>
    <t xml:space="preserve">Quantity </t>
  </si>
  <si>
    <t xml:space="preserve">Rate </t>
  </si>
  <si>
    <t xml:space="preserve"> Amount </t>
  </si>
  <si>
    <t xml:space="preserve">Supply &amp; installtion of Mirror, including necessary framing, sub frames, transoms, stops, ironmongeries, sealants, fittings, backing support. Fixing boards, etc and like all in accordance with the drawings and specifications </t>
  </si>
  <si>
    <t>Mirror 6mm - (600x1000mm)</t>
  </si>
  <si>
    <t>No's</t>
  </si>
  <si>
    <t xml:space="preserve">Supply &amp; installation of Glasss Doors complete with metal frames, sub frames, transoms, door steps, insulation, sealant, compression/edge seal, protective and decorative coatings, metal strips, cut moulding, ironmongeries, all in accordance with the drawings and specifications </t>
  </si>
  <si>
    <t>Glass Door 10mm low iron glass door with polished edges (1024x2700)</t>
  </si>
  <si>
    <t xml:space="preserve">Supply and installation of Glass Partition including all necessary framing. Fitting, fixing, backing, framing support, decoration, provision of the niche, grouting , pointing , polishing shadow gaps, etc and the like all in accordance with the drawings and specifications </t>
  </si>
  <si>
    <t xml:space="preserve">Glass Partition - 10mm Low iron glass partition with polished edges fixed with SS u channels in brush finsih </t>
  </si>
  <si>
    <t xml:space="preserve">Sq.m </t>
  </si>
  <si>
    <t xml:space="preserve">Prelimineries </t>
  </si>
  <si>
    <t xml:space="preserve">Item </t>
  </si>
  <si>
    <t xml:space="preserve">Total </t>
  </si>
  <si>
    <t>VO: SUPPLY, DELIVERY &amp; INSTALLATION OF MIRROR CLADDING TO TIMBER DOORS</t>
  </si>
  <si>
    <t xml:space="preserve">Supply &amp; Installation of 6mm thick silver mirror with polished edges fixed to timber door with silicon and 1.2mm thick 10x10 mm SS L angle all around with mirror finish </t>
  </si>
  <si>
    <t>1200x2100 mm - Stair Doors D - 03B</t>
  </si>
  <si>
    <t>1200x2100 mm - Other Door D - 20B</t>
  </si>
  <si>
    <t>Shop drawings, samples etc</t>
  </si>
  <si>
    <t xml:space="preserve">Transport and handling </t>
  </si>
  <si>
    <t>TOTAL in AED (excluding VAT)</t>
  </si>
  <si>
    <t xml:space="preserve">VARIATIONS </t>
  </si>
  <si>
    <t xml:space="preserve">SN </t>
  </si>
  <si>
    <t>AMOUNT</t>
  </si>
  <si>
    <t xml:space="preserve">Amount </t>
  </si>
  <si>
    <t>WORK SCOPE</t>
  </si>
  <si>
    <t>WORK DONE UNDER ROBERTS</t>
  </si>
  <si>
    <t>REMAINIING WORKS</t>
  </si>
  <si>
    <t>WORK DONE UNDER KCE</t>
  </si>
  <si>
    <t>THIS MONTH</t>
  </si>
  <si>
    <t xml:space="preserve">PREVIOUS </t>
  </si>
  <si>
    <t xml:space="preserve">CUMULATIVE </t>
  </si>
  <si>
    <t xml:space="preserve">TOTAL AMOUNT </t>
  </si>
  <si>
    <t>VO.01</t>
  </si>
  <si>
    <t>VO.02</t>
  </si>
  <si>
    <t xml:space="preserve">DORCHESTER HOTEL &amp; RESIDENCIES </t>
  </si>
  <si>
    <t xml:space="preserve">INTERNAL GLAZING WORK </t>
  </si>
  <si>
    <t>JOSEPH DECORATIVE GALSS</t>
  </si>
  <si>
    <t>Qty</t>
  </si>
  <si>
    <t>%</t>
  </si>
  <si>
    <t>Contract Main Scope</t>
  </si>
  <si>
    <t>L25, L21, L16, L14, L7</t>
  </si>
  <si>
    <t>Advance Payment</t>
  </si>
  <si>
    <t>Advance Payment Recovery</t>
  </si>
  <si>
    <t>CERTIFIED</t>
  </si>
  <si>
    <t>KCE Claim</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</si>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</sst>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_-* #,##0.00_-;\-* #,##0.00_-;_-* &quot;-&quot;??_-;_-@_-"/>
    <numFmt numFmtId="165" formatCode="0.0%"/>
    <numFmt numFmtId="166" formatCode="_ * #,##0.00_ ;_ * \-#,##0.00_ ;_ * &quot;-&quot;??_ ;_ @_ "/>
    <numFmt numFmtId="167" formatCode="0.0000000000%"/>
    <numFmt numFmtId="168" formatCode="0.00000000000000%"/>
    <numFmt numFmtId="169" formatCode="[$-809]dd\ mmmm\ yyyy;@"/>
  </numFmts>
  <fonts count="37">
    <font>
      <sz val="11"/>
      <color theme="1"/>
      <name val="Calibri"/>
      <family val="2"/>
      <scheme val="minor"/>
    </font>
    <font>
      <sz val="11"/>
      <color theme="1"/>
      <name val="Calibri"/>
      <family val="2"/>
      <scheme val="minor"/>
    </font>
    <font>
      <b/>
      <sz val="12"/>
      <color theme="1"/>
      <name val="Calibri"/>
      <family val="2"/>
      <scheme val="minor"/>
    </font>
    <font>
      <sz val="10"/>
      <color theme="1"/>
      <name val="Calibri"/>
      <family val="2"/>
      <scheme val="minor"/>
    </font>
    <font>
      <sz val="12"/>
      <color theme="0"/>
      <name val="Calibri"/>
      <family val="2"/>
      <scheme val="minor"/>
    </font>
    <font>
      <sz val="10"/>
      <color theme="0"/>
      <name val="Calibri"/>
      <family val="2"/>
      <scheme val="minor"/>
    </font>
    <font>
      <sz val="10"/>
      <name val="Calibri"/>
      <family val="2"/>
      <scheme val="minor"/>
    </font>
    <font>
      <b/>
      <sz val="16"/>
      <color theme="1"/>
      <name val="Calibri"/>
      <family val="2"/>
      <scheme val="minor"/>
    </font>
    <font>
      <sz val="12"/>
      <color theme="1"/>
      <name val="Calibri"/>
      <family val="2"/>
      <scheme val="minor"/>
    </font>
    <font>
      <b/>
      <sz val="10"/>
      <color theme="0"/>
      <name val="Calibri"/>
      <family val="2"/>
      <scheme val="minor"/>
    </font>
    <font>
      <sz val="8"/>
      <name val="Calibri"/>
      <family val="2"/>
      <scheme val="minor"/>
    </font>
    <font>
      <sz val="11"/>
      <color theme="0"/>
      <name val="Calibri"/>
      <family val="2"/>
      <scheme val="minor"/>
    </font>
    <font>
      <b/>
      <sz val="10"/>
      <color theme="1"/>
      <name val="Calibri"/>
      <family val="2"/>
      <scheme val="minor"/>
    </font>
    <font>
      <i/>
      <sz val="10"/>
      <color theme="1"/>
      <name val="Calibri"/>
      <family val="2"/>
      <scheme val="minor"/>
    </font>
    <font>
      <b/>
      <u/>
      <sz val="11"/>
      <color theme="1"/>
      <name val="Calibri"/>
      <family val="2"/>
      <scheme val="minor"/>
    </font>
    <font>
      <sz val="10"/>
      <name val="Arial"/>
      <family val="2"/>
    </font>
    <font>
      <sz val="10"/>
      <name val="Times New Roman"/>
      <family val="1"/>
    </font>
    <font>
      <sz val="12"/>
      <name val="宋体"/>
      <charset val="134"/>
    </font>
    <font>
      <sz val="12"/>
      <name val="Calibri"/>
      <family val="2"/>
      <scheme val="minor"/>
    </font>
    <font>
      <i/>
      <sz val="10"/>
      <color rgb="FFFF0000"/>
      <name val="Calibri"/>
      <family val="2"/>
      <scheme val="minor"/>
    </font>
    <font>
      <b/>
      <sz val="11"/>
      <color theme="1"/>
      <name val="Calibri"/>
      <family val="2"/>
      <scheme val="minor"/>
    </font>
    <font>
      <b/>
      <sz val="12"/>
      <name val="Cambria"/>
      <family val="1"/>
    </font>
    <font>
      <sz val="10"/>
      <name val="Cambria"/>
      <family val="1"/>
    </font>
    <font>
      <b/>
      <sz val="10"/>
      <color theme="1"/>
      <name val="Cambria"/>
      <family val="1"/>
    </font>
    <font>
      <b/>
      <sz val="10"/>
      <name val="Cambria"/>
      <family val="1"/>
    </font>
    <font>
      <sz val="10"/>
      <color theme="1"/>
      <name val="Cambria"/>
      <family val="1"/>
    </font>
    <font>
      <b/>
      <u/>
      <sz val="10"/>
      <color theme="1"/>
      <name val="Cambria"/>
      <family val="1"/>
    </font>
    <font>
      <b/>
      <i/>
      <sz val="10"/>
      <color theme="1"/>
      <name val="Cambria"/>
      <family val="1"/>
    </font>
    <font>
      <sz val="10"/>
      <color rgb="FF000000"/>
      <name val="Cambria"/>
      <family val="1"/>
    </font>
    <font>
      <sz val="12"/>
      <name val="Times New Roman"/>
      <family val="1"/>
    </font>
    <font>
      <sz val="12"/>
      <color theme="1"/>
      <name val="Times New Roman"/>
      <family val="2"/>
    </font>
    <font>
      <u/>
      <sz val="10"/>
      <color theme="1"/>
      <name val="Calibri"/>
      <family val="2"/>
      <scheme val="minor"/>
    </font>
    <font>
      <b/>
      <sz val="10"/>
      <name val="Calibri"/>
      <family val="2"/>
      <scheme val="minor"/>
    </font>
    <font>
      <b/>
      <sz val="11"/>
      <name val="Calibri"/>
      <family val="2"/>
      <scheme val="minor"/>
    </font>
    <font>
      <b/>
      <sz val="12"/>
      <color theme="1"/>
      <name val="Times New Roman"/>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1" tint="0.34998626667073579"/>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FF99"/>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auto="1"/>
      </left>
      <right style="thin">
        <color auto="1"/>
      </right>
      <top style="hair">
        <color auto="1"/>
      </top>
      <bottom style="hair">
        <color auto="1"/>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auto="1"/>
      </left>
      <right style="thin">
        <color auto="1"/>
      </right>
      <top style="hair">
        <color auto="1"/>
      </top>
      <bottom/>
      <diagonal/>
    </border>
    <border>
      <left style="thin">
        <color indexed="64"/>
      </left>
      <right style="medium">
        <color indexed="64"/>
      </right>
      <top style="hair">
        <color indexed="64"/>
      </top>
      <bottom/>
      <diagonal/>
    </border>
    <border>
      <left style="medium">
        <color indexed="64"/>
      </left>
      <right style="thin">
        <color indexed="64"/>
      </right>
      <top/>
      <bottom style="hair">
        <color indexed="64"/>
      </bottom>
      <diagonal/>
    </border>
    <border>
      <left style="thin">
        <color auto="1"/>
      </left>
      <right style="thin">
        <color auto="1"/>
      </right>
      <top/>
      <bottom style="hair">
        <color auto="1"/>
      </bottom>
      <diagonal/>
    </border>
    <border>
      <left style="thin">
        <color indexed="64"/>
      </left>
      <right style="medium">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indexed="64"/>
      </left>
      <right/>
      <top/>
      <bottom style="hair">
        <color indexed="64"/>
      </bottom>
      <diagonal/>
    </border>
    <border>
      <left style="thin">
        <color indexed="64"/>
      </left>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s>
  <cellStyleXfs count="17">
    <xf numFmtId="0" fontId="0" fillId="0" borderId="0"/>
    <xf numFmtId="164" fontId="1" fillId="0" borderId="0" applyFont="0" applyFill="0" applyBorder="0" applyAlignment="0" applyProtection="0"/>
    <xf numFmtId="9" fontId="1" fillId="0" borderId="0" applyFont="0" applyFill="0" applyBorder="0" applyAlignment="0" applyProtection="0"/>
    <xf numFmtId="166" fontId="17" fillId="0" borderId="0" applyFont="0" applyFill="0" applyBorder="0" applyAlignment="0" applyProtection="0"/>
    <xf numFmtId="164" fontId="15" fillId="0" borderId="0" applyFont="0" applyFill="0" applyBorder="0" applyAlignment="0" applyProtection="0"/>
    <xf numFmtId="0" fontId="1" fillId="0" borderId="0"/>
    <xf numFmtId="0" fontId="1" fillId="0" borderId="0"/>
    <xf numFmtId="0" fontId="1" fillId="0" borderId="0"/>
    <xf numFmtId="0" fontId="1" fillId="0" borderId="0"/>
    <xf numFmtId="9" fontId="17" fillId="0" borderId="0" applyFont="0" applyFill="0" applyBorder="0" applyAlignment="0" applyProtection="0"/>
    <xf numFmtId="9"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29" fillId="0" borderId="0" applyFont="0" applyFill="0" applyBorder="0" applyAlignment="0" applyProtection="0"/>
    <xf numFmtId="164" fontId="30" fillId="0" borderId="0" applyFont="0" applyFill="0" applyBorder="0" applyAlignment="0" applyProtection="0"/>
    <xf numFmtId="0" fontId="30" fillId="0" borderId="0"/>
  </cellStyleXfs>
  <cellXfs count="254">
    <xf numFmtId="0" fontId="0" fillId="0" borderId="0" xfId="0"/>
    <xf numFmtId="0" fontId="2" fillId="0" borderId="0" xfId="0" applyFont="1" applyAlignment="1">
      <alignment vertical="center"/>
    </xf>
    <xf numFmtId="0" fontId="3" fillId="0" borderId="0" xfId="0" applyFont="1" applyAlignment="1">
      <alignment vertical="center"/>
    </xf>
    <xf numFmtId="164" fontId="3" fillId="0" borderId="0" xfId="1" applyFont="1" applyAlignment="1">
      <alignment vertical="center"/>
    </xf>
    <xf numFmtId="0" fontId="6" fillId="0" borderId="1" xfId="0" applyFont="1" applyBorder="1" applyAlignment="1">
      <alignment horizontal="left" vertical="center" indent="1"/>
    </xf>
    <xf numFmtId="164" fontId="3" fillId="0" borderId="1" xfId="1" applyFont="1" applyFill="1" applyBorder="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164" fontId="8" fillId="0" borderId="0" xfId="1" applyFont="1" applyAlignment="1">
      <alignment vertical="center"/>
    </xf>
    <xf numFmtId="0" fontId="9" fillId="0" borderId="0" xfId="0" applyFont="1" applyAlignment="1">
      <alignment vertical="center"/>
    </xf>
    <xf numFmtId="0" fontId="6" fillId="0" borderId="2" xfId="0" applyFont="1" applyBorder="1" applyAlignment="1">
      <alignment horizontal="left" vertical="center" indent="1"/>
    </xf>
    <xf numFmtId="0" fontId="3" fillId="0" borderId="0" xfId="0" applyFont="1" applyAlignment="1">
      <alignment vertical="top" wrapText="1"/>
    </xf>
    <xf numFmtId="0" fontId="3" fillId="0" borderId="0" xfId="0" applyFont="1" applyAlignment="1">
      <alignment vertical="top"/>
    </xf>
    <xf numFmtId="164" fontId="9" fillId="4" borderId="1" xfId="1" applyFont="1" applyFill="1" applyBorder="1" applyAlignment="1">
      <alignment vertical="center"/>
    </xf>
    <xf numFmtId="0" fontId="3" fillId="0" borderId="0" xfId="1" applyNumberFormat="1" applyFont="1" applyAlignment="1">
      <alignment horizontal="left" vertical="center" indent="1"/>
    </xf>
    <xf numFmtId="164" fontId="12" fillId="2" borderId="1" xfId="1" applyFont="1" applyFill="1" applyBorder="1" applyAlignment="1">
      <alignment vertical="center"/>
    </xf>
    <xf numFmtId="0" fontId="12" fillId="0" borderId="0" xfId="0" applyFont="1" applyAlignment="1">
      <alignment vertical="center"/>
    </xf>
    <xf numFmtId="164" fontId="9" fillId="5" borderId="1" xfId="1" applyFont="1" applyFill="1" applyBorder="1" applyAlignment="1">
      <alignment vertical="center"/>
    </xf>
    <xf numFmtId="164" fontId="12" fillId="6" borderId="1" xfId="1" applyFont="1" applyFill="1" applyBorder="1" applyAlignment="1">
      <alignment vertical="center"/>
    </xf>
    <xf numFmtId="164" fontId="3" fillId="7" borderId="1" xfId="1" applyFont="1" applyFill="1" applyBorder="1" applyAlignment="1">
      <alignment vertical="center"/>
    </xf>
    <xf numFmtId="164" fontId="6" fillId="7" borderId="1" xfId="1" applyFont="1" applyFill="1" applyBorder="1" applyAlignment="1">
      <alignment vertical="center"/>
    </xf>
    <xf numFmtId="165" fontId="3" fillId="0" borderId="1" xfId="2" applyNumberFormat="1" applyFont="1" applyFill="1" applyBorder="1" applyAlignment="1">
      <alignment vertical="center"/>
    </xf>
    <xf numFmtId="164" fontId="5" fillId="4" borderId="1" xfId="1" applyFont="1" applyFill="1" applyBorder="1" applyAlignment="1">
      <alignment vertical="center"/>
    </xf>
    <xf numFmtId="165" fontId="12" fillId="2" borderId="1" xfId="2" applyNumberFormat="1" applyFont="1" applyFill="1" applyBorder="1" applyAlignment="1">
      <alignment vertical="center"/>
    </xf>
    <xf numFmtId="164" fontId="5" fillId="5" borderId="1" xfId="1" applyFont="1" applyFill="1" applyBorder="1" applyAlignment="1">
      <alignment vertical="center"/>
    </xf>
    <xf numFmtId="165" fontId="9" fillId="4" borderId="1" xfId="2" applyNumberFormat="1" applyFont="1" applyFill="1" applyBorder="1" applyAlignment="1">
      <alignment vertical="center"/>
    </xf>
    <xf numFmtId="43" fontId="6" fillId="0" borderId="0" xfId="0" applyNumberFormat="1" applyFont="1" applyAlignment="1">
      <alignment vertical="center"/>
    </xf>
    <xf numFmtId="164" fontId="6" fillId="0" borderId="1" xfId="1" applyFont="1" applyFill="1" applyBorder="1" applyAlignment="1">
      <alignment vertical="center"/>
    </xf>
    <xf numFmtId="167" fontId="3" fillId="0" borderId="0" xfId="2" applyNumberFormat="1" applyFont="1" applyAlignment="1">
      <alignment vertical="center"/>
    </xf>
    <xf numFmtId="168" fontId="3" fillId="0" borderId="0" xfId="2" applyNumberFormat="1" applyFont="1" applyAlignment="1">
      <alignment vertical="center"/>
    </xf>
    <xf numFmtId="0" fontId="9" fillId="4" borderId="4" xfId="0" applyFont="1" applyFill="1" applyBorder="1" applyAlignment="1">
      <alignment horizontal="left" vertical="center" indent="1"/>
    </xf>
    <xf numFmtId="0" fontId="13" fillId="0" borderId="0" xfId="1" applyNumberFormat="1" applyFont="1" applyAlignment="1">
      <alignment horizontal="right" vertical="center"/>
    </xf>
    <xf numFmtId="164" fontId="5" fillId="3" borderId="1" xfId="1" applyFont="1" applyFill="1" applyBorder="1" applyAlignment="1">
      <alignment horizontal="center" vertical="center" wrapText="1"/>
    </xf>
    <xf numFmtId="0" fontId="4" fillId="3" borderId="1" xfId="0" applyFont="1" applyFill="1" applyBorder="1" applyAlignment="1">
      <alignment horizontal="left" vertical="center" indent="1"/>
    </xf>
    <xf numFmtId="0" fontId="14" fillId="0" borderId="0" xfId="0" applyFont="1" applyAlignment="1">
      <alignment vertical="center"/>
    </xf>
    <xf numFmtId="0" fontId="11" fillId="3" borderId="1" xfId="1" applyNumberFormat="1" applyFont="1" applyFill="1" applyBorder="1" applyAlignment="1">
      <alignment horizontal="left" vertical="center" indent="1"/>
    </xf>
    <xf numFmtId="0" fontId="5" fillId="3" borderId="1" xfId="1" applyNumberFormat="1" applyFont="1" applyFill="1" applyBorder="1" applyAlignment="1">
      <alignment horizontal="left" vertical="center" indent="2"/>
    </xf>
    <xf numFmtId="164" fontId="5" fillId="3" borderId="1" xfId="1" applyFont="1" applyFill="1" applyBorder="1" applyAlignment="1">
      <alignment horizontal="center" vertical="center"/>
    </xf>
    <xf numFmtId="0" fontId="5" fillId="3" borderId="1" xfId="1" applyNumberFormat="1" applyFont="1" applyFill="1" applyBorder="1" applyAlignment="1">
      <alignment horizontal="left" vertical="center" indent="1"/>
    </xf>
    <xf numFmtId="164" fontId="9" fillId="3" borderId="1" xfId="1" applyFont="1" applyFill="1" applyBorder="1" applyAlignment="1">
      <alignment horizontal="center" vertical="center"/>
    </xf>
    <xf numFmtId="0" fontId="6" fillId="0" borderId="3" xfId="0" applyFont="1" applyBorder="1" applyAlignment="1">
      <alignment horizontal="left" vertical="center" indent="1"/>
    </xf>
    <xf numFmtId="0" fontId="12" fillId="2" borderId="3" xfId="0" applyFont="1" applyFill="1" applyBorder="1" applyAlignment="1">
      <alignment horizontal="left" vertical="center" indent="1"/>
    </xf>
    <xf numFmtId="0" fontId="18" fillId="0" borderId="0" xfId="0" applyFont="1" applyAlignment="1">
      <alignment vertical="center"/>
    </xf>
    <xf numFmtId="164" fontId="19" fillId="0" borderId="1" xfId="1" applyFont="1" applyFill="1" applyBorder="1" applyAlignment="1">
      <alignment vertical="center"/>
    </xf>
    <xf numFmtId="15" fontId="18" fillId="0" borderId="0" xfId="1" applyNumberFormat="1" applyFont="1" applyFill="1" applyAlignment="1">
      <alignment horizontal="right" vertical="center"/>
    </xf>
    <xf numFmtId="164" fontId="18" fillId="0" borderId="0" xfId="1" applyFont="1" applyFill="1" applyAlignment="1">
      <alignment horizontal="right" vertical="center"/>
    </xf>
    <xf numFmtId="43" fontId="21" fillId="0" borderId="0" xfId="12" applyFont="1" applyFill="1" applyBorder="1" applyAlignment="1">
      <alignment horizontal="center" vertical="center"/>
    </xf>
    <xf numFmtId="43" fontId="22" fillId="0" borderId="0" xfId="12" applyFont="1" applyFill="1" applyAlignment="1">
      <alignment horizontal="center" vertical="center"/>
    </xf>
    <xf numFmtId="0" fontId="22" fillId="8" borderId="0" xfId="5" applyFont="1" applyFill="1" applyAlignment="1">
      <alignment vertical="center"/>
    </xf>
    <xf numFmtId="43" fontId="22" fillId="8" borderId="0" xfId="12" applyFont="1" applyFill="1" applyAlignment="1">
      <alignment vertical="center"/>
    </xf>
    <xf numFmtId="43" fontId="21" fillId="0" borderId="0" xfId="12" applyFont="1" applyFill="1" applyBorder="1" applyAlignment="1">
      <alignment horizontal="left" vertical="center"/>
    </xf>
    <xf numFmtId="0" fontId="21" fillId="8" borderId="0" xfId="5" applyFont="1" applyFill="1" applyAlignment="1">
      <alignment vertical="center"/>
    </xf>
    <xf numFmtId="43" fontId="21" fillId="8" borderId="0" xfId="12" applyFont="1" applyFill="1" applyAlignment="1">
      <alignment vertical="center"/>
    </xf>
    <xf numFmtId="43" fontId="22" fillId="0" borderId="0" xfId="12" applyFont="1" applyAlignment="1">
      <alignment vertical="center"/>
    </xf>
    <xf numFmtId="0" fontId="22" fillId="0" borderId="0" xfId="5" applyFont="1" applyAlignment="1">
      <alignment vertical="center"/>
    </xf>
    <xf numFmtId="0" fontId="23" fillId="0" borderId="10" xfId="5" applyFont="1" applyBorder="1" applyAlignment="1">
      <alignment horizontal="center" vertical="center"/>
    </xf>
    <xf numFmtId="0" fontId="23" fillId="0" borderId="11" xfId="5" applyFont="1" applyBorder="1" applyAlignment="1">
      <alignment horizontal="center" vertical="center"/>
    </xf>
    <xf numFmtId="43" fontId="23" fillId="0" borderId="11" xfId="12" applyFont="1" applyFill="1" applyBorder="1" applyAlignment="1">
      <alignment horizontal="center" vertical="center"/>
    </xf>
    <xf numFmtId="43" fontId="23" fillId="0" borderId="12" xfId="12" applyFont="1" applyFill="1" applyBorder="1" applyAlignment="1">
      <alignment horizontal="center" vertical="center" wrapText="1"/>
    </xf>
    <xf numFmtId="43" fontId="25" fillId="0" borderId="0" xfId="12" applyFont="1" applyFill="1" applyAlignment="1">
      <alignment vertical="center"/>
    </xf>
    <xf numFmtId="0" fontId="25" fillId="0" borderId="0" xfId="5" applyFont="1" applyAlignment="1">
      <alignment vertical="center"/>
    </xf>
    <xf numFmtId="0" fontId="25" fillId="0" borderId="13" xfId="5" applyFont="1" applyBorder="1" applyAlignment="1">
      <alignment horizontal="center" vertical="center"/>
    </xf>
    <xf numFmtId="0" fontId="25" fillId="0" borderId="14" xfId="5" applyFont="1" applyBorder="1" applyAlignment="1">
      <alignment vertical="center"/>
    </xf>
    <xf numFmtId="0" fontId="25" fillId="0" borderId="14" xfId="5" applyFont="1" applyBorder="1" applyAlignment="1">
      <alignment horizontal="center" vertical="center"/>
    </xf>
    <xf numFmtId="43" fontId="25" fillId="0" borderId="14" xfId="12" applyFont="1" applyFill="1" applyBorder="1" applyAlignment="1">
      <alignment horizontal="center" vertical="center"/>
    </xf>
    <xf numFmtId="43" fontId="23" fillId="0" borderId="15" xfId="12" applyFont="1" applyFill="1" applyBorder="1" applyAlignment="1">
      <alignment horizontal="center" vertical="center"/>
    </xf>
    <xf numFmtId="0" fontId="25" fillId="0" borderId="16" xfId="5" applyFont="1" applyBorder="1" applyAlignment="1">
      <alignment horizontal="center" vertical="center"/>
    </xf>
    <xf numFmtId="0" fontId="26" fillId="0" borderId="1" xfId="5" applyFont="1" applyBorder="1" applyAlignment="1">
      <alignment vertical="center"/>
    </xf>
    <xf numFmtId="0" fontId="26" fillId="0" borderId="1" xfId="5" applyFont="1" applyBorder="1" applyAlignment="1">
      <alignment horizontal="center" vertical="center"/>
    </xf>
    <xf numFmtId="0" fontId="25" fillId="9" borderId="1" xfId="5" applyFont="1" applyFill="1" applyBorder="1" applyAlignment="1">
      <alignment horizontal="center" vertical="center"/>
    </xf>
    <xf numFmtId="0" fontId="25" fillId="0" borderId="1" xfId="5" applyFont="1" applyBorder="1" applyAlignment="1">
      <alignment horizontal="center" vertical="center"/>
    </xf>
    <xf numFmtId="43" fontId="25" fillId="0" borderId="1" xfId="12" applyFont="1" applyFill="1" applyBorder="1" applyAlignment="1">
      <alignment horizontal="center" vertical="center"/>
    </xf>
    <xf numFmtId="43" fontId="23" fillId="0" borderId="17" xfId="12" applyFont="1" applyFill="1" applyBorder="1" applyAlignment="1">
      <alignment horizontal="center" vertical="center"/>
    </xf>
    <xf numFmtId="0" fontId="25" fillId="0" borderId="1" xfId="5" applyFont="1" applyBorder="1" applyAlignment="1">
      <alignment vertical="center"/>
    </xf>
    <xf numFmtId="0" fontId="25" fillId="0" borderId="1" xfId="5" applyFont="1" applyBorder="1" applyAlignment="1">
      <alignment vertical="center" wrapText="1"/>
    </xf>
    <xf numFmtId="10" fontId="25" fillId="0" borderId="0" xfId="13" applyNumberFormat="1" applyFont="1" applyFill="1" applyAlignment="1">
      <alignment vertical="center"/>
    </xf>
    <xf numFmtId="0" fontId="28" fillId="0" borderId="1" xfId="5" applyFont="1" applyBorder="1" applyAlignment="1">
      <alignment vertical="center"/>
    </xf>
    <xf numFmtId="0" fontId="28" fillId="0" borderId="1" xfId="5" applyFont="1" applyBorder="1" applyAlignment="1">
      <alignment horizontal="center" vertical="center"/>
    </xf>
    <xf numFmtId="43" fontId="28" fillId="0" borderId="1" xfId="12" applyFont="1" applyFill="1" applyBorder="1" applyAlignment="1">
      <alignment horizontal="center" vertical="center"/>
    </xf>
    <xf numFmtId="0" fontId="23" fillId="0" borderId="1" xfId="5" applyFont="1" applyBorder="1" applyAlignment="1">
      <alignment vertical="center" wrapText="1"/>
    </xf>
    <xf numFmtId="0" fontId="25" fillId="0" borderId="1" xfId="5" applyFont="1" applyBorder="1" applyAlignment="1">
      <alignment horizontal="center" vertical="center" wrapText="1"/>
    </xf>
    <xf numFmtId="0" fontId="28" fillId="0" borderId="1" xfId="5" applyFont="1" applyBorder="1" applyAlignment="1">
      <alignment vertical="center" wrapText="1"/>
    </xf>
    <xf numFmtId="0" fontId="28" fillId="0" borderId="1" xfId="5" applyFont="1" applyBorder="1" applyAlignment="1">
      <alignment horizontal="center" vertical="center" wrapText="1"/>
    </xf>
    <xf numFmtId="0" fontId="28" fillId="0" borderId="1" xfId="5" applyFont="1" applyBorder="1" applyAlignment="1">
      <alignment horizontal="justify" vertical="center" wrapText="1"/>
    </xf>
    <xf numFmtId="0" fontId="25" fillId="0" borderId="16" xfId="5" applyFont="1" applyBorder="1" applyAlignment="1">
      <alignment horizontal="center" vertical="center" wrapText="1"/>
    </xf>
    <xf numFmtId="0" fontId="25" fillId="0" borderId="18" xfId="5" applyFont="1" applyBorder="1" applyAlignment="1">
      <alignment horizontal="center" vertical="center" wrapText="1"/>
    </xf>
    <xf numFmtId="0" fontId="25" fillId="0" borderId="19" xfId="5" applyFont="1" applyBorder="1" applyAlignment="1">
      <alignment vertical="center"/>
    </xf>
    <xf numFmtId="0" fontId="25" fillId="0" borderId="19" xfId="5" applyFont="1" applyBorder="1" applyAlignment="1">
      <alignment horizontal="center" vertical="center"/>
    </xf>
    <xf numFmtId="0" fontId="25" fillId="0" borderId="19" xfId="5" applyFont="1" applyBorder="1" applyAlignment="1">
      <alignment vertical="center" wrapText="1"/>
    </xf>
    <xf numFmtId="43" fontId="25" fillId="0" borderId="19" xfId="12" applyFont="1" applyFill="1" applyBorder="1" applyAlignment="1">
      <alignment horizontal="center" vertical="center"/>
    </xf>
    <xf numFmtId="43" fontId="23" fillId="0" borderId="20" xfId="12" applyFont="1" applyFill="1" applyBorder="1" applyAlignment="1">
      <alignment horizontal="center" vertical="center"/>
    </xf>
    <xf numFmtId="43" fontId="25" fillId="0" borderId="0" xfId="12" applyFont="1" applyAlignment="1">
      <alignment vertical="center"/>
    </xf>
    <xf numFmtId="0" fontId="25" fillId="0" borderId="21" xfId="5" applyFont="1" applyBorder="1" applyAlignment="1">
      <alignment horizontal="center" vertical="center"/>
    </xf>
    <xf numFmtId="0" fontId="23" fillId="0" borderId="11" xfId="5" applyFont="1" applyBorder="1" applyAlignment="1">
      <alignment vertical="center"/>
    </xf>
    <xf numFmtId="169" fontId="24" fillId="0" borderId="11" xfId="14" applyNumberFormat="1" applyFont="1" applyFill="1" applyBorder="1" applyAlignment="1">
      <alignment horizontal="center" vertical="center" wrapText="1"/>
    </xf>
    <xf numFmtId="0" fontId="25" fillId="0" borderId="11" xfId="5" applyFont="1" applyBorder="1" applyAlignment="1">
      <alignment horizontal="center" vertical="center"/>
    </xf>
    <xf numFmtId="43" fontId="23" fillId="0" borderId="12" xfId="12" applyFont="1" applyFill="1" applyBorder="1" applyAlignment="1">
      <alignment horizontal="center" vertical="center"/>
    </xf>
    <xf numFmtId="43" fontId="25" fillId="0" borderId="11" xfId="12" applyFont="1" applyFill="1" applyBorder="1" applyAlignment="1">
      <alignment horizontal="center" vertical="center"/>
    </xf>
    <xf numFmtId="49" fontId="22" fillId="0" borderId="0" xfId="5" applyNumberFormat="1" applyFont="1" applyAlignment="1">
      <alignment horizontal="center" vertical="center"/>
    </xf>
    <xf numFmtId="0" fontId="22" fillId="0" borderId="0" xfId="5" applyFont="1" applyAlignment="1">
      <alignment horizontal="center" vertical="center"/>
    </xf>
    <xf numFmtId="49" fontId="22" fillId="0" borderId="0" xfId="5" applyNumberFormat="1" applyFont="1" applyAlignment="1">
      <alignment horizontal="center" vertical="center" wrapText="1"/>
    </xf>
    <xf numFmtId="0" fontId="22" fillId="0" borderId="0" xfId="5" applyFont="1" applyAlignment="1">
      <alignment vertical="center" wrapText="1"/>
    </xf>
    <xf numFmtId="0" fontId="24" fillId="0" borderId="0" xfId="5" applyFont="1" applyAlignment="1">
      <alignment vertical="center"/>
    </xf>
    <xf numFmtId="43" fontId="22" fillId="0" borderId="0" xfId="5" applyNumberFormat="1" applyFont="1" applyAlignment="1">
      <alignment horizontal="center" vertical="center"/>
    </xf>
    <xf numFmtId="49" fontId="22" fillId="8" borderId="0" xfId="5" applyNumberFormat="1" applyFont="1" applyFill="1" applyAlignment="1">
      <alignment horizontal="center" vertical="center"/>
    </xf>
    <xf numFmtId="0" fontId="24" fillId="8" borderId="0" xfId="5" applyFont="1" applyFill="1" applyAlignment="1">
      <alignment vertical="center"/>
    </xf>
    <xf numFmtId="0" fontId="22" fillId="8" borderId="0" xfId="5" applyFont="1" applyFill="1" applyAlignment="1">
      <alignment horizontal="center" vertical="center"/>
    </xf>
    <xf numFmtId="49" fontId="22" fillId="8" borderId="0" xfId="5" applyNumberFormat="1" applyFont="1" applyFill="1" applyAlignment="1">
      <alignment horizontal="center" vertical="center" wrapText="1"/>
    </xf>
    <xf numFmtId="49" fontId="22" fillId="10" borderId="0" xfId="5" applyNumberFormat="1" applyFont="1" applyFill="1" applyAlignment="1">
      <alignment horizontal="center" vertical="center"/>
    </xf>
    <xf numFmtId="0" fontId="22" fillId="8" borderId="0" xfId="5" applyFont="1" applyFill="1" applyAlignment="1">
      <alignment vertical="center" wrapText="1"/>
    </xf>
    <xf numFmtId="0" fontId="22" fillId="10" borderId="0" xfId="5" applyFont="1" applyFill="1" applyAlignment="1">
      <alignment vertical="center" wrapText="1"/>
    </xf>
    <xf numFmtId="0" fontId="23" fillId="0" borderId="23" xfId="5" applyFont="1" applyBorder="1" applyAlignment="1">
      <alignment horizontal="center" vertical="center"/>
    </xf>
    <xf numFmtId="0" fontId="23" fillId="0" borderId="24" xfId="5" applyFont="1" applyBorder="1" applyAlignment="1">
      <alignment horizontal="center" vertical="center"/>
    </xf>
    <xf numFmtId="0" fontId="25" fillId="0" borderId="0" xfId="5" applyFont="1" applyAlignment="1">
      <alignment horizontal="center" vertical="center"/>
    </xf>
    <xf numFmtId="0" fontId="23" fillId="0" borderId="26" xfId="5" applyFont="1" applyBorder="1" applyAlignment="1">
      <alignment horizontal="center" vertical="center"/>
    </xf>
    <xf numFmtId="0" fontId="23" fillId="0" borderId="27" xfId="5" applyFont="1" applyBorder="1" applyAlignment="1">
      <alignment horizontal="center" vertical="center"/>
    </xf>
    <xf numFmtId="0" fontId="25" fillId="0" borderId="28" xfId="5" applyFont="1" applyBorder="1" applyAlignment="1">
      <alignment horizontal="center" vertical="center"/>
    </xf>
    <xf numFmtId="0" fontId="25" fillId="0" borderId="29" xfId="5" applyFont="1" applyBorder="1" applyAlignment="1">
      <alignment horizontal="center" vertical="center"/>
    </xf>
    <xf numFmtId="0" fontId="25" fillId="0" borderId="30" xfId="5" applyFont="1" applyBorder="1" applyAlignment="1">
      <alignment horizontal="center" vertical="center"/>
    </xf>
    <xf numFmtId="0" fontId="25" fillId="0" borderId="31" xfId="5" applyFont="1" applyBorder="1" applyAlignment="1">
      <alignment horizontal="center" vertical="center"/>
    </xf>
    <xf numFmtId="0" fontId="25" fillId="0" borderId="32" xfId="5" applyFont="1" applyBorder="1" applyAlignment="1">
      <alignment horizontal="center" vertical="center"/>
    </xf>
    <xf numFmtId="0" fontId="25" fillId="0" borderId="33" xfId="5" applyFont="1" applyBorder="1" applyAlignment="1">
      <alignment horizontal="center" vertical="center"/>
    </xf>
    <xf numFmtId="0" fontId="25" fillId="0" borderId="25" xfId="5" applyFont="1" applyBorder="1" applyAlignment="1">
      <alignment horizontal="center" vertical="center"/>
    </xf>
    <xf numFmtId="0" fontId="25" fillId="0" borderId="26" xfId="5" applyFont="1" applyBorder="1" applyAlignment="1">
      <alignment horizontal="center" vertical="center"/>
    </xf>
    <xf numFmtId="0" fontId="25" fillId="0" borderId="27" xfId="5" applyFont="1" applyBorder="1" applyAlignment="1">
      <alignment horizontal="center" vertical="center"/>
    </xf>
    <xf numFmtId="0" fontId="22" fillId="0" borderId="29" xfId="5" applyFont="1" applyBorder="1" applyAlignment="1">
      <alignment horizontal="center" vertical="center"/>
    </xf>
    <xf numFmtId="0" fontId="22" fillId="0" borderId="30" xfId="5" applyFont="1" applyBorder="1" applyAlignment="1">
      <alignment horizontal="center" vertical="center"/>
    </xf>
    <xf numFmtId="0" fontId="22" fillId="0" borderId="26" xfId="5" applyFont="1" applyBorder="1" applyAlignment="1">
      <alignment horizontal="center" vertical="center"/>
    </xf>
    <xf numFmtId="0" fontId="22" fillId="0" borderId="27" xfId="5" applyFont="1" applyBorder="1" applyAlignment="1">
      <alignment horizontal="center" vertical="center"/>
    </xf>
    <xf numFmtId="0" fontId="25" fillId="0" borderId="34" xfId="5" applyFont="1" applyBorder="1" applyAlignment="1">
      <alignment horizontal="center" vertical="center"/>
    </xf>
    <xf numFmtId="0" fontId="25" fillId="0" borderId="35" xfId="5" applyFont="1" applyBorder="1" applyAlignment="1">
      <alignment horizontal="center" vertical="center"/>
    </xf>
    <xf numFmtId="0" fontId="25" fillId="0" borderId="36" xfId="5" applyFont="1" applyBorder="1" applyAlignment="1">
      <alignment horizontal="center" vertical="center"/>
    </xf>
    <xf numFmtId="0" fontId="25" fillId="0" borderId="22" xfId="5" applyFont="1" applyBorder="1" applyAlignment="1">
      <alignment horizontal="center" vertical="center"/>
    </xf>
    <xf numFmtId="0" fontId="25" fillId="0" borderId="23" xfId="5" applyFont="1" applyBorder="1" applyAlignment="1">
      <alignment horizontal="center" vertical="center"/>
    </xf>
    <xf numFmtId="0" fontId="25" fillId="0" borderId="24" xfId="5" applyFont="1" applyBorder="1" applyAlignment="1">
      <alignment horizontal="center" vertical="center"/>
    </xf>
    <xf numFmtId="43" fontId="25" fillId="0" borderId="0" xfId="5" applyNumberFormat="1" applyFont="1" applyAlignment="1">
      <alignment horizontal="center" vertical="center"/>
    </xf>
    <xf numFmtId="0" fontId="25" fillId="0" borderId="37" xfId="5" applyFont="1" applyBorder="1" applyAlignment="1">
      <alignment horizontal="center" vertical="center"/>
    </xf>
    <xf numFmtId="0" fontId="25" fillId="0" borderId="38" xfId="5" applyFont="1" applyBorder="1" applyAlignment="1">
      <alignment horizontal="center" vertical="center"/>
    </xf>
    <xf numFmtId="0" fontId="25" fillId="0" borderId="39" xfId="5" applyFont="1" applyBorder="1" applyAlignment="1">
      <alignment horizontal="center" vertical="center"/>
    </xf>
    <xf numFmtId="0" fontId="25" fillId="0" borderId="40" xfId="5" applyFont="1" applyBorder="1" applyAlignment="1">
      <alignment horizontal="center" vertical="center"/>
    </xf>
    <xf numFmtId="0" fontId="25" fillId="0" borderId="41" xfId="5" applyFont="1" applyBorder="1" applyAlignment="1">
      <alignment horizontal="center" vertical="center"/>
    </xf>
    <xf numFmtId="0" fontId="25" fillId="0" borderId="42" xfId="5" applyFont="1" applyBorder="1" applyAlignment="1">
      <alignment horizontal="center" vertical="center"/>
    </xf>
    <xf numFmtId="0" fontId="25" fillId="0" borderId="43" xfId="5" applyFont="1" applyBorder="1" applyAlignment="1">
      <alignment horizontal="center" vertical="center"/>
    </xf>
    <xf numFmtId="0" fontId="25" fillId="0" borderId="44" xfId="5" applyFont="1" applyBorder="1" applyAlignment="1">
      <alignment horizontal="center" vertical="center"/>
    </xf>
    <xf numFmtId="0" fontId="25" fillId="9" borderId="29" xfId="5" applyFont="1" applyFill="1" applyBorder="1" applyAlignment="1">
      <alignment horizontal="center" vertical="center"/>
    </xf>
    <xf numFmtId="0" fontId="23" fillId="0" borderId="21" xfId="5" applyFont="1" applyBorder="1" applyAlignment="1">
      <alignment horizontal="center" vertical="center"/>
    </xf>
    <xf numFmtId="43" fontId="25" fillId="0" borderId="35" xfId="12" applyFont="1" applyFill="1" applyBorder="1" applyAlignment="1">
      <alignment horizontal="center" vertical="center"/>
    </xf>
    <xf numFmtId="43" fontId="25" fillId="0" borderId="29" xfId="12" applyFont="1" applyFill="1" applyBorder="1" applyAlignment="1">
      <alignment horizontal="center" vertical="center"/>
    </xf>
    <xf numFmtId="164" fontId="25" fillId="0" borderId="0" xfId="5" applyNumberFormat="1" applyFont="1" applyAlignment="1">
      <alignment horizontal="center" vertical="center"/>
    </xf>
    <xf numFmtId="0" fontId="25" fillId="0" borderId="0" xfId="5" applyFont="1" applyAlignment="1">
      <alignment horizontal="left" vertical="center"/>
    </xf>
    <xf numFmtId="0" fontId="23" fillId="0" borderId="1" xfId="5" applyFont="1" applyBorder="1" applyAlignment="1">
      <alignment horizontal="center" vertical="center" wrapText="1"/>
    </xf>
    <xf numFmtId="43" fontId="25" fillId="0" borderId="1" xfId="5" applyNumberFormat="1" applyFont="1" applyBorder="1" applyAlignment="1">
      <alignment horizontal="center" vertical="center"/>
    </xf>
    <xf numFmtId="0" fontId="3" fillId="0" borderId="0" xfId="16" applyFont="1" applyAlignment="1">
      <alignment horizontal="center"/>
    </xf>
    <xf numFmtId="0" fontId="3" fillId="0" borderId="0" xfId="16" applyFont="1" applyAlignment="1">
      <alignment wrapText="1"/>
    </xf>
    <xf numFmtId="0" fontId="3" fillId="0" borderId="0" xfId="16" applyFont="1"/>
    <xf numFmtId="164" fontId="3" fillId="0" borderId="0" xfId="15" applyFont="1"/>
    <xf numFmtId="0" fontId="12" fillId="0" borderId="0" xfId="16" applyFont="1" applyAlignment="1">
      <alignment horizontal="left"/>
    </xf>
    <xf numFmtId="0" fontId="12" fillId="0" borderId="1" xfId="16" applyFont="1" applyBorder="1" applyAlignment="1">
      <alignment horizontal="center"/>
    </xf>
    <xf numFmtId="0" fontId="12" fillId="0" borderId="1" xfId="16" applyFont="1" applyBorder="1" applyAlignment="1">
      <alignment horizontal="center" wrapText="1"/>
    </xf>
    <xf numFmtId="164" fontId="12" fillId="0" borderId="1" xfId="15" applyFont="1" applyBorder="1" applyAlignment="1">
      <alignment horizontal="center"/>
    </xf>
    <xf numFmtId="0" fontId="12" fillId="0" borderId="0" xfId="16" applyFont="1" applyAlignment="1">
      <alignment horizontal="center"/>
    </xf>
    <xf numFmtId="0" fontId="12" fillId="0" borderId="19" xfId="16" applyFont="1" applyBorder="1" applyAlignment="1">
      <alignment horizontal="center"/>
    </xf>
    <xf numFmtId="0" fontId="12" fillId="0" borderId="19" xfId="16" applyFont="1" applyBorder="1" applyAlignment="1">
      <alignment wrapText="1"/>
    </xf>
    <xf numFmtId="0" fontId="12" fillId="0" borderId="19" xfId="16" applyFont="1" applyBorder="1"/>
    <xf numFmtId="164" fontId="12" fillId="0" borderId="19" xfId="15" applyFont="1" applyBorder="1"/>
    <xf numFmtId="0" fontId="12" fillId="0" borderId="0" xfId="16" applyFont="1"/>
    <xf numFmtId="0" fontId="3" fillId="0" borderId="19" xfId="16" applyFont="1" applyBorder="1" applyAlignment="1">
      <alignment horizontal="center"/>
    </xf>
    <xf numFmtId="0" fontId="31" fillId="0" borderId="19" xfId="16" applyFont="1" applyBorder="1" applyAlignment="1">
      <alignment wrapText="1"/>
    </xf>
    <xf numFmtId="0" fontId="3" fillId="0" borderId="19" xfId="16" applyFont="1" applyBorder="1"/>
    <xf numFmtId="164" fontId="3" fillId="0" borderId="19" xfId="15" applyFont="1" applyBorder="1"/>
    <xf numFmtId="0" fontId="3" fillId="0" borderId="19" xfId="16" applyFont="1" applyBorder="1" applyAlignment="1">
      <alignment wrapText="1"/>
    </xf>
    <xf numFmtId="0" fontId="3" fillId="0" borderId="46" xfId="16" applyFont="1" applyBorder="1" applyAlignment="1">
      <alignment horizontal="center"/>
    </xf>
    <xf numFmtId="0" fontId="3" fillId="0" borderId="46" xfId="16" applyFont="1" applyBorder="1" applyAlignment="1">
      <alignment wrapText="1"/>
    </xf>
    <xf numFmtId="0" fontId="3" fillId="0" borderId="46" xfId="16" applyFont="1" applyBorder="1"/>
    <xf numFmtId="164" fontId="3" fillId="0" borderId="46" xfId="15" applyFont="1" applyBorder="1"/>
    <xf numFmtId="0" fontId="30" fillId="0" borderId="0" xfId="16" applyAlignment="1">
      <alignment horizontal="center"/>
    </xf>
    <xf numFmtId="0" fontId="30" fillId="0" borderId="0" xfId="16" applyAlignment="1">
      <alignment wrapText="1"/>
    </xf>
    <xf numFmtId="0" fontId="30" fillId="0" borderId="0" xfId="16"/>
    <xf numFmtId="164" fontId="0" fillId="0" borderId="0" xfId="15" applyFont="1"/>
    <xf numFmtId="43" fontId="3" fillId="0" borderId="1" xfId="11" applyFont="1" applyFill="1" applyBorder="1" applyAlignment="1">
      <alignment vertical="center"/>
    </xf>
    <xf numFmtId="43" fontId="12" fillId="0" borderId="1" xfId="11" applyFont="1" applyFill="1" applyBorder="1" applyAlignment="1">
      <alignment vertical="center"/>
    </xf>
    <xf numFmtId="164" fontId="12" fillId="0" borderId="1" xfId="1" applyFont="1" applyFill="1" applyBorder="1" applyAlignment="1">
      <alignment vertical="center"/>
    </xf>
    <xf numFmtId="164" fontId="32" fillId="0" borderId="1" xfId="1" applyFont="1" applyFill="1" applyBorder="1" applyAlignment="1">
      <alignment horizontal="center" vertical="center" wrapText="1"/>
    </xf>
    <xf numFmtId="0" fontId="33" fillId="0" borderId="0" xfId="0" applyFont="1"/>
    <xf numFmtId="0" fontId="32" fillId="0" borderId="1" xfId="0" applyFont="1" applyBorder="1" applyAlignment="1">
      <alignment horizontal="left" vertical="center" indent="1"/>
    </xf>
    <xf numFmtId="0" fontId="32" fillId="0" borderId="2" xfId="0" applyFont="1" applyBorder="1" applyAlignment="1">
      <alignment horizontal="left" vertical="center" indent="1"/>
    </xf>
    <xf numFmtId="0" fontId="20" fillId="0" borderId="0" xfId="0" applyFont="1"/>
    <xf numFmtId="43" fontId="0" fillId="0" borderId="0" xfId="11" applyFont="1" applyFill="1"/>
    <xf numFmtId="9" fontId="3" fillId="0" borderId="1" xfId="2" applyFont="1" applyFill="1" applyBorder="1" applyAlignment="1">
      <alignment vertical="center"/>
    </xf>
    <xf numFmtId="9" fontId="12" fillId="0" borderId="1" xfId="2" applyFont="1" applyFill="1" applyBorder="1" applyAlignment="1">
      <alignment vertical="center"/>
    </xf>
    <xf numFmtId="9" fontId="0" fillId="0" borderId="0" xfId="2" applyFont="1" applyFill="1"/>
    <xf numFmtId="17" fontId="0" fillId="0" borderId="0" xfId="0" applyNumberFormat="1"/>
    <xf numFmtId="0" fontId="0" fillId="0" borderId="0" xfId="0" applyAlignment="1">
      <alignment horizontal="right"/>
    </xf>
    <xf numFmtId="9" fontId="3" fillId="0" borderId="0" xfId="2" applyFont="1"/>
    <xf numFmtId="9" fontId="12" fillId="0" borderId="19" xfId="2" applyFont="1" applyBorder="1"/>
    <xf numFmtId="9" fontId="3" fillId="0" borderId="19" xfId="2" applyFont="1" applyBorder="1"/>
    <xf numFmtId="9" fontId="3" fillId="0" borderId="46" xfId="2" applyFont="1" applyBorder="1"/>
    <xf numFmtId="9" fontId="0" fillId="0" borderId="0" xfId="2" applyFont="1"/>
    <xf numFmtId="0" fontId="12" fillId="0" borderId="19" xfId="16" applyFont="1" applyBorder="1" applyAlignment="1">
      <alignment horizontal="center" wrapText="1"/>
    </xf>
    <xf numFmtId="164" fontId="12" fillId="0" borderId="19" xfId="15" applyFont="1" applyBorder="1" applyAlignment="1">
      <alignment horizontal="center"/>
    </xf>
    <xf numFmtId="0" fontId="12" fillId="0" borderId="1" xfId="16" applyFont="1" applyBorder="1" applyAlignment="1">
      <alignment wrapText="1"/>
    </xf>
    <xf numFmtId="164" fontId="12" fillId="0" borderId="1" xfId="15" applyFont="1" applyBorder="1"/>
    <xf numFmtId="0" fontId="34" fillId="0" borderId="0" xfId="16" applyFont="1"/>
    <xf numFmtId="9" fontId="12" fillId="0" borderId="1" xfId="2" applyFont="1" applyBorder="1"/>
    <xf numFmtId="43" fontId="23" fillId="9" borderId="17" xfId="12" applyFont="1" applyFill="1" applyBorder="1" applyAlignment="1">
      <alignment horizontal="center" vertical="center"/>
    </xf>
    <xf numFmtId="0" fontId="3" fillId="0" borderId="0" xfId="0" applyFont="1"/>
    <xf numFmtId="43" fontId="3" fillId="0" borderId="0" xfId="11" applyFont="1" applyFill="1"/>
    <xf numFmtId="9" fontId="3" fillId="0" borderId="0" xfId="2" applyFont="1" applyFill="1"/>
    <xf numFmtId="0" fontId="3" fillId="0" borderId="1" xfId="0" applyFont="1" applyBorder="1"/>
    <xf numFmtId="43" fontId="3" fillId="0" borderId="1" xfId="11" applyFont="1" applyFill="1" applyBorder="1"/>
    <xf numFmtId="9" fontId="3" fillId="0" borderId="1" xfId="2" applyFont="1" applyFill="1" applyBorder="1"/>
    <xf numFmtId="43" fontId="3" fillId="0" borderId="1" xfId="0" applyNumberFormat="1" applyFont="1" applyBorder="1"/>
    <xf numFmtId="164" fontId="12" fillId="0" borderId="1" xfId="0" applyNumberFormat="1" applyFont="1" applyBorder="1"/>
    <xf numFmtId="0" fontId="12" fillId="0" borderId="2" xfId="0" applyFont="1" applyBorder="1" applyAlignment="1">
      <alignment horizontal="left" vertical="center" indent="1"/>
    </xf>
    <xf numFmtId="0" fontId="12" fillId="0" borderId="4" xfId="0" applyFont="1" applyBorder="1" applyAlignment="1">
      <alignment horizontal="left" vertical="center" indent="1"/>
    </xf>
    <xf numFmtId="164" fontId="32" fillId="0" borderId="1" xfId="1" applyFont="1" applyFill="1" applyBorder="1" applyAlignment="1">
      <alignment horizontal="center" vertical="center" wrapText="1"/>
    </xf>
    <xf numFmtId="0" fontId="20" fillId="0" borderId="1" xfId="0" applyFont="1" applyBorder="1" applyAlignment="1">
      <alignment horizontal="center"/>
    </xf>
    <xf numFmtId="43" fontId="32" fillId="0" borderId="1" xfId="11" applyFont="1" applyFill="1" applyBorder="1" applyAlignment="1">
      <alignment horizontal="center" vertical="center" wrapText="1"/>
    </xf>
    <xf numFmtId="0" fontId="24" fillId="0" borderId="6" xfId="5" applyFont="1" applyBorder="1" applyAlignment="1">
      <alignment horizontal="center" vertical="center"/>
    </xf>
    <xf numFmtId="0" fontId="24" fillId="0" borderId="7" xfId="5" applyFont="1" applyBorder="1" applyAlignment="1">
      <alignment horizontal="center" vertical="center"/>
    </xf>
    <xf numFmtId="0" fontId="24" fillId="0" borderId="8" xfId="5" applyFont="1" applyBorder="1" applyAlignment="1">
      <alignment horizontal="center" vertical="center"/>
    </xf>
    <xf numFmtId="0" fontId="23" fillId="0" borderId="5" xfId="5" applyFont="1" applyBorder="1" applyAlignment="1">
      <alignment horizontal="center" vertical="center"/>
    </xf>
    <xf numFmtId="0" fontId="23" fillId="0" borderId="9" xfId="5" applyFont="1" applyBorder="1" applyAlignment="1">
      <alignment horizontal="center" vertical="center"/>
    </xf>
    <xf numFmtId="0" fontId="23" fillId="0" borderId="22" xfId="5" applyFont="1" applyBorder="1" applyAlignment="1">
      <alignment horizontal="center" vertical="center" wrapText="1"/>
    </xf>
    <xf numFmtId="0" fontId="23" fillId="0" borderId="25" xfId="5" applyFont="1" applyBorder="1" applyAlignment="1">
      <alignment horizontal="center" vertical="center" wrapText="1"/>
    </xf>
    <xf numFmtId="0" fontId="23" fillId="0" borderId="23" xfId="5" applyFont="1" applyBorder="1" applyAlignment="1">
      <alignment horizontal="center" vertical="center" wrapText="1"/>
    </xf>
    <xf numFmtId="0" fontId="23" fillId="0" borderId="26" xfId="5" applyFont="1" applyBorder="1" applyAlignment="1">
      <alignment horizontal="center" vertical="center" wrapText="1"/>
    </xf>
    <xf numFmtId="0" fontId="23" fillId="0" borderId="45" xfId="5" applyFont="1" applyBorder="1" applyAlignment="1">
      <alignment horizontal="center" vertical="center"/>
    </xf>
    <xf numFmtId="0" fontId="23" fillId="0" borderId="0" xfId="5" applyFont="1" applyAlignment="1">
      <alignment horizontal="center" vertical="center"/>
    </xf>
    <xf numFmtId="164" fontId="32" fillId="0" borderId="2" xfId="1" applyFont="1" applyFill="1" applyBorder="1" applyAlignment="1">
      <alignment horizontal="center" vertical="center" wrapText="1"/>
    </xf>
    <xf numFmtId="164" fontId="32" fillId="0" borderId="3" xfId="1" applyFont="1" applyFill="1" applyBorder="1" applyAlignment="1">
      <alignment horizontal="center" vertical="center" wrapText="1"/>
    </xf>
    <xf numFmtId="0" fontId="12" fillId="0" borderId="47" xfId="16" applyFont="1" applyBorder="1" applyAlignment="1">
      <alignment horizontal="center" vertical="center"/>
    </xf>
    <xf numFmtId="0" fontId="12" fillId="0" borderId="19" xfId="16" applyFont="1" applyBorder="1" applyAlignment="1">
      <alignment horizontal="center" vertical="center"/>
    </xf>
    <xf numFmtId="0" fontId="0" fillId="0" borderId="19" xfId="0" applyBorder="1" applyAlignment="1">
      <alignment horizontal="center" vertical="center"/>
    </xf>
    <xf numFmtId="164" fontId="12" fillId="0" borderId="47" xfId="15" applyFont="1" applyBorder="1" applyAlignment="1">
      <alignment horizontal="center" vertical="center"/>
    </xf>
    <xf numFmtId="0" fontId="3" fillId="0" borderId="1" xfId="1" applyNumberFormat="1" applyFont="1" applyBorder="1" applyAlignment="1">
      <alignment horizontal="left" vertical="center" indent="1"/>
    </xf>
    <xf numFmtId="0" fontId="5" fillId="4" borderId="1" xfId="1" applyNumberFormat="1" applyFont="1" applyFill="1" applyBorder="1" applyAlignment="1">
      <alignment horizontal="left" vertical="center" indent="1"/>
    </xf>
    <xf numFmtId="164" fontId="5" fillId="3" borderId="1" xfId="1" applyFont="1" applyFill="1" applyBorder="1" applyAlignment="1">
      <alignment horizontal="center" vertical="center" wrapText="1"/>
    </xf>
    <xf numFmtId="0" fontId="3" fillId="0" borderId="0" xfId="0" applyFont="1" applyAlignment="1">
      <alignment vertical="top" wrapText="1"/>
    </xf>
    <xf numFmtId="0" fontId="12" fillId="2" borderId="1" xfId="0" applyFont="1" applyFill="1" applyBorder="1" applyAlignment="1">
      <alignment horizontal="left" vertical="center" indent="1"/>
    </xf>
    <xf numFmtId="0" fontId="12" fillId="2"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9" fillId="4" borderId="2" xfId="0" applyFont="1" applyFill="1" applyBorder="1" applyAlignment="1">
      <alignment horizontal="left" vertical="center" indent="1"/>
    </xf>
    <xf numFmtId="0" fontId="9" fillId="4" borderId="4" xfId="0" applyFont="1" applyFill="1" applyBorder="1" applyAlignment="1">
      <alignment horizontal="left" vertical="center" indent="1"/>
    </xf>
    <xf numFmtId="0" fontId="5" fillId="4" borderId="2" xfId="1" applyNumberFormat="1" applyFont="1" applyFill="1" applyBorder="1" applyAlignment="1">
      <alignment horizontal="left" vertical="center" indent="1"/>
    </xf>
    <xf numFmtId="0" fontId="5" fillId="4" borderId="4" xfId="1" applyNumberFormat="1" applyFont="1" applyFill="1" applyBorder="1" applyAlignment="1">
      <alignment horizontal="left" vertical="center" indent="1"/>
    </xf>
    <xf numFmtId="0" fontId="5" fillId="4" borderId="3" xfId="1" applyNumberFormat="1" applyFont="1" applyFill="1" applyBorder="1" applyAlignment="1">
      <alignment horizontal="left" vertical="center" indent="1"/>
    </xf>
    <xf numFmtId="164" fontId="5" fillId="3" borderId="2" xfId="1" applyFont="1" applyFill="1" applyBorder="1" applyAlignment="1">
      <alignment horizontal="center" vertical="center" wrapText="1"/>
    </xf>
    <xf numFmtId="164" fontId="5" fillId="3" borderId="3" xfId="1" applyFont="1" applyFill="1" applyBorder="1" applyAlignment="1">
      <alignment horizontal="center" vertical="center" wrapText="1"/>
    </xf>
    <xf numFmtId="43" fontId="25" fillId="9" borderId="1" xfId="12" applyFont="1" applyFill="1" applyBorder="1" applyAlignment="1">
      <alignment horizontal="center" vertical="center"/>
    </xf>
    <xf numFmtId="43" fontId="23" fillId="11" borderId="17" xfId="12" applyFont="1" applyFill="1" applyBorder="1" applyAlignment="1">
      <alignment horizontal="center" vertical="center"/>
    </xf>
    <xf numFmtId="43" fontId="0" fillId="0" borderId="0" xfId="11" applyFont="1"/>
    <xf numFmtId="43" fontId="0" fillId="0" borderId="0" xfId="0" applyNumberFormat="1"/>
  </cellXfs>
  <cellStyles count="17">
    <cellStyle name="Comma" xfId="11" builtinId="3"/>
    <cellStyle name="Comma 10" xfId="3" xr:uid="{00000000-0005-0000-0000-000001000000}"/>
    <cellStyle name="Comma 2" xfId="1" xr:uid="{00000000-0005-0000-0000-000002000000}"/>
    <cellStyle name="Comma 2 2" xfId="4" xr:uid="{00000000-0005-0000-0000-000003000000}"/>
    <cellStyle name="Comma 2 3" xfId="12" xr:uid="{00000000-0005-0000-0000-000004000000}"/>
    <cellStyle name="Comma 3" xfId="15" xr:uid="{00000000-0005-0000-0000-000005000000}"/>
    <cellStyle name="Comma 7 45" xfId="14" xr:uid="{00000000-0005-0000-0000-000006000000}"/>
    <cellStyle name="Normal" xfId="0" builtinId="0"/>
    <cellStyle name="Normal 2" xfId="5" xr:uid="{00000000-0005-0000-0000-000008000000}"/>
    <cellStyle name="Normal 2 2 2 2" xfId="6" xr:uid="{00000000-0005-0000-0000-000009000000}"/>
    <cellStyle name="Normal 2 3" xfId="7" xr:uid="{00000000-0005-0000-0000-00000A000000}"/>
    <cellStyle name="Normal 3" xfId="16" xr:uid="{00000000-0005-0000-0000-00000B000000}"/>
    <cellStyle name="Normal 83" xfId="8" xr:uid="{00000000-0005-0000-0000-00000C000000}"/>
    <cellStyle name="Percent" xfId="2" builtinId="5"/>
    <cellStyle name="Percent 10" xfId="9" xr:uid="{00000000-0005-0000-0000-00000E000000}"/>
    <cellStyle name="Percent 2" xfId="10" xr:uid="{00000000-0005-0000-0000-00000F000000}"/>
    <cellStyle name="Percent 2 2" xfId="13" xr:uid="{00000000-0005-0000-0000-000010000000}"/>
  </cellStyles>
  <dxfs count="0"/>
  <tableStyles count="1" defaultTableStyle="TableStyleMedium2" defaultPivotStyle="PivotStyleLight16">
    <tableStyle name="Invisible" pivot="0" table="0" count="0" xr9:uid="{00000000-0011-0000-FFFF-FFFF00000000}"/>
  </tableStyles>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tabSelected="1" view="pageBreakPreview" zoomScaleNormal="100" zoomScaleSheetLayoutView="100" workbookViewId="0">
      <selection activeCell="I17" sqref="I17"/>
    </sheetView>
  </sheetViews>
  <sheetFormatPr defaultColWidth="8.90625" defaultRowHeight="14.5"/>
  <cols>
    <col min="1" max="1" width="8.6328125" customWidth="1"/>
    <col min="2" max="2" width="52" customWidth="1"/>
    <col min="3" max="3" width="16" style="188" customWidth="1"/>
    <col min="4" max="4" width="18" bestFit="1" customWidth="1"/>
    <col min="5" max="7" width="18.1796875" bestFit="1" customWidth="1"/>
    <col min="8" max="8" width="7.08984375" style="191" customWidth="1"/>
    <col min="9" max="9" width="18.1796875" bestFit="1" customWidth="1"/>
  </cols>
  <sheetData>
    <row r="1" spans="1:9">
      <c r="A1" t="s">
        <v>239</v>
      </c>
    </row>
    <row r="2" spans="1:9">
      <c r="A2" t="s">
        <v>240</v>
      </c>
      <c r="I2" s="192"/>
    </row>
    <row r="3" spans="1:9">
      <c r="A3" t="s">
        <v>241</v>
      </c>
      <c r="I3" s="193"/>
    </row>
    <row r="5" spans="1:9">
      <c r="A5" s="218" t="s">
        <v>226</v>
      </c>
      <c r="B5" s="218" t="s">
        <v>229</v>
      </c>
      <c r="C5" s="218" t="s">
        <v>227</v>
      </c>
      <c r="D5" s="216" t="s">
        <v>230</v>
      </c>
      <c r="E5" s="216" t="s">
        <v>231</v>
      </c>
      <c r="F5" s="217" t="s">
        <v>232</v>
      </c>
      <c r="G5" s="217"/>
      <c r="H5" s="217"/>
      <c r="I5" s="217"/>
    </row>
    <row r="6" spans="1:9" s="184" customFormat="1" ht="25.75" customHeight="1">
      <c r="A6" s="218"/>
      <c r="B6" s="218"/>
      <c r="C6" s="218"/>
      <c r="D6" s="216"/>
      <c r="E6" s="216"/>
      <c r="F6" s="183" t="s">
        <v>234</v>
      </c>
      <c r="G6" s="183" t="s">
        <v>233</v>
      </c>
      <c r="H6" s="216" t="s">
        <v>235</v>
      </c>
      <c r="I6" s="216"/>
    </row>
    <row r="7" spans="1:9">
      <c r="A7" s="4" t="s">
        <v>2</v>
      </c>
      <c r="B7" s="11" t="s">
        <v>244</v>
      </c>
      <c r="C7" s="180">
        <f>+BOQ!K193</f>
        <v>1999999.9999999995</v>
      </c>
      <c r="D7" s="5">
        <v>995486</v>
      </c>
      <c r="E7" s="5">
        <f>C7-D7</f>
        <v>1004513.9999999995</v>
      </c>
      <c r="F7" s="5">
        <v>432353.88000000035</v>
      </c>
      <c r="G7" s="5">
        <f>I7-F7</f>
        <v>27269.689999999711</v>
      </c>
      <c r="H7" s="189">
        <f>I7/E7</f>
        <v>0.45755815249961701</v>
      </c>
      <c r="I7" s="5">
        <f>+BOQ!O193-SUMMARY!D7</f>
        <v>459623.57000000007</v>
      </c>
    </row>
    <row r="8" spans="1:9">
      <c r="A8" s="4" t="s">
        <v>30</v>
      </c>
      <c r="B8" s="11" t="s">
        <v>38</v>
      </c>
      <c r="C8" s="180">
        <v>72163</v>
      </c>
      <c r="D8" s="5">
        <v>0</v>
      </c>
      <c r="E8" s="5">
        <f>C8-D8</f>
        <v>72163</v>
      </c>
      <c r="F8" s="5"/>
      <c r="G8" s="5"/>
      <c r="H8" s="189"/>
      <c r="I8" s="5"/>
    </row>
    <row r="9" spans="1:9">
      <c r="A9" s="214" t="s">
        <v>5</v>
      </c>
      <c r="B9" s="215"/>
      <c r="C9" s="181">
        <f t="shared" ref="C9:I9" si="0">SUM(C7:C8)</f>
        <v>2072162.9999999995</v>
      </c>
      <c r="D9" s="181">
        <f t="shared" si="0"/>
        <v>995486</v>
      </c>
      <c r="E9" s="181">
        <f t="shared" si="0"/>
        <v>1076676.9999999995</v>
      </c>
      <c r="F9" s="181">
        <f>SUM(F7:F8)</f>
        <v>432353.88000000035</v>
      </c>
      <c r="G9" s="181">
        <f t="shared" si="0"/>
        <v>27269.689999999711</v>
      </c>
      <c r="H9" s="190">
        <f>I9/E9</f>
        <v>0.42689085956141004</v>
      </c>
      <c r="I9" s="181">
        <f t="shared" si="0"/>
        <v>459623.57000000007</v>
      </c>
    </row>
    <row r="10" spans="1:9">
      <c r="A10" s="4"/>
      <c r="B10" s="11"/>
      <c r="C10" s="180"/>
      <c r="D10" s="5"/>
      <c r="E10" s="5"/>
      <c r="F10" s="5"/>
      <c r="G10" s="5"/>
      <c r="H10" s="189"/>
      <c r="I10" s="5"/>
    </row>
    <row r="11" spans="1:9" s="187" customFormat="1">
      <c r="A11" s="185" t="s">
        <v>225</v>
      </c>
      <c r="B11" s="186"/>
      <c r="C11" s="181"/>
      <c r="D11" s="182"/>
      <c r="E11" s="182"/>
      <c r="F11" s="182"/>
      <c r="G11" s="182"/>
      <c r="H11" s="190"/>
      <c r="I11" s="182"/>
    </row>
    <row r="12" spans="1:9">
      <c r="A12" s="4" t="s">
        <v>237</v>
      </c>
      <c r="B12" s="11" t="s">
        <v>48</v>
      </c>
      <c r="C12" s="180">
        <v>59858</v>
      </c>
      <c r="D12" s="5">
        <v>0</v>
      </c>
      <c r="E12" s="5">
        <f>C12-D12</f>
        <v>59858</v>
      </c>
      <c r="F12" s="5">
        <v>47192</v>
      </c>
      <c r="G12" s="5">
        <f>I12-F12</f>
        <v>6679.7230000000054</v>
      </c>
      <c r="H12" s="189">
        <f>I12/E12</f>
        <v>0.89999203114036563</v>
      </c>
      <c r="I12" s="5">
        <f>+VO.01!M21</f>
        <v>53871.723000000005</v>
      </c>
    </row>
    <row r="13" spans="1:9">
      <c r="A13" s="4" t="s">
        <v>238</v>
      </c>
      <c r="B13" s="11" t="s">
        <v>49</v>
      </c>
      <c r="C13" s="180">
        <v>126302</v>
      </c>
      <c r="D13" s="5">
        <v>0</v>
      </c>
      <c r="E13" s="5">
        <f>C13-D13</f>
        <v>126302</v>
      </c>
      <c r="F13" s="5">
        <v>0</v>
      </c>
      <c r="G13" s="5">
        <v>0</v>
      </c>
      <c r="H13" s="189">
        <f>I13/E13</f>
        <v>0</v>
      </c>
      <c r="I13" s="5">
        <v>0</v>
      </c>
    </row>
    <row r="14" spans="1:9">
      <c r="A14" s="214" t="s">
        <v>5</v>
      </c>
      <c r="B14" s="215"/>
      <c r="C14" s="181">
        <f>SUM(C12:C13)</f>
        <v>186160</v>
      </c>
      <c r="D14" s="182">
        <f>SUM(D12:D13)</f>
        <v>0</v>
      </c>
      <c r="E14" s="182">
        <f>SUM(E12:E13)</f>
        <v>186160</v>
      </c>
      <c r="F14" s="182">
        <f t="shared" ref="F14:I14" si="1">SUM(F12:F13)</f>
        <v>47192</v>
      </c>
      <c r="G14" s="182">
        <f t="shared" si="1"/>
        <v>6679.7230000000054</v>
      </c>
      <c r="H14" s="190">
        <f>I14/E14</f>
        <v>0.28938398689299533</v>
      </c>
      <c r="I14" s="182">
        <f t="shared" si="1"/>
        <v>53871.723000000005</v>
      </c>
    </row>
    <row r="15" spans="1:9">
      <c r="A15" s="214"/>
      <c r="B15" s="215"/>
      <c r="C15" s="181"/>
      <c r="D15" s="182"/>
      <c r="E15" s="182"/>
      <c r="F15" s="182"/>
      <c r="G15" s="182"/>
      <c r="H15" s="190"/>
      <c r="I15" s="182"/>
    </row>
    <row r="16" spans="1:9">
      <c r="A16" s="214" t="s">
        <v>236</v>
      </c>
      <c r="B16" s="215"/>
      <c r="C16" s="182">
        <f>+C9</f>
        <v>2072162.9999999995</v>
      </c>
      <c r="D16" s="182">
        <f>+D9</f>
        <v>995486</v>
      </c>
      <c r="E16" s="182">
        <f>+E14+E9</f>
        <v>1262836.9999999995</v>
      </c>
      <c r="F16" s="182">
        <f>+F14+F9</f>
        <v>479545.88000000035</v>
      </c>
      <c r="G16" s="182">
        <f>+G14+G9</f>
        <v>33949.412999999717</v>
      </c>
      <c r="H16" s="190">
        <f>I16/E16</f>
        <v>0.40662040548384332</v>
      </c>
      <c r="I16" s="182">
        <f>+I14+I9</f>
        <v>513495.29300000006</v>
      </c>
    </row>
    <row r="17" spans="1:9">
      <c r="A17" s="209"/>
      <c r="B17" s="209"/>
      <c r="C17" s="210"/>
      <c r="D17" s="209"/>
      <c r="E17" s="209"/>
      <c r="F17" s="209"/>
      <c r="G17" s="209"/>
      <c r="H17" s="211"/>
      <c r="I17" s="209"/>
    </row>
    <row r="18" spans="1:9">
      <c r="A18" s="209"/>
      <c r="B18" s="209" t="s">
        <v>246</v>
      </c>
      <c r="C18" s="210">
        <v>252477.40000000002</v>
      </c>
      <c r="D18" s="209"/>
      <c r="E18" s="212">
        <f>C18</f>
        <v>252477.40000000002</v>
      </c>
      <c r="F18" s="212">
        <f>E18</f>
        <v>252477.40000000002</v>
      </c>
      <c r="G18" s="212">
        <f>I18-F18</f>
        <v>0</v>
      </c>
      <c r="H18" s="211"/>
      <c r="I18" s="212">
        <f>F18</f>
        <v>252477.40000000002</v>
      </c>
    </row>
    <row r="19" spans="1:9">
      <c r="A19" s="209"/>
      <c r="B19" s="209" t="s">
        <v>247</v>
      </c>
      <c r="C19" s="210"/>
      <c r="D19" s="209"/>
      <c r="E19" s="209"/>
      <c r="F19" s="212">
        <f>-F16*0.2</f>
        <v>-95909.17600000008</v>
      </c>
      <c r="G19" s="212">
        <f>I19-F19</f>
        <v>-6789.882599999939</v>
      </c>
      <c r="H19" s="211"/>
      <c r="I19" s="212">
        <f>-I16*0.2</f>
        <v>-102699.05860000002</v>
      </c>
    </row>
    <row r="20" spans="1:9">
      <c r="A20" s="209"/>
      <c r="B20" s="209"/>
      <c r="C20" s="210"/>
      <c r="D20" s="209"/>
      <c r="E20" s="209"/>
      <c r="F20" s="213">
        <f>SUM(F16:F19)</f>
        <v>636114.10400000028</v>
      </c>
      <c r="G20" s="213">
        <f>SUM(G16:G19)</f>
        <v>27159.530399999778</v>
      </c>
      <c r="H20" s="211"/>
      <c r="I20" s="213">
        <f>SUM(I16:I19)</f>
        <v>663273.6344000001</v>
      </c>
    </row>
    <row r="21" spans="1:9">
      <c r="A21" s="206"/>
      <c r="B21" s="206"/>
      <c r="C21" s="207"/>
      <c r="D21" s="206"/>
      <c r="E21" s="206"/>
      <c r="F21" s="206"/>
      <c r="G21" s="206"/>
      <c r="H21" s="208"/>
      <c r="I21" s="206"/>
    </row>
    <row r="22" spans="1:9">
      <c r="A22" s="206"/>
      <c r="B22" s="206"/>
      <c r="C22" s="207"/>
      <c r="D22" s="206"/>
      <c r="E22" s="206"/>
      <c r="F22" s="206"/>
      <c r="G22" s="206"/>
      <c r="H22" s="208"/>
      <c r="I22" s="206"/>
    </row>
    <row r="23" spans="1:9">
      <c r="E23" t="s">
        <v>249</v>
      </c>
      <c r="F23" s="252">
        <v>735873.82400000014</v>
      </c>
      <c r="G23" s="252">
        <v>22955.527999999933</v>
      </c>
      <c r="H23" s="188"/>
      <c r="I23" s="188">
        <v>758829.35200000007</v>
      </c>
    </row>
    <row r="24" spans="1:9">
      <c r="E24" t="s">
        <v>250</v>
      </c>
      <c r="F24" s="253">
        <f>F20-F23</f>
        <v>-99759.719999999856</v>
      </c>
      <c r="G24" s="253">
        <f>G20-G23</f>
        <v>4204.0023999998448</v>
      </c>
      <c r="I24" s="253">
        <f>I20-I23</f>
        <v>-95555.717599999974</v>
      </c>
    </row>
  </sheetData>
  <mergeCells count="11">
    <mergeCell ref="A16:B16"/>
    <mergeCell ref="E5:E6"/>
    <mergeCell ref="A9:B9"/>
    <mergeCell ref="A14:B14"/>
    <mergeCell ref="F5:I5"/>
    <mergeCell ref="H6:I6"/>
    <mergeCell ref="A15:B15"/>
    <mergeCell ref="A5:A6"/>
    <mergeCell ref="B5:B6"/>
    <mergeCell ref="C5:C6"/>
    <mergeCell ref="D5:D6"/>
  </mergeCells>
  <pageMargins left="0.7" right="0.7" top="0.75" bottom="0.75" header="0.3" footer="0.3"/>
  <pageSetup scale="51"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S261"/>
  <sheetViews>
    <sheetView view="pageBreakPreview" topLeftCell="A180" zoomScale="90" zoomScaleNormal="100" zoomScaleSheetLayoutView="90" workbookViewId="0">
      <selection activeCell="O193" sqref="O193"/>
    </sheetView>
  </sheetViews>
  <sheetFormatPr defaultColWidth="9.08984375" defaultRowHeight="12.5"/>
  <cols>
    <col min="1" max="1" width="5.1796875" style="49" customWidth="1"/>
    <col min="2" max="2" width="7.453125" style="49" customWidth="1"/>
    <col min="3" max="3" width="44" style="99" customWidth="1"/>
    <col min="4" max="4" width="10.1796875" style="105" hidden="1" customWidth="1"/>
    <col min="5" max="6" width="11.08984375" style="105" hidden="1" customWidth="1"/>
    <col min="7" max="7" width="64.36328125" style="49" customWidth="1"/>
    <col min="8" max="8" width="5.54296875" style="107" bestFit="1" customWidth="1"/>
    <col min="9" max="9" width="10.6328125" style="108" customWidth="1"/>
    <col min="10" max="10" width="11.08984375" style="108" bestFit="1" customWidth="1"/>
    <col min="11" max="11" width="16.6328125" style="110" bestFit="1" customWidth="1"/>
    <col min="12" max="12" width="9.36328125" style="105" customWidth="1"/>
    <col min="13" max="13" width="12.08984375" style="48" customWidth="1"/>
    <col min="14" max="14" width="16.36328125" style="49" customWidth="1"/>
    <col min="15" max="15" width="16.81640625" style="106" customWidth="1"/>
    <col min="16" max="16" width="17.453125" style="50" customWidth="1"/>
    <col min="17" max="17" width="16.08984375" style="49" customWidth="1"/>
    <col min="18" max="18" width="21.1796875" style="50" customWidth="1"/>
    <col min="19" max="16384" width="9.08984375" style="49"/>
  </cols>
  <sheetData>
    <row r="1" spans="2:18" ht="15">
      <c r="B1" s="47"/>
      <c r="C1" s="47"/>
      <c r="D1" s="47"/>
      <c r="E1" s="47"/>
      <c r="F1" s="47"/>
      <c r="G1" s="47"/>
      <c r="H1" s="47"/>
      <c r="I1" s="47"/>
      <c r="J1" s="47"/>
      <c r="K1" s="47"/>
      <c r="L1" s="47"/>
      <c r="N1" s="48"/>
      <c r="O1" s="48"/>
      <c r="P1" s="48"/>
    </row>
    <row r="2" spans="2:18" s="52" customFormat="1" ht="15">
      <c r="B2" s="51" t="s">
        <v>52</v>
      </c>
      <c r="C2" s="47"/>
      <c r="D2" s="47"/>
      <c r="E2" s="47"/>
      <c r="F2" s="47"/>
      <c r="G2" s="47"/>
      <c r="H2" s="47"/>
      <c r="I2" s="47"/>
      <c r="J2" s="47"/>
      <c r="K2" s="47"/>
      <c r="L2" s="47"/>
      <c r="M2" s="47"/>
      <c r="N2" s="47"/>
      <c r="O2" s="47"/>
      <c r="P2" s="47"/>
      <c r="R2" s="53"/>
    </row>
    <row r="3" spans="2:18" ht="15.5" thickBot="1">
      <c r="B3" s="47"/>
      <c r="C3" s="47"/>
      <c r="D3" s="47"/>
      <c r="E3" s="47"/>
      <c r="F3" s="47"/>
      <c r="G3" s="47"/>
      <c r="H3" s="47"/>
      <c r="I3" s="47"/>
      <c r="J3" s="47"/>
      <c r="K3" s="47"/>
      <c r="L3" s="47"/>
      <c r="N3" s="48"/>
      <c r="O3" s="48"/>
      <c r="P3" s="48"/>
    </row>
    <row r="4" spans="2:18" s="55" customFormat="1" ht="19.25" customHeight="1" thickBot="1">
      <c r="B4" s="222" t="s">
        <v>53</v>
      </c>
      <c r="C4" s="222" t="s">
        <v>54</v>
      </c>
      <c r="D4" s="222" t="s">
        <v>55</v>
      </c>
      <c r="E4" s="222" t="s">
        <v>56</v>
      </c>
      <c r="F4" s="222" t="s">
        <v>57</v>
      </c>
      <c r="G4" s="222" t="s">
        <v>58</v>
      </c>
      <c r="H4" s="219" t="s">
        <v>59</v>
      </c>
      <c r="I4" s="219"/>
      <c r="J4" s="219"/>
      <c r="K4" s="220"/>
      <c r="L4" s="221" t="s">
        <v>248</v>
      </c>
      <c r="M4" s="219"/>
      <c r="N4" s="219"/>
      <c r="O4" s="220"/>
      <c r="P4" s="54"/>
      <c r="R4" s="54"/>
    </row>
    <row r="5" spans="2:18" s="61" customFormat="1" ht="26.4" customHeight="1" thickBot="1">
      <c r="B5" s="223"/>
      <c r="C5" s="223"/>
      <c r="D5" s="223"/>
      <c r="E5" s="223"/>
      <c r="F5" s="223"/>
      <c r="G5" s="223"/>
      <c r="H5" s="56" t="s">
        <v>60</v>
      </c>
      <c r="I5" s="57" t="s">
        <v>61</v>
      </c>
      <c r="J5" s="58" t="s">
        <v>62</v>
      </c>
      <c r="K5" s="59" t="s">
        <v>63</v>
      </c>
      <c r="L5" s="57" t="s">
        <v>60</v>
      </c>
      <c r="M5" s="58" t="s">
        <v>61</v>
      </c>
      <c r="N5" s="58" t="s">
        <v>62</v>
      </c>
      <c r="O5" s="59" t="s">
        <v>63</v>
      </c>
      <c r="P5" s="60"/>
      <c r="R5" s="60"/>
    </row>
    <row r="6" spans="2:18" s="61" customFormat="1">
      <c r="B6" s="62"/>
      <c r="C6" s="63"/>
      <c r="D6" s="64"/>
      <c r="E6" s="64"/>
      <c r="F6" s="64"/>
      <c r="G6" s="63"/>
      <c r="H6" s="64"/>
      <c r="I6" s="64"/>
      <c r="J6" s="65"/>
      <c r="K6" s="66"/>
      <c r="L6" s="64"/>
      <c r="M6" s="65"/>
      <c r="N6" s="65"/>
      <c r="O6" s="66"/>
      <c r="P6" s="60"/>
      <c r="R6" s="60"/>
    </row>
    <row r="7" spans="2:18" s="61" customFormat="1">
      <c r="B7" s="67">
        <v>1</v>
      </c>
      <c r="C7" s="68" t="s">
        <v>64</v>
      </c>
      <c r="D7" s="69"/>
      <c r="E7" s="69"/>
      <c r="F7" s="70">
        <v>8</v>
      </c>
      <c r="G7" s="68"/>
      <c r="H7" s="71"/>
      <c r="I7" s="71"/>
      <c r="J7" s="72"/>
      <c r="K7" s="73"/>
      <c r="L7" s="71"/>
      <c r="M7" s="72"/>
      <c r="N7" s="72"/>
      <c r="O7" s="73"/>
      <c r="R7" s="60"/>
    </row>
    <row r="8" spans="2:18" s="61" customFormat="1" ht="37.5">
      <c r="B8" s="67"/>
      <c r="C8" s="74" t="s">
        <v>65</v>
      </c>
      <c r="D8" s="71" t="s">
        <v>66</v>
      </c>
      <c r="E8" s="71" t="s">
        <v>67</v>
      </c>
      <c r="F8" s="71">
        <v>8</v>
      </c>
      <c r="G8" s="75" t="s">
        <v>68</v>
      </c>
      <c r="H8" s="71" t="s">
        <v>69</v>
      </c>
      <c r="I8" s="71">
        <f>8*2</f>
        <v>16</v>
      </c>
      <c r="J8" s="72">
        <v>843.61</v>
      </c>
      <c r="K8" s="73">
        <f t="shared" ref="K8:K71" si="0">+J8*I8</f>
        <v>13497.76</v>
      </c>
      <c r="L8" s="71" t="s">
        <v>69</v>
      </c>
      <c r="M8" s="72">
        <f>IF('Glass Doors Progress'!E240&gt;I8,I8,'Glass Doors Progress'!E240)</f>
        <v>16</v>
      </c>
      <c r="N8" s="72">
        <f t="shared" ref="N8:N39" si="1">+J8</f>
        <v>843.61</v>
      </c>
      <c r="O8" s="73">
        <f>+N8*M8</f>
        <v>13497.76</v>
      </c>
      <c r="P8" s="76"/>
      <c r="Q8" s="61" t="b">
        <f>I8&lt;M8</f>
        <v>0</v>
      </c>
      <c r="R8" s="60"/>
    </row>
    <row r="9" spans="2:18" s="61" customFormat="1" ht="50">
      <c r="B9" s="67"/>
      <c r="C9" s="74"/>
      <c r="D9" s="71"/>
      <c r="E9" s="71" t="s">
        <v>67</v>
      </c>
      <c r="F9" s="71">
        <v>8</v>
      </c>
      <c r="G9" s="75" t="s">
        <v>70</v>
      </c>
      <c r="H9" s="71" t="s">
        <v>69</v>
      </c>
      <c r="I9" s="71">
        <f>8*2</f>
        <v>16</v>
      </c>
      <c r="J9" s="72">
        <v>470</v>
      </c>
      <c r="K9" s="73">
        <f t="shared" si="0"/>
        <v>7520</v>
      </c>
      <c r="L9" s="71" t="s">
        <v>69</v>
      </c>
      <c r="M9" s="72">
        <f>M8</f>
        <v>16</v>
      </c>
      <c r="N9" s="72">
        <f t="shared" si="1"/>
        <v>470</v>
      </c>
      <c r="O9" s="73">
        <f t="shared" ref="O9:O72" si="2">+N9*M9</f>
        <v>7520</v>
      </c>
      <c r="P9" s="76"/>
      <c r="Q9" s="61" t="b">
        <f t="shared" ref="Q9:Q72" si="3">I9&lt;M9</f>
        <v>0</v>
      </c>
      <c r="R9" s="60"/>
    </row>
    <row r="10" spans="2:18" s="61" customFormat="1">
      <c r="B10" s="67">
        <v>2</v>
      </c>
      <c r="C10" s="68" t="s">
        <v>71</v>
      </c>
      <c r="D10" s="69"/>
      <c r="E10" s="69"/>
      <c r="F10" s="70">
        <v>2</v>
      </c>
      <c r="G10" s="68"/>
      <c r="H10" s="71"/>
      <c r="I10" s="71"/>
      <c r="J10" s="72"/>
      <c r="K10" s="73">
        <f t="shared" si="0"/>
        <v>0</v>
      </c>
      <c r="L10" s="71"/>
      <c r="M10" s="72"/>
      <c r="N10" s="72">
        <f t="shared" si="1"/>
        <v>0</v>
      </c>
      <c r="O10" s="73">
        <f t="shared" si="2"/>
        <v>0</v>
      </c>
      <c r="Q10" s="61" t="b">
        <f t="shared" si="3"/>
        <v>0</v>
      </c>
      <c r="R10" s="60"/>
    </row>
    <row r="11" spans="2:18" s="61" customFormat="1" ht="37.5">
      <c r="B11" s="67"/>
      <c r="C11" s="74" t="s">
        <v>65</v>
      </c>
      <c r="D11" s="71" t="s">
        <v>66</v>
      </c>
      <c r="E11" s="71" t="s">
        <v>72</v>
      </c>
      <c r="F11" s="71">
        <v>2</v>
      </c>
      <c r="G11" s="75" t="s">
        <v>73</v>
      </c>
      <c r="H11" s="71" t="s">
        <v>69</v>
      </c>
      <c r="I11" s="71">
        <f>2*2</f>
        <v>4</v>
      </c>
      <c r="J11" s="72">
        <v>843.61</v>
      </c>
      <c r="K11" s="73">
        <f t="shared" si="0"/>
        <v>3374.44</v>
      </c>
      <c r="L11" s="71" t="s">
        <v>69</v>
      </c>
      <c r="M11" s="72">
        <f>I11</f>
        <v>4</v>
      </c>
      <c r="N11" s="72">
        <f t="shared" si="1"/>
        <v>843.61</v>
      </c>
      <c r="O11" s="73">
        <f t="shared" si="2"/>
        <v>3374.44</v>
      </c>
      <c r="Q11" s="61" t="b">
        <f t="shared" si="3"/>
        <v>0</v>
      </c>
      <c r="R11" s="60"/>
    </row>
    <row r="12" spans="2:18" s="61" customFormat="1" ht="50">
      <c r="B12" s="67"/>
      <c r="C12" s="74"/>
      <c r="D12" s="71"/>
      <c r="E12" s="71" t="s">
        <v>72</v>
      </c>
      <c r="F12" s="71">
        <v>2</v>
      </c>
      <c r="G12" s="75" t="s">
        <v>70</v>
      </c>
      <c r="H12" s="71" t="s">
        <v>69</v>
      </c>
      <c r="I12" s="71">
        <f>2*2</f>
        <v>4</v>
      </c>
      <c r="J12" s="72">
        <v>470</v>
      </c>
      <c r="K12" s="73">
        <f t="shared" si="0"/>
        <v>1880</v>
      </c>
      <c r="L12" s="71" t="s">
        <v>69</v>
      </c>
      <c r="M12" s="72">
        <f>M11</f>
        <v>4</v>
      </c>
      <c r="N12" s="72">
        <f t="shared" si="1"/>
        <v>470</v>
      </c>
      <c r="O12" s="73">
        <f t="shared" si="2"/>
        <v>1880</v>
      </c>
      <c r="Q12" s="61" t="b">
        <f t="shared" si="3"/>
        <v>0</v>
      </c>
      <c r="R12" s="60"/>
    </row>
    <row r="13" spans="2:18" s="61" customFormat="1">
      <c r="B13" s="67">
        <v>3</v>
      </c>
      <c r="C13" s="68" t="s">
        <v>74</v>
      </c>
      <c r="D13" s="69"/>
      <c r="E13" s="69"/>
      <c r="F13" s="70">
        <v>6</v>
      </c>
      <c r="G13" s="68"/>
      <c r="H13" s="71"/>
      <c r="I13" s="71"/>
      <c r="J13" s="72"/>
      <c r="K13" s="73">
        <f t="shared" si="0"/>
        <v>0</v>
      </c>
      <c r="L13" s="71"/>
      <c r="M13" s="72"/>
      <c r="N13" s="72">
        <f t="shared" si="1"/>
        <v>0</v>
      </c>
      <c r="O13" s="73">
        <f t="shared" si="2"/>
        <v>0</v>
      </c>
      <c r="Q13" s="61" t="b">
        <f t="shared" si="3"/>
        <v>0</v>
      </c>
      <c r="R13" s="60"/>
    </row>
    <row r="14" spans="2:18" s="61" customFormat="1">
      <c r="B14" s="67">
        <v>4</v>
      </c>
      <c r="C14" s="68" t="s">
        <v>75</v>
      </c>
      <c r="D14" s="69"/>
      <c r="E14" s="69"/>
      <c r="F14" s="70">
        <v>13</v>
      </c>
      <c r="G14" s="68"/>
      <c r="H14" s="71"/>
      <c r="I14" s="71"/>
      <c r="J14" s="72"/>
      <c r="K14" s="73">
        <f t="shared" si="0"/>
        <v>0</v>
      </c>
      <c r="L14" s="71"/>
      <c r="M14" s="72"/>
      <c r="N14" s="72">
        <f t="shared" si="1"/>
        <v>0</v>
      </c>
      <c r="O14" s="73">
        <f t="shared" si="2"/>
        <v>0</v>
      </c>
      <c r="Q14" s="61" t="b">
        <f t="shared" si="3"/>
        <v>0</v>
      </c>
      <c r="R14" s="60"/>
    </row>
    <row r="15" spans="2:18" s="61" customFormat="1" ht="37.5">
      <c r="B15" s="67"/>
      <c r="C15" s="74" t="s">
        <v>65</v>
      </c>
      <c r="D15" s="71" t="s">
        <v>66</v>
      </c>
      <c r="E15" s="71" t="s">
        <v>76</v>
      </c>
      <c r="F15" s="71">
        <v>13</v>
      </c>
      <c r="G15" s="75" t="s">
        <v>68</v>
      </c>
      <c r="H15" s="71" t="s">
        <v>69</v>
      </c>
      <c r="I15" s="71">
        <v>26</v>
      </c>
      <c r="J15" s="72">
        <v>843.61</v>
      </c>
      <c r="K15" s="73">
        <f t="shared" si="0"/>
        <v>21933.86</v>
      </c>
      <c r="L15" s="71" t="s">
        <v>69</v>
      </c>
      <c r="M15" s="72">
        <f>IF('Glass Doors Progress'!E242&gt;I15,I15,'Glass Doors Progress'!E242)</f>
        <v>24</v>
      </c>
      <c r="N15" s="72">
        <f t="shared" si="1"/>
        <v>843.61</v>
      </c>
      <c r="O15" s="251">
        <f t="shared" si="2"/>
        <v>20246.64</v>
      </c>
      <c r="P15" s="60"/>
      <c r="Q15" s="61" t="b">
        <f t="shared" si="3"/>
        <v>0</v>
      </c>
      <c r="R15" s="60"/>
    </row>
    <row r="16" spans="2:18" s="61" customFormat="1" ht="50">
      <c r="B16" s="67"/>
      <c r="C16" s="74"/>
      <c r="D16" s="71"/>
      <c r="E16" s="71" t="s">
        <v>76</v>
      </c>
      <c r="F16" s="71">
        <v>13</v>
      </c>
      <c r="G16" s="75" t="s">
        <v>70</v>
      </c>
      <c r="H16" s="71" t="s">
        <v>69</v>
      </c>
      <c r="I16" s="71">
        <v>26</v>
      </c>
      <c r="J16" s="72">
        <v>470</v>
      </c>
      <c r="K16" s="73">
        <f t="shared" si="0"/>
        <v>12220</v>
      </c>
      <c r="L16" s="71" t="s">
        <v>69</v>
      </c>
      <c r="M16" s="72">
        <f>M15</f>
        <v>24</v>
      </c>
      <c r="N16" s="72">
        <f t="shared" si="1"/>
        <v>470</v>
      </c>
      <c r="O16" s="251">
        <f t="shared" si="2"/>
        <v>11280</v>
      </c>
      <c r="P16" s="60"/>
      <c r="Q16" s="61" t="b">
        <f t="shared" si="3"/>
        <v>0</v>
      </c>
      <c r="R16" s="60"/>
    </row>
    <row r="17" spans="2:18" s="61" customFormat="1">
      <c r="B17" s="67">
        <v>5</v>
      </c>
      <c r="C17" s="68" t="s">
        <v>77</v>
      </c>
      <c r="D17" s="69"/>
      <c r="E17" s="69"/>
      <c r="F17" s="70">
        <v>16</v>
      </c>
      <c r="G17" s="68"/>
      <c r="H17" s="71"/>
      <c r="I17" s="71"/>
      <c r="J17" s="72"/>
      <c r="K17" s="73">
        <f t="shared" si="0"/>
        <v>0</v>
      </c>
      <c r="L17" s="71"/>
      <c r="M17" s="72"/>
      <c r="N17" s="72">
        <f t="shared" si="1"/>
        <v>0</v>
      </c>
      <c r="O17" s="73">
        <f t="shared" si="2"/>
        <v>0</v>
      </c>
      <c r="Q17" s="61" t="b">
        <f t="shared" si="3"/>
        <v>0</v>
      </c>
      <c r="R17" s="60"/>
    </row>
    <row r="18" spans="2:18" s="61" customFormat="1" ht="37.5">
      <c r="B18" s="67"/>
      <c r="C18" s="74" t="s">
        <v>65</v>
      </c>
      <c r="D18" s="71" t="s">
        <v>66</v>
      </c>
      <c r="E18" s="71" t="s">
        <v>78</v>
      </c>
      <c r="F18" s="71">
        <v>16</v>
      </c>
      <c r="G18" s="75" t="s">
        <v>68</v>
      </c>
      <c r="H18" s="71" t="s">
        <v>69</v>
      </c>
      <c r="I18" s="71">
        <v>32</v>
      </c>
      <c r="J18" s="72">
        <v>843.61</v>
      </c>
      <c r="K18" s="73">
        <f t="shared" si="0"/>
        <v>26995.52</v>
      </c>
      <c r="L18" s="71" t="s">
        <v>69</v>
      </c>
      <c r="M18" s="72">
        <f>I18</f>
        <v>32</v>
      </c>
      <c r="N18" s="72">
        <f t="shared" si="1"/>
        <v>843.61</v>
      </c>
      <c r="O18" s="73">
        <f t="shared" si="2"/>
        <v>26995.52</v>
      </c>
      <c r="P18" s="60"/>
      <c r="Q18" s="61" t="b">
        <f t="shared" si="3"/>
        <v>0</v>
      </c>
      <c r="R18" s="60"/>
    </row>
    <row r="19" spans="2:18" s="61" customFormat="1" ht="50">
      <c r="B19" s="67"/>
      <c r="C19" s="74"/>
      <c r="D19" s="71"/>
      <c r="E19" s="71" t="s">
        <v>78</v>
      </c>
      <c r="F19" s="71">
        <v>16</v>
      </c>
      <c r="G19" s="75" t="s">
        <v>70</v>
      </c>
      <c r="H19" s="71" t="s">
        <v>69</v>
      </c>
      <c r="I19" s="71">
        <v>32</v>
      </c>
      <c r="J19" s="72">
        <v>470</v>
      </c>
      <c r="K19" s="73">
        <f t="shared" si="0"/>
        <v>15040</v>
      </c>
      <c r="L19" s="71" t="s">
        <v>69</v>
      </c>
      <c r="M19" s="72">
        <f>M18</f>
        <v>32</v>
      </c>
      <c r="N19" s="72">
        <f t="shared" si="1"/>
        <v>470</v>
      </c>
      <c r="O19" s="73">
        <f t="shared" si="2"/>
        <v>15040</v>
      </c>
      <c r="P19" s="60"/>
      <c r="Q19" s="61" t="b">
        <f t="shared" si="3"/>
        <v>0</v>
      </c>
      <c r="R19" s="60"/>
    </row>
    <row r="20" spans="2:18" s="61" customFormat="1">
      <c r="B20" s="67">
        <v>6</v>
      </c>
      <c r="C20" s="68" t="s">
        <v>79</v>
      </c>
      <c r="D20" s="69"/>
      <c r="E20" s="69"/>
      <c r="F20" s="70">
        <v>8</v>
      </c>
      <c r="G20" s="68"/>
      <c r="H20" s="71"/>
      <c r="I20" s="71"/>
      <c r="J20" s="72"/>
      <c r="K20" s="73">
        <f t="shared" si="0"/>
        <v>0</v>
      </c>
      <c r="L20" s="71"/>
      <c r="M20" s="72"/>
      <c r="N20" s="72">
        <f t="shared" si="1"/>
        <v>0</v>
      </c>
      <c r="O20" s="73">
        <f t="shared" si="2"/>
        <v>0</v>
      </c>
      <c r="Q20" s="61" t="b">
        <f t="shared" si="3"/>
        <v>0</v>
      </c>
      <c r="R20" s="60"/>
    </row>
    <row r="21" spans="2:18" s="61" customFormat="1" ht="37.5">
      <c r="B21" s="67"/>
      <c r="C21" s="74" t="s">
        <v>65</v>
      </c>
      <c r="D21" s="71" t="s">
        <v>66</v>
      </c>
      <c r="E21" s="71" t="s">
        <v>80</v>
      </c>
      <c r="F21" s="71">
        <v>8</v>
      </c>
      <c r="G21" s="75" t="s">
        <v>68</v>
      </c>
      <c r="H21" s="71" t="s">
        <v>69</v>
      </c>
      <c r="I21" s="71">
        <v>16</v>
      </c>
      <c r="J21" s="72">
        <v>843.61</v>
      </c>
      <c r="K21" s="73">
        <f t="shared" si="0"/>
        <v>13497.76</v>
      </c>
      <c r="L21" s="71" t="s">
        <v>69</v>
      </c>
      <c r="M21" s="72">
        <f>IF('Glass Doors Progress'!E244&gt;I21,I21,'Glass Doors Progress'!E244)</f>
        <v>14</v>
      </c>
      <c r="N21" s="72">
        <f t="shared" si="1"/>
        <v>843.61</v>
      </c>
      <c r="O21" s="251">
        <f t="shared" si="2"/>
        <v>11810.54</v>
      </c>
      <c r="P21" s="60"/>
      <c r="Q21" s="61" t="b">
        <f t="shared" si="3"/>
        <v>0</v>
      </c>
      <c r="R21" s="60"/>
    </row>
    <row r="22" spans="2:18" s="61" customFormat="1" ht="50">
      <c r="B22" s="67"/>
      <c r="C22" s="74"/>
      <c r="D22" s="71"/>
      <c r="E22" s="71" t="s">
        <v>80</v>
      </c>
      <c r="F22" s="71">
        <v>8</v>
      </c>
      <c r="G22" s="75" t="s">
        <v>70</v>
      </c>
      <c r="H22" s="71" t="s">
        <v>69</v>
      </c>
      <c r="I22" s="71">
        <v>16</v>
      </c>
      <c r="J22" s="72">
        <v>470</v>
      </c>
      <c r="K22" s="73">
        <f t="shared" si="0"/>
        <v>7520</v>
      </c>
      <c r="L22" s="71" t="s">
        <v>69</v>
      </c>
      <c r="M22" s="72">
        <f>M21</f>
        <v>14</v>
      </c>
      <c r="N22" s="72">
        <f t="shared" si="1"/>
        <v>470</v>
      </c>
      <c r="O22" s="251">
        <f t="shared" si="2"/>
        <v>6580</v>
      </c>
      <c r="P22" s="60"/>
      <c r="Q22" s="61" t="b">
        <f t="shared" si="3"/>
        <v>0</v>
      </c>
      <c r="R22" s="60"/>
    </row>
    <row r="23" spans="2:18" s="61" customFormat="1">
      <c r="B23" s="67">
        <v>7</v>
      </c>
      <c r="C23" s="68" t="s">
        <v>81</v>
      </c>
      <c r="D23" s="69"/>
      <c r="E23" s="69"/>
      <c r="F23" s="70">
        <v>7</v>
      </c>
      <c r="G23" s="68"/>
      <c r="H23" s="71"/>
      <c r="I23" s="71"/>
      <c r="J23" s="72"/>
      <c r="K23" s="73">
        <f t="shared" si="0"/>
        <v>0</v>
      </c>
      <c r="L23" s="71"/>
      <c r="M23" s="72"/>
      <c r="N23" s="72">
        <f t="shared" si="1"/>
        <v>0</v>
      </c>
      <c r="O23" s="73">
        <f t="shared" si="2"/>
        <v>0</v>
      </c>
      <c r="Q23" s="61" t="b">
        <f t="shared" si="3"/>
        <v>0</v>
      </c>
      <c r="R23" s="60"/>
    </row>
    <row r="24" spans="2:18" s="61" customFormat="1" ht="37.5">
      <c r="B24" s="67"/>
      <c r="C24" s="74" t="s">
        <v>65</v>
      </c>
      <c r="D24" s="71" t="s">
        <v>66</v>
      </c>
      <c r="E24" s="71" t="s">
        <v>82</v>
      </c>
      <c r="F24" s="71">
        <v>7</v>
      </c>
      <c r="G24" s="75" t="s">
        <v>68</v>
      </c>
      <c r="H24" s="71" t="s">
        <v>69</v>
      </c>
      <c r="I24" s="71">
        <v>14</v>
      </c>
      <c r="J24" s="72">
        <v>843.61</v>
      </c>
      <c r="K24" s="73">
        <f t="shared" si="0"/>
        <v>11810.54</v>
      </c>
      <c r="L24" s="71" t="s">
        <v>69</v>
      </c>
      <c r="M24" s="72">
        <f>IF('Glass Doors Progress'!E245&gt;I24,I24,'Glass Doors Progress'!E245)</f>
        <v>14</v>
      </c>
      <c r="N24" s="72">
        <f t="shared" si="1"/>
        <v>843.61</v>
      </c>
      <c r="O24" s="73">
        <f t="shared" si="2"/>
        <v>11810.54</v>
      </c>
      <c r="P24" s="60"/>
      <c r="Q24" s="61" t="b">
        <f t="shared" si="3"/>
        <v>0</v>
      </c>
      <c r="R24" s="60"/>
    </row>
    <row r="25" spans="2:18" s="61" customFormat="1" ht="50">
      <c r="B25" s="67"/>
      <c r="C25" s="74"/>
      <c r="D25" s="71"/>
      <c r="E25" s="71" t="s">
        <v>82</v>
      </c>
      <c r="F25" s="71">
        <v>7</v>
      </c>
      <c r="G25" s="75" t="s">
        <v>70</v>
      </c>
      <c r="H25" s="71" t="s">
        <v>69</v>
      </c>
      <c r="I25" s="71">
        <v>14</v>
      </c>
      <c r="J25" s="72">
        <v>470</v>
      </c>
      <c r="K25" s="73">
        <f t="shared" si="0"/>
        <v>6580</v>
      </c>
      <c r="L25" s="71" t="s">
        <v>69</v>
      </c>
      <c r="M25" s="72">
        <f>M24</f>
        <v>14</v>
      </c>
      <c r="N25" s="72">
        <f t="shared" si="1"/>
        <v>470</v>
      </c>
      <c r="O25" s="73">
        <f t="shared" si="2"/>
        <v>6580</v>
      </c>
      <c r="P25" s="60"/>
      <c r="Q25" s="61" t="b">
        <f t="shared" si="3"/>
        <v>0</v>
      </c>
      <c r="R25" s="60"/>
    </row>
    <row r="26" spans="2:18" s="61" customFormat="1">
      <c r="B26" s="67">
        <v>8</v>
      </c>
      <c r="C26" s="68" t="s">
        <v>83</v>
      </c>
      <c r="D26" s="69"/>
      <c r="E26" s="69"/>
      <c r="F26" s="70">
        <v>9</v>
      </c>
      <c r="G26" s="68"/>
      <c r="H26" s="71"/>
      <c r="I26" s="71"/>
      <c r="J26" s="72"/>
      <c r="K26" s="73">
        <f t="shared" si="0"/>
        <v>0</v>
      </c>
      <c r="L26" s="71"/>
      <c r="M26" s="72"/>
      <c r="N26" s="72">
        <f t="shared" si="1"/>
        <v>0</v>
      </c>
      <c r="O26" s="73">
        <f t="shared" si="2"/>
        <v>0</v>
      </c>
      <c r="Q26" s="61" t="b">
        <f t="shared" si="3"/>
        <v>0</v>
      </c>
      <c r="R26" s="60"/>
    </row>
    <row r="27" spans="2:18" s="61" customFormat="1" ht="37.5">
      <c r="B27" s="67"/>
      <c r="C27" s="74" t="s">
        <v>65</v>
      </c>
      <c r="D27" s="71" t="s">
        <v>66</v>
      </c>
      <c r="E27" s="71" t="s">
        <v>84</v>
      </c>
      <c r="F27" s="71">
        <v>9</v>
      </c>
      <c r="G27" s="75" t="s">
        <v>68</v>
      </c>
      <c r="H27" s="71" t="s">
        <v>69</v>
      </c>
      <c r="I27" s="71">
        <v>18</v>
      </c>
      <c r="J27" s="72">
        <v>843.61</v>
      </c>
      <c r="K27" s="73">
        <f t="shared" si="0"/>
        <v>15184.98</v>
      </c>
      <c r="L27" s="71" t="s">
        <v>69</v>
      </c>
      <c r="M27" s="72">
        <f>IF('Glass Doors Progress'!E246&gt;I27,I27,'Glass Doors Progress'!E246)</f>
        <v>18</v>
      </c>
      <c r="N27" s="72">
        <f t="shared" si="1"/>
        <v>843.61</v>
      </c>
      <c r="O27" s="73">
        <f t="shared" si="2"/>
        <v>15184.98</v>
      </c>
      <c r="P27" s="60"/>
      <c r="Q27" s="61" t="b">
        <f t="shared" si="3"/>
        <v>0</v>
      </c>
      <c r="R27" s="60"/>
    </row>
    <row r="28" spans="2:18" s="61" customFormat="1" ht="50">
      <c r="B28" s="67"/>
      <c r="C28" s="74"/>
      <c r="D28" s="71"/>
      <c r="E28" s="71" t="s">
        <v>84</v>
      </c>
      <c r="F28" s="71">
        <v>9</v>
      </c>
      <c r="G28" s="75" t="s">
        <v>70</v>
      </c>
      <c r="H28" s="71" t="s">
        <v>69</v>
      </c>
      <c r="I28" s="71">
        <v>18</v>
      </c>
      <c r="J28" s="72">
        <v>470</v>
      </c>
      <c r="K28" s="73">
        <f t="shared" si="0"/>
        <v>8460</v>
      </c>
      <c r="L28" s="71" t="s">
        <v>69</v>
      </c>
      <c r="M28" s="72">
        <f>M27</f>
        <v>18</v>
      </c>
      <c r="N28" s="72">
        <f t="shared" si="1"/>
        <v>470</v>
      </c>
      <c r="O28" s="73">
        <f t="shared" si="2"/>
        <v>8460</v>
      </c>
      <c r="P28" s="60"/>
      <c r="Q28" s="61" t="b">
        <f t="shared" si="3"/>
        <v>0</v>
      </c>
      <c r="R28" s="60"/>
    </row>
    <row r="29" spans="2:18" s="61" customFormat="1">
      <c r="B29" s="67">
        <v>9</v>
      </c>
      <c r="C29" s="68" t="s">
        <v>85</v>
      </c>
      <c r="D29" s="69"/>
      <c r="E29" s="69"/>
      <c r="F29" s="70">
        <v>8</v>
      </c>
      <c r="G29" s="68"/>
      <c r="H29" s="71"/>
      <c r="I29" s="71"/>
      <c r="J29" s="72"/>
      <c r="K29" s="73">
        <f t="shared" si="0"/>
        <v>0</v>
      </c>
      <c r="L29" s="71"/>
      <c r="M29" s="72"/>
      <c r="N29" s="72">
        <f t="shared" si="1"/>
        <v>0</v>
      </c>
      <c r="O29" s="73">
        <f t="shared" si="2"/>
        <v>0</v>
      </c>
      <c r="Q29" s="61" t="b">
        <f t="shared" si="3"/>
        <v>0</v>
      </c>
      <c r="R29" s="60"/>
    </row>
    <row r="30" spans="2:18" s="61" customFormat="1" ht="37.5">
      <c r="B30" s="67"/>
      <c r="C30" s="74" t="s">
        <v>65</v>
      </c>
      <c r="D30" s="71" t="s">
        <v>66</v>
      </c>
      <c r="E30" s="71" t="s">
        <v>86</v>
      </c>
      <c r="F30" s="71">
        <v>8</v>
      </c>
      <c r="G30" s="75" t="s">
        <v>68</v>
      </c>
      <c r="H30" s="71" t="s">
        <v>69</v>
      </c>
      <c r="I30" s="71">
        <v>16</v>
      </c>
      <c r="J30" s="72">
        <v>843.61</v>
      </c>
      <c r="K30" s="73">
        <f t="shared" si="0"/>
        <v>13497.76</v>
      </c>
      <c r="L30" s="71" t="s">
        <v>69</v>
      </c>
      <c r="M30" s="72">
        <f>IF('Glass Doors Progress'!E247&gt;I30,I30,'Glass Doors Progress'!E247)</f>
        <v>16</v>
      </c>
      <c r="N30" s="72">
        <f t="shared" si="1"/>
        <v>843.61</v>
      </c>
      <c r="O30" s="73">
        <f t="shared" si="2"/>
        <v>13497.76</v>
      </c>
      <c r="P30" s="60"/>
      <c r="Q30" s="61" t="b">
        <f t="shared" si="3"/>
        <v>0</v>
      </c>
      <c r="R30" s="60"/>
    </row>
    <row r="31" spans="2:18" s="61" customFormat="1" ht="50">
      <c r="B31" s="67"/>
      <c r="C31" s="74"/>
      <c r="D31" s="71"/>
      <c r="E31" s="71" t="s">
        <v>86</v>
      </c>
      <c r="F31" s="71">
        <v>8</v>
      </c>
      <c r="G31" s="75" t="s">
        <v>70</v>
      </c>
      <c r="H31" s="71" t="s">
        <v>69</v>
      </c>
      <c r="I31" s="71">
        <v>16</v>
      </c>
      <c r="J31" s="72">
        <v>470</v>
      </c>
      <c r="K31" s="73">
        <f t="shared" si="0"/>
        <v>7520</v>
      </c>
      <c r="L31" s="71" t="s">
        <v>69</v>
      </c>
      <c r="M31" s="72">
        <f>M30</f>
        <v>16</v>
      </c>
      <c r="N31" s="72">
        <f t="shared" si="1"/>
        <v>470</v>
      </c>
      <c r="O31" s="73">
        <f t="shared" si="2"/>
        <v>7520</v>
      </c>
      <c r="P31" s="60"/>
      <c r="Q31" s="61" t="b">
        <f t="shared" si="3"/>
        <v>0</v>
      </c>
      <c r="R31" s="60"/>
    </row>
    <row r="32" spans="2:18" s="61" customFormat="1">
      <c r="B32" s="67">
        <v>10</v>
      </c>
      <c r="C32" s="68" t="s">
        <v>87</v>
      </c>
      <c r="D32" s="69"/>
      <c r="E32" s="69"/>
      <c r="F32" s="70">
        <v>9</v>
      </c>
      <c r="G32" s="68"/>
      <c r="H32" s="71"/>
      <c r="I32" s="71"/>
      <c r="J32" s="72"/>
      <c r="K32" s="73">
        <f t="shared" si="0"/>
        <v>0</v>
      </c>
      <c r="L32" s="71"/>
      <c r="M32" s="72"/>
      <c r="N32" s="72">
        <f t="shared" si="1"/>
        <v>0</v>
      </c>
      <c r="O32" s="73">
        <f t="shared" si="2"/>
        <v>0</v>
      </c>
      <c r="Q32" s="61" t="b">
        <f t="shared" si="3"/>
        <v>0</v>
      </c>
      <c r="R32" s="60"/>
    </row>
    <row r="33" spans="2:18" s="61" customFormat="1" ht="37.5">
      <c r="B33" s="67"/>
      <c r="C33" s="74" t="s">
        <v>65</v>
      </c>
      <c r="D33" s="71" t="s">
        <v>66</v>
      </c>
      <c r="E33" s="71" t="s">
        <v>88</v>
      </c>
      <c r="F33" s="71">
        <v>9</v>
      </c>
      <c r="G33" s="75" t="s">
        <v>68</v>
      </c>
      <c r="H33" s="71" t="s">
        <v>69</v>
      </c>
      <c r="I33" s="71">
        <v>18</v>
      </c>
      <c r="J33" s="72">
        <v>843.61</v>
      </c>
      <c r="K33" s="73">
        <f t="shared" si="0"/>
        <v>15184.98</v>
      </c>
      <c r="L33" s="71" t="s">
        <v>69</v>
      </c>
      <c r="M33" s="72">
        <f>IF('Glass Doors Progress'!E248&gt;I33,I33,'Glass Doors Progress'!E248)</f>
        <v>18</v>
      </c>
      <c r="N33" s="72">
        <f t="shared" si="1"/>
        <v>843.61</v>
      </c>
      <c r="O33" s="73">
        <f t="shared" si="2"/>
        <v>15184.98</v>
      </c>
      <c r="P33" s="60"/>
      <c r="Q33" s="61" t="b">
        <f t="shared" si="3"/>
        <v>0</v>
      </c>
      <c r="R33" s="60"/>
    </row>
    <row r="34" spans="2:18" s="61" customFormat="1" ht="50">
      <c r="B34" s="67"/>
      <c r="C34" s="74"/>
      <c r="D34" s="71"/>
      <c r="E34" s="71" t="s">
        <v>88</v>
      </c>
      <c r="F34" s="71">
        <v>9</v>
      </c>
      <c r="G34" s="75" t="s">
        <v>70</v>
      </c>
      <c r="H34" s="71" t="s">
        <v>69</v>
      </c>
      <c r="I34" s="71">
        <v>18</v>
      </c>
      <c r="J34" s="72">
        <v>470</v>
      </c>
      <c r="K34" s="73">
        <f t="shared" si="0"/>
        <v>8460</v>
      </c>
      <c r="L34" s="71" t="s">
        <v>69</v>
      </c>
      <c r="M34" s="72">
        <f>M33</f>
        <v>18</v>
      </c>
      <c r="N34" s="72">
        <f t="shared" si="1"/>
        <v>470</v>
      </c>
      <c r="O34" s="73">
        <f t="shared" si="2"/>
        <v>8460</v>
      </c>
      <c r="P34" s="60"/>
      <c r="Q34" s="61" t="b">
        <f t="shared" si="3"/>
        <v>0</v>
      </c>
      <c r="R34" s="60"/>
    </row>
    <row r="35" spans="2:18" s="61" customFormat="1">
      <c r="B35" s="67">
        <v>11</v>
      </c>
      <c r="C35" s="68" t="s">
        <v>89</v>
      </c>
      <c r="D35" s="69"/>
      <c r="E35" s="69"/>
      <c r="F35" s="70">
        <v>1</v>
      </c>
      <c r="G35" s="68"/>
      <c r="H35" s="71"/>
      <c r="I35" s="71"/>
      <c r="J35" s="72"/>
      <c r="K35" s="73">
        <f t="shared" si="0"/>
        <v>0</v>
      </c>
      <c r="L35" s="71"/>
      <c r="M35" s="72"/>
      <c r="N35" s="72">
        <f t="shared" si="1"/>
        <v>0</v>
      </c>
      <c r="O35" s="73">
        <f t="shared" si="2"/>
        <v>0</v>
      </c>
      <c r="Q35" s="61" t="b">
        <f t="shared" si="3"/>
        <v>0</v>
      </c>
      <c r="R35" s="60"/>
    </row>
    <row r="36" spans="2:18" s="61" customFormat="1" ht="37.5">
      <c r="B36" s="67"/>
      <c r="C36" s="74" t="s">
        <v>65</v>
      </c>
      <c r="D36" s="71" t="s">
        <v>66</v>
      </c>
      <c r="E36" s="71" t="s">
        <v>90</v>
      </c>
      <c r="F36" s="71">
        <v>1</v>
      </c>
      <c r="G36" s="75" t="s">
        <v>68</v>
      </c>
      <c r="H36" s="71" t="s">
        <v>69</v>
      </c>
      <c r="I36" s="71">
        <v>2</v>
      </c>
      <c r="J36" s="72">
        <v>843.61</v>
      </c>
      <c r="K36" s="73">
        <f t="shared" si="0"/>
        <v>1687.22</v>
      </c>
      <c r="L36" s="71" t="s">
        <v>69</v>
      </c>
      <c r="M36" s="72">
        <f>IF('Glass Doors Progress'!E249&gt;I36,I36,'Glass Doors Progress'!E249)</f>
        <v>2</v>
      </c>
      <c r="N36" s="72">
        <f t="shared" si="1"/>
        <v>843.61</v>
      </c>
      <c r="O36" s="73">
        <f t="shared" si="2"/>
        <v>1687.22</v>
      </c>
      <c r="Q36" s="61" t="b">
        <f t="shared" si="3"/>
        <v>0</v>
      </c>
      <c r="R36" s="60"/>
    </row>
    <row r="37" spans="2:18" s="61" customFormat="1" ht="50">
      <c r="B37" s="67"/>
      <c r="C37" s="74"/>
      <c r="D37" s="71"/>
      <c r="E37" s="71" t="s">
        <v>90</v>
      </c>
      <c r="F37" s="71">
        <v>1</v>
      </c>
      <c r="G37" s="75" t="s">
        <v>70</v>
      </c>
      <c r="H37" s="71" t="s">
        <v>69</v>
      </c>
      <c r="I37" s="71">
        <v>2</v>
      </c>
      <c r="J37" s="72">
        <v>470</v>
      </c>
      <c r="K37" s="73">
        <f t="shared" si="0"/>
        <v>940</v>
      </c>
      <c r="L37" s="71" t="s">
        <v>69</v>
      </c>
      <c r="M37" s="72">
        <f>M36</f>
        <v>2</v>
      </c>
      <c r="N37" s="72">
        <f t="shared" si="1"/>
        <v>470</v>
      </c>
      <c r="O37" s="73">
        <f t="shared" si="2"/>
        <v>940</v>
      </c>
      <c r="Q37" s="61" t="b">
        <f t="shared" si="3"/>
        <v>0</v>
      </c>
      <c r="R37" s="60"/>
    </row>
    <row r="38" spans="2:18" s="61" customFormat="1">
      <c r="B38" s="67">
        <v>12</v>
      </c>
      <c r="C38" s="68" t="s">
        <v>91</v>
      </c>
      <c r="D38" s="69"/>
      <c r="E38" s="69"/>
      <c r="F38" s="70">
        <v>15</v>
      </c>
      <c r="G38" s="68"/>
      <c r="H38" s="71"/>
      <c r="I38" s="71"/>
      <c r="J38" s="72"/>
      <c r="K38" s="73">
        <f t="shared" si="0"/>
        <v>0</v>
      </c>
      <c r="L38" s="71"/>
      <c r="M38" s="72"/>
      <c r="N38" s="72">
        <f t="shared" si="1"/>
        <v>0</v>
      </c>
      <c r="O38" s="73">
        <f t="shared" si="2"/>
        <v>0</v>
      </c>
      <c r="Q38" s="61" t="b">
        <f t="shared" si="3"/>
        <v>0</v>
      </c>
      <c r="R38" s="60"/>
    </row>
    <row r="39" spans="2:18" s="61" customFormat="1" ht="50">
      <c r="B39" s="67"/>
      <c r="C39" s="74" t="s">
        <v>92</v>
      </c>
      <c r="D39" s="71" t="s">
        <v>93</v>
      </c>
      <c r="E39" s="71" t="s">
        <v>94</v>
      </c>
      <c r="F39" s="71">
        <v>15</v>
      </c>
      <c r="G39" s="75" t="s">
        <v>95</v>
      </c>
      <c r="H39" s="71" t="s">
        <v>69</v>
      </c>
      <c r="I39" s="71">
        <v>15</v>
      </c>
      <c r="J39" s="72">
        <v>3793.98</v>
      </c>
      <c r="K39" s="73">
        <f t="shared" si="0"/>
        <v>56909.7</v>
      </c>
      <c r="L39" s="71" t="s">
        <v>69</v>
      </c>
      <c r="M39" s="72">
        <f>IF('Glass Doors Progress'!D250&gt;I39,I39,'Glass Doors Progress'!D250)</f>
        <v>15</v>
      </c>
      <c r="N39" s="72">
        <f t="shared" si="1"/>
        <v>3793.98</v>
      </c>
      <c r="O39" s="73">
        <f t="shared" si="2"/>
        <v>56909.7</v>
      </c>
      <c r="Q39" s="61" t="b">
        <f t="shared" si="3"/>
        <v>0</v>
      </c>
      <c r="R39" s="60"/>
    </row>
    <row r="40" spans="2:18" s="61" customFormat="1" ht="25">
      <c r="B40" s="67"/>
      <c r="C40" s="74"/>
      <c r="D40" s="71"/>
      <c r="E40" s="71" t="s">
        <v>94</v>
      </c>
      <c r="F40" s="71">
        <v>15</v>
      </c>
      <c r="G40" s="75" t="s">
        <v>96</v>
      </c>
      <c r="H40" s="71" t="s">
        <v>69</v>
      </c>
      <c r="I40" s="71">
        <v>15</v>
      </c>
      <c r="J40" s="72">
        <v>1985</v>
      </c>
      <c r="K40" s="73">
        <f t="shared" si="0"/>
        <v>29775</v>
      </c>
      <c r="L40" s="71" t="s">
        <v>69</v>
      </c>
      <c r="M40" s="72">
        <f>M39</f>
        <v>15</v>
      </c>
      <c r="N40" s="72">
        <f t="shared" ref="N40:N71" si="4">+J40</f>
        <v>1985</v>
      </c>
      <c r="O40" s="73">
        <f t="shared" si="2"/>
        <v>29775</v>
      </c>
      <c r="Q40" s="61" t="b">
        <f t="shared" si="3"/>
        <v>0</v>
      </c>
      <c r="R40" s="60"/>
    </row>
    <row r="41" spans="2:18" s="61" customFormat="1" ht="37.5">
      <c r="B41" s="67"/>
      <c r="C41" s="74" t="s">
        <v>65</v>
      </c>
      <c r="D41" s="71" t="s">
        <v>66</v>
      </c>
      <c r="E41" s="71" t="s">
        <v>94</v>
      </c>
      <c r="F41" s="71">
        <v>15</v>
      </c>
      <c r="G41" s="75" t="s">
        <v>68</v>
      </c>
      <c r="H41" s="71" t="s">
        <v>69</v>
      </c>
      <c r="I41" s="71">
        <v>30</v>
      </c>
      <c r="J41" s="72">
        <v>843.61</v>
      </c>
      <c r="K41" s="73">
        <f t="shared" si="0"/>
        <v>25308.3</v>
      </c>
      <c r="L41" s="71" t="s">
        <v>69</v>
      </c>
      <c r="M41" s="72">
        <f>IF('Glass Doors Progress'!E250&gt;I41,I41,'Glass Doors Progress'!E250)</f>
        <v>30</v>
      </c>
      <c r="N41" s="72">
        <f t="shared" si="4"/>
        <v>843.61</v>
      </c>
      <c r="O41" s="73">
        <f t="shared" si="2"/>
        <v>25308.3</v>
      </c>
      <c r="P41" s="60"/>
      <c r="Q41" s="61" t="b">
        <f t="shared" si="3"/>
        <v>0</v>
      </c>
      <c r="R41" s="60"/>
    </row>
    <row r="42" spans="2:18" s="61" customFormat="1" ht="50">
      <c r="B42" s="67"/>
      <c r="C42" s="74"/>
      <c r="D42" s="71"/>
      <c r="E42" s="71" t="s">
        <v>94</v>
      </c>
      <c r="F42" s="71">
        <v>15</v>
      </c>
      <c r="G42" s="75" t="s">
        <v>70</v>
      </c>
      <c r="H42" s="71" t="s">
        <v>69</v>
      </c>
      <c r="I42" s="71">
        <v>30</v>
      </c>
      <c r="J42" s="72">
        <v>470</v>
      </c>
      <c r="K42" s="73">
        <f t="shared" si="0"/>
        <v>14100</v>
      </c>
      <c r="L42" s="71" t="s">
        <v>69</v>
      </c>
      <c r="M42" s="72">
        <f>M41</f>
        <v>30</v>
      </c>
      <c r="N42" s="72">
        <f t="shared" si="4"/>
        <v>470</v>
      </c>
      <c r="O42" s="73">
        <f t="shared" si="2"/>
        <v>14100</v>
      </c>
      <c r="P42" s="60"/>
      <c r="Q42" s="61" t="b">
        <f t="shared" si="3"/>
        <v>0</v>
      </c>
      <c r="R42" s="60"/>
    </row>
    <row r="43" spans="2:18" s="61" customFormat="1">
      <c r="B43" s="67">
        <v>13</v>
      </c>
      <c r="C43" s="68" t="s">
        <v>97</v>
      </c>
      <c r="D43" s="69"/>
      <c r="E43" s="69"/>
      <c r="F43" s="70">
        <v>9</v>
      </c>
      <c r="G43" s="68"/>
      <c r="H43" s="71"/>
      <c r="I43" s="71"/>
      <c r="J43" s="72"/>
      <c r="K43" s="73">
        <f t="shared" si="0"/>
        <v>0</v>
      </c>
      <c r="L43" s="71"/>
      <c r="M43" s="72"/>
      <c r="N43" s="72">
        <f t="shared" si="4"/>
        <v>0</v>
      </c>
      <c r="O43" s="73">
        <f t="shared" si="2"/>
        <v>0</v>
      </c>
      <c r="Q43" s="61" t="b">
        <f t="shared" si="3"/>
        <v>0</v>
      </c>
      <c r="R43" s="60"/>
    </row>
    <row r="44" spans="2:18" s="61" customFormat="1" ht="50">
      <c r="B44" s="67"/>
      <c r="C44" s="74" t="s">
        <v>92</v>
      </c>
      <c r="D44" s="71" t="s">
        <v>93</v>
      </c>
      <c r="E44" s="71" t="s">
        <v>98</v>
      </c>
      <c r="F44" s="71">
        <v>9</v>
      </c>
      <c r="G44" s="75" t="s">
        <v>95</v>
      </c>
      <c r="H44" s="71" t="s">
        <v>69</v>
      </c>
      <c r="I44" s="71">
        <v>9</v>
      </c>
      <c r="J44" s="72">
        <v>3793.98</v>
      </c>
      <c r="K44" s="73">
        <f t="shared" si="0"/>
        <v>34145.82</v>
      </c>
      <c r="L44" s="71" t="s">
        <v>69</v>
      </c>
      <c r="M44" s="72">
        <f>IF('Glass Doors Progress'!D251&gt;I44,I44,'Glass Doors Progress'!D251)</f>
        <v>9</v>
      </c>
      <c r="N44" s="72">
        <f t="shared" si="4"/>
        <v>3793.98</v>
      </c>
      <c r="O44" s="73">
        <f t="shared" si="2"/>
        <v>34145.82</v>
      </c>
      <c r="Q44" s="61" t="b">
        <f t="shared" si="3"/>
        <v>0</v>
      </c>
      <c r="R44" s="60"/>
    </row>
    <row r="45" spans="2:18" s="61" customFormat="1" ht="25">
      <c r="B45" s="67"/>
      <c r="C45" s="74"/>
      <c r="D45" s="71"/>
      <c r="E45" s="71" t="s">
        <v>98</v>
      </c>
      <c r="F45" s="71">
        <v>9</v>
      </c>
      <c r="G45" s="75" t="s">
        <v>96</v>
      </c>
      <c r="H45" s="71" t="s">
        <v>69</v>
      </c>
      <c r="I45" s="71">
        <v>9</v>
      </c>
      <c r="J45" s="72">
        <v>1985</v>
      </c>
      <c r="K45" s="73">
        <f t="shared" si="0"/>
        <v>17865</v>
      </c>
      <c r="L45" s="71" t="s">
        <v>69</v>
      </c>
      <c r="M45" s="72">
        <f>M44</f>
        <v>9</v>
      </c>
      <c r="N45" s="72">
        <f t="shared" si="4"/>
        <v>1985</v>
      </c>
      <c r="O45" s="73">
        <f t="shared" si="2"/>
        <v>17865</v>
      </c>
      <c r="Q45" s="61" t="b">
        <f t="shared" si="3"/>
        <v>0</v>
      </c>
      <c r="R45" s="60"/>
    </row>
    <row r="46" spans="2:18" s="61" customFormat="1" ht="37.5">
      <c r="B46" s="67"/>
      <c r="C46" s="74" t="s">
        <v>65</v>
      </c>
      <c r="D46" s="71" t="s">
        <v>66</v>
      </c>
      <c r="E46" s="71" t="s">
        <v>98</v>
      </c>
      <c r="F46" s="71">
        <v>9</v>
      </c>
      <c r="G46" s="75" t="s">
        <v>73</v>
      </c>
      <c r="H46" s="71" t="s">
        <v>69</v>
      </c>
      <c r="I46" s="71">
        <v>18</v>
      </c>
      <c r="J46" s="72">
        <v>796.8</v>
      </c>
      <c r="K46" s="73">
        <f t="shared" si="0"/>
        <v>14342.4</v>
      </c>
      <c r="L46" s="71" t="s">
        <v>69</v>
      </c>
      <c r="M46" s="72">
        <f>IF('Glass Doors Progress'!E251&gt;I46,I46,'Glass Doors Progress'!E251)</f>
        <v>18</v>
      </c>
      <c r="N46" s="72">
        <f t="shared" si="4"/>
        <v>796.8</v>
      </c>
      <c r="O46" s="73">
        <f t="shared" si="2"/>
        <v>14342.4</v>
      </c>
      <c r="Q46" s="61" t="b">
        <f t="shared" si="3"/>
        <v>0</v>
      </c>
      <c r="R46" s="60"/>
    </row>
    <row r="47" spans="2:18" s="61" customFormat="1" ht="50">
      <c r="B47" s="67"/>
      <c r="C47" s="74"/>
      <c r="D47" s="71"/>
      <c r="E47" s="71" t="s">
        <v>98</v>
      </c>
      <c r="F47" s="71">
        <v>9</v>
      </c>
      <c r="G47" s="75" t="s">
        <v>70</v>
      </c>
      <c r="H47" s="71" t="s">
        <v>69</v>
      </c>
      <c r="I47" s="71">
        <v>18</v>
      </c>
      <c r="J47" s="72">
        <v>470</v>
      </c>
      <c r="K47" s="73">
        <f t="shared" si="0"/>
        <v>8460</v>
      </c>
      <c r="L47" s="71" t="s">
        <v>69</v>
      </c>
      <c r="M47" s="72">
        <f>M46</f>
        <v>18</v>
      </c>
      <c r="N47" s="72">
        <f t="shared" si="4"/>
        <v>470</v>
      </c>
      <c r="O47" s="73">
        <f t="shared" si="2"/>
        <v>8460</v>
      </c>
      <c r="P47" s="60"/>
      <c r="Q47" s="61" t="b">
        <f t="shared" si="3"/>
        <v>0</v>
      </c>
      <c r="R47" s="60"/>
    </row>
    <row r="48" spans="2:18" s="61" customFormat="1">
      <c r="B48" s="67">
        <v>14</v>
      </c>
      <c r="C48" s="68" t="s">
        <v>99</v>
      </c>
      <c r="D48" s="69"/>
      <c r="E48" s="69"/>
      <c r="F48" s="70">
        <v>20</v>
      </c>
      <c r="G48" s="68"/>
      <c r="H48" s="71"/>
      <c r="I48" s="71"/>
      <c r="J48" s="72"/>
      <c r="K48" s="73">
        <f t="shared" si="0"/>
        <v>0</v>
      </c>
      <c r="L48" s="71"/>
      <c r="M48" s="72"/>
      <c r="N48" s="72">
        <f t="shared" si="4"/>
        <v>0</v>
      </c>
      <c r="O48" s="73">
        <f t="shared" si="2"/>
        <v>0</v>
      </c>
      <c r="Q48" s="61" t="b">
        <f t="shared" si="3"/>
        <v>0</v>
      </c>
      <c r="R48" s="60"/>
    </row>
    <row r="49" spans="2:18" s="61" customFormat="1" ht="50">
      <c r="B49" s="67"/>
      <c r="C49" s="74" t="s">
        <v>92</v>
      </c>
      <c r="D49" s="71" t="s">
        <v>93</v>
      </c>
      <c r="E49" s="71" t="s">
        <v>100</v>
      </c>
      <c r="F49" s="71">
        <v>20</v>
      </c>
      <c r="G49" s="75" t="s">
        <v>95</v>
      </c>
      <c r="H49" s="71" t="s">
        <v>69</v>
      </c>
      <c r="I49" s="71">
        <v>20</v>
      </c>
      <c r="J49" s="72">
        <v>3793.98</v>
      </c>
      <c r="K49" s="73">
        <f t="shared" si="0"/>
        <v>75879.600000000006</v>
      </c>
      <c r="L49" s="71" t="s">
        <v>69</v>
      </c>
      <c r="M49" s="72">
        <f>I49</f>
        <v>20</v>
      </c>
      <c r="N49" s="72">
        <f t="shared" si="4"/>
        <v>3793.98</v>
      </c>
      <c r="O49" s="73">
        <f t="shared" si="2"/>
        <v>75879.600000000006</v>
      </c>
      <c r="Q49" s="61" t="b">
        <f t="shared" si="3"/>
        <v>0</v>
      </c>
      <c r="R49" s="60"/>
    </row>
    <row r="50" spans="2:18" s="61" customFormat="1" ht="25">
      <c r="B50" s="67"/>
      <c r="C50" s="74"/>
      <c r="D50" s="71"/>
      <c r="E50" s="71" t="s">
        <v>100</v>
      </c>
      <c r="F50" s="71">
        <v>20</v>
      </c>
      <c r="G50" s="75" t="s">
        <v>96</v>
      </c>
      <c r="H50" s="71" t="s">
        <v>69</v>
      </c>
      <c r="I50" s="71">
        <v>20</v>
      </c>
      <c r="J50" s="72">
        <v>1985</v>
      </c>
      <c r="K50" s="73">
        <f t="shared" si="0"/>
        <v>39700</v>
      </c>
      <c r="L50" s="71" t="s">
        <v>69</v>
      </c>
      <c r="M50" s="72">
        <f>M49</f>
        <v>20</v>
      </c>
      <c r="N50" s="72">
        <f t="shared" si="4"/>
        <v>1985</v>
      </c>
      <c r="O50" s="73">
        <f t="shared" si="2"/>
        <v>39700</v>
      </c>
      <c r="Q50" s="61" t="b">
        <f t="shared" si="3"/>
        <v>0</v>
      </c>
      <c r="R50" s="60"/>
    </row>
    <row r="51" spans="2:18" s="61" customFormat="1" ht="37.5">
      <c r="B51" s="67"/>
      <c r="C51" s="74" t="s">
        <v>65</v>
      </c>
      <c r="D51" s="71" t="s">
        <v>66</v>
      </c>
      <c r="E51" s="71" t="s">
        <v>100</v>
      </c>
      <c r="F51" s="71">
        <v>20</v>
      </c>
      <c r="G51" s="75" t="s">
        <v>73</v>
      </c>
      <c r="H51" s="71" t="s">
        <v>69</v>
      </c>
      <c r="I51" s="71">
        <v>40</v>
      </c>
      <c r="J51" s="72">
        <v>843.61</v>
      </c>
      <c r="K51" s="73">
        <f t="shared" si="0"/>
        <v>33744.400000000001</v>
      </c>
      <c r="L51" s="71" t="s">
        <v>69</v>
      </c>
      <c r="M51" s="72">
        <f>I51</f>
        <v>40</v>
      </c>
      <c r="N51" s="72">
        <f t="shared" si="4"/>
        <v>843.61</v>
      </c>
      <c r="O51" s="73">
        <f t="shared" si="2"/>
        <v>33744.400000000001</v>
      </c>
      <c r="P51" s="60"/>
      <c r="Q51" s="61" t="b">
        <f t="shared" si="3"/>
        <v>0</v>
      </c>
      <c r="R51" s="60"/>
    </row>
    <row r="52" spans="2:18" s="61" customFormat="1" ht="50">
      <c r="B52" s="67"/>
      <c r="C52" s="74"/>
      <c r="D52" s="71"/>
      <c r="E52" s="71" t="s">
        <v>100</v>
      </c>
      <c r="F52" s="71">
        <v>20</v>
      </c>
      <c r="G52" s="75" t="s">
        <v>70</v>
      </c>
      <c r="H52" s="71" t="s">
        <v>69</v>
      </c>
      <c r="I52" s="71">
        <v>40</v>
      </c>
      <c r="J52" s="72">
        <v>470</v>
      </c>
      <c r="K52" s="73">
        <f t="shared" si="0"/>
        <v>18800</v>
      </c>
      <c r="L52" s="71" t="s">
        <v>69</v>
      </c>
      <c r="M52" s="72">
        <f>M51</f>
        <v>40</v>
      </c>
      <c r="N52" s="72">
        <f t="shared" si="4"/>
        <v>470</v>
      </c>
      <c r="O52" s="73">
        <f t="shared" si="2"/>
        <v>18800</v>
      </c>
      <c r="P52" s="60"/>
      <c r="Q52" s="61" t="b">
        <f t="shared" si="3"/>
        <v>0</v>
      </c>
      <c r="R52" s="60"/>
    </row>
    <row r="53" spans="2:18" s="61" customFormat="1">
      <c r="B53" s="67">
        <v>15</v>
      </c>
      <c r="C53" s="68" t="s">
        <v>101</v>
      </c>
      <c r="D53" s="69"/>
      <c r="E53" s="69"/>
      <c r="F53" s="70">
        <v>9</v>
      </c>
      <c r="G53" s="68"/>
      <c r="H53" s="71"/>
      <c r="I53" s="71"/>
      <c r="J53" s="72"/>
      <c r="K53" s="73">
        <f t="shared" si="0"/>
        <v>0</v>
      </c>
      <c r="L53" s="71"/>
      <c r="M53" s="72"/>
      <c r="N53" s="72">
        <f t="shared" si="4"/>
        <v>0</v>
      </c>
      <c r="O53" s="73">
        <f t="shared" si="2"/>
        <v>0</v>
      </c>
      <c r="Q53" s="61" t="b">
        <f t="shared" si="3"/>
        <v>0</v>
      </c>
      <c r="R53" s="60"/>
    </row>
    <row r="54" spans="2:18" s="61" customFormat="1" ht="50">
      <c r="B54" s="67"/>
      <c r="C54" s="74" t="s">
        <v>92</v>
      </c>
      <c r="D54" s="71" t="s">
        <v>93</v>
      </c>
      <c r="E54" s="71" t="s">
        <v>102</v>
      </c>
      <c r="F54" s="71">
        <v>9</v>
      </c>
      <c r="G54" s="75" t="s">
        <v>95</v>
      </c>
      <c r="H54" s="71" t="s">
        <v>69</v>
      </c>
      <c r="I54" s="71">
        <v>9</v>
      </c>
      <c r="J54" s="72">
        <v>3793.98</v>
      </c>
      <c r="K54" s="73">
        <f t="shared" si="0"/>
        <v>34145.82</v>
      </c>
      <c r="L54" s="71" t="s">
        <v>69</v>
      </c>
      <c r="M54" s="72">
        <f>IF('Glass Doors Progress'!D253&gt;I54,I54,'Glass Doors Progress'!D253)</f>
        <v>8</v>
      </c>
      <c r="N54" s="72">
        <f t="shared" si="4"/>
        <v>3793.98</v>
      </c>
      <c r="O54" s="73">
        <f t="shared" si="2"/>
        <v>30351.84</v>
      </c>
      <c r="Q54" s="61" t="b">
        <f t="shared" si="3"/>
        <v>0</v>
      </c>
      <c r="R54" s="60"/>
    </row>
    <row r="55" spans="2:18" s="61" customFormat="1" ht="25">
      <c r="B55" s="67"/>
      <c r="C55" s="74"/>
      <c r="D55" s="71"/>
      <c r="E55" s="71" t="s">
        <v>102</v>
      </c>
      <c r="F55" s="71">
        <v>9</v>
      </c>
      <c r="G55" s="75" t="s">
        <v>96</v>
      </c>
      <c r="H55" s="71" t="s">
        <v>69</v>
      </c>
      <c r="I55" s="71">
        <v>9</v>
      </c>
      <c r="J55" s="72">
        <v>1985</v>
      </c>
      <c r="K55" s="73">
        <f t="shared" si="0"/>
        <v>17865</v>
      </c>
      <c r="L55" s="71" t="s">
        <v>69</v>
      </c>
      <c r="M55" s="72">
        <f>M54</f>
        <v>8</v>
      </c>
      <c r="N55" s="72">
        <f t="shared" si="4"/>
        <v>1985</v>
      </c>
      <c r="O55" s="73">
        <f t="shared" si="2"/>
        <v>15880</v>
      </c>
      <c r="Q55" s="61" t="b">
        <f t="shared" si="3"/>
        <v>0</v>
      </c>
      <c r="R55" s="60"/>
    </row>
    <row r="56" spans="2:18" s="61" customFormat="1" ht="37.5">
      <c r="B56" s="67"/>
      <c r="C56" s="74" t="s">
        <v>65</v>
      </c>
      <c r="D56" s="71" t="s">
        <v>66</v>
      </c>
      <c r="E56" s="71" t="s">
        <v>102</v>
      </c>
      <c r="F56" s="71">
        <v>9</v>
      </c>
      <c r="G56" s="75" t="s">
        <v>103</v>
      </c>
      <c r="H56" s="71" t="s">
        <v>69</v>
      </c>
      <c r="I56" s="71">
        <v>18</v>
      </c>
      <c r="J56" s="72">
        <v>843.61</v>
      </c>
      <c r="K56" s="73">
        <f t="shared" si="0"/>
        <v>15184.98</v>
      </c>
      <c r="L56" s="71" t="s">
        <v>69</v>
      </c>
      <c r="M56" s="72">
        <f>IF('Glass Doors Progress'!E253&gt;I56,I56,'Glass Doors Progress'!E253)</f>
        <v>18</v>
      </c>
      <c r="N56" s="72">
        <f t="shared" si="4"/>
        <v>843.61</v>
      </c>
      <c r="O56" s="73">
        <f t="shared" si="2"/>
        <v>15184.98</v>
      </c>
      <c r="P56" s="60"/>
      <c r="Q56" s="61" t="b">
        <f t="shared" si="3"/>
        <v>0</v>
      </c>
      <c r="R56" s="60"/>
    </row>
    <row r="57" spans="2:18" s="61" customFormat="1" ht="50">
      <c r="B57" s="67"/>
      <c r="C57" s="74"/>
      <c r="D57" s="71"/>
      <c r="E57" s="71" t="s">
        <v>102</v>
      </c>
      <c r="F57" s="71">
        <v>9</v>
      </c>
      <c r="G57" s="75" t="s">
        <v>70</v>
      </c>
      <c r="H57" s="71" t="s">
        <v>69</v>
      </c>
      <c r="I57" s="71">
        <v>18</v>
      </c>
      <c r="J57" s="72">
        <v>470</v>
      </c>
      <c r="K57" s="73">
        <f t="shared" si="0"/>
        <v>8460</v>
      </c>
      <c r="L57" s="71" t="s">
        <v>69</v>
      </c>
      <c r="M57" s="72">
        <f>M56</f>
        <v>18</v>
      </c>
      <c r="N57" s="72">
        <f t="shared" si="4"/>
        <v>470</v>
      </c>
      <c r="O57" s="73">
        <f t="shared" si="2"/>
        <v>8460</v>
      </c>
      <c r="P57" s="60"/>
      <c r="Q57" s="61" t="b">
        <f t="shared" si="3"/>
        <v>0</v>
      </c>
      <c r="R57" s="60"/>
    </row>
    <row r="58" spans="2:18" s="61" customFormat="1">
      <c r="B58" s="67">
        <v>16</v>
      </c>
      <c r="C58" s="68" t="s">
        <v>104</v>
      </c>
      <c r="D58" s="69"/>
      <c r="E58" s="69"/>
      <c r="F58" s="70">
        <v>4</v>
      </c>
      <c r="G58" s="68"/>
      <c r="H58" s="71"/>
      <c r="I58" s="71"/>
      <c r="J58" s="72"/>
      <c r="K58" s="73">
        <f t="shared" si="0"/>
        <v>0</v>
      </c>
      <c r="L58" s="71"/>
      <c r="M58" s="72"/>
      <c r="N58" s="72">
        <f t="shared" si="4"/>
        <v>0</v>
      </c>
      <c r="O58" s="73">
        <f t="shared" si="2"/>
        <v>0</v>
      </c>
      <c r="Q58" s="61" t="b">
        <f t="shared" si="3"/>
        <v>0</v>
      </c>
      <c r="R58" s="60"/>
    </row>
    <row r="59" spans="2:18" s="61" customFormat="1" ht="50">
      <c r="B59" s="67"/>
      <c r="C59" s="74" t="s">
        <v>92</v>
      </c>
      <c r="D59" s="71" t="s">
        <v>93</v>
      </c>
      <c r="E59" s="71" t="s">
        <v>105</v>
      </c>
      <c r="F59" s="71">
        <v>4</v>
      </c>
      <c r="G59" s="75" t="s">
        <v>95</v>
      </c>
      <c r="H59" s="71" t="s">
        <v>69</v>
      </c>
      <c r="I59" s="71">
        <v>4</v>
      </c>
      <c r="J59" s="72">
        <v>3793.98</v>
      </c>
      <c r="K59" s="73">
        <f t="shared" si="0"/>
        <v>15175.92</v>
      </c>
      <c r="L59" s="71" t="s">
        <v>69</v>
      </c>
      <c r="M59" s="72">
        <f>IF('Glass Doors Progress'!D254&gt;I59,I59,'Glass Doors Progress'!D254)</f>
        <v>4</v>
      </c>
      <c r="N59" s="72">
        <f t="shared" si="4"/>
        <v>3793.98</v>
      </c>
      <c r="O59" s="73">
        <f t="shared" si="2"/>
        <v>15175.92</v>
      </c>
      <c r="Q59" s="61" t="b">
        <f t="shared" si="3"/>
        <v>0</v>
      </c>
      <c r="R59" s="60"/>
    </row>
    <row r="60" spans="2:18" s="61" customFormat="1" ht="25">
      <c r="B60" s="67"/>
      <c r="C60" s="74"/>
      <c r="D60" s="71"/>
      <c r="E60" s="71" t="s">
        <v>105</v>
      </c>
      <c r="F60" s="71">
        <v>4</v>
      </c>
      <c r="G60" s="75" t="s">
        <v>96</v>
      </c>
      <c r="H60" s="71" t="s">
        <v>69</v>
      </c>
      <c r="I60" s="71">
        <v>4</v>
      </c>
      <c r="J60" s="72">
        <v>1985</v>
      </c>
      <c r="K60" s="73">
        <f t="shared" si="0"/>
        <v>7940</v>
      </c>
      <c r="L60" s="71" t="s">
        <v>69</v>
      </c>
      <c r="M60" s="72">
        <f>M59</f>
        <v>4</v>
      </c>
      <c r="N60" s="72">
        <f t="shared" si="4"/>
        <v>1985</v>
      </c>
      <c r="O60" s="73">
        <f t="shared" si="2"/>
        <v>7940</v>
      </c>
      <c r="Q60" s="61" t="b">
        <f t="shared" si="3"/>
        <v>0</v>
      </c>
      <c r="R60" s="60"/>
    </row>
    <row r="61" spans="2:18" s="61" customFormat="1" ht="37.5">
      <c r="B61" s="67"/>
      <c r="C61" s="74" t="s">
        <v>65</v>
      </c>
      <c r="D61" s="71" t="s">
        <v>66</v>
      </c>
      <c r="E61" s="71" t="s">
        <v>105</v>
      </c>
      <c r="F61" s="71">
        <v>4</v>
      </c>
      <c r="G61" s="75" t="s">
        <v>103</v>
      </c>
      <c r="H61" s="71" t="s">
        <v>69</v>
      </c>
      <c r="I61" s="71">
        <v>8</v>
      </c>
      <c r="J61" s="72">
        <v>843.61</v>
      </c>
      <c r="K61" s="73">
        <f t="shared" si="0"/>
        <v>6748.88</v>
      </c>
      <c r="L61" s="71" t="s">
        <v>69</v>
      </c>
      <c r="M61" s="72">
        <f>IF('Glass Doors Progress'!E254&gt;I61,I61,'Glass Doors Progress'!E254)</f>
        <v>8</v>
      </c>
      <c r="N61" s="72">
        <f t="shared" si="4"/>
        <v>843.61</v>
      </c>
      <c r="O61" s="73">
        <f t="shared" si="2"/>
        <v>6748.88</v>
      </c>
      <c r="P61" s="60"/>
      <c r="Q61" s="61" t="b">
        <f t="shared" si="3"/>
        <v>0</v>
      </c>
      <c r="R61" s="60"/>
    </row>
    <row r="62" spans="2:18" s="61" customFormat="1" ht="50">
      <c r="B62" s="67"/>
      <c r="C62" s="74"/>
      <c r="D62" s="71"/>
      <c r="E62" s="71" t="s">
        <v>105</v>
      </c>
      <c r="F62" s="71">
        <v>4</v>
      </c>
      <c r="G62" s="75" t="s">
        <v>70</v>
      </c>
      <c r="H62" s="71" t="s">
        <v>69</v>
      </c>
      <c r="I62" s="71">
        <v>8</v>
      </c>
      <c r="J62" s="72">
        <v>470</v>
      </c>
      <c r="K62" s="73">
        <f t="shared" si="0"/>
        <v>3760</v>
      </c>
      <c r="L62" s="71" t="s">
        <v>69</v>
      </c>
      <c r="M62" s="72">
        <f>M61</f>
        <v>8</v>
      </c>
      <c r="N62" s="72">
        <f t="shared" si="4"/>
        <v>470</v>
      </c>
      <c r="O62" s="73">
        <f t="shared" si="2"/>
        <v>3760</v>
      </c>
      <c r="P62" s="60"/>
      <c r="Q62" s="61" t="b">
        <f t="shared" si="3"/>
        <v>0</v>
      </c>
      <c r="R62" s="60"/>
    </row>
    <row r="63" spans="2:18" s="61" customFormat="1">
      <c r="B63" s="67">
        <v>17</v>
      </c>
      <c r="C63" s="68" t="s">
        <v>106</v>
      </c>
      <c r="D63" s="69"/>
      <c r="E63" s="69"/>
      <c r="F63" s="70">
        <v>4</v>
      </c>
      <c r="G63" s="68"/>
      <c r="H63" s="71"/>
      <c r="I63" s="71"/>
      <c r="J63" s="72"/>
      <c r="K63" s="73">
        <f t="shared" si="0"/>
        <v>0</v>
      </c>
      <c r="L63" s="71"/>
      <c r="M63" s="72"/>
      <c r="N63" s="72">
        <f t="shared" si="4"/>
        <v>0</v>
      </c>
      <c r="O63" s="73">
        <f t="shared" si="2"/>
        <v>0</v>
      </c>
      <c r="Q63" s="61" t="b">
        <f t="shared" si="3"/>
        <v>0</v>
      </c>
      <c r="R63" s="60"/>
    </row>
    <row r="64" spans="2:18" s="61" customFormat="1" ht="50">
      <c r="B64" s="67"/>
      <c r="C64" s="74" t="s">
        <v>92</v>
      </c>
      <c r="D64" s="71" t="s">
        <v>93</v>
      </c>
      <c r="E64" s="71" t="s">
        <v>107</v>
      </c>
      <c r="F64" s="71">
        <v>4</v>
      </c>
      <c r="G64" s="75" t="s">
        <v>95</v>
      </c>
      <c r="H64" s="71" t="s">
        <v>69</v>
      </c>
      <c r="I64" s="71">
        <v>4</v>
      </c>
      <c r="J64" s="72">
        <v>3793.98</v>
      </c>
      <c r="K64" s="73">
        <f t="shared" si="0"/>
        <v>15175.92</v>
      </c>
      <c r="L64" s="71" t="s">
        <v>69</v>
      </c>
      <c r="M64" s="72">
        <f>IF('Glass Doors Progress'!D255&gt;I64,I64,'Glass Doors Progress'!D255)</f>
        <v>4</v>
      </c>
      <c r="N64" s="72">
        <f t="shared" si="4"/>
        <v>3793.98</v>
      </c>
      <c r="O64" s="73">
        <f t="shared" si="2"/>
        <v>15175.92</v>
      </c>
      <c r="Q64" s="61" t="b">
        <f t="shared" si="3"/>
        <v>0</v>
      </c>
      <c r="R64" s="60"/>
    </row>
    <row r="65" spans="2:18" s="61" customFormat="1" ht="25">
      <c r="B65" s="67"/>
      <c r="C65" s="74"/>
      <c r="D65" s="71"/>
      <c r="E65" s="71" t="s">
        <v>107</v>
      </c>
      <c r="F65" s="71">
        <v>4</v>
      </c>
      <c r="G65" s="75" t="s">
        <v>96</v>
      </c>
      <c r="H65" s="71" t="s">
        <v>69</v>
      </c>
      <c r="I65" s="71">
        <v>4</v>
      </c>
      <c r="J65" s="72">
        <v>1985</v>
      </c>
      <c r="K65" s="73">
        <f t="shared" si="0"/>
        <v>7940</v>
      </c>
      <c r="L65" s="71" t="s">
        <v>69</v>
      </c>
      <c r="M65" s="72">
        <f>M64</f>
        <v>4</v>
      </c>
      <c r="N65" s="72">
        <f t="shared" si="4"/>
        <v>1985</v>
      </c>
      <c r="O65" s="73">
        <f t="shared" si="2"/>
        <v>7940</v>
      </c>
      <c r="Q65" s="61" t="b">
        <f t="shared" si="3"/>
        <v>0</v>
      </c>
      <c r="R65" s="60"/>
    </row>
    <row r="66" spans="2:18" s="61" customFormat="1" ht="37.5">
      <c r="B66" s="67"/>
      <c r="C66" s="74" t="s">
        <v>65</v>
      </c>
      <c r="D66" s="71" t="s">
        <v>66</v>
      </c>
      <c r="E66" s="71" t="s">
        <v>107</v>
      </c>
      <c r="F66" s="71">
        <v>4</v>
      </c>
      <c r="G66" s="75" t="s">
        <v>68</v>
      </c>
      <c r="H66" s="71" t="s">
        <v>69</v>
      </c>
      <c r="I66" s="71">
        <v>8</v>
      </c>
      <c r="J66" s="72">
        <v>843.61</v>
      </c>
      <c r="K66" s="73">
        <f t="shared" si="0"/>
        <v>6748.88</v>
      </c>
      <c r="L66" s="71" t="s">
        <v>69</v>
      </c>
      <c r="M66" s="72">
        <f>IF('Glass Doors Progress'!E255&gt;I66,I66,'Glass Doors Progress'!E255)</f>
        <v>8</v>
      </c>
      <c r="N66" s="72">
        <f t="shared" si="4"/>
        <v>843.61</v>
      </c>
      <c r="O66" s="73">
        <f t="shared" si="2"/>
        <v>6748.88</v>
      </c>
      <c r="P66" s="60"/>
      <c r="Q66" s="61" t="b">
        <f t="shared" si="3"/>
        <v>0</v>
      </c>
      <c r="R66" s="60"/>
    </row>
    <row r="67" spans="2:18" s="61" customFormat="1" ht="50">
      <c r="B67" s="67"/>
      <c r="C67" s="74"/>
      <c r="D67" s="71"/>
      <c r="E67" s="71" t="s">
        <v>107</v>
      </c>
      <c r="F67" s="71">
        <v>4</v>
      </c>
      <c r="G67" s="75" t="s">
        <v>70</v>
      </c>
      <c r="H67" s="71" t="s">
        <v>69</v>
      </c>
      <c r="I67" s="71">
        <v>8</v>
      </c>
      <c r="J67" s="72">
        <v>470</v>
      </c>
      <c r="K67" s="73">
        <f t="shared" si="0"/>
        <v>3760</v>
      </c>
      <c r="L67" s="71" t="s">
        <v>69</v>
      </c>
      <c r="M67" s="72">
        <f>M66</f>
        <v>8</v>
      </c>
      <c r="N67" s="72">
        <f t="shared" si="4"/>
        <v>470</v>
      </c>
      <c r="O67" s="73">
        <f t="shared" si="2"/>
        <v>3760</v>
      </c>
      <c r="P67" s="60"/>
      <c r="Q67" s="61" t="b">
        <f t="shared" si="3"/>
        <v>0</v>
      </c>
      <c r="R67" s="60"/>
    </row>
    <row r="68" spans="2:18" s="61" customFormat="1" ht="37.5">
      <c r="B68" s="67"/>
      <c r="C68" s="77" t="s">
        <v>108</v>
      </c>
      <c r="D68" s="78"/>
      <c r="E68" s="71" t="s">
        <v>107</v>
      </c>
      <c r="F68" s="71">
        <v>4</v>
      </c>
      <c r="G68" s="75" t="s">
        <v>109</v>
      </c>
      <c r="H68" s="71" t="s">
        <v>69</v>
      </c>
      <c r="I68" s="78">
        <v>4</v>
      </c>
      <c r="J68" s="72">
        <v>8825</v>
      </c>
      <c r="K68" s="73">
        <f t="shared" si="0"/>
        <v>35300</v>
      </c>
      <c r="L68" s="71" t="s">
        <v>69</v>
      </c>
      <c r="M68" s="79">
        <f>IF('Glass Doors Progress'!K255&gt;I68,I68,'Glass Doors Progress'!K255)</f>
        <v>4</v>
      </c>
      <c r="N68" s="72">
        <f t="shared" si="4"/>
        <v>8825</v>
      </c>
      <c r="O68" s="73">
        <f t="shared" si="2"/>
        <v>35300</v>
      </c>
      <c r="Q68" s="61" t="b">
        <f t="shared" si="3"/>
        <v>0</v>
      </c>
      <c r="R68" s="60"/>
    </row>
    <row r="69" spans="2:18" s="61" customFormat="1" ht="25">
      <c r="B69" s="67"/>
      <c r="C69" s="74"/>
      <c r="D69" s="71"/>
      <c r="E69" s="71" t="s">
        <v>107</v>
      </c>
      <c r="F69" s="71">
        <v>4</v>
      </c>
      <c r="G69" s="75" t="s">
        <v>96</v>
      </c>
      <c r="H69" s="71" t="s">
        <v>69</v>
      </c>
      <c r="I69" s="71">
        <v>4</v>
      </c>
      <c r="J69" s="72">
        <v>3290</v>
      </c>
      <c r="K69" s="73">
        <f t="shared" si="0"/>
        <v>13160</v>
      </c>
      <c r="L69" s="71" t="s">
        <v>69</v>
      </c>
      <c r="M69" s="72">
        <f>M68</f>
        <v>4</v>
      </c>
      <c r="N69" s="72">
        <f t="shared" si="4"/>
        <v>3290</v>
      </c>
      <c r="O69" s="73">
        <f t="shared" si="2"/>
        <v>13160</v>
      </c>
      <c r="Q69" s="61" t="b">
        <f t="shared" si="3"/>
        <v>0</v>
      </c>
      <c r="R69" s="60"/>
    </row>
    <row r="70" spans="2:18" s="61" customFormat="1">
      <c r="B70" s="67">
        <v>18</v>
      </c>
      <c r="C70" s="68" t="s">
        <v>110</v>
      </c>
      <c r="D70" s="69"/>
      <c r="E70" s="69"/>
      <c r="F70" s="70">
        <v>1</v>
      </c>
      <c r="G70" s="68"/>
      <c r="H70" s="71"/>
      <c r="I70" s="71"/>
      <c r="J70" s="72"/>
      <c r="K70" s="73">
        <f t="shared" si="0"/>
        <v>0</v>
      </c>
      <c r="L70" s="71"/>
      <c r="M70" s="72"/>
      <c r="N70" s="72">
        <f t="shared" si="4"/>
        <v>0</v>
      </c>
      <c r="O70" s="73">
        <f t="shared" si="2"/>
        <v>0</v>
      </c>
      <c r="Q70" s="61" t="b">
        <f t="shared" si="3"/>
        <v>0</v>
      </c>
      <c r="R70" s="60"/>
    </row>
    <row r="71" spans="2:18" s="61" customFormat="1" ht="50">
      <c r="B71" s="67"/>
      <c r="C71" s="74" t="s">
        <v>92</v>
      </c>
      <c r="D71" s="71" t="s">
        <v>93</v>
      </c>
      <c r="E71" s="71" t="s">
        <v>111</v>
      </c>
      <c r="F71" s="71">
        <v>1</v>
      </c>
      <c r="G71" s="75" t="s">
        <v>95</v>
      </c>
      <c r="H71" s="71" t="s">
        <v>69</v>
      </c>
      <c r="I71" s="71">
        <v>1</v>
      </c>
      <c r="J71" s="72">
        <v>3793.98</v>
      </c>
      <c r="K71" s="73">
        <f t="shared" si="0"/>
        <v>3793.98</v>
      </c>
      <c r="L71" s="71" t="s">
        <v>69</v>
      </c>
      <c r="M71" s="72">
        <f>IF('Glass Doors Progress'!D256&gt;I71,I71,'Glass Doors Progress'!D256)</f>
        <v>1</v>
      </c>
      <c r="N71" s="72">
        <f t="shared" si="4"/>
        <v>3793.98</v>
      </c>
      <c r="O71" s="73">
        <f t="shared" si="2"/>
        <v>3793.98</v>
      </c>
      <c r="Q71" s="61" t="b">
        <f t="shared" si="3"/>
        <v>0</v>
      </c>
      <c r="R71" s="60"/>
    </row>
    <row r="72" spans="2:18" s="61" customFormat="1" ht="25">
      <c r="B72" s="67"/>
      <c r="C72" s="74"/>
      <c r="D72" s="71"/>
      <c r="E72" s="71" t="s">
        <v>111</v>
      </c>
      <c r="F72" s="71">
        <v>1</v>
      </c>
      <c r="G72" s="75" t="s">
        <v>96</v>
      </c>
      <c r="H72" s="71" t="s">
        <v>69</v>
      </c>
      <c r="I72" s="71">
        <v>1</v>
      </c>
      <c r="J72" s="72">
        <v>1985</v>
      </c>
      <c r="K72" s="73">
        <f t="shared" ref="K72:K139" si="5">+J72*I72</f>
        <v>1985</v>
      </c>
      <c r="L72" s="71" t="s">
        <v>69</v>
      </c>
      <c r="M72" s="72">
        <f>M71</f>
        <v>1</v>
      </c>
      <c r="N72" s="72">
        <f t="shared" ref="N72:N85" si="6">+J72</f>
        <v>1985</v>
      </c>
      <c r="O72" s="73">
        <f t="shared" si="2"/>
        <v>1985</v>
      </c>
      <c r="Q72" s="61" t="b">
        <f t="shared" si="3"/>
        <v>0</v>
      </c>
      <c r="R72" s="60"/>
    </row>
    <row r="73" spans="2:18" s="61" customFormat="1" ht="37.5">
      <c r="B73" s="67"/>
      <c r="C73" s="74" t="s">
        <v>65</v>
      </c>
      <c r="D73" s="71" t="s">
        <v>66</v>
      </c>
      <c r="E73" s="71" t="s">
        <v>111</v>
      </c>
      <c r="F73" s="71">
        <v>1</v>
      </c>
      <c r="G73" s="75" t="s">
        <v>103</v>
      </c>
      <c r="H73" s="71" t="s">
        <v>69</v>
      </c>
      <c r="I73" s="71">
        <v>2</v>
      </c>
      <c r="J73" s="72">
        <v>843.61</v>
      </c>
      <c r="K73" s="73">
        <f t="shared" si="5"/>
        <v>1687.22</v>
      </c>
      <c r="L73" s="71" t="s">
        <v>69</v>
      </c>
      <c r="M73" s="72">
        <f>IF('Glass Doors Progress'!E256&gt;I73,I73,'Glass Doors Progress'!E256)</f>
        <v>2</v>
      </c>
      <c r="N73" s="72">
        <f t="shared" si="6"/>
        <v>843.61</v>
      </c>
      <c r="O73" s="73">
        <f t="shared" ref="O73:O140" si="7">+N73*M73</f>
        <v>1687.22</v>
      </c>
      <c r="Q73" s="61" t="b">
        <f t="shared" ref="Q73:Q136" si="8">I73&lt;M73</f>
        <v>0</v>
      </c>
      <c r="R73" s="60"/>
    </row>
    <row r="74" spans="2:18" s="61" customFormat="1" ht="50">
      <c r="B74" s="67"/>
      <c r="C74" s="74"/>
      <c r="D74" s="71"/>
      <c r="E74" s="71" t="s">
        <v>111</v>
      </c>
      <c r="F74" s="71">
        <v>1</v>
      </c>
      <c r="G74" s="75" t="s">
        <v>70</v>
      </c>
      <c r="H74" s="71" t="s">
        <v>69</v>
      </c>
      <c r="I74" s="71">
        <v>2</v>
      </c>
      <c r="J74" s="72">
        <v>470</v>
      </c>
      <c r="K74" s="73">
        <f t="shared" si="5"/>
        <v>940</v>
      </c>
      <c r="L74" s="71" t="s">
        <v>69</v>
      </c>
      <c r="M74" s="72">
        <f>M73</f>
        <v>2</v>
      </c>
      <c r="N74" s="72">
        <f t="shared" si="6"/>
        <v>470</v>
      </c>
      <c r="O74" s="73">
        <f t="shared" si="7"/>
        <v>940</v>
      </c>
      <c r="Q74" s="61" t="b">
        <f t="shared" si="8"/>
        <v>0</v>
      </c>
      <c r="R74" s="60"/>
    </row>
    <row r="75" spans="2:18" s="61" customFormat="1" ht="37.5">
      <c r="B75" s="67"/>
      <c r="C75" s="77" t="s">
        <v>108</v>
      </c>
      <c r="D75" s="78"/>
      <c r="E75" s="71" t="s">
        <v>111</v>
      </c>
      <c r="F75" s="71">
        <v>1</v>
      </c>
      <c r="G75" s="75" t="s">
        <v>112</v>
      </c>
      <c r="H75" s="71" t="s">
        <v>69</v>
      </c>
      <c r="I75" s="78">
        <v>1</v>
      </c>
      <c r="J75" s="72">
        <v>9490.5</v>
      </c>
      <c r="K75" s="73">
        <f t="shared" si="5"/>
        <v>9490.5</v>
      </c>
      <c r="L75" s="71" t="s">
        <v>69</v>
      </c>
      <c r="M75" s="79">
        <f>IF('Glass Doors Progress'!K256&gt;I75,I75,'Glass Doors Progress'!K256)</f>
        <v>1</v>
      </c>
      <c r="N75" s="72">
        <f t="shared" si="6"/>
        <v>9490.5</v>
      </c>
      <c r="O75" s="73">
        <f t="shared" si="7"/>
        <v>9490.5</v>
      </c>
      <c r="Q75" s="61" t="b">
        <f t="shared" si="8"/>
        <v>0</v>
      </c>
      <c r="R75" s="60"/>
    </row>
    <row r="76" spans="2:18" s="61" customFormat="1" ht="25">
      <c r="B76" s="67"/>
      <c r="C76" s="74"/>
      <c r="D76" s="71"/>
      <c r="E76" s="71" t="s">
        <v>111</v>
      </c>
      <c r="F76" s="71">
        <v>1</v>
      </c>
      <c r="G76" s="75" t="s">
        <v>96</v>
      </c>
      <c r="H76" s="71" t="s">
        <v>69</v>
      </c>
      <c r="I76" s="71">
        <v>1</v>
      </c>
      <c r="J76" s="72">
        <v>2980</v>
      </c>
      <c r="K76" s="73">
        <f t="shared" si="5"/>
        <v>2980</v>
      </c>
      <c r="L76" s="71" t="s">
        <v>69</v>
      </c>
      <c r="M76" s="72">
        <f>M75</f>
        <v>1</v>
      </c>
      <c r="N76" s="72">
        <f t="shared" si="6"/>
        <v>2980</v>
      </c>
      <c r="O76" s="73">
        <f t="shared" si="7"/>
        <v>2980</v>
      </c>
      <c r="Q76" s="61" t="b">
        <f t="shared" si="8"/>
        <v>0</v>
      </c>
      <c r="R76" s="60"/>
    </row>
    <row r="77" spans="2:18" s="61" customFormat="1">
      <c r="B77" s="67">
        <v>19</v>
      </c>
      <c r="C77" s="68" t="s">
        <v>113</v>
      </c>
      <c r="D77" s="69"/>
      <c r="E77" s="69"/>
      <c r="F77" s="70">
        <v>9</v>
      </c>
      <c r="G77" s="68"/>
      <c r="H77" s="71"/>
      <c r="I77" s="71"/>
      <c r="J77" s="72"/>
      <c r="K77" s="73">
        <f t="shared" si="5"/>
        <v>0</v>
      </c>
      <c r="L77" s="71"/>
      <c r="M77" s="72"/>
      <c r="N77" s="72">
        <f t="shared" si="6"/>
        <v>0</v>
      </c>
      <c r="O77" s="73">
        <f t="shared" si="7"/>
        <v>0</v>
      </c>
      <c r="Q77" s="61" t="b">
        <f t="shared" si="8"/>
        <v>0</v>
      </c>
      <c r="R77" s="60"/>
    </row>
    <row r="78" spans="2:18" s="61" customFormat="1" ht="50">
      <c r="B78" s="67"/>
      <c r="C78" s="74" t="s">
        <v>92</v>
      </c>
      <c r="D78" s="71" t="s">
        <v>93</v>
      </c>
      <c r="E78" s="71" t="s">
        <v>114</v>
      </c>
      <c r="F78" s="71">
        <v>9</v>
      </c>
      <c r="G78" s="75" t="s">
        <v>95</v>
      </c>
      <c r="H78" s="71" t="s">
        <v>69</v>
      </c>
      <c r="I78" s="71">
        <v>9</v>
      </c>
      <c r="J78" s="72">
        <v>3793.98</v>
      </c>
      <c r="K78" s="73">
        <f t="shared" si="5"/>
        <v>34145.82</v>
      </c>
      <c r="L78" s="71" t="s">
        <v>69</v>
      </c>
      <c r="M78" s="72">
        <f>IF('Glass Doors Progress'!D257&gt;I78,I78,'Glass Doors Progress'!D257)</f>
        <v>9</v>
      </c>
      <c r="N78" s="72">
        <f t="shared" si="6"/>
        <v>3793.98</v>
      </c>
      <c r="O78" s="73">
        <f t="shared" si="7"/>
        <v>34145.82</v>
      </c>
      <c r="Q78" s="61" t="b">
        <f t="shared" si="8"/>
        <v>0</v>
      </c>
      <c r="R78" s="60"/>
    </row>
    <row r="79" spans="2:18" s="61" customFormat="1" ht="25">
      <c r="B79" s="67"/>
      <c r="C79" s="74"/>
      <c r="D79" s="71"/>
      <c r="E79" s="71" t="s">
        <v>114</v>
      </c>
      <c r="F79" s="71">
        <v>9</v>
      </c>
      <c r="G79" s="75" t="s">
        <v>96</v>
      </c>
      <c r="H79" s="71" t="s">
        <v>69</v>
      </c>
      <c r="I79" s="71">
        <v>9</v>
      </c>
      <c r="J79" s="72">
        <v>1985</v>
      </c>
      <c r="K79" s="73">
        <f t="shared" si="5"/>
        <v>17865</v>
      </c>
      <c r="L79" s="71" t="s">
        <v>69</v>
      </c>
      <c r="M79" s="72">
        <f>M78</f>
        <v>9</v>
      </c>
      <c r="N79" s="72">
        <f t="shared" si="6"/>
        <v>1985</v>
      </c>
      <c r="O79" s="73">
        <f t="shared" si="7"/>
        <v>17865</v>
      </c>
      <c r="Q79" s="61" t="b">
        <f t="shared" si="8"/>
        <v>0</v>
      </c>
      <c r="R79" s="60"/>
    </row>
    <row r="80" spans="2:18" s="61" customFormat="1" ht="37.5">
      <c r="B80" s="67"/>
      <c r="C80" s="74" t="s">
        <v>65</v>
      </c>
      <c r="D80" s="71" t="s">
        <v>66</v>
      </c>
      <c r="E80" s="71" t="s">
        <v>114</v>
      </c>
      <c r="F80" s="71">
        <v>9</v>
      </c>
      <c r="G80" s="75" t="s">
        <v>68</v>
      </c>
      <c r="H80" s="71" t="s">
        <v>69</v>
      </c>
      <c r="I80" s="71">
        <v>18</v>
      </c>
      <c r="J80" s="72">
        <v>843.61</v>
      </c>
      <c r="K80" s="73">
        <f t="shared" si="5"/>
        <v>15184.98</v>
      </c>
      <c r="L80" s="71" t="s">
        <v>69</v>
      </c>
      <c r="M80" s="72">
        <f>IF('Glass Doors Progress'!E257&gt;I80,I80,'Glass Doors Progress'!E257)</f>
        <v>14</v>
      </c>
      <c r="N80" s="72">
        <f t="shared" si="6"/>
        <v>843.61</v>
      </c>
      <c r="O80" s="251">
        <f t="shared" si="7"/>
        <v>11810.54</v>
      </c>
      <c r="Q80" s="61" t="b">
        <f t="shared" si="8"/>
        <v>0</v>
      </c>
      <c r="R80" s="60"/>
    </row>
    <row r="81" spans="2:18" s="61" customFormat="1" ht="50">
      <c r="B81" s="67"/>
      <c r="C81" s="74"/>
      <c r="D81" s="71"/>
      <c r="E81" s="71" t="s">
        <v>114</v>
      </c>
      <c r="F81" s="71">
        <v>9</v>
      </c>
      <c r="G81" s="75" t="s">
        <v>70</v>
      </c>
      <c r="H81" s="71" t="s">
        <v>69</v>
      </c>
      <c r="I81" s="71">
        <v>18</v>
      </c>
      <c r="J81" s="72">
        <v>470</v>
      </c>
      <c r="K81" s="73">
        <f t="shared" si="5"/>
        <v>8460</v>
      </c>
      <c r="L81" s="71" t="s">
        <v>69</v>
      </c>
      <c r="M81" s="72">
        <f>M80</f>
        <v>14</v>
      </c>
      <c r="N81" s="72">
        <f t="shared" si="6"/>
        <v>470</v>
      </c>
      <c r="O81" s="251">
        <f t="shared" si="7"/>
        <v>6580</v>
      </c>
      <c r="Q81" s="61" t="b">
        <f t="shared" si="8"/>
        <v>0</v>
      </c>
      <c r="R81" s="60"/>
    </row>
    <row r="82" spans="2:18" s="61" customFormat="1">
      <c r="B82" s="67">
        <v>20</v>
      </c>
      <c r="C82" s="68" t="s">
        <v>115</v>
      </c>
      <c r="D82" s="69"/>
      <c r="E82" s="69"/>
      <c r="F82" s="70">
        <v>5</v>
      </c>
      <c r="G82" s="68"/>
      <c r="H82" s="71"/>
      <c r="I82" s="71"/>
      <c r="J82" s="72"/>
      <c r="K82" s="73">
        <f t="shared" si="5"/>
        <v>0</v>
      </c>
      <c r="L82" s="71"/>
      <c r="M82" s="72"/>
      <c r="N82" s="72">
        <f t="shared" si="6"/>
        <v>0</v>
      </c>
      <c r="O82" s="73">
        <f t="shared" si="7"/>
        <v>0</v>
      </c>
      <c r="Q82" s="61" t="b">
        <f t="shared" si="8"/>
        <v>0</v>
      </c>
      <c r="R82" s="60"/>
    </row>
    <row r="83" spans="2:18" s="61" customFormat="1" ht="37.5">
      <c r="B83" s="67"/>
      <c r="C83" s="74" t="s">
        <v>65</v>
      </c>
      <c r="D83" s="71" t="s">
        <v>66</v>
      </c>
      <c r="E83" s="71" t="s">
        <v>116</v>
      </c>
      <c r="F83" s="71">
        <v>5</v>
      </c>
      <c r="G83" s="75" t="s">
        <v>117</v>
      </c>
      <c r="H83" s="71" t="s">
        <v>69</v>
      </c>
      <c r="I83" s="71">
        <v>10</v>
      </c>
      <c r="J83" s="72">
        <v>843.61</v>
      </c>
      <c r="K83" s="73">
        <f t="shared" si="5"/>
        <v>8436.1</v>
      </c>
      <c r="L83" s="71" t="s">
        <v>69</v>
      </c>
      <c r="M83" s="72">
        <f>IF('Glass Doors Progress'!E258&gt;I83,I83,'Glass Doors Progress'!E258)</f>
        <v>10</v>
      </c>
      <c r="N83" s="72">
        <f t="shared" si="6"/>
        <v>843.61</v>
      </c>
      <c r="O83" s="73">
        <f t="shared" si="7"/>
        <v>8436.1</v>
      </c>
      <c r="Q83" s="61" t="b">
        <f t="shared" si="8"/>
        <v>0</v>
      </c>
      <c r="R83" s="60"/>
    </row>
    <row r="84" spans="2:18" s="61" customFormat="1" ht="50">
      <c r="B84" s="67"/>
      <c r="C84" s="74"/>
      <c r="D84" s="71"/>
      <c r="E84" s="71" t="s">
        <v>116</v>
      </c>
      <c r="F84" s="71">
        <v>5</v>
      </c>
      <c r="G84" s="75" t="s">
        <v>70</v>
      </c>
      <c r="H84" s="71" t="s">
        <v>69</v>
      </c>
      <c r="I84" s="71">
        <v>10</v>
      </c>
      <c r="J84" s="72">
        <v>470</v>
      </c>
      <c r="K84" s="73">
        <f t="shared" si="5"/>
        <v>4700</v>
      </c>
      <c r="L84" s="71" t="s">
        <v>69</v>
      </c>
      <c r="M84" s="72">
        <f>M83</f>
        <v>10</v>
      </c>
      <c r="N84" s="72">
        <f t="shared" si="6"/>
        <v>470</v>
      </c>
      <c r="O84" s="73">
        <f t="shared" si="7"/>
        <v>4700</v>
      </c>
      <c r="Q84" s="61" t="b">
        <f t="shared" si="8"/>
        <v>0</v>
      </c>
      <c r="R84" s="60"/>
    </row>
    <row r="85" spans="2:18" s="61" customFormat="1">
      <c r="B85" s="67">
        <v>21</v>
      </c>
      <c r="C85" s="68" t="s">
        <v>118</v>
      </c>
      <c r="D85" s="69"/>
      <c r="E85" s="69"/>
      <c r="F85" s="70">
        <v>5</v>
      </c>
      <c r="G85" s="68"/>
      <c r="H85" s="71"/>
      <c r="I85" s="71"/>
      <c r="J85" s="72"/>
      <c r="K85" s="73">
        <f t="shared" si="5"/>
        <v>0</v>
      </c>
      <c r="L85" s="71"/>
      <c r="M85" s="72"/>
      <c r="N85" s="72">
        <f t="shared" si="6"/>
        <v>0</v>
      </c>
      <c r="O85" s="73">
        <f t="shared" si="7"/>
        <v>0</v>
      </c>
      <c r="Q85" s="61" t="b">
        <f t="shared" si="8"/>
        <v>0</v>
      </c>
      <c r="R85" s="60"/>
    </row>
    <row r="86" spans="2:18" s="61" customFormat="1" ht="39" customHeight="1">
      <c r="B86" s="67"/>
      <c r="C86" s="74" t="s">
        <v>92</v>
      </c>
      <c r="D86" s="71" t="s">
        <v>93</v>
      </c>
      <c r="E86" s="71" t="s">
        <v>119</v>
      </c>
      <c r="F86" s="71">
        <v>5</v>
      </c>
      <c r="G86" s="75" t="s">
        <v>95</v>
      </c>
      <c r="H86" s="71" t="s">
        <v>69</v>
      </c>
      <c r="I86" s="71"/>
      <c r="J86" s="72">
        <v>3793.98</v>
      </c>
      <c r="K86" s="73"/>
      <c r="L86" s="71"/>
      <c r="M86" s="72">
        <f>'Glass Doors Progress'!D259</f>
        <v>0</v>
      </c>
      <c r="N86" s="72"/>
      <c r="O86" s="73"/>
      <c r="Q86" s="61" t="b">
        <f t="shared" si="8"/>
        <v>0</v>
      </c>
      <c r="R86" s="60"/>
    </row>
    <row r="87" spans="2:18" s="61" customFormat="1" ht="39" customHeight="1">
      <c r="B87" s="67"/>
      <c r="C87" s="74"/>
      <c r="D87" s="71"/>
      <c r="E87" s="71" t="s">
        <v>119</v>
      </c>
      <c r="F87" s="71">
        <v>5</v>
      </c>
      <c r="G87" s="75" t="s">
        <v>96</v>
      </c>
      <c r="H87" s="71" t="s">
        <v>69</v>
      </c>
      <c r="I87" s="71"/>
      <c r="J87" s="72">
        <v>1985</v>
      </c>
      <c r="K87" s="73"/>
      <c r="L87" s="71"/>
      <c r="M87" s="72">
        <f>M86</f>
        <v>0</v>
      </c>
      <c r="N87" s="72"/>
      <c r="O87" s="73"/>
      <c r="Q87" s="61" t="b">
        <f t="shared" si="8"/>
        <v>0</v>
      </c>
      <c r="R87" s="60"/>
    </row>
    <row r="88" spans="2:18" s="61" customFormat="1" ht="39" customHeight="1">
      <c r="B88" s="67"/>
      <c r="C88" s="74" t="s">
        <v>65</v>
      </c>
      <c r="D88" s="71" t="s">
        <v>66</v>
      </c>
      <c r="E88" s="71" t="s">
        <v>116</v>
      </c>
      <c r="F88" s="71">
        <v>5</v>
      </c>
      <c r="G88" s="75" t="s">
        <v>117</v>
      </c>
      <c r="H88" s="71" t="s">
        <v>69</v>
      </c>
      <c r="I88" s="71"/>
      <c r="J88" s="72">
        <v>843.61</v>
      </c>
      <c r="K88" s="73"/>
      <c r="L88" s="71"/>
      <c r="M88" s="72">
        <f>'Glass Doors Progress'!E259</f>
        <v>0</v>
      </c>
      <c r="N88" s="72"/>
      <c r="O88" s="73"/>
      <c r="Q88" s="61" t="b">
        <f t="shared" si="8"/>
        <v>0</v>
      </c>
      <c r="R88" s="60"/>
    </row>
    <row r="89" spans="2:18" s="61" customFormat="1" ht="39" customHeight="1">
      <c r="B89" s="67"/>
      <c r="C89" s="74"/>
      <c r="D89" s="71"/>
      <c r="E89" s="71" t="s">
        <v>116</v>
      </c>
      <c r="F89" s="71">
        <v>5</v>
      </c>
      <c r="G89" s="75" t="s">
        <v>70</v>
      </c>
      <c r="H89" s="71" t="s">
        <v>69</v>
      </c>
      <c r="I89" s="71"/>
      <c r="J89" s="72">
        <v>470</v>
      </c>
      <c r="K89" s="73"/>
      <c r="L89" s="71"/>
      <c r="M89" s="72">
        <f>M88</f>
        <v>0</v>
      </c>
      <c r="N89" s="72"/>
      <c r="O89" s="73"/>
      <c r="Q89" s="61" t="b">
        <f t="shared" si="8"/>
        <v>0</v>
      </c>
      <c r="R89" s="60"/>
    </row>
    <row r="90" spans="2:18" s="61" customFormat="1" ht="50">
      <c r="B90" s="67"/>
      <c r="C90" s="77" t="s">
        <v>120</v>
      </c>
      <c r="D90" s="78"/>
      <c r="E90" s="78" t="s">
        <v>121</v>
      </c>
      <c r="F90" s="78">
        <v>5</v>
      </c>
      <c r="G90" s="80" t="s">
        <v>122</v>
      </c>
      <c r="H90" s="71" t="s">
        <v>69</v>
      </c>
      <c r="I90" s="78">
        <v>5</v>
      </c>
      <c r="J90" s="72">
        <v>13485.41</v>
      </c>
      <c r="K90" s="73">
        <f t="shared" si="5"/>
        <v>67427.05</v>
      </c>
      <c r="L90" s="71" t="s">
        <v>69</v>
      </c>
      <c r="M90" s="79">
        <f>I90</f>
        <v>5</v>
      </c>
      <c r="N90" s="72">
        <f t="shared" ref="N90:N121" si="9">+J90</f>
        <v>13485.41</v>
      </c>
      <c r="O90" s="205">
        <f>+N90*M90*0.8</f>
        <v>53941.640000000007</v>
      </c>
      <c r="Q90" s="61" t="b">
        <f t="shared" si="8"/>
        <v>0</v>
      </c>
      <c r="R90" s="60"/>
    </row>
    <row r="91" spans="2:18" s="61" customFormat="1" ht="50">
      <c r="B91" s="67"/>
      <c r="C91" s="77"/>
      <c r="D91" s="78"/>
      <c r="E91" s="78" t="s">
        <v>121</v>
      </c>
      <c r="F91" s="78">
        <v>5</v>
      </c>
      <c r="G91" s="75" t="s">
        <v>70</v>
      </c>
      <c r="H91" s="71" t="s">
        <v>69</v>
      </c>
      <c r="I91" s="71">
        <v>5</v>
      </c>
      <c r="J91" s="72">
        <v>470</v>
      </c>
      <c r="K91" s="73">
        <f t="shared" si="5"/>
        <v>2350</v>
      </c>
      <c r="L91" s="71" t="s">
        <v>69</v>
      </c>
      <c r="M91" s="72">
        <f>M90</f>
        <v>5</v>
      </c>
      <c r="N91" s="72">
        <f t="shared" si="9"/>
        <v>470</v>
      </c>
      <c r="O91" s="205">
        <f>+N91*M91*0.8</f>
        <v>1880</v>
      </c>
      <c r="Q91" s="61" t="b">
        <f t="shared" si="8"/>
        <v>0</v>
      </c>
      <c r="R91" s="60"/>
    </row>
    <row r="92" spans="2:18" s="61" customFormat="1" ht="25">
      <c r="B92" s="67"/>
      <c r="C92" s="75" t="s">
        <v>123</v>
      </c>
      <c r="D92" s="81"/>
      <c r="E92" s="78" t="s">
        <v>121</v>
      </c>
      <c r="F92" s="78">
        <v>5</v>
      </c>
      <c r="G92" s="75" t="s">
        <v>124</v>
      </c>
      <c r="H92" s="71" t="s">
        <v>69</v>
      </c>
      <c r="I92" s="71">
        <v>5</v>
      </c>
      <c r="J92" s="72">
        <v>3226.86</v>
      </c>
      <c r="K92" s="73">
        <f t="shared" si="5"/>
        <v>16134.300000000001</v>
      </c>
      <c r="L92" s="71" t="s">
        <v>69</v>
      </c>
      <c r="M92" s="72"/>
      <c r="N92" s="72">
        <f t="shared" si="9"/>
        <v>3226.86</v>
      </c>
      <c r="O92" s="73">
        <f t="shared" si="7"/>
        <v>0</v>
      </c>
      <c r="Q92" s="61" t="b">
        <f t="shared" si="8"/>
        <v>0</v>
      </c>
      <c r="R92" s="60"/>
    </row>
    <row r="93" spans="2:18" s="61" customFormat="1" ht="25">
      <c r="B93" s="67"/>
      <c r="C93" s="75" t="s">
        <v>125</v>
      </c>
      <c r="D93" s="81"/>
      <c r="E93" s="78" t="s">
        <v>121</v>
      </c>
      <c r="F93" s="78">
        <v>5</v>
      </c>
      <c r="G93" s="75" t="s">
        <v>126</v>
      </c>
      <c r="H93" s="71" t="s">
        <v>69</v>
      </c>
      <c r="I93" s="71">
        <v>5</v>
      </c>
      <c r="J93" s="72">
        <v>2436.6</v>
      </c>
      <c r="K93" s="73">
        <f t="shared" si="5"/>
        <v>12183</v>
      </c>
      <c r="L93" s="71" t="s">
        <v>69</v>
      </c>
      <c r="M93" s="72">
        <f>M92</f>
        <v>0</v>
      </c>
      <c r="N93" s="72">
        <f t="shared" si="9"/>
        <v>2436.6</v>
      </c>
      <c r="O93" s="73">
        <f t="shared" si="7"/>
        <v>0</v>
      </c>
      <c r="Q93" s="61" t="b">
        <f t="shared" si="8"/>
        <v>0</v>
      </c>
      <c r="R93" s="60"/>
    </row>
    <row r="94" spans="2:18" s="61" customFormat="1" ht="37.5">
      <c r="B94" s="67"/>
      <c r="C94" s="77" t="s">
        <v>127</v>
      </c>
      <c r="D94" s="78"/>
      <c r="E94" s="78" t="s">
        <v>121</v>
      </c>
      <c r="F94" s="78">
        <v>5</v>
      </c>
      <c r="G94" s="75" t="s">
        <v>128</v>
      </c>
      <c r="H94" s="71" t="s">
        <v>69</v>
      </c>
      <c r="I94" s="78">
        <v>5</v>
      </c>
      <c r="J94" s="72">
        <v>23460</v>
      </c>
      <c r="K94" s="73">
        <f t="shared" si="5"/>
        <v>117300</v>
      </c>
      <c r="L94" s="71" t="s">
        <v>69</v>
      </c>
      <c r="M94" s="79">
        <v>3</v>
      </c>
      <c r="N94" s="72">
        <f t="shared" si="9"/>
        <v>23460</v>
      </c>
      <c r="O94" s="73">
        <f t="shared" si="7"/>
        <v>70380</v>
      </c>
      <c r="Q94" s="61" t="b">
        <f t="shared" si="8"/>
        <v>0</v>
      </c>
      <c r="R94" s="60"/>
    </row>
    <row r="95" spans="2:18" s="61" customFormat="1" ht="50">
      <c r="B95" s="67"/>
      <c r="C95" s="82" t="s">
        <v>129</v>
      </c>
      <c r="D95" s="83"/>
      <c r="E95" s="78" t="s">
        <v>121</v>
      </c>
      <c r="F95" s="78">
        <v>5</v>
      </c>
      <c r="G95" s="75" t="s">
        <v>130</v>
      </c>
      <c r="H95" s="71" t="s">
        <v>69</v>
      </c>
      <c r="I95" s="78">
        <v>5</v>
      </c>
      <c r="J95" s="72">
        <v>3215.14</v>
      </c>
      <c r="K95" s="73">
        <f t="shared" si="5"/>
        <v>16075.699999999999</v>
      </c>
      <c r="L95" s="71" t="s">
        <v>69</v>
      </c>
      <c r="M95" s="72"/>
      <c r="N95" s="72">
        <f t="shared" si="9"/>
        <v>3215.14</v>
      </c>
      <c r="O95" s="251">
        <f t="shared" si="7"/>
        <v>0</v>
      </c>
      <c r="Q95" s="61" t="b">
        <f t="shared" si="8"/>
        <v>0</v>
      </c>
      <c r="R95" s="60"/>
    </row>
    <row r="96" spans="2:18" s="61" customFormat="1">
      <c r="B96" s="67">
        <v>22</v>
      </c>
      <c r="C96" s="68" t="s">
        <v>131</v>
      </c>
      <c r="D96" s="69"/>
      <c r="E96" s="69"/>
      <c r="F96" s="70">
        <v>5</v>
      </c>
      <c r="G96" s="68"/>
      <c r="H96" s="71"/>
      <c r="I96" s="71"/>
      <c r="J96" s="72"/>
      <c r="K96" s="73">
        <f t="shared" si="5"/>
        <v>0</v>
      </c>
      <c r="L96" s="71"/>
      <c r="M96" s="72"/>
      <c r="N96" s="72">
        <f t="shared" si="9"/>
        <v>0</v>
      </c>
      <c r="O96" s="73">
        <f t="shared" si="7"/>
        <v>0</v>
      </c>
      <c r="Q96" s="61" t="b">
        <f t="shared" si="8"/>
        <v>0</v>
      </c>
      <c r="R96" s="60"/>
    </row>
    <row r="97" spans="2:18" s="61" customFormat="1" ht="50">
      <c r="B97" s="67"/>
      <c r="C97" s="74" t="s">
        <v>92</v>
      </c>
      <c r="D97" s="71" t="s">
        <v>93</v>
      </c>
      <c r="E97" s="71" t="s">
        <v>119</v>
      </c>
      <c r="F97" s="71">
        <v>5</v>
      </c>
      <c r="G97" s="75" t="s">
        <v>95</v>
      </c>
      <c r="H97" s="71" t="s">
        <v>69</v>
      </c>
      <c r="I97" s="71">
        <v>5</v>
      </c>
      <c r="J97" s="72">
        <v>3793.98</v>
      </c>
      <c r="K97" s="73">
        <f t="shared" si="5"/>
        <v>18969.900000000001</v>
      </c>
      <c r="L97" s="71" t="s">
        <v>69</v>
      </c>
      <c r="M97" s="72">
        <f>IF('Glass Doors Progress'!D260&gt;I97,I97,'Glass Doors Progress'!D260)</f>
        <v>5</v>
      </c>
      <c r="N97" s="72">
        <f t="shared" si="9"/>
        <v>3793.98</v>
      </c>
      <c r="O97" s="73">
        <f t="shared" si="7"/>
        <v>18969.900000000001</v>
      </c>
      <c r="Q97" s="61" t="b">
        <f t="shared" si="8"/>
        <v>0</v>
      </c>
      <c r="R97" s="60"/>
    </row>
    <row r="98" spans="2:18" s="61" customFormat="1" ht="25">
      <c r="B98" s="67"/>
      <c r="C98" s="74"/>
      <c r="D98" s="71"/>
      <c r="E98" s="71" t="s">
        <v>119</v>
      </c>
      <c r="F98" s="71">
        <v>5</v>
      </c>
      <c r="G98" s="75" t="s">
        <v>96</v>
      </c>
      <c r="H98" s="71" t="s">
        <v>69</v>
      </c>
      <c r="I98" s="71">
        <v>5</v>
      </c>
      <c r="J98" s="72">
        <v>1985</v>
      </c>
      <c r="K98" s="73">
        <f t="shared" si="5"/>
        <v>9925</v>
      </c>
      <c r="L98" s="71" t="s">
        <v>69</v>
      </c>
      <c r="M98" s="72">
        <f>M97</f>
        <v>5</v>
      </c>
      <c r="N98" s="72">
        <f t="shared" si="9"/>
        <v>1985</v>
      </c>
      <c r="O98" s="73">
        <f t="shared" si="7"/>
        <v>9925</v>
      </c>
      <c r="Q98" s="61" t="b">
        <f t="shared" si="8"/>
        <v>0</v>
      </c>
      <c r="R98" s="60"/>
    </row>
    <row r="99" spans="2:18" s="61" customFormat="1" ht="37.5">
      <c r="B99" s="67"/>
      <c r="C99" s="74" t="s">
        <v>65</v>
      </c>
      <c r="D99" s="71" t="s">
        <v>66</v>
      </c>
      <c r="E99" s="71" t="s">
        <v>119</v>
      </c>
      <c r="F99" s="71">
        <v>5</v>
      </c>
      <c r="G99" s="75" t="s">
        <v>68</v>
      </c>
      <c r="H99" s="71" t="s">
        <v>69</v>
      </c>
      <c r="I99" s="71">
        <v>10</v>
      </c>
      <c r="J99" s="72">
        <v>843.61</v>
      </c>
      <c r="K99" s="73">
        <f t="shared" si="5"/>
        <v>8436.1</v>
      </c>
      <c r="L99" s="71" t="s">
        <v>69</v>
      </c>
      <c r="M99" s="72">
        <f>IF('Glass Doors Progress'!E260&gt;I99,I99,'Glass Doors Progress'!E260)</f>
        <v>10</v>
      </c>
      <c r="N99" s="72">
        <f t="shared" si="9"/>
        <v>843.61</v>
      </c>
      <c r="O99" s="73">
        <f t="shared" si="7"/>
        <v>8436.1</v>
      </c>
      <c r="P99" s="60"/>
      <c r="Q99" s="61" t="b">
        <f t="shared" si="8"/>
        <v>0</v>
      </c>
      <c r="R99" s="60"/>
    </row>
    <row r="100" spans="2:18" s="61" customFormat="1" ht="50">
      <c r="B100" s="67"/>
      <c r="C100" s="74"/>
      <c r="D100" s="71"/>
      <c r="E100" s="71" t="s">
        <v>119</v>
      </c>
      <c r="F100" s="71">
        <v>5</v>
      </c>
      <c r="G100" s="75" t="s">
        <v>70</v>
      </c>
      <c r="H100" s="71" t="s">
        <v>69</v>
      </c>
      <c r="I100" s="71">
        <v>10</v>
      </c>
      <c r="J100" s="72">
        <v>470</v>
      </c>
      <c r="K100" s="73">
        <f t="shared" si="5"/>
        <v>4700</v>
      </c>
      <c r="L100" s="71" t="s">
        <v>69</v>
      </c>
      <c r="M100" s="72">
        <f>M99</f>
        <v>10</v>
      </c>
      <c r="N100" s="72">
        <f t="shared" si="9"/>
        <v>470</v>
      </c>
      <c r="O100" s="73">
        <f t="shared" si="7"/>
        <v>4700</v>
      </c>
      <c r="P100" s="60"/>
      <c r="Q100" s="61" t="b">
        <f t="shared" si="8"/>
        <v>0</v>
      </c>
      <c r="R100" s="60"/>
    </row>
    <row r="101" spans="2:18" s="61" customFormat="1">
      <c r="B101" s="67">
        <v>23</v>
      </c>
      <c r="C101" s="68" t="s">
        <v>132</v>
      </c>
      <c r="D101" s="69"/>
      <c r="E101" s="69"/>
      <c r="F101" s="69"/>
      <c r="G101" s="68"/>
      <c r="H101" s="71"/>
      <c r="I101" s="71"/>
      <c r="J101" s="72"/>
      <c r="K101" s="73">
        <f t="shared" si="5"/>
        <v>0</v>
      </c>
      <c r="L101" s="71"/>
      <c r="M101" s="72"/>
      <c r="N101" s="72">
        <f t="shared" si="9"/>
        <v>0</v>
      </c>
      <c r="O101" s="73">
        <f t="shared" si="7"/>
        <v>0</v>
      </c>
      <c r="Q101" s="61" t="b">
        <f t="shared" si="8"/>
        <v>0</v>
      </c>
      <c r="R101" s="60"/>
    </row>
    <row r="102" spans="2:18" s="61" customFormat="1" ht="37.5">
      <c r="B102" s="67"/>
      <c r="C102" s="74" t="s">
        <v>65</v>
      </c>
      <c r="D102" s="71" t="s">
        <v>66</v>
      </c>
      <c r="E102" s="71" t="s">
        <v>133</v>
      </c>
      <c r="F102" s="71">
        <v>2</v>
      </c>
      <c r="G102" s="75" t="s">
        <v>68</v>
      </c>
      <c r="H102" s="71" t="s">
        <v>69</v>
      </c>
      <c r="I102" s="71">
        <v>4</v>
      </c>
      <c r="J102" s="72">
        <v>843.61</v>
      </c>
      <c r="K102" s="73">
        <f t="shared" si="5"/>
        <v>3374.44</v>
      </c>
      <c r="L102" s="71" t="s">
        <v>69</v>
      </c>
      <c r="M102" s="72">
        <f>IF('Glass Doors Progress'!E261&gt;I102,I102,'Glass Doors Progress'!E261)</f>
        <v>4</v>
      </c>
      <c r="N102" s="72">
        <f t="shared" si="9"/>
        <v>843.61</v>
      </c>
      <c r="O102" s="73">
        <f t="shared" si="7"/>
        <v>3374.44</v>
      </c>
      <c r="Q102" s="61" t="b">
        <f t="shared" si="8"/>
        <v>0</v>
      </c>
      <c r="R102" s="60"/>
    </row>
    <row r="103" spans="2:18" s="61" customFormat="1" ht="50">
      <c r="B103" s="67"/>
      <c r="C103" s="74"/>
      <c r="D103" s="71"/>
      <c r="E103" s="71" t="s">
        <v>133</v>
      </c>
      <c r="F103" s="71">
        <v>2</v>
      </c>
      <c r="G103" s="75" t="s">
        <v>70</v>
      </c>
      <c r="H103" s="71" t="s">
        <v>69</v>
      </c>
      <c r="I103" s="71">
        <v>4</v>
      </c>
      <c r="J103" s="72">
        <v>470</v>
      </c>
      <c r="K103" s="73">
        <f t="shared" si="5"/>
        <v>1880</v>
      </c>
      <c r="L103" s="71" t="s">
        <v>69</v>
      </c>
      <c r="M103" s="72">
        <f>M102</f>
        <v>4</v>
      </c>
      <c r="N103" s="72">
        <f t="shared" si="9"/>
        <v>470</v>
      </c>
      <c r="O103" s="73">
        <f t="shared" si="7"/>
        <v>1880</v>
      </c>
      <c r="Q103" s="61" t="b">
        <f t="shared" si="8"/>
        <v>0</v>
      </c>
      <c r="R103" s="60"/>
    </row>
    <row r="104" spans="2:18" s="61" customFormat="1">
      <c r="B104" s="67">
        <v>24</v>
      </c>
      <c r="C104" s="68" t="s">
        <v>134</v>
      </c>
      <c r="D104" s="69"/>
      <c r="E104" s="69"/>
      <c r="F104" s="70">
        <v>2</v>
      </c>
      <c r="G104" s="68"/>
      <c r="H104" s="71"/>
      <c r="I104" s="71"/>
      <c r="J104" s="72"/>
      <c r="K104" s="73">
        <f t="shared" si="5"/>
        <v>0</v>
      </c>
      <c r="L104" s="71"/>
      <c r="M104" s="72"/>
      <c r="N104" s="72">
        <f t="shared" si="9"/>
        <v>0</v>
      </c>
      <c r="O104" s="73">
        <f t="shared" si="7"/>
        <v>0</v>
      </c>
      <c r="Q104" s="61" t="b">
        <f t="shared" si="8"/>
        <v>0</v>
      </c>
      <c r="R104" s="60"/>
    </row>
    <row r="105" spans="2:18" s="61" customFormat="1" ht="37.5">
      <c r="B105" s="67"/>
      <c r="C105" s="74" t="s">
        <v>65</v>
      </c>
      <c r="D105" s="71" t="s">
        <v>66</v>
      </c>
      <c r="E105" s="71" t="s">
        <v>135</v>
      </c>
      <c r="F105" s="71">
        <v>2</v>
      </c>
      <c r="G105" s="75" t="s">
        <v>68</v>
      </c>
      <c r="H105" s="71" t="s">
        <v>69</v>
      </c>
      <c r="I105" s="71">
        <v>4</v>
      </c>
      <c r="J105" s="72">
        <v>843.61</v>
      </c>
      <c r="K105" s="73">
        <f t="shared" si="5"/>
        <v>3374.44</v>
      </c>
      <c r="L105" s="71" t="s">
        <v>69</v>
      </c>
      <c r="M105" s="72">
        <f>IF('Glass Doors Progress'!E262&gt;I105,I105,'Glass Doors Progress'!E262)</f>
        <v>4</v>
      </c>
      <c r="N105" s="72">
        <f t="shared" si="9"/>
        <v>843.61</v>
      </c>
      <c r="O105" s="73">
        <f t="shared" si="7"/>
        <v>3374.44</v>
      </c>
      <c r="Q105" s="61" t="b">
        <f t="shared" si="8"/>
        <v>0</v>
      </c>
      <c r="R105" s="60"/>
    </row>
    <row r="106" spans="2:18" s="61" customFormat="1" ht="50">
      <c r="B106" s="67"/>
      <c r="C106" s="74"/>
      <c r="D106" s="71"/>
      <c r="E106" s="71" t="s">
        <v>135</v>
      </c>
      <c r="F106" s="71">
        <v>2</v>
      </c>
      <c r="G106" s="75" t="s">
        <v>70</v>
      </c>
      <c r="H106" s="71" t="s">
        <v>69</v>
      </c>
      <c r="I106" s="71">
        <v>4</v>
      </c>
      <c r="J106" s="72">
        <v>470</v>
      </c>
      <c r="K106" s="73">
        <f t="shared" si="5"/>
        <v>1880</v>
      </c>
      <c r="L106" s="71" t="s">
        <v>69</v>
      </c>
      <c r="M106" s="72">
        <f>M105</f>
        <v>4</v>
      </c>
      <c r="N106" s="72">
        <f t="shared" si="9"/>
        <v>470</v>
      </c>
      <c r="O106" s="73">
        <f t="shared" si="7"/>
        <v>1880</v>
      </c>
      <c r="Q106" s="61" t="b">
        <f t="shared" si="8"/>
        <v>0</v>
      </c>
      <c r="R106" s="60"/>
    </row>
    <row r="107" spans="2:18" s="61" customFormat="1">
      <c r="B107" s="67">
        <v>25</v>
      </c>
      <c r="C107" s="68" t="s">
        <v>136</v>
      </c>
      <c r="D107" s="69"/>
      <c r="E107" s="69"/>
      <c r="F107" s="70">
        <v>5</v>
      </c>
      <c r="G107" s="68"/>
      <c r="H107" s="71"/>
      <c r="I107" s="71"/>
      <c r="J107" s="72"/>
      <c r="K107" s="73">
        <f t="shared" si="5"/>
        <v>0</v>
      </c>
      <c r="L107" s="71"/>
      <c r="M107" s="72"/>
      <c r="N107" s="72">
        <f t="shared" si="9"/>
        <v>0</v>
      </c>
      <c r="O107" s="73">
        <f t="shared" si="7"/>
        <v>0</v>
      </c>
      <c r="Q107" s="61" t="b">
        <f t="shared" si="8"/>
        <v>0</v>
      </c>
      <c r="R107" s="60"/>
    </row>
    <row r="108" spans="2:18" s="61" customFormat="1" ht="37.5">
      <c r="B108" s="67"/>
      <c r="C108" s="74" t="s">
        <v>65</v>
      </c>
      <c r="D108" s="71" t="s">
        <v>66</v>
      </c>
      <c r="E108" s="71" t="s">
        <v>137</v>
      </c>
      <c r="F108" s="71">
        <v>5</v>
      </c>
      <c r="G108" s="75" t="s">
        <v>68</v>
      </c>
      <c r="H108" s="71" t="s">
        <v>69</v>
      </c>
      <c r="I108" s="71">
        <v>10</v>
      </c>
      <c r="J108" s="72">
        <v>843.61</v>
      </c>
      <c r="K108" s="73">
        <f t="shared" si="5"/>
        <v>8436.1</v>
      </c>
      <c r="L108" s="71" t="s">
        <v>69</v>
      </c>
      <c r="M108" s="72">
        <f>IF('Glass Doors Progress'!E263&gt;I108,I108,'Glass Doors Progress'!E263)</f>
        <v>6</v>
      </c>
      <c r="N108" s="72">
        <f t="shared" si="9"/>
        <v>843.61</v>
      </c>
      <c r="O108" s="251">
        <f t="shared" si="7"/>
        <v>5061.66</v>
      </c>
      <c r="Q108" s="61" t="b">
        <f t="shared" si="8"/>
        <v>0</v>
      </c>
      <c r="R108" s="60"/>
    </row>
    <row r="109" spans="2:18" s="61" customFormat="1" ht="50">
      <c r="B109" s="67"/>
      <c r="C109" s="74"/>
      <c r="D109" s="71"/>
      <c r="E109" s="71" t="s">
        <v>137</v>
      </c>
      <c r="F109" s="71">
        <v>5</v>
      </c>
      <c r="G109" s="75" t="s">
        <v>70</v>
      </c>
      <c r="H109" s="71" t="s">
        <v>69</v>
      </c>
      <c r="I109" s="71">
        <v>10</v>
      </c>
      <c r="J109" s="72">
        <v>470</v>
      </c>
      <c r="K109" s="73">
        <f t="shared" si="5"/>
        <v>4700</v>
      </c>
      <c r="L109" s="71" t="s">
        <v>69</v>
      </c>
      <c r="M109" s="72">
        <f>M108</f>
        <v>6</v>
      </c>
      <c r="N109" s="72">
        <f t="shared" si="9"/>
        <v>470</v>
      </c>
      <c r="O109" s="251">
        <f t="shared" si="7"/>
        <v>2820</v>
      </c>
      <c r="Q109" s="61" t="b">
        <f t="shared" si="8"/>
        <v>0</v>
      </c>
      <c r="R109" s="60"/>
    </row>
    <row r="110" spans="2:18" s="61" customFormat="1">
      <c r="B110" s="67">
        <v>26</v>
      </c>
      <c r="C110" s="68" t="s">
        <v>138</v>
      </c>
      <c r="D110" s="69"/>
      <c r="E110" s="69"/>
      <c r="F110" s="70">
        <v>3</v>
      </c>
      <c r="G110" s="68"/>
      <c r="H110" s="71"/>
      <c r="I110" s="71"/>
      <c r="J110" s="72"/>
      <c r="K110" s="73">
        <f t="shared" si="5"/>
        <v>0</v>
      </c>
      <c r="L110" s="71"/>
      <c r="M110" s="72"/>
      <c r="N110" s="72">
        <f t="shared" si="9"/>
        <v>0</v>
      </c>
      <c r="O110" s="73">
        <f t="shared" si="7"/>
        <v>0</v>
      </c>
      <c r="Q110" s="61" t="b">
        <f t="shared" si="8"/>
        <v>0</v>
      </c>
      <c r="R110" s="60"/>
    </row>
    <row r="111" spans="2:18" s="61" customFormat="1" ht="37.5">
      <c r="B111" s="67"/>
      <c r="C111" s="74" t="s">
        <v>65</v>
      </c>
      <c r="D111" s="71" t="s">
        <v>66</v>
      </c>
      <c r="E111" s="71" t="s">
        <v>139</v>
      </c>
      <c r="F111" s="71">
        <v>3</v>
      </c>
      <c r="G111" s="75" t="s">
        <v>68</v>
      </c>
      <c r="H111" s="71" t="s">
        <v>69</v>
      </c>
      <c r="I111" s="71">
        <v>6</v>
      </c>
      <c r="J111" s="72">
        <v>843.61</v>
      </c>
      <c r="K111" s="73">
        <f t="shared" si="5"/>
        <v>5061.66</v>
      </c>
      <c r="L111" s="71" t="s">
        <v>69</v>
      </c>
      <c r="M111" s="72">
        <f>IF('Glass Doors Progress'!E264&gt;I111,I111,'Glass Doors Progress'!E264)</f>
        <v>1</v>
      </c>
      <c r="N111" s="72">
        <f t="shared" si="9"/>
        <v>843.61</v>
      </c>
      <c r="O111" s="251">
        <f t="shared" si="7"/>
        <v>843.61</v>
      </c>
      <c r="Q111" s="61" t="b">
        <f t="shared" si="8"/>
        <v>0</v>
      </c>
      <c r="R111" s="60"/>
    </row>
    <row r="112" spans="2:18" s="61" customFormat="1" ht="50">
      <c r="B112" s="67"/>
      <c r="C112" s="74"/>
      <c r="D112" s="71"/>
      <c r="E112" s="71" t="s">
        <v>139</v>
      </c>
      <c r="F112" s="71">
        <v>3</v>
      </c>
      <c r="G112" s="75" t="s">
        <v>70</v>
      </c>
      <c r="H112" s="71" t="s">
        <v>69</v>
      </c>
      <c r="I112" s="71">
        <v>6</v>
      </c>
      <c r="J112" s="72">
        <v>470</v>
      </c>
      <c r="K112" s="73">
        <f t="shared" si="5"/>
        <v>2820</v>
      </c>
      <c r="L112" s="71" t="s">
        <v>69</v>
      </c>
      <c r="M112" s="72">
        <f>M111</f>
        <v>1</v>
      </c>
      <c r="N112" s="72">
        <f t="shared" si="9"/>
        <v>470</v>
      </c>
      <c r="O112" s="251">
        <f t="shared" si="7"/>
        <v>470</v>
      </c>
      <c r="Q112" s="61" t="b">
        <f t="shared" si="8"/>
        <v>0</v>
      </c>
      <c r="R112" s="60"/>
    </row>
    <row r="113" spans="2:18" s="61" customFormat="1">
      <c r="B113" s="67">
        <v>27</v>
      </c>
      <c r="C113" s="68" t="s">
        <v>140</v>
      </c>
      <c r="D113" s="69"/>
      <c r="E113" s="69"/>
      <c r="F113" s="70">
        <v>1</v>
      </c>
      <c r="G113" s="68"/>
      <c r="H113" s="71"/>
      <c r="I113" s="71"/>
      <c r="J113" s="72"/>
      <c r="K113" s="73">
        <f t="shared" si="5"/>
        <v>0</v>
      </c>
      <c r="L113" s="71"/>
      <c r="M113" s="72"/>
      <c r="N113" s="72">
        <f t="shared" si="9"/>
        <v>0</v>
      </c>
      <c r="O113" s="73">
        <f t="shared" si="7"/>
        <v>0</v>
      </c>
      <c r="Q113" s="61" t="b">
        <f t="shared" si="8"/>
        <v>0</v>
      </c>
      <c r="R113" s="60"/>
    </row>
    <row r="114" spans="2:18" s="61" customFormat="1" ht="50">
      <c r="B114" s="67"/>
      <c r="C114" s="74" t="s">
        <v>141</v>
      </c>
      <c r="D114" s="71" t="s">
        <v>142</v>
      </c>
      <c r="E114" s="71" t="s">
        <v>143</v>
      </c>
      <c r="F114" s="71">
        <v>1</v>
      </c>
      <c r="G114" s="75" t="s">
        <v>95</v>
      </c>
      <c r="H114" s="71" t="s">
        <v>69</v>
      </c>
      <c r="I114" s="71">
        <v>1</v>
      </c>
      <c r="J114" s="72">
        <v>3793.98</v>
      </c>
      <c r="K114" s="73">
        <f t="shared" si="5"/>
        <v>3793.98</v>
      </c>
      <c r="L114" s="71" t="s">
        <v>69</v>
      </c>
      <c r="M114" s="72">
        <f>IF('Glass Doors Progress'!F265&gt;I114,I114,'Glass Doors Progress'!F265)</f>
        <v>1</v>
      </c>
      <c r="N114" s="72">
        <f t="shared" si="9"/>
        <v>3793.98</v>
      </c>
      <c r="O114" s="73">
        <f t="shared" si="7"/>
        <v>3793.98</v>
      </c>
      <c r="Q114" s="61" t="b">
        <f t="shared" si="8"/>
        <v>0</v>
      </c>
      <c r="R114" s="60"/>
    </row>
    <row r="115" spans="2:18" s="61" customFormat="1" ht="25">
      <c r="B115" s="67"/>
      <c r="C115" s="74"/>
      <c r="D115" s="71"/>
      <c r="E115" s="71" t="s">
        <v>143</v>
      </c>
      <c r="F115" s="71">
        <v>1</v>
      </c>
      <c r="G115" s="75" t="s">
        <v>96</v>
      </c>
      <c r="H115" s="71" t="s">
        <v>69</v>
      </c>
      <c r="I115" s="71">
        <v>1</v>
      </c>
      <c r="J115" s="72">
        <v>1985</v>
      </c>
      <c r="K115" s="73">
        <f t="shared" si="5"/>
        <v>1985</v>
      </c>
      <c r="L115" s="71" t="s">
        <v>69</v>
      </c>
      <c r="M115" s="72">
        <f>M114</f>
        <v>1</v>
      </c>
      <c r="N115" s="72">
        <f t="shared" si="9"/>
        <v>1985</v>
      </c>
      <c r="O115" s="73">
        <f t="shared" si="7"/>
        <v>1985</v>
      </c>
      <c r="Q115" s="61" t="b">
        <f t="shared" si="8"/>
        <v>0</v>
      </c>
      <c r="R115" s="60"/>
    </row>
    <row r="116" spans="2:18" s="61" customFormat="1" ht="50">
      <c r="B116" s="67"/>
      <c r="C116" s="74" t="s">
        <v>144</v>
      </c>
      <c r="D116" s="71" t="s">
        <v>145</v>
      </c>
      <c r="E116" s="71" t="s">
        <v>143</v>
      </c>
      <c r="F116" s="71">
        <v>1</v>
      </c>
      <c r="G116" s="75" t="s">
        <v>146</v>
      </c>
      <c r="H116" s="71" t="s">
        <v>69</v>
      </c>
      <c r="I116" s="71">
        <v>2</v>
      </c>
      <c r="J116" s="72">
        <v>2129.85</v>
      </c>
      <c r="K116" s="73">
        <f t="shared" si="5"/>
        <v>4259.7</v>
      </c>
      <c r="L116" s="71" t="s">
        <v>69</v>
      </c>
      <c r="M116" s="72">
        <f>IF('Glass Doors Progress'!G265&gt;I116,I116,'Glass Doors Progress'!G265)</f>
        <v>0</v>
      </c>
      <c r="N116" s="72">
        <f t="shared" si="9"/>
        <v>2129.85</v>
      </c>
      <c r="O116" s="251">
        <f t="shared" si="7"/>
        <v>0</v>
      </c>
      <c r="Q116" s="61" t="b">
        <f t="shared" si="8"/>
        <v>0</v>
      </c>
      <c r="R116" s="60"/>
    </row>
    <row r="117" spans="2:18" s="61" customFormat="1" ht="50">
      <c r="B117" s="67"/>
      <c r="C117" s="74"/>
      <c r="D117" s="71"/>
      <c r="E117" s="71" t="s">
        <v>143</v>
      </c>
      <c r="F117" s="71">
        <v>1</v>
      </c>
      <c r="G117" s="75" t="s">
        <v>70</v>
      </c>
      <c r="H117" s="71" t="s">
        <v>69</v>
      </c>
      <c r="I117" s="71">
        <v>2</v>
      </c>
      <c r="J117" s="72">
        <v>470</v>
      </c>
      <c r="K117" s="73">
        <f t="shared" si="5"/>
        <v>940</v>
      </c>
      <c r="L117" s="71" t="s">
        <v>69</v>
      </c>
      <c r="M117" s="72">
        <f>M116</f>
        <v>0</v>
      </c>
      <c r="N117" s="72">
        <f t="shared" si="9"/>
        <v>470</v>
      </c>
      <c r="O117" s="251">
        <f t="shared" si="7"/>
        <v>0</v>
      </c>
      <c r="Q117" s="61" t="b">
        <f t="shared" si="8"/>
        <v>0</v>
      </c>
      <c r="R117" s="60"/>
    </row>
    <row r="118" spans="2:18" s="61" customFormat="1" ht="50">
      <c r="B118" s="67"/>
      <c r="C118" s="84" t="s">
        <v>147</v>
      </c>
      <c r="D118" s="71" t="s">
        <v>148</v>
      </c>
      <c r="E118" s="71" t="s">
        <v>143</v>
      </c>
      <c r="F118" s="71">
        <v>1</v>
      </c>
      <c r="G118" s="75" t="s">
        <v>149</v>
      </c>
      <c r="H118" s="71" t="s">
        <v>69</v>
      </c>
      <c r="I118" s="78">
        <v>1</v>
      </c>
      <c r="J118" s="72">
        <v>4551.6000000000004</v>
      </c>
      <c r="K118" s="73">
        <f t="shared" si="5"/>
        <v>4551.6000000000004</v>
      </c>
      <c r="L118" s="71" t="s">
        <v>69</v>
      </c>
      <c r="M118" s="79">
        <f>IF('Glass Doors Progress'!H265&gt;I118,I118,'Glass Doors Progress'!H265)</f>
        <v>1</v>
      </c>
      <c r="N118" s="72">
        <f t="shared" si="9"/>
        <v>4551.6000000000004</v>
      </c>
      <c r="O118" s="73">
        <f t="shared" si="7"/>
        <v>4551.6000000000004</v>
      </c>
      <c r="Q118" s="61" t="b">
        <f t="shared" si="8"/>
        <v>0</v>
      </c>
      <c r="R118" s="60"/>
    </row>
    <row r="119" spans="2:18" s="61" customFormat="1" ht="25">
      <c r="B119" s="67"/>
      <c r="C119" s="84"/>
      <c r="D119" s="83"/>
      <c r="E119" s="71" t="s">
        <v>143</v>
      </c>
      <c r="F119" s="71">
        <v>1</v>
      </c>
      <c r="G119" s="75" t="s">
        <v>96</v>
      </c>
      <c r="H119" s="71" t="s">
        <v>69</v>
      </c>
      <c r="I119" s="78">
        <v>1</v>
      </c>
      <c r="J119" s="72">
        <v>1985</v>
      </c>
      <c r="K119" s="73">
        <f t="shared" si="5"/>
        <v>1985</v>
      </c>
      <c r="L119" s="71" t="s">
        <v>69</v>
      </c>
      <c r="M119" s="72">
        <f>M118</f>
        <v>1</v>
      </c>
      <c r="N119" s="72">
        <f t="shared" si="9"/>
        <v>1985</v>
      </c>
      <c r="O119" s="73">
        <f t="shared" si="7"/>
        <v>1985</v>
      </c>
      <c r="Q119" s="61" t="b">
        <f t="shared" si="8"/>
        <v>0</v>
      </c>
      <c r="R119" s="60"/>
    </row>
    <row r="120" spans="2:18" s="61" customFormat="1" ht="50">
      <c r="B120" s="67"/>
      <c r="C120" s="84" t="s">
        <v>150</v>
      </c>
      <c r="D120" s="71" t="s">
        <v>151</v>
      </c>
      <c r="E120" s="71" t="s">
        <v>143</v>
      </c>
      <c r="F120" s="71">
        <v>1</v>
      </c>
      <c r="G120" s="75" t="s">
        <v>149</v>
      </c>
      <c r="H120" s="71" t="s">
        <v>69</v>
      </c>
      <c r="I120" s="78">
        <v>1</v>
      </c>
      <c r="J120" s="72">
        <v>4551.6000000000004</v>
      </c>
      <c r="K120" s="73">
        <f t="shared" si="5"/>
        <v>4551.6000000000004</v>
      </c>
      <c r="L120" s="71" t="s">
        <v>69</v>
      </c>
      <c r="M120" s="79">
        <f>IF('Glass Doors Progress'!I265&gt;I120,I120,'Glass Doors Progress'!I265)</f>
        <v>1</v>
      </c>
      <c r="N120" s="72">
        <f t="shared" si="9"/>
        <v>4551.6000000000004</v>
      </c>
      <c r="O120" s="73">
        <f t="shared" si="7"/>
        <v>4551.6000000000004</v>
      </c>
      <c r="Q120" s="61" t="b">
        <f t="shared" si="8"/>
        <v>0</v>
      </c>
      <c r="R120" s="60"/>
    </row>
    <row r="121" spans="2:18" s="61" customFormat="1" ht="25">
      <c r="B121" s="67"/>
      <c r="C121" s="84"/>
      <c r="D121" s="83"/>
      <c r="E121" s="71" t="s">
        <v>143</v>
      </c>
      <c r="F121" s="71">
        <v>1</v>
      </c>
      <c r="G121" s="75" t="s">
        <v>96</v>
      </c>
      <c r="H121" s="71" t="s">
        <v>69</v>
      </c>
      <c r="I121" s="78">
        <v>1</v>
      </c>
      <c r="J121" s="72">
        <v>1985</v>
      </c>
      <c r="K121" s="73">
        <f t="shared" si="5"/>
        <v>1985</v>
      </c>
      <c r="L121" s="71" t="s">
        <v>69</v>
      </c>
      <c r="M121" s="72">
        <f>M120</f>
        <v>1</v>
      </c>
      <c r="N121" s="72">
        <f t="shared" si="9"/>
        <v>1985</v>
      </c>
      <c r="O121" s="73">
        <f t="shared" si="7"/>
        <v>1985</v>
      </c>
      <c r="Q121" s="61" t="b">
        <f t="shared" si="8"/>
        <v>0</v>
      </c>
      <c r="R121" s="60"/>
    </row>
    <row r="122" spans="2:18" s="61" customFormat="1" ht="50">
      <c r="B122" s="67"/>
      <c r="C122" s="84" t="s">
        <v>152</v>
      </c>
      <c r="D122" s="71" t="s">
        <v>153</v>
      </c>
      <c r="E122" s="71" t="s">
        <v>143</v>
      </c>
      <c r="F122" s="71">
        <v>1</v>
      </c>
      <c r="G122" s="75" t="s">
        <v>154</v>
      </c>
      <c r="H122" s="71" t="s">
        <v>69</v>
      </c>
      <c r="I122" s="78">
        <v>1</v>
      </c>
      <c r="J122" s="72">
        <v>3569.66</v>
      </c>
      <c r="K122" s="73">
        <f t="shared" si="5"/>
        <v>3569.66</v>
      </c>
      <c r="L122" s="71" t="s">
        <v>69</v>
      </c>
      <c r="M122" s="79">
        <f>IF('Glass Doors Progress'!J265&gt;I122,I122,'Glass Doors Progress'!J265)</f>
        <v>0</v>
      </c>
      <c r="N122" s="72">
        <f t="shared" ref="N122:N153" si="10">+J122</f>
        <v>3569.66</v>
      </c>
      <c r="O122" s="73">
        <f t="shared" si="7"/>
        <v>0</v>
      </c>
      <c r="Q122" s="61" t="b">
        <f t="shared" si="8"/>
        <v>0</v>
      </c>
      <c r="R122" s="60"/>
    </row>
    <row r="123" spans="2:18" s="61" customFormat="1" ht="50">
      <c r="B123" s="67"/>
      <c r="C123" s="74"/>
      <c r="D123" s="71"/>
      <c r="E123" s="71" t="s">
        <v>143</v>
      </c>
      <c r="F123" s="71">
        <v>1</v>
      </c>
      <c r="G123" s="75" t="s">
        <v>155</v>
      </c>
      <c r="H123" s="71" t="s">
        <v>69</v>
      </c>
      <c r="I123" s="71">
        <v>1</v>
      </c>
      <c r="J123" s="72">
        <v>695</v>
      </c>
      <c r="K123" s="73">
        <f t="shared" si="5"/>
        <v>695</v>
      </c>
      <c r="L123" s="71" t="s">
        <v>69</v>
      </c>
      <c r="M123" s="72">
        <f>M122</f>
        <v>0</v>
      </c>
      <c r="N123" s="72">
        <f t="shared" si="10"/>
        <v>695</v>
      </c>
      <c r="O123" s="73">
        <f t="shared" si="7"/>
        <v>0</v>
      </c>
      <c r="Q123" s="61" t="b">
        <f t="shared" si="8"/>
        <v>0</v>
      </c>
      <c r="R123" s="60"/>
    </row>
    <row r="124" spans="2:18" s="61" customFormat="1">
      <c r="B124" s="67">
        <v>28</v>
      </c>
      <c r="C124" s="68" t="s">
        <v>156</v>
      </c>
      <c r="D124" s="69"/>
      <c r="E124" s="69"/>
      <c r="F124" s="70">
        <v>4</v>
      </c>
      <c r="G124" s="68"/>
      <c r="H124" s="71"/>
      <c r="I124" s="71"/>
      <c r="J124" s="72"/>
      <c r="K124" s="73">
        <f t="shared" si="5"/>
        <v>0</v>
      </c>
      <c r="L124" s="71"/>
      <c r="M124" s="72"/>
      <c r="N124" s="72">
        <f t="shared" si="10"/>
        <v>0</v>
      </c>
      <c r="O124" s="73">
        <f t="shared" si="7"/>
        <v>0</v>
      </c>
      <c r="Q124" s="61" t="b">
        <f t="shared" si="8"/>
        <v>0</v>
      </c>
      <c r="R124" s="60"/>
    </row>
    <row r="125" spans="2:18" s="61" customFormat="1" ht="50">
      <c r="B125" s="67"/>
      <c r="C125" s="74" t="s">
        <v>141</v>
      </c>
      <c r="D125" s="71" t="s">
        <v>142</v>
      </c>
      <c r="E125" s="71" t="s">
        <v>157</v>
      </c>
      <c r="F125" s="71">
        <v>4</v>
      </c>
      <c r="G125" s="75" t="s">
        <v>95</v>
      </c>
      <c r="H125" s="71" t="s">
        <v>69</v>
      </c>
      <c r="I125" s="71">
        <v>4</v>
      </c>
      <c r="J125" s="72">
        <v>3793.98</v>
      </c>
      <c r="K125" s="73">
        <f t="shared" si="5"/>
        <v>15175.92</v>
      </c>
      <c r="L125" s="71" t="s">
        <v>69</v>
      </c>
      <c r="M125" s="72">
        <f>IF('Glass Doors Progress'!F266&gt;I125,I125,'Glass Doors Progress'!F266)</f>
        <v>0</v>
      </c>
      <c r="N125" s="72">
        <f t="shared" si="10"/>
        <v>3793.98</v>
      </c>
      <c r="O125" s="73">
        <f t="shared" si="7"/>
        <v>0</v>
      </c>
      <c r="Q125" s="61" t="b">
        <f t="shared" si="8"/>
        <v>0</v>
      </c>
      <c r="R125" s="60"/>
    </row>
    <row r="126" spans="2:18" s="61" customFormat="1" ht="25">
      <c r="B126" s="67"/>
      <c r="C126" s="74"/>
      <c r="D126" s="71"/>
      <c r="E126" s="71" t="s">
        <v>157</v>
      </c>
      <c r="F126" s="71">
        <v>4</v>
      </c>
      <c r="G126" s="75" t="s">
        <v>96</v>
      </c>
      <c r="H126" s="71" t="s">
        <v>69</v>
      </c>
      <c r="I126" s="71">
        <v>4</v>
      </c>
      <c r="J126" s="72">
        <v>1985</v>
      </c>
      <c r="K126" s="73">
        <f t="shared" si="5"/>
        <v>7940</v>
      </c>
      <c r="L126" s="71" t="s">
        <v>69</v>
      </c>
      <c r="M126" s="72">
        <f>M125</f>
        <v>0</v>
      </c>
      <c r="N126" s="72">
        <f t="shared" si="10"/>
        <v>1985</v>
      </c>
      <c r="O126" s="73">
        <f t="shared" si="7"/>
        <v>0</v>
      </c>
      <c r="Q126" s="61" t="b">
        <f t="shared" si="8"/>
        <v>0</v>
      </c>
      <c r="R126" s="60"/>
    </row>
    <row r="127" spans="2:18" s="61" customFormat="1" ht="50">
      <c r="B127" s="67"/>
      <c r="C127" s="74" t="s">
        <v>144</v>
      </c>
      <c r="D127" s="71" t="s">
        <v>145</v>
      </c>
      <c r="E127" s="71" t="s">
        <v>157</v>
      </c>
      <c r="F127" s="71">
        <v>4</v>
      </c>
      <c r="G127" s="75" t="s">
        <v>146</v>
      </c>
      <c r="H127" s="71" t="s">
        <v>69</v>
      </c>
      <c r="I127" s="71">
        <v>8</v>
      </c>
      <c r="J127" s="72">
        <v>2129.85</v>
      </c>
      <c r="K127" s="73">
        <f t="shared" si="5"/>
        <v>17038.8</v>
      </c>
      <c r="L127" s="71" t="s">
        <v>69</v>
      </c>
      <c r="M127" s="72">
        <f>IF('Glass Doors Progress'!G266&gt;I127,I127,'Glass Doors Progress'!G266)</f>
        <v>2</v>
      </c>
      <c r="N127" s="72">
        <f t="shared" si="10"/>
        <v>2129.85</v>
      </c>
      <c r="O127" s="251">
        <f t="shared" si="7"/>
        <v>4259.7</v>
      </c>
      <c r="Q127" s="61" t="b">
        <f t="shared" si="8"/>
        <v>0</v>
      </c>
      <c r="R127" s="60"/>
    </row>
    <row r="128" spans="2:18" s="61" customFormat="1" ht="50">
      <c r="B128" s="67"/>
      <c r="C128" s="74"/>
      <c r="D128" s="71"/>
      <c r="E128" s="71" t="s">
        <v>157</v>
      </c>
      <c r="F128" s="71">
        <v>4</v>
      </c>
      <c r="G128" s="75" t="s">
        <v>70</v>
      </c>
      <c r="H128" s="71" t="s">
        <v>69</v>
      </c>
      <c r="I128" s="71">
        <v>8</v>
      </c>
      <c r="J128" s="72">
        <v>470</v>
      </c>
      <c r="K128" s="73">
        <f t="shared" si="5"/>
        <v>3760</v>
      </c>
      <c r="L128" s="71" t="s">
        <v>69</v>
      </c>
      <c r="M128" s="72">
        <f>M127</f>
        <v>2</v>
      </c>
      <c r="N128" s="72">
        <f t="shared" si="10"/>
        <v>470</v>
      </c>
      <c r="O128" s="251">
        <f t="shared" si="7"/>
        <v>940</v>
      </c>
      <c r="Q128" s="61" t="b">
        <f t="shared" si="8"/>
        <v>0</v>
      </c>
      <c r="R128" s="60"/>
    </row>
    <row r="129" spans="2:18" s="61" customFormat="1" ht="50">
      <c r="B129" s="67"/>
      <c r="C129" s="84" t="s">
        <v>147</v>
      </c>
      <c r="D129" s="71" t="s">
        <v>148</v>
      </c>
      <c r="E129" s="71" t="s">
        <v>157</v>
      </c>
      <c r="F129" s="71">
        <v>4</v>
      </c>
      <c r="G129" s="75" t="s">
        <v>158</v>
      </c>
      <c r="H129" s="71" t="s">
        <v>69</v>
      </c>
      <c r="I129" s="78">
        <v>4</v>
      </c>
      <c r="J129" s="72">
        <v>4494.67</v>
      </c>
      <c r="K129" s="73">
        <f t="shared" si="5"/>
        <v>17978.68</v>
      </c>
      <c r="L129" s="71" t="s">
        <v>69</v>
      </c>
      <c r="M129" s="79">
        <f>IF('Glass Doors Progress'!H266&gt;I129,I129,'Glass Doors Progress'!H266)</f>
        <v>2</v>
      </c>
      <c r="N129" s="72">
        <f t="shared" si="10"/>
        <v>4494.67</v>
      </c>
      <c r="O129" s="251">
        <f t="shared" si="7"/>
        <v>8989.34</v>
      </c>
      <c r="Q129" s="61" t="b">
        <f t="shared" si="8"/>
        <v>0</v>
      </c>
      <c r="R129" s="60"/>
    </row>
    <row r="130" spans="2:18" s="61" customFormat="1" ht="25">
      <c r="B130" s="67"/>
      <c r="C130" s="84"/>
      <c r="D130" s="83"/>
      <c r="E130" s="71" t="s">
        <v>157</v>
      </c>
      <c r="F130" s="71">
        <v>4</v>
      </c>
      <c r="G130" s="75" t="s">
        <v>96</v>
      </c>
      <c r="H130" s="71" t="s">
        <v>69</v>
      </c>
      <c r="I130" s="78">
        <v>4</v>
      </c>
      <c r="J130" s="72">
        <v>1985</v>
      </c>
      <c r="K130" s="73">
        <f t="shared" si="5"/>
        <v>7940</v>
      </c>
      <c r="L130" s="71" t="s">
        <v>69</v>
      </c>
      <c r="M130" s="72">
        <f>M129</f>
        <v>2</v>
      </c>
      <c r="N130" s="72">
        <f t="shared" si="10"/>
        <v>1985</v>
      </c>
      <c r="O130" s="251">
        <f t="shared" si="7"/>
        <v>3970</v>
      </c>
      <c r="Q130" s="61" t="b">
        <f t="shared" si="8"/>
        <v>0</v>
      </c>
      <c r="R130" s="60"/>
    </row>
    <row r="131" spans="2:18" s="61" customFormat="1" ht="50">
      <c r="B131" s="67"/>
      <c r="C131" s="84" t="s">
        <v>150</v>
      </c>
      <c r="D131" s="71" t="s">
        <v>151</v>
      </c>
      <c r="E131" s="71" t="s">
        <v>157</v>
      </c>
      <c r="F131" s="71">
        <v>4</v>
      </c>
      <c r="G131" s="75" t="s">
        <v>158</v>
      </c>
      <c r="H131" s="71" t="s">
        <v>69</v>
      </c>
      <c r="I131" s="78">
        <v>4</v>
      </c>
      <c r="J131" s="72">
        <v>4494.67</v>
      </c>
      <c r="K131" s="73">
        <f t="shared" si="5"/>
        <v>17978.68</v>
      </c>
      <c r="L131" s="71" t="s">
        <v>69</v>
      </c>
      <c r="M131" s="79">
        <f>IF('Glass Doors Progress'!I266&gt;I131,I131,'Glass Doors Progress'!I266)</f>
        <v>2</v>
      </c>
      <c r="N131" s="72">
        <f t="shared" si="10"/>
        <v>4494.67</v>
      </c>
      <c r="O131" s="251">
        <f t="shared" si="7"/>
        <v>8989.34</v>
      </c>
      <c r="Q131" s="61" t="b">
        <f t="shared" si="8"/>
        <v>0</v>
      </c>
      <c r="R131" s="60"/>
    </row>
    <row r="132" spans="2:18" s="61" customFormat="1" ht="25">
      <c r="B132" s="67"/>
      <c r="C132" s="84"/>
      <c r="D132" s="83"/>
      <c r="E132" s="71" t="s">
        <v>157</v>
      </c>
      <c r="F132" s="71">
        <v>4</v>
      </c>
      <c r="G132" s="75" t="s">
        <v>96</v>
      </c>
      <c r="H132" s="71" t="s">
        <v>69</v>
      </c>
      <c r="I132" s="78">
        <v>4</v>
      </c>
      <c r="J132" s="72">
        <v>1985</v>
      </c>
      <c r="K132" s="73">
        <f t="shared" si="5"/>
        <v>7940</v>
      </c>
      <c r="L132" s="71" t="s">
        <v>69</v>
      </c>
      <c r="M132" s="72">
        <f>M131</f>
        <v>2</v>
      </c>
      <c r="N132" s="72">
        <f t="shared" si="10"/>
        <v>1985</v>
      </c>
      <c r="O132" s="251">
        <f t="shared" si="7"/>
        <v>3970</v>
      </c>
      <c r="Q132" s="61" t="b">
        <f t="shared" si="8"/>
        <v>0</v>
      </c>
      <c r="R132" s="60"/>
    </row>
    <row r="133" spans="2:18" s="61" customFormat="1" ht="50">
      <c r="B133" s="67"/>
      <c r="C133" s="84" t="s">
        <v>152</v>
      </c>
      <c r="D133" s="71" t="s">
        <v>153</v>
      </c>
      <c r="E133" s="71" t="s">
        <v>157</v>
      </c>
      <c r="F133" s="71">
        <v>4</v>
      </c>
      <c r="G133" s="75" t="s">
        <v>154</v>
      </c>
      <c r="H133" s="71" t="s">
        <v>69</v>
      </c>
      <c r="I133" s="78">
        <v>4</v>
      </c>
      <c r="J133" s="72">
        <v>3661.91</v>
      </c>
      <c r="K133" s="73">
        <f t="shared" si="5"/>
        <v>14647.64</v>
      </c>
      <c r="L133" s="71" t="s">
        <v>69</v>
      </c>
      <c r="M133" s="79">
        <f>IF('Glass Doors Progress'!J266&gt;I133,I133,'Glass Doors Progress'!J266)</f>
        <v>0</v>
      </c>
      <c r="N133" s="72">
        <f t="shared" si="10"/>
        <v>3661.91</v>
      </c>
      <c r="O133" s="73">
        <f t="shared" si="7"/>
        <v>0</v>
      </c>
      <c r="Q133" s="61" t="b">
        <f t="shared" si="8"/>
        <v>0</v>
      </c>
      <c r="R133" s="60"/>
    </row>
    <row r="134" spans="2:18" s="61" customFormat="1" ht="50">
      <c r="B134" s="67"/>
      <c r="C134" s="74"/>
      <c r="D134" s="71"/>
      <c r="E134" s="71" t="s">
        <v>157</v>
      </c>
      <c r="F134" s="71">
        <v>4</v>
      </c>
      <c r="G134" s="75" t="s">
        <v>155</v>
      </c>
      <c r="H134" s="71" t="s">
        <v>69</v>
      </c>
      <c r="I134" s="71">
        <v>4</v>
      </c>
      <c r="J134" s="72">
        <v>695</v>
      </c>
      <c r="K134" s="73">
        <f t="shared" si="5"/>
        <v>2780</v>
      </c>
      <c r="L134" s="71" t="s">
        <v>69</v>
      </c>
      <c r="M134" s="72">
        <f>M133</f>
        <v>0</v>
      </c>
      <c r="N134" s="72">
        <f t="shared" si="10"/>
        <v>695</v>
      </c>
      <c r="O134" s="73">
        <f t="shared" si="7"/>
        <v>0</v>
      </c>
      <c r="Q134" s="61" t="b">
        <f t="shared" si="8"/>
        <v>0</v>
      </c>
      <c r="R134" s="60"/>
    </row>
    <row r="135" spans="2:18" s="61" customFormat="1">
      <c r="B135" s="67">
        <v>29</v>
      </c>
      <c r="C135" s="68" t="s">
        <v>159</v>
      </c>
      <c r="D135" s="69"/>
      <c r="E135" s="69"/>
      <c r="F135" s="70">
        <v>11</v>
      </c>
      <c r="G135" s="68"/>
      <c r="H135" s="71"/>
      <c r="I135" s="71"/>
      <c r="J135" s="72"/>
      <c r="K135" s="73">
        <f t="shared" si="5"/>
        <v>0</v>
      </c>
      <c r="L135" s="71"/>
      <c r="M135" s="72"/>
      <c r="N135" s="72">
        <f t="shared" si="10"/>
        <v>0</v>
      </c>
      <c r="O135" s="73">
        <f t="shared" si="7"/>
        <v>0</v>
      </c>
      <c r="Q135" s="61" t="b">
        <f t="shared" si="8"/>
        <v>0</v>
      </c>
      <c r="R135" s="60"/>
    </row>
    <row r="136" spans="2:18" s="61" customFormat="1" ht="50">
      <c r="B136" s="67"/>
      <c r="C136" s="74" t="s">
        <v>141</v>
      </c>
      <c r="D136" s="71" t="s">
        <v>142</v>
      </c>
      <c r="E136" s="71" t="s">
        <v>160</v>
      </c>
      <c r="F136" s="71">
        <v>11</v>
      </c>
      <c r="G136" s="75" t="s">
        <v>95</v>
      </c>
      <c r="H136" s="71" t="s">
        <v>69</v>
      </c>
      <c r="I136" s="71">
        <v>11</v>
      </c>
      <c r="J136" s="72">
        <v>3793.98</v>
      </c>
      <c r="K136" s="73">
        <f t="shared" si="5"/>
        <v>41733.78</v>
      </c>
      <c r="L136" s="71" t="s">
        <v>69</v>
      </c>
      <c r="M136" s="72">
        <f>IF('Glass Doors Progress'!G267&gt;I136,I136,'Glass Doors Progress'!G267)</f>
        <v>0</v>
      </c>
      <c r="N136" s="72">
        <f t="shared" si="10"/>
        <v>3793.98</v>
      </c>
      <c r="O136" s="73">
        <f t="shared" si="7"/>
        <v>0</v>
      </c>
      <c r="Q136" s="61" t="b">
        <f t="shared" si="8"/>
        <v>0</v>
      </c>
      <c r="R136" s="60"/>
    </row>
    <row r="137" spans="2:18" s="61" customFormat="1" ht="25">
      <c r="B137" s="67"/>
      <c r="C137" s="74"/>
      <c r="D137" s="71"/>
      <c r="E137" s="71" t="s">
        <v>160</v>
      </c>
      <c r="F137" s="71">
        <v>11</v>
      </c>
      <c r="G137" s="75" t="s">
        <v>96</v>
      </c>
      <c r="H137" s="71" t="s">
        <v>69</v>
      </c>
      <c r="I137" s="71">
        <v>11</v>
      </c>
      <c r="J137" s="72">
        <v>1985</v>
      </c>
      <c r="K137" s="73">
        <f t="shared" si="5"/>
        <v>21835</v>
      </c>
      <c r="L137" s="71" t="s">
        <v>69</v>
      </c>
      <c r="M137" s="72">
        <f>M136</f>
        <v>0</v>
      </c>
      <c r="N137" s="72">
        <f t="shared" si="10"/>
        <v>1985</v>
      </c>
      <c r="O137" s="73">
        <f t="shared" si="7"/>
        <v>0</v>
      </c>
      <c r="Q137" s="61" t="b">
        <f t="shared" ref="Q137:Q188" si="11">I137&lt;M137</f>
        <v>0</v>
      </c>
      <c r="R137" s="60"/>
    </row>
    <row r="138" spans="2:18" s="61" customFormat="1" ht="50">
      <c r="B138" s="67"/>
      <c r="C138" s="74" t="s">
        <v>144</v>
      </c>
      <c r="D138" s="71" t="s">
        <v>145</v>
      </c>
      <c r="E138" s="71" t="s">
        <v>160</v>
      </c>
      <c r="F138" s="71">
        <v>11</v>
      </c>
      <c r="G138" s="75" t="s">
        <v>146</v>
      </c>
      <c r="H138" s="71" t="s">
        <v>69</v>
      </c>
      <c r="I138" s="71">
        <v>22</v>
      </c>
      <c r="J138" s="72">
        <v>2129.85</v>
      </c>
      <c r="K138" s="73">
        <f t="shared" si="5"/>
        <v>46856.7</v>
      </c>
      <c r="L138" s="71" t="s">
        <v>69</v>
      </c>
      <c r="M138" s="72">
        <f>IF('Glass Doors Progress'!G267&gt;I138,I138,'Glass Doors Progress'!G267)</f>
        <v>0</v>
      </c>
      <c r="N138" s="72">
        <f t="shared" si="10"/>
        <v>2129.85</v>
      </c>
      <c r="O138" s="251">
        <f t="shared" si="7"/>
        <v>0</v>
      </c>
      <c r="Q138" s="61" t="b">
        <f t="shared" si="11"/>
        <v>0</v>
      </c>
      <c r="R138" s="60"/>
    </row>
    <row r="139" spans="2:18" s="61" customFormat="1" ht="50">
      <c r="B139" s="67"/>
      <c r="C139" s="74"/>
      <c r="D139" s="71"/>
      <c r="E139" s="71" t="s">
        <v>160</v>
      </c>
      <c r="F139" s="71">
        <v>11</v>
      </c>
      <c r="G139" s="75" t="s">
        <v>70</v>
      </c>
      <c r="H139" s="71" t="s">
        <v>69</v>
      </c>
      <c r="I139" s="71">
        <v>22</v>
      </c>
      <c r="J139" s="72">
        <v>490</v>
      </c>
      <c r="K139" s="73">
        <f t="shared" si="5"/>
        <v>10780</v>
      </c>
      <c r="L139" s="71" t="s">
        <v>69</v>
      </c>
      <c r="M139" s="72">
        <f>M138</f>
        <v>0</v>
      </c>
      <c r="N139" s="72">
        <f t="shared" si="10"/>
        <v>490</v>
      </c>
      <c r="O139" s="251">
        <f t="shared" si="7"/>
        <v>0</v>
      </c>
      <c r="Q139" s="61" t="b">
        <f t="shared" si="11"/>
        <v>0</v>
      </c>
      <c r="R139" s="60"/>
    </row>
    <row r="140" spans="2:18" s="61" customFormat="1" ht="50">
      <c r="B140" s="67"/>
      <c r="C140" s="84" t="s">
        <v>147</v>
      </c>
      <c r="D140" s="71" t="s">
        <v>148</v>
      </c>
      <c r="E140" s="71" t="s">
        <v>160</v>
      </c>
      <c r="F140" s="71">
        <v>11</v>
      </c>
      <c r="G140" s="75" t="s">
        <v>158</v>
      </c>
      <c r="H140" s="71" t="s">
        <v>69</v>
      </c>
      <c r="I140" s="78">
        <v>11</v>
      </c>
      <c r="J140" s="72">
        <v>4494.67</v>
      </c>
      <c r="K140" s="73">
        <f t="shared" ref="K140:K188" si="12">+J140*I140</f>
        <v>49441.37</v>
      </c>
      <c r="L140" s="71" t="s">
        <v>69</v>
      </c>
      <c r="M140" s="79">
        <f>IF('Glass Doors Progress'!H267&gt;I140,I140,'Glass Doors Progress'!H267)</f>
        <v>11</v>
      </c>
      <c r="N140" s="72">
        <f t="shared" si="10"/>
        <v>4494.67</v>
      </c>
      <c r="O140" s="73">
        <f t="shared" si="7"/>
        <v>49441.37</v>
      </c>
      <c r="Q140" s="61" t="b">
        <f t="shared" si="11"/>
        <v>0</v>
      </c>
      <c r="R140" s="60"/>
    </row>
    <row r="141" spans="2:18" s="61" customFormat="1" ht="25">
      <c r="B141" s="67"/>
      <c r="C141" s="84"/>
      <c r="D141" s="83"/>
      <c r="E141" s="71" t="s">
        <v>160</v>
      </c>
      <c r="F141" s="71">
        <v>11</v>
      </c>
      <c r="G141" s="75" t="s">
        <v>96</v>
      </c>
      <c r="H141" s="71" t="s">
        <v>69</v>
      </c>
      <c r="I141" s="78">
        <v>11</v>
      </c>
      <c r="J141" s="72">
        <v>1985</v>
      </c>
      <c r="K141" s="73">
        <f t="shared" si="12"/>
        <v>21835</v>
      </c>
      <c r="L141" s="71" t="s">
        <v>69</v>
      </c>
      <c r="M141" s="72">
        <f>M140</f>
        <v>11</v>
      </c>
      <c r="N141" s="72">
        <f t="shared" si="10"/>
        <v>1985</v>
      </c>
      <c r="O141" s="73">
        <f t="shared" ref="O141:O188" si="13">+N141*M141</f>
        <v>21835</v>
      </c>
      <c r="Q141" s="61" t="b">
        <f t="shared" si="11"/>
        <v>0</v>
      </c>
      <c r="R141" s="60"/>
    </row>
    <row r="142" spans="2:18" s="61" customFormat="1" ht="50">
      <c r="B142" s="67"/>
      <c r="C142" s="84" t="s">
        <v>150</v>
      </c>
      <c r="D142" s="71" t="s">
        <v>151</v>
      </c>
      <c r="E142" s="71" t="s">
        <v>160</v>
      </c>
      <c r="F142" s="71">
        <v>11</v>
      </c>
      <c r="G142" s="75" t="s">
        <v>158</v>
      </c>
      <c r="H142" s="71" t="s">
        <v>69</v>
      </c>
      <c r="I142" s="78">
        <v>11</v>
      </c>
      <c r="J142" s="72">
        <v>4494.67</v>
      </c>
      <c r="K142" s="73">
        <f t="shared" si="12"/>
        <v>49441.37</v>
      </c>
      <c r="L142" s="71" t="s">
        <v>69</v>
      </c>
      <c r="M142" s="79">
        <f>IF('Glass Doors Progress'!I267&gt;I142,I142,'Glass Doors Progress'!I267)</f>
        <v>11</v>
      </c>
      <c r="N142" s="72">
        <f t="shared" si="10"/>
        <v>4494.67</v>
      </c>
      <c r="O142" s="73">
        <f t="shared" si="13"/>
        <v>49441.37</v>
      </c>
      <c r="Q142" s="61" t="b">
        <f t="shared" si="11"/>
        <v>0</v>
      </c>
      <c r="R142" s="60"/>
    </row>
    <row r="143" spans="2:18" s="61" customFormat="1" ht="25">
      <c r="B143" s="67"/>
      <c r="C143" s="84"/>
      <c r="D143" s="83"/>
      <c r="E143" s="71" t="s">
        <v>160</v>
      </c>
      <c r="F143" s="71">
        <v>11</v>
      </c>
      <c r="G143" s="75" t="s">
        <v>96</v>
      </c>
      <c r="H143" s="71" t="s">
        <v>69</v>
      </c>
      <c r="I143" s="78">
        <v>11</v>
      </c>
      <c r="J143" s="72">
        <v>1985</v>
      </c>
      <c r="K143" s="73">
        <f t="shared" si="12"/>
        <v>21835</v>
      </c>
      <c r="L143" s="71" t="s">
        <v>69</v>
      </c>
      <c r="M143" s="72">
        <f>M142</f>
        <v>11</v>
      </c>
      <c r="N143" s="72">
        <f t="shared" si="10"/>
        <v>1985</v>
      </c>
      <c r="O143" s="73">
        <f t="shared" si="13"/>
        <v>21835</v>
      </c>
      <c r="Q143" s="61" t="b">
        <f t="shared" si="11"/>
        <v>0</v>
      </c>
      <c r="R143" s="60"/>
    </row>
    <row r="144" spans="2:18" s="61" customFormat="1" ht="50">
      <c r="B144" s="67"/>
      <c r="C144" s="84" t="s">
        <v>152</v>
      </c>
      <c r="D144" s="71" t="s">
        <v>153</v>
      </c>
      <c r="E144" s="71" t="s">
        <v>160</v>
      </c>
      <c r="F144" s="71">
        <v>11</v>
      </c>
      <c r="G144" s="75" t="s">
        <v>154</v>
      </c>
      <c r="H144" s="71" t="s">
        <v>69</v>
      </c>
      <c r="I144" s="78">
        <v>11</v>
      </c>
      <c r="J144" s="72">
        <v>3661.91</v>
      </c>
      <c r="K144" s="73">
        <f t="shared" si="12"/>
        <v>40281.009999999995</v>
      </c>
      <c r="L144" s="71" t="s">
        <v>69</v>
      </c>
      <c r="M144" s="79">
        <f>IF('Glass Doors Progress'!J267&gt;I144,I144,'Glass Doors Progress'!J267)</f>
        <v>0</v>
      </c>
      <c r="N144" s="72">
        <f t="shared" si="10"/>
        <v>3661.91</v>
      </c>
      <c r="O144" s="73">
        <f t="shared" si="13"/>
        <v>0</v>
      </c>
      <c r="Q144" s="61" t="b">
        <f t="shared" si="11"/>
        <v>0</v>
      </c>
      <c r="R144" s="60"/>
    </row>
    <row r="145" spans="2:18" s="61" customFormat="1" ht="50">
      <c r="B145" s="67"/>
      <c r="C145" s="74"/>
      <c r="D145" s="71"/>
      <c r="E145" s="71" t="s">
        <v>160</v>
      </c>
      <c r="F145" s="71">
        <v>11</v>
      </c>
      <c r="G145" s="75" t="s">
        <v>155</v>
      </c>
      <c r="H145" s="71" t="s">
        <v>69</v>
      </c>
      <c r="I145" s="71">
        <v>11</v>
      </c>
      <c r="J145" s="72">
        <v>695</v>
      </c>
      <c r="K145" s="73">
        <f t="shared" si="12"/>
        <v>7645</v>
      </c>
      <c r="L145" s="71" t="s">
        <v>69</v>
      </c>
      <c r="M145" s="72">
        <f>M144</f>
        <v>0</v>
      </c>
      <c r="N145" s="72">
        <f t="shared" si="10"/>
        <v>695</v>
      </c>
      <c r="O145" s="73">
        <f t="shared" si="13"/>
        <v>0</v>
      </c>
      <c r="Q145" s="61" t="b">
        <f t="shared" si="11"/>
        <v>0</v>
      </c>
      <c r="R145" s="60"/>
    </row>
    <row r="146" spans="2:18" s="61" customFormat="1">
      <c r="B146" s="67">
        <v>30</v>
      </c>
      <c r="C146" s="68" t="s">
        <v>161</v>
      </c>
      <c r="D146" s="69"/>
      <c r="E146" s="69"/>
      <c r="F146" s="70">
        <v>4</v>
      </c>
      <c r="G146" s="68"/>
      <c r="H146" s="71"/>
      <c r="I146" s="71"/>
      <c r="J146" s="72"/>
      <c r="K146" s="73">
        <f t="shared" si="12"/>
        <v>0</v>
      </c>
      <c r="L146" s="71"/>
      <c r="M146" s="72"/>
      <c r="N146" s="72">
        <f t="shared" si="10"/>
        <v>0</v>
      </c>
      <c r="O146" s="73">
        <f t="shared" si="13"/>
        <v>0</v>
      </c>
      <c r="Q146" s="61" t="b">
        <f t="shared" si="11"/>
        <v>0</v>
      </c>
      <c r="R146" s="60"/>
    </row>
    <row r="147" spans="2:18" s="61" customFormat="1" ht="50">
      <c r="B147" s="67"/>
      <c r="C147" s="74" t="s">
        <v>141</v>
      </c>
      <c r="D147" s="71" t="s">
        <v>142</v>
      </c>
      <c r="E147" s="71" t="s">
        <v>162</v>
      </c>
      <c r="F147" s="71">
        <v>4</v>
      </c>
      <c r="G147" s="75" t="s">
        <v>95</v>
      </c>
      <c r="H147" s="71" t="s">
        <v>69</v>
      </c>
      <c r="I147" s="71">
        <v>4</v>
      </c>
      <c r="J147" s="72">
        <v>3793.98</v>
      </c>
      <c r="K147" s="73">
        <f t="shared" si="12"/>
        <v>15175.92</v>
      </c>
      <c r="L147" s="71" t="s">
        <v>69</v>
      </c>
      <c r="M147" s="72">
        <f>IF('Glass Doors Progress'!F268&gt;I147,I147,'Glass Doors Progress'!F268)</f>
        <v>0</v>
      </c>
      <c r="N147" s="72">
        <f t="shared" si="10"/>
        <v>3793.98</v>
      </c>
      <c r="O147" s="73">
        <f t="shared" si="13"/>
        <v>0</v>
      </c>
      <c r="Q147" s="61" t="b">
        <f t="shared" si="11"/>
        <v>0</v>
      </c>
      <c r="R147" s="60"/>
    </row>
    <row r="148" spans="2:18" s="61" customFormat="1" ht="25">
      <c r="B148" s="67"/>
      <c r="C148" s="74"/>
      <c r="D148" s="71"/>
      <c r="E148" s="71" t="s">
        <v>162</v>
      </c>
      <c r="F148" s="71">
        <v>4</v>
      </c>
      <c r="G148" s="75" t="s">
        <v>96</v>
      </c>
      <c r="H148" s="71" t="s">
        <v>69</v>
      </c>
      <c r="I148" s="71">
        <v>4</v>
      </c>
      <c r="J148" s="72">
        <v>1985</v>
      </c>
      <c r="K148" s="73">
        <f t="shared" si="12"/>
        <v>7940</v>
      </c>
      <c r="L148" s="71" t="s">
        <v>69</v>
      </c>
      <c r="M148" s="72">
        <f>M147</f>
        <v>0</v>
      </c>
      <c r="N148" s="72">
        <f t="shared" si="10"/>
        <v>1985</v>
      </c>
      <c r="O148" s="73">
        <f t="shared" si="13"/>
        <v>0</v>
      </c>
      <c r="Q148" s="61" t="b">
        <f t="shared" si="11"/>
        <v>0</v>
      </c>
      <c r="R148" s="60"/>
    </row>
    <row r="149" spans="2:18" s="61" customFormat="1" ht="50">
      <c r="B149" s="67"/>
      <c r="C149" s="74" t="s">
        <v>144</v>
      </c>
      <c r="D149" s="71" t="s">
        <v>145</v>
      </c>
      <c r="E149" s="71" t="s">
        <v>162</v>
      </c>
      <c r="F149" s="71">
        <v>4</v>
      </c>
      <c r="G149" s="75" t="s">
        <v>146</v>
      </c>
      <c r="H149" s="71" t="s">
        <v>69</v>
      </c>
      <c r="I149" s="71">
        <v>6</v>
      </c>
      <c r="J149" s="72">
        <v>2129.85</v>
      </c>
      <c r="K149" s="73">
        <f t="shared" si="12"/>
        <v>12779.099999999999</v>
      </c>
      <c r="L149" s="71" t="s">
        <v>69</v>
      </c>
      <c r="M149" s="72">
        <f>IF('Glass Doors Progress'!G268&gt;I149,I149,'Glass Doors Progress'!G268)</f>
        <v>0</v>
      </c>
      <c r="N149" s="72">
        <f t="shared" si="10"/>
        <v>2129.85</v>
      </c>
      <c r="O149" s="73">
        <f t="shared" si="13"/>
        <v>0</v>
      </c>
      <c r="Q149" s="61" t="b">
        <f t="shared" si="11"/>
        <v>0</v>
      </c>
      <c r="R149" s="60"/>
    </row>
    <row r="150" spans="2:18" s="61" customFormat="1" ht="50">
      <c r="B150" s="67"/>
      <c r="C150" s="74"/>
      <c r="D150" s="71"/>
      <c r="E150" s="71" t="s">
        <v>162</v>
      </c>
      <c r="F150" s="71">
        <v>4</v>
      </c>
      <c r="G150" s="75" t="s">
        <v>70</v>
      </c>
      <c r="H150" s="71" t="s">
        <v>69</v>
      </c>
      <c r="I150" s="71">
        <v>6</v>
      </c>
      <c r="J150" s="72">
        <v>470</v>
      </c>
      <c r="K150" s="73">
        <f t="shared" si="12"/>
        <v>2820</v>
      </c>
      <c r="L150" s="71" t="s">
        <v>69</v>
      </c>
      <c r="M150" s="72">
        <f>M149</f>
        <v>0</v>
      </c>
      <c r="N150" s="72">
        <f t="shared" si="10"/>
        <v>470</v>
      </c>
      <c r="O150" s="73">
        <f t="shared" si="13"/>
        <v>0</v>
      </c>
      <c r="Q150" s="61" t="b">
        <f t="shared" si="11"/>
        <v>0</v>
      </c>
      <c r="R150" s="60"/>
    </row>
    <row r="151" spans="2:18" s="61" customFormat="1" ht="50">
      <c r="B151" s="67"/>
      <c r="C151" s="84" t="s">
        <v>147</v>
      </c>
      <c r="D151" s="71" t="s">
        <v>148</v>
      </c>
      <c r="E151" s="71" t="s">
        <v>162</v>
      </c>
      <c r="F151" s="71">
        <v>4</v>
      </c>
      <c r="G151" s="75" t="s">
        <v>158</v>
      </c>
      <c r="H151" s="71" t="s">
        <v>69</v>
      </c>
      <c r="I151" s="78">
        <v>3</v>
      </c>
      <c r="J151" s="72">
        <v>4494.67</v>
      </c>
      <c r="K151" s="73">
        <f t="shared" si="12"/>
        <v>13484.01</v>
      </c>
      <c r="L151" s="71" t="s">
        <v>69</v>
      </c>
      <c r="M151" s="79">
        <f>IF('Glass Doors Progress'!H268&gt;I151,I151,'Glass Doors Progress'!H268)</f>
        <v>1</v>
      </c>
      <c r="N151" s="72">
        <f t="shared" si="10"/>
        <v>4494.67</v>
      </c>
      <c r="O151" s="251">
        <f t="shared" si="13"/>
        <v>4494.67</v>
      </c>
      <c r="Q151" s="61" t="b">
        <f t="shared" si="11"/>
        <v>0</v>
      </c>
      <c r="R151" s="60"/>
    </row>
    <row r="152" spans="2:18" s="61" customFormat="1" ht="25">
      <c r="B152" s="67"/>
      <c r="C152" s="84"/>
      <c r="D152" s="83"/>
      <c r="E152" s="71" t="s">
        <v>162</v>
      </c>
      <c r="F152" s="71">
        <v>4</v>
      </c>
      <c r="G152" s="75" t="s">
        <v>96</v>
      </c>
      <c r="H152" s="71" t="s">
        <v>69</v>
      </c>
      <c r="I152" s="78">
        <v>3</v>
      </c>
      <c r="J152" s="72">
        <v>1985</v>
      </c>
      <c r="K152" s="73">
        <f t="shared" si="12"/>
        <v>5955</v>
      </c>
      <c r="L152" s="71" t="s">
        <v>69</v>
      </c>
      <c r="M152" s="72">
        <f>M151</f>
        <v>1</v>
      </c>
      <c r="N152" s="72">
        <f t="shared" si="10"/>
        <v>1985</v>
      </c>
      <c r="O152" s="251">
        <f t="shared" si="13"/>
        <v>1985</v>
      </c>
      <c r="Q152" s="61" t="b">
        <f t="shared" si="11"/>
        <v>0</v>
      </c>
      <c r="R152" s="60"/>
    </row>
    <row r="153" spans="2:18" s="61" customFormat="1" ht="50">
      <c r="B153" s="67"/>
      <c r="C153" s="84" t="s">
        <v>150</v>
      </c>
      <c r="D153" s="71" t="s">
        <v>151</v>
      </c>
      <c r="E153" s="71" t="s">
        <v>162</v>
      </c>
      <c r="F153" s="71">
        <v>4</v>
      </c>
      <c r="G153" s="75" t="s">
        <v>158</v>
      </c>
      <c r="H153" s="71" t="s">
        <v>69</v>
      </c>
      <c r="I153" s="78">
        <v>3</v>
      </c>
      <c r="J153" s="72">
        <v>4494.67</v>
      </c>
      <c r="K153" s="73">
        <f t="shared" si="12"/>
        <v>13484.01</v>
      </c>
      <c r="L153" s="71" t="s">
        <v>69</v>
      </c>
      <c r="M153" s="79">
        <f>IF('Glass Doors Progress'!I268&gt;I153,I153,'Glass Doors Progress'!I268)</f>
        <v>1</v>
      </c>
      <c r="N153" s="72">
        <f t="shared" si="10"/>
        <v>4494.67</v>
      </c>
      <c r="O153" s="251">
        <f t="shared" si="13"/>
        <v>4494.67</v>
      </c>
      <c r="Q153" s="61" t="b">
        <f t="shared" si="11"/>
        <v>0</v>
      </c>
      <c r="R153" s="60"/>
    </row>
    <row r="154" spans="2:18" s="61" customFormat="1" ht="25">
      <c r="B154" s="67"/>
      <c r="C154" s="84"/>
      <c r="D154" s="83"/>
      <c r="E154" s="71" t="s">
        <v>162</v>
      </c>
      <c r="F154" s="71">
        <v>4</v>
      </c>
      <c r="G154" s="75" t="s">
        <v>96</v>
      </c>
      <c r="H154" s="71" t="s">
        <v>69</v>
      </c>
      <c r="I154" s="78">
        <v>3</v>
      </c>
      <c r="J154" s="72">
        <v>1985</v>
      </c>
      <c r="K154" s="73">
        <f t="shared" si="12"/>
        <v>5955</v>
      </c>
      <c r="L154" s="71" t="s">
        <v>69</v>
      </c>
      <c r="M154" s="72">
        <f>M153</f>
        <v>1</v>
      </c>
      <c r="N154" s="72">
        <f t="shared" ref="N154:N188" si="14">+J154</f>
        <v>1985</v>
      </c>
      <c r="O154" s="251">
        <f t="shared" si="13"/>
        <v>1985</v>
      </c>
      <c r="Q154" s="61" t="b">
        <f t="shared" si="11"/>
        <v>0</v>
      </c>
      <c r="R154" s="60"/>
    </row>
    <row r="155" spans="2:18" s="61" customFormat="1" ht="50">
      <c r="B155" s="67"/>
      <c r="C155" s="84" t="s">
        <v>152</v>
      </c>
      <c r="D155" s="71" t="s">
        <v>153</v>
      </c>
      <c r="E155" s="71" t="s">
        <v>162</v>
      </c>
      <c r="F155" s="71">
        <v>4</v>
      </c>
      <c r="G155" s="75" t="s">
        <v>154</v>
      </c>
      <c r="H155" s="71" t="s">
        <v>69</v>
      </c>
      <c r="I155" s="78">
        <v>3</v>
      </c>
      <c r="J155" s="72">
        <v>3661.91</v>
      </c>
      <c r="K155" s="73">
        <f t="shared" si="12"/>
        <v>10985.73</v>
      </c>
      <c r="L155" s="71" t="s">
        <v>69</v>
      </c>
      <c r="M155" s="79">
        <f>IF('Glass Doors Progress'!J268&gt;I155,I155,'Glass Doors Progress'!J268)</f>
        <v>0</v>
      </c>
      <c r="N155" s="72">
        <f t="shared" si="14"/>
        <v>3661.91</v>
      </c>
      <c r="O155" s="73">
        <f t="shared" si="13"/>
        <v>0</v>
      </c>
      <c r="Q155" s="61" t="b">
        <f t="shared" si="11"/>
        <v>0</v>
      </c>
      <c r="R155" s="60"/>
    </row>
    <row r="156" spans="2:18" s="61" customFormat="1" ht="50">
      <c r="B156" s="67"/>
      <c r="C156" s="74"/>
      <c r="D156" s="71"/>
      <c r="E156" s="71" t="s">
        <v>162</v>
      </c>
      <c r="F156" s="71">
        <v>4</v>
      </c>
      <c r="G156" s="75" t="s">
        <v>155</v>
      </c>
      <c r="H156" s="71" t="s">
        <v>69</v>
      </c>
      <c r="I156" s="71">
        <v>3</v>
      </c>
      <c r="J156" s="72">
        <v>695</v>
      </c>
      <c r="K156" s="73">
        <f t="shared" si="12"/>
        <v>2085</v>
      </c>
      <c r="L156" s="71" t="s">
        <v>69</v>
      </c>
      <c r="M156" s="72">
        <f>M155</f>
        <v>0</v>
      </c>
      <c r="N156" s="72">
        <f t="shared" si="14"/>
        <v>695</v>
      </c>
      <c r="O156" s="73">
        <f t="shared" si="13"/>
        <v>0</v>
      </c>
      <c r="Q156" s="61" t="b">
        <f t="shared" si="11"/>
        <v>0</v>
      </c>
      <c r="R156" s="60"/>
    </row>
    <row r="157" spans="2:18" s="61" customFormat="1">
      <c r="B157" s="67">
        <v>31</v>
      </c>
      <c r="C157" s="68" t="s">
        <v>163</v>
      </c>
      <c r="D157" s="69"/>
      <c r="E157" s="69"/>
      <c r="F157" s="70">
        <v>5</v>
      </c>
      <c r="G157" s="68"/>
      <c r="H157" s="71"/>
      <c r="I157" s="71"/>
      <c r="J157" s="72"/>
      <c r="K157" s="73">
        <f t="shared" si="12"/>
        <v>0</v>
      </c>
      <c r="L157" s="71"/>
      <c r="M157" s="72"/>
      <c r="N157" s="72">
        <f t="shared" si="14"/>
        <v>0</v>
      </c>
      <c r="O157" s="73">
        <f t="shared" si="13"/>
        <v>0</v>
      </c>
      <c r="Q157" s="61" t="b">
        <f t="shared" si="11"/>
        <v>0</v>
      </c>
      <c r="R157" s="60"/>
    </row>
    <row r="158" spans="2:18" s="61" customFormat="1" ht="37.5">
      <c r="B158" s="67"/>
      <c r="C158" s="74" t="s">
        <v>65</v>
      </c>
      <c r="D158" s="71" t="s">
        <v>66</v>
      </c>
      <c r="E158" s="71" t="s">
        <v>164</v>
      </c>
      <c r="F158" s="71">
        <v>5</v>
      </c>
      <c r="G158" s="75" t="s">
        <v>68</v>
      </c>
      <c r="H158" s="71" t="s">
        <v>69</v>
      </c>
      <c r="I158" s="71">
        <v>10</v>
      </c>
      <c r="J158" s="72">
        <v>843.61</v>
      </c>
      <c r="K158" s="73">
        <f t="shared" si="12"/>
        <v>8436.1</v>
      </c>
      <c r="L158" s="71" t="s">
        <v>69</v>
      </c>
      <c r="M158" s="72">
        <f>IF('Glass Doors Progress'!E269&gt;I158,I158,'Glass Doors Progress'!E269)</f>
        <v>6</v>
      </c>
      <c r="N158" s="72">
        <f t="shared" si="14"/>
        <v>843.61</v>
      </c>
      <c r="O158" s="251">
        <f t="shared" si="13"/>
        <v>5061.66</v>
      </c>
      <c r="Q158" s="61" t="b">
        <f t="shared" si="11"/>
        <v>0</v>
      </c>
      <c r="R158" s="60"/>
    </row>
    <row r="159" spans="2:18" s="61" customFormat="1" ht="50">
      <c r="B159" s="67"/>
      <c r="C159" s="74"/>
      <c r="D159" s="71"/>
      <c r="E159" s="71" t="s">
        <v>164</v>
      </c>
      <c r="F159" s="71">
        <v>5</v>
      </c>
      <c r="G159" s="75" t="s">
        <v>70</v>
      </c>
      <c r="H159" s="71" t="s">
        <v>69</v>
      </c>
      <c r="I159" s="71">
        <v>10</v>
      </c>
      <c r="J159" s="72">
        <v>470</v>
      </c>
      <c r="K159" s="73">
        <f t="shared" si="12"/>
        <v>4700</v>
      </c>
      <c r="L159" s="71" t="s">
        <v>69</v>
      </c>
      <c r="M159" s="72">
        <f>M158</f>
        <v>6</v>
      </c>
      <c r="N159" s="72">
        <f t="shared" si="14"/>
        <v>470</v>
      </c>
      <c r="O159" s="251">
        <f t="shared" si="13"/>
        <v>2820</v>
      </c>
      <c r="Q159" s="61" t="b">
        <f t="shared" si="11"/>
        <v>0</v>
      </c>
      <c r="R159" s="60"/>
    </row>
    <row r="160" spans="2:18" s="61" customFormat="1">
      <c r="B160" s="67">
        <v>32</v>
      </c>
      <c r="C160" s="68" t="s">
        <v>165</v>
      </c>
      <c r="D160" s="69"/>
      <c r="E160" s="69"/>
      <c r="F160" s="70">
        <v>1</v>
      </c>
      <c r="G160" s="68"/>
      <c r="H160" s="71"/>
      <c r="I160" s="71"/>
      <c r="J160" s="72"/>
      <c r="K160" s="73">
        <f t="shared" si="12"/>
        <v>0</v>
      </c>
      <c r="L160" s="71"/>
      <c r="M160" s="72"/>
      <c r="N160" s="72">
        <f t="shared" si="14"/>
        <v>0</v>
      </c>
      <c r="O160" s="73">
        <f t="shared" si="13"/>
        <v>0</v>
      </c>
      <c r="Q160" s="61" t="b">
        <f t="shared" si="11"/>
        <v>0</v>
      </c>
      <c r="R160" s="60"/>
    </row>
    <row r="161" spans="2:18" s="61" customFormat="1" ht="50">
      <c r="B161" s="67"/>
      <c r="C161" s="74" t="s">
        <v>92</v>
      </c>
      <c r="D161" s="71" t="s">
        <v>93</v>
      </c>
      <c r="E161" s="71" t="s">
        <v>166</v>
      </c>
      <c r="F161" s="71">
        <v>1</v>
      </c>
      <c r="G161" s="75" t="s">
        <v>95</v>
      </c>
      <c r="H161" s="71" t="s">
        <v>69</v>
      </c>
      <c r="I161" s="71">
        <v>1</v>
      </c>
      <c r="J161" s="72">
        <v>3793.98</v>
      </c>
      <c r="K161" s="73">
        <f t="shared" si="12"/>
        <v>3793.98</v>
      </c>
      <c r="L161" s="71" t="s">
        <v>69</v>
      </c>
      <c r="M161" s="72">
        <f>IF('Glass Doors Progress'!D270&gt;I161,I161,'Glass Doors Progress'!D270)</f>
        <v>1</v>
      </c>
      <c r="N161" s="72">
        <f t="shared" si="14"/>
        <v>3793.98</v>
      </c>
      <c r="O161" s="73">
        <f t="shared" si="13"/>
        <v>3793.98</v>
      </c>
      <c r="Q161" s="61" t="b">
        <f t="shared" si="11"/>
        <v>0</v>
      </c>
      <c r="R161" s="60"/>
    </row>
    <row r="162" spans="2:18" s="61" customFormat="1" ht="25">
      <c r="B162" s="67"/>
      <c r="C162" s="74"/>
      <c r="D162" s="71"/>
      <c r="E162" s="71" t="s">
        <v>166</v>
      </c>
      <c r="F162" s="71">
        <v>1</v>
      </c>
      <c r="G162" s="75" t="s">
        <v>96</v>
      </c>
      <c r="H162" s="71" t="s">
        <v>69</v>
      </c>
      <c r="I162" s="71">
        <v>1</v>
      </c>
      <c r="J162" s="72">
        <v>1985</v>
      </c>
      <c r="K162" s="73">
        <f t="shared" si="12"/>
        <v>1985</v>
      </c>
      <c r="L162" s="71" t="s">
        <v>69</v>
      </c>
      <c r="M162" s="72">
        <f>M161</f>
        <v>1</v>
      </c>
      <c r="N162" s="72">
        <f t="shared" si="14"/>
        <v>1985</v>
      </c>
      <c r="O162" s="73">
        <f t="shared" si="13"/>
        <v>1985</v>
      </c>
      <c r="Q162" s="61" t="b">
        <f t="shared" si="11"/>
        <v>0</v>
      </c>
      <c r="R162" s="60"/>
    </row>
    <row r="163" spans="2:18" s="61" customFormat="1" ht="37.5">
      <c r="B163" s="67"/>
      <c r="C163" s="74" t="s">
        <v>65</v>
      </c>
      <c r="D163" s="71" t="s">
        <v>66</v>
      </c>
      <c r="E163" s="71" t="s">
        <v>166</v>
      </c>
      <c r="F163" s="71">
        <v>1</v>
      </c>
      <c r="G163" s="75" t="s">
        <v>68</v>
      </c>
      <c r="H163" s="71" t="s">
        <v>69</v>
      </c>
      <c r="I163" s="71">
        <v>2</v>
      </c>
      <c r="J163" s="72">
        <v>843.61</v>
      </c>
      <c r="K163" s="73">
        <f t="shared" si="12"/>
        <v>1687.22</v>
      </c>
      <c r="L163" s="71" t="s">
        <v>69</v>
      </c>
      <c r="M163" s="72">
        <f>IF('Glass Doors Progress'!E270&gt;I163,I163,'Glass Doors Progress'!E270)</f>
        <v>0</v>
      </c>
      <c r="N163" s="72">
        <f t="shared" si="14"/>
        <v>843.61</v>
      </c>
      <c r="O163" s="251">
        <f t="shared" si="13"/>
        <v>0</v>
      </c>
      <c r="Q163" s="61" t="b">
        <f t="shared" si="11"/>
        <v>0</v>
      </c>
      <c r="R163" s="60"/>
    </row>
    <row r="164" spans="2:18" s="61" customFormat="1" ht="50">
      <c r="B164" s="67"/>
      <c r="C164" s="74"/>
      <c r="D164" s="71"/>
      <c r="E164" s="71" t="s">
        <v>166</v>
      </c>
      <c r="F164" s="71">
        <v>1</v>
      </c>
      <c r="G164" s="75" t="s">
        <v>70</v>
      </c>
      <c r="H164" s="71" t="s">
        <v>69</v>
      </c>
      <c r="I164" s="71">
        <v>2</v>
      </c>
      <c r="J164" s="72">
        <v>470</v>
      </c>
      <c r="K164" s="73">
        <f t="shared" si="12"/>
        <v>940</v>
      </c>
      <c r="L164" s="71" t="s">
        <v>69</v>
      </c>
      <c r="M164" s="72">
        <f>M163</f>
        <v>0</v>
      </c>
      <c r="N164" s="72">
        <f t="shared" si="14"/>
        <v>470</v>
      </c>
      <c r="O164" s="251">
        <f t="shared" si="13"/>
        <v>0</v>
      </c>
      <c r="Q164" s="61" t="b">
        <f t="shared" si="11"/>
        <v>0</v>
      </c>
      <c r="R164" s="60"/>
    </row>
    <row r="165" spans="2:18" s="61" customFormat="1">
      <c r="B165" s="67">
        <v>33</v>
      </c>
      <c r="C165" s="68" t="s">
        <v>167</v>
      </c>
      <c r="D165" s="69"/>
      <c r="E165" s="69"/>
      <c r="F165" s="70">
        <v>4</v>
      </c>
      <c r="G165" s="68"/>
      <c r="H165" s="71"/>
      <c r="I165" s="71"/>
      <c r="J165" s="72"/>
      <c r="K165" s="73">
        <f t="shared" si="12"/>
        <v>0</v>
      </c>
      <c r="L165" s="71"/>
      <c r="M165" s="72"/>
      <c r="N165" s="72">
        <f t="shared" si="14"/>
        <v>0</v>
      </c>
      <c r="O165" s="73">
        <f t="shared" si="13"/>
        <v>0</v>
      </c>
      <c r="Q165" s="61" t="b">
        <f t="shared" si="11"/>
        <v>0</v>
      </c>
      <c r="R165" s="60"/>
    </row>
    <row r="166" spans="2:18" s="61" customFormat="1" ht="50">
      <c r="B166" s="67"/>
      <c r="C166" s="74" t="s">
        <v>92</v>
      </c>
      <c r="D166" s="71" t="s">
        <v>93</v>
      </c>
      <c r="E166" s="71" t="s">
        <v>168</v>
      </c>
      <c r="F166" s="71">
        <v>4</v>
      </c>
      <c r="G166" s="75" t="s">
        <v>95</v>
      </c>
      <c r="H166" s="71" t="s">
        <v>69</v>
      </c>
      <c r="I166" s="71">
        <v>4</v>
      </c>
      <c r="J166" s="72">
        <v>3793.98</v>
      </c>
      <c r="K166" s="73">
        <f t="shared" si="12"/>
        <v>15175.92</v>
      </c>
      <c r="L166" s="71" t="s">
        <v>69</v>
      </c>
      <c r="M166" s="72">
        <f>IF('Glass Doors Progress'!D271&gt;I166,I166,'Glass Doors Progress'!D271)</f>
        <v>4</v>
      </c>
      <c r="N166" s="72">
        <f t="shared" si="14"/>
        <v>3793.98</v>
      </c>
      <c r="O166" s="73">
        <f t="shared" si="13"/>
        <v>15175.92</v>
      </c>
      <c r="Q166" s="61" t="b">
        <f t="shared" si="11"/>
        <v>0</v>
      </c>
      <c r="R166" s="60"/>
    </row>
    <row r="167" spans="2:18" s="61" customFormat="1" ht="25">
      <c r="B167" s="67"/>
      <c r="C167" s="74"/>
      <c r="D167" s="71"/>
      <c r="E167" s="71" t="s">
        <v>168</v>
      </c>
      <c r="F167" s="71">
        <v>4</v>
      </c>
      <c r="G167" s="75" t="s">
        <v>96</v>
      </c>
      <c r="H167" s="71" t="s">
        <v>69</v>
      </c>
      <c r="I167" s="71">
        <v>4</v>
      </c>
      <c r="J167" s="72">
        <v>1985</v>
      </c>
      <c r="K167" s="73">
        <f t="shared" si="12"/>
        <v>7940</v>
      </c>
      <c r="L167" s="71" t="s">
        <v>69</v>
      </c>
      <c r="M167" s="72">
        <f>M166</f>
        <v>4</v>
      </c>
      <c r="N167" s="72">
        <f t="shared" si="14"/>
        <v>1985</v>
      </c>
      <c r="O167" s="73">
        <f t="shared" si="13"/>
        <v>7940</v>
      </c>
      <c r="Q167" s="61" t="b">
        <f t="shared" si="11"/>
        <v>0</v>
      </c>
      <c r="R167" s="60"/>
    </row>
    <row r="168" spans="2:18" s="61" customFormat="1" ht="37.5">
      <c r="B168" s="67"/>
      <c r="C168" s="74" t="s">
        <v>65</v>
      </c>
      <c r="D168" s="71" t="s">
        <v>66</v>
      </c>
      <c r="E168" s="71" t="s">
        <v>168</v>
      </c>
      <c r="F168" s="71">
        <v>4</v>
      </c>
      <c r="G168" s="75" t="s">
        <v>68</v>
      </c>
      <c r="H168" s="71" t="s">
        <v>69</v>
      </c>
      <c r="I168" s="71">
        <v>8</v>
      </c>
      <c r="J168" s="72">
        <v>843.61</v>
      </c>
      <c r="K168" s="73">
        <f t="shared" si="12"/>
        <v>6748.88</v>
      </c>
      <c r="L168" s="71" t="s">
        <v>69</v>
      </c>
      <c r="M168" s="72">
        <f>IF('Glass Doors Progress'!E271&gt;I168,I168,'Glass Doors Progress'!E271)</f>
        <v>1</v>
      </c>
      <c r="N168" s="72">
        <f t="shared" si="14"/>
        <v>843.61</v>
      </c>
      <c r="O168" s="251">
        <f t="shared" si="13"/>
        <v>843.61</v>
      </c>
      <c r="Q168" s="61" t="b">
        <f t="shared" si="11"/>
        <v>0</v>
      </c>
      <c r="R168" s="60"/>
    </row>
    <row r="169" spans="2:18" s="61" customFormat="1" ht="50">
      <c r="B169" s="67"/>
      <c r="C169" s="74"/>
      <c r="D169" s="71"/>
      <c r="E169" s="71" t="s">
        <v>168</v>
      </c>
      <c r="F169" s="71">
        <v>4</v>
      </c>
      <c r="G169" s="75" t="s">
        <v>70</v>
      </c>
      <c r="H169" s="71" t="s">
        <v>69</v>
      </c>
      <c r="I169" s="71">
        <v>8</v>
      </c>
      <c r="J169" s="72">
        <v>470</v>
      </c>
      <c r="K169" s="73">
        <f t="shared" si="12"/>
        <v>3760</v>
      </c>
      <c r="L169" s="71" t="s">
        <v>69</v>
      </c>
      <c r="M169" s="72">
        <f>M168</f>
        <v>1</v>
      </c>
      <c r="N169" s="72">
        <f t="shared" si="14"/>
        <v>470</v>
      </c>
      <c r="O169" s="251">
        <f t="shared" si="13"/>
        <v>470</v>
      </c>
      <c r="Q169" s="61" t="b">
        <f t="shared" si="11"/>
        <v>0</v>
      </c>
      <c r="R169" s="60"/>
    </row>
    <row r="170" spans="2:18" s="61" customFormat="1">
      <c r="B170" s="67">
        <v>34</v>
      </c>
      <c r="C170" s="68" t="s">
        <v>169</v>
      </c>
      <c r="D170" s="69"/>
      <c r="E170" s="69"/>
      <c r="F170" s="70">
        <v>2</v>
      </c>
      <c r="G170" s="68"/>
      <c r="H170" s="71"/>
      <c r="I170" s="71"/>
      <c r="J170" s="72"/>
      <c r="K170" s="73">
        <f t="shared" si="12"/>
        <v>0</v>
      </c>
      <c r="L170" s="71"/>
      <c r="M170" s="72"/>
      <c r="N170" s="72">
        <f t="shared" si="14"/>
        <v>0</v>
      </c>
      <c r="O170" s="73">
        <f t="shared" si="13"/>
        <v>0</v>
      </c>
      <c r="Q170" s="61" t="b">
        <f t="shared" si="11"/>
        <v>0</v>
      </c>
      <c r="R170" s="60"/>
    </row>
    <row r="171" spans="2:18" s="61" customFormat="1" ht="50">
      <c r="B171" s="67"/>
      <c r="C171" s="74" t="s">
        <v>120</v>
      </c>
      <c r="D171" s="71"/>
      <c r="E171" s="71" t="s">
        <v>170</v>
      </c>
      <c r="F171" s="71">
        <v>2</v>
      </c>
      <c r="G171" s="80" t="s">
        <v>122</v>
      </c>
      <c r="H171" s="71" t="s">
        <v>69</v>
      </c>
      <c r="I171" s="71">
        <v>4</v>
      </c>
      <c r="J171" s="72">
        <v>13485.41</v>
      </c>
      <c r="K171" s="73">
        <f t="shared" si="12"/>
        <v>53941.64</v>
      </c>
      <c r="L171" s="71" t="s">
        <v>69</v>
      </c>
      <c r="M171" s="72">
        <f>IF('Glass Doors Progress'!F272&gt;I171,I171,'Glass Doors Progress'!F272)</f>
        <v>0</v>
      </c>
      <c r="N171" s="72">
        <f t="shared" si="14"/>
        <v>13485.41</v>
      </c>
      <c r="O171" s="73">
        <f t="shared" si="13"/>
        <v>0</v>
      </c>
      <c r="Q171" s="61" t="b">
        <f t="shared" si="11"/>
        <v>0</v>
      </c>
      <c r="R171" s="60"/>
    </row>
    <row r="172" spans="2:18" s="61" customFormat="1" ht="50">
      <c r="B172" s="67"/>
      <c r="C172" s="77"/>
      <c r="D172" s="78"/>
      <c r="E172" s="71" t="s">
        <v>170</v>
      </c>
      <c r="F172" s="71">
        <v>2</v>
      </c>
      <c r="G172" s="75" t="s">
        <v>70</v>
      </c>
      <c r="H172" s="71" t="s">
        <v>69</v>
      </c>
      <c r="I172" s="71">
        <v>4</v>
      </c>
      <c r="J172" s="72">
        <v>470</v>
      </c>
      <c r="K172" s="73">
        <f t="shared" si="12"/>
        <v>1880</v>
      </c>
      <c r="L172" s="71" t="s">
        <v>69</v>
      </c>
      <c r="M172" s="72">
        <f>M171</f>
        <v>0</v>
      </c>
      <c r="N172" s="72">
        <f t="shared" si="14"/>
        <v>470</v>
      </c>
      <c r="O172" s="73">
        <f t="shared" si="13"/>
        <v>0</v>
      </c>
      <c r="Q172" s="61" t="b">
        <f t="shared" si="11"/>
        <v>0</v>
      </c>
      <c r="R172" s="60"/>
    </row>
    <row r="173" spans="2:18" s="61" customFormat="1">
      <c r="B173" s="67">
        <v>35</v>
      </c>
      <c r="C173" s="68" t="s">
        <v>171</v>
      </c>
      <c r="D173" s="69"/>
      <c r="E173" s="69"/>
      <c r="F173" s="70">
        <v>3</v>
      </c>
      <c r="G173" s="68"/>
      <c r="H173" s="71"/>
      <c r="I173" s="71"/>
      <c r="J173" s="72"/>
      <c r="K173" s="73">
        <f t="shared" si="12"/>
        <v>0</v>
      </c>
      <c r="L173" s="71"/>
      <c r="M173" s="72"/>
      <c r="N173" s="72">
        <f t="shared" si="14"/>
        <v>0</v>
      </c>
      <c r="O173" s="73">
        <f t="shared" si="13"/>
        <v>0</v>
      </c>
      <c r="Q173" s="61" t="b">
        <f t="shared" si="11"/>
        <v>0</v>
      </c>
      <c r="R173" s="60"/>
    </row>
    <row r="174" spans="2:18" s="61" customFormat="1" ht="37.5">
      <c r="B174" s="67"/>
      <c r="C174" s="74" t="s">
        <v>65</v>
      </c>
      <c r="D174" s="71" t="s">
        <v>66</v>
      </c>
      <c r="E174" s="71" t="s">
        <v>172</v>
      </c>
      <c r="F174" s="71">
        <v>3</v>
      </c>
      <c r="G174" s="75" t="s">
        <v>68</v>
      </c>
      <c r="H174" s="71" t="s">
        <v>69</v>
      </c>
      <c r="I174" s="71">
        <v>6</v>
      </c>
      <c r="J174" s="72">
        <v>843.61</v>
      </c>
      <c r="K174" s="73">
        <f t="shared" si="12"/>
        <v>5061.66</v>
      </c>
      <c r="L174" s="71" t="s">
        <v>69</v>
      </c>
      <c r="M174" s="72">
        <f>IF('Glass Doors Progress'!E273&gt;I174,I174,'Glass Doors Progress'!E273)</f>
        <v>2</v>
      </c>
      <c r="N174" s="72">
        <f t="shared" si="14"/>
        <v>843.61</v>
      </c>
      <c r="O174" s="251">
        <f t="shared" si="13"/>
        <v>1687.22</v>
      </c>
      <c r="Q174" s="61" t="b">
        <f t="shared" si="11"/>
        <v>0</v>
      </c>
      <c r="R174" s="60"/>
    </row>
    <row r="175" spans="2:18" s="61" customFormat="1" ht="50">
      <c r="B175" s="67"/>
      <c r="C175" s="74"/>
      <c r="D175" s="71"/>
      <c r="E175" s="71" t="s">
        <v>172</v>
      </c>
      <c r="F175" s="71">
        <v>3</v>
      </c>
      <c r="G175" s="75" t="s">
        <v>70</v>
      </c>
      <c r="H175" s="71" t="s">
        <v>69</v>
      </c>
      <c r="I175" s="71">
        <v>6</v>
      </c>
      <c r="J175" s="72">
        <v>470</v>
      </c>
      <c r="K175" s="73">
        <f t="shared" si="12"/>
        <v>2820</v>
      </c>
      <c r="L175" s="71" t="s">
        <v>69</v>
      </c>
      <c r="M175" s="72">
        <f>M174</f>
        <v>2</v>
      </c>
      <c r="N175" s="72">
        <f t="shared" si="14"/>
        <v>470</v>
      </c>
      <c r="O175" s="251">
        <f t="shared" si="13"/>
        <v>940</v>
      </c>
      <c r="Q175" s="61" t="b">
        <f t="shared" si="11"/>
        <v>0</v>
      </c>
      <c r="R175" s="60"/>
    </row>
    <row r="176" spans="2:18" s="61" customFormat="1">
      <c r="B176" s="67">
        <v>36</v>
      </c>
      <c r="C176" s="68" t="s">
        <v>173</v>
      </c>
      <c r="D176" s="69"/>
      <c r="E176" s="69"/>
      <c r="F176" s="70">
        <v>6</v>
      </c>
      <c r="G176" s="68"/>
      <c r="H176" s="71"/>
      <c r="I176" s="71"/>
      <c r="J176" s="72"/>
      <c r="K176" s="73">
        <f t="shared" si="12"/>
        <v>0</v>
      </c>
      <c r="L176" s="71"/>
      <c r="M176" s="72"/>
      <c r="N176" s="72">
        <f t="shared" si="14"/>
        <v>0</v>
      </c>
      <c r="O176" s="73">
        <f t="shared" si="13"/>
        <v>0</v>
      </c>
      <c r="Q176" s="61" t="b">
        <f t="shared" si="11"/>
        <v>0</v>
      </c>
      <c r="R176" s="60"/>
    </row>
    <row r="177" spans="2:18" s="61" customFormat="1" ht="50">
      <c r="B177" s="67"/>
      <c r="C177" s="74" t="s">
        <v>92</v>
      </c>
      <c r="D177" s="71" t="s">
        <v>93</v>
      </c>
      <c r="E177" s="71" t="s">
        <v>174</v>
      </c>
      <c r="F177" s="71">
        <v>6</v>
      </c>
      <c r="G177" s="75" t="s">
        <v>175</v>
      </c>
      <c r="H177" s="71" t="s">
        <v>69</v>
      </c>
      <c r="I177" s="71">
        <v>6</v>
      </c>
      <c r="J177" s="72">
        <v>3793.98</v>
      </c>
      <c r="K177" s="73">
        <f t="shared" si="12"/>
        <v>22763.88</v>
      </c>
      <c r="L177" s="71" t="s">
        <v>69</v>
      </c>
      <c r="M177" s="72">
        <f>IF('Glass Doors Progress'!D276&gt;I177,I177,'Glass Doors Progress'!D276)</f>
        <v>5</v>
      </c>
      <c r="N177" s="72">
        <f t="shared" si="14"/>
        <v>3793.98</v>
      </c>
      <c r="O177" s="251">
        <f t="shared" si="13"/>
        <v>18969.900000000001</v>
      </c>
      <c r="Q177" s="61" t="b">
        <f t="shared" si="11"/>
        <v>0</v>
      </c>
      <c r="R177" s="60"/>
    </row>
    <row r="178" spans="2:18" s="61" customFormat="1" ht="25">
      <c r="B178" s="67"/>
      <c r="C178" s="74"/>
      <c r="D178" s="71"/>
      <c r="E178" s="71" t="s">
        <v>174</v>
      </c>
      <c r="F178" s="71">
        <v>6</v>
      </c>
      <c r="G178" s="75" t="s">
        <v>96</v>
      </c>
      <c r="H178" s="71" t="s">
        <v>69</v>
      </c>
      <c r="I178" s="71">
        <v>6</v>
      </c>
      <c r="J178" s="72">
        <v>1985</v>
      </c>
      <c r="K178" s="73">
        <f t="shared" si="12"/>
        <v>11910</v>
      </c>
      <c r="L178" s="71" t="s">
        <v>69</v>
      </c>
      <c r="M178" s="72">
        <f>M177</f>
        <v>5</v>
      </c>
      <c r="N178" s="72">
        <f t="shared" si="14"/>
        <v>1985</v>
      </c>
      <c r="O178" s="251">
        <f t="shared" si="13"/>
        <v>9925</v>
      </c>
      <c r="Q178" s="61" t="b">
        <f t="shared" si="11"/>
        <v>0</v>
      </c>
      <c r="R178" s="60"/>
    </row>
    <row r="179" spans="2:18" s="61" customFormat="1" ht="37.5">
      <c r="B179" s="67"/>
      <c r="C179" s="74" t="s">
        <v>65</v>
      </c>
      <c r="D179" s="71" t="s">
        <v>66</v>
      </c>
      <c r="E179" s="71" t="s">
        <v>174</v>
      </c>
      <c r="F179" s="71">
        <v>6</v>
      </c>
      <c r="G179" s="75" t="s">
        <v>68</v>
      </c>
      <c r="H179" s="71" t="s">
        <v>69</v>
      </c>
      <c r="I179" s="71">
        <v>12</v>
      </c>
      <c r="J179" s="72">
        <v>843.61</v>
      </c>
      <c r="K179" s="73">
        <f t="shared" si="12"/>
        <v>10123.32</v>
      </c>
      <c r="L179" s="71" t="s">
        <v>69</v>
      </c>
      <c r="M179" s="72">
        <f>IF('Glass Doors Progress'!E276&gt;I179,I179,'Glass Doors Progress'!E276)</f>
        <v>6</v>
      </c>
      <c r="N179" s="72">
        <f t="shared" si="14"/>
        <v>843.61</v>
      </c>
      <c r="O179" s="251">
        <f t="shared" si="13"/>
        <v>5061.66</v>
      </c>
      <c r="Q179" s="61" t="b">
        <f t="shared" si="11"/>
        <v>0</v>
      </c>
      <c r="R179" s="60"/>
    </row>
    <row r="180" spans="2:18" s="61" customFormat="1" ht="50">
      <c r="B180" s="67"/>
      <c r="C180" s="74"/>
      <c r="D180" s="71"/>
      <c r="E180" s="71" t="s">
        <v>174</v>
      </c>
      <c r="F180" s="71">
        <v>6</v>
      </c>
      <c r="G180" s="75" t="s">
        <v>70</v>
      </c>
      <c r="H180" s="71" t="s">
        <v>69</v>
      </c>
      <c r="I180" s="71">
        <v>12</v>
      </c>
      <c r="J180" s="72">
        <v>470</v>
      </c>
      <c r="K180" s="73">
        <f t="shared" si="12"/>
        <v>5640</v>
      </c>
      <c r="L180" s="71" t="s">
        <v>69</v>
      </c>
      <c r="M180" s="72">
        <f>M179</f>
        <v>6</v>
      </c>
      <c r="N180" s="72">
        <f t="shared" si="14"/>
        <v>470</v>
      </c>
      <c r="O180" s="251">
        <f t="shared" si="13"/>
        <v>2820</v>
      </c>
      <c r="Q180" s="61" t="b">
        <f t="shared" si="11"/>
        <v>0</v>
      </c>
      <c r="R180" s="60"/>
    </row>
    <row r="181" spans="2:18" s="61" customFormat="1">
      <c r="B181" s="67"/>
      <c r="C181" s="68" t="s">
        <v>176</v>
      </c>
      <c r="D181" s="69"/>
      <c r="E181" s="69"/>
      <c r="F181" s="69"/>
      <c r="G181" s="75"/>
      <c r="H181" s="71"/>
      <c r="I181" s="71"/>
      <c r="J181" s="72"/>
      <c r="K181" s="73">
        <f t="shared" si="12"/>
        <v>0</v>
      </c>
      <c r="L181" s="71"/>
      <c r="M181" s="72"/>
      <c r="N181" s="72">
        <f t="shared" si="14"/>
        <v>0</v>
      </c>
      <c r="O181" s="73">
        <f t="shared" si="13"/>
        <v>0</v>
      </c>
      <c r="Q181" s="61" t="b">
        <f t="shared" si="11"/>
        <v>0</v>
      </c>
      <c r="R181" s="60"/>
    </row>
    <row r="182" spans="2:18" s="61" customFormat="1" ht="50">
      <c r="B182" s="67"/>
      <c r="C182" s="75" t="s">
        <v>177</v>
      </c>
      <c r="D182" s="81"/>
      <c r="E182" s="81"/>
      <c r="F182" s="81"/>
      <c r="G182" s="75" t="s">
        <v>178</v>
      </c>
      <c r="H182" s="71" t="s">
        <v>69</v>
      </c>
      <c r="I182" s="71">
        <v>19</v>
      </c>
      <c r="J182" s="72">
        <v>4778.3</v>
      </c>
      <c r="K182" s="73">
        <f t="shared" si="12"/>
        <v>90787.7</v>
      </c>
      <c r="L182" s="71" t="s">
        <v>69</v>
      </c>
      <c r="M182" s="250">
        <v>3</v>
      </c>
      <c r="N182" s="72">
        <f t="shared" si="14"/>
        <v>4778.3</v>
      </c>
      <c r="O182" s="73">
        <f t="shared" si="13"/>
        <v>14334.900000000001</v>
      </c>
      <c r="Q182" s="61" t="b">
        <f t="shared" si="11"/>
        <v>0</v>
      </c>
      <c r="R182" s="60"/>
    </row>
    <row r="183" spans="2:18" s="61" customFormat="1" ht="25">
      <c r="B183" s="67"/>
      <c r="C183" s="74"/>
      <c r="D183" s="71"/>
      <c r="E183" s="71"/>
      <c r="F183" s="71"/>
      <c r="G183" s="75" t="s">
        <v>96</v>
      </c>
      <c r="H183" s="71" t="s">
        <v>69</v>
      </c>
      <c r="I183" s="71">
        <v>19</v>
      </c>
      <c r="J183" s="72">
        <v>1985</v>
      </c>
      <c r="K183" s="73">
        <f t="shared" si="12"/>
        <v>37715</v>
      </c>
      <c r="L183" s="71" t="s">
        <v>69</v>
      </c>
      <c r="M183" s="72">
        <f>M182</f>
        <v>3</v>
      </c>
      <c r="N183" s="72">
        <f t="shared" si="14"/>
        <v>1985</v>
      </c>
      <c r="O183" s="73">
        <f t="shared" si="13"/>
        <v>5955</v>
      </c>
      <c r="Q183" s="61" t="b">
        <f t="shared" si="11"/>
        <v>0</v>
      </c>
      <c r="R183" s="60"/>
    </row>
    <row r="184" spans="2:18" s="61" customFormat="1" ht="37.5">
      <c r="B184" s="67"/>
      <c r="C184" s="77" t="s">
        <v>179</v>
      </c>
      <c r="D184" s="78"/>
      <c r="E184" s="78"/>
      <c r="F184" s="78"/>
      <c r="G184" s="75" t="s">
        <v>180</v>
      </c>
      <c r="H184" s="71" t="s">
        <v>69</v>
      </c>
      <c r="I184" s="71">
        <v>2</v>
      </c>
      <c r="J184" s="72">
        <v>5522.53</v>
      </c>
      <c r="K184" s="73">
        <f t="shared" si="12"/>
        <v>11045.06</v>
      </c>
      <c r="L184" s="71" t="s">
        <v>69</v>
      </c>
      <c r="M184" s="72">
        <f>I184</f>
        <v>2</v>
      </c>
      <c r="N184" s="72">
        <f t="shared" si="14"/>
        <v>5522.53</v>
      </c>
      <c r="O184" s="73">
        <f t="shared" si="13"/>
        <v>11045.06</v>
      </c>
      <c r="Q184" s="61" t="b">
        <f t="shared" si="11"/>
        <v>0</v>
      </c>
      <c r="R184" s="60"/>
    </row>
    <row r="185" spans="2:18" s="61" customFormat="1" ht="37.5">
      <c r="B185" s="67"/>
      <c r="C185" s="74" t="s">
        <v>181</v>
      </c>
      <c r="D185" s="71"/>
      <c r="E185" s="71"/>
      <c r="F185" s="71"/>
      <c r="G185" s="75" t="s">
        <v>182</v>
      </c>
      <c r="H185" s="71" t="s">
        <v>69</v>
      </c>
      <c r="I185" s="71">
        <v>5</v>
      </c>
      <c r="J185" s="72">
        <v>9262.2999999999993</v>
      </c>
      <c r="K185" s="73">
        <f t="shared" si="12"/>
        <v>46311.5</v>
      </c>
      <c r="L185" s="71" t="s">
        <v>69</v>
      </c>
      <c r="M185" s="72">
        <v>5</v>
      </c>
      <c r="N185" s="72">
        <f t="shared" si="14"/>
        <v>9262.2999999999993</v>
      </c>
      <c r="O185" s="73">
        <f t="shared" si="13"/>
        <v>46311.5</v>
      </c>
      <c r="P185" s="61" t="s">
        <v>245</v>
      </c>
      <c r="Q185" s="61" t="b">
        <f t="shared" si="11"/>
        <v>0</v>
      </c>
      <c r="R185" s="60"/>
    </row>
    <row r="186" spans="2:18" s="61" customFormat="1" ht="25">
      <c r="B186" s="67"/>
      <c r="C186" s="74"/>
      <c r="D186" s="71"/>
      <c r="E186" s="71"/>
      <c r="F186" s="71"/>
      <c r="G186" s="75" t="s">
        <v>183</v>
      </c>
      <c r="H186" s="71" t="s">
        <v>69</v>
      </c>
      <c r="I186" s="71">
        <v>5</v>
      </c>
      <c r="J186" s="72">
        <v>5207.8999999999996</v>
      </c>
      <c r="K186" s="73">
        <f t="shared" si="12"/>
        <v>26039.5</v>
      </c>
      <c r="L186" s="71" t="s">
        <v>69</v>
      </c>
      <c r="M186" s="72">
        <f>M185</f>
        <v>5</v>
      </c>
      <c r="N186" s="72">
        <f t="shared" si="14"/>
        <v>5207.8999999999996</v>
      </c>
      <c r="O186" s="73">
        <f t="shared" si="13"/>
        <v>26039.5</v>
      </c>
      <c r="Q186" s="61" t="b">
        <f t="shared" si="11"/>
        <v>0</v>
      </c>
      <c r="R186" s="60"/>
    </row>
    <row r="187" spans="2:18" s="61" customFormat="1" ht="37.5">
      <c r="B187" s="67"/>
      <c r="C187" s="74" t="s">
        <v>184</v>
      </c>
      <c r="D187" s="71"/>
      <c r="E187" s="71"/>
      <c r="F187" s="71"/>
      <c r="G187" s="75" t="s">
        <v>185</v>
      </c>
      <c r="H187" s="71" t="s">
        <v>69</v>
      </c>
      <c r="I187" s="71">
        <v>5</v>
      </c>
      <c r="J187" s="72">
        <v>2785.81</v>
      </c>
      <c r="K187" s="73">
        <f t="shared" si="12"/>
        <v>13929.05</v>
      </c>
      <c r="L187" s="71" t="s">
        <v>69</v>
      </c>
      <c r="M187" s="72">
        <f>I187</f>
        <v>5</v>
      </c>
      <c r="N187" s="72">
        <f t="shared" si="14"/>
        <v>2785.81</v>
      </c>
      <c r="O187" s="73">
        <f t="shared" si="13"/>
        <v>13929.05</v>
      </c>
      <c r="Q187" s="61" t="b">
        <f t="shared" si="11"/>
        <v>0</v>
      </c>
      <c r="R187" s="60"/>
    </row>
    <row r="188" spans="2:18" s="61" customFormat="1" ht="25">
      <c r="B188" s="85" t="s">
        <v>186</v>
      </c>
      <c r="C188" s="74" t="s">
        <v>187</v>
      </c>
      <c r="D188" s="71"/>
      <c r="E188" s="71"/>
      <c r="F188" s="71"/>
      <c r="G188" s="75" t="s">
        <v>188</v>
      </c>
      <c r="H188" s="71" t="s">
        <v>69</v>
      </c>
      <c r="I188" s="71">
        <f>57*2</f>
        <v>114</v>
      </c>
      <c r="J188" s="72">
        <v>233.5</v>
      </c>
      <c r="K188" s="73">
        <f t="shared" si="12"/>
        <v>26619</v>
      </c>
      <c r="L188" s="71" t="s">
        <v>69</v>
      </c>
      <c r="M188" s="72"/>
      <c r="N188" s="72">
        <f t="shared" si="14"/>
        <v>233.5</v>
      </c>
      <c r="O188" s="73">
        <f t="shared" si="13"/>
        <v>0</v>
      </c>
      <c r="Q188" s="61" t="b">
        <f t="shared" si="11"/>
        <v>0</v>
      </c>
      <c r="R188" s="60"/>
    </row>
    <row r="189" spans="2:18" s="61" customFormat="1">
      <c r="B189" s="86"/>
      <c r="C189" s="87"/>
      <c r="D189" s="88"/>
      <c r="E189" s="88"/>
      <c r="F189" s="88"/>
      <c r="G189" s="89"/>
      <c r="H189" s="88"/>
      <c r="I189" s="88"/>
      <c r="J189" s="90"/>
      <c r="K189" s="91">
        <f>SUM(K8:K188)</f>
        <v>2153495.3999999994</v>
      </c>
      <c r="L189" s="88"/>
      <c r="M189" s="90"/>
      <c r="N189" s="90"/>
      <c r="O189" s="91">
        <f>SUM(O8:O188)</f>
        <v>1455109.57</v>
      </c>
      <c r="R189" s="60"/>
    </row>
    <row r="190" spans="2:18" s="61" customFormat="1">
      <c r="B190" s="86"/>
      <c r="C190" s="87"/>
      <c r="D190" s="88"/>
      <c r="E190" s="88"/>
      <c r="F190" s="88"/>
      <c r="G190" s="89"/>
      <c r="H190" s="88"/>
      <c r="I190" s="88"/>
      <c r="J190" s="90"/>
      <c r="K190" s="91"/>
      <c r="L190" s="88"/>
      <c r="M190" s="90"/>
      <c r="N190" s="90"/>
      <c r="O190" s="91"/>
      <c r="R190" s="60"/>
    </row>
    <row r="191" spans="2:18" s="61" customFormat="1">
      <c r="B191" s="86"/>
      <c r="C191" s="87" t="s">
        <v>37</v>
      </c>
      <c r="D191" s="88"/>
      <c r="E191" s="88"/>
      <c r="F191" s="88"/>
      <c r="G191" s="89"/>
      <c r="H191" s="88"/>
      <c r="I191" s="88"/>
      <c r="J191" s="90"/>
      <c r="K191" s="91">
        <v>-153495.4</v>
      </c>
      <c r="L191" s="88"/>
      <c r="M191" s="90"/>
      <c r="N191" s="90"/>
      <c r="O191" s="91">
        <v>0</v>
      </c>
      <c r="R191" s="92"/>
    </row>
    <row r="192" spans="2:18" s="61" customFormat="1" ht="13" thickBot="1">
      <c r="B192" s="86"/>
      <c r="C192" s="87"/>
      <c r="D192" s="88"/>
      <c r="E192" s="88"/>
      <c r="F192" s="88"/>
      <c r="G192" s="89"/>
      <c r="H192" s="88"/>
      <c r="I192" s="88"/>
      <c r="J192" s="90"/>
      <c r="K192" s="91"/>
      <c r="L192" s="88"/>
      <c r="M192" s="90"/>
      <c r="N192" s="90"/>
      <c r="O192" s="91"/>
      <c r="R192" s="60"/>
    </row>
    <row r="193" spans="2:19" s="61" customFormat="1" ht="13" thickBot="1">
      <c r="B193" s="93"/>
      <c r="C193" s="94"/>
      <c r="D193" s="57"/>
      <c r="E193" s="57"/>
      <c r="F193" s="57"/>
      <c r="G193" s="95" t="s">
        <v>189</v>
      </c>
      <c r="H193" s="96"/>
      <c r="I193" s="97">
        <f>SUM(I8:I191)</f>
        <v>1393</v>
      </c>
      <c r="J193" s="98"/>
      <c r="K193" s="97">
        <f>SUM(K189:K192)</f>
        <v>1999999.9999999995</v>
      </c>
      <c r="L193" s="96"/>
      <c r="M193" s="98">
        <f>SUM(M7:M180)</f>
        <v>951</v>
      </c>
      <c r="N193" s="98"/>
      <c r="O193" s="97">
        <f>SUM(O189:O192)</f>
        <v>1455109.57</v>
      </c>
      <c r="R193" s="60"/>
    </row>
    <row r="194" spans="2:19">
      <c r="B194" s="55"/>
      <c r="D194" s="99"/>
      <c r="E194" s="99"/>
      <c r="F194" s="99"/>
      <c r="G194" s="55"/>
      <c r="H194" s="100"/>
      <c r="I194" s="101"/>
      <c r="J194" s="101"/>
      <c r="K194" s="102"/>
      <c r="L194" s="99"/>
      <c r="N194" s="55"/>
      <c r="O194" s="103"/>
      <c r="Q194" s="61"/>
    </row>
    <row r="195" spans="2:19">
      <c r="B195" s="55"/>
      <c r="D195" s="99"/>
      <c r="E195" s="99"/>
      <c r="F195" s="99"/>
      <c r="G195" s="55"/>
      <c r="H195" s="100"/>
      <c r="I195" s="101"/>
      <c r="J195" s="101"/>
      <c r="K195" s="102"/>
      <c r="L195" s="99"/>
      <c r="M195" s="99"/>
      <c r="N195" s="99"/>
      <c r="O195" s="99"/>
      <c r="Q195" s="61"/>
    </row>
    <row r="196" spans="2:19">
      <c r="B196" s="55"/>
      <c r="D196" s="99"/>
      <c r="E196" s="99"/>
      <c r="F196" s="99"/>
      <c r="G196" s="55"/>
      <c r="H196" s="100"/>
      <c r="I196" s="101"/>
      <c r="J196" s="101"/>
      <c r="K196" s="102"/>
      <c r="L196" s="48"/>
      <c r="N196" s="48"/>
      <c r="O196" s="48"/>
      <c r="P196" s="48"/>
      <c r="Q196" s="61"/>
      <c r="R196" s="48"/>
      <c r="S196" s="48"/>
    </row>
    <row r="197" spans="2:19">
      <c r="B197" s="55"/>
      <c r="D197" s="99"/>
      <c r="E197" s="99"/>
      <c r="F197" s="99"/>
      <c r="G197" s="55"/>
      <c r="H197" s="100"/>
      <c r="I197" s="101"/>
      <c r="J197" s="101"/>
      <c r="K197" s="55"/>
      <c r="L197" s="48"/>
      <c r="N197" s="48"/>
      <c r="O197" s="48"/>
      <c r="P197" s="48"/>
      <c r="Q197" s="61"/>
      <c r="R197" s="48"/>
      <c r="S197" s="48"/>
    </row>
    <row r="198" spans="2:19">
      <c r="B198" s="55"/>
      <c r="D198" s="99"/>
      <c r="E198" s="99"/>
      <c r="F198" s="99"/>
      <c r="G198" s="55"/>
      <c r="H198" s="100"/>
      <c r="I198" s="101"/>
      <c r="J198" s="101"/>
      <c r="K198" s="55"/>
      <c r="L198" s="48"/>
      <c r="N198" s="48"/>
      <c r="O198" s="48"/>
      <c r="P198" s="48"/>
      <c r="Q198" s="61"/>
      <c r="R198" s="48"/>
      <c r="S198" s="48"/>
    </row>
    <row r="199" spans="2:19">
      <c r="B199" s="55"/>
      <c r="D199" s="99"/>
      <c r="E199" s="99"/>
      <c r="F199" s="99"/>
      <c r="G199" s="55"/>
      <c r="H199" s="100"/>
      <c r="I199" s="101"/>
      <c r="J199" s="101"/>
      <c r="K199" s="55"/>
      <c r="L199" s="48"/>
      <c r="N199" s="48"/>
      <c r="O199" s="48"/>
      <c r="P199" s="48"/>
      <c r="Q199" s="61"/>
      <c r="R199" s="48"/>
      <c r="S199" s="48"/>
    </row>
    <row r="200" spans="2:19">
      <c r="B200" s="55"/>
      <c r="D200" s="99"/>
      <c r="E200" s="99"/>
      <c r="F200" s="99"/>
      <c r="G200" s="55"/>
      <c r="H200" s="100"/>
      <c r="I200" s="101"/>
      <c r="J200" s="101"/>
      <c r="K200" s="55"/>
      <c r="L200" s="104"/>
      <c r="M200" s="104"/>
      <c r="N200" s="104"/>
      <c r="O200" s="104"/>
      <c r="P200" s="104"/>
      <c r="Q200" s="61"/>
      <c r="R200" s="104"/>
      <c r="S200" s="104"/>
    </row>
    <row r="201" spans="2:19">
      <c r="B201" s="55"/>
      <c r="D201" s="99"/>
      <c r="E201" s="99"/>
      <c r="F201" s="99"/>
      <c r="G201" s="55"/>
      <c r="H201" s="100"/>
      <c r="I201" s="101"/>
      <c r="J201" s="101"/>
      <c r="K201" s="55"/>
      <c r="L201" s="48"/>
      <c r="N201" s="48"/>
      <c r="O201" s="48"/>
      <c r="P201" s="48"/>
      <c r="Q201" s="48"/>
      <c r="R201" s="48"/>
      <c r="S201" s="48"/>
    </row>
    <row r="202" spans="2:19">
      <c r="B202" s="55"/>
      <c r="D202" s="99"/>
      <c r="E202" s="99"/>
      <c r="F202" s="99"/>
      <c r="G202" s="55"/>
      <c r="H202" s="100"/>
      <c r="I202" s="101"/>
      <c r="J202" s="101"/>
      <c r="K202" s="55"/>
      <c r="L202" s="48"/>
      <c r="N202" s="48"/>
      <c r="O202" s="48"/>
      <c r="P202" s="48"/>
      <c r="Q202" s="48"/>
      <c r="R202" s="48"/>
      <c r="S202" s="48"/>
    </row>
    <row r="203" spans="2:19">
      <c r="G203" s="55"/>
      <c r="H203" s="100"/>
      <c r="I203" s="101"/>
      <c r="J203" s="101"/>
      <c r="K203" s="55"/>
      <c r="L203" s="48"/>
      <c r="N203" s="48"/>
      <c r="O203" s="48"/>
      <c r="P203" s="48"/>
      <c r="Q203" s="48"/>
      <c r="R203" s="48"/>
      <c r="S203" s="48"/>
    </row>
    <row r="204" spans="2:19">
      <c r="G204" s="55"/>
      <c r="H204" s="100"/>
      <c r="I204" s="101"/>
      <c r="J204" s="101"/>
      <c r="K204" s="55"/>
      <c r="L204" s="48"/>
      <c r="N204" s="48"/>
      <c r="O204" s="48"/>
      <c r="P204" s="48"/>
      <c r="Q204" s="48"/>
      <c r="R204" s="48"/>
      <c r="S204" s="48"/>
    </row>
    <row r="205" spans="2:19">
      <c r="G205" s="55"/>
      <c r="H205" s="100"/>
      <c r="I205" s="101"/>
      <c r="J205" s="101"/>
      <c r="K205" s="55"/>
      <c r="L205" s="99"/>
      <c r="M205" s="99"/>
      <c r="N205" s="99"/>
      <c r="O205" s="99"/>
    </row>
    <row r="206" spans="2:19">
      <c r="G206" s="55"/>
      <c r="H206" s="100"/>
      <c r="I206" s="101"/>
      <c r="J206" s="101"/>
      <c r="K206" s="55"/>
      <c r="L206" s="99"/>
      <c r="N206" s="55"/>
    </row>
    <row r="207" spans="2:19">
      <c r="K207" s="49"/>
    </row>
    <row r="208" spans="2:19">
      <c r="K208" s="49"/>
    </row>
    <row r="256" spans="5:5">
      <c r="E256" s="109"/>
    </row>
    <row r="257" spans="4:11">
      <c r="D257" s="109"/>
      <c r="E257" s="109"/>
    </row>
    <row r="258" spans="4:11">
      <c r="D258" s="109"/>
      <c r="E258" s="109"/>
    </row>
    <row r="259" spans="4:11">
      <c r="D259" s="109"/>
      <c r="E259" s="109"/>
    </row>
    <row r="260" spans="4:11">
      <c r="D260" s="109"/>
      <c r="E260" s="109"/>
      <c r="K260" s="111"/>
    </row>
    <row r="261" spans="4:11">
      <c r="D261" s="109"/>
    </row>
  </sheetData>
  <autoFilter ref="B6:O193" xr:uid="{00000000-0009-0000-0000-000001000000}"/>
  <mergeCells count="8">
    <mergeCell ref="H4:K4"/>
    <mergeCell ref="L4:O4"/>
    <mergeCell ref="B4:B5"/>
    <mergeCell ref="C4:C5"/>
    <mergeCell ref="D4:D5"/>
    <mergeCell ref="E4:E5"/>
    <mergeCell ref="F4:F5"/>
    <mergeCell ref="G4:G5"/>
  </mergeCells>
  <printOptions horizontalCentered="1"/>
  <pageMargins left="0.3" right="0.3" top="0.5" bottom="0.5" header="0.31496062992126" footer="0.31496062992126"/>
  <pageSetup paperSize="9" scale="45"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99"/>
  <sheetViews>
    <sheetView view="pageBreakPreview" zoomScale="90" zoomScaleNormal="100" zoomScaleSheetLayoutView="90" workbookViewId="0">
      <pane xSplit="3" ySplit="2" topLeftCell="D3" activePane="bottomRight" state="frozen"/>
      <selection activeCell="J212" sqref="J212"/>
      <selection pane="topRight" activeCell="J212" sqref="J212"/>
      <selection pane="bottomLeft" activeCell="J212" sqref="J212"/>
      <selection pane="bottomRight" activeCell="G267" sqref="G267"/>
    </sheetView>
  </sheetViews>
  <sheetFormatPr defaultColWidth="9.08984375" defaultRowHeight="12.5"/>
  <cols>
    <col min="1" max="1" width="9.08984375" style="114"/>
    <col min="2" max="2" width="4.26953125" style="114" customWidth="1"/>
    <col min="3" max="3" width="12.453125" style="114" bestFit="1" customWidth="1"/>
    <col min="4" max="11" width="9.6328125" style="114" bestFit="1" customWidth="1"/>
    <col min="12" max="12" width="9.54296875" style="114" customWidth="1"/>
    <col min="13" max="16384" width="9.08984375" style="114"/>
  </cols>
  <sheetData>
    <row r="1" spans="2:12" ht="13.25" hidden="1" customHeight="1">
      <c r="B1" s="224" t="s">
        <v>190</v>
      </c>
      <c r="C1" s="226" t="s">
        <v>56</v>
      </c>
      <c r="D1" s="112" t="s">
        <v>93</v>
      </c>
      <c r="E1" s="112" t="s">
        <v>66</v>
      </c>
      <c r="F1" s="113" t="s">
        <v>66</v>
      </c>
      <c r="G1" s="113" t="s">
        <v>142</v>
      </c>
      <c r="H1" s="113" t="s">
        <v>145</v>
      </c>
      <c r="I1" s="113" t="s">
        <v>148</v>
      </c>
      <c r="J1" s="113" t="s">
        <v>151</v>
      </c>
      <c r="K1" s="113" t="s">
        <v>153</v>
      </c>
      <c r="L1" s="113" t="s">
        <v>108</v>
      </c>
    </row>
    <row r="2" spans="2:12" ht="13.25" hidden="1" customHeight="1" thickBot="1">
      <c r="B2" s="225"/>
      <c r="C2" s="227"/>
      <c r="D2" s="115" t="s">
        <v>191</v>
      </c>
      <c r="E2" s="115" t="s">
        <v>192</v>
      </c>
      <c r="F2" s="116" t="s">
        <v>193</v>
      </c>
      <c r="G2" s="116"/>
      <c r="H2" s="116"/>
      <c r="I2" s="116"/>
      <c r="J2" s="116"/>
      <c r="K2" s="116"/>
      <c r="L2" s="116" t="s">
        <v>194</v>
      </c>
    </row>
    <row r="3" spans="2:12" hidden="1">
      <c r="B3" s="117">
        <v>701</v>
      </c>
      <c r="C3" s="118" t="s">
        <v>119</v>
      </c>
      <c r="D3" s="118">
        <v>1</v>
      </c>
      <c r="E3" s="118">
        <v>1</v>
      </c>
      <c r="F3" s="119">
        <v>1</v>
      </c>
      <c r="G3" s="119"/>
      <c r="H3" s="119"/>
      <c r="I3" s="119"/>
      <c r="J3" s="119"/>
      <c r="K3" s="119"/>
      <c r="L3" s="119"/>
    </row>
    <row r="4" spans="2:12" hidden="1">
      <c r="B4" s="117">
        <v>702</v>
      </c>
      <c r="C4" s="118" t="s">
        <v>78</v>
      </c>
      <c r="D4" s="118"/>
      <c r="E4" s="118">
        <v>1</v>
      </c>
      <c r="F4" s="119">
        <v>1</v>
      </c>
      <c r="G4" s="119"/>
      <c r="H4" s="119"/>
      <c r="I4" s="119"/>
      <c r="J4" s="119"/>
      <c r="K4" s="119"/>
      <c r="L4" s="119"/>
    </row>
    <row r="5" spans="2:12" hidden="1">
      <c r="B5" s="117">
        <v>703</v>
      </c>
      <c r="C5" s="118" t="s">
        <v>80</v>
      </c>
      <c r="D5" s="118"/>
      <c r="E5" s="118">
        <v>1</v>
      </c>
      <c r="F5" s="119">
        <v>1</v>
      </c>
      <c r="G5" s="119"/>
      <c r="H5" s="119"/>
      <c r="I5" s="119"/>
      <c r="J5" s="119"/>
      <c r="K5" s="119"/>
      <c r="L5" s="119"/>
    </row>
    <row r="6" spans="2:12" hidden="1">
      <c r="B6" s="117">
        <v>704</v>
      </c>
      <c r="C6" s="118" t="s">
        <v>94</v>
      </c>
      <c r="D6" s="118">
        <v>1</v>
      </c>
      <c r="E6" s="118">
        <v>1</v>
      </c>
      <c r="F6" s="119">
        <v>1</v>
      </c>
      <c r="G6" s="119"/>
      <c r="H6" s="119"/>
      <c r="I6" s="119"/>
      <c r="J6" s="119"/>
      <c r="K6" s="119"/>
      <c r="L6" s="119"/>
    </row>
    <row r="7" spans="2:12" hidden="1">
      <c r="B7" s="117">
        <v>705</v>
      </c>
      <c r="C7" s="118" t="s">
        <v>100</v>
      </c>
      <c r="D7" s="118">
        <v>1</v>
      </c>
      <c r="E7" s="118">
        <v>1</v>
      </c>
      <c r="F7" s="119">
        <v>1</v>
      </c>
      <c r="G7" s="119"/>
      <c r="H7" s="119"/>
      <c r="I7" s="119"/>
      <c r="J7" s="119"/>
      <c r="K7" s="119"/>
      <c r="L7" s="119"/>
    </row>
    <row r="8" spans="2:12" hidden="1">
      <c r="B8" s="117">
        <v>706</v>
      </c>
      <c r="C8" s="118" t="s">
        <v>76</v>
      </c>
      <c r="D8" s="118"/>
      <c r="E8" s="118">
        <v>1</v>
      </c>
      <c r="F8" s="119">
        <v>1</v>
      </c>
      <c r="G8" s="119"/>
      <c r="H8" s="119"/>
      <c r="I8" s="119"/>
      <c r="J8" s="119"/>
      <c r="K8" s="119"/>
      <c r="L8" s="119"/>
    </row>
    <row r="9" spans="2:12" hidden="1">
      <c r="B9" s="117">
        <v>707</v>
      </c>
      <c r="C9" s="118" t="s">
        <v>121</v>
      </c>
      <c r="D9" s="118"/>
      <c r="E9" s="118"/>
      <c r="F9" s="119"/>
      <c r="G9" s="119"/>
      <c r="H9" s="119"/>
      <c r="I9" s="119"/>
      <c r="J9" s="119"/>
      <c r="K9" s="119"/>
      <c r="L9" s="119"/>
    </row>
    <row r="10" spans="2:12" hidden="1">
      <c r="B10" s="120">
        <v>708</v>
      </c>
      <c r="C10" s="121" t="s">
        <v>174</v>
      </c>
      <c r="D10" s="121">
        <v>1</v>
      </c>
      <c r="E10" s="121">
        <v>1</v>
      </c>
      <c r="F10" s="122">
        <v>1</v>
      </c>
      <c r="G10" s="122"/>
      <c r="H10" s="122"/>
      <c r="I10" s="122"/>
      <c r="J10" s="122"/>
      <c r="K10" s="122"/>
      <c r="L10" s="122"/>
    </row>
    <row r="11" spans="2:12" hidden="1">
      <c r="B11" s="120">
        <v>709</v>
      </c>
      <c r="C11" s="121" t="s">
        <v>72</v>
      </c>
      <c r="D11" s="121"/>
      <c r="E11" s="121">
        <v>1</v>
      </c>
      <c r="F11" s="122">
        <v>1</v>
      </c>
      <c r="G11" s="122"/>
      <c r="H11" s="122"/>
      <c r="I11" s="122"/>
      <c r="J11" s="122"/>
      <c r="K11" s="122"/>
      <c r="L11" s="122"/>
    </row>
    <row r="12" spans="2:12" ht="13" hidden="1" thickBot="1">
      <c r="B12" s="123">
        <v>710</v>
      </c>
      <c r="C12" s="124" t="s">
        <v>111</v>
      </c>
      <c r="D12" s="124">
        <v>1</v>
      </c>
      <c r="E12" s="124">
        <v>1</v>
      </c>
      <c r="F12" s="125">
        <v>1</v>
      </c>
      <c r="G12" s="125"/>
      <c r="H12" s="125"/>
      <c r="I12" s="125"/>
      <c r="J12" s="125"/>
      <c r="K12" s="125"/>
      <c r="L12" s="125"/>
    </row>
    <row r="13" spans="2:12" hidden="1">
      <c r="B13" s="117">
        <v>801</v>
      </c>
      <c r="C13" s="118" t="s">
        <v>119</v>
      </c>
      <c r="D13" s="126">
        <v>1</v>
      </c>
      <c r="E13" s="126">
        <v>1</v>
      </c>
      <c r="F13" s="127">
        <v>1</v>
      </c>
      <c r="G13" s="119"/>
      <c r="H13" s="119"/>
      <c r="I13" s="119"/>
      <c r="J13" s="119"/>
      <c r="K13" s="119"/>
      <c r="L13" s="119"/>
    </row>
    <row r="14" spans="2:12" hidden="1">
      <c r="B14" s="117">
        <v>802</v>
      </c>
      <c r="C14" s="118" t="s">
        <v>78</v>
      </c>
      <c r="D14" s="118"/>
      <c r="E14" s="126">
        <v>1</v>
      </c>
      <c r="F14" s="127">
        <v>1</v>
      </c>
      <c r="G14" s="119"/>
      <c r="H14" s="119"/>
      <c r="I14" s="119"/>
      <c r="J14" s="119"/>
      <c r="K14" s="119"/>
      <c r="L14" s="119"/>
    </row>
    <row r="15" spans="2:12" hidden="1">
      <c r="B15" s="117">
        <v>803</v>
      </c>
      <c r="C15" s="118" t="s">
        <v>80</v>
      </c>
      <c r="D15" s="118"/>
      <c r="E15" s="118">
        <v>1</v>
      </c>
      <c r="F15" s="119">
        <v>1</v>
      </c>
      <c r="G15" s="119"/>
      <c r="H15" s="119"/>
      <c r="I15" s="119"/>
      <c r="J15" s="119"/>
      <c r="K15" s="119"/>
      <c r="L15" s="119"/>
    </row>
    <row r="16" spans="2:12" hidden="1">
      <c r="B16" s="117">
        <v>804</v>
      </c>
      <c r="C16" s="118" t="s">
        <v>94</v>
      </c>
      <c r="D16" s="118">
        <v>1</v>
      </c>
      <c r="E16" s="118">
        <v>1</v>
      </c>
      <c r="F16" s="119">
        <v>1</v>
      </c>
      <c r="G16" s="119"/>
      <c r="H16" s="119"/>
      <c r="I16" s="119"/>
      <c r="J16" s="119"/>
      <c r="K16" s="119"/>
      <c r="L16" s="119"/>
    </row>
    <row r="17" spans="2:12" hidden="1">
      <c r="B17" s="117">
        <v>805</v>
      </c>
      <c r="C17" s="118" t="s">
        <v>100</v>
      </c>
      <c r="D17" s="118">
        <v>1</v>
      </c>
      <c r="E17" s="118">
        <v>1</v>
      </c>
      <c r="F17" s="119">
        <v>1</v>
      </c>
      <c r="G17" s="119"/>
      <c r="H17" s="119"/>
      <c r="I17" s="119"/>
      <c r="J17" s="119"/>
      <c r="K17" s="119"/>
      <c r="L17" s="119"/>
    </row>
    <row r="18" spans="2:12" hidden="1">
      <c r="B18" s="117">
        <v>806</v>
      </c>
      <c r="C18" s="118" t="s">
        <v>76</v>
      </c>
      <c r="D18" s="118">
        <v>0</v>
      </c>
      <c r="E18" s="118">
        <v>1</v>
      </c>
      <c r="F18" s="119">
        <v>1</v>
      </c>
      <c r="G18" s="119"/>
      <c r="H18" s="119"/>
      <c r="I18" s="119"/>
      <c r="J18" s="119"/>
      <c r="K18" s="119"/>
      <c r="L18" s="119"/>
    </row>
    <row r="19" spans="2:12" hidden="1">
      <c r="B19" s="117">
        <v>807</v>
      </c>
      <c r="C19" s="118" t="s">
        <v>195</v>
      </c>
      <c r="D19" s="118"/>
      <c r="E19" s="126">
        <v>1</v>
      </c>
      <c r="F19" s="127">
        <v>1</v>
      </c>
      <c r="G19" s="119"/>
      <c r="H19" s="119"/>
      <c r="I19" s="119"/>
      <c r="J19" s="119"/>
      <c r="K19" s="119"/>
      <c r="L19" s="119"/>
    </row>
    <row r="20" spans="2:12" hidden="1">
      <c r="B20" s="117">
        <v>808</v>
      </c>
      <c r="C20" s="118" t="s">
        <v>107</v>
      </c>
      <c r="D20" s="118">
        <v>1</v>
      </c>
      <c r="E20" s="118">
        <v>1</v>
      </c>
      <c r="F20" s="119">
        <v>1</v>
      </c>
      <c r="G20" s="122"/>
      <c r="H20" s="122"/>
      <c r="I20" s="122"/>
      <c r="J20" s="122"/>
      <c r="K20" s="122"/>
      <c r="L20" s="122">
        <v>1</v>
      </c>
    </row>
    <row r="21" spans="2:12" ht="13" hidden="1" thickBot="1">
      <c r="B21" s="123">
        <v>809</v>
      </c>
      <c r="C21" s="124" t="s">
        <v>195</v>
      </c>
      <c r="D21" s="128">
        <v>0</v>
      </c>
      <c r="E21" s="128">
        <v>1</v>
      </c>
      <c r="F21" s="129">
        <v>1</v>
      </c>
      <c r="G21" s="125"/>
      <c r="H21" s="125"/>
      <c r="I21" s="125"/>
      <c r="J21" s="125"/>
      <c r="K21" s="125"/>
      <c r="L21" s="125"/>
    </row>
    <row r="22" spans="2:12" hidden="1">
      <c r="B22" s="130">
        <v>901</v>
      </c>
      <c r="C22" s="131" t="s">
        <v>119</v>
      </c>
      <c r="D22" s="131">
        <v>1</v>
      </c>
      <c r="E22" s="131">
        <v>1</v>
      </c>
      <c r="F22" s="132">
        <v>1</v>
      </c>
      <c r="G22" s="132"/>
      <c r="H22" s="132"/>
      <c r="I22" s="132"/>
      <c r="J22" s="132"/>
      <c r="K22" s="132"/>
      <c r="L22" s="132"/>
    </row>
    <row r="23" spans="2:12" hidden="1">
      <c r="B23" s="117">
        <v>902</v>
      </c>
      <c r="C23" s="118" t="s">
        <v>78</v>
      </c>
      <c r="D23" s="118"/>
      <c r="E23" s="118">
        <v>1</v>
      </c>
      <c r="F23" s="119">
        <v>1</v>
      </c>
      <c r="G23" s="119"/>
      <c r="H23" s="119"/>
      <c r="I23" s="119"/>
      <c r="J23" s="119"/>
      <c r="K23" s="119"/>
      <c r="L23" s="119"/>
    </row>
    <row r="24" spans="2:12" hidden="1">
      <c r="B24" s="117">
        <v>903</v>
      </c>
      <c r="C24" s="118" t="s">
        <v>80</v>
      </c>
      <c r="D24" s="118"/>
      <c r="E24" s="118">
        <v>1</v>
      </c>
      <c r="F24" s="119">
        <v>1</v>
      </c>
      <c r="G24" s="119"/>
      <c r="H24" s="119"/>
      <c r="I24" s="119"/>
      <c r="J24" s="119"/>
      <c r="K24" s="119"/>
      <c r="L24" s="119"/>
    </row>
    <row r="25" spans="2:12" hidden="1">
      <c r="B25" s="117">
        <v>904</v>
      </c>
      <c r="C25" s="118" t="s">
        <v>94</v>
      </c>
      <c r="D25" s="118">
        <v>1</v>
      </c>
      <c r="E25" s="118">
        <v>1</v>
      </c>
      <c r="F25" s="119">
        <v>1</v>
      </c>
      <c r="G25" s="119"/>
      <c r="H25" s="119"/>
      <c r="I25" s="119"/>
      <c r="J25" s="119"/>
      <c r="K25" s="119"/>
      <c r="L25" s="119"/>
    </row>
    <row r="26" spans="2:12" hidden="1">
      <c r="B26" s="117">
        <v>905</v>
      </c>
      <c r="C26" s="118" t="s">
        <v>100</v>
      </c>
      <c r="D26" s="118">
        <v>1</v>
      </c>
      <c r="E26" s="118">
        <v>1</v>
      </c>
      <c r="F26" s="119">
        <v>1</v>
      </c>
      <c r="G26" s="119"/>
      <c r="H26" s="119"/>
      <c r="I26" s="119"/>
      <c r="J26" s="119"/>
      <c r="K26" s="119"/>
      <c r="L26" s="119"/>
    </row>
    <row r="27" spans="2:12" hidden="1">
      <c r="B27" s="117">
        <v>906</v>
      </c>
      <c r="C27" s="118" t="s">
        <v>76</v>
      </c>
      <c r="D27" s="118">
        <v>0</v>
      </c>
      <c r="E27" s="118">
        <v>1</v>
      </c>
      <c r="F27" s="119">
        <v>1</v>
      </c>
      <c r="G27" s="119"/>
      <c r="H27" s="119"/>
      <c r="I27" s="119"/>
      <c r="J27" s="119"/>
      <c r="K27" s="119"/>
      <c r="L27" s="119"/>
    </row>
    <row r="28" spans="2:12" hidden="1">
      <c r="B28" s="117">
        <v>907</v>
      </c>
      <c r="C28" s="118" t="s">
        <v>133</v>
      </c>
      <c r="D28" s="118"/>
      <c r="E28" s="118">
        <v>1</v>
      </c>
      <c r="F28" s="119">
        <v>1</v>
      </c>
      <c r="G28" s="119"/>
      <c r="H28" s="119"/>
      <c r="I28" s="119"/>
      <c r="J28" s="119"/>
      <c r="K28" s="119"/>
      <c r="L28" s="119"/>
    </row>
    <row r="29" spans="2:12" hidden="1">
      <c r="B29" s="117">
        <v>908</v>
      </c>
      <c r="C29" s="118" t="s">
        <v>135</v>
      </c>
      <c r="D29" s="118"/>
      <c r="E29" s="118">
        <v>1</v>
      </c>
      <c r="F29" s="119">
        <v>1</v>
      </c>
      <c r="G29" s="119"/>
      <c r="H29" s="119"/>
      <c r="I29" s="119"/>
      <c r="J29" s="119"/>
      <c r="K29" s="119"/>
      <c r="L29" s="119"/>
    </row>
    <row r="30" spans="2:12" hidden="1">
      <c r="B30" s="117">
        <v>909</v>
      </c>
      <c r="C30" s="118" t="s">
        <v>195</v>
      </c>
      <c r="D30" s="118"/>
      <c r="E30" s="118"/>
      <c r="F30" s="119"/>
      <c r="G30" s="119"/>
      <c r="H30" s="119"/>
      <c r="I30" s="119"/>
      <c r="J30" s="119"/>
      <c r="K30" s="119"/>
      <c r="L30" s="119"/>
    </row>
    <row r="31" spans="2:12" ht="13" hidden="1" thickBot="1">
      <c r="B31" s="123">
        <v>910</v>
      </c>
      <c r="C31" s="124" t="s">
        <v>107</v>
      </c>
      <c r="D31" s="124">
        <v>1</v>
      </c>
      <c r="E31" s="124">
        <v>1</v>
      </c>
      <c r="F31" s="125">
        <v>1</v>
      </c>
      <c r="G31" s="125"/>
      <c r="H31" s="125"/>
      <c r="I31" s="125"/>
      <c r="J31" s="125"/>
      <c r="K31" s="125"/>
      <c r="L31" s="125">
        <v>1</v>
      </c>
    </row>
    <row r="32" spans="2:12" hidden="1">
      <c r="B32" s="130">
        <v>1001</v>
      </c>
      <c r="C32" s="131" t="s">
        <v>119</v>
      </c>
      <c r="D32" s="131">
        <v>1</v>
      </c>
      <c r="E32" s="131">
        <v>1</v>
      </c>
      <c r="F32" s="132">
        <v>1</v>
      </c>
      <c r="G32" s="132"/>
      <c r="H32" s="132"/>
      <c r="I32" s="132"/>
      <c r="J32" s="132"/>
      <c r="K32" s="132"/>
      <c r="L32" s="132"/>
    </row>
    <row r="33" spans="2:12" hidden="1">
      <c r="B33" s="117">
        <v>1002</v>
      </c>
      <c r="C33" s="118" t="s">
        <v>78</v>
      </c>
      <c r="D33" s="118"/>
      <c r="E33" s="118">
        <v>1</v>
      </c>
      <c r="F33" s="119">
        <v>1</v>
      </c>
      <c r="G33" s="119"/>
      <c r="H33" s="119"/>
      <c r="I33" s="119"/>
      <c r="J33" s="119"/>
      <c r="K33" s="119"/>
      <c r="L33" s="119"/>
    </row>
    <row r="34" spans="2:12" hidden="1">
      <c r="B34" s="117">
        <v>1003</v>
      </c>
      <c r="C34" s="118" t="s">
        <v>80</v>
      </c>
      <c r="D34" s="118"/>
      <c r="E34" s="118">
        <v>1</v>
      </c>
      <c r="F34" s="119">
        <v>1</v>
      </c>
      <c r="G34" s="119"/>
      <c r="H34" s="119"/>
      <c r="I34" s="119"/>
      <c r="J34" s="119"/>
      <c r="K34" s="119"/>
      <c r="L34" s="119"/>
    </row>
    <row r="35" spans="2:12" hidden="1">
      <c r="B35" s="117">
        <v>1004</v>
      </c>
      <c r="C35" s="118" t="s">
        <v>94</v>
      </c>
      <c r="D35" s="118">
        <v>1</v>
      </c>
      <c r="E35" s="118">
        <v>1</v>
      </c>
      <c r="F35" s="119">
        <v>1</v>
      </c>
      <c r="G35" s="119"/>
      <c r="H35" s="119"/>
      <c r="I35" s="119"/>
      <c r="J35" s="119"/>
      <c r="K35" s="119"/>
      <c r="L35" s="119"/>
    </row>
    <row r="36" spans="2:12" hidden="1">
      <c r="B36" s="117">
        <v>1005</v>
      </c>
      <c r="C36" s="118" t="s">
        <v>100</v>
      </c>
      <c r="D36" s="118">
        <v>1</v>
      </c>
      <c r="E36" s="118">
        <v>1</v>
      </c>
      <c r="F36" s="119">
        <v>1</v>
      </c>
      <c r="G36" s="119"/>
      <c r="H36" s="119"/>
      <c r="I36" s="119"/>
      <c r="J36" s="119"/>
      <c r="K36" s="119"/>
      <c r="L36" s="119"/>
    </row>
    <row r="37" spans="2:12" hidden="1">
      <c r="B37" s="117">
        <v>1006</v>
      </c>
      <c r="C37" s="118" t="s">
        <v>76</v>
      </c>
      <c r="D37" s="118"/>
      <c r="E37" s="118">
        <v>1</v>
      </c>
      <c r="F37" s="119">
        <v>1</v>
      </c>
      <c r="G37" s="119"/>
      <c r="H37" s="119"/>
      <c r="I37" s="119"/>
      <c r="J37" s="119"/>
      <c r="K37" s="119"/>
      <c r="L37" s="119"/>
    </row>
    <row r="38" spans="2:12" hidden="1">
      <c r="B38" s="117">
        <v>1007</v>
      </c>
      <c r="C38" s="118" t="s">
        <v>170</v>
      </c>
      <c r="D38" s="118"/>
      <c r="E38" s="118"/>
      <c r="F38" s="119"/>
      <c r="G38" s="119"/>
      <c r="H38" s="119"/>
      <c r="I38" s="119"/>
      <c r="J38" s="119"/>
      <c r="K38" s="119"/>
      <c r="L38" s="119"/>
    </row>
    <row r="39" spans="2:12" hidden="1">
      <c r="B39" s="117">
        <v>1008</v>
      </c>
      <c r="C39" s="118" t="s">
        <v>195</v>
      </c>
      <c r="D39" s="118"/>
      <c r="E39" s="118">
        <v>0</v>
      </c>
      <c r="F39" s="119">
        <v>0</v>
      </c>
      <c r="G39" s="119"/>
      <c r="H39" s="119"/>
      <c r="I39" s="119"/>
      <c r="J39" s="119"/>
      <c r="K39" s="119"/>
      <c r="L39" s="119"/>
    </row>
    <row r="40" spans="2:12" ht="13" hidden="1" thickBot="1">
      <c r="B40" s="123">
        <v>1009</v>
      </c>
      <c r="C40" s="124" t="s">
        <v>107</v>
      </c>
      <c r="D40" s="124">
        <v>1</v>
      </c>
      <c r="E40" s="124">
        <v>1</v>
      </c>
      <c r="F40" s="125">
        <v>1</v>
      </c>
      <c r="G40" s="125"/>
      <c r="H40" s="125"/>
      <c r="I40" s="125"/>
      <c r="J40" s="125"/>
      <c r="K40" s="125"/>
      <c r="L40" s="125">
        <v>1</v>
      </c>
    </row>
    <row r="41" spans="2:12" hidden="1">
      <c r="B41" s="133">
        <v>1101</v>
      </c>
      <c r="C41" s="134" t="s">
        <v>119</v>
      </c>
      <c r="D41" s="134">
        <v>1</v>
      </c>
      <c r="E41" s="134">
        <v>1</v>
      </c>
      <c r="F41" s="135">
        <v>1</v>
      </c>
      <c r="G41" s="135"/>
      <c r="H41" s="135"/>
      <c r="I41" s="135"/>
      <c r="J41" s="135"/>
      <c r="K41" s="135"/>
      <c r="L41" s="135"/>
    </row>
    <row r="42" spans="2:12" hidden="1">
      <c r="B42" s="117">
        <v>1102</v>
      </c>
      <c r="C42" s="118" t="s">
        <v>78</v>
      </c>
      <c r="D42" s="118"/>
      <c r="E42" s="118">
        <v>1</v>
      </c>
      <c r="F42" s="119">
        <v>1</v>
      </c>
      <c r="G42" s="119"/>
      <c r="H42" s="119"/>
      <c r="I42" s="119"/>
      <c r="J42" s="119"/>
      <c r="K42" s="119"/>
      <c r="L42" s="119"/>
    </row>
    <row r="43" spans="2:12" hidden="1">
      <c r="B43" s="117">
        <v>1103</v>
      </c>
      <c r="C43" s="118" t="s">
        <v>80</v>
      </c>
      <c r="D43" s="118"/>
      <c r="E43" s="118">
        <v>1</v>
      </c>
      <c r="F43" s="119">
        <v>1</v>
      </c>
      <c r="G43" s="119"/>
      <c r="H43" s="119"/>
      <c r="I43" s="119"/>
      <c r="J43" s="119"/>
      <c r="K43" s="119"/>
      <c r="L43" s="119"/>
    </row>
    <row r="44" spans="2:12" hidden="1">
      <c r="B44" s="117">
        <v>1104</v>
      </c>
      <c r="C44" s="118" t="s">
        <v>94</v>
      </c>
      <c r="D44" s="118">
        <v>1</v>
      </c>
      <c r="E44" s="118">
        <v>1</v>
      </c>
      <c r="F44" s="119">
        <v>1</v>
      </c>
      <c r="G44" s="119"/>
      <c r="H44" s="119"/>
      <c r="I44" s="119"/>
      <c r="J44" s="119"/>
      <c r="K44" s="119"/>
      <c r="L44" s="119"/>
    </row>
    <row r="45" spans="2:12" hidden="1">
      <c r="B45" s="117">
        <v>1105</v>
      </c>
      <c r="C45" s="118" t="s">
        <v>100</v>
      </c>
      <c r="D45" s="118">
        <v>1</v>
      </c>
      <c r="E45" s="118">
        <v>1</v>
      </c>
      <c r="F45" s="119">
        <v>1</v>
      </c>
      <c r="G45" s="119"/>
      <c r="H45" s="119"/>
      <c r="I45" s="119"/>
      <c r="J45" s="119"/>
      <c r="K45" s="119"/>
      <c r="L45" s="119"/>
    </row>
    <row r="46" spans="2:12" hidden="1">
      <c r="B46" s="117">
        <v>1106</v>
      </c>
      <c r="C46" s="118" t="s">
        <v>76</v>
      </c>
      <c r="D46" s="118"/>
      <c r="E46" s="118">
        <v>1</v>
      </c>
      <c r="F46" s="119">
        <v>1</v>
      </c>
      <c r="G46" s="119"/>
      <c r="H46" s="119"/>
      <c r="I46" s="119"/>
      <c r="J46" s="119"/>
      <c r="K46" s="119"/>
      <c r="L46" s="119"/>
    </row>
    <row r="47" spans="2:12" hidden="1">
      <c r="B47" s="117">
        <v>1107</v>
      </c>
      <c r="C47" s="118" t="s">
        <v>172</v>
      </c>
      <c r="D47" s="118"/>
      <c r="E47" s="118">
        <v>1</v>
      </c>
      <c r="F47" s="119">
        <v>1</v>
      </c>
      <c r="G47" s="119"/>
      <c r="H47" s="119"/>
      <c r="I47" s="119"/>
      <c r="J47" s="119"/>
      <c r="K47" s="119"/>
      <c r="L47" s="119"/>
    </row>
    <row r="48" spans="2:12" hidden="1">
      <c r="B48" s="117">
        <v>1108</v>
      </c>
      <c r="C48" s="118" t="s">
        <v>135</v>
      </c>
      <c r="D48" s="118"/>
      <c r="E48" s="118"/>
      <c r="F48" s="119"/>
      <c r="G48" s="119"/>
      <c r="H48" s="119"/>
      <c r="I48" s="119"/>
      <c r="J48" s="119"/>
      <c r="K48" s="119"/>
      <c r="L48" s="119"/>
    </row>
    <row r="49" spans="2:12" hidden="1">
      <c r="B49" s="117">
        <v>1109</v>
      </c>
      <c r="C49" s="118" t="s">
        <v>195</v>
      </c>
      <c r="D49" s="118"/>
      <c r="E49" s="118">
        <v>1</v>
      </c>
      <c r="F49" s="119">
        <v>1</v>
      </c>
      <c r="G49" s="119"/>
      <c r="H49" s="119"/>
      <c r="I49" s="119"/>
      <c r="J49" s="119"/>
      <c r="K49" s="119"/>
      <c r="L49" s="119"/>
    </row>
    <row r="50" spans="2:12" ht="13" hidden="1" thickBot="1">
      <c r="B50" s="123">
        <v>1110</v>
      </c>
      <c r="C50" s="124" t="s">
        <v>107</v>
      </c>
      <c r="D50" s="124">
        <v>1</v>
      </c>
      <c r="E50" s="124">
        <v>1</v>
      </c>
      <c r="F50" s="125">
        <v>1</v>
      </c>
      <c r="G50" s="125"/>
      <c r="H50" s="125"/>
      <c r="I50" s="125"/>
      <c r="J50" s="125"/>
      <c r="K50" s="125"/>
      <c r="L50" s="125">
        <v>1</v>
      </c>
    </row>
    <row r="51" spans="2:12" hidden="1">
      <c r="B51" s="130">
        <v>1201</v>
      </c>
      <c r="C51" s="131" t="s">
        <v>137</v>
      </c>
      <c r="D51" s="131"/>
      <c r="E51" s="131">
        <v>1</v>
      </c>
      <c r="F51" s="132">
        <v>1</v>
      </c>
      <c r="G51" s="132"/>
      <c r="H51" s="132"/>
      <c r="I51" s="132"/>
      <c r="J51" s="132"/>
      <c r="K51" s="132"/>
      <c r="L51" s="132"/>
    </row>
    <row r="52" spans="2:12" hidden="1">
      <c r="B52" s="117">
        <v>1202</v>
      </c>
      <c r="C52" s="118" t="s">
        <v>105</v>
      </c>
      <c r="D52" s="118">
        <v>1</v>
      </c>
      <c r="E52" s="118">
        <v>1</v>
      </c>
      <c r="F52" s="119">
        <v>1</v>
      </c>
      <c r="G52" s="119"/>
      <c r="H52" s="119"/>
      <c r="I52" s="119"/>
      <c r="J52" s="119"/>
      <c r="K52" s="119"/>
      <c r="L52" s="119"/>
    </row>
    <row r="53" spans="2:12" hidden="1">
      <c r="B53" s="117">
        <v>1203</v>
      </c>
      <c r="C53" s="118" t="s">
        <v>78</v>
      </c>
      <c r="D53" s="118"/>
      <c r="E53" s="118">
        <v>1</v>
      </c>
      <c r="F53" s="119">
        <v>1</v>
      </c>
      <c r="G53" s="119"/>
      <c r="H53" s="119"/>
      <c r="I53" s="119"/>
      <c r="J53" s="119"/>
      <c r="K53" s="119"/>
      <c r="L53" s="119"/>
    </row>
    <row r="54" spans="2:12" hidden="1">
      <c r="B54" s="117">
        <v>1204</v>
      </c>
      <c r="C54" s="118" t="s">
        <v>160</v>
      </c>
      <c r="D54" s="118"/>
      <c r="E54" s="118">
        <v>0</v>
      </c>
      <c r="F54" s="119">
        <v>0</v>
      </c>
      <c r="G54" s="119"/>
      <c r="H54" s="119"/>
      <c r="I54" s="119">
        <v>1</v>
      </c>
      <c r="J54" s="119">
        <v>1</v>
      </c>
      <c r="K54" s="119"/>
      <c r="L54" s="119"/>
    </row>
    <row r="55" spans="2:12" hidden="1">
      <c r="B55" s="117">
        <v>1205</v>
      </c>
      <c r="C55" s="118" t="s">
        <v>100</v>
      </c>
      <c r="D55" s="118">
        <v>1</v>
      </c>
      <c r="E55" s="118">
        <v>1</v>
      </c>
      <c r="F55" s="119">
        <v>1</v>
      </c>
      <c r="G55" s="119"/>
      <c r="H55" s="119"/>
      <c r="I55" s="119"/>
      <c r="J55" s="119"/>
      <c r="K55" s="119"/>
      <c r="L55" s="119"/>
    </row>
    <row r="56" spans="2:12" hidden="1">
      <c r="B56" s="117">
        <v>1206</v>
      </c>
      <c r="C56" s="118" t="s">
        <v>78</v>
      </c>
      <c r="D56" s="118"/>
      <c r="E56" s="118">
        <v>1</v>
      </c>
      <c r="F56" s="119">
        <v>1</v>
      </c>
      <c r="G56" s="119"/>
      <c r="H56" s="119"/>
      <c r="I56" s="119"/>
      <c r="J56" s="119"/>
      <c r="K56" s="119"/>
      <c r="L56" s="119"/>
    </row>
    <row r="57" spans="2:12" hidden="1">
      <c r="B57" s="117">
        <v>1207</v>
      </c>
      <c r="C57" s="118" t="s">
        <v>160</v>
      </c>
      <c r="D57" s="118"/>
      <c r="E57" s="118">
        <v>0</v>
      </c>
      <c r="F57" s="119">
        <v>0</v>
      </c>
      <c r="G57" s="119"/>
      <c r="H57" s="119"/>
      <c r="I57" s="119">
        <v>1</v>
      </c>
      <c r="J57" s="119">
        <v>1</v>
      </c>
      <c r="K57" s="119"/>
      <c r="L57" s="119"/>
    </row>
    <row r="58" spans="2:12" hidden="1">
      <c r="B58" s="117">
        <v>1208</v>
      </c>
      <c r="C58" s="118" t="s">
        <v>100</v>
      </c>
      <c r="D58" s="118">
        <v>1</v>
      </c>
      <c r="E58" s="118">
        <v>1</v>
      </c>
      <c r="F58" s="119">
        <v>1</v>
      </c>
      <c r="G58" s="119"/>
      <c r="H58" s="119"/>
      <c r="I58" s="119"/>
      <c r="J58" s="119"/>
      <c r="K58" s="119"/>
      <c r="L58" s="119"/>
    </row>
    <row r="59" spans="2:12" hidden="1">
      <c r="B59" s="117">
        <v>1209</v>
      </c>
      <c r="C59" s="118" t="s">
        <v>76</v>
      </c>
      <c r="D59" s="118">
        <v>0</v>
      </c>
      <c r="E59" s="118">
        <v>1</v>
      </c>
      <c r="F59" s="119">
        <v>1</v>
      </c>
      <c r="G59" s="119"/>
      <c r="H59" s="119"/>
      <c r="I59" s="119"/>
      <c r="J59" s="119"/>
      <c r="K59" s="119"/>
      <c r="L59" s="119"/>
    </row>
    <row r="60" spans="2:12" hidden="1">
      <c r="B60" s="117">
        <v>1210</v>
      </c>
      <c r="C60" s="118" t="s">
        <v>133</v>
      </c>
      <c r="D60" s="118"/>
      <c r="E60" s="118">
        <v>1</v>
      </c>
      <c r="F60" s="119">
        <v>1</v>
      </c>
      <c r="G60" s="119"/>
      <c r="H60" s="119"/>
      <c r="I60" s="119"/>
      <c r="J60" s="119"/>
      <c r="K60" s="119"/>
      <c r="L60" s="119"/>
    </row>
    <row r="61" spans="2:12" hidden="1">
      <c r="B61" s="117">
        <v>1211</v>
      </c>
      <c r="C61" s="118" t="s">
        <v>135</v>
      </c>
      <c r="D61" s="118"/>
      <c r="E61" s="118">
        <v>1</v>
      </c>
      <c r="F61" s="119">
        <v>1</v>
      </c>
      <c r="G61" s="119"/>
      <c r="H61" s="119"/>
      <c r="I61" s="119"/>
      <c r="J61" s="119"/>
      <c r="K61" s="119"/>
      <c r="L61" s="119"/>
    </row>
    <row r="62" spans="2:12" hidden="1">
      <c r="B62" s="117">
        <v>1212</v>
      </c>
      <c r="C62" s="118" t="s">
        <v>67</v>
      </c>
      <c r="D62" s="118"/>
      <c r="E62" s="118">
        <v>1</v>
      </c>
      <c r="F62" s="119">
        <v>1</v>
      </c>
      <c r="G62" s="119"/>
      <c r="H62" s="119"/>
      <c r="I62" s="119"/>
      <c r="J62" s="119"/>
      <c r="K62" s="119"/>
      <c r="L62" s="119"/>
    </row>
    <row r="63" spans="2:12" hidden="1">
      <c r="B63" s="117">
        <v>1213</v>
      </c>
      <c r="C63" s="118" t="s">
        <v>86</v>
      </c>
      <c r="D63" s="118"/>
      <c r="E63" s="118">
        <v>1</v>
      </c>
      <c r="F63" s="119">
        <v>1</v>
      </c>
      <c r="G63" s="119"/>
      <c r="H63" s="119"/>
      <c r="I63" s="119"/>
      <c r="J63" s="119"/>
      <c r="K63" s="119"/>
      <c r="L63" s="119"/>
    </row>
    <row r="64" spans="2:12" hidden="1">
      <c r="B64" s="117">
        <v>1214</v>
      </c>
      <c r="C64" s="118" t="s">
        <v>98</v>
      </c>
      <c r="D64" s="118">
        <v>1</v>
      </c>
      <c r="E64" s="126">
        <v>1</v>
      </c>
      <c r="F64" s="127">
        <v>1</v>
      </c>
      <c r="G64" s="119"/>
      <c r="H64" s="119"/>
      <c r="I64" s="119"/>
      <c r="J64" s="119"/>
      <c r="K64" s="119"/>
      <c r="L64" s="119"/>
    </row>
    <row r="65" spans="2:13" hidden="1">
      <c r="B65" s="117">
        <v>1215</v>
      </c>
      <c r="C65" s="118" t="s">
        <v>102</v>
      </c>
      <c r="D65" s="118">
        <v>1</v>
      </c>
      <c r="E65" s="118">
        <v>1</v>
      </c>
      <c r="F65" s="119">
        <v>1</v>
      </c>
      <c r="G65" s="119"/>
      <c r="H65" s="119"/>
      <c r="I65" s="119"/>
      <c r="J65" s="119"/>
      <c r="K65" s="119"/>
      <c r="L65" s="119"/>
    </row>
    <row r="66" spans="2:13" hidden="1">
      <c r="B66" s="117">
        <v>1216</v>
      </c>
      <c r="C66" s="118" t="s">
        <v>88</v>
      </c>
      <c r="D66" s="118"/>
      <c r="E66" s="118">
        <v>1</v>
      </c>
      <c r="F66" s="119">
        <v>1</v>
      </c>
      <c r="G66" s="119"/>
      <c r="H66" s="119"/>
      <c r="I66" s="119"/>
      <c r="J66" s="119"/>
      <c r="K66" s="119"/>
      <c r="L66" s="119"/>
    </row>
    <row r="67" spans="2:13" hidden="1">
      <c r="B67" s="117">
        <v>1217</v>
      </c>
      <c r="C67" s="118" t="s">
        <v>84</v>
      </c>
      <c r="D67" s="118"/>
      <c r="E67" s="118">
        <v>1</v>
      </c>
      <c r="F67" s="119">
        <v>1</v>
      </c>
      <c r="G67" s="119"/>
      <c r="H67" s="119"/>
      <c r="I67" s="119"/>
      <c r="J67" s="119"/>
      <c r="K67" s="119"/>
      <c r="L67" s="119"/>
    </row>
    <row r="68" spans="2:13" ht="13" hidden="1" thickBot="1">
      <c r="B68" s="123">
        <v>1218</v>
      </c>
      <c r="C68" s="124" t="s">
        <v>114</v>
      </c>
      <c r="D68" s="124">
        <v>1</v>
      </c>
      <c r="E68" s="124">
        <v>1</v>
      </c>
      <c r="F68" s="125">
        <v>1</v>
      </c>
      <c r="G68" s="125"/>
      <c r="H68" s="125"/>
      <c r="I68" s="125"/>
      <c r="J68" s="125"/>
      <c r="K68" s="125"/>
      <c r="L68" s="125"/>
    </row>
    <row r="69" spans="2:13" hidden="1">
      <c r="B69" s="133">
        <v>1301</v>
      </c>
      <c r="C69" s="134" t="s">
        <v>137</v>
      </c>
      <c r="D69" s="134"/>
      <c r="E69" s="134">
        <v>1</v>
      </c>
      <c r="F69" s="135">
        <v>1</v>
      </c>
      <c r="G69" s="135"/>
      <c r="H69" s="135"/>
      <c r="I69" s="135"/>
      <c r="J69" s="135"/>
      <c r="K69" s="135"/>
      <c r="L69" s="135"/>
    </row>
    <row r="70" spans="2:13" hidden="1">
      <c r="B70" s="117">
        <v>1302</v>
      </c>
      <c r="C70" s="118" t="s">
        <v>105</v>
      </c>
      <c r="D70" s="118">
        <v>1</v>
      </c>
      <c r="E70" s="118">
        <v>1</v>
      </c>
      <c r="F70" s="119">
        <v>1</v>
      </c>
      <c r="G70" s="119"/>
      <c r="H70" s="119"/>
      <c r="I70" s="119"/>
      <c r="J70" s="119"/>
      <c r="K70" s="119"/>
      <c r="L70" s="119"/>
    </row>
    <row r="71" spans="2:13" hidden="1">
      <c r="B71" s="117">
        <v>1303</v>
      </c>
      <c r="C71" s="118" t="s">
        <v>78</v>
      </c>
      <c r="D71" s="118"/>
      <c r="E71" s="118">
        <v>1</v>
      </c>
      <c r="F71" s="119">
        <v>1</v>
      </c>
      <c r="G71" s="119"/>
      <c r="H71" s="119"/>
      <c r="I71" s="119"/>
      <c r="J71" s="119"/>
      <c r="K71" s="119"/>
      <c r="L71" s="119"/>
    </row>
    <row r="72" spans="2:13" hidden="1">
      <c r="B72" s="117">
        <v>1304</v>
      </c>
      <c r="C72" s="118" t="s">
        <v>160</v>
      </c>
      <c r="D72" s="118"/>
      <c r="E72" s="118"/>
      <c r="F72" s="119"/>
      <c r="G72" s="119"/>
      <c r="H72" s="119"/>
      <c r="I72" s="119">
        <v>1</v>
      </c>
      <c r="J72" s="119">
        <v>1</v>
      </c>
      <c r="K72" s="119"/>
      <c r="L72" s="119"/>
    </row>
    <row r="73" spans="2:13" hidden="1">
      <c r="B73" s="117">
        <v>1305</v>
      </c>
      <c r="C73" s="118" t="s">
        <v>100</v>
      </c>
      <c r="D73" s="118">
        <v>1</v>
      </c>
      <c r="E73" s="118">
        <v>1</v>
      </c>
      <c r="F73" s="119">
        <v>1</v>
      </c>
      <c r="G73" s="119"/>
      <c r="H73" s="119"/>
      <c r="I73" s="119"/>
      <c r="J73" s="119"/>
      <c r="K73" s="119"/>
      <c r="L73" s="119"/>
      <c r="M73" s="136">
        <f>'Glass Doors Progress'!E256</f>
        <v>2</v>
      </c>
    </row>
    <row r="74" spans="2:13" hidden="1">
      <c r="B74" s="117">
        <v>1306</v>
      </c>
      <c r="C74" s="118" t="s">
        <v>78</v>
      </c>
      <c r="D74" s="118"/>
      <c r="E74" s="118">
        <v>1</v>
      </c>
      <c r="F74" s="119">
        <v>1</v>
      </c>
      <c r="G74" s="119"/>
      <c r="H74" s="119"/>
      <c r="I74" s="119"/>
      <c r="J74" s="119"/>
      <c r="K74" s="119"/>
      <c r="L74" s="119"/>
    </row>
    <row r="75" spans="2:13" hidden="1">
      <c r="B75" s="117">
        <v>1307</v>
      </c>
      <c r="C75" s="118" t="s">
        <v>160</v>
      </c>
      <c r="D75" s="118"/>
      <c r="E75" s="118"/>
      <c r="F75" s="119"/>
      <c r="G75" s="119"/>
      <c r="H75" s="119"/>
      <c r="I75" s="119">
        <v>1</v>
      </c>
      <c r="J75" s="119">
        <v>1</v>
      </c>
      <c r="K75" s="119"/>
      <c r="L75" s="119"/>
    </row>
    <row r="76" spans="2:13" hidden="1">
      <c r="B76" s="117">
        <v>1308</v>
      </c>
      <c r="C76" s="118" t="s">
        <v>100</v>
      </c>
      <c r="D76" s="118">
        <v>1</v>
      </c>
      <c r="E76" s="118">
        <v>1</v>
      </c>
      <c r="F76" s="119">
        <v>1</v>
      </c>
      <c r="G76" s="119"/>
      <c r="H76" s="119"/>
      <c r="I76" s="119"/>
      <c r="J76" s="119"/>
      <c r="K76" s="119"/>
      <c r="L76" s="119"/>
    </row>
    <row r="77" spans="2:13" hidden="1">
      <c r="B77" s="117">
        <v>1309</v>
      </c>
      <c r="C77" s="118" t="s">
        <v>76</v>
      </c>
      <c r="D77" s="118"/>
      <c r="E77" s="118">
        <v>1</v>
      </c>
      <c r="F77" s="119">
        <v>1</v>
      </c>
      <c r="G77" s="119"/>
      <c r="H77" s="119"/>
      <c r="I77" s="119"/>
      <c r="J77" s="119"/>
      <c r="K77" s="119"/>
      <c r="L77" s="119"/>
    </row>
    <row r="78" spans="2:13" hidden="1">
      <c r="B78" s="117">
        <v>1310</v>
      </c>
      <c r="C78" s="118" t="s">
        <v>121</v>
      </c>
      <c r="D78" s="118"/>
      <c r="E78" s="118">
        <v>0</v>
      </c>
      <c r="F78" s="119">
        <v>0</v>
      </c>
      <c r="G78" s="119"/>
      <c r="H78" s="119"/>
      <c r="I78" s="119"/>
      <c r="J78" s="119"/>
      <c r="K78" s="119"/>
      <c r="L78" s="119"/>
    </row>
    <row r="79" spans="2:13" hidden="1">
      <c r="B79" s="117">
        <v>1311</v>
      </c>
      <c r="C79" s="118" t="s">
        <v>174</v>
      </c>
      <c r="D79" s="118">
        <v>1</v>
      </c>
      <c r="E79" s="118">
        <v>0</v>
      </c>
      <c r="F79" s="119">
        <v>0</v>
      </c>
      <c r="G79" s="119"/>
      <c r="H79" s="119"/>
      <c r="I79" s="119"/>
      <c r="J79" s="119"/>
      <c r="K79" s="119"/>
      <c r="L79" s="119"/>
    </row>
    <row r="80" spans="2:13" hidden="1">
      <c r="B80" s="117">
        <v>1312</v>
      </c>
      <c r="C80" s="118" t="s">
        <v>67</v>
      </c>
      <c r="D80" s="118"/>
      <c r="E80" s="118">
        <v>1</v>
      </c>
      <c r="F80" s="119">
        <v>1</v>
      </c>
      <c r="G80" s="119"/>
      <c r="H80" s="119"/>
      <c r="I80" s="119"/>
      <c r="J80" s="119"/>
      <c r="K80" s="119"/>
      <c r="L80" s="119"/>
    </row>
    <row r="81" spans="2:12" hidden="1">
      <c r="B81" s="117">
        <v>1313</v>
      </c>
      <c r="C81" s="118" t="s">
        <v>86</v>
      </c>
      <c r="D81" s="118"/>
      <c r="E81" s="118">
        <v>1</v>
      </c>
      <c r="F81" s="119">
        <v>1</v>
      </c>
      <c r="G81" s="119"/>
      <c r="H81" s="119"/>
      <c r="I81" s="119"/>
      <c r="J81" s="119"/>
      <c r="K81" s="119"/>
      <c r="L81" s="119"/>
    </row>
    <row r="82" spans="2:12" hidden="1">
      <c r="B82" s="117">
        <v>1314</v>
      </c>
      <c r="C82" s="118" t="s">
        <v>98</v>
      </c>
      <c r="D82" s="118">
        <v>1</v>
      </c>
      <c r="E82" s="118">
        <v>1</v>
      </c>
      <c r="F82" s="119">
        <v>1</v>
      </c>
      <c r="G82" s="119"/>
      <c r="H82" s="119"/>
      <c r="I82" s="119"/>
      <c r="J82" s="119"/>
      <c r="K82" s="119"/>
      <c r="L82" s="119"/>
    </row>
    <row r="83" spans="2:12" hidden="1">
      <c r="B83" s="117">
        <v>1315</v>
      </c>
      <c r="C83" s="118" t="s">
        <v>102</v>
      </c>
      <c r="D83" s="118">
        <v>1</v>
      </c>
      <c r="E83" s="118">
        <v>1</v>
      </c>
      <c r="F83" s="119">
        <v>1</v>
      </c>
      <c r="G83" s="119"/>
      <c r="H83" s="119"/>
      <c r="I83" s="119"/>
      <c r="J83" s="119"/>
      <c r="K83" s="119"/>
      <c r="L83" s="119"/>
    </row>
    <row r="84" spans="2:12" hidden="1">
      <c r="B84" s="117">
        <v>1316</v>
      </c>
      <c r="C84" s="121" t="s">
        <v>88</v>
      </c>
      <c r="D84" s="118"/>
      <c r="E84" s="118">
        <v>1</v>
      </c>
      <c r="F84" s="119">
        <v>1</v>
      </c>
      <c r="G84" s="119"/>
      <c r="H84" s="119"/>
      <c r="I84" s="119"/>
      <c r="J84" s="119"/>
      <c r="K84" s="119"/>
      <c r="L84" s="119"/>
    </row>
    <row r="85" spans="2:12" hidden="1">
      <c r="B85" s="117">
        <v>1317</v>
      </c>
      <c r="C85" s="121" t="s">
        <v>84</v>
      </c>
      <c r="D85" s="121"/>
      <c r="E85" s="121">
        <v>0</v>
      </c>
      <c r="F85" s="122">
        <v>0</v>
      </c>
      <c r="G85" s="122"/>
      <c r="H85" s="122"/>
      <c r="I85" s="122"/>
      <c r="J85" s="122"/>
      <c r="K85" s="122"/>
      <c r="L85" s="122"/>
    </row>
    <row r="86" spans="2:12" hidden="1">
      <c r="B86" s="117">
        <v>1318</v>
      </c>
      <c r="C86" s="137" t="s">
        <v>114</v>
      </c>
      <c r="D86" s="121">
        <v>1</v>
      </c>
      <c r="E86" s="121">
        <v>1</v>
      </c>
      <c r="F86" s="122">
        <v>1</v>
      </c>
      <c r="G86" s="122"/>
      <c r="H86" s="122"/>
      <c r="I86" s="122"/>
      <c r="J86" s="122"/>
      <c r="K86" s="122"/>
      <c r="L86" s="122"/>
    </row>
    <row r="87" spans="2:12" ht="13" hidden="1" thickBot="1">
      <c r="B87" s="123"/>
      <c r="C87" s="138"/>
      <c r="D87" s="124"/>
      <c r="E87" s="124"/>
      <c r="F87" s="125"/>
      <c r="G87" s="125"/>
      <c r="H87" s="125"/>
      <c r="I87" s="125"/>
      <c r="J87" s="125"/>
      <c r="K87" s="125"/>
      <c r="L87" s="125"/>
    </row>
    <row r="88" spans="2:12" hidden="1">
      <c r="B88" s="130">
        <v>1401</v>
      </c>
      <c r="C88" s="131" t="s">
        <v>137</v>
      </c>
      <c r="D88" s="131"/>
      <c r="E88" s="131">
        <v>0</v>
      </c>
      <c r="F88" s="132">
        <v>0</v>
      </c>
      <c r="G88" s="132"/>
      <c r="H88" s="132"/>
      <c r="I88" s="132"/>
      <c r="J88" s="132"/>
      <c r="K88" s="132"/>
      <c r="L88" s="132"/>
    </row>
    <row r="89" spans="2:12" hidden="1">
      <c r="B89" s="117">
        <v>1402</v>
      </c>
      <c r="C89" s="118" t="s">
        <v>105</v>
      </c>
      <c r="D89" s="118">
        <v>1</v>
      </c>
      <c r="E89" s="118">
        <v>1</v>
      </c>
      <c r="F89" s="119">
        <v>1</v>
      </c>
      <c r="G89" s="119"/>
      <c r="H89" s="119"/>
      <c r="I89" s="119"/>
      <c r="J89" s="119"/>
      <c r="K89" s="119"/>
      <c r="L89" s="119"/>
    </row>
    <row r="90" spans="2:12" hidden="1">
      <c r="B90" s="117">
        <v>1403</v>
      </c>
      <c r="C90" s="118" t="s">
        <v>78</v>
      </c>
      <c r="D90" s="118"/>
      <c r="E90" s="118">
        <v>1</v>
      </c>
      <c r="F90" s="119">
        <v>1</v>
      </c>
      <c r="G90" s="119"/>
      <c r="H90" s="119"/>
      <c r="I90" s="119"/>
      <c r="J90" s="119"/>
      <c r="K90" s="119"/>
      <c r="L90" s="119"/>
    </row>
    <row r="91" spans="2:12" hidden="1">
      <c r="B91" s="117">
        <v>1404</v>
      </c>
      <c r="C91" s="118" t="s">
        <v>160</v>
      </c>
      <c r="D91" s="118"/>
      <c r="E91" s="118">
        <v>0</v>
      </c>
      <c r="F91" s="119">
        <v>0</v>
      </c>
      <c r="G91" s="119"/>
      <c r="H91" s="119"/>
      <c r="I91" s="119">
        <v>1</v>
      </c>
      <c r="J91" s="119">
        <v>1</v>
      </c>
      <c r="K91" s="119"/>
      <c r="L91" s="119"/>
    </row>
    <row r="92" spans="2:12" hidden="1">
      <c r="B92" s="117">
        <v>1405</v>
      </c>
      <c r="C92" s="118" t="s">
        <v>100</v>
      </c>
      <c r="D92" s="118">
        <v>1</v>
      </c>
      <c r="E92" s="118">
        <v>1</v>
      </c>
      <c r="F92" s="119">
        <v>1</v>
      </c>
      <c r="G92" s="119"/>
      <c r="H92" s="119"/>
      <c r="I92" s="119"/>
      <c r="J92" s="119"/>
      <c r="K92" s="119"/>
      <c r="L92" s="119"/>
    </row>
    <row r="93" spans="2:12" hidden="1">
      <c r="B93" s="117">
        <v>1406</v>
      </c>
      <c r="C93" s="118" t="s">
        <v>78</v>
      </c>
      <c r="D93" s="118"/>
      <c r="E93" s="118">
        <v>1</v>
      </c>
      <c r="F93" s="119">
        <v>1</v>
      </c>
      <c r="G93" s="119"/>
      <c r="H93" s="119"/>
      <c r="I93" s="119"/>
      <c r="J93" s="119"/>
      <c r="K93" s="119"/>
      <c r="L93" s="119"/>
    </row>
    <row r="94" spans="2:12" hidden="1">
      <c r="B94" s="117">
        <v>1407</v>
      </c>
      <c r="C94" s="118" t="s">
        <v>160</v>
      </c>
      <c r="D94" s="118"/>
      <c r="E94" s="118">
        <v>0</v>
      </c>
      <c r="F94" s="119">
        <v>0</v>
      </c>
      <c r="G94" s="119"/>
      <c r="H94" s="119"/>
      <c r="I94" s="119">
        <v>1</v>
      </c>
      <c r="J94" s="119">
        <v>1</v>
      </c>
      <c r="K94" s="119"/>
      <c r="L94" s="119"/>
    </row>
    <row r="95" spans="2:12" hidden="1">
      <c r="B95" s="117">
        <v>1408</v>
      </c>
      <c r="C95" s="118" t="s">
        <v>100</v>
      </c>
      <c r="D95" s="118">
        <v>1</v>
      </c>
      <c r="E95" s="118">
        <v>1</v>
      </c>
      <c r="F95" s="119">
        <v>1</v>
      </c>
      <c r="G95" s="119"/>
      <c r="H95" s="119"/>
      <c r="I95" s="119"/>
      <c r="J95" s="119"/>
      <c r="K95" s="119"/>
      <c r="L95" s="119"/>
    </row>
    <row r="96" spans="2:12" hidden="1">
      <c r="B96" s="117">
        <v>1409</v>
      </c>
      <c r="C96" s="118" t="s">
        <v>76</v>
      </c>
      <c r="D96" s="118"/>
      <c r="E96" s="118">
        <v>1</v>
      </c>
      <c r="F96" s="119">
        <v>1</v>
      </c>
      <c r="G96" s="119"/>
      <c r="H96" s="119"/>
      <c r="I96" s="119"/>
      <c r="J96" s="119"/>
      <c r="K96" s="119"/>
      <c r="L96" s="119"/>
    </row>
    <row r="97" spans="2:12" hidden="1">
      <c r="B97" s="117">
        <v>1410</v>
      </c>
      <c r="C97" s="118" t="s">
        <v>121</v>
      </c>
      <c r="D97" s="118"/>
      <c r="E97" s="118">
        <v>0</v>
      </c>
      <c r="F97" s="119">
        <v>0</v>
      </c>
      <c r="G97" s="119"/>
      <c r="H97" s="119"/>
      <c r="I97" s="119"/>
      <c r="J97" s="119"/>
      <c r="K97" s="119"/>
      <c r="L97" s="119"/>
    </row>
    <row r="98" spans="2:12" hidden="1">
      <c r="B98" s="117">
        <v>1411</v>
      </c>
      <c r="C98" s="118" t="s">
        <v>67</v>
      </c>
      <c r="D98" s="118"/>
      <c r="E98" s="118">
        <v>1</v>
      </c>
      <c r="F98" s="119">
        <v>1</v>
      </c>
      <c r="G98" s="119"/>
      <c r="H98" s="119"/>
      <c r="I98" s="119"/>
      <c r="J98" s="119"/>
      <c r="K98" s="119"/>
      <c r="L98" s="119"/>
    </row>
    <row r="99" spans="2:12" hidden="1">
      <c r="B99" s="117">
        <v>1412</v>
      </c>
      <c r="C99" s="118" t="s">
        <v>86</v>
      </c>
      <c r="D99" s="118"/>
      <c r="E99" s="118">
        <v>1</v>
      </c>
      <c r="F99" s="119">
        <v>1</v>
      </c>
      <c r="G99" s="119"/>
      <c r="H99" s="119"/>
      <c r="I99" s="119"/>
      <c r="J99" s="119"/>
      <c r="K99" s="119"/>
      <c r="L99" s="119"/>
    </row>
    <row r="100" spans="2:12" hidden="1">
      <c r="B100" s="117">
        <v>1413</v>
      </c>
      <c r="C100" s="118" t="s">
        <v>98</v>
      </c>
      <c r="D100" s="118">
        <v>1</v>
      </c>
      <c r="E100" s="118">
        <v>1</v>
      </c>
      <c r="F100" s="119">
        <v>1</v>
      </c>
      <c r="G100" s="119"/>
      <c r="H100" s="119"/>
      <c r="I100" s="119"/>
      <c r="J100" s="119"/>
      <c r="K100" s="119"/>
      <c r="L100" s="119"/>
    </row>
    <row r="101" spans="2:12" hidden="1">
      <c r="B101" s="117">
        <v>1414</v>
      </c>
      <c r="C101" s="118" t="s">
        <v>102</v>
      </c>
      <c r="D101" s="118">
        <v>1</v>
      </c>
      <c r="E101" s="118">
        <v>0</v>
      </c>
      <c r="F101" s="119">
        <v>0</v>
      </c>
      <c r="G101" s="119"/>
      <c r="H101" s="119"/>
      <c r="I101" s="119"/>
      <c r="J101" s="119"/>
      <c r="K101" s="119"/>
      <c r="L101" s="119"/>
    </row>
    <row r="102" spans="2:12" hidden="1">
      <c r="B102" s="117">
        <v>1415</v>
      </c>
      <c r="C102" s="118" t="s">
        <v>88</v>
      </c>
      <c r="D102" s="118"/>
      <c r="E102" s="118">
        <v>1</v>
      </c>
      <c r="F102" s="119">
        <v>1</v>
      </c>
      <c r="G102" s="119"/>
      <c r="H102" s="119"/>
      <c r="I102" s="119"/>
      <c r="J102" s="119"/>
      <c r="K102" s="119"/>
      <c r="L102" s="119"/>
    </row>
    <row r="103" spans="2:12" hidden="1">
      <c r="B103" s="117">
        <v>1416</v>
      </c>
      <c r="C103" s="118" t="s">
        <v>84</v>
      </c>
      <c r="D103" s="118"/>
      <c r="E103" s="118">
        <v>1</v>
      </c>
      <c r="F103" s="119">
        <v>1</v>
      </c>
      <c r="G103" s="119"/>
      <c r="H103" s="119"/>
      <c r="I103" s="119"/>
      <c r="J103" s="119"/>
      <c r="K103" s="119"/>
      <c r="L103" s="119"/>
    </row>
    <row r="104" spans="2:12" ht="13" hidden="1" thickBot="1">
      <c r="B104" s="123">
        <v>1417</v>
      </c>
      <c r="C104" s="124" t="s">
        <v>114</v>
      </c>
      <c r="D104" s="124">
        <v>1</v>
      </c>
      <c r="E104" s="124">
        <v>1</v>
      </c>
      <c r="F104" s="125">
        <v>1</v>
      </c>
      <c r="G104" s="125"/>
      <c r="H104" s="125"/>
      <c r="I104" s="125"/>
      <c r="J104" s="125"/>
      <c r="K104" s="125"/>
      <c r="L104" s="125"/>
    </row>
    <row r="105" spans="2:12" hidden="1">
      <c r="B105" s="130">
        <v>1501</v>
      </c>
      <c r="C105" s="131" t="s">
        <v>137</v>
      </c>
      <c r="D105" s="131"/>
      <c r="E105" s="131">
        <v>0</v>
      </c>
      <c r="F105" s="132">
        <v>0</v>
      </c>
      <c r="G105" s="132"/>
      <c r="H105" s="132"/>
      <c r="I105" s="132"/>
      <c r="J105" s="132"/>
      <c r="K105" s="132"/>
      <c r="L105" s="132"/>
    </row>
    <row r="106" spans="2:12" hidden="1">
      <c r="B106" s="117">
        <v>1502</v>
      </c>
      <c r="C106" s="118" t="s">
        <v>105</v>
      </c>
      <c r="D106" s="118">
        <v>1</v>
      </c>
      <c r="E106" s="118">
        <v>1</v>
      </c>
      <c r="F106" s="119">
        <v>1</v>
      </c>
      <c r="G106" s="119"/>
      <c r="H106" s="119"/>
      <c r="I106" s="119"/>
      <c r="J106" s="119"/>
      <c r="K106" s="119"/>
      <c r="L106" s="119"/>
    </row>
    <row r="107" spans="2:12" hidden="1">
      <c r="B107" s="117">
        <v>1503</v>
      </c>
      <c r="C107" s="118" t="s">
        <v>78</v>
      </c>
      <c r="D107" s="118"/>
      <c r="E107" s="118">
        <v>1</v>
      </c>
      <c r="F107" s="119">
        <v>1</v>
      </c>
      <c r="G107" s="119"/>
      <c r="H107" s="119"/>
      <c r="I107" s="119"/>
      <c r="J107" s="119"/>
      <c r="K107" s="119"/>
      <c r="L107" s="119"/>
    </row>
    <row r="108" spans="2:12" hidden="1">
      <c r="B108" s="117">
        <v>1504</v>
      </c>
      <c r="C108" s="118" t="s">
        <v>160</v>
      </c>
      <c r="D108" s="118"/>
      <c r="E108" s="118">
        <v>0</v>
      </c>
      <c r="F108" s="119">
        <v>0</v>
      </c>
      <c r="G108" s="119"/>
      <c r="H108" s="119"/>
      <c r="I108" s="119">
        <v>1</v>
      </c>
      <c r="J108" s="119">
        <v>1</v>
      </c>
      <c r="K108" s="119"/>
      <c r="L108" s="119"/>
    </row>
    <row r="109" spans="2:12" hidden="1">
      <c r="B109" s="117">
        <v>1505</v>
      </c>
      <c r="C109" s="118" t="s">
        <v>100</v>
      </c>
      <c r="D109" s="118">
        <v>1</v>
      </c>
      <c r="E109" s="118">
        <v>1</v>
      </c>
      <c r="F109" s="119">
        <v>1</v>
      </c>
      <c r="G109" s="119"/>
      <c r="H109" s="119"/>
      <c r="I109" s="119"/>
      <c r="J109" s="119"/>
      <c r="K109" s="119"/>
      <c r="L109" s="119"/>
    </row>
    <row r="110" spans="2:12" hidden="1">
      <c r="B110" s="117">
        <v>1506</v>
      </c>
      <c r="C110" s="118" t="s">
        <v>78</v>
      </c>
      <c r="D110" s="118"/>
      <c r="E110" s="118">
        <v>1</v>
      </c>
      <c r="F110" s="119">
        <v>1</v>
      </c>
      <c r="G110" s="119"/>
      <c r="H110" s="119"/>
      <c r="I110" s="119"/>
      <c r="J110" s="119"/>
      <c r="K110" s="119"/>
      <c r="L110" s="119"/>
    </row>
    <row r="111" spans="2:12" hidden="1">
      <c r="B111" s="117">
        <v>1507</v>
      </c>
      <c r="C111" s="118" t="s">
        <v>160</v>
      </c>
      <c r="D111" s="118"/>
      <c r="E111" s="118">
        <v>0</v>
      </c>
      <c r="F111" s="119">
        <v>0</v>
      </c>
      <c r="G111" s="119"/>
      <c r="H111" s="119"/>
      <c r="I111" s="119">
        <v>1</v>
      </c>
      <c r="J111" s="119">
        <v>1</v>
      </c>
      <c r="K111" s="119"/>
      <c r="L111" s="119"/>
    </row>
    <row r="112" spans="2:12" hidden="1">
      <c r="B112" s="117">
        <v>1508</v>
      </c>
      <c r="C112" s="118" t="s">
        <v>100</v>
      </c>
      <c r="D112" s="118">
        <v>1</v>
      </c>
      <c r="E112" s="118">
        <v>1</v>
      </c>
      <c r="F112" s="119">
        <v>1</v>
      </c>
      <c r="G112" s="119"/>
      <c r="H112" s="119"/>
      <c r="I112" s="119"/>
      <c r="J112" s="119"/>
      <c r="K112" s="119"/>
      <c r="L112" s="119"/>
    </row>
    <row r="113" spans="2:12" hidden="1">
      <c r="B113" s="117">
        <v>1509</v>
      </c>
      <c r="C113" s="118" t="s">
        <v>76</v>
      </c>
      <c r="D113" s="118"/>
      <c r="E113" s="118">
        <v>1</v>
      </c>
      <c r="F113" s="119">
        <v>1</v>
      </c>
      <c r="G113" s="119"/>
      <c r="H113" s="119"/>
      <c r="I113" s="119"/>
      <c r="J113" s="119"/>
      <c r="K113" s="119"/>
      <c r="L113" s="119"/>
    </row>
    <row r="114" spans="2:12" hidden="1">
      <c r="B114" s="117">
        <v>1510</v>
      </c>
      <c r="C114" s="118" t="s">
        <v>121</v>
      </c>
      <c r="D114" s="118"/>
      <c r="E114" s="118">
        <v>0</v>
      </c>
      <c r="F114" s="119">
        <v>0</v>
      </c>
      <c r="G114" s="119"/>
      <c r="H114" s="119"/>
      <c r="I114" s="119"/>
      <c r="J114" s="119"/>
      <c r="K114" s="119"/>
      <c r="L114" s="119"/>
    </row>
    <row r="115" spans="2:12" hidden="1">
      <c r="B115" s="117">
        <v>1511</v>
      </c>
      <c r="C115" s="118" t="s">
        <v>174</v>
      </c>
      <c r="D115" s="118">
        <v>1</v>
      </c>
      <c r="E115" s="118">
        <v>1</v>
      </c>
      <c r="F115" s="119">
        <v>1</v>
      </c>
      <c r="G115" s="119"/>
      <c r="H115" s="119"/>
      <c r="I115" s="119"/>
      <c r="J115" s="119"/>
      <c r="K115" s="119"/>
      <c r="L115" s="119"/>
    </row>
    <row r="116" spans="2:12" hidden="1">
      <c r="B116" s="117">
        <v>1512</v>
      </c>
      <c r="C116" s="118" t="s">
        <v>67</v>
      </c>
      <c r="D116" s="118"/>
      <c r="E116" s="118">
        <v>1</v>
      </c>
      <c r="F116" s="119">
        <v>1</v>
      </c>
      <c r="G116" s="119"/>
      <c r="H116" s="119"/>
      <c r="I116" s="119"/>
      <c r="J116" s="119"/>
      <c r="K116" s="119"/>
      <c r="L116" s="119"/>
    </row>
    <row r="117" spans="2:12" hidden="1">
      <c r="B117" s="117">
        <v>1513</v>
      </c>
      <c r="C117" s="118" t="s">
        <v>86</v>
      </c>
      <c r="D117" s="118"/>
      <c r="E117" s="118">
        <v>1</v>
      </c>
      <c r="F117" s="119">
        <v>1</v>
      </c>
      <c r="G117" s="119"/>
      <c r="H117" s="119"/>
      <c r="I117" s="119"/>
      <c r="J117" s="119"/>
      <c r="K117" s="119"/>
      <c r="L117" s="119"/>
    </row>
    <row r="118" spans="2:12" hidden="1">
      <c r="B118" s="117">
        <v>1514</v>
      </c>
      <c r="C118" s="118" t="s">
        <v>98</v>
      </c>
      <c r="D118" s="118">
        <v>1</v>
      </c>
      <c r="E118" s="118">
        <v>1</v>
      </c>
      <c r="F118" s="119">
        <v>1</v>
      </c>
      <c r="G118" s="119"/>
      <c r="H118" s="119"/>
      <c r="I118" s="119"/>
      <c r="J118" s="119"/>
      <c r="K118" s="119"/>
      <c r="L118" s="119"/>
    </row>
    <row r="119" spans="2:12" hidden="1">
      <c r="B119" s="117">
        <v>1515</v>
      </c>
      <c r="C119" s="118" t="s">
        <v>102</v>
      </c>
      <c r="D119" s="118"/>
      <c r="E119" s="118">
        <v>1</v>
      </c>
      <c r="F119" s="119">
        <v>1</v>
      </c>
      <c r="G119" s="119"/>
      <c r="H119" s="119"/>
      <c r="I119" s="119"/>
      <c r="J119" s="119"/>
      <c r="K119" s="119"/>
      <c r="L119" s="119"/>
    </row>
    <row r="120" spans="2:12" hidden="1">
      <c r="B120" s="117">
        <v>1516</v>
      </c>
      <c r="C120" s="118" t="s">
        <v>88</v>
      </c>
      <c r="D120" s="118"/>
      <c r="E120" s="118">
        <v>1</v>
      </c>
      <c r="F120" s="119">
        <v>1</v>
      </c>
      <c r="G120" s="119"/>
      <c r="H120" s="119"/>
      <c r="I120" s="119"/>
      <c r="J120" s="119"/>
      <c r="K120" s="119"/>
      <c r="L120" s="119"/>
    </row>
    <row r="121" spans="2:12" hidden="1">
      <c r="B121" s="120">
        <v>1517</v>
      </c>
      <c r="C121" s="121" t="s">
        <v>84</v>
      </c>
      <c r="D121" s="121"/>
      <c r="E121" s="121">
        <v>1</v>
      </c>
      <c r="F121" s="122">
        <v>1</v>
      </c>
      <c r="G121" s="122"/>
      <c r="H121" s="122"/>
      <c r="I121" s="122"/>
      <c r="J121" s="122"/>
      <c r="K121" s="122"/>
      <c r="L121" s="122"/>
    </row>
    <row r="122" spans="2:12" ht="13" hidden="1" thickBot="1">
      <c r="B122" s="139">
        <v>1518</v>
      </c>
      <c r="C122" s="138" t="s">
        <v>114</v>
      </c>
      <c r="D122" s="138">
        <v>1</v>
      </c>
      <c r="E122" s="138">
        <v>1</v>
      </c>
      <c r="F122" s="140">
        <v>1</v>
      </c>
      <c r="G122" s="125"/>
      <c r="H122" s="125"/>
      <c r="I122" s="125"/>
      <c r="J122" s="125"/>
      <c r="K122" s="125"/>
      <c r="L122" s="125"/>
    </row>
    <row r="123" spans="2:12" hidden="1">
      <c r="B123" s="130">
        <v>1601</v>
      </c>
      <c r="C123" s="131" t="s">
        <v>137</v>
      </c>
      <c r="D123" s="131"/>
      <c r="E123" s="131">
        <v>1</v>
      </c>
      <c r="F123" s="132">
        <v>1</v>
      </c>
      <c r="G123" s="132"/>
      <c r="H123" s="132"/>
      <c r="I123" s="132"/>
      <c r="J123" s="132"/>
      <c r="K123" s="132"/>
      <c r="L123" s="132"/>
    </row>
    <row r="124" spans="2:12" hidden="1">
      <c r="B124" s="117">
        <v>1602</v>
      </c>
      <c r="C124" s="118" t="s">
        <v>162</v>
      </c>
      <c r="D124" s="118"/>
      <c r="E124" s="118">
        <v>0</v>
      </c>
      <c r="F124" s="119">
        <v>0</v>
      </c>
      <c r="G124" s="119"/>
      <c r="H124" s="119"/>
      <c r="I124" s="119">
        <v>1</v>
      </c>
      <c r="J124" s="119">
        <v>1</v>
      </c>
      <c r="K124" s="119"/>
      <c r="L124" s="119"/>
    </row>
    <row r="125" spans="2:12" hidden="1">
      <c r="B125" s="117">
        <v>1603</v>
      </c>
      <c r="C125" s="118" t="s">
        <v>78</v>
      </c>
      <c r="D125" s="118"/>
      <c r="E125" s="118">
        <v>1</v>
      </c>
      <c r="F125" s="119">
        <v>1</v>
      </c>
      <c r="G125" s="119"/>
      <c r="H125" s="119"/>
      <c r="I125" s="119"/>
      <c r="J125" s="119"/>
      <c r="K125" s="119"/>
      <c r="L125" s="119"/>
    </row>
    <row r="126" spans="2:12" hidden="1">
      <c r="B126" s="117">
        <v>1604</v>
      </c>
      <c r="C126" s="118" t="s">
        <v>94</v>
      </c>
      <c r="D126" s="118">
        <v>1</v>
      </c>
      <c r="E126" s="118">
        <v>1</v>
      </c>
      <c r="F126" s="119">
        <v>1</v>
      </c>
      <c r="G126" s="119"/>
      <c r="H126" s="119"/>
      <c r="I126" s="119"/>
      <c r="J126" s="119"/>
      <c r="K126" s="119"/>
      <c r="L126" s="119"/>
    </row>
    <row r="127" spans="2:12" hidden="1">
      <c r="B127" s="117">
        <v>1605</v>
      </c>
      <c r="C127" s="118" t="s">
        <v>100</v>
      </c>
      <c r="D127" s="118">
        <v>1</v>
      </c>
      <c r="E127" s="118">
        <v>1</v>
      </c>
      <c r="F127" s="119">
        <v>1</v>
      </c>
      <c r="G127" s="119"/>
      <c r="H127" s="119"/>
      <c r="I127" s="119"/>
      <c r="J127" s="119"/>
      <c r="K127" s="119"/>
      <c r="L127" s="119"/>
    </row>
    <row r="128" spans="2:12" hidden="1">
      <c r="B128" s="117">
        <v>1606</v>
      </c>
      <c r="C128" s="118" t="s">
        <v>78</v>
      </c>
      <c r="D128" s="118"/>
      <c r="E128" s="118">
        <v>1</v>
      </c>
      <c r="F128" s="119">
        <v>1</v>
      </c>
      <c r="G128" s="119"/>
      <c r="H128" s="119"/>
      <c r="I128" s="119"/>
      <c r="J128" s="119"/>
      <c r="K128" s="119"/>
      <c r="L128" s="119"/>
    </row>
    <row r="129" spans="2:12" hidden="1">
      <c r="B129" s="117">
        <v>1607</v>
      </c>
      <c r="C129" s="118" t="s">
        <v>160</v>
      </c>
      <c r="D129" s="118"/>
      <c r="E129" s="118">
        <v>0</v>
      </c>
      <c r="F129" s="119">
        <v>0</v>
      </c>
      <c r="G129" s="119"/>
      <c r="H129" s="119"/>
      <c r="I129" s="119">
        <v>1</v>
      </c>
      <c r="J129" s="119">
        <v>1</v>
      </c>
      <c r="K129" s="119"/>
      <c r="L129" s="119"/>
    </row>
    <row r="130" spans="2:12" hidden="1">
      <c r="B130" s="117">
        <v>1608</v>
      </c>
      <c r="C130" s="118" t="s">
        <v>100</v>
      </c>
      <c r="D130" s="118">
        <v>1</v>
      </c>
      <c r="E130" s="118">
        <v>1</v>
      </c>
      <c r="F130" s="119">
        <v>1</v>
      </c>
      <c r="G130" s="119"/>
      <c r="H130" s="119"/>
      <c r="I130" s="119"/>
      <c r="J130" s="119"/>
      <c r="K130" s="119"/>
      <c r="L130" s="119"/>
    </row>
    <row r="131" spans="2:12" hidden="1">
      <c r="B131" s="117">
        <v>1609</v>
      </c>
      <c r="C131" s="118" t="s">
        <v>76</v>
      </c>
      <c r="D131" s="118"/>
      <c r="E131" s="118">
        <v>1</v>
      </c>
      <c r="F131" s="119">
        <v>1</v>
      </c>
      <c r="G131" s="119"/>
      <c r="H131" s="119"/>
      <c r="I131" s="119"/>
      <c r="J131" s="119"/>
      <c r="K131" s="119"/>
      <c r="L131" s="119"/>
    </row>
    <row r="132" spans="2:12" hidden="1">
      <c r="B132" s="117">
        <v>1610</v>
      </c>
      <c r="C132" s="118" t="s">
        <v>121</v>
      </c>
      <c r="D132" s="118"/>
      <c r="E132" s="118">
        <v>0</v>
      </c>
      <c r="F132" s="119">
        <v>0</v>
      </c>
      <c r="G132" s="119"/>
      <c r="H132" s="119"/>
      <c r="I132" s="119"/>
      <c r="J132" s="119"/>
      <c r="K132" s="119"/>
      <c r="L132" s="119"/>
    </row>
    <row r="133" spans="2:12" hidden="1">
      <c r="B133" s="117">
        <v>1611</v>
      </c>
      <c r="C133" s="118" t="s">
        <v>72</v>
      </c>
      <c r="D133" s="118"/>
      <c r="E133" s="118">
        <v>1</v>
      </c>
      <c r="F133" s="119">
        <v>1</v>
      </c>
      <c r="G133" s="119"/>
      <c r="H133" s="119"/>
      <c r="I133" s="119"/>
      <c r="J133" s="119"/>
      <c r="K133" s="119"/>
      <c r="L133" s="119"/>
    </row>
    <row r="134" spans="2:12" hidden="1">
      <c r="B134" s="117">
        <v>1612</v>
      </c>
      <c r="C134" s="118" t="s">
        <v>90</v>
      </c>
      <c r="D134" s="118"/>
      <c r="E134" s="118">
        <v>1</v>
      </c>
      <c r="F134" s="119">
        <v>1</v>
      </c>
      <c r="G134" s="119"/>
      <c r="H134" s="119"/>
      <c r="I134" s="119"/>
      <c r="J134" s="119"/>
      <c r="K134" s="119"/>
      <c r="L134" s="119"/>
    </row>
    <row r="135" spans="2:12" hidden="1">
      <c r="B135" s="117">
        <v>1613</v>
      </c>
      <c r="C135" s="118" t="s">
        <v>98</v>
      </c>
      <c r="D135" s="118">
        <v>1</v>
      </c>
      <c r="E135" s="118">
        <v>1</v>
      </c>
      <c r="F135" s="119">
        <v>1</v>
      </c>
      <c r="G135" s="119"/>
      <c r="H135" s="119"/>
      <c r="I135" s="119"/>
      <c r="J135" s="119"/>
      <c r="K135" s="119"/>
      <c r="L135" s="119"/>
    </row>
    <row r="136" spans="2:12" hidden="1">
      <c r="B136" s="117">
        <v>1614</v>
      </c>
      <c r="C136" s="118" t="s">
        <v>102</v>
      </c>
      <c r="D136" s="118">
        <v>1</v>
      </c>
      <c r="E136" s="118">
        <v>1</v>
      </c>
      <c r="F136" s="119">
        <v>1</v>
      </c>
      <c r="G136" s="119"/>
      <c r="H136" s="119"/>
      <c r="I136" s="119"/>
      <c r="J136" s="119"/>
      <c r="K136" s="119"/>
      <c r="L136" s="119"/>
    </row>
    <row r="137" spans="2:12" hidden="1">
      <c r="B137" s="117">
        <v>1615</v>
      </c>
      <c r="C137" s="118" t="s">
        <v>88</v>
      </c>
      <c r="D137" s="118"/>
      <c r="E137" s="118">
        <v>1</v>
      </c>
      <c r="F137" s="119">
        <v>1</v>
      </c>
      <c r="G137" s="119"/>
      <c r="H137" s="119"/>
      <c r="I137" s="119"/>
      <c r="J137" s="119"/>
      <c r="K137" s="119"/>
      <c r="L137" s="119"/>
    </row>
    <row r="138" spans="2:12" hidden="1">
      <c r="B138" s="117">
        <v>1616</v>
      </c>
      <c r="C138" s="118" t="s">
        <v>84</v>
      </c>
      <c r="D138" s="118"/>
      <c r="E138" s="118">
        <v>1</v>
      </c>
      <c r="F138" s="119">
        <v>1</v>
      </c>
      <c r="G138" s="119"/>
      <c r="H138" s="119"/>
      <c r="I138" s="119"/>
      <c r="J138" s="119"/>
      <c r="K138" s="119"/>
      <c r="L138" s="119"/>
    </row>
    <row r="139" spans="2:12" ht="13" hidden="1" thickBot="1">
      <c r="B139" s="123">
        <v>1617</v>
      </c>
      <c r="C139" s="124" t="s">
        <v>114</v>
      </c>
      <c r="D139" s="124">
        <v>1</v>
      </c>
      <c r="E139" s="124">
        <v>1</v>
      </c>
      <c r="F139" s="125">
        <v>1</v>
      </c>
      <c r="G139" s="125"/>
      <c r="H139" s="125"/>
      <c r="I139" s="125"/>
      <c r="J139" s="125"/>
      <c r="K139" s="125"/>
      <c r="L139" s="125"/>
    </row>
    <row r="140" spans="2:12" hidden="1">
      <c r="B140" s="133">
        <v>1901</v>
      </c>
      <c r="C140" s="134" t="s">
        <v>164</v>
      </c>
      <c r="D140" s="134"/>
      <c r="E140" s="134"/>
      <c r="F140" s="141"/>
      <c r="G140" s="141"/>
      <c r="H140" s="141"/>
      <c r="I140" s="141"/>
      <c r="J140" s="141"/>
      <c r="K140" s="141"/>
      <c r="L140" s="135"/>
    </row>
    <row r="141" spans="2:12" hidden="1">
      <c r="B141" s="117">
        <v>1903</v>
      </c>
      <c r="C141" s="118" t="s">
        <v>174</v>
      </c>
      <c r="D141" s="118"/>
      <c r="E141" s="118"/>
      <c r="F141" s="142"/>
      <c r="G141" s="142"/>
      <c r="H141" s="142"/>
      <c r="I141" s="142"/>
      <c r="J141" s="142"/>
      <c r="K141" s="142"/>
      <c r="L141" s="119"/>
    </row>
    <row r="142" spans="2:12" hidden="1">
      <c r="B142" s="117">
        <v>1904</v>
      </c>
      <c r="C142" s="118" t="s">
        <v>116</v>
      </c>
      <c r="D142" s="118"/>
      <c r="E142" s="118"/>
      <c r="F142" s="142"/>
      <c r="G142" s="142"/>
      <c r="H142" s="142"/>
      <c r="I142" s="142"/>
      <c r="J142" s="142"/>
      <c r="K142" s="142"/>
      <c r="L142" s="119"/>
    </row>
    <row r="143" spans="2:12" ht="13" hidden="1" thickBot="1">
      <c r="B143" s="123"/>
      <c r="C143" s="124" t="s">
        <v>196</v>
      </c>
      <c r="D143" s="124"/>
      <c r="E143" s="124"/>
      <c r="F143" s="143"/>
      <c r="G143" s="143"/>
      <c r="H143" s="143"/>
      <c r="I143" s="143"/>
      <c r="J143" s="143"/>
      <c r="K143" s="143"/>
      <c r="L143" s="125"/>
    </row>
    <row r="144" spans="2:12" hidden="1">
      <c r="B144" s="130">
        <v>2001</v>
      </c>
      <c r="C144" s="131" t="s">
        <v>164</v>
      </c>
      <c r="D144" s="131"/>
      <c r="E144" s="131"/>
      <c r="F144" s="144"/>
      <c r="G144" s="144"/>
      <c r="H144" s="144"/>
      <c r="I144" s="144"/>
      <c r="J144" s="144"/>
      <c r="K144" s="144"/>
      <c r="L144" s="132"/>
    </row>
    <row r="145" spans="2:13" hidden="1">
      <c r="B145" s="117">
        <v>2002</v>
      </c>
      <c r="C145" s="118" t="s">
        <v>82</v>
      </c>
      <c r="D145" s="118"/>
      <c r="E145" s="118">
        <v>1</v>
      </c>
      <c r="F145" s="142">
        <v>1</v>
      </c>
      <c r="G145" s="142"/>
      <c r="H145" s="142"/>
      <c r="I145" s="142"/>
      <c r="J145" s="142"/>
      <c r="K145" s="142"/>
      <c r="L145" s="119"/>
    </row>
    <row r="146" spans="2:13" hidden="1">
      <c r="B146" s="117">
        <v>2003</v>
      </c>
      <c r="C146" s="118" t="s">
        <v>94</v>
      </c>
      <c r="D146" s="118">
        <v>1</v>
      </c>
      <c r="E146" s="118">
        <v>1</v>
      </c>
      <c r="F146" s="142">
        <v>1</v>
      </c>
      <c r="G146" s="142"/>
      <c r="H146" s="142"/>
      <c r="I146" s="142"/>
      <c r="J146" s="142"/>
      <c r="K146" s="142"/>
      <c r="L146" s="119"/>
    </row>
    <row r="147" spans="2:13" hidden="1">
      <c r="B147" s="117">
        <v>2004</v>
      </c>
      <c r="C147" s="118" t="s">
        <v>157</v>
      </c>
      <c r="D147" s="118"/>
      <c r="E147" s="118"/>
      <c r="F147" s="142"/>
      <c r="G147" s="142"/>
      <c r="H147" s="142"/>
      <c r="I147" s="142"/>
      <c r="J147" s="142"/>
      <c r="K147" s="142"/>
      <c r="L147" s="119"/>
    </row>
    <row r="148" spans="2:13" hidden="1">
      <c r="B148" s="117">
        <v>2006</v>
      </c>
      <c r="C148" s="118" t="s">
        <v>174</v>
      </c>
      <c r="D148" s="118">
        <v>1</v>
      </c>
      <c r="E148" s="118">
        <v>1</v>
      </c>
      <c r="F148" s="142">
        <v>1</v>
      </c>
      <c r="G148" s="142"/>
      <c r="H148" s="142"/>
      <c r="I148" s="142"/>
      <c r="J148" s="142"/>
      <c r="K148" s="142"/>
      <c r="L148" s="119"/>
    </row>
    <row r="149" spans="2:13" hidden="1">
      <c r="B149" s="117">
        <v>2007</v>
      </c>
      <c r="C149" s="118" t="s">
        <v>116</v>
      </c>
      <c r="D149" s="118"/>
      <c r="E149" s="118">
        <v>1</v>
      </c>
      <c r="F149" s="142">
        <v>1</v>
      </c>
      <c r="G149" s="142"/>
      <c r="H149" s="142"/>
      <c r="I149" s="142"/>
      <c r="J149" s="142"/>
      <c r="K149" s="142"/>
      <c r="L149" s="119"/>
    </row>
    <row r="150" spans="2:13" ht="13" hidden="1" thickBot="1">
      <c r="B150" s="123"/>
      <c r="C150" s="124" t="s">
        <v>121</v>
      </c>
      <c r="D150" s="124"/>
      <c r="E150" s="124"/>
      <c r="F150" s="143"/>
      <c r="G150" s="143"/>
      <c r="H150" s="143"/>
      <c r="I150" s="143"/>
      <c r="J150" s="143"/>
      <c r="K150" s="143"/>
      <c r="L150" s="125"/>
    </row>
    <row r="151" spans="2:13" hidden="1">
      <c r="B151" s="130">
        <v>2101</v>
      </c>
      <c r="C151" s="131" t="s">
        <v>164</v>
      </c>
      <c r="D151" s="131"/>
      <c r="E151" s="131"/>
      <c r="F151" s="144"/>
      <c r="G151" s="144"/>
      <c r="H151" s="144"/>
      <c r="I151" s="144"/>
      <c r="J151" s="144"/>
      <c r="K151" s="144"/>
      <c r="L151" s="132"/>
    </row>
    <row r="152" spans="2:13" hidden="1">
      <c r="B152" s="117">
        <v>2102</v>
      </c>
      <c r="C152" s="118" t="s">
        <v>82</v>
      </c>
      <c r="D152" s="118"/>
      <c r="E152" s="118">
        <v>1</v>
      </c>
      <c r="F152" s="142">
        <v>1</v>
      </c>
      <c r="G152" s="142"/>
      <c r="H152" s="142"/>
      <c r="I152" s="142"/>
      <c r="J152" s="142"/>
      <c r="K152" s="142"/>
      <c r="L152" s="119"/>
    </row>
    <row r="153" spans="2:13" hidden="1">
      <c r="B153" s="117">
        <v>2103</v>
      </c>
      <c r="C153" s="118" t="s">
        <v>94</v>
      </c>
      <c r="D153" s="118">
        <v>1</v>
      </c>
      <c r="E153" s="118">
        <v>1</v>
      </c>
      <c r="F153" s="142">
        <v>1</v>
      </c>
      <c r="G153" s="142"/>
      <c r="H153" s="142"/>
      <c r="I153" s="142"/>
      <c r="J153" s="142"/>
      <c r="K153" s="142"/>
      <c r="L153" s="119"/>
    </row>
    <row r="154" spans="2:13" hidden="1">
      <c r="B154" s="117">
        <v>2104</v>
      </c>
      <c r="C154" s="118" t="s">
        <v>157</v>
      </c>
      <c r="D154" s="118"/>
      <c r="E154" s="118"/>
      <c r="F154" s="142"/>
      <c r="G154" s="142"/>
      <c r="H154" s="142"/>
      <c r="I154" s="142">
        <v>1</v>
      </c>
      <c r="J154" s="142">
        <v>1</v>
      </c>
      <c r="K154" s="142"/>
      <c r="L154" s="119"/>
    </row>
    <row r="155" spans="2:13" ht="13" hidden="1" thickBot="1">
      <c r="B155" s="123">
        <v>2106</v>
      </c>
      <c r="C155" s="124" t="s">
        <v>116</v>
      </c>
      <c r="D155" s="124"/>
      <c r="E155" s="124">
        <v>1</v>
      </c>
      <c r="F155" s="143">
        <v>1</v>
      </c>
      <c r="G155" s="143"/>
      <c r="H155" s="143"/>
      <c r="I155" s="143"/>
      <c r="J155" s="143"/>
      <c r="K155" s="143"/>
      <c r="L155" s="125"/>
    </row>
    <row r="156" spans="2:13" hidden="1">
      <c r="B156" s="130">
        <v>2201</v>
      </c>
      <c r="C156" s="131" t="s">
        <v>164</v>
      </c>
      <c r="D156" s="131"/>
      <c r="E156" s="131"/>
      <c r="F156" s="144"/>
      <c r="G156" s="144"/>
      <c r="H156" s="144"/>
      <c r="I156" s="144"/>
      <c r="J156" s="144"/>
      <c r="K156" s="144"/>
      <c r="L156" s="132"/>
    </row>
    <row r="157" spans="2:13" hidden="1">
      <c r="B157" s="117">
        <v>2202</v>
      </c>
      <c r="C157" s="118" t="s">
        <v>143</v>
      </c>
      <c r="D157" s="118"/>
      <c r="E157" s="118"/>
      <c r="F157" s="142"/>
      <c r="G157" s="142"/>
      <c r="H157" s="142"/>
      <c r="I157" s="142">
        <v>1</v>
      </c>
      <c r="J157" s="142">
        <v>1</v>
      </c>
      <c r="K157" s="142"/>
      <c r="L157" s="119"/>
    </row>
    <row r="158" spans="2:13" hidden="1">
      <c r="B158" s="117">
        <v>2203</v>
      </c>
      <c r="C158" s="118" t="s">
        <v>100</v>
      </c>
      <c r="D158" s="118">
        <v>1</v>
      </c>
      <c r="E158" s="118">
        <v>1</v>
      </c>
      <c r="F158" s="142">
        <v>1</v>
      </c>
      <c r="G158" s="142"/>
      <c r="H158" s="142"/>
      <c r="I158" s="142"/>
      <c r="J158" s="142"/>
      <c r="K158" s="142"/>
      <c r="L158" s="119"/>
      <c r="M158" s="114">
        <v>5</v>
      </c>
    </row>
    <row r="159" spans="2:13" hidden="1">
      <c r="B159" s="117">
        <v>2204</v>
      </c>
      <c r="C159" s="118" t="s">
        <v>76</v>
      </c>
      <c r="D159" s="118"/>
      <c r="E159" s="118">
        <v>1</v>
      </c>
      <c r="F159" s="142">
        <v>1</v>
      </c>
      <c r="G159" s="142"/>
      <c r="H159" s="142"/>
      <c r="I159" s="142"/>
      <c r="J159" s="142"/>
      <c r="K159" s="142"/>
      <c r="L159" s="119"/>
    </row>
    <row r="160" spans="2:13" hidden="1">
      <c r="B160" s="117">
        <v>2206</v>
      </c>
      <c r="C160" s="118" t="s">
        <v>116</v>
      </c>
      <c r="D160" s="118"/>
      <c r="E160" s="118"/>
      <c r="F160" s="142"/>
      <c r="G160" s="142"/>
      <c r="H160" s="142"/>
      <c r="I160" s="142"/>
      <c r="J160" s="142"/>
      <c r="K160" s="142"/>
      <c r="L160" s="119"/>
    </row>
    <row r="161" spans="2:13" ht="13" hidden="1" thickBot="1">
      <c r="B161" s="123"/>
      <c r="C161" s="124" t="s">
        <v>170</v>
      </c>
      <c r="D161" s="124"/>
      <c r="E161" s="124"/>
      <c r="F161" s="143"/>
      <c r="G161" s="143"/>
      <c r="H161" s="143"/>
      <c r="I161" s="143"/>
      <c r="J161" s="143"/>
      <c r="K161" s="143"/>
      <c r="L161" s="125"/>
    </row>
    <row r="162" spans="2:13" hidden="1">
      <c r="B162" s="130">
        <v>2301</v>
      </c>
      <c r="C162" s="131" t="s">
        <v>164</v>
      </c>
      <c r="D162" s="131"/>
      <c r="E162" s="131"/>
      <c r="F162" s="144"/>
      <c r="G162" s="144"/>
      <c r="H162" s="144"/>
      <c r="I162" s="144"/>
      <c r="J162" s="144"/>
      <c r="K162" s="144"/>
      <c r="L162" s="132"/>
    </row>
    <row r="163" spans="2:13" hidden="1">
      <c r="B163" s="117">
        <v>2302</v>
      </c>
      <c r="C163" s="118" t="s">
        <v>82</v>
      </c>
      <c r="D163" s="118"/>
      <c r="E163" s="118">
        <v>1</v>
      </c>
      <c r="F163" s="142">
        <v>1</v>
      </c>
      <c r="G163" s="142"/>
      <c r="H163" s="142"/>
      <c r="I163" s="142"/>
      <c r="J163" s="142"/>
      <c r="K163" s="142"/>
      <c r="L163" s="119"/>
      <c r="M163" s="114">
        <v>2</v>
      </c>
    </row>
    <row r="164" spans="2:13" hidden="1">
      <c r="B164" s="117">
        <v>2303</v>
      </c>
      <c r="C164" s="118" t="s">
        <v>94</v>
      </c>
      <c r="D164" s="118">
        <v>1</v>
      </c>
      <c r="E164" s="118">
        <v>1</v>
      </c>
      <c r="F164" s="142">
        <v>1</v>
      </c>
      <c r="G164" s="142"/>
      <c r="H164" s="142"/>
      <c r="I164" s="142"/>
      <c r="J164" s="142"/>
      <c r="K164" s="142"/>
      <c r="L164" s="119"/>
    </row>
    <row r="165" spans="2:13" hidden="1">
      <c r="B165" s="117">
        <v>2304</v>
      </c>
      <c r="C165" s="118" t="s">
        <v>76</v>
      </c>
      <c r="D165" s="118"/>
      <c r="E165" s="118">
        <v>1</v>
      </c>
      <c r="F165" s="142">
        <v>1</v>
      </c>
      <c r="G165" s="142"/>
      <c r="H165" s="142"/>
      <c r="I165" s="142"/>
      <c r="J165" s="142"/>
      <c r="K165" s="142"/>
      <c r="L165" s="119"/>
    </row>
    <row r="166" spans="2:13" hidden="1">
      <c r="B166" s="117">
        <v>2305</v>
      </c>
      <c r="C166" s="118" t="s">
        <v>172</v>
      </c>
      <c r="D166" s="118"/>
      <c r="E166" s="118"/>
      <c r="F166" s="142"/>
      <c r="G166" s="142"/>
      <c r="H166" s="142"/>
      <c r="I166" s="142"/>
      <c r="J166" s="142"/>
      <c r="K166" s="142"/>
      <c r="L166" s="119"/>
    </row>
    <row r="167" spans="2:13" ht="13" hidden="1" thickBot="1">
      <c r="B167" s="123">
        <v>2306</v>
      </c>
      <c r="C167" s="124" t="s">
        <v>116</v>
      </c>
      <c r="D167" s="124"/>
      <c r="E167" s="124">
        <v>1</v>
      </c>
      <c r="F167" s="143">
        <v>1</v>
      </c>
      <c r="G167" s="143"/>
      <c r="H167" s="143"/>
      <c r="I167" s="143"/>
      <c r="J167" s="143"/>
      <c r="K167" s="143"/>
      <c r="L167" s="125"/>
      <c r="M167" s="114">
        <v>2</v>
      </c>
    </row>
    <row r="168" spans="2:13" hidden="1">
      <c r="B168" s="130">
        <v>2401</v>
      </c>
      <c r="C168" s="131" t="s">
        <v>166</v>
      </c>
      <c r="D168" s="131">
        <v>1</v>
      </c>
      <c r="E168" s="131"/>
      <c r="F168" s="144"/>
      <c r="G168" s="144"/>
      <c r="H168" s="144"/>
      <c r="I168" s="144"/>
      <c r="J168" s="144"/>
      <c r="K168" s="144"/>
      <c r="L168" s="132"/>
    </row>
    <row r="169" spans="2:13" hidden="1">
      <c r="B169" s="117">
        <v>2402</v>
      </c>
      <c r="C169" s="118" t="s">
        <v>168</v>
      </c>
      <c r="D169" s="118">
        <v>1</v>
      </c>
      <c r="E169" s="118"/>
      <c r="F169" s="142"/>
      <c r="G169" s="142"/>
      <c r="H169" s="142"/>
      <c r="I169" s="142"/>
      <c r="J169" s="142"/>
      <c r="K169" s="142"/>
      <c r="L169" s="119"/>
    </row>
    <row r="170" spans="2:13" hidden="1">
      <c r="B170" s="117">
        <v>2403</v>
      </c>
      <c r="C170" s="118" t="s">
        <v>82</v>
      </c>
      <c r="D170" s="118"/>
      <c r="E170" s="118">
        <v>1</v>
      </c>
      <c r="F170" s="118">
        <v>1</v>
      </c>
      <c r="G170" s="142"/>
      <c r="H170" s="142"/>
      <c r="I170" s="142"/>
      <c r="J170" s="142"/>
      <c r="K170" s="142"/>
      <c r="L170" s="119"/>
      <c r="M170" s="114">
        <v>8</v>
      </c>
    </row>
    <row r="171" spans="2:13" hidden="1">
      <c r="B171" s="117">
        <v>2404</v>
      </c>
      <c r="C171" s="118" t="s">
        <v>94</v>
      </c>
      <c r="D171" s="118"/>
      <c r="E171" s="118">
        <v>1</v>
      </c>
      <c r="F171" s="118">
        <v>1</v>
      </c>
      <c r="G171" s="142"/>
      <c r="H171" s="142"/>
      <c r="I171" s="142"/>
      <c r="J171" s="142"/>
      <c r="K171" s="142"/>
      <c r="L171" s="119"/>
    </row>
    <row r="172" spans="2:13" hidden="1">
      <c r="B172" s="117">
        <v>2405</v>
      </c>
      <c r="C172" s="118" t="s">
        <v>100</v>
      </c>
      <c r="D172" s="118">
        <v>1</v>
      </c>
      <c r="E172" s="118">
        <v>1</v>
      </c>
      <c r="F172" s="118">
        <v>1</v>
      </c>
      <c r="G172" s="142"/>
      <c r="H172" s="142"/>
      <c r="I172" s="142"/>
      <c r="J172" s="142"/>
      <c r="K172" s="142"/>
      <c r="L172" s="119"/>
    </row>
    <row r="173" spans="2:13" hidden="1">
      <c r="B173" s="117">
        <v>2406</v>
      </c>
      <c r="C173" s="118" t="s">
        <v>78</v>
      </c>
      <c r="D173" s="118"/>
      <c r="E173" s="118">
        <v>1</v>
      </c>
      <c r="F173" s="118">
        <v>1</v>
      </c>
      <c r="G173" s="142"/>
      <c r="H173" s="142"/>
      <c r="I173" s="142"/>
      <c r="J173" s="142"/>
      <c r="K173" s="142"/>
      <c r="L173" s="119"/>
    </row>
    <row r="174" spans="2:13" hidden="1">
      <c r="B174" s="117">
        <v>2407</v>
      </c>
      <c r="C174" s="118" t="s">
        <v>160</v>
      </c>
      <c r="D174" s="118"/>
      <c r="E174" s="118"/>
      <c r="F174" s="142"/>
      <c r="G174" s="142"/>
      <c r="H174" s="142"/>
      <c r="I174" s="142">
        <v>1</v>
      </c>
      <c r="J174" s="142">
        <v>1</v>
      </c>
      <c r="K174" s="142"/>
      <c r="L174" s="119"/>
    </row>
    <row r="175" spans="2:13" hidden="1">
      <c r="B175" s="117">
        <v>2408</v>
      </c>
      <c r="C175" s="118" t="s">
        <v>100</v>
      </c>
      <c r="D175" s="118">
        <v>1</v>
      </c>
      <c r="E175" s="118">
        <v>1</v>
      </c>
      <c r="F175" s="142">
        <v>1</v>
      </c>
      <c r="G175" s="142"/>
      <c r="H175" s="142"/>
      <c r="I175" s="142"/>
      <c r="J175" s="142"/>
      <c r="K175" s="142"/>
      <c r="L175" s="119"/>
      <c r="M175" s="114">
        <v>2</v>
      </c>
    </row>
    <row r="176" spans="2:13" hidden="1">
      <c r="B176" s="117">
        <v>2409</v>
      </c>
      <c r="C176" s="118" t="s">
        <v>78</v>
      </c>
      <c r="D176" s="118"/>
      <c r="E176" s="118"/>
      <c r="F176" s="142"/>
      <c r="G176" s="142"/>
      <c r="H176" s="142"/>
      <c r="I176" s="142"/>
      <c r="J176" s="142"/>
      <c r="K176" s="142"/>
      <c r="L176" s="119"/>
    </row>
    <row r="177" spans="2:13" hidden="1">
      <c r="B177" s="117">
        <v>2411</v>
      </c>
      <c r="C177" s="118" t="s">
        <v>174</v>
      </c>
      <c r="D177" s="118">
        <v>1</v>
      </c>
      <c r="E177" s="118"/>
      <c r="F177" s="142"/>
      <c r="G177" s="142"/>
      <c r="H177" s="142"/>
      <c r="I177" s="142"/>
      <c r="J177" s="142"/>
      <c r="K177" s="142"/>
      <c r="L177" s="119"/>
    </row>
    <row r="178" spans="2:13" hidden="1">
      <c r="B178" s="117">
        <v>2412</v>
      </c>
      <c r="C178" s="118" t="s">
        <v>67</v>
      </c>
      <c r="D178" s="118"/>
      <c r="E178" s="118">
        <v>1</v>
      </c>
      <c r="F178" s="142">
        <v>1</v>
      </c>
      <c r="G178" s="142"/>
      <c r="H178" s="142"/>
      <c r="I178" s="142"/>
      <c r="J178" s="142"/>
      <c r="K178" s="142"/>
      <c r="L178" s="119"/>
    </row>
    <row r="179" spans="2:13" hidden="1">
      <c r="B179" s="117">
        <v>2413</v>
      </c>
      <c r="C179" s="118" t="s">
        <v>86</v>
      </c>
      <c r="D179" s="118"/>
      <c r="E179" s="118">
        <v>1</v>
      </c>
      <c r="F179" s="142">
        <v>1</v>
      </c>
      <c r="G179" s="142"/>
      <c r="H179" s="142"/>
      <c r="I179" s="142"/>
      <c r="J179" s="142"/>
      <c r="K179" s="142"/>
      <c r="L179" s="119"/>
    </row>
    <row r="180" spans="2:13" hidden="1">
      <c r="B180" s="117">
        <v>2414</v>
      </c>
      <c r="C180" s="118" t="s">
        <v>98</v>
      </c>
      <c r="D180" s="118">
        <v>1</v>
      </c>
      <c r="E180" s="118">
        <v>1</v>
      </c>
      <c r="F180" s="142">
        <v>1</v>
      </c>
      <c r="G180" s="142"/>
      <c r="H180" s="142"/>
      <c r="I180" s="142"/>
      <c r="J180" s="142"/>
      <c r="K180" s="142"/>
      <c r="L180" s="119"/>
      <c r="M180" s="114">
        <v>4</v>
      </c>
    </row>
    <row r="181" spans="2:13" hidden="1">
      <c r="B181" s="117">
        <v>2415</v>
      </c>
      <c r="C181" s="118" t="s">
        <v>102</v>
      </c>
      <c r="D181" s="118">
        <v>1</v>
      </c>
      <c r="E181" s="118">
        <v>1</v>
      </c>
      <c r="F181" s="142">
        <v>1</v>
      </c>
      <c r="G181" s="142"/>
      <c r="H181" s="142"/>
      <c r="I181" s="142"/>
      <c r="J181" s="142"/>
      <c r="K181" s="142"/>
      <c r="L181" s="119"/>
    </row>
    <row r="182" spans="2:13" hidden="1">
      <c r="B182" s="117">
        <v>2416</v>
      </c>
      <c r="C182" s="118" t="s">
        <v>88</v>
      </c>
      <c r="D182" s="118"/>
      <c r="E182" s="118"/>
      <c r="F182" s="142"/>
      <c r="G182" s="142"/>
      <c r="H182" s="142"/>
      <c r="I182" s="142"/>
      <c r="J182" s="142"/>
      <c r="K182" s="142"/>
      <c r="L182" s="119"/>
    </row>
    <row r="183" spans="2:13" hidden="1">
      <c r="B183" s="117">
        <v>2417</v>
      </c>
      <c r="C183" s="118" t="s">
        <v>84</v>
      </c>
      <c r="D183" s="118"/>
      <c r="E183" s="118">
        <v>1</v>
      </c>
      <c r="F183" s="142">
        <v>1</v>
      </c>
      <c r="G183" s="142"/>
      <c r="H183" s="142"/>
      <c r="I183" s="142"/>
      <c r="J183" s="142"/>
      <c r="K183" s="142"/>
      <c r="L183" s="119"/>
      <c r="M183" s="114">
        <v>2</v>
      </c>
    </row>
    <row r="184" spans="2:13" hidden="1">
      <c r="B184" s="117">
        <v>2418</v>
      </c>
      <c r="C184" s="118" t="s">
        <v>114</v>
      </c>
      <c r="D184" s="118">
        <v>1</v>
      </c>
      <c r="E184" s="118">
        <v>1</v>
      </c>
      <c r="F184" s="142">
        <v>1</v>
      </c>
      <c r="G184" s="142"/>
      <c r="H184" s="142"/>
      <c r="I184" s="142"/>
      <c r="J184" s="142"/>
      <c r="K184" s="142"/>
      <c r="L184" s="119"/>
    </row>
    <row r="185" spans="2:13" ht="13" hidden="1" thickBot="1">
      <c r="B185" s="123"/>
      <c r="C185" s="124" t="s">
        <v>121</v>
      </c>
      <c r="D185" s="124"/>
      <c r="E185" s="124"/>
      <c r="F185" s="143"/>
      <c r="G185" s="143"/>
      <c r="H185" s="143"/>
      <c r="I185" s="143"/>
      <c r="J185" s="143"/>
      <c r="K185" s="143"/>
      <c r="L185" s="125"/>
    </row>
    <row r="186" spans="2:13" hidden="1">
      <c r="B186" s="130">
        <v>2501</v>
      </c>
      <c r="C186" s="131" t="s">
        <v>139</v>
      </c>
      <c r="D186" s="131"/>
      <c r="E186" s="131"/>
      <c r="F186" s="144"/>
      <c r="G186" s="144"/>
      <c r="H186" s="144"/>
      <c r="I186" s="144"/>
      <c r="J186" s="144"/>
      <c r="K186" s="144"/>
      <c r="L186" s="132"/>
    </row>
    <row r="187" spans="2:13" hidden="1">
      <c r="B187" s="117">
        <v>2502</v>
      </c>
      <c r="C187" s="118" t="s">
        <v>168</v>
      </c>
      <c r="D187" s="118">
        <v>1</v>
      </c>
      <c r="E187" s="118">
        <v>1</v>
      </c>
      <c r="F187" s="142"/>
      <c r="G187" s="142"/>
      <c r="H187" s="142"/>
      <c r="I187" s="142"/>
      <c r="J187" s="142"/>
      <c r="K187" s="142"/>
      <c r="L187" s="119"/>
    </row>
    <row r="188" spans="2:13" hidden="1">
      <c r="B188" s="117">
        <v>2503</v>
      </c>
      <c r="C188" s="118" t="s">
        <v>82</v>
      </c>
      <c r="D188" s="118"/>
      <c r="E188" s="118"/>
      <c r="F188" s="142"/>
      <c r="G188" s="142"/>
      <c r="H188" s="142"/>
      <c r="I188" s="142"/>
      <c r="J188" s="142"/>
      <c r="K188" s="142"/>
      <c r="L188" s="119"/>
    </row>
    <row r="189" spans="2:13" hidden="1">
      <c r="B189" s="117">
        <v>2504</v>
      </c>
      <c r="C189" s="118" t="s">
        <v>94</v>
      </c>
      <c r="D189" s="118">
        <v>1</v>
      </c>
      <c r="E189" s="118">
        <v>1</v>
      </c>
      <c r="F189" s="142">
        <v>1</v>
      </c>
      <c r="G189" s="142"/>
      <c r="H189" s="142"/>
      <c r="I189" s="142"/>
      <c r="J189" s="142"/>
      <c r="K189" s="142"/>
      <c r="L189" s="119"/>
      <c r="M189" s="114">
        <v>4</v>
      </c>
    </row>
    <row r="190" spans="2:13" hidden="1">
      <c r="B190" s="117">
        <v>2505</v>
      </c>
      <c r="C190" s="118" t="s">
        <v>100</v>
      </c>
      <c r="D190" s="118">
        <v>1</v>
      </c>
      <c r="E190" s="118">
        <v>1</v>
      </c>
      <c r="F190" s="142">
        <v>1</v>
      </c>
      <c r="G190" s="142"/>
      <c r="H190" s="142"/>
      <c r="I190" s="142"/>
      <c r="J190" s="142"/>
      <c r="K190" s="142"/>
      <c r="L190" s="119"/>
    </row>
    <row r="191" spans="2:13" hidden="1">
      <c r="B191" s="117">
        <v>2506</v>
      </c>
      <c r="C191" s="118" t="s">
        <v>78</v>
      </c>
      <c r="D191" s="118"/>
      <c r="E191" s="118"/>
      <c r="F191" s="142"/>
      <c r="G191" s="142"/>
      <c r="H191" s="142"/>
      <c r="I191" s="142"/>
      <c r="J191" s="142"/>
      <c r="K191" s="142"/>
      <c r="L191" s="119"/>
    </row>
    <row r="192" spans="2:13" hidden="1">
      <c r="B192" s="117">
        <v>2507</v>
      </c>
      <c r="C192" s="118" t="s">
        <v>160</v>
      </c>
      <c r="D192" s="118"/>
      <c r="E192" s="118"/>
      <c r="F192" s="142"/>
      <c r="G192" s="142"/>
      <c r="H192" s="142"/>
      <c r="I192" s="142">
        <v>1</v>
      </c>
      <c r="J192" s="142">
        <v>1</v>
      </c>
      <c r="K192" s="142"/>
      <c r="L192" s="119"/>
    </row>
    <row r="193" spans="2:13" hidden="1">
      <c r="B193" s="117">
        <v>2508</v>
      </c>
      <c r="C193" s="118" t="s">
        <v>100</v>
      </c>
      <c r="D193" s="118">
        <v>1</v>
      </c>
      <c r="E193" s="118">
        <v>1</v>
      </c>
      <c r="F193" s="142">
        <v>1</v>
      </c>
      <c r="G193" s="142"/>
      <c r="H193" s="142"/>
      <c r="I193" s="142"/>
      <c r="J193" s="142"/>
      <c r="K193" s="142"/>
      <c r="L193" s="119"/>
      <c r="M193" s="114">
        <v>2</v>
      </c>
    </row>
    <row r="194" spans="2:13" hidden="1">
      <c r="B194" s="117">
        <v>2509</v>
      </c>
      <c r="C194" s="118" t="s">
        <v>78</v>
      </c>
      <c r="D194" s="118"/>
      <c r="E194" s="118"/>
      <c r="F194" s="142"/>
      <c r="G194" s="142"/>
      <c r="H194" s="142"/>
      <c r="I194" s="142"/>
      <c r="J194" s="142"/>
      <c r="K194" s="142"/>
      <c r="L194" s="119"/>
    </row>
    <row r="195" spans="2:13" hidden="1">
      <c r="B195" s="117">
        <v>2510</v>
      </c>
      <c r="C195" s="118" t="s">
        <v>67</v>
      </c>
      <c r="D195" s="118"/>
      <c r="E195" s="118">
        <v>1</v>
      </c>
      <c r="F195" s="118">
        <v>1</v>
      </c>
      <c r="G195" s="142"/>
      <c r="H195" s="142"/>
      <c r="I195" s="142"/>
      <c r="J195" s="142"/>
      <c r="K195" s="142"/>
      <c r="L195" s="119"/>
    </row>
    <row r="196" spans="2:13" hidden="1">
      <c r="B196" s="117">
        <v>2511</v>
      </c>
      <c r="C196" s="118" t="s">
        <v>86</v>
      </c>
      <c r="D196" s="118"/>
      <c r="E196" s="118">
        <v>1</v>
      </c>
      <c r="F196" s="118">
        <v>1</v>
      </c>
      <c r="G196" s="142"/>
      <c r="H196" s="142"/>
      <c r="I196" s="142"/>
      <c r="J196" s="142"/>
      <c r="K196" s="142"/>
      <c r="L196" s="119"/>
    </row>
    <row r="197" spans="2:13" hidden="1">
      <c r="B197" s="117">
        <v>2512</v>
      </c>
      <c r="C197" s="118" t="s">
        <v>98</v>
      </c>
      <c r="D197" s="118">
        <v>1</v>
      </c>
      <c r="E197" s="118">
        <v>1</v>
      </c>
      <c r="F197" s="118">
        <v>1</v>
      </c>
      <c r="G197" s="142"/>
      <c r="H197" s="142"/>
      <c r="I197" s="142"/>
      <c r="J197" s="142"/>
      <c r="K197" s="142"/>
      <c r="L197" s="119"/>
    </row>
    <row r="198" spans="2:13" hidden="1">
      <c r="B198" s="117">
        <v>2513</v>
      </c>
      <c r="C198" s="118" t="s">
        <v>102</v>
      </c>
      <c r="D198" s="118">
        <v>1</v>
      </c>
      <c r="E198" s="118">
        <v>1</v>
      </c>
      <c r="F198" s="118">
        <v>1</v>
      </c>
      <c r="G198" s="142"/>
      <c r="H198" s="142"/>
      <c r="I198" s="142"/>
      <c r="J198" s="142"/>
      <c r="K198" s="142"/>
      <c r="L198" s="119"/>
    </row>
    <row r="199" spans="2:13" hidden="1">
      <c r="B199" s="117">
        <v>2514</v>
      </c>
      <c r="C199" s="118" t="s">
        <v>88</v>
      </c>
      <c r="D199" s="118"/>
      <c r="E199" s="118">
        <v>1</v>
      </c>
      <c r="F199" s="118">
        <v>1</v>
      </c>
      <c r="G199" s="142"/>
      <c r="H199" s="142"/>
      <c r="I199" s="142"/>
      <c r="J199" s="142"/>
      <c r="K199" s="142"/>
      <c r="L199" s="119"/>
    </row>
    <row r="200" spans="2:13" hidden="1">
      <c r="B200" s="117">
        <v>2515</v>
      </c>
      <c r="C200" s="118" t="s">
        <v>84</v>
      </c>
      <c r="D200" s="118"/>
      <c r="E200" s="118">
        <v>1</v>
      </c>
      <c r="F200" s="118">
        <v>1</v>
      </c>
      <c r="G200" s="142"/>
      <c r="H200" s="142"/>
      <c r="I200" s="142"/>
      <c r="J200" s="142"/>
      <c r="K200" s="142"/>
      <c r="L200" s="119"/>
      <c r="M200" s="114">
        <v>12</v>
      </c>
    </row>
    <row r="201" spans="2:13" ht="13" hidden="1" thickBot="1">
      <c r="B201" s="123">
        <v>2516</v>
      </c>
      <c r="C201" s="124" t="s">
        <v>114</v>
      </c>
      <c r="D201" s="124">
        <v>1</v>
      </c>
      <c r="E201" s="124"/>
      <c r="F201" s="143"/>
      <c r="G201" s="143"/>
      <c r="H201" s="143"/>
      <c r="I201" s="143"/>
      <c r="J201" s="143"/>
      <c r="K201" s="143"/>
      <c r="L201" s="125"/>
    </row>
    <row r="202" spans="2:13" hidden="1">
      <c r="B202" s="130">
        <v>2601</v>
      </c>
      <c r="C202" s="131" t="s">
        <v>139</v>
      </c>
      <c r="D202" s="131"/>
      <c r="E202" s="131"/>
      <c r="F202" s="144"/>
      <c r="G202" s="144"/>
      <c r="H202" s="144"/>
      <c r="I202" s="144"/>
      <c r="J202" s="144"/>
      <c r="K202" s="144"/>
      <c r="L202" s="132"/>
    </row>
    <row r="203" spans="2:13" hidden="1">
      <c r="B203" s="117">
        <v>2602</v>
      </c>
      <c r="C203" s="118" t="s">
        <v>168</v>
      </c>
      <c r="D203" s="118"/>
      <c r="E203" s="118"/>
      <c r="F203" s="142"/>
      <c r="G203" s="142"/>
      <c r="H203" s="142"/>
      <c r="I203" s="142"/>
      <c r="J203" s="142"/>
      <c r="K203" s="142"/>
      <c r="L203" s="119"/>
    </row>
    <row r="204" spans="2:13" hidden="1">
      <c r="B204" s="117">
        <v>2603</v>
      </c>
      <c r="C204" s="118" t="s">
        <v>82</v>
      </c>
      <c r="D204" s="118"/>
      <c r="E204" s="118"/>
      <c r="F204" s="142"/>
      <c r="G204" s="142"/>
      <c r="H204" s="142"/>
      <c r="I204" s="142"/>
      <c r="J204" s="142"/>
      <c r="K204" s="142"/>
      <c r="L204" s="119"/>
    </row>
    <row r="205" spans="2:13" hidden="1">
      <c r="B205" s="117">
        <v>2604</v>
      </c>
      <c r="C205" s="118" t="s">
        <v>94</v>
      </c>
      <c r="D205" s="118"/>
      <c r="E205" s="118">
        <v>1</v>
      </c>
      <c r="F205" s="118">
        <v>1</v>
      </c>
      <c r="G205" s="142"/>
      <c r="H205" s="142"/>
      <c r="I205" s="142"/>
      <c r="J205" s="142"/>
      <c r="K205" s="142"/>
      <c r="L205" s="119"/>
    </row>
    <row r="206" spans="2:13" hidden="1">
      <c r="B206" s="117">
        <v>2605</v>
      </c>
      <c r="C206" s="118" t="s">
        <v>100</v>
      </c>
      <c r="D206" s="118"/>
      <c r="E206" s="118">
        <v>1</v>
      </c>
      <c r="F206" s="118">
        <v>1</v>
      </c>
      <c r="G206" s="142"/>
      <c r="H206" s="142"/>
      <c r="I206" s="142"/>
      <c r="J206" s="142"/>
      <c r="K206" s="142"/>
      <c r="L206" s="119"/>
    </row>
    <row r="207" spans="2:13" hidden="1">
      <c r="B207" s="117">
        <v>2606</v>
      </c>
      <c r="C207" s="118" t="s">
        <v>80</v>
      </c>
      <c r="D207" s="118"/>
      <c r="E207" s="118">
        <v>1</v>
      </c>
      <c r="F207" s="118">
        <v>1</v>
      </c>
      <c r="G207" s="142"/>
      <c r="H207" s="142"/>
      <c r="I207" s="142"/>
      <c r="J207" s="142"/>
      <c r="K207" s="142"/>
      <c r="L207" s="119"/>
    </row>
    <row r="208" spans="2:13" hidden="1">
      <c r="B208" s="117">
        <v>2607</v>
      </c>
      <c r="C208" s="118" t="s">
        <v>94</v>
      </c>
      <c r="D208" s="118">
        <v>1</v>
      </c>
      <c r="E208" s="118">
        <v>1</v>
      </c>
      <c r="F208" s="118">
        <v>1</v>
      </c>
      <c r="G208" s="142"/>
      <c r="H208" s="142"/>
      <c r="I208" s="142"/>
      <c r="J208" s="142"/>
      <c r="K208" s="142"/>
      <c r="L208" s="119"/>
      <c r="M208" s="114">
        <v>8</v>
      </c>
    </row>
    <row r="209" spans="2:13" hidden="1">
      <c r="B209" s="117">
        <v>2609</v>
      </c>
      <c r="C209" s="118" t="s">
        <v>67</v>
      </c>
      <c r="D209" s="118"/>
      <c r="E209" s="118"/>
      <c r="F209" s="142"/>
      <c r="G209" s="142"/>
      <c r="H209" s="142"/>
      <c r="I209" s="142"/>
      <c r="J209" s="142"/>
      <c r="K209" s="142"/>
      <c r="L209" s="119"/>
    </row>
    <row r="210" spans="2:13" hidden="1">
      <c r="B210" s="117">
        <v>2610</v>
      </c>
      <c r="C210" s="118" t="s">
        <v>86</v>
      </c>
      <c r="D210" s="118"/>
      <c r="E210" s="118">
        <v>1</v>
      </c>
      <c r="F210" s="118">
        <v>1</v>
      </c>
      <c r="G210" s="142"/>
      <c r="H210" s="142"/>
      <c r="I210" s="142"/>
      <c r="J210" s="142"/>
      <c r="K210" s="142"/>
      <c r="L210" s="119"/>
    </row>
    <row r="211" spans="2:13" hidden="1">
      <c r="B211" s="117">
        <v>2611</v>
      </c>
      <c r="C211" s="118" t="s">
        <v>98</v>
      </c>
      <c r="D211" s="118">
        <v>1</v>
      </c>
      <c r="E211" s="118">
        <v>1</v>
      </c>
      <c r="F211" s="118">
        <v>1</v>
      </c>
      <c r="G211" s="142"/>
      <c r="H211" s="142"/>
      <c r="I211" s="142"/>
      <c r="J211" s="142"/>
      <c r="K211" s="142"/>
      <c r="L211" s="119"/>
    </row>
    <row r="212" spans="2:13" hidden="1">
      <c r="B212" s="117">
        <v>2612</v>
      </c>
      <c r="C212" s="118" t="s">
        <v>102</v>
      </c>
      <c r="D212" s="118">
        <v>1</v>
      </c>
      <c r="E212" s="118">
        <v>1</v>
      </c>
      <c r="F212" s="118">
        <v>1</v>
      </c>
      <c r="G212" s="142"/>
      <c r="H212" s="142"/>
      <c r="I212" s="142"/>
      <c r="J212" s="142"/>
      <c r="K212" s="142"/>
      <c r="L212" s="119"/>
    </row>
    <row r="213" spans="2:13" hidden="1">
      <c r="B213" s="117">
        <v>2613</v>
      </c>
      <c r="C213" s="118" t="s">
        <v>88</v>
      </c>
      <c r="D213" s="118"/>
      <c r="E213" s="118">
        <v>1</v>
      </c>
      <c r="F213" s="118">
        <v>1</v>
      </c>
      <c r="G213" s="142"/>
      <c r="H213" s="142"/>
      <c r="I213" s="142"/>
      <c r="J213" s="142"/>
      <c r="K213" s="142"/>
      <c r="L213" s="119"/>
      <c r="M213" s="114">
        <v>8</v>
      </c>
    </row>
    <row r="214" spans="2:13" hidden="1">
      <c r="B214" s="117">
        <v>2614</v>
      </c>
      <c r="C214" s="118" t="s">
        <v>84</v>
      </c>
      <c r="D214" s="118"/>
      <c r="E214" s="118"/>
      <c r="F214" s="142"/>
      <c r="G214" s="142"/>
      <c r="H214" s="142"/>
      <c r="I214" s="142"/>
      <c r="J214" s="142"/>
      <c r="K214" s="142"/>
      <c r="L214" s="119"/>
      <c r="M214" s="114">
        <v>1</v>
      </c>
    </row>
    <row r="215" spans="2:13" hidden="1">
      <c r="B215" s="117">
        <v>2615</v>
      </c>
      <c r="C215" s="118" t="s">
        <v>114</v>
      </c>
      <c r="D215" s="145">
        <v>1</v>
      </c>
      <c r="E215" s="118"/>
      <c r="F215" s="142"/>
      <c r="G215" s="142"/>
      <c r="H215" s="142"/>
      <c r="I215" s="142"/>
      <c r="J215" s="142"/>
      <c r="K215" s="142"/>
      <c r="L215" s="119"/>
    </row>
    <row r="216" spans="2:13" ht="13" hidden="1" thickBot="1">
      <c r="B216" s="123"/>
      <c r="C216" s="124" t="s">
        <v>197</v>
      </c>
      <c r="D216" s="124"/>
      <c r="E216" s="124"/>
      <c r="F216" s="143"/>
      <c r="G216" s="143"/>
      <c r="H216" s="143"/>
      <c r="I216" s="143"/>
      <c r="J216" s="143"/>
      <c r="K216" s="143"/>
      <c r="L216" s="125"/>
    </row>
    <row r="217" spans="2:13" hidden="1">
      <c r="B217" s="130">
        <v>2701</v>
      </c>
      <c r="C217" s="131" t="s">
        <v>139</v>
      </c>
      <c r="D217" s="131"/>
      <c r="E217" s="131"/>
      <c r="F217" s="144"/>
      <c r="G217" s="144"/>
      <c r="H217" s="144"/>
      <c r="I217" s="144"/>
      <c r="J217" s="144"/>
      <c r="K217" s="144"/>
      <c r="L217" s="132"/>
    </row>
    <row r="218" spans="2:13" hidden="1">
      <c r="B218" s="117">
        <v>2702</v>
      </c>
      <c r="C218" s="118" t="s">
        <v>168</v>
      </c>
      <c r="D218" s="118"/>
      <c r="E218" s="118"/>
      <c r="F218" s="142"/>
      <c r="G218" s="142"/>
      <c r="H218" s="142"/>
      <c r="I218" s="142"/>
      <c r="J218" s="142"/>
      <c r="K218" s="142"/>
      <c r="L218" s="119"/>
    </row>
    <row r="219" spans="2:13" hidden="1">
      <c r="B219" s="117">
        <v>2703</v>
      </c>
      <c r="C219" s="118" t="s">
        <v>82</v>
      </c>
      <c r="D219" s="118"/>
      <c r="E219" s="118"/>
      <c r="F219" s="142"/>
      <c r="G219" s="142"/>
      <c r="H219" s="142"/>
      <c r="I219" s="142"/>
      <c r="J219" s="142"/>
      <c r="K219" s="142"/>
      <c r="L219" s="119"/>
    </row>
    <row r="220" spans="2:13" hidden="1">
      <c r="B220" s="117">
        <v>2704</v>
      </c>
      <c r="C220" s="118" t="s">
        <v>94</v>
      </c>
      <c r="D220" s="118"/>
      <c r="E220" s="118"/>
      <c r="F220" s="142"/>
      <c r="G220" s="142"/>
      <c r="H220" s="142"/>
      <c r="I220" s="142"/>
      <c r="J220" s="142"/>
      <c r="K220" s="142"/>
      <c r="L220" s="119"/>
    </row>
    <row r="221" spans="2:13" hidden="1">
      <c r="B221" s="117">
        <v>2705</v>
      </c>
      <c r="C221" s="118" t="s">
        <v>157</v>
      </c>
      <c r="D221" s="118"/>
      <c r="E221" s="118"/>
      <c r="F221" s="142"/>
      <c r="G221" s="142"/>
      <c r="H221" s="142"/>
      <c r="I221" s="142"/>
      <c r="J221" s="142"/>
      <c r="K221" s="142"/>
      <c r="L221" s="119"/>
    </row>
    <row r="222" spans="2:13" hidden="1">
      <c r="B222" s="117">
        <v>2706</v>
      </c>
      <c r="C222" s="118" t="s">
        <v>80</v>
      </c>
      <c r="D222" s="118"/>
      <c r="E222" s="118"/>
      <c r="F222" s="142"/>
      <c r="G222" s="142"/>
      <c r="H222" s="142"/>
      <c r="I222" s="142"/>
      <c r="J222" s="142"/>
      <c r="K222" s="142"/>
      <c r="L222" s="119"/>
    </row>
    <row r="223" spans="2:13" hidden="1">
      <c r="B223" s="117">
        <v>2707</v>
      </c>
      <c r="C223" s="118" t="s">
        <v>94</v>
      </c>
      <c r="D223" s="118"/>
      <c r="E223" s="118"/>
      <c r="F223" s="142"/>
      <c r="G223" s="142"/>
      <c r="H223" s="142"/>
      <c r="I223" s="142"/>
      <c r="J223" s="142"/>
      <c r="K223" s="142"/>
      <c r="L223" s="119"/>
    </row>
    <row r="224" spans="2:13" hidden="1">
      <c r="B224" s="117">
        <v>2708</v>
      </c>
      <c r="C224" s="118" t="s">
        <v>162</v>
      </c>
      <c r="D224" s="118"/>
      <c r="E224" s="118"/>
      <c r="F224" s="142"/>
      <c r="G224" s="142"/>
      <c r="H224" s="142"/>
      <c r="I224" s="142"/>
      <c r="J224" s="142"/>
      <c r="K224" s="142"/>
      <c r="L224" s="119"/>
    </row>
    <row r="225" spans="2:16" hidden="1">
      <c r="B225" s="117">
        <v>2709</v>
      </c>
      <c r="C225" s="118" t="s">
        <v>172</v>
      </c>
      <c r="D225" s="118"/>
      <c r="E225" s="118"/>
      <c r="F225" s="142"/>
      <c r="G225" s="142"/>
      <c r="H225" s="142"/>
      <c r="I225" s="142"/>
      <c r="J225" s="142"/>
      <c r="K225" s="142"/>
      <c r="L225" s="119"/>
    </row>
    <row r="226" spans="2:16" hidden="1">
      <c r="B226" s="117">
        <v>2710</v>
      </c>
      <c r="C226" s="118" t="s">
        <v>67</v>
      </c>
      <c r="D226" s="118"/>
      <c r="E226" s="118"/>
      <c r="F226" s="142"/>
      <c r="G226" s="142"/>
      <c r="H226" s="142"/>
      <c r="I226" s="142"/>
      <c r="J226" s="142"/>
      <c r="K226" s="142"/>
      <c r="L226" s="119"/>
    </row>
    <row r="227" spans="2:16" hidden="1">
      <c r="B227" s="117">
        <v>2711</v>
      </c>
      <c r="C227" s="118" t="s">
        <v>86</v>
      </c>
      <c r="D227" s="118"/>
      <c r="E227" s="118"/>
      <c r="F227" s="142"/>
      <c r="G227" s="142"/>
      <c r="H227" s="142"/>
      <c r="I227" s="142"/>
      <c r="J227" s="142"/>
      <c r="K227" s="142"/>
      <c r="L227" s="119"/>
    </row>
    <row r="228" spans="2:16" hidden="1">
      <c r="B228" s="117">
        <v>2712</v>
      </c>
      <c r="C228" s="118" t="s">
        <v>98</v>
      </c>
      <c r="D228" s="118"/>
      <c r="E228" s="118"/>
      <c r="F228" s="142"/>
      <c r="G228" s="142"/>
      <c r="H228" s="142"/>
      <c r="I228" s="142"/>
      <c r="J228" s="142"/>
      <c r="K228" s="142"/>
      <c r="L228" s="119"/>
    </row>
    <row r="229" spans="2:16" hidden="1">
      <c r="B229" s="117">
        <v>2713</v>
      </c>
      <c r="C229" s="118" t="s">
        <v>102</v>
      </c>
      <c r="D229" s="118"/>
      <c r="E229" s="118"/>
      <c r="F229" s="142"/>
      <c r="G229" s="142"/>
      <c r="H229" s="142"/>
      <c r="I229" s="142"/>
      <c r="J229" s="142"/>
      <c r="K229" s="142"/>
      <c r="L229" s="119"/>
    </row>
    <row r="230" spans="2:16" hidden="1">
      <c r="B230" s="117">
        <v>2714</v>
      </c>
      <c r="C230" s="118" t="s">
        <v>88</v>
      </c>
      <c r="D230" s="118"/>
      <c r="E230" s="118"/>
      <c r="F230" s="142"/>
      <c r="G230" s="142"/>
      <c r="H230" s="142"/>
      <c r="I230" s="142"/>
      <c r="J230" s="142"/>
      <c r="K230" s="142"/>
      <c r="L230" s="119"/>
    </row>
    <row r="231" spans="2:16" hidden="1">
      <c r="B231" s="117">
        <v>2715</v>
      </c>
      <c r="C231" s="118" t="s">
        <v>84</v>
      </c>
      <c r="D231" s="118"/>
      <c r="E231" s="118"/>
      <c r="F231" s="142"/>
      <c r="G231" s="142"/>
      <c r="H231" s="142"/>
      <c r="I231" s="142"/>
      <c r="J231" s="142"/>
      <c r="K231" s="142"/>
      <c r="L231" s="119"/>
    </row>
    <row r="232" spans="2:16" ht="13" hidden="1" thickBot="1">
      <c r="B232" s="117">
        <v>2716</v>
      </c>
      <c r="C232" s="118" t="s">
        <v>114</v>
      </c>
      <c r="D232" s="118"/>
      <c r="E232" s="118"/>
      <c r="F232" s="142"/>
      <c r="G232" s="142"/>
      <c r="H232" s="142"/>
      <c r="I232" s="142"/>
      <c r="J232" s="142"/>
      <c r="K232" s="142"/>
      <c r="L232" s="119"/>
      <c r="O232" s="114">
        <v>45</v>
      </c>
    </row>
    <row r="233" spans="2:16" ht="13" hidden="1" thickBot="1">
      <c r="B233" s="146" t="s">
        <v>198</v>
      </c>
      <c r="C233" s="57"/>
      <c r="D233" s="57">
        <f>SUM(D3:D232)</f>
        <v>76</v>
      </c>
      <c r="E233" s="57">
        <f>SUM(E3:E232)</f>
        <v>154</v>
      </c>
      <c r="F233" s="57">
        <f>SUM(F3:F232)</f>
        <v>153</v>
      </c>
      <c r="G233" s="57">
        <f t="shared" ref="G233:L233" si="0">SUM(G3:G232)</f>
        <v>0</v>
      </c>
      <c r="H233" s="57">
        <f t="shared" si="0"/>
        <v>0</v>
      </c>
      <c r="I233" s="57">
        <f t="shared" si="0"/>
        <v>14</v>
      </c>
      <c r="J233" s="57">
        <f t="shared" si="0"/>
        <v>14</v>
      </c>
      <c r="K233" s="57">
        <f t="shared" si="0"/>
        <v>0</v>
      </c>
      <c r="L233" s="57">
        <f t="shared" si="0"/>
        <v>4</v>
      </c>
      <c r="N233" s="114">
        <f>SUM(D233:L233)</f>
        <v>415</v>
      </c>
      <c r="O233" s="114">
        <v>280</v>
      </c>
    </row>
    <row r="234" spans="2:16" hidden="1"/>
    <row r="235" spans="2:16" hidden="1"/>
    <row r="236" spans="2:16" ht="13" hidden="1" thickBot="1"/>
    <row r="237" spans="2:16" ht="13" hidden="1" thickBot="1">
      <c r="M237" s="57">
        <f t="shared" ref="M237" si="1">SUM(M7:M236)</f>
        <v>62</v>
      </c>
    </row>
    <row r="238" spans="2:16" ht="13" hidden="1" thickBot="1">
      <c r="C238" s="228" t="s">
        <v>199</v>
      </c>
      <c r="D238" s="229"/>
      <c r="E238" s="229"/>
      <c r="F238" s="229"/>
      <c r="G238" s="229"/>
      <c r="H238" s="229"/>
      <c r="I238" s="229"/>
      <c r="J238" s="229"/>
      <c r="K238" s="229"/>
    </row>
    <row r="239" spans="2:16">
      <c r="C239" s="71" t="s">
        <v>56</v>
      </c>
      <c r="D239" s="71" t="s">
        <v>93</v>
      </c>
      <c r="E239" s="71" t="s">
        <v>66</v>
      </c>
      <c r="F239" s="71" t="s">
        <v>142</v>
      </c>
      <c r="G239" s="71" t="s">
        <v>145</v>
      </c>
      <c r="H239" s="71" t="s">
        <v>148</v>
      </c>
      <c r="I239" s="71" t="s">
        <v>151</v>
      </c>
      <c r="J239" s="71" t="s">
        <v>153</v>
      </c>
      <c r="K239" s="113" t="s">
        <v>108</v>
      </c>
    </row>
    <row r="240" spans="2:16">
      <c r="C240" s="131" t="s">
        <v>67</v>
      </c>
      <c r="D240" s="147">
        <f>SUMIF($C$3:$C$232,C240,$D$3:$D$232)</f>
        <v>0</v>
      </c>
      <c r="E240" s="147">
        <v>16</v>
      </c>
      <c r="F240" s="147">
        <f>SUMIF($C$13:$C$232,C240,$G$13:$G$232)</f>
        <v>0</v>
      </c>
      <c r="G240" s="147">
        <f>SUMIF($C$13:$C$232,C240,$H$13:$H$232)</f>
        <v>0</v>
      </c>
      <c r="H240" s="147">
        <f>SUMIF($C$13:$C$232,C240,$I$13:$I$232)</f>
        <v>0</v>
      </c>
      <c r="I240" s="147">
        <f>SUMIF($C$13:$C$232,C240,$J$13:$J$232)</f>
        <v>0</v>
      </c>
      <c r="J240" s="147">
        <f>SUMIF($C$13:$C$232,C240,$K$13:$K$232)</f>
        <v>0</v>
      </c>
      <c r="K240" s="148">
        <f>SUMIF(C3:C139,C240,(L3:L139))</f>
        <v>0</v>
      </c>
      <c r="P240" s="149"/>
    </row>
    <row r="241" spans="2:16">
      <c r="B241" s="114" t="s">
        <v>72</v>
      </c>
      <c r="C241" s="118" t="s">
        <v>195</v>
      </c>
      <c r="D241" s="147">
        <f>SUMIF($C$3:$C$232,C241,$D$3:$D$232)++D11+D133</f>
        <v>0</v>
      </c>
      <c r="E241" s="148">
        <v>12</v>
      </c>
      <c r="F241" s="148">
        <f t="shared" ref="F241" si="2">SUMIF($C$13:$C$104,C241,$G$13:$G$104)</f>
        <v>0</v>
      </c>
      <c r="G241" s="148">
        <f t="shared" ref="G241" si="3">SUMIF($C$13:$C$104,C241,$H$13:$H$104)</f>
        <v>0</v>
      </c>
      <c r="H241" s="148">
        <f t="shared" ref="H241" si="4">SUMIF($C$13:$C$104,C241,$I$13:$I$104)</f>
        <v>0</v>
      </c>
      <c r="I241" s="148">
        <f t="shared" ref="I241" si="5">SUMIF($C$13:$C$104,C241,$J$13:$J$104)</f>
        <v>0</v>
      </c>
      <c r="J241" s="148">
        <f t="shared" ref="J241" si="6">SUMIF($C$13:$C$104,C241,$K$13:$K$104)</f>
        <v>0</v>
      </c>
      <c r="K241" s="148">
        <f>SUMIF(C4:C233,C241,(L4:L233))</f>
        <v>0</v>
      </c>
      <c r="P241" s="149"/>
    </row>
    <row r="242" spans="2:16">
      <c r="C242" s="118" t="s">
        <v>76</v>
      </c>
      <c r="D242" s="147">
        <f t="shared" ref="D242:D276" si="7">SUMIF($C$3:$C$232,C242,$D$3:$D$232)</f>
        <v>0</v>
      </c>
      <c r="E242" s="147">
        <f t="shared" ref="E242:E276" si="8">SUMIF($C$3:$C$232,C242,$E$3:$E$232)+SUMIF($C$3:$C$232,C242,$F$3:$F$232)</f>
        <v>24</v>
      </c>
      <c r="F242" s="147">
        <f t="shared" ref="F242:F276" si="9">SUMIF($C$13:$C$232,C242,$G$13:$G$232)</f>
        <v>0</v>
      </c>
      <c r="G242" s="147">
        <f t="shared" ref="G242:G276" si="10">SUMIF($C$13:$C$232,C242,$H$13:$H$232)</f>
        <v>0</v>
      </c>
      <c r="H242" s="147">
        <f t="shared" ref="H242:H276" si="11">SUMIF($C$13:$C$232,C242,$I$13:$I$232)</f>
        <v>0</v>
      </c>
      <c r="I242" s="147">
        <f t="shared" ref="I242:I276" si="12">SUMIF($C$13:$C$232,C242,$J$13:$J$232)</f>
        <v>0</v>
      </c>
      <c r="J242" s="147">
        <f t="shared" ref="J242:J276" si="13">SUMIF($C$13:$C$232,C242,$K$13:$K$232)</f>
        <v>0</v>
      </c>
      <c r="K242" s="148">
        <f t="shared" ref="K242:K276" si="14">SUMIF(C5:C141,C242,(L5:L141))</f>
        <v>0</v>
      </c>
      <c r="P242" s="149"/>
    </row>
    <row r="243" spans="2:16">
      <c r="C243" s="118" t="s">
        <v>78</v>
      </c>
      <c r="D243" s="147">
        <f t="shared" si="7"/>
        <v>0</v>
      </c>
      <c r="E243" s="147">
        <v>36</v>
      </c>
      <c r="F243" s="147">
        <f t="shared" si="9"/>
        <v>0</v>
      </c>
      <c r="G243" s="147">
        <f t="shared" si="10"/>
        <v>0</v>
      </c>
      <c r="H243" s="147">
        <v>1</v>
      </c>
      <c r="I243" s="147">
        <v>1</v>
      </c>
      <c r="J243" s="147">
        <f t="shared" si="13"/>
        <v>0</v>
      </c>
      <c r="K243" s="148">
        <f t="shared" si="14"/>
        <v>0</v>
      </c>
      <c r="P243" s="149"/>
    </row>
    <row r="244" spans="2:16">
      <c r="C244" s="118" t="s">
        <v>80</v>
      </c>
      <c r="D244" s="147">
        <f t="shared" si="7"/>
        <v>0</v>
      </c>
      <c r="E244" s="147">
        <v>14</v>
      </c>
      <c r="F244" s="147">
        <f t="shared" si="9"/>
        <v>0</v>
      </c>
      <c r="G244" s="147">
        <f t="shared" si="10"/>
        <v>0</v>
      </c>
      <c r="H244" s="147">
        <v>1</v>
      </c>
      <c r="I244" s="147">
        <v>1</v>
      </c>
      <c r="J244" s="147">
        <f t="shared" si="13"/>
        <v>0</v>
      </c>
      <c r="K244" s="148">
        <f t="shared" si="14"/>
        <v>0</v>
      </c>
      <c r="P244" s="149"/>
    </row>
    <row r="245" spans="2:16">
      <c r="C245" s="118" t="s">
        <v>82</v>
      </c>
      <c r="D245" s="147">
        <f t="shared" si="7"/>
        <v>0</v>
      </c>
      <c r="E245" s="147">
        <v>14</v>
      </c>
      <c r="F245" s="147">
        <f t="shared" si="9"/>
        <v>0</v>
      </c>
      <c r="G245" s="147">
        <f t="shared" si="10"/>
        <v>0</v>
      </c>
      <c r="H245" s="147">
        <f t="shared" si="11"/>
        <v>0</v>
      </c>
      <c r="I245" s="147">
        <f t="shared" si="12"/>
        <v>0</v>
      </c>
      <c r="J245" s="147">
        <f t="shared" si="13"/>
        <v>0</v>
      </c>
      <c r="K245" s="148">
        <f t="shared" si="14"/>
        <v>0</v>
      </c>
      <c r="P245" s="149"/>
    </row>
    <row r="246" spans="2:16">
      <c r="C246" s="118" t="s">
        <v>84</v>
      </c>
      <c r="D246" s="147">
        <f t="shared" si="7"/>
        <v>0</v>
      </c>
      <c r="E246" s="147">
        <v>18</v>
      </c>
      <c r="F246" s="147">
        <f t="shared" si="9"/>
        <v>0</v>
      </c>
      <c r="G246" s="147">
        <f t="shared" si="10"/>
        <v>0</v>
      </c>
      <c r="H246" s="147">
        <f t="shared" si="11"/>
        <v>0</v>
      </c>
      <c r="I246" s="147">
        <f t="shared" si="12"/>
        <v>0</v>
      </c>
      <c r="J246" s="147">
        <f t="shared" si="13"/>
        <v>0</v>
      </c>
      <c r="K246" s="148">
        <f t="shared" si="14"/>
        <v>0</v>
      </c>
      <c r="P246" s="149"/>
    </row>
    <row r="247" spans="2:16">
      <c r="C247" s="118" t="s">
        <v>86</v>
      </c>
      <c r="D247" s="147">
        <f t="shared" si="7"/>
        <v>0</v>
      </c>
      <c r="E247" s="147">
        <v>16</v>
      </c>
      <c r="F247" s="147">
        <f t="shared" si="9"/>
        <v>0</v>
      </c>
      <c r="G247" s="147">
        <f t="shared" si="10"/>
        <v>0</v>
      </c>
      <c r="H247" s="147">
        <f t="shared" si="11"/>
        <v>0</v>
      </c>
      <c r="I247" s="147">
        <f t="shared" si="12"/>
        <v>0</v>
      </c>
      <c r="J247" s="147">
        <f t="shared" si="13"/>
        <v>0</v>
      </c>
      <c r="K247" s="148">
        <f t="shared" si="14"/>
        <v>0</v>
      </c>
      <c r="P247" s="149"/>
    </row>
    <row r="248" spans="2:16">
      <c r="C248" s="118" t="s">
        <v>88</v>
      </c>
      <c r="D248" s="147">
        <f t="shared" si="7"/>
        <v>0</v>
      </c>
      <c r="E248" s="147">
        <v>18</v>
      </c>
      <c r="F248" s="147">
        <f t="shared" si="9"/>
        <v>0</v>
      </c>
      <c r="G248" s="147">
        <f t="shared" si="10"/>
        <v>0</v>
      </c>
      <c r="H248" s="147">
        <f t="shared" si="11"/>
        <v>0</v>
      </c>
      <c r="I248" s="147">
        <f t="shared" si="12"/>
        <v>0</v>
      </c>
      <c r="J248" s="147">
        <f t="shared" si="13"/>
        <v>0</v>
      </c>
      <c r="K248" s="148">
        <f t="shared" si="14"/>
        <v>0</v>
      </c>
      <c r="P248" s="149"/>
    </row>
    <row r="249" spans="2:16" ht="12" customHeight="1">
      <c r="C249" s="118" t="s">
        <v>90</v>
      </c>
      <c r="D249" s="147">
        <f t="shared" si="7"/>
        <v>0</v>
      </c>
      <c r="E249" s="147">
        <f t="shared" si="8"/>
        <v>2</v>
      </c>
      <c r="F249" s="147">
        <f t="shared" si="9"/>
        <v>0</v>
      </c>
      <c r="G249" s="147">
        <f t="shared" si="10"/>
        <v>0</v>
      </c>
      <c r="H249" s="147">
        <f t="shared" si="11"/>
        <v>0</v>
      </c>
      <c r="I249" s="147">
        <f t="shared" si="12"/>
        <v>0</v>
      </c>
      <c r="J249" s="147">
        <f t="shared" si="13"/>
        <v>0</v>
      </c>
      <c r="K249" s="148">
        <f t="shared" si="14"/>
        <v>0</v>
      </c>
      <c r="L249" s="150"/>
    </row>
    <row r="250" spans="2:16">
      <c r="C250" s="118" t="s">
        <v>94</v>
      </c>
      <c r="D250" s="147">
        <v>15</v>
      </c>
      <c r="E250" s="147">
        <v>30</v>
      </c>
      <c r="F250" s="147">
        <f t="shared" si="9"/>
        <v>0</v>
      </c>
      <c r="G250" s="147">
        <f t="shared" si="10"/>
        <v>0</v>
      </c>
      <c r="H250" s="147">
        <f t="shared" si="11"/>
        <v>0</v>
      </c>
      <c r="I250" s="147">
        <f t="shared" si="12"/>
        <v>0</v>
      </c>
      <c r="J250" s="147">
        <f t="shared" si="13"/>
        <v>0</v>
      </c>
      <c r="K250" s="148">
        <f t="shared" si="14"/>
        <v>0</v>
      </c>
      <c r="P250" s="149"/>
    </row>
    <row r="251" spans="2:16">
      <c r="C251" s="118" t="s">
        <v>98</v>
      </c>
      <c r="D251" s="147">
        <v>9</v>
      </c>
      <c r="E251" s="147">
        <v>18</v>
      </c>
      <c r="F251" s="147">
        <f t="shared" si="9"/>
        <v>0</v>
      </c>
      <c r="G251" s="147">
        <f t="shared" si="10"/>
        <v>0</v>
      </c>
      <c r="H251" s="147">
        <f t="shared" si="11"/>
        <v>0</v>
      </c>
      <c r="I251" s="147">
        <f t="shared" si="12"/>
        <v>0</v>
      </c>
      <c r="J251" s="147">
        <f t="shared" si="13"/>
        <v>0</v>
      </c>
      <c r="K251" s="148">
        <f t="shared" si="14"/>
        <v>0</v>
      </c>
      <c r="P251" s="149"/>
    </row>
    <row r="252" spans="2:16">
      <c r="C252" s="118" t="s">
        <v>100</v>
      </c>
      <c r="D252" s="147">
        <v>21</v>
      </c>
      <c r="E252" s="147">
        <f t="shared" si="8"/>
        <v>42</v>
      </c>
      <c r="F252" s="147">
        <f t="shared" si="9"/>
        <v>0</v>
      </c>
      <c r="G252" s="147">
        <f t="shared" si="10"/>
        <v>0</v>
      </c>
      <c r="H252" s="147">
        <f t="shared" si="11"/>
        <v>0</v>
      </c>
      <c r="I252" s="147">
        <f t="shared" si="12"/>
        <v>0</v>
      </c>
      <c r="J252" s="147">
        <f t="shared" si="13"/>
        <v>0</v>
      </c>
      <c r="K252" s="148">
        <f t="shared" si="14"/>
        <v>0</v>
      </c>
      <c r="P252" s="149"/>
    </row>
    <row r="253" spans="2:16">
      <c r="C253" s="118" t="s">
        <v>102</v>
      </c>
      <c r="D253" s="147">
        <v>8</v>
      </c>
      <c r="E253" s="147">
        <v>18</v>
      </c>
      <c r="F253" s="147">
        <f t="shared" si="9"/>
        <v>0</v>
      </c>
      <c r="G253" s="147">
        <f t="shared" si="10"/>
        <v>0</v>
      </c>
      <c r="H253" s="147">
        <f t="shared" si="11"/>
        <v>0</v>
      </c>
      <c r="I253" s="147">
        <f t="shared" si="12"/>
        <v>0</v>
      </c>
      <c r="J253" s="147">
        <f t="shared" si="13"/>
        <v>0</v>
      </c>
      <c r="K253" s="148">
        <f t="shared" si="14"/>
        <v>0</v>
      </c>
      <c r="P253" s="149"/>
    </row>
    <row r="254" spans="2:16">
      <c r="C254" s="118" t="s">
        <v>105</v>
      </c>
      <c r="D254" s="147">
        <f t="shared" si="7"/>
        <v>4</v>
      </c>
      <c r="E254" s="147">
        <f t="shared" si="8"/>
        <v>8</v>
      </c>
      <c r="F254" s="147">
        <f t="shared" si="9"/>
        <v>0</v>
      </c>
      <c r="G254" s="147">
        <f t="shared" si="10"/>
        <v>0</v>
      </c>
      <c r="H254" s="147">
        <f t="shared" si="11"/>
        <v>0</v>
      </c>
      <c r="I254" s="147">
        <f t="shared" si="12"/>
        <v>0</v>
      </c>
      <c r="J254" s="147">
        <f t="shared" si="13"/>
        <v>0</v>
      </c>
      <c r="K254" s="148">
        <f t="shared" si="14"/>
        <v>0</v>
      </c>
      <c r="P254" s="149"/>
    </row>
    <row r="255" spans="2:16">
      <c r="C255" s="118" t="s">
        <v>107</v>
      </c>
      <c r="D255" s="147">
        <f t="shared" si="7"/>
        <v>4</v>
      </c>
      <c r="E255" s="147">
        <f t="shared" si="8"/>
        <v>8</v>
      </c>
      <c r="F255" s="147">
        <f t="shared" si="9"/>
        <v>0</v>
      </c>
      <c r="G255" s="147">
        <f t="shared" si="10"/>
        <v>0</v>
      </c>
      <c r="H255" s="147">
        <f t="shared" si="11"/>
        <v>0</v>
      </c>
      <c r="I255" s="147">
        <f t="shared" si="12"/>
        <v>0</v>
      </c>
      <c r="J255" s="147">
        <f t="shared" si="13"/>
        <v>0</v>
      </c>
      <c r="K255" s="148">
        <f t="shared" si="14"/>
        <v>4</v>
      </c>
      <c r="P255" s="149"/>
    </row>
    <row r="256" spans="2:16">
      <c r="C256" s="118" t="s">
        <v>111</v>
      </c>
      <c r="D256" s="147">
        <f t="shared" si="7"/>
        <v>1</v>
      </c>
      <c r="E256" s="147">
        <f t="shared" si="8"/>
        <v>2</v>
      </c>
      <c r="F256" s="147">
        <f t="shared" si="9"/>
        <v>0</v>
      </c>
      <c r="G256" s="147">
        <f t="shared" si="10"/>
        <v>0</v>
      </c>
      <c r="H256" s="147">
        <f t="shared" si="11"/>
        <v>0</v>
      </c>
      <c r="I256" s="147">
        <f t="shared" si="12"/>
        <v>0</v>
      </c>
      <c r="J256" s="147">
        <f t="shared" si="13"/>
        <v>0</v>
      </c>
      <c r="K256" s="148">
        <v>1</v>
      </c>
      <c r="P256" s="149"/>
    </row>
    <row r="257" spans="3:16">
      <c r="C257" s="118" t="s">
        <v>114</v>
      </c>
      <c r="D257" s="147">
        <v>9</v>
      </c>
      <c r="E257" s="147">
        <v>14</v>
      </c>
      <c r="F257" s="147">
        <f t="shared" si="9"/>
        <v>0</v>
      </c>
      <c r="G257" s="147">
        <f t="shared" si="10"/>
        <v>0</v>
      </c>
      <c r="H257" s="147">
        <f t="shared" si="11"/>
        <v>0</v>
      </c>
      <c r="I257" s="147">
        <f t="shared" si="12"/>
        <v>0</v>
      </c>
      <c r="J257" s="147">
        <f t="shared" si="13"/>
        <v>0</v>
      </c>
      <c r="K257" s="148">
        <f t="shared" si="14"/>
        <v>0</v>
      </c>
      <c r="P257" s="149"/>
    </row>
    <row r="258" spans="3:16">
      <c r="C258" s="118" t="s">
        <v>116</v>
      </c>
      <c r="D258" s="147">
        <f t="shared" si="7"/>
        <v>0</v>
      </c>
      <c r="E258" s="147">
        <v>10</v>
      </c>
      <c r="F258" s="147">
        <f t="shared" si="9"/>
        <v>0</v>
      </c>
      <c r="G258" s="147">
        <f t="shared" si="10"/>
        <v>0</v>
      </c>
      <c r="H258" s="147">
        <f t="shared" si="11"/>
        <v>0</v>
      </c>
      <c r="I258" s="147">
        <f t="shared" si="12"/>
        <v>0</v>
      </c>
      <c r="J258" s="147">
        <f t="shared" si="13"/>
        <v>0</v>
      </c>
      <c r="K258" s="148">
        <f t="shared" si="14"/>
        <v>0</v>
      </c>
      <c r="P258" s="149"/>
    </row>
    <row r="259" spans="3:16">
      <c r="C259" s="118" t="s">
        <v>121</v>
      </c>
      <c r="D259" s="147">
        <f t="shared" si="7"/>
        <v>0</v>
      </c>
      <c r="E259" s="147">
        <f t="shared" si="8"/>
        <v>0</v>
      </c>
      <c r="F259" s="147">
        <f t="shared" si="9"/>
        <v>0</v>
      </c>
      <c r="G259" s="147">
        <f t="shared" si="10"/>
        <v>0</v>
      </c>
      <c r="H259" s="147">
        <f t="shared" si="11"/>
        <v>0</v>
      </c>
      <c r="I259" s="147">
        <f t="shared" si="12"/>
        <v>0</v>
      </c>
      <c r="J259" s="147">
        <f t="shared" si="13"/>
        <v>0</v>
      </c>
      <c r="K259" s="148">
        <f t="shared" si="14"/>
        <v>0</v>
      </c>
      <c r="P259" s="149"/>
    </row>
    <row r="260" spans="3:16">
      <c r="C260" s="118" t="s">
        <v>119</v>
      </c>
      <c r="D260" s="147">
        <f t="shared" si="7"/>
        <v>5</v>
      </c>
      <c r="E260" s="147">
        <f t="shared" si="8"/>
        <v>10</v>
      </c>
      <c r="F260" s="147">
        <f t="shared" si="9"/>
        <v>0</v>
      </c>
      <c r="G260" s="147">
        <f t="shared" si="10"/>
        <v>0</v>
      </c>
      <c r="H260" s="147">
        <f t="shared" si="11"/>
        <v>0</v>
      </c>
      <c r="I260" s="147">
        <f t="shared" si="12"/>
        <v>0</v>
      </c>
      <c r="J260" s="147">
        <f t="shared" si="13"/>
        <v>0</v>
      </c>
      <c r="K260" s="148">
        <f t="shared" si="14"/>
        <v>0</v>
      </c>
      <c r="P260" s="149"/>
    </row>
    <row r="261" spans="3:16">
      <c r="C261" s="118" t="s">
        <v>133</v>
      </c>
      <c r="D261" s="147">
        <f t="shared" si="7"/>
        <v>0</v>
      </c>
      <c r="E261" s="147">
        <f t="shared" si="8"/>
        <v>4</v>
      </c>
      <c r="F261" s="147">
        <f t="shared" si="9"/>
        <v>0</v>
      </c>
      <c r="G261" s="147">
        <f t="shared" si="10"/>
        <v>0</v>
      </c>
      <c r="H261" s="147">
        <f t="shared" si="11"/>
        <v>0</v>
      </c>
      <c r="I261" s="147">
        <f t="shared" si="12"/>
        <v>0</v>
      </c>
      <c r="J261" s="147">
        <f t="shared" si="13"/>
        <v>0</v>
      </c>
      <c r="K261" s="148">
        <f t="shared" si="14"/>
        <v>0</v>
      </c>
      <c r="P261" s="149"/>
    </row>
    <row r="262" spans="3:16">
      <c r="C262" s="118" t="s">
        <v>135</v>
      </c>
      <c r="D262" s="147">
        <f t="shared" si="7"/>
        <v>0</v>
      </c>
      <c r="E262" s="147">
        <f t="shared" si="8"/>
        <v>4</v>
      </c>
      <c r="F262" s="147">
        <f t="shared" si="9"/>
        <v>0</v>
      </c>
      <c r="G262" s="147">
        <f t="shared" si="10"/>
        <v>0</v>
      </c>
      <c r="H262" s="147">
        <f t="shared" si="11"/>
        <v>0</v>
      </c>
      <c r="I262" s="147">
        <f t="shared" si="12"/>
        <v>0</v>
      </c>
      <c r="J262" s="147">
        <f t="shared" si="13"/>
        <v>0</v>
      </c>
      <c r="K262" s="148">
        <f t="shared" si="14"/>
        <v>0</v>
      </c>
      <c r="P262" s="149"/>
    </row>
    <row r="263" spans="3:16">
      <c r="C263" s="118" t="s">
        <v>137</v>
      </c>
      <c r="D263" s="147">
        <f t="shared" si="7"/>
        <v>0</v>
      </c>
      <c r="E263" s="147">
        <f t="shared" si="8"/>
        <v>6</v>
      </c>
      <c r="F263" s="147">
        <f t="shared" si="9"/>
        <v>0</v>
      </c>
      <c r="G263" s="147">
        <f t="shared" si="10"/>
        <v>0</v>
      </c>
      <c r="H263" s="147">
        <f t="shared" si="11"/>
        <v>0</v>
      </c>
      <c r="I263" s="147">
        <f t="shared" si="12"/>
        <v>0</v>
      </c>
      <c r="J263" s="147">
        <f t="shared" si="13"/>
        <v>0</v>
      </c>
      <c r="K263" s="148">
        <f t="shared" si="14"/>
        <v>0</v>
      </c>
      <c r="P263" s="149"/>
    </row>
    <row r="264" spans="3:16">
      <c r="C264" s="118" t="s">
        <v>139</v>
      </c>
      <c r="D264" s="147">
        <f t="shared" si="7"/>
        <v>0</v>
      </c>
      <c r="E264" s="147">
        <v>1</v>
      </c>
      <c r="F264" s="147">
        <f t="shared" si="9"/>
        <v>0</v>
      </c>
      <c r="G264" s="147">
        <f t="shared" si="10"/>
        <v>0</v>
      </c>
      <c r="H264" s="147">
        <f t="shared" si="11"/>
        <v>0</v>
      </c>
      <c r="I264" s="147">
        <f t="shared" si="12"/>
        <v>0</v>
      </c>
      <c r="J264" s="147">
        <f t="shared" si="13"/>
        <v>0</v>
      </c>
      <c r="K264" s="148">
        <f t="shared" si="14"/>
        <v>0</v>
      </c>
      <c r="P264" s="149"/>
    </row>
    <row r="265" spans="3:16">
      <c r="C265" s="118" t="s">
        <v>143</v>
      </c>
      <c r="D265" s="147">
        <f t="shared" si="7"/>
        <v>0</v>
      </c>
      <c r="E265" s="147">
        <f t="shared" si="8"/>
        <v>0</v>
      </c>
      <c r="F265" s="147">
        <v>1</v>
      </c>
      <c r="G265" s="147">
        <f t="shared" si="10"/>
        <v>0</v>
      </c>
      <c r="H265" s="147">
        <f t="shared" si="11"/>
        <v>1</v>
      </c>
      <c r="I265" s="147">
        <f t="shared" si="12"/>
        <v>1</v>
      </c>
      <c r="J265" s="147">
        <f t="shared" si="13"/>
        <v>0</v>
      </c>
      <c r="K265" s="148">
        <f t="shared" si="14"/>
        <v>0</v>
      </c>
      <c r="P265" s="149"/>
    </row>
    <row r="266" spans="3:16">
      <c r="C266" s="118" t="s">
        <v>157</v>
      </c>
      <c r="D266" s="147">
        <f t="shared" si="7"/>
        <v>0</v>
      </c>
      <c r="E266" s="147">
        <f t="shared" si="8"/>
        <v>0</v>
      </c>
      <c r="F266" s="147">
        <f t="shared" si="9"/>
        <v>0</v>
      </c>
      <c r="G266" s="147">
        <v>2</v>
      </c>
      <c r="H266" s="147">
        <v>2</v>
      </c>
      <c r="I266" s="147">
        <v>2</v>
      </c>
      <c r="J266" s="147">
        <f t="shared" si="13"/>
        <v>0</v>
      </c>
      <c r="K266" s="148">
        <f t="shared" si="14"/>
        <v>0</v>
      </c>
      <c r="P266" s="149"/>
    </row>
    <row r="267" spans="3:16">
      <c r="C267" s="118" t="s">
        <v>160</v>
      </c>
      <c r="D267" s="147">
        <f t="shared" si="7"/>
        <v>0</v>
      </c>
      <c r="E267" s="147">
        <v>1</v>
      </c>
      <c r="F267" s="147">
        <f t="shared" si="9"/>
        <v>0</v>
      </c>
      <c r="G267" s="147">
        <f t="shared" si="10"/>
        <v>0</v>
      </c>
      <c r="H267" s="147">
        <f t="shared" si="11"/>
        <v>11</v>
      </c>
      <c r="I267" s="147">
        <v>11</v>
      </c>
      <c r="J267" s="147">
        <f t="shared" si="13"/>
        <v>0</v>
      </c>
      <c r="K267" s="148">
        <f t="shared" si="14"/>
        <v>0</v>
      </c>
    </row>
    <row r="268" spans="3:16">
      <c r="C268" s="121" t="s">
        <v>162</v>
      </c>
      <c r="D268" s="147">
        <f t="shared" si="7"/>
        <v>0</v>
      </c>
      <c r="E268" s="147">
        <f t="shared" si="8"/>
        <v>0</v>
      </c>
      <c r="F268" s="147">
        <f t="shared" si="9"/>
        <v>0</v>
      </c>
      <c r="G268" s="147">
        <f t="shared" si="10"/>
        <v>0</v>
      </c>
      <c r="H268" s="147">
        <f t="shared" si="11"/>
        <v>1</v>
      </c>
      <c r="I268" s="147">
        <f t="shared" si="12"/>
        <v>1</v>
      </c>
      <c r="J268" s="147">
        <f t="shared" si="13"/>
        <v>0</v>
      </c>
      <c r="K268" s="148">
        <f t="shared" si="14"/>
        <v>0</v>
      </c>
    </row>
    <row r="269" spans="3:16">
      <c r="C269" s="121" t="s">
        <v>164</v>
      </c>
      <c r="D269" s="147">
        <f t="shared" si="7"/>
        <v>0</v>
      </c>
      <c r="E269" s="147">
        <v>6</v>
      </c>
      <c r="F269" s="147">
        <f t="shared" si="9"/>
        <v>0</v>
      </c>
      <c r="G269" s="147">
        <f t="shared" si="10"/>
        <v>0</v>
      </c>
      <c r="H269" s="147">
        <f t="shared" si="11"/>
        <v>0</v>
      </c>
      <c r="I269" s="147">
        <f t="shared" si="12"/>
        <v>0</v>
      </c>
      <c r="J269" s="147">
        <f t="shared" si="13"/>
        <v>0</v>
      </c>
      <c r="K269" s="148">
        <f t="shared" si="14"/>
        <v>0</v>
      </c>
    </row>
    <row r="270" spans="3:16">
      <c r="C270" s="121" t="s">
        <v>166</v>
      </c>
      <c r="D270" s="147">
        <f t="shared" si="7"/>
        <v>1</v>
      </c>
      <c r="E270" s="147">
        <f t="shared" si="8"/>
        <v>0</v>
      </c>
      <c r="F270" s="147">
        <f t="shared" si="9"/>
        <v>0</v>
      </c>
      <c r="G270" s="147">
        <f t="shared" si="10"/>
        <v>0</v>
      </c>
      <c r="H270" s="147">
        <f t="shared" si="11"/>
        <v>0</v>
      </c>
      <c r="I270" s="147">
        <f t="shared" si="12"/>
        <v>0</v>
      </c>
      <c r="J270" s="147">
        <f t="shared" si="13"/>
        <v>0</v>
      </c>
      <c r="K270" s="148">
        <f t="shared" si="14"/>
        <v>0</v>
      </c>
    </row>
    <row r="271" spans="3:16">
      <c r="C271" s="121" t="s">
        <v>168</v>
      </c>
      <c r="D271" s="147">
        <v>4</v>
      </c>
      <c r="E271" s="147">
        <f t="shared" si="8"/>
        <v>1</v>
      </c>
      <c r="F271" s="147">
        <f t="shared" si="9"/>
        <v>0</v>
      </c>
      <c r="G271" s="147">
        <f t="shared" si="10"/>
        <v>0</v>
      </c>
      <c r="H271" s="147">
        <f t="shared" si="11"/>
        <v>0</v>
      </c>
      <c r="I271" s="147">
        <f t="shared" si="12"/>
        <v>0</v>
      </c>
      <c r="J271" s="147">
        <f t="shared" si="13"/>
        <v>0</v>
      </c>
      <c r="K271" s="148">
        <f t="shared" si="14"/>
        <v>0</v>
      </c>
    </row>
    <row r="272" spans="3:16">
      <c r="C272" s="121" t="s">
        <v>170</v>
      </c>
      <c r="D272" s="147">
        <f t="shared" si="7"/>
        <v>0</v>
      </c>
      <c r="E272" s="147">
        <f t="shared" si="8"/>
        <v>0</v>
      </c>
      <c r="F272" s="147">
        <f t="shared" si="9"/>
        <v>0</v>
      </c>
      <c r="G272" s="147">
        <f t="shared" si="10"/>
        <v>0</v>
      </c>
      <c r="H272" s="147">
        <f t="shared" si="11"/>
        <v>0</v>
      </c>
      <c r="I272" s="147">
        <f t="shared" si="12"/>
        <v>0</v>
      </c>
      <c r="J272" s="147">
        <f t="shared" si="13"/>
        <v>0</v>
      </c>
      <c r="K272" s="148">
        <f t="shared" si="14"/>
        <v>0</v>
      </c>
    </row>
    <row r="273" spans="3:13">
      <c r="C273" s="88" t="s">
        <v>172</v>
      </c>
      <c r="D273" s="147">
        <f t="shared" si="7"/>
        <v>0</v>
      </c>
      <c r="E273" s="147">
        <f t="shared" si="8"/>
        <v>2</v>
      </c>
      <c r="F273" s="147">
        <f t="shared" si="9"/>
        <v>0</v>
      </c>
      <c r="G273" s="147">
        <f t="shared" si="10"/>
        <v>0</v>
      </c>
      <c r="H273" s="147">
        <f t="shared" si="11"/>
        <v>0</v>
      </c>
      <c r="I273" s="147">
        <f t="shared" si="12"/>
        <v>0</v>
      </c>
      <c r="J273" s="147">
        <f t="shared" si="13"/>
        <v>0</v>
      </c>
      <c r="K273" s="148">
        <f t="shared" si="14"/>
        <v>0</v>
      </c>
    </row>
    <row r="274" spans="3:13">
      <c r="C274" s="88" t="s">
        <v>196</v>
      </c>
      <c r="D274" s="147">
        <f t="shared" si="7"/>
        <v>0</v>
      </c>
      <c r="E274" s="147">
        <f t="shared" si="8"/>
        <v>0</v>
      </c>
      <c r="F274" s="147">
        <f t="shared" si="9"/>
        <v>0</v>
      </c>
      <c r="G274" s="147">
        <f t="shared" si="10"/>
        <v>0</v>
      </c>
      <c r="H274" s="147">
        <f t="shared" si="11"/>
        <v>0</v>
      </c>
      <c r="I274" s="147">
        <f t="shared" si="12"/>
        <v>0</v>
      </c>
      <c r="J274" s="147">
        <f t="shared" si="13"/>
        <v>0</v>
      </c>
      <c r="K274" s="148">
        <f t="shared" si="14"/>
        <v>0</v>
      </c>
    </row>
    <row r="275" spans="3:13">
      <c r="C275" s="88" t="s">
        <v>197</v>
      </c>
      <c r="D275" s="147">
        <f t="shared" si="7"/>
        <v>0</v>
      </c>
      <c r="E275" s="147">
        <f t="shared" si="8"/>
        <v>0</v>
      </c>
      <c r="F275" s="147">
        <f t="shared" si="9"/>
        <v>0</v>
      </c>
      <c r="G275" s="147">
        <f t="shared" si="10"/>
        <v>0</v>
      </c>
      <c r="H275" s="147">
        <f t="shared" si="11"/>
        <v>0</v>
      </c>
      <c r="I275" s="147">
        <f t="shared" si="12"/>
        <v>0</v>
      </c>
      <c r="J275" s="147">
        <f t="shared" si="13"/>
        <v>0</v>
      </c>
      <c r="K275" s="148">
        <f t="shared" si="14"/>
        <v>0</v>
      </c>
    </row>
    <row r="276" spans="3:13">
      <c r="C276" s="88" t="s">
        <v>174</v>
      </c>
      <c r="D276" s="147">
        <f t="shared" si="7"/>
        <v>5</v>
      </c>
      <c r="E276" s="147">
        <f t="shared" si="8"/>
        <v>6</v>
      </c>
      <c r="F276" s="147">
        <f t="shared" si="9"/>
        <v>0</v>
      </c>
      <c r="G276" s="147">
        <f t="shared" si="10"/>
        <v>0</v>
      </c>
      <c r="H276" s="147">
        <f t="shared" si="11"/>
        <v>0</v>
      </c>
      <c r="I276" s="147">
        <f t="shared" si="12"/>
        <v>0</v>
      </c>
      <c r="J276" s="147">
        <f t="shared" si="13"/>
        <v>0</v>
      </c>
      <c r="K276" s="148">
        <f t="shared" si="14"/>
        <v>0</v>
      </c>
    </row>
    <row r="277" spans="3:13">
      <c r="C277" s="151" t="s">
        <v>198</v>
      </c>
      <c r="D277" s="152">
        <f t="shared" ref="D277:K277" si="15">SUM(D240:D276)</f>
        <v>86</v>
      </c>
      <c r="E277" s="152">
        <f t="shared" si="15"/>
        <v>361</v>
      </c>
      <c r="F277" s="152">
        <f t="shared" si="15"/>
        <v>1</v>
      </c>
      <c r="G277" s="152">
        <f t="shared" si="15"/>
        <v>2</v>
      </c>
      <c r="H277" s="152">
        <f t="shared" si="15"/>
        <v>17</v>
      </c>
      <c r="I277" s="152">
        <f t="shared" si="15"/>
        <v>17</v>
      </c>
      <c r="J277" s="152">
        <f t="shared" si="15"/>
        <v>0</v>
      </c>
      <c r="K277" s="152">
        <f t="shared" si="15"/>
        <v>5</v>
      </c>
      <c r="M277" s="136">
        <f>SUM(D277:L277)</f>
        <v>489</v>
      </c>
    </row>
    <row r="279" spans="3:13">
      <c r="E279" s="149"/>
    </row>
    <row r="280" spans="3:13">
      <c r="E280" s="149"/>
    </row>
    <row r="282" spans="3:13">
      <c r="D282" s="136"/>
      <c r="E282" s="136"/>
    </row>
    <row r="287" spans="3:13">
      <c r="D287" s="136"/>
    </row>
    <row r="291" spans="4:4">
      <c r="D291" s="136"/>
    </row>
    <row r="292" spans="4:4">
      <c r="D292" s="136"/>
    </row>
    <row r="295" spans="4:4">
      <c r="D295" s="136"/>
    </row>
    <row r="299" spans="4:4">
      <c r="D299" s="136"/>
    </row>
  </sheetData>
  <autoFilter ref="B2:P233" xr:uid="{00000000-0009-0000-0000-000002000000}"/>
  <mergeCells count="3">
    <mergeCell ref="B1:B2"/>
    <mergeCell ref="C1:C2"/>
    <mergeCell ref="C238:K238"/>
  </mergeCells>
  <printOptions horizontalCentered="1"/>
  <pageMargins left="0.3" right="0.3" top="0.5" bottom="0.25" header="0.3" footer="0.3"/>
  <pageSetup paperSize="9" scale="78" fitToHeight="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view="pageBreakPreview" zoomScaleNormal="100" zoomScaleSheetLayoutView="100" workbookViewId="0">
      <selection activeCell="I11" sqref="I11"/>
    </sheetView>
  </sheetViews>
  <sheetFormatPr defaultColWidth="9.6328125" defaultRowHeight="13"/>
  <cols>
    <col min="1" max="1" width="9.6328125" style="153"/>
    <col min="2" max="2" width="41.36328125" style="154" customWidth="1"/>
    <col min="3" max="4" width="9.6328125" style="155"/>
    <col min="5" max="5" width="12.453125" style="156" bestFit="1" customWidth="1"/>
    <col min="6" max="6" width="13.54296875" style="156" bestFit="1" customWidth="1"/>
    <col min="7" max="7" width="6.6328125" style="156" customWidth="1"/>
    <col min="8" max="8" width="13.54296875" style="156" customWidth="1"/>
    <col min="9" max="9" width="6.6328125" style="156" customWidth="1"/>
    <col min="10" max="10" width="13.54296875" style="156" customWidth="1"/>
    <col min="11" max="11" width="7.90625" style="194" customWidth="1"/>
    <col min="12" max="12" width="6.6328125" style="156" customWidth="1"/>
    <col min="13" max="13" width="13.54296875" style="156" bestFit="1" customWidth="1"/>
    <col min="14" max="16384" width="9.6328125" style="155"/>
  </cols>
  <sheetData>
    <row r="1" spans="1:13" ht="15" customHeight="1"/>
    <row r="2" spans="1:13" ht="15" customHeight="1">
      <c r="A2" s="157" t="s">
        <v>200</v>
      </c>
    </row>
    <row r="3" spans="1:13" ht="15" customHeight="1"/>
    <row r="4" spans="1:13" s="161" customFormat="1" ht="14.4" customHeight="1">
      <c r="A4" s="232" t="s">
        <v>201</v>
      </c>
      <c r="B4" s="232" t="s">
        <v>202</v>
      </c>
      <c r="C4" s="232" t="s">
        <v>203</v>
      </c>
      <c r="D4" s="232" t="s">
        <v>204</v>
      </c>
      <c r="E4" s="235" t="s">
        <v>205</v>
      </c>
      <c r="F4" s="235" t="s">
        <v>206</v>
      </c>
      <c r="G4" s="230" t="s">
        <v>234</v>
      </c>
      <c r="H4" s="231"/>
      <c r="I4" s="230" t="s">
        <v>233</v>
      </c>
      <c r="J4" s="231"/>
      <c r="K4" s="216" t="s">
        <v>235</v>
      </c>
      <c r="L4" s="216"/>
      <c r="M4" s="216"/>
    </row>
    <row r="5" spans="1:13" s="161" customFormat="1" ht="14.4" customHeight="1">
      <c r="A5" s="233"/>
      <c r="B5" s="234"/>
      <c r="C5" s="234"/>
      <c r="D5" s="234"/>
      <c r="E5" s="234"/>
      <c r="F5" s="234"/>
      <c r="G5" s="183" t="s">
        <v>242</v>
      </c>
      <c r="H5" s="183" t="s">
        <v>228</v>
      </c>
      <c r="I5" s="183" t="s">
        <v>242</v>
      </c>
      <c r="J5" s="183" t="s">
        <v>228</v>
      </c>
      <c r="K5" s="183" t="s">
        <v>243</v>
      </c>
      <c r="L5" s="183" t="s">
        <v>242</v>
      </c>
      <c r="M5" s="183" t="s">
        <v>228</v>
      </c>
    </row>
    <row r="6" spans="1:13" s="166" customFormat="1">
      <c r="A6" s="162"/>
      <c r="B6" s="163"/>
      <c r="C6" s="164"/>
      <c r="D6" s="164"/>
      <c r="E6" s="165"/>
      <c r="F6" s="165"/>
      <c r="G6" s="165"/>
      <c r="H6" s="165"/>
      <c r="I6" s="165"/>
      <c r="J6" s="165"/>
      <c r="K6" s="195"/>
      <c r="L6" s="165"/>
      <c r="M6" s="165"/>
    </row>
    <row r="7" spans="1:13" ht="65">
      <c r="A7" s="167"/>
      <c r="B7" s="168" t="s">
        <v>207</v>
      </c>
      <c r="C7" s="169"/>
      <c r="D7" s="169"/>
      <c r="E7" s="170"/>
      <c r="F7" s="170"/>
      <c r="G7" s="170"/>
      <c r="H7" s="170"/>
      <c r="I7" s="170"/>
      <c r="J7" s="170"/>
      <c r="K7" s="196"/>
      <c r="L7" s="170"/>
      <c r="M7" s="170"/>
    </row>
    <row r="8" spans="1:13">
      <c r="A8" s="167"/>
      <c r="B8" s="171"/>
      <c r="C8" s="169"/>
      <c r="D8" s="169"/>
      <c r="E8" s="170"/>
      <c r="F8" s="170"/>
      <c r="G8" s="170"/>
      <c r="H8" s="170"/>
      <c r="I8" s="170"/>
      <c r="J8" s="170"/>
      <c r="K8" s="196"/>
      <c r="L8" s="170"/>
      <c r="M8" s="170"/>
    </row>
    <row r="9" spans="1:13">
      <c r="A9" s="167">
        <v>1</v>
      </c>
      <c r="B9" s="171" t="s">
        <v>208</v>
      </c>
      <c r="C9" s="169" t="s">
        <v>209</v>
      </c>
      <c r="D9" s="169">
        <v>29</v>
      </c>
      <c r="E9" s="170">
        <v>228</v>
      </c>
      <c r="F9" s="170">
        <f>E9*D9</f>
        <v>6612</v>
      </c>
      <c r="G9" s="170">
        <v>1</v>
      </c>
      <c r="H9" s="170">
        <v>228</v>
      </c>
      <c r="I9" s="170">
        <f>L9-G9</f>
        <v>28</v>
      </c>
      <c r="J9" s="170">
        <f>M9-H9</f>
        <v>5722.8</v>
      </c>
      <c r="K9" s="196">
        <v>0.9</v>
      </c>
      <c r="L9" s="170">
        <f t="shared" ref="L9:L10" si="0">D9</f>
        <v>29</v>
      </c>
      <c r="M9" s="170">
        <f t="shared" ref="M9:M10" si="1">L9*E9*K9</f>
        <v>5950.8</v>
      </c>
    </row>
    <row r="10" spans="1:13">
      <c r="A10" s="167"/>
      <c r="B10" s="171"/>
      <c r="C10" s="169"/>
      <c r="D10" s="169"/>
      <c r="E10" s="170"/>
      <c r="F10" s="170"/>
      <c r="G10" s="170"/>
      <c r="H10" s="170"/>
      <c r="I10" s="170"/>
      <c r="J10" s="170"/>
      <c r="K10" s="196"/>
      <c r="L10" s="170"/>
      <c r="M10" s="170"/>
    </row>
    <row r="11" spans="1:13" ht="78">
      <c r="A11" s="167"/>
      <c r="B11" s="168" t="s">
        <v>210</v>
      </c>
      <c r="C11" s="169"/>
      <c r="D11" s="169"/>
      <c r="E11" s="170"/>
      <c r="F11" s="170"/>
      <c r="G11" s="170"/>
      <c r="H11" s="170"/>
      <c r="I11" s="170"/>
      <c r="J11" s="170"/>
      <c r="K11" s="196"/>
      <c r="L11" s="170"/>
      <c r="M11" s="170"/>
    </row>
    <row r="12" spans="1:13">
      <c r="A12" s="167"/>
      <c r="B12" s="171"/>
      <c r="C12" s="169"/>
      <c r="D12" s="169"/>
      <c r="E12" s="170"/>
      <c r="F12" s="170"/>
      <c r="G12" s="170"/>
      <c r="H12" s="170"/>
      <c r="I12" s="170"/>
      <c r="J12" s="170"/>
      <c r="K12" s="196"/>
      <c r="L12" s="170"/>
      <c r="M12" s="170"/>
    </row>
    <row r="13" spans="1:13" ht="26">
      <c r="A13" s="167">
        <v>2</v>
      </c>
      <c r="B13" s="171" t="s">
        <v>211</v>
      </c>
      <c r="C13" s="169" t="s">
        <v>209</v>
      </c>
      <c r="D13" s="169">
        <v>13</v>
      </c>
      <c r="E13" s="170">
        <v>1467</v>
      </c>
      <c r="F13" s="170">
        <f>E13*D13</f>
        <v>19071</v>
      </c>
      <c r="G13" s="170">
        <v>13</v>
      </c>
      <c r="H13" s="170">
        <v>17163.900000000001</v>
      </c>
      <c r="I13" s="170">
        <f>L13-G13</f>
        <v>0</v>
      </c>
      <c r="J13" s="170">
        <f>M13-H13</f>
        <v>0</v>
      </c>
      <c r="K13" s="196">
        <v>0.9</v>
      </c>
      <c r="L13" s="170">
        <f>D13</f>
        <v>13</v>
      </c>
      <c r="M13" s="170">
        <f>L13*E13*K13</f>
        <v>17163.900000000001</v>
      </c>
    </row>
    <row r="14" spans="1:13">
      <c r="A14" s="167"/>
      <c r="B14" s="171"/>
      <c r="C14" s="169"/>
      <c r="D14" s="169"/>
      <c r="E14" s="170"/>
      <c r="F14" s="170"/>
      <c r="G14" s="170"/>
      <c r="H14" s="170"/>
      <c r="I14" s="170"/>
      <c r="J14" s="170"/>
      <c r="K14" s="196"/>
      <c r="L14" s="170"/>
      <c r="M14" s="170"/>
    </row>
    <row r="15" spans="1:13" ht="78">
      <c r="A15" s="167"/>
      <c r="B15" s="168" t="s">
        <v>212</v>
      </c>
      <c r="C15" s="169"/>
      <c r="D15" s="169"/>
      <c r="E15" s="170"/>
      <c r="F15" s="170"/>
      <c r="G15" s="170"/>
      <c r="H15" s="170"/>
      <c r="I15" s="170"/>
      <c r="J15" s="170"/>
      <c r="K15" s="196"/>
      <c r="L15" s="170"/>
      <c r="M15" s="170"/>
    </row>
    <row r="16" spans="1:13">
      <c r="A16" s="167"/>
      <c r="B16" s="171"/>
      <c r="C16" s="169"/>
      <c r="D16" s="169"/>
      <c r="E16" s="170"/>
      <c r="F16" s="170"/>
      <c r="G16" s="170"/>
      <c r="H16" s="170"/>
      <c r="I16" s="170"/>
      <c r="J16" s="170"/>
      <c r="K16" s="196"/>
      <c r="L16" s="170"/>
      <c r="M16" s="170"/>
    </row>
    <row r="17" spans="1:13" ht="39">
      <c r="A17" s="167">
        <v>3</v>
      </c>
      <c r="B17" s="171" t="s">
        <v>213</v>
      </c>
      <c r="C17" s="169" t="s">
        <v>214</v>
      </c>
      <c r="D17" s="169">
        <v>56</v>
      </c>
      <c r="E17" s="170">
        <v>551</v>
      </c>
      <c r="F17" s="170">
        <f>E17*D17</f>
        <v>30856</v>
      </c>
      <c r="G17" s="170">
        <v>56</v>
      </c>
      <c r="H17" s="170">
        <v>27770.400000000001</v>
      </c>
      <c r="I17" s="170">
        <f>L17-G17</f>
        <v>0</v>
      </c>
      <c r="J17" s="170">
        <f>M17-H17</f>
        <v>0</v>
      </c>
      <c r="K17" s="196">
        <v>0.9</v>
      </c>
      <c r="L17" s="170">
        <f>D17</f>
        <v>56</v>
      </c>
      <c r="M17" s="170">
        <f>L17*E17*K17</f>
        <v>27770.400000000001</v>
      </c>
    </row>
    <row r="18" spans="1:13">
      <c r="A18" s="167"/>
      <c r="B18" s="171"/>
      <c r="C18" s="169"/>
      <c r="D18" s="169"/>
      <c r="E18" s="170"/>
      <c r="F18" s="170"/>
      <c r="G18" s="170"/>
      <c r="H18" s="170"/>
      <c r="I18" s="170"/>
      <c r="J18" s="170"/>
      <c r="K18" s="196"/>
      <c r="L18" s="170"/>
      <c r="M18" s="170"/>
    </row>
    <row r="19" spans="1:13">
      <c r="A19" s="167"/>
      <c r="B19" s="171" t="s">
        <v>215</v>
      </c>
      <c r="C19" s="169" t="s">
        <v>216</v>
      </c>
      <c r="D19" s="169">
        <v>1</v>
      </c>
      <c r="E19" s="170">
        <v>3318.47</v>
      </c>
      <c r="F19" s="170">
        <f>E19*D19</f>
        <v>3318.47</v>
      </c>
      <c r="G19" s="170"/>
      <c r="H19" s="170">
        <v>2029.2253333333335</v>
      </c>
      <c r="I19" s="170">
        <f>L19-G19</f>
        <v>0</v>
      </c>
      <c r="J19" s="170">
        <f>M19-H19</f>
        <v>957.39766666666651</v>
      </c>
      <c r="K19" s="196">
        <f>AVERAGE(K17,K13,K9)</f>
        <v>0.9</v>
      </c>
      <c r="L19" s="170"/>
      <c r="M19" s="170">
        <f>K19*F19</f>
        <v>2986.623</v>
      </c>
    </row>
    <row r="20" spans="1:13">
      <c r="A20" s="172"/>
      <c r="B20" s="173"/>
      <c r="C20" s="174"/>
      <c r="D20" s="174"/>
      <c r="E20" s="175"/>
      <c r="F20" s="175"/>
      <c r="G20" s="175"/>
      <c r="H20" s="175"/>
      <c r="I20" s="175"/>
      <c r="J20" s="175"/>
      <c r="K20" s="197"/>
      <c r="L20" s="175"/>
      <c r="M20" s="175"/>
    </row>
    <row r="21" spans="1:13" s="166" customFormat="1" ht="15.65" customHeight="1">
      <c r="A21" s="201"/>
      <c r="B21" s="159" t="s">
        <v>217</v>
      </c>
      <c r="C21" s="201"/>
      <c r="D21" s="201"/>
      <c r="E21" s="201"/>
      <c r="F21" s="202">
        <f>ROUNDUP(SUM(F6:F20),0)</f>
        <v>59858</v>
      </c>
      <c r="G21" s="202">
        <f t="shared" ref="G21:M21" si="2">ROUNDUP(SUM(G6:G20),0)</f>
        <v>70</v>
      </c>
      <c r="H21" s="202">
        <f t="shared" si="2"/>
        <v>47192</v>
      </c>
      <c r="I21" s="202">
        <f t="shared" si="2"/>
        <v>28</v>
      </c>
      <c r="J21" s="202">
        <f t="shared" si="2"/>
        <v>6681</v>
      </c>
      <c r="K21" s="204">
        <f>M21/F21</f>
        <v>0.89999203114036563</v>
      </c>
      <c r="L21" s="202"/>
      <c r="M21" s="202">
        <f>SUM(M6:M20)</f>
        <v>53871.723000000005</v>
      </c>
    </row>
    <row r="23" spans="1:13" s="178" customFormat="1" ht="15.5">
      <c r="A23" s="176"/>
      <c r="B23" s="177"/>
      <c r="E23" s="179"/>
      <c r="F23" s="179"/>
      <c r="G23" s="179"/>
      <c r="H23" s="179"/>
      <c r="I23" s="179"/>
      <c r="J23" s="179"/>
      <c r="K23" s="198"/>
      <c r="L23" s="179"/>
      <c r="M23" s="179"/>
    </row>
  </sheetData>
  <mergeCells count="9">
    <mergeCell ref="K4:M4"/>
    <mergeCell ref="G4:H4"/>
    <mergeCell ref="I4:J4"/>
    <mergeCell ref="A4:A5"/>
    <mergeCell ref="B4:B5"/>
    <mergeCell ref="C4:C5"/>
    <mergeCell ref="D4:D5"/>
    <mergeCell ref="E4:E5"/>
    <mergeCell ref="F4:F5"/>
  </mergeCells>
  <pageMargins left="0.7" right="0.7" top="0.75" bottom="0.75" header="0.3" footer="0.3"/>
  <pageSetup scale="4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16"/>
  <sheetViews>
    <sheetView view="pageBreakPreview" zoomScale="103" zoomScaleNormal="100" zoomScaleSheetLayoutView="103" workbookViewId="0">
      <selection activeCell="B12" sqref="B12"/>
    </sheetView>
  </sheetViews>
  <sheetFormatPr defaultColWidth="8.90625" defaultRowHeight="15.5"/>
  <cols>
    <col min="1" max="1" width="8.90625" style="153"/>
    <col min="2" max="2" width="41.36328125" style="154" customWidth="1"/>
    <col min="3" max="4" width="8.90625" style="155"/>
    <col min="5" max="5" width="12.453125" style="156" bestFit="1" customWidth="1"/>
    <col min="6" max="7" width="13.54296875" style="156" bestFit="1" customWidth="1"/>
    <col min="8" max="8" width="13.54296875" style="156" customWidth="1"/>
    <col min="9" max="9" width="13.54296875" style="156" bestFit="1" customWidth="1"/>
    <col min="10" max="10" width="13.54296875" style="156" customWidth="1"/>
    <col min="11" max="12" width="5.6328125" style="156" customWidth="1"/>
    <col min="13" max="13" width="13.54296875" style="156" bestFit="1" customWidth="1"/>
    <col min="14" max="16384" width="8.90625" style="178"/>
  </cols>
  <sheetData>
    <row r="2" spans="1:13">
      <c r="A2" s="157" t="s">
        <v>218</v>
      </c>
    </row>
    <row r="4" spans="1:13" s="161" customFormat="1" ht="14.4" customHeight="1">
      <c r="A4" s="158" t="s">
        <v>201</v>
      </c>
      <c r="B4" s="159" t="s">
        <v>202</v>
      </c>
      <c r="C4" s="158" t="s">
        <v>203</v>
      </c>
      <c r="D4" s="158" t="s">
        <v>204</v>
      </c>
      <c r="E4" s="160" t="s">
        <v>205</v>
      </c>
      <c r="F4" s="160" t="s">
        <v>206</v>
      </c>
      <c r="G4" s="230" t="s">
        <v>234</v>
      </c>
      <c r="H4" s="231"/>
      <c r="I4" s="230" t="s">
        <v>233</v>
      </c>
      <c r="J4" s="231"/>
      <c r="K4" s="216" t="s">
        <v>235</v>
      </c>
      <c r="L4" s="216"/>
      <c r="M4" s="216"/>
    </row>
    <row r="5" spans="1:13" s="161" customFormat="1" ht="14.4" customHeight="1">
      <c r="A5" s="162"/>
      <c r="B5" s="199"/>
      <c r="C5" s="162"/>
      <c r="D5" s="162"/>
      <c r="E5" s="200"/>
      <c r="F5" s="200"/>
      <c r="G5" s="183" t="s">
        <v>242</v>
      </c>
      <c r="H5" s="183" t="s">
        <v>228</v>
      </c>
      <c r="I5" s="183" t="s">
        <v>242</v>
      </c>
      <c r="J5" s="183" t="s">
        <v>228</v>
      </c>
      <c r="K5" s="183" t="s">
        <v>243</v>
      </c>
      <c r="L5" s="183" t="s">
        <v>242</v>
      </c>
      <c r="M5" s="183" t="s">
        <v>228</v>
      </c>
    </row>
    <row r="6" spans="1:13">
      <c r="A6" s="162"/>
      <c r="B6" s="163"/>
      <c r="C6" s="164"/>
      <c r="D6" s="164"/>
      <c r="E6" s="165"/>
      <c r="F6" s="165"/>
      <c r="G6" s="165"/>
      <c r="H6" s="165"/>
      <c r="I6" s="165"/>
      <c r="J6" s="165"/>
      <c r="K6" s="165"/>
      <c r="L6" s="165"/>
      <c r="M6" s="165"/>
    </row>
    <row r="7" spans="1:13" ht="52.5">
      <c r="A7" s="167"/>
      <c r="B7" s="168" t="s">
        <v>219</v>
      </c>
      <c r="C7" s="169"/>
      <c r="D7" s="169"/>
      <c r="E7" s="170"/>
      <c r="F7" s="170"/>
      <c r="G7" s="170"/>
      <c r="H7" s="170"/>
      <c r="I7" s="170"/>
      <c r="J7" s="170"/>
      <c r="K7" s="170"/>
      <c r="L7" s="170"/>
      <c r="M7" s="170"/>
    </row>
    <row r="8" spans="1:13">
      <c r="A8" s="167"/>
      <c r="B8" s="171"/>
      <c r="C8" s="169"/>
      <c r="D8" s="169"/>
      <c r="E8" s="170"/>
      <c r="F8" s="170"/>
      <c r="G8" s="170"/>
      <c r="H8" s="170"/>
      <c r="I8" s="170"/>
      <c r="J8" s="170"/>
      <c r="K8" s="170"/>
      <c r="L8" s="170"/>
      <c r="M8" s="170"/>
    </row>
    <row r="9" spans="1:13">
      <c r="A9" s="167">
        <v>1</v>
      </c>
      <c r="B9" s="171" t="s">
        <v>220</v>
      </c>
      <c r="C9" s="169" t="s">
        <v>209</v>
      </c>
      <c r="D9" s="169">
        <v>47</v>
      </c>
      <c r="E9" s="170">
        <v>1188</v>
      </c>
      <c r="F9" s="170">
        <f>E9*D9</f>
        <v>55836</v>
      </c>
      <c r="G9" s="170"/>
      <c r="H9" s="170"/>
      <c r="I9" s="170"/>
      <c r="J9" s="170"/>
      <c r="K9" s="170"/>
      <c r="L9" s="170"/>
      <c r="M9" s="170"/>
    </row>
    <row r="10" spans="1:13">
      <c r="A10" s="167">
        <v>2</v>
      </c>
      <c r="B10" s="171" t="s">
        <v>221</v>
      </c>
      <c r="C10" s="169" t="s">
        <v>209</v>
      </c>
      <c r="D10" s="169">
        <v>57</v>
      </c>
      <c r="E10" s="170">
        <v>1188</v>
      </c>
      <c r="F10" s="170">
        <f>E10*D10</f>
        <v>67716</v>
      </c>
      <c r="G10" s="170"/>
      <c r="H10" s="170"/>
      <c r="I10" s="170"/>
      <c r="J10" s="170"/>
      <c r="K10" s="170"/>
      <c r="L10" s="170"/>
      <c r="M10" s="170"/>
    </row>
    <row r="11" spans="1:13">
      <c r="A11" s="167">
        <v>3</v>
      </c>
      <c r="B11" s="171" t="s">
        <v>222</v>
      </c>
      <c r="C11" s="169"/>
      <c r="D11" s="169"/>
      <c r="E11" s="170"/>
      <c r="F11" s="170">
        <v>1250</v>
      </c>
      <c r="G11" s="170"/>
      <c r="H11" s="170"/>
      <c r="I11" s="170"/>
      <c r="J11" s="170"/>
      <c r="K11" s="170"/>
      <c r="L11" s="170"/>
      <c r="M11" s="170"/>
    </row>
    <row r="12" spans="1:13">
      <c r="A12" s="167">
        <v>4</v>
      </c>
      <c r="B12" s="171" t="s">
        <v>223</v>
      </c>
      <c r="C12" s="169"/>
      <c r="D12" s="169"/>
      <c r="E12" s="170"/>
      <c r="F12" s="170">
        <v>1500</v>
      </c>
      <c r="G12" s="170"/>
      <c r="H12" s="170"/>
      <c r="I12" s="170"/>
      <c r="J12" s="170"/>
      <c r="K12" s="170"/>
      <c r="L12" s="170"/>
      <c r="M12" s="170"/>
    </row>
    <row r="13" spans="1:13">
      <c r="A13" s="172"/>
      <c r="B13" s="173"/>
      <c r="C13" s="174"/>
      <c r="D13" s="174"/>
      <c r="E13" s="175"/>
      <c r="F13" s="175"/>
      <c r="G13" s="175"/>
      <c r="H13" s="175"/>
      <c r="I13" s="175"/>
      <c r="J13" s="175"/>
      <c r="K13" s="175"/>
      <c r="L13" s="175"/>
      <c r="M13" s="175"/>
    </row>
    <row r="14" spans="1:13" s="203" customFormat="1" ht="15">
      <c r="A14" s="201"/>
      <c r="B14" s="159" t="s">
        <v>224</v>
      </c>
      <c r="C14" s="201"/>
      <c r="D14" s="201"/>
      <c r="E14" s="201"/>
      <c r="F14" s="202">
        <f>SUM(F9:F13)</f>
        <v>126302</v>
      </c>
      <c r="G14" s="202"/>
      <c r="H14" s="202"/>
      <c r="I14" s="202"/>
      <c r="J14" s="202"/>
      <c r="K14" s="202"/>
      <c r="L14" s="202"/>
      <c r="M14" s="202"/>
    </row>
    <row r="16" spans="1:13">
      <c r="A16" s="176"/>
      <c r="B16" s="177"/>
      <c r="C16" s="178"/>
      <c r="D16" s="178"/>
      <c r="E16" s="179"/>
      <c r="F16" s="179"/>
      <c r="G16" s="179"/>
      <c r="H16" s="179"/>
      <c r="I16" s="179"/>
      <c r="J16" s="179"/>
      <c r="K16" s="179"/>
      <c r="L16" s="179"/>
      <c r="M16" s="179"/>
    </row>
  </sheetData>
  <mergeCells count="3">
    <mergeCell ref="K4:M4"/>
    <mergeCell ref="G4:H4"/>
    <mergeCell ref="I4:J4"/>
  </mergeCells>
  <pageMargins left="0.7" right="0.7" top="0.75" bottom="0.75" header="0.3" footer="0.3"/>
  <pageSetup scale="5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52"/>
  <sheetViews>
    <sheetView showGridLines="0" zoomScale="85" zoomScaleNormal="85" zoomScaleSheetLayoutView="85" workbookViewId="0">
      <selection activeCell="D15" activeCellId="1" sqref="D8:D13 D15"/>
    </sheetView>
  </sheetViews>
  <sheetFormatPr defaultColWidth="9.08984375" defaultRowHeight="20.149999999999999" customHeight="1"/>
  <cols>
    <col min="1" max="1" width="20.6328125" style="2" customWidth="1"/>
    <col min="2" max="2" width="60.6328125" style="2" customWidth="1"/>
    <col min="3" max="3" width="5.6328125" style="2" customWidth="1"/>
    <col min="4" max="4" width="20.6328125" style="3" customWidth="1"/>
    <col min="5" max="5" width="10.6328125" style="3" customWidth="1"/>
    <col min="6" max="7" width="20.6328125" style="3" customWidth="1"/>
    <col min="8" max="8" width="10" style="2" bestFit="1" customWidth="1"/>
    <col min="9" max="16384" width="9.08984375" style="2"/>
  </cols>
  <sheetData>
    <row r="1" spans="1:7" ht="24.9" customHeight="1">
      <c r="A1" s="7" t="s">
        <v>26</v>
      </c>
      <c r="G1" s="45">
        <v>44686</v>
      </c>
    </row>
    <row r="2" spans="1:7" s="8" customFormat="1" ht="24.9" customHeight="1">
      <c r="A2" s="1" t="s">
        <v>27</v>
      </c>
      <c r="D2" s="9"/>
      <c r="E2" s="9"/>
      <c r="F2" s="9"/>
      <c r="G2" s="46" t="s">
        <v>51</v>
      </c>
    </row>
    <row r="3" spans="1:7" s="8" customFormat="1" ht="24.9" customHeight="1">
      <c r="A3" s="1" t="s">
        <v>4</v>
      </c>
      <c r="B3" s="8" t="s">
        <v>42</v>
      </c>
    </row>
    <row r="4" spans="1:7" s="8" customFormat="1" ht="24.9" customHeight="1">
      <c r="A4" s="1" t="s">
        <v>3</v>
      </c>
      <c r="B4" s="8" t="s">
        <v>43</v>
      </c>
    </row>
    <row r="5" spans="1:7" s="8" customFormat="1" ht="24.9" customHeight="1">
      <c r="A5" s="1" t="s">
        <v>7</v>
      </c>
      <c r="B5" s="43" t="s">
        <v>44</v>
      </c>
    </row>
    <row r="6" spans="1:7" s="8" customFormat="1" ht="24.9" customHeight="1">
      <c r="A6" s="1"/>
    </row>
    <row r="7" spans="1:7" ht="26">
      <c r="A7" s="242" t="s">
        <v>1</v>
      </c>
      <c r="B7" s="242"/>
      <c r="C7" s="34"/>
      <c r="D7" s="33" t="s">
        <v>24</v>
      </c>
      <c r="E7" s="238" t="s">
        <v>19</v>
      </c>
      <c r="F7" s="238"/>
      <c r="G7" s="33" t="s">
        <v>8</v>
      </c>
    </row>
    <row r="8" spans="1:7" s="6" customFormat="1" ht="20.149999999999999" customHeight="1">
      <c r="A8" s="4" t="s">
        <v>2</v>
      </c>
      <c r="B8" s="11" t="s">
        <v>34</v>
      </c>
      <c r="C8" s="41"/>
      <c r="D8" s="5">
        <v>1739356</v>
      </c>
      <c r="E8" s="22">
        <f t="shared" ref="E8:E16" si="0">F8/D8</f>
        <v>0.5723302187706254</v>
      </c>
      <c r="F8" s="5">
        <v>995486</v>
      </c>
      <c r="G8" s="20">
        <f t="shared" ref="G8" si="1">D8-F8</f>
        <v>743870</v>
      </c>
    </row>
    <row r="9" spans="1:7" s="6" customFormat="1" ht="20.149999999999999" customHeight="1">
      <c r="A9" s="4" t="s">
        <v>30</v>
      </c>
      <c r="B9" s="11" t="s">
        <v>39</v>
      </c>
      <c r="C9" s="41"/>
      <c r="D9" s="5">
        <v>26619</v>
      </c>
      <c r="E9" s="22">
        <f t="shared" ref="E9" si="2">F9/D9</f>
        <v>0</v>
      </c>
      <c r="F9" s="5">
        <v>0</v>
      </c>
      <c r="G9" s="20">
        <f t="shared" ref="G9" si="3">D9-F9</f>
        <v>26619</v>
      </c>
    </row>
    <row r="10" spans="1:7" s="6" customFormat="1" ht="20.149999999999999" customHeight="1">
      <c r="A10" s="4" t="s">
        <v>31</v>
      </c>
      <c r="B10" s="11" t="s">
        <v>35</v>
      </c>
      <c r="C10" s="41"/>
      <c r="D10" s="5">
        <v>69367</v>
      </c>
      <c r="E10" s="22">
        <f t="shared" ref="E10:E12" si="4">F10/D10</f>
        <v>0</v>
      </c>
      <c r="F10" s="5">
        <v>0</v>
      </c>
      <c r="G10" s="20">
        <f t="shared" ref="G10:G12" si="5">D10-F10</f>
        <v>69367</v>
      </c>
    </row>
    <row r="11" spans="1:7" s="6" customFormat="1" ht="20.149999999999999" customHeight="1">
      <c r="A11" s="4" t="s">
        <v>32</v>
      </c>
      <c r="B11" s="11" t="s">
        <v>40</v>
      </c>
      <c r="C11" s="41"/>
      <c r="D11" s="5">
        <v>72851</v>
      </c>
      <c r="E11" s="22">
        <f t="shared" ref="E11" si="6">F11/D11</f>
        <v>0</v>
      </c>
      <c r="F11" s="5">
        <v>0</v>
      </c>
      <c r="G11" s="20">
        <f t="shared" ref="G11" si="7">D11-F11</f>
        <v>72851</v>
      </c>
    </row>
    <row r="12" spans="1:7" s="6" customFormat="1" ht="20.149999999999999" customHeight="1">
      <c r="A12" s="4" t="s">
        <v>33</v>
      </c>
      <c r="B12" s="11" t="s">
        <v>36</v>
      </c>
      <c r="C12" s="41"/>
      <c r="D12" s="5">
        <v>117300</v>
      </c>
      <c r="E12" s="22">
        <f t="shared" si="4"/>
        <v>0</v>
      </c>
      <c r="F12" s="5">
        <v>0</v>
      </c>
      <c r="G12" s="20">
        <f t="shared" si="5"/>
        <v>117300</v>
      </c>
    </row>
    <row r="13" spans="1:7" s="6" customFormat="1" ht="20.149999999999999" customHeight="1">
      <c r="A13" s="4" t="s">
        <v>45</v>
      </c>
      <c r="B13" s="11" t="s">
        <v>41</v>
      </c>
      <c r="C13" s="41"/>
      <c r="D13" s="5">
        <v>128503</v>
      </c>
      <c r="E13" s="22">
        <f t="shared" ref="E13" si="8">F13/D13</f>
        <v>0</v>
      </c>
      <c r="F13" s="5">
        <v>0</v>
      </c>
      <c r="G13" s="20">
        <f t="shared" ref="G13" si="9">D13-F13</f>
        <v>128503</v>
      </c>
    </row>
    <row r="14" spans="1:7" s="6" customFormat="1" ht="20.149999999999999" customHeight="1">
      <c r="A14" s="4" t="s">
        <v>46</v>
      </c>
      <c r="B14" s="11" t="s">
        <v>38</v>
      </c>
      <c r="C14" s="41"/>
      <c r="D14" s="5">
        <v>72163</v>
      </c>
      <c r="E14" s="22">
        <f t="shared" ref="E14" si="10">F14/D14</f>
        <v>0</v>
      </c>
      <c r="F14" s="5">
        <v>0</v>
      </c>
      <c r="G14" s="20">
        <f t="shared" ref="G14" si="11">D14-F14</f>
        <v>72163</v>
      </c>
    </row>
    <row r="15" spans="1:7" s="6" customFormat="1" ht="20.149999999999999" customHeight="1">
      <c r="A15" s="4" t="s">
        <v>47</v>
      </c>
      <c r="B15" s="11" t="s">
        <v>37</v>
      </c>
      <c r="C15" s="41"/>
      <c r="D15" s="5">
        <v>-153996</v>
      </c>
      <c r="E15" s="22">
        <f t="shared" ref="E15" si="12">F15/D15</f>
        <v>0</v>
      </c>
      <c r="F15" s="5">
        <v>0</v>
      </c>
      <c r="G15" s="20">
        <f t="shared" ref="G15" si="13">D15-F15</f>
        <v>-153996</v>
      </c>
    </row>
    <row r="16" spans="1:7" s="17" customFormat="1" ht="20.149999999999999" customHeight="1">
      <c r="A16" s="240" t="s">
        <v>5</v>
      </c>
      <c r="B16" s="241"/>
      <c r="C16" s="42"/>
      <c r="D16" s="16">
        <f>SUM(D8:D15)</f>
        <v>2072163</v>
      </c>
      <c r="E16" s="24">
        <f t="shared" si="0"/>
        <v>0.48040911839464367</v>
      </c>
      <c r="F16" s="16">
        <f>SUM(F8:F15)</f>
        <v>995486</v>
      </c>
      <c r="G16" s="19">
        <f>SUM(G8:G15)</f>
        <v>1076677</v>
      </c>
    </row>
    <row r="18" spans="1:8" ht="26">
      <c r="A18" s="242" t="s">
        <v>12</v>
      </c>
      <c r="B18" s="242"/>
      <c r="C18" s="34"/>
      <c r="D18" s="33" t="str">
        <f>D7</f>
        <v xml:space="preserve">TOTAL VALUE OF SUBCONTRACT WORKS </v>
      </c>
      <c r="E18" s="238" t="str">
        <f>E7</f>
        <v>VALUE OF WORKS COMPLETED
TO 28-FEB-2022</v>
      </c>
      <c r="F18" s="238"/>
      <c r="G18" s="33" t="str">
        <f>G7</f>
        <v>VALUE OF WORKS UNDER NEW SUBCONTRACT</v>
      </c>
    </row>
    <row r="19" spans="1:8" s="6" customFormat="1" ht="20.149999999999999" customHeight="1">
      <c r="A19" s="4"/>
      <c r="B19" s="11" t="s">
        <v>48</v>
      </c>
      <c r="C19" s="41"/>
      <c r="D19" s="5">
        <v>59858</v>
      </c>
      <c r="E19" s="22">
        <f t="shared" ref="E19:E21" si="14">F19/D19</f>
        <v>0</v>
      </c>
      <c r="F19" s="5">
        <v>0</v>
      </c>
      <c r="G19" s="20">
        <f>D19-F19</f>
        <v>59858</v>
      </c>
      <c r="H19" s="27"/>
    </row>
    <row r="20" spans="1:8" s="6" customFormat="1" ht="20.149999999999999" customHeight="1">
      <c r="A20" s="4"/>
      <c r="B20" s="11" t="s">
        <v>49</v>
      </c>
      <c r="C20" s="41"/>
      <c r="D20" s="5">
        <v>126302</v>
      </c>
      <c r="E20" s="22">
        <f t="shared" si="14"/>
        <v>0</v>
      </c>
      <c r="F20" s="5">
        <v>0</v>
      </c>
      <c r="G20" s="20">
        <f>D20-F20</f>
        <v>126302</v>
      </c>
      <c r="H20" s="27"/>
    </row>
    <row r="21" spans="1:8" s="17" customFormat="1" ht="20.149999999999999" customHeight="1">
      <c r="A21" s="240" t="s">
        <v>5</v>
      </c>
      <c r="B21" s="241"/>
      <c r="C21" s="42"/>
      <c r="D21" s="16">
        <f>SUM(D19:D20)</f>
        <v>186160</v>
      </c>
      <c r="E21" s="24">
        <f t="shared" si="14"/>
        <v>0</v>
      </c>
      <c r="F21" s="16">
        <f>SUM(F19:F20)</f>
        <v>0</v>
      </c>
      <c r="G21" s="19">
        <f>SUM(G19:G20)</f>
        <v>186160</v>
      </c>
    </row>
    <row r="23" spans="1:8" ht="26">
      <c r="A23" s="242" t="s">
        <v>13</v>
      </c>
      <c r="B23" s="242"/>
      <c r="C23" s="34"/>
      <c r="D23" s="33" t="str">
        <f>D7</f>
        <v xml:space="preserve">TOTAL VALUE OF SUBCONTRACT WORKS </v>
      </c>
      <c r="E23" s="248" t="str">
        <f>E7</f>
        <v>VALUE OF WORKS COMPLETED
TO 28-FEB-2022</v>
      </c>
      <c r="F23" s="249"/>
      <c r="G23" s="33" t="str">
        <f>G7</f>
        <v>VALUE OF WORKS UNDER NEW SUBCONTRACT</v>
      </c>
    </row>
    <row r="24" spans="1:8" ht="20.149999999999999" customHeight="1">
      <c r="A24" s="4"/>
      <c r="B24" s="11" t="s">
        <v>23</v>
      </c>
      <c r="C24" s="41"/>
      <c r="D24" s="5">
        <v>0</v>
      </c>
      <c r="E24" s="22"/>
      <c r="F24" s="28">
        <v>0</v>
      </c>
      <c r="G24" s="21">
        <f>D24-F24</f>
        <v>0</v>
      </c>
    </row>
    <row r="25" spans="1:8" s="17" customFormat="1" ht="20.149999999999999" customHeight="1">
      <c r="A25" s="240" t="s">
        <v>5</v>
      </c>
      <c r="B25" s="241"/>
      <c r="C25" s="42"/>
      <c r="D25" s="16">
        <f>SUM(D24)</f>
        <v>0</v>
      </c>
      <c r="E25" s="16"/>
      <c r="F25" s="16">
        <f>SUM(F24:F24)</f>
        <v>0</v>
      </c>
      <c r="G25" s="19">
        <f>SUM(G24:G24)</f>
        <v>0</v>
      </c>
    </row>
    <row r="27" spans="1:8" s="10" customFormat="1" ht="20.149999999999999" customHeight="1">
      <c r="A27" s="243" t="s">
        <v>0</v>
      </c>
      <c r="B27" s="244"/>
      <c r="C27" s="31"/>
      <c r="D27" s="14">
        <f>D16+D21+D25</f>
        <v>2258323</v>
      </c>
      <c r="E27" s="26">
        <f>F27/D27</f>
        <v>0.44080762583563116</v>
      </c>
      <c r="F27" s="14">
        <f>F16+F21+F25</f>
        <v>995486</v>
      </c>
      <c r="G27" s="18">
        <f>G16+G21+G25</f>
        <v>1262837</v>
      </c>
    </row>
    <row r="30" spans="1:8" ht="20.149999999999999" customHeight="1">
      <c r="A30" s="35" t="s">
        <v>6</v>
      </c>
      <c r="D30" s="36" t="s">
        <v>9</v>
      </c>
      <c r="E30" s="36"/>
      <c r="F30" s="37"/>
      <c r="G30" s="38"/>
    </row>
    <row r="31" spans="1:8" ht="20.149999999999999" customHeight="1">
      <c r="A31" s="12"/>
      <c r="B31" s="13"/>
      <c r="C31" s="13"/>
      <c r="D31" s="236" t="s">
        <v>10</v>
      </c>
      <c r="E31" s="236"/>
      <c r="F31" s="236"/>
      <c r="G31" s="20">
        <f>G16</f>
        <v>1076677</v>
      </c>
    </row>
    <row r="32" spans="1:8" ht="20.149999999999999" customHeight="1">
      <c r="A32" s="239" t="s">
        <v>50</v>
      </c>
      <c r="B32" s="239"/>
      <c r="C32" s="12"/>
      <c r="D32" s="236" t="s">
        <v>29</v>
      </c>
      <c r="E32" s="236"/>
      <c r="F32" s="236"/>
      <c r="G32" s="20">
        <f>G21</f>
        <v>186160</v>
      </c>
    </row>
    <row r="33" spans="1:7" ht="20.149999999999999" customHeight="1">
      <c r="A33" s="239"/>
      <c r="B33" s="239"/>
      <c r="C33" s="12"/>
      <c r="D33" s="236" t="s">
        <v>16</v>
      </c>
      <c r="E33" s="236"/>
      <c r="F33" s="236"/>
      <c r="G33" s="20">
        <f>G25</f>
        <v>0</v>
      </c>
    </row>
    <row r="34" spans="1:7" ht="20.149999999999999" customHeight="1">
      <c r="A34" s="239"/>
      <c r="B34" s="239"/>
      <c r="C34" s="12"/>
      <c r="D34" s="237" t="s">
        <v>11</v>
      </c>
      <c r="E34" s="237"/>
      <c r="F34" s="237"/>
      <c r="G34" s="25">
        <f>SUM(G31:G33)</f>
        <v>1262837</v>
      </c>
    </row>
    <row r="35" spans="1:7" ht="20.149999999999999" customHeight="1">
      <c r="A35" s="239"/>
      <c r="B35" s="239"/>
      <c r="C35" s="12"/>
      <c r="D35" s="15"/>
      <c r="E35" s="15"/>
      <c r="F35" s="15"/>
    </row>
    <row r="36" spans="1:7" ht="20.149999999999999" customHeight="1">
      <c r="A36" s="239"/>
      <c r="B36" s="239"/>
      <c r="C36" s="12"/>
      <c r="D36" s="15"/>
      <c r="E36" s="15"/>
      <c r="F36" s="15"/>
    </row>
    <row r="37" spans="1:7" ht="20.149999999999999" customHeight="1">
      <c r="A37" s="239"/>
      <c r="B37" s="239"/>
      <c r="C37" s="12"/>
      <c r="D37" s="36" t="s">
        <v>20</v>
      </c>
      <c r="E37" s="36"/>
      <c r="F37" s="39"/>
      <c r="G37" s="40"/>
    </row>
    <row r="38" spans="1:7" ht="20.149999999999999" customHeight="1">
      <c r="A38" s="239"/>
      <c r="B38" s="239"/>
      <c r="C38" s="12"/>
      <c r="D38" s="236" t="s">
        <v>14</v>
      </c>
      <c r="E38" s="236"/>
      <c r="F38" s="236"/>
      <c r="G38" s="5">
        <f>F16</f>
        <v>995486</v>
      </c>
    </row>
    <row r="39" spans="1:7" ht="20.149999999999999" customHeight="1">
      <c r="A39" s="239"/>
      <c r="B39" s="239"/>
      <c r="C39" s="12"/>
      <c r="D39" s="236" t="s">
        <v>15</v>
      </c>
      <c r="E39" s="236"/>
      <c r="F39" s="236"/>
      <c r="G39" s="5">
        <f>F21</f>
        <v>0</v>
      </c>
    </row>
    <row r="40" spans="1:7" ht="20.149999999999999" customHeight="1">
      <c r="A40" s="239"/>
      <c r="B40" s="239"/>
      <c r="C40" s="12"/>
      <c r="D40" s="236" t="s">
        <v>17</v>
      </c>
      <c r="E40" s="236"/>
      <c r="F40" s="236"/>
      <c r="G40" s="5">
        <f>F25</f>
        <v>0</v>
      </c>
    </row>
    <row r="41" spans="1:7" ht="20.149999999999999" customHeight="1">
      <c r="A41" s="239"/>
      <c r="B41" s="239"/>
      <c r="C41" s="12"/>
      <c r="D41" s="245" t="s">
        <v>18</v>
      </c>
      <c r="E41" s="246"/>
      <c r="F41" s="247"/>
      <c r="G41" s="23">
        <f>SUM(G38:G40)</f>
        <v>995486</v>
      </c>
    </row>
    <row r="42" spans="1:7" ht="20.149999999999999" customHeight="1">
      <c r="A42" s="239"/>
      <c r="B42" s="239"/>
      <c r="C42" s="12"/>
      <c r="D42" s="236" t="s">
        <v>22</v>
      </c>
      <c r="E42" s="236"/>
      <c r="F42" s="236"/>
      <c r="G42" s="5">
        <f>G41*-0.1</f>
        <v>-99548.6</v>
      </c>
    </row>
    <row r="43" spans="1:7" ht="20.149999999999999" customHeight="1">
      <c r="A43" s="239"/>
      <c r="B43" s="239"/>
      <c r="C43" s="12"/>
      <c r="D43" s="236" t="s">
        <v>28</v>
      </c>
      <c r="E43" s="236"/>
      <c r="F43" s="236"/>
      <c r="G43" s="44">
        <v>-830767</v>
      </c>
    </row>
    <row r="44" spans="1:7" ht="20.149999999999999" customHeight="1">
      <c r="A44" s="239"/>
      <c r="B44" s="239"/>
      <c r="C44" s="12"/>
      <c r="D44" s="237" t="s">
        <v>21</v>
      </c>
      <c r="E44" s="237"/>
      <c r="F44" s="237"/>
      <c r="G44" s="23">
        <f>SUM(G41:G43)</f>
        <v>65170.400000000023</v>
      </c>
    </row>
    <row r="45" spans="1:7" ht="20.149999999999999" customHeight="1">
      <c r="G45" s="32" t="s">
        <v>25</v>
      </c>
    </row>
    <row r="51" spans="7:7" ht="20.149999999999999" customHeight="1">
      <c r="G51" s="29"/>
    </row>
    <row r="52" spans="7:7" ht="20.149999999999999" customHeight="1">
      <c r="G52" s="30"/>
    </row>
  </sheetData>
  <mergeCells count="22">
    <mergeCell ref="A18:B18"/>
    <mergeCell ref="A27:B27"/>
    <mergeCell ref="A23:B23"/>
    <mergeCell ref="A25:B25"/>
    <mergeCell ref="D41:F41"/>
    <mergeCell ref="E23:F23"/>
    <mergeCell ref="D43:F43"/>
    <mergeCell ref="D44:F44"/>
    <mergeCell ref="E7:F7"/>
    <mergeCell ref="E18:F18"/>
    <mergeCell ref="A32:B44"/>
    <mergeCell ref="D39:F39"/>
    <mergeCell ref="D40:F40"/>
    <mergeCell ref="D31:F31"/>
    <mergeCell ref="D38:F38"/>
    <mergeCell ref="D42:F42"/>
    <mergeCell ref="D32:F32"/>
    <mergeCell ref="D33:F33"/>
    <mergeCell ref="D34:F34"/>
    <mergeCell ref="A16:B16"/>
    <mergeCell ref="A21:B21"/>
    <mergeCell ref="A7:B7"/>
  </mergeCells>
  <phoneticPr fontId="10" type="noConversion"/>
  <pageMargins left="0.7" right="0.7" top="0.75" bottom="0.75" header="0.3" footer="0.3"/>
  <pageSetup paperSize="9" scale="54"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ED9E04B1C94241A1C5696CF989FA86" ma:contentTypeVersion="16" ma:contentTypeDescription="Create a new document." ma:contentTypeScope="" ma:versionID="bc88b29f64b5f28227d25b5384f4e2e7">
  <xsd:schema xmlns:xsd="http://www.w3.org/2001/XMLSchema" xmlns:xs="http://www.w3.org/2001/XMLSchema" xmlns:p="http://schemas.microsoft.com/office/2006/metadata/properties" xmlns:ns2="558a7f19-0ee6-4901-8836-d51c04d6ae1a" xmlns:ns3="f2ab8219-197e-427e-8c89-d1cac4acd5ee" targetNamespace="http://schemas.microsoft.com/office/2006/metadata/properties" ma:root="true" ma:fieldsID="8b8cbbffcb11869bce94dbe784e83a68" ns2:_="" ns3:_="">
    <xsd:import namespace="558a7f19-0ee6-4901-8836-d51c04d6ae1a"/>
    <xsd:import namespace="f2ab8219-197e-427e-8c89-d1cac4acd5e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Location" minOccurs="0"/>
                <xsd:element ref="ns2:MediaServiceGenerationTime" minOccurs="0"/>
                <xsd:element ref="ns2:MediaServiceEventHashCode" minOccurs="0"/>
                <xsd:element ref="ns2:MediaServiceAutoTags"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8a7f19-0ee6-4901-8836-d51c04d6ae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Location" ma:index="11" nillable="true" ma:displayName="Location" ma:internalName="MediaServiceLocatio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0e03304-ef71-43ff-9c0c-62bfefa50c7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2ab8219-197e-427e-8c89-d1cac4acd5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9d56eb-9dd1-4cfd-92ed-37c1886e2e82}" ma:internalName="TaxCatchAll" ma:showField="CatchAllData" ma:web="f2ab8219-197e-427e-8c89-d1cac4acd5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2ab8219-197e-427e-8c89-d1cac4acd5ee" xsi:nil="true"/>
    <lcf76f155ced4ddcb4097134ff3c332f xmlns="558a7f19-0ee6-4901-8836-d51c04d6ae1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B7CE6B-7A07-4CCD-8462-3C8FDA74A1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8a7f19-0ee6-4901-8836-d51c04d6ae1a"/>
    <ds:schemaRef ds:uri="f2ab8219-197e-427e-8c89-d1cac4acd5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E45528-D62A-4012-9328-A919C17AE0C8}">
  <ds:schemaRefs>
    <ds:schemaRef ds:uri="http://purl.org/dc/elements/1.1/"/>
    <ds:schemaRef ds:uri="http://purl.org/dc/dcmitype/"/>
    <ds:schemaRef ds:uri="f2ab8219-197e-427e-8c89-d1cac4acd5ee"/>
    <ds:schemaRef ds:uri="http://schemas.openxmlformats.org/package/2006/metadata/core-properties"/>
    <ds:schemaRef ds:uri="http://schemas.microsoft.com/office/2006/documentManagement/types"/>
    <ds:schemaRef ds:uri="http://schemas.microsoft.com/office/infopath/2007/PartnerControls"/>
    <ds:schemaRef ds:uri="http://purl.org/dc/terms/"/>
    <ds:schemaRef ds:uri="http://www.w3.org/XML/1998/namespace"/>
    <ds:schemaRef ds:uri="558a7f19-0ee6-4901-8836-d51c04d6ae1a"/>
    <ds:schemaRef ds:uri="http://schemas.microsoft.com/office/2006/metadata/properties"/>
  </ds:schemaRefs>
</ds:datastoreItem>
</file>

<file path=customXml/itemProps3.xml><?xml version="1.0" encoding="utf-8"?>
<ds:datastoreItem xmlns:ds="http://schemas.openxmlformats.org/officeDocument/2006/customXml" ds:itemID="{3304CED3-C720-4182-AEF7-E36C106740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SUMMARY</vt:lpstr>
      <vt:lpstr>BOQ</vt:lpstr>
      <vt:lpstr>Glass Doors Progress</vt:lpstr>
      <vt:lpstr>VO.01</vt:lpstr>
      <vt:lpstr>VO.02</vt:lpstr>
      <vt:lpstr>WFA Valuation</vt:lpstr>
      <vt:lpstr>BOQ!Print_Area</vt:lpstr>
      <vt:lpstr>'Glass Doors Progress'!Print_Area</vt:lpstr>
      <vt:lpstr>SUMMARY!Print_Area</vt:lpstr>
      <vt:lpstr>VO.01!Print_Area</vt:lpstr>
      <vt:lpstr>'WFA Valuation'!Print_Area</vt:lpstr>
      <vt:lpstr>BOQ!Print_Titles</vt:lpstr>
      <vt:lpstr>'Glass Doors Progress'!Print_Titles</vt:lpstr>
      <vt:lpstr>'WFA Valuation'!Print_Titles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Irvine Chin</dc:creator>
  <cp:lastModifiedBy>Himal Kosala</cp:lastModifiedBy>
  <cp:lastPrinted>2023-03-09T05:44:00Z</cp:lastPrinted>
  <dcterms:created xsi:type="dcterms:W3CDTF">2020-06-21T11:45:06Z</dcterms:created>
  <dcterms:modified xsi:type="dcterms:W3CDTF">2023-03-09T06:09:33Z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0x01010046ED9E04B1C94241A1C5696CF989FA86</vt:lpwstr>
  </property>
  <property fmtid="{D5CDD505-2E9C-101B-9397-08002B2CF9AE}" pid="3" name="MediaServiceImageTags">
    <vt:lpwstr/>
  </property>
</Properties>
</file>